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fileSharing readOnlyRecommended="1"/>
  <workbookPr/>
  <bookViews>
    <workbookView windowWidth="28125" windowHeight="12540" tabRatio="890" firstSheet="1" activeTab="1"/>
  </bookViews>
  <sheets>
    <sheet name="集团拖车" sheetId="27" state="hidden" r:id="rId1"/>
    <sheet name="B9库存" sheetId="26" r:id="rId2"/>
    <sheet name="Q5L库存" sheetId="7" r:id="rId3"/>
    <sheet name="C8库存" sheetId="6" r:id="rId4"/>
    <sheet name="C7库存" sheetId="8" state="hidden" r:id="rId5"/>
    <sheet name="Q2L库存" sheetId="10" r:id="rId6"/>
    <sheet name="Q3库存" sheetId="9" r:id="rId7"/>
    <sheet name="Q2L BEV" sheetId="28" r:id="rId8"/>
    <sheet name="A3两厢库存" sheetId="11" r:id="rId9"/>
    <sheet name="A3三厢库存" sheetId="12" r:id="rId10"/>
    <sheet name="红旗" sheetId="13" r:id="rId11"/>
    <sheet name="试乘试驾车" sheetId="14" r:id="rId12"/>
    <sheet name="B9出库" sheetId="15" r:id="rId13"/>
    <sheet name="Q5L出库" sheetId="17" r:id="rId14"/>
    <sheet name="C8出库" sheetId="19" r:id="rId15"/>
    <sheet name="Q3出库" sheetId="20" r:id="rId16"/>
    <sheet name="Q2L出库" sheetId="21" r:id="rId17"/>
    <sheet name="A3三厢出库" sheetId="22" r:id="rId18"/>
    <sheet name="A3两厢出库" sheetId="23" r:id="rId19"/>
    <sheet name="C7出库" sheetId="18" r:id="rId20"/>
    <sheet name="B8出库" sheetId="24" r:id="rId21"/>
    <sheet name="Q5出库" sheetId="16" r:id="rId22"/>
  </sheets>
  <definedNames>
    <definedName name="_xlnm._FilterDatabase" localSheetId="1" hidden="1">B9库存!$A$3:$V$35</definedName>
    <definedName name="_xlnm._FilterDatabase" localSheetId="2" hidden="1">Q5L库存!$A$2:$W$37</definedName>
    <definedName name="_xlnm._FilterDatabase" localSheetId="4" hidden="1">'C7库存'!$A$2:$U$2</definedName>
    <definedName name="_xlnm._FilterDatabase" localSheetId="5" hidden="1">Q2L库存!$A$2:$AA$16</definedName>
    <definedName name="_xlnm._FilterDatabase" localSheetId="8" hidden="1">A3两厢库存!$A$2:$AB$14</definedName>
    <definedName name="_xlnm._FilterDatabase" localSheetId="10" hidden="1">红旗!$A$2:$AH$3</definedName>
    <definedName name="_xlnm._FilterDatabase" localSheetId="12" hidden="1">B9出库!$A$2:$W$944</definedName>
    <definedName name="_xlnm._FilterDatabase" localSheetId="13" hidden="1">Q5L出库!$A$1:$IV$498</definedName>
    <definedName name="_xlnm._FilterDatabase" localSheetId="14" hidden="1">'C8出库'!$A$2:$V$182</definedName>
    <definedName name="_xlnm._FilterDatabase" localSheetId="15" hidden="1">Q3出库!$A$683:$AC$819</definedName>
    <definedName name="_xlnm._FilterDatabase" localSheetId="16" hidden="1">Q2L出库!$A$2:$AA$71</definedName>
    <definedName name="_xlnm._FilterDatabase" localSheetId="17" hidden="1">A3三厢出库!$A$2:$AC$436</definedName>
    <definedName name="_xlnm._FilterDatabase" localSheetId="18" hidden="1">A3两厢出库!$A$1:$AC$275</definedName>
    <definedName name="_xlnm._FilterDatabase" localSheetId="20" hidden="1">B8出库!$A$2:$U$661</definedName>
    <definedName name="_xlnm._FilterDatabase" localSheetId="21" hidden="1">Q5出库!$A$2:$AC$1495</definedName>
    <definedName name="_xlnm._FilterDatabase" localSheetId="3" hidden="1">'C8库存'!$A$2:$W$67</definedName>
    <definedName name="_xlnm._FilterDatabase" localSheetId="9" hidden="1">A3三厢库存!$A$2:$AI$23</definedName>
    <definedName name="_xlnm._FilterDatabase" localSheetId="6" hidden="1">Q3库存!$A$2:$AA$18</definedName>
    <definedName name="_xlnm._FilterDatabase" localSheetId="19" hidden="1">'C7出库'!$A$2:$V$2</definedName>
    <definedName name="_xlnm._FilterDatabase" localSheetId="7" hidden="1">'Q2L BEV'!$H$3:$H$8</definedName>
    <definedName name="_xlnm.Print_Area" localSheetId="13">Q5L出库!#REF!</definedName>
    <definedName name="_xlnm.Print_Area" localSheetId="2">Q5L库存!$A$2:$M$2</definedName>
    <definedName name="_xlnm.Print_Area" localSheetId="21">Q5出库!$A$2:$K$2</definedName>
  </definedNames>
  <calcPr calcId="144525"/>
</workbook>
</file>

<file path=xl/comments1.xml><?xml version="1.0" encoding="utf-8"?>
<comments xmlns="http://schemas.openxmlformats.org/spreadsheetml/2006/main">
  <authors>
    <author>sale</author>
    <author>小西瓜呀</author>
  </authors>
  <commentList>
    <comment ref="E17" authorId="0">
      <text>
        <r>
          <rPr>
            <sz val="9"/>
            <rFont val="宋体"/>
            <charset val="134"/>
          </rPr>
          <t>sale:进取型
40R 5辐18英寸铝合金轮辋，对比灰半抛光  2300元
4F2 智能钥匙  4000元</t>
        </r>
      </text>
    </comment>
    <comment ref="E28" authorId="0">
      <text>
        <r>
          <rPr>
            <sz val="9"/>
            <rFont val="宋体"/>
            <charset val="134"/>
          </rPr>
          <t xml:space="preserve">sale:时尚型-19款  灰+黑
2PF：三幅平底运动型多功能真皮方向盘，高配  0元
9VS：B&amp;O音响系统  7200元
合计：7200元
</t>
        </r>
      </text>
    </comment>
    <comment ref="E29" authorId="0">
      <text>
        <r>
          <rPr>
            <sz val="9"/>
            <rFont val="宋体"/>
            <charset val="134"/>
          </rPr>
          <t xml:space="preserve">sale:2.0T时尚型   天云灰+黑
40R ：5辐18英寸铝合金轮辋，对比灰半抛光   0元
4F2 智能钥匙  4000元
6XK 电动折叠自动防炫目外后视镜：须与防眩目内后视镜一起选   800元
合计：4800元
</t>
        </r>
      </text>
    </comment>
    <comment ref="H34" authorId="1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已到店未入库
</t>
        </r>
      </text>
    </comment>
  </commentList>
</comments>
</file>

<file path=xl/comments2.xml><?xml version="1.0" encoding="utf-8"?>
<comments xmlns="http://schemas.openxmlformats.org/spreadsheetml/2006/main">
  <authors>
    <author>sale</author>
  </authors>
  <commentList>
    <comment ref="E8" authorId="0">
      <text>
        <r>
          <rPr>
            <sz val="9"/>
            <rFont val="宋体"/>
            <charset val="134"/>
          </rPr>
          <t xml:space="preserve">2.0T荣享进取版-2020款 白+黑
4F2：智能钥匙  4000元
合计：4000元
</t>
        </r>
      </text>
    </comment>
    <comment ref="E9" authorId="0">
      <text>
        <r>
          <rPr>
            <sz val="9"/>
            <rFont val="宋体"/>
            <charset val="134"/>
          </rPr>
          <t xml:space="preserve">sale:荣享进取型  
4F2 ：智能钥匙   4000元
6XE ：外后视镜电动调整、加热、电动折叠  1200元
V71/HN1 5辐20英寸铝合金轮辋，对比灰色，部分抛光   2000元
合计：7200元
</t>
        </r>
      </text>
    </comment>
    <comment ref="E10" authorId="0">
      <text>
        <r>
          <rPr>
            <sz val="9"/>
            <rFont val="宋体"/>
            <charset val="134"/>
          </rPr>
          <t xml:space="preserve">sale:2.0T 荣享进取型个性化
4F2：智能钥匙  4000元
6XE：外后视镜电动调整、加热、电动折叠  1200元
V71/HN1 5辐20英寸铝合金轮辋，对比灰色，部分抛光   2000元
合计：7200元
</t>
        </r>
      </text>
    </comment>
    <comment ref="E11" authorId="0">
      <text>
        <r>
          <rPr>
            <sz val="9"/>
            <rFont val="宋体"/>
            <charset val="134"/>
          </rPr>
          <t>sale:荣享进取型  黑+黑
4F2 ：智能钥匙   4000元
6XE ：外后视镜电动调整、加热、电动折叠  1200元
V71/HN1 5辐20英寸铝合金轮辋，对比灰色，部分抛光   2000元
合计：7200元</t>
        </r>
      </text>
    </comment>
    <comment ref="E12" authorId="0">
      <text>
        <r>
          <rPr>
            <sz val="9"/>
            <rFont val="宋体"/>
            <charset val="134"/>
          </rPr>
          <t xml:space="preserve">sale:荣享进取型  黑+黑
4F2 ：智能钥匙   4000元
6XE ：外后视镜电动调整、加热、电动折叠  1200元
V71/HN1 5辐20英寸铝合金轮辋，对比灰色，部分抛光   2000元
合计：7200元
</t>
        </r>
      </text>
    </comment>
    <comment ref="E13" authorId="0">
      <text>
        <r>
          <rPr>
            <sz val="9"/>
            <rFont val="宋体"/>
            <charset val="134"/>
          </rPr>
          <t xml:space="preserve">sale:荣享进取型  季风灰+黑
4F2 ：智能钥匙   4000元
6XE ：外后视镜电动调整、加热、电动折叠  1200元
V71/HN1 5辐20英寸铝合金轮辋，对比灰色，部分抛光   2000元
合计：7200元
</t>
        </r>
      </text>
    </comment>
    <comment ref="E16" authorId="0">
      <text>
        <r>
          <rPr>
            <sz val="9"/>
            <rFont val="宋体"/>
            <charset val="134"/>
          </rPr>
          <t xml:space="preserve">2.0T荣享时尚型-2020款 黑+棕
4A3：前排座椅加热功能，不能与织物面料座椅一起选  0元
HN1/V71：5辐20英寸铝合金轮辋，对比灰色，部分抛光  2000元
QQ2：环境氛围灯光包增强版，不能与米莱诺运动座椅一起选  1400元
YK：黑色+雪松棕   100元
合计：3500
</t>
        </r>
      </text>
    </comment>
    <comment ref="E17" authorId="0">
      <text>
        <r>
          <rPr>
            <sz val="9"/>
            <rFont val="宋体"/>
            <charset val="134"/>
          </rPr>
          <t>sale:40 荣享时尚型 黑+黑
4A3 ：前排座椅加热功能，不能与织物面料座椅一起选  0元
V71/HN1 ：5辐20英寸铝合金轮辋，对比灰色，部分抛光   2000元
QQ2 环境氛围灯光包增强版，不能与米莱诺运动座椅一起选   1400元
合计：3400元</t>
        </r>
      </text>
    </comment>
    <comment ref="E18" authorId="0">
      <text>
        <r>
          <rPr>
            <sz val="9"/>
            <rFont val="宋体"/>
            <charset val="134"/>
          </rPr>
          <t xml:space="preserve">sale:40 荣享时尚型 黑+黑
4A3 ：前排座椅加热功能，不能与织物面料座椅一起选  0元
V71/HN1 ：5辐20英寸铝合金轮辋，对比灰色，部分抛光   2000元
QQ2 环境氛围灯光包增强版，不能与米莱诺运动座椅一起选   1400元
合计：3400元
</t>
        </r>
      </text>
    </comment>
    <comment ref="E19" authorId="0">
      <text>
        <r>
          <rPr>
            <sz val="9"/>
            <rFont val="宋体"/>
            <charset val="134"/>
          </rPr>
          <t xml:space="preserve">sale:40 荣享时尚型 黑+黑/灰
4A3 ：前排座椅加热功能，不能与织物面料座椅一起选  0元
V71/HN1 ：5辐20英寸铝合金轮辋，对比灰色，部分抛光   2000元
QQ2 环境氛围灯光包增强版，不能与米莱诺运动座椅一起选   1400元
合计：3400元
</t>
        </r>
      </text>
    </comment>
    <comment ref="E20" authorId="0">
      <text>
        <r>
          <rPr>
            <sz val="9"/>
            <rFont val="宋体"/>
            <charset val="134"/>
          </rPr>
          <t xml:space="preserve">sale:40 荣享时尚型 黑+黑/灰
4A3 ：前排座椅加热功能，不能与织物面料座椅一起选  0元
V71/HN1 ：5辐20英寸铝合金轮辋，对比灰色，部分抛光   2000元
QQ2 环境氛围灯光包增强版，不能与米莱诺运动座椅一起选   1400元
合计：3400元
</t>
        </r>
      </text>
    </comment>
  </commentList>
</comments>
</file>

<file path=xl/comments3.xml><?xml version="1.0" encoding="utf-8"?>
<comments xmlns="http://schemas.openxmlformats.org/spreadsheetml/2006/main">
  <authors>
    <author>小西瓜呀</author>
    <author>sale</author>
  </authors>
  <commentList>
    <comment ref="E7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QQ2 环境氛围灯光包增强版,需与致雅型铝门槛条(致雅型)或带S标  5400元
VT4 致雅型铝门槛条  2100，合计：7500
</t>
        </r>
      </text>
    </comment>
    <comment ref="E8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豪华致雅型
C1S/HH1
5V设计的20英寸铝合金车轮辋，对比灰色，部分抛光，尺寸
为8.5J x 20，轮胎为 255/40 R20 101Y x1   6400元
QQ2 环境氛围灯光包增强版,需与致雅型铝门槛条(致雅型)或带S标  5400元
VT4 致雅型铝门槛条  2100元
合计：13900</t>
        </r>
      </text>
    </comment>
    <comment ref="E9" authorId="1">
      <text>
        <r>
          <rPr>
            <sz val="9"/>
            <rFont val="宋体"/>
            <charset val="134"/>
          </rPr>
          <t xml:space="preserve">sale:2.0T前驱豪华致雅型  黑+黑
C1S/HH1
5V设计的20英寸铝合金车轮辋，对比灰色，部分抛光，尺寸为8.5J x 20，轮胎为 255/40 R20 101Y x1  6400元
合计：6400元
</t>
        </r>
      </text>
    </comment>
    <comment ref="E10" authorId="1">
      <text>
        <r>
          <rPr>
            <sz val="9"/>
            <rFont val="宋体"/>
            <charset val="134"/>
          </rPr>
          <t>sale:2.0T前驱豪华致雅型  黑+黑
C1S/HH1
5V设计的20英寸铝合金车轮辋，对比灰色，部分抛光，尺寸为8.5J x 20，轮胎为 255/40 R20 101Y x1  6400元
合计：6400元</t>
        </r>
      </text>
    </comment>
    <comment ref="E11" authorId="1">
      <text>
        <r>
          <rPr>
            <sz val="9"/>
            <rFont val="宋体"/>
            <charset val="134"/>
          </rPr>
          <t xml:space="preserve">sale:2.0T前驱豪华致雅型  黑+黑
C1S/HH1
5V设计的20英寸铝合金车轮辋，对比灰色，部分抛光，尺寸
为8.5J x 20，轮胎为 255/40 R20 101Y x1   6400元
 合计：6400元
</t>
        </r>
      </text>
    </comment>
    <comment ref="E12" authorId="1">
      <text>
        <r>
          <rPr>
            <sz val="9"/>
            <rFont val="宋体"/>
            <charset val="134"/>
          </rPr>
          <t xml:space="preserve">sale:2.0T 前驱豪华致雅型  黑+黑
C1S/HH1：5V设计的20英寸铝合金车轮辋，对比灰色，部分抛光，尺寸为8.5J x 20，轮胎为 255/40 R20 101Y x1  6400元
QL5：后座侧车窗为深色玻璃（隐私玻璃），前座侧车窗为隔热玻璃（绿色），需与防噪加强玻璃一起选装   1000元
VW0：侧车窗和后车窗为防噪加强玻璃，需与隐私玻璃一起选装   1000元
合计：8400元
</t>
        </r>
      </text>
    </comment>
    <comment ref="E13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前驱豪华致雅型
C1S/HH1
5V设计的20英寸铝合金车轮辋，对比灰色，部分抛光，尺寸
为8.5J x 20，轮胎为 255/40 R20 101Y x1   6400元
</t>
        </r>
      </text>
    </comment>
    <comment ref="E14" authorId="1">
      <text>
        <r>
          <rPr>
            <sz val="9"/>
            <rFont val="宋体"/>
            <charset val="134"/>
          </rPr>
          <t xml:space="preserve">sale:2.0T前驱豪华致雅型  白+黑
QL5
后座侧车窗为深色玻璃（隐私玻璃），前座侧车窗为隔热玻
璃（绿色），需与防噪加强玻璃一起选装   1000元
VW0
侧车窗和后车窗为防噪加强玻璃，需与隐私玻璃一起选装  1000元
合计：2000元
</t>
        </r>
      </text>
    </comment>
    <comment ref="E15" authorId="1">
      <text>
        <r>
          <rPr>
            <sz val="9"/>
            <rFont val="宋体"/>
            <charset val="134"/>
          </rPr>
          <t xml:space="preserve">sale:A6L 豪华致雅型   白+黑
C1S/HH1：5V设计的20英寸铝合金车轮辋，对比灰色，部分抛光，尺寸为8.5J x 20，轮胎为 255/40 R20 101Y x1   6400元
合计：6400元   
</t>
        </r>
      </text>
    </comment>
    <comment ref="E16" authorId="1">
      <text>
        <r>
          <rPr>
            <sz val="9"/>
            <rFont val="宋体"/>
            <charset val="134"/>
          </rPr>
          <t xml:space="preserve">sale:2.0T前驱豪华致雅型  白金+黑
C1S/HH1
5V设计的20英寸铝合金车轮辋，对比灰色，部分抛光，尺寸为8.5J x 20，轮胎为 255/40 R20 101Y x1  6400元
合计：6400元
</t>
        </r>
      </text>
    </comment>
    <comment ref="E24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20寸轮毂  3200元</t>
        </r>
      </text>
    </comment>
    <comment ref="E25" authorId="1">
      <text>
        <r>
          <rPr>
            <sz val="9"/>
            <rFont val="宋体"/>
            <charset val="134"/>
          </rPr>
          <t xml:space="preserve">sale:2.0T前驱豪华动感型
1S/HH1
5V设计的20英寸铝合金车轮辋，对比灰色，部分抛光，尺寸为8.5J x 20，轮胎为 255/40 R20 101Y x1   3200元
合计：3200元
传奇黑-月光银
</t>
        </r>
      </text>
    </comment>
    <comment ref="E26" authorId="1">
      <text>
        <r>
          <rPr>
            <sz val="9"/>
            <rFont val="宋体"/>
            <charset val="134"/>
          </rPr>
          <t xml:space="preserve">sale:前驱豪华动感型
白金+灰
</t>
        </r>
      </text>
    </comment>
    <comment ref="E29" authorId="1">
      <text>
        <r>
          <rPr>
            <sz val="9"/>
            <rFont val="宋体"/>
            <charset val="134"/>
          </rPr>
          <t xml:space="preserve">sale:2.0T 前驱臻选智雅型 黑+黑
C1S/HH1：5V设计的20英寸铝合金车轮辋，对比灰色，部分抛光，尺寸为8.5J x 20，轮胎为 255/40 R20 101Y x1   6400元
合计：6400元
</t>
        </r>
      </text>
    </comment>
    <comment ref="E30" authorId="1">
      <text>
        <r>
          <rPr>
            <sz val="9"/>
            <rFont val="宋体"/>
            <charset val="134"/>
          </rPr>
          <t xml:space="preserve">sale:2.0T前驱臻选致雅型 白+黑
C1S/HH1：5V设计的20英寸铝合金车轮辋，对比灰色，部分抛光，尺寸为8.5J x 20，轮胎为 255/40 R20 101Y x1    6400元
QQ2 ： 环境氛围灯光包增强版,需与致雅型铝门槛条(致雅型)或带S标   5400元
VT4：致雅型铝门槛条  2100元
合计：13900
</t>
        </r>
      </text>
    </comment>
    <comment ref="E37" authorId="1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VW0侧车窗和后车窗为防噪加强玻璃，需与隐私玻璃一起选装 1000、
QL5后座侧车窗为深色玻璃（隐私玻璃），前座侧车窗为隔热玻璃（绿色），需与防噪加强玻璃一起选装 1000、
C1S/HH1 5V设计的20英寸铝合金车轮辋，对比灰色，部分抛光，尺寸为8.5J x 20，轮胎为 255/40 R20 101Y x1 3200、
QQ2环境氛围灯光包增强版,需与致雅型铝门槛条(致雅型)或带S标 7900
VT5带S标识的铝门槛条 2100</t>
        </r>
      </text>
    </comment>
    <comment ref="E38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前驱臻选动感型
QL5：后座侧车窗为深色玻璃（隐私玻璃），前座侧车窗为隔热玻
璃（绿色），需与防噪加强玻璃一起选装   1000元VW0
侧车窗和后车窗为防噪加强玻璃，需与隐私玻璃一起选装  1000元
C1S/HH1： 5V设计的20英寸铝合金车轮辋，对比灰色，部分抛光，尺寸
为8.5J x 20，轮胎为 255/40 R20 101Y x1  3200元
合计加装：5200
</t>
        </r>
      </text>
    </comment>
    <comment ref="E39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前驱臻选动感型
QL5：后座侧车窗为深色玻璃（隐私玻璃），前座侧车窗为隔热玻
璃（绿色），需与防噪加强玻璃一起选装   1000元VW0
侧车窗和后车窗为防噪加强玻璃，需与隐私玻璃一起选装  1000元
C1S/HH1： 5V设计的20英寸铝合金车轮辋，对比灰色，部分抛光，尺寸
为8.5J x 20，轮胎为 255/40 R20 101Y x1  3200元
合计加装：5200
</t>
        </r>
      </text>
    </comment>
    <comment ref="E40" authorId="1">
      <text>
        <r>
          <rPr>
            <sz val="9"/>
            <rFont val="宋体"/>
            <charset val="134"/>
          </rPr>
          <t>sale:前驱臻选动感型个性化  
C1S/HH1：
5V设计的20英寸铝合金车轮辋，对比灰色，部分抛光，尺寸为8.5J x 20，轮胎为 255/40 R20 101Y x1   3200元
合计：3200元</t>
        </r>
      </text>
    </comment>
    <comment ref="E41" authorId="1">
      <text>
        <r>
          <rPr>
            <sz val="9"/>
            <rFont val="宋体"/>
            <charset val="134"/>
          </rPr>
          <t xml:space="preserve">sale:2.0T前驱臻选动感型   灰+银
5MU： 斜纹灰色铝饰条  0元
C1S/HH1
5V设计的20英寸铝合金车轮辋，对比灰色，部分抛光，尺寸为8.5J x 20，轮胎为 255/40 R20 101Y x1     3200元
合计：3200元  
</t>
        </r>
      </text>
    </comment>
    <comment ref="E42" authorId="1">
      <text>
        <r>
          <rPr>
            <sz val="9"/>
            <rFont val="宋体"/>
            <charset val="134"/>
          </rPr>
          <t xml:space="preserve">sale:前驱臻选动感型个性化
5MU 斜纹灰色铝饰条  0元
C1S/HH1：5V设计的20英寸铝合金车轮辋，对比灰色，部分抛光，尺寸为8.5J x 20，轮胎为 255/40 R20 101Y x1   3200元
合计：3200元
</t>
        </r>
      </text>
    </comment>
  </commentList>
</comments>
</file>

<file path=xl/comments4.xml><?xml version="1.0" encoding="utf-8"?>
<comments xmlns="http://schemas.openxmlformats.org/spreadsheetml/2006/main">
  <authors>
    <author>小西瓜呀</author>
    <author>罗雅雯</author>
  </authors>
  <commentList>
    <comment ref="E8" authorId="0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4I3 智能钥匙 3500
6XE 外后视镜可加热、电动折叠  1000
8T6 定速巡航控制系统1000
KA2 倒车影像系统  2500
QQ2 环境氛围灯光包增强版 2500
U25/H4L 5双辐19英寸铝合金轮辋，7J x 19，轮胎 235/50 R19  2500
合计：13000
</t>
        </r>
      </text>
    </comment>
    <comment ref="E1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2ZW 3幅多功能带加热功能的真皮运动方向盘 1000元
6NQ 黑色织物顶棚  800元
6XK 外后视镜电动可调、带加热、折叠和自动防眩目功能  1000元
PXC 矩阵式LED大灯，LED尾灯带动态转向灯  6000元
VF1 不锈钢脚踏板   0元
合计：8800
</t>
        </r>
      </text>
    </comment>
  </commentList>
</comments>
</file>

<file path=xl/comments5.xml><?xml version="1.0" encoding="utf-8"?>
<comments xmlns="http://schemas.openxmlformats.org/spreadsheetml/2006/main">
  <authors>
    <author>罗雅雯</author>
    <author>小西瓜呀</author>
  </authors>
  <commentList>
    <comment ref="E4" authorId="0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6" authorId="1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+铝制车顶行李架导轨条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5" authorId="0">
      <text>
        <r>
          <rPr>
            <sz val="9"/>
            <rFont val="宋体"/>
            <charset val="134"/>
          </rPr>
          <t>原厂:
三辐多功能真皮包覆方向盘带拨片+MMI导航系统+舒适钥匙
+大灯辅助系统含光线雨水传感器
+防盗报警, 客舱监控,备用喇叭, 防非法拖车+内部铝饰包</t>
        </r>
      </text>
    </comment>
  </commentList>
</comments>
</file>

<file path=xl/comments7.xml><?xml version="1.0" encoding="utf-8"?>
<comments xmlns="http://schemas.openxmlformats.org/spreadsheetml/2006/main">
  <authors>
    <author>作者</author>
    <author>罗雅雯</author>
    <author>小西瓜呀</author>
    <author>sale</author>
  </authors>
  <commentList>
    <comment ref="E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7200+</t>
        </r>
        <r>
          <rPr>
            <sz val="9"/>
            <rFont val="宋体"/>
            <charset val="134"/>
          </rPr>
          <t>奥迪虚拟座舱</t>
        </r>
        <r>
          <rPr>
            <sz val="9"/>
            <rFont val="Tahoma"/>
            <charset val="134"/>
          </rPr>
          <t>5200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英寸铸铝车轮</t>
        </r>
        <r>
          <rPr>
            <sz val="9"/>
            <rFont val="Tahoma"/>
            <charset val="134"/>
          </rPr>
          <t>2500</t>
        </r>
      </text>
    </comment>
    <comment ref="E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1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英寸旋风铸铝车轮</t>
        </r>
      </text>
    </comment>
    <comment ref="E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2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3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4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7200+</t>
        </r>
        <r>
          <rPr>
            <sz val="9"/>
            <rFont val="宋体"/>
            <charset val="134"/>
          </rPr>
          <t>奥迪虚拟座舱</t>
        </r>
        <r>
          <rPr>
            <sz val="9"/>
            <rFont val="Tahoma"/>
            <charset val="134"/>
          </rPr>
          <t>5200+5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英寸双色铸铝车轮</t>
        </r>
        <r>
          <rPr>
            <sz val="9"/>
            <rFont val="Tahoma"/>
            <charset val="134"/>
          </rPr>
          <t>0-5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英寸铸铝车轮</t>
        </r>
      </text>
    </comment>
    <comment ref="E5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5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57" authorId="0">
      <text>
        <r>
          <rPr>
            <b/>
            <sz val="9"/>
            <rFont val="宋体"/>
            <charset val="134"/>
          </rPr>
          <t>原厂：全景天窗</t>
        </r>
        <r>
          <rPr>
            <b/>
            <sz val="9"/>
            <rFont val="Tahoma"/>
            <charset val="134"/>
          </rPr>
          <t>-</t>
        </r>
        <r>
          <rPr>
            <b/>
            <sz val="9"/>
            <rFont val="宋体"/>
            <charset val="134"/>
          </rPr>
          <t>导航</t>
        </r>
        <r>
          <rPr>
            <b/>
            <sz val="9"/>
            <rFont val="Tahoma"/>
            <charset val="134"/>
          </rPr>
          <t>-connect-</t>
        </r>
        <r>
          <rPr>
            <b/>
            <sz val="9"/>
            <rFont val="宋体"/>
            <charset val="134"/>
          </rPr>
          <t>奥迪智能手机接口</t>
        </r>
      </text>
    </comment>
    <comment ref="E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61" authorId="0">
      <text>
        <r>
          <rPr>
            <b/>
            <sz val="9"/>
            <rFont val="宋体"/>
            <charset val="134"/>
          </rPr>
          <t>原厂：全景天窗</t>
        </r>
        <r>
          <rPr>
            <b/>
            <sz val="9"/>
            <rFont val="Tahoma"/>
            <charset val="134"/>
          </rPr>
          <t>-</t>
        </r>
        <r>
          <rPr>
            <b/>
            <sz val="9"/>
            <rFont val="宋体"/>
            <charset val="134"/>
          </rPr>
          <t>导航</t>
        </r>
        <r>
          <rPr>
            <b/>
            <sz val="9"/>
            <rFont val="Tahoma"/>
            <charset val="134"/>
          </rPr>
          <t>-connect-</t>
        </r>
        <r>
          <rPr>
            <b/>
            <sz val="9"/>
            <rFont val="宋体"/>
            <charset val="134"/>
          </rPr>
          <t>奥迪智能手机接口</t>
        </r>
      </text>
    </comment>
    <comment ref="C62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6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5" authorId="0">
      <text>
        <r>
          <rPr>
            <b/>
            <sz val="9"/>
            <rFont val="宋体"/>
            <charset val="134"/>
          </rPr>
          <t>原厂：全景天窗</t>
        </r>
        <r>
          <rPr>
            <b/>
            <sz val="9"/>
            <rFont val="Tahoma"/>
            <charset val="134"/>
          </rPr>
          <t>-</t>
        </r>
        <r>
          <rPr>
            <b/>
            <sz val="9"/>
            <rFont val="宋体"/>
            <charset val="134"/>
          </rPr>
          <t>导航</t>
        </r>
        <r>
          <rPr>
            <b/>
            <sz val="9"/>
            <rFont val="Tahoma"/>
            <charset val="134"/>
          </rPr>
          <t>-connect-</t>
        </r>
        <r>
          <rPr>
            <b/>
            <sz val="9"/>
            <rFont val="宋体"/>
            <charset val="134"/>
          </rPr>
          <t>奥迪智能手机接口</t>
        </r>
      </text>
    </comment>
    <comment ref="E6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6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72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7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3400+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77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7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8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8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冬季包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89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8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5900+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4000-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13000+</t>
        </r>
        <r>
          <rPr>
            <sz val="9"/>
            <rFont val="宋体"/>
            <charset val="134"/>
          </rPr>
          <t>差价</t>
        </r>
        <r>
          <rPr>
            <sz val="9"/>
            <rFont val="Tahoma"/>
            <charset val="134"/>
          </rPr>
          <t>1700</t>
        </r>
      </text>
    </comment>
    <comment ref="E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103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0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04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阿尔卡塔纳</t>
        </r>
        <r>
          <rPr>
            <sz val="9"/>
            <rFont val="Tahoma"/>
            <charset val="134"/>
          </rPr>
          <t>/</t>
        </r>
        <r>
          <rPr>
            <sz val="9"/>
            <rFont val="宋体"/>
            <charset val="134"/>
          </rPr>
          <t>真皮组合面料</t>
        </r>
        <r>
          <rPr>
            <sz val="9"/>
            <rFont val="Tahoma"/>
            <charset val="134"/>
          </rPr>
          <t>1800+</t>
        </r>
        <r>
          <rPr>
            <sz val="9"/>
            <rFont val="宋体"/>
            <charset val="134"/>
          </rPr>
          <t>运动型前座椅</t>
        </r>
        <r>
          <rPr>
            <sz val="9"/>
            <rFont val="Tahoma"/>
            <charset val="134"/>
          </rPr>
          <t>5000+</t>
        </r>
        <r>
          <rPr>
            <sz val="9"/>
            <rFont val="宋体"/>
            <charset val="134"/>
          </rPr>
          <t>舒适型前座椅头枕</t>
        </r>
        <r>
          <rPr>
            <sz val="9"/>
            <rFont val="Tahoma"/>
            <charset val="134"/>
          </rPr>
          <t>0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C12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2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E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原厂：虚拟座舱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C129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3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4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4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4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C148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4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7200-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  <r>
          <rPr>
            <sz val="9"/>
            <rFont val="Tahoma"/>
            <charset val="134"/>
          </rPr>
          <t>11300</t>
        </r>
      </text>
    </comment>
    <comment ref="F1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这台有牌照框</t>
        </r>
      </text>
    </comment>
    <comment ref="E1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5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C154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</t>
        </r>
        <r>
          <rPr>
            <sz val="9"/>
            <rFont val="Tahoma"/>
            <charset val="134"/>
          </rPr>
          <t>quattro</t>
        </r>
        <r>
          <rPr>
            <sz val="9"/>
            <rFont val="宋体"/>
            <charset val="134"/>
          </rPr>
          <t>轮辋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米莱诺真皮（红色对比缝线）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红色安全带</t>
        </r>
        <r>
          <rPr>
            <sz val="9"/>
            <rFont val="Tahoma"/>
            <charset val="134"/>
          </rPr>
          <t xml:space="preserve">17200
</t>
        </r>
        <r>
          <rPr>
            <sz val="9"/>
            <rFont val="宋体"/>
            <charset val="134"/>
          </rPr>
          <t>运动前座椅，前排座椅加热，前排座椅通风功能及前排座椅舒适头枕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1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1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6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E1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P16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6.16</t>
        </r>
        <r>
          <rPr>
            <sz val="9"/>
            <rFont val="宋体"/>
            <charset val="134"/>
          </rPr>
          <t>改的单</t>
        </r>
      </text>
    </comment>
    <comment ref="E1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C168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6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英寸铸铝车轮</t>
        </r>
      </text>
    </comment>
    <comment ref="E17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F1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2017-7-18开过一次票，作废了
8.12质损，卖前咨询郭总监</t>
        </r>
      </text>
    </comment>
    <comment ref="E1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1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C18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1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E1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E18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1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原厂：全景天窗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导航</t>
        </r>
        <r>
          <rPr>
            <sz val="9"/>
            <rFont val="Tahoma"/>
            <charset val="134"/>
          </rPr>
          <t>-connect-</t>
        </r>
        <r>
          <rPr>
            <sz val="9"/>
            <rFont val="宋体"/>
            <charset val="134"/>
          </rPr>
          <t>奥迪智能手机接口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19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192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1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减虚拟座舱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1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20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英寸水晶型铸铝车轮</t>
        </r>
      </text>
    </comment>
    <comment ref="C201" authorId="0">
      <text>
        <r>
          <rPr>
            <b/>
            <sz val="9"/>
            <rFont val="宋体"/>
            <charset val="134"/>
          </rPr>
          <t>王海霞：接下来</t>
        </r>
        <r>
          <rPr>
            <b/>
            <sz val="9"/>
            <rFont val="Tahoma"/>
            <charset val="134"/>
          </rPr>
          <t>A4L</t>
        </r>
        <r>
          <rPr>
            <b/>
            <sz val="9"/>
            <rFont val="宋体"/>
            <charset val="134"/>
          </rPr>
          <t>风尚的三驱空调将变成两驱</t>
        </r>
        <r>
          <rPr>
            <b/>
            <sz val="9"/>
            <rFont val="Tahoma"/>
            <charset val="134"/>
          </rPr>
          <t>2.20</t>
        </r>
      </text>
    </comment>
    <comment ref="E2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原厂：虚拟座舱</t>
        </r>
      </text>
    </comment>
    <comment ref="F2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此车6月12日开过发票，不可置换，不可贴息</t>
        </r>
      </text>
    </comment>
    <comment ref="E20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阿尔卡塔纳</t>
        </r>
        <r>
          <rPr>
            <sz val="9"/>
            <rFont val="Tahoma"/>
            <charset val="134"/>
          </rPr>
          <t>/</t>
        </r>
        <r>
          <rPr>
            <sz val="9"/>
            <rFont val="宋体"/>
            <charset val="134"/>
          </rPr>
          <t>真皮组合面料</t>
        </r>
        <r>
          <rPr>
            <sz val="9"/>
            <rFont val="Tahoma"/>
            <charset val="134"/>
          </rPr>
          <t>1800+</t>
        </r>
        <r>
          <rPr>
            <sz val="9"/>
            <rFont val="宋体"/>
            <charset val="134"/>
          </rPr>
          <t>运动型前座椅</t>
        </r>
        <r>
          <rPr>
            <sz val="9"/>
            <rFont val="Tahoma"/>
            <charset val="134"/>
          </rPr>
          <t>5000+</t>
        </r>
        <r>
          <rPr>
            <sz val="9"/>
            <rFont val="宋体"/>
            <charset val="134"/>
          </rPr>
          <t>舒适型前座椅头枕</t>
        </r>
        <r>
          <rPr>
            <sz val="9"/>
            <rFont val="Tahoma"/>
            <charset val="134"/>
          </rPr>
          <t>0</t>
        </r>
      </text>
    </comment>
    <comment ref="E20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17</t>
        </r>
        <r>
          <rPr>
            <sz val="9"/>
            <rFont val="宋体"/>
            <charset val="134"/>
          </rPr>
          <t>英寸</t>
        </r>
        <r>
          <rPr>
            <sz val="9"/>
            <rFont val="Tahoma"/>
            <charset val="134"/>
          </rPr>
          <t>Y</t>
        </r>
        <r>
          <rPr>
            <sz val="9"/>
            <rFont val="宋体"/>
            <charset val="134"/>
          </rPr>
          <t>型铸铝车轮</t>
        </r>
      </text>
    </comment>
    <comment ref="E2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5辐17英寸Y型铸铝车轮</t>
        </r>
      </text>
    </comment>
    <comment ref="E209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阿尔卡塔纳</t>
        </r>
        <r>
          <rPr>
            <sz val="9"/>
            <rFont val="Tahoma"/>
            <charset val="134"/>
          </rPr>
          <t>/</t>
        </r>
        <r>
          <rPr>
            <sz val="9"/>
            <rFont val="宋体"/>
            <charset val="134"/>
          </rPr>
          <t>真皮组合面料</t>
        </r>
        <r>
          <rPr>
            <sz val="9"/>
            <rFont val="Tahoma"/>
            <charset val="134"/>
          </rPr>
          <t>1800+</t>
        </r>
        <r>
          <rPr>
            <sz val="9"/>
            <rFont val="宋体"/>
            <charset val="134"/>
          </rPr>
          <t>运动型前座椅</t>
        </r>
        <r>
          <rPr>
            <sz val="9"/>
            <rFont val="Tahoma"/>
            <charset val="134"/>
          </rPr>
          <t>5000+</t>
        </r>
        <r>
          <rPr>
            <sz val="9"/>
            <rFont val="宋体"/>
            <charset val="134"/>
          </rPr>
          <t>舒适型前座椅头枕</t>
        </r>
        <r>
          <rPr>
            <sz val="9"/>
            <rFont val="Tahoma"/>
            <charset val="134"/>
          </rPr>
          <t>0</t>
        </r>
      </text>
    </comment>
    <comment ref="E2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10辐17英寸水晶型铸铝车轮</t>
        </r>
      </text>
    </comment>
    <comment ref="E2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+铝饰条</t>
        </r>
      </text>
    </comment>
    <comment ref="E2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辐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英寸对比灰半抛光铸铝车轮、都市包（奥迪预安全系统城市版、自动泊车、后备箱盖板</t>
        </r>
        <r>
          <rPr>
            <sz val="9"/>
            <rFont val="Tahoma"/>
            <charset val="134"/>
          </rPr>
          <t xml:space="preserve"> </t>
        </r>
        <r>
          <rPr>
            <sz val="9"/>
            <rFont val="宋体"/>
            <charset val="134"/>
          </rPr>
          <t>、影像和距离传感器）、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奥迪音乐接口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强制带出）</t>
        </r>
      </text>
    </comment>
    <comment ref="E2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+铝饰条</t>
        </r>
      </text>
    </comment>
    <comment ref="E2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(-虚拟座舱-导航-connect-高配多功能方向盘-倒车影像+铝饰条</t>
        </r>
      </text>
    </comment>
    <comment ref="E2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铝饰条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铝饰条</t>
        </r>
      </text>
    </comment>
    <comment ref="E2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18寸轮毂+轮胎245/40 R18/豪华舒适型三区自动空调/电动后遮阳帘/手动后侧遮阳帘）
+智能钥匙</t>
        </r>
      </text>
    </comment>
    <comment ref="E2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R18（HW0）)、豪华舒适型三区自动空调（9AQ）、电动后遮阳帘/手动后侧遮阳帘（3Y5）、智能钥匙（4F2）</t>
        </r>
      </text>
    </comment>
    <comment ref="E2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铝饰条</t>
        </r>
      </text>
    </comment>
    <comment ref="E2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 全景天窗5900
C4Q+HW0 5辐18英寸铸铝车轮，轮胎型号 245/40 R18 2300
总共：8200</t>
        </r>
      </text>
    </comment>
    <comment ref="E2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R18（HW0）)、豪华舒适型三区自动空调（9AQ）、电动后遮阳帘/手动后侧遮阳帘（3Y5）、智能钥匙（4F2）</t>
        </r>
      </text>
    </comment>
    <comment ref="E2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
-豪华舒适型三区自动空调（9AQ）
-电动后遮阳帘/手动后侧遮阳帘（3Y5）
-智能钥匙（4F2）</t>
        </r>
      </text>
    </comment>
    <comment ref="E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2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-虚拟座舱-导航-connect-高配多功能方向盘-倒车影像+铝饰条</t>
        </r>
      </text>
    </comment>
    <comment ref="E2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(18寸轮毂（40R）+轮胎245/40 R18（HW0）)
、豪华舒适型三区自动空调、电动后遮阳帘/手动后侧遮阳帘、智能钥匙</t>
        </r>
      </text>
    </comment>
    <comment ref="E2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-倒车影像+铝饰条</t>
        </r>
      </text>
    </comment>
    <comment ref="E2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-虚拟座舱-导航-connect-高配多功能方向盘-倒车影像
345700(减虚拟座舱5200减导航减connect9500减高配多功能方向盘2000减倒车影像2300整车折扣+4000)</t>
        </r>
      </text>
    </comment>
    <comment ref="E301" authorId="0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-倒车影像</t>
        </r>
      </text>
    </comment>
    <comment ref="E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3" authorId="0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-倒车影像</t>
        </r>
      </text>
    </comment>
    <comment ref="E3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K3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已索赔4000</t>
        </r>
      </text>
    </comment>
    <comment ref="E3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F343" authorId="0">
      <text>
        <r>
          <rPr>
            <b/>
            <sz val="9"/>
            <rFont val="宋体"/>
            <charset val="134"/>
          </rPr>
          <t xml:space="preserve">作者:
已开票4.30
</t>
        </r>
      </text>
    </comment>
    <comment ref="F344" authorId="0">
      <text>
        <r>
          <rPr>
            <b/>
            <sz val="9"/>
            <rFont val="宋体"/>
            <charset val="134"/>
          </rPr>
          <t xml:space="preserve">作者:
已开票4.30
</t>
        </r>
      </text>
    </comment>
    <comment ref="E3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</t>
        </r>
      </text>
    </comment>
    <comment ref="E3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-倒车影像
</t>
        </r>
      </text>
    </comment>
    <comment ref="K4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7.16新车部才告知</t>
        </r>
      </text>
    </comment>
    <comment ref="Q4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原签订日期2018-6-3
</t>
        </r>
      </text>
    </comment>
    <comment ref="F4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客户加装：WIFI记录仪，后排出风口，皮座椅（棕色），</t>
        </r>
      </text>
    </comment>
    <comment ref="E432" authorId="0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3FU:电动全景式玻璃天窗5900
40R:5辐18英寸铝合金轮辋，对比灰半抛光2300
9AQ:豪华三区自动空调3000
共11200</t>
        </r>
      </text>
    </comment>
    <comment ref="E4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减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豪华三区空调</t>
        </r>
        <r>
          <rPr>
            <sz val="9"/>
            <rFont val="Tahoma"/>
            <charset val="134"/>
          </rPr>
          <t>3000</t>
        </r>
      </text>
    </comment>
    <comment ref="E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舒适真皮黑+WIFI记录仪+倒车影像系统+后排出风口11800提成700</t>
        </r>
      </text>
    </comment>
    <comment ref="E4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4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4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2.0T/40TFSI进取型
9AQ豪华三区自动空调3000
C4Q10辐18英寸铝合金轮辋，V形2300
</t>
        </r>
      </text>
    </comment>
    <comment ref="E5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E5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2.0T进取型个性化南方车型
2PF 三幅平底运动型多功能真皮方向盘，高配 2000
40R HW0 5辐18英寸双色铸铝车轮，轮胎型号 245/40 R18 2300
4F2 4F2 智能钥匙 4000
4L6 自动防炫目内后视镜
6XE 6XE 外后视镜电动调整、加热、电动折叠
7W1 奥迪整体式预安全系统基础版
7X2 前后倒车雷达带模拟图像
8T6 定速巡航
8X1 8X1 大灯清洗装置
共：8300</t>
        </r>
      </text>
    </comment>
    <comment ref="N5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原2018-12-3签过退车单
</t>
        </r>
      </text>
    </comment>
    <comment ref="E67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0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0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罗雅雯:
40R 5辐18英寸铝合金轮辋，对比灰半抛光 0
6XK 电动折叠自动防炫目外后视镜：须与防眩目内后视镜一起选 800
QK1 影像和距离传感器 0
4F2 智能钥匙4000
合计：4800
</t>
        </r>
      </text>
    </comment>
    <comment ref="E710" authorId="1">
      <text>
        <r>
          <rPr>
            <sz val="9"/>
            <rFont val="宋体"/>
            <charset val="134"/>
          </rPr>
          <t xml:space="preserve">罗雅雯:
40R 5辐18英寸铝合金轮辋，对比灰半抛光 0
6XK 电动折叠自动防炫目外后视镜：须与防眩目内后视镜一起选 800
QK1 影像和距离传感器 0
4F2 智能钥匙4000
合计：4800
</t>
        </r>
      </text>
    </comment>
    <comment ref="E711" authorId="0">
      <text>
        <r>
          <rPr>
            <sz val="9"/>
            <rFont val="宋体"/>
            <charset val="134"/>
          </rPr>
          <t xml:space="preserve">2PF三幅平底运动型多功能真皮方向盘，高配 2000
9AQ 豪华三区自动空调 3050
C4Q 10辐18英寸铝合金轮辋，V形 2300
</t>
        </r>
      </text>
    </comment>
    <comment ref="E72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3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3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3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39" authorId="0">
      <text>
        <r>
          <rPr>
            <sz val="9"/>
            <rFont val="宋体"/>
            <charset val="134"/>
          </rPr>
          <t>2PF三幅平底运动型多功能真皮方向盘，高配 2000
9AQ 豪华三区自动空调 3050
C4Q 10辐18英寸铝合金轮辋，V形 2300
合计：7350</t>
        </r>
      </text>
    </comment>
    <comment ref="E74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4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2300元
5A8 后备箱盖板 0元6XK 电动折叠自动防炫目外后视镜：须与防眩目内后视镜一起选 800元
QK1 影像和距离传感器 0元
9AQ 豪华三区自动空调 3050元，合计：6150元
</t>
        </r>
      </text>
    </comment>
    <comment ref="E74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2300元
5A8 后备箱盖板 0元6XK 电动折叠自动防炫目外后视镜：须与防眩目内后视镜一起选 800元
QK1 影像和距离传感器 0元
9AQ 豪华三区自动空调 3050元，合计：6150元
</t>
        </r>
      </text>
    </comment>
    <comment ref="E74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5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智能钥匙4000
40R 5辐18英寸铝合金轮辋，对比灰半抛光 0
合计：4000</t>
        </r>
      </text>
    </comment>
    <comment ref="E75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5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6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6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7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7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A4L 2.0T前驱运动型
N7U 阿尔卡塔纳/真皮组合面料：须与运动座椅一起 5000元
</t>
        </r>
      </text>
    </comment>
    <comment ref="E77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7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7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2PF 三幅平底运动型多功能真皮方向盘，高配 2000元
4F2 智能钥匙 4000元C4Q 10辐18英寸铝合金轮辋，V形  2300元
合计：8300元
</t>
        </r>
      </text>
    </comment>
    <comment ref="E78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2PF 三幅平底运动型多功能真皮方向盘，高配 2000元
4F2 智能钥匙 4000元C4Q 10辐18英寸铝合金轮辋，V形  2300元
合计：8300元
</t>
        </r>
      </text>
    </comment>
    <comment ref="E78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78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2PF 三幅平底运动型多功能真皮方向盘，高配 2000元
4F2 智能钥匙 4000元C4Q 10辐18英寸铝合金轮辋，V形  2300元
合计：8300元
</t>
        </r>
      </text>
    </comment>
    <comment ref="E78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A4L 2.0T前驱运动型
N7U 阿尔卡塔纳/真皮组合面料：须与运动座椅一起 5000元
</t>
        </r>
      </text>
    </comment>
    <comment ref="E7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9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79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进取型：
40R 5辐18英寸铝合金轮辋，对比灰半抛光 2300元
5A8 后备箱盖板 0元6XK 电动折叠自动防炫目外后视镜：须与防眩目内后视镜一起选 800元
QK1 影像和距离传感器 0元
9AQ 豪华三区自动空调 3050元，合计：6150元</t>
        </r>
      </text>
    </comment>
    <comment ref="E819" authorId="1">
      <text>
        <r>
          <rPr>
            <b/>
            <sz val="9"/>
            <rFont val="宋体"/>
            <charset val="134"/>
          </rPr>
          <t xml:space="preserve">罗雅雯:
</t>
        </r>
        <r>
          <rPr>
            <sz val="9"/>
            <rFont val="宋体"/>
            <charset val="134"/>
          </rPr>
          <t xml:space="preserve">40R 5辐18英寸铝合金轮辋，对比灰半抛光  0元
4F2 智能钥匙  4000元
</t>
        </r>
      </text>
    </comment>
    <comment ref="E82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罗雅雯:进取型
40R 5辐18英寸铝合金轮辋，对比灰半抛光  2300元
4F2 智能钥匙  4000元
合计：6300元
</t>
        </r>
      </text>
    </comment>
    <comment ref="E83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N7U 阿尔卡塔纳/真皮组合面料：须与运动座椅一起选  5000元</t>
        </r>
      </text>
    </comment>
    <comment ref="E86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罗雅雯:进取型
40R 5辐18英寸铝合金轮辋，对比灰半抛光  2300元
4F2 智能钥匙  4000元
合计：6300元</t>
        </r>
      </text>
    </comment>
    <comment ref="E8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时尚型：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E89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时尚型：
40R 5辐18英寸铝合金轮辋，对比灰半抛光 0元
4F2 智能钥匙 4000元
6XK 电动折叠自动防炫目外后视镜：须与防眩目内后视镜一起选 800元
QK1 影像和距离传感器 0元，合计：4800元
</t>
        </r>
      </text>
    </comment>
    <comment ref="D90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6FJ 黑色外观的外后视镜 0
</t>
        </r>
      </text>
    </comment>
    <comment ref="E925" authorId="2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9VS B&amp;O音响系统  7200元
2PF 三幅平底运动型多功能真皮方向盘，高配  0</t>
        </r>
      </text>
    </comment>
    <comment ref="E940" authorId="3">
      <text>
        <r>
          <rPr>
            <sz val="9"/>
            <rFont val="宋体"/>
            <charset val="134"/>
          </rPr>
          <t>sale:进取型
40R 5辐18英寸铝合金轮辋，对比灰半抛光  2300元
4F2 智能钥匙  4000元</t>
        </r>
      </text>
    </comment>
  </commentList>
</comments>
</file>

<file path=xl/comments8.xml><?xml version="1.0" encoding="utf-8"?>
<comments xmlns="http://schemas.openxmlformats.org/spreadsheetml/2006/main">
  <authors>
    <author>作者</author>
    <author>罗雅雯</author>
    <author>小西瓜呀</author>
  </authors>
  <commentList>
    <comment ref="A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原厂加装：米莱诺通风运动座椅+前后座椅加热15600</t>
        </r>
      </text>
    </comment>
    <comment ref="E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原厂加装：+米莱诺通风运动座椅+前后座椅加热 15600</t>
        </r>
      </text>
    </comment>
    <comment ref="E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4A4 前后排座椅加热功能 3200
4D3 前排座椅通风功能 9900
7HA 无真皮装备包 -2400
N5W 米莱诺真皮座椅面料 5000
单色座椅-100
总：15600</t>
        </r>
      </text>
    </comment>
    <comment ref="E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F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原厂加装：+米莱诺通风运动座椅+前后座椅加热 15600</t>
        </r>
      </text>
    </comment>
    <comment ref="E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原厂加装：+米莱诺通风运动座椅+前后座椅加热 15600</t>
        </r>
      </text>
    </comment>
    <comment ref="E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仅允许一次性付款，优惠15以内
</t>
        </r>
      </text>
    </comment>
    <comment ref="E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A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B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C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D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F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G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U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W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X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Y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HZ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A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B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C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D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F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G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H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I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J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K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L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M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N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O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P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Q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R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S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T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IV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N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12.9个点开票。需补一份销售合同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原张健-汪邦永10.1配JA车：LFV3A28W1J3700147，
,LD让放车10.13
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+米莱诺通风运动座椅+前后座椅加热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K127" authorId="0">
      <text>
        <r>
          <rPr>
            <b/>
            <sz val="9"/>
            <rFont val="宋体"/>
            <charset val="134"/>
          </rPr>
          <t xml:space="preserve">作者:
</t>
        </r>
      </text>
    </comment>
    <comment ref="E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N1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2月底要车，可换
</t>
        </r>
      </text>
    </comment>
    <comment ref="E1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1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
5TE 斜纹银色铝饰条 05TE：斜纹银色铝饰条 
V71/HN1 5辐20英寸铝合金轮辋，对比灰色，部分抛光
</t>
        </r>
      </text>
    </comment>
    <comment ref="E2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L220" authorId="0">
      <text>
        <r>
          <rPr>
            <b/>
            <sz val="9"/>
            <rFont val="宋体"/>
            <charset val="134"/>
          </rPr>
          <t xml:space="preserve">罗雅雯:享受厂家服务礼包
</t>
        </r>
      </text>
    </comment>
    <comment ref="E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3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个性化标配订单
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4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个性化标配订单
</t>
        </r>
      </text>
    </comment>
    <comment ref="E24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荣享时尚型
4F2 智能钥匙  4000元
7X5 智能泊车系统  1300元
V71/HN1 5辐20英寸铝合金轮辋，对比灰色，部分抛光  2000元
合计：7300元
</t>
        </r>
      </text>
    </comment>
    <comment ref="E2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5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5TE 斜纹银色铝饰条 0元
合计：7300元</t>
        </r>
      </text>
    </comment>
    <comment ref="E2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5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合计：7300元</t>
        </r>
      </text>
    </comment>
    <comment ref="E2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6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荣享时尚型
4F2 智能钥匙  4000元
7X5 智能泊车系统  1300元
V71/HN1 5辐20英寸铝合金轮辋，对比灰色，部分抛光  2000元
合计：7300元
</t>
        </r>
      </text>
    </comment>
    <comment ref="E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7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合计：7300元</t>
        </r>
      </text>
    </comment>
    <comment ref="E27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  2000元
6XK 外后视镜电动调整、加热、电动折叠、自动防炫目，须与防眩目内后视镜一起选  2000元
V71/HN1 5辐20英寸铝合金轮辋，对比灰色，部分抛光  2000元
合计加装：10000元
指导价：392800
</t>
        </r>
      </text>
    </comment>
    <comment ref="E27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4000元4L7 自动防炫目内后视镜，带数字指南针  2000元
6XK 外后视镜电动调整、加热、电动折叠、自动
防炫目，须与防眩目内后视镜一起选  2000元V71/HN1 5辐20英寸铝合金轮辋，对比灰色，部分抛光  2000元
</t>
        </r>
      </text>
    </comment>
    <comment ref="E2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29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荣享时尚型
4F2 智能钥匙  4000元
7X5 智能泊车系统  1300元
V71/HN1 5辐20英寸铝合金轮辋，对比灰色，部分抛光  2000元
合计：7300元
</t>
        </r>
      </text>
    </comment>
    <comment ref="E2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前排座椅加热功能，不能与织物面料座椅一起选  0元
4F2 智能钥匙  4000元
5TE 斜纹银色铝饰条  0元
V71/HN1 5辐20英寸铝合金轮辋，对比灰色，部分抛光  2000元
合计加装：6000元
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0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5TE 斜纹银色铝饰条 0元
合计：7300元</t>
        </r>
      </text>
    </comment>
    <comment ref="E308" authorId="1">
      <text>
        <r>
          <rPr>
            <sz val="9"/>
            <rFont val="宋体"/>
            <charset val="134"/>
          </rPr>
          <t xml:space="preserve">4F2 智能钥匙  4000元
7X5 智能泊车系统  1300元
V71/HN1 5辐20英寸铝合金轮辋，对比灰色，部分抛光  2000元
5TE 斜纹银色铝饰条0元
合计：7300元
</t>
        </r>
      </text>
    </comment>
    <comment ref="E3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2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合计：7300元</t>
        </r>
      </text>
    </comment>
    <comment ref="E322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23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2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4F2 智能钥匙  4000元
7X5 智能泊车系统  1300元
V71/HN1 5辐20英寸铝合金轮辋，对比灰色，部分抛光  2000元
5TE 斜纹银色铝饰条 0元
合计：7300元</t>
        </r>
      </text>
    </comment>
    <comment ref="E33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3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2000元
6XK 外后视镜电动调整、加热、电动折叠、自动
防炫目，须与防眩目内后视镜一起选 2000元
V71/HN1 5辐20英寸铝合金轮辋，对比灰色，部分抛光 2000元
合计：10000元
</t>
        </r>
      </text>
    </comment>
    <comment ref="E334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35" authorId="1">
      <text>
        <r>
          <rPr>
            <sz val="9"/>
            <rFont val="宋体"/>
            <charset val="134"/>
          </rPr>
          <t xml:space="preserve">4F2 智能钥匙  4000元
7X5 智能泊车系统  1300元
V71/HN1 5辐20英寸铝合金轮辋，对比灰色，部分抛光  2000元
5TE 斜纹银色铝饰条0元
合计：7300元
</t>
        </r>
      </text>
    </comment>
    <comment ref="E3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5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2000元
6XK 外后视镜电动调整、加热、电动折叠、自动
防炫目，须与防眩目内后视镜一起选 2000元
V71/HN1 5辐20英寸铝合金轮辋，对比灰色，部分抛光 2000元
合计：10000元
</t>
        </r>
      </text>
    </comment>
    <comment ref="E35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进取型
4F2 智能钥匙  4000元
4L7 自动防炫目内后视镜，带数字指南针 2000元
6XK 外后视镜电动调整、加热、电动折叠、自动
防炫目，须与防眩目内后视镜一起选 2000元
V71/HN1 5辐20英寸铝合金轮辋，对比灰色，部分抛光 2000元
合计：10000元
</t>
        </r>
      </text>
    </comment>
    <comment ref="E35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4000元4L7 自动防炫目内后视镜，带数字指南针  2000元
6XK 外后视镜电动调整、加热、电动折叠、自动
防炫目，须与防眩目内后视镜一起选  2000元V71/HN1 5辐20英寸铝合金轮辋，对比灰色，部分抛光  2000元
</t>
        </r>
      </text>
    </comment>
    <comment ref="E35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
4L7 自动防炫目内后视镜，带数字指南针  2000元
6XK 外后视镜电动调整、加热、电动折叠、自动
防炫目，须与防眩目内后视镜一起选  2000元
V71/HN1 5辐20英寸铝合金轮辋，对比灰色，部分抛光  2000元
</t>
        </r>
      </text>
    </comment>
    <comment ref="E358" authorId="1">
      <text>
        <r>
          <rPr>
            <sz val="9"/>
            <rFont val="宋体"/>
            <charset val="134"/>
          </rPr>
          <t xml:space="preserve">4F2 智能钥匙  4000元
7X5 智能泊车系统  1300元
V71/HN1 5辐20英寸铝合金轮辋，对比灰色，部分抛光  2000元
5TE 斜纹银色铝饰条0元
合计：7300元
</t>
        </r>
      </text>
    </comment>
    <comment ref="E35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6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
4L7 自动防炫目内后视镜，带数字指南针  2000元
6XK 外后视镜电动调整、加热、电动折叠、自动
防炫目，须与防眩目内后视镜一起选  2000元
V71/HN1 5辐20英寸铝合金轮辋，对比灰色，部分抛光  2000元
</t>
        </r>
      </text>
    </comment>
    <comment ref="E369" authorId="1">
      <text>
        <r>
          <rPr>
            <sz val="9"/>
            <rFont val="宋体"/>
            <charset val="134"/>
          </rPr>
          <t xml:space="preserve">罗雅雯:时尚型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3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3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0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4000元4L7 自动防炫目内后视镜，带数字指南针  2000元
6XK 外后视镜电动调整、加热、电动折叠、自动
防炫目，须与防眩目内后视镜一起选  2000元V71/HN1 5辐20英寸铝合金轮辋，对比灰色，部分抛光  2000元
</t>
        </r>
      </text>
    </comment>
    <comment ref="E41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4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3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4A3 前排座椅加热功能，不能与织物面料座椅一
起选  0元
4F2 智能钥匙  4000元
V71/HN1 5辐20英寸铝合金轮辋，对比灰色，部分抛光2000元
</t>
        </r>
      </text>
    </comment>
    <comment ref="E4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+19寸车轮</t>
        </r>
      </text>
    </comment>
    <comment ref="E47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时尚型
4A3 前排座椅加热功能，不能与织物面料座椅一起选 0元
4F2 智能钥匙  4000元
5TE 斜纹银色铝饰条 0元
V71/HN1 5辐20英寸铝合金轮辋，对比灰色，部分抛光 2000元
合计;6000元
</t>
        </r>
      </text>
    </comment>
    <comment ref="E489" authorId="2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4A3 前排座椅加热功能，不能与织物面料座椅一
起选  0元
7X5 智能泊车系统  1300元
C2T/HN0 5辐19英寸铝合金轮辋，抛光  0元
</t>
        </r>
      </text>
    </comment>
  </commentList>
</comments>
</file>

<file path=xl/comments9.xml><?xml version="1.0" encoding="utf-8"?>
<comments xmlns="http://schemas.openxmlformats.org/spreadsheetml/2006/main">
  <authors>
    <author>作者</author>
    <author>罗雅雯</author>
    <author>sale</author>
    <author>小西瓜呀</author>
  </authors>
  <commentList>
    <comment ref="E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2V5+QQ2+S0C+VT5+YED
VTS 带S标识的铝门槛条2100
QQ2  环境氛围灯光包增强版,需与致雅型铝门槛条(致雅型)或带S标7900</t>
        </r>
      </text>
    </comment>
    <comment ref="E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含到店加装的价格</t>
        </r>
      </text>
    </comment>
    <comment ref="E5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前驱豪华动感型
PGB 带传感器控制的后备厢开启的舒适钥匙
(包括4F2 舒适钥匙)
</t>
        </r>
      </text>
    </comment>
    <comment ref="E78" authorId="2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VW0侧车窗和后车窗为防噪加强玻璃，需与隐私玻璃一起选装 1000、
QL5后座侧车窗为深色玻璃（隐私玻璃），前座侧车窗为隔热玻璃（绿色），需与防噪加强玻璃一起选装 1000、
C1S/HH1 5V设计的20英寸铝合金车轮辋，对比灰色，部分抛光，尺寸为8.5J x 20，轮胎为 255/40 R20 101Y x1 3200、
QQ2环境氛围灯光包增强版,需与致雅型铝门槛条(致雅型)或带S标 7900
VT5带S标识的铝门槛条 2100</t>
        </r>
      </text>
    </comment>
    <comment ref="E80" authorId="1">
      <text>
        <r>
          <rPr>
            <sz val="9"/>
            <rFont val="宋体"/>
            <charset val="134"/>
          </rPr>
          <t xml:space="preserve">罗雅雯:四驱臻选动感型
QQ2 环境氛围灯光包增强版,需与致雅型铝门槛条(致雅型)或带S标识 7900元
VT5 带S标识的铝门槛条 2100元
合计加装：10000元
</t>
        </r>
      </text>
    </comment>
    <comment ref="E87" authorId="1">
      <text>
        <r>
          <rPr>
            <sz val="9"/>
            <rFont val="宋体"/>
            <charset val="134"/>
          </rPr>
          <t xml:space="preserve">罗雅雯:豪华致雅型
1XP 3幅多功能带加热功能的真皮运动方向盘  1000元
3FU 全景玻璃天窗  4500元
VT4 致雅型铝门槛条  2100元
合计：7600元
</t>
        </r>
      </text>
    </comment>
    <comment ref="E9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加装全景天窗：4500元
</t>
        </r>
      </text>
    </comment>
    <comment ref="E10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前后座椅加热</t>
        </r>
      </text>
    </comment>
    <comment ref="E11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前驱豪华动感型
PGB 带传感器控制的后备厢开启的舒适钥匙
(包括4F2 舒适钥匙)
6000元</t>
        </r>
      </text>
    </comment>
    <comment ref="E120" authorId="2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GS5 高亮黑色控制按钮具有触控反馈，包括扩展的铝合金外观 1200元  
PXC 奥迪高清矩阵LED大灯 (包括8G5 奥迪高清矩阵LED大灯/8SQ LED 尾灯/8X1大灯清洗装置)16800元，
3Y2 后车窗遮阳帘 2000元,
QL5 后座侧车窗为深色玻璃（隐私玻璃），前座侧车窗为隔热玻
璃（绿色），需与防噪加强玻璃一起选装 1000元，
5MU  斜纹灰色铝饰条
VW0侧车窗和后车窗为防噪加强玻璃，需与隐私玻璃一起选装 1000元  合计：22000
</t>
        </r>
      </text>
    </comment>
    <comment ref="E131" authorId="2">
      <text>
        <r>
          <rPr>
            <b/>
            <sz val="9"/>
            <rFont val="宋体"/>
            <charset val="134"/>
          </rPr>
          <t>sale:</t>
        </r>
        <r>
          <rPr>
            <sz val="9"/>
            <rFont val="宋体"/>
            <charset val="134"/>
          </rPr>
          <t xml:space="preserve">
3FU 全景玻璃天窗  4500元
VT4 致雅型铝门槛条  2100元
1XP 3幅多功能带加热功能的真皮运动方向盘  1000元
合计加装：7600元</t>
        </r>
      </text>
    </comment>
    <comment ref="H160" authorId="3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轮胎破损未入库
</t>
        </r>
      </text>
    </comment>
    <comment ref="E16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QQ2 环境氛围灯光包增强版,需与致雅型铝门槛条(致雅型)或带S标7900元
VT5 带S标识的铝门槛条  2100元
合计10000元
</t>
        </r>
      </text>
    </comment>
    <comment ref="E16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QL5 后座侧车窗为深色玻璃（隐私玻璃），前座侧车窗为隔热玻
璃（绿色），需与防噪加强玻璃一起选装1000元
VW0 侧车窗和后车窗为防噪加强玻璃，需与隐私玻璃一起选装1000元
合计：2000元
</t>
        </r>
      </text>
    </comment>
    <comment ref="E167" authorId="2">
      <text>
        <r>
          <rPr>
            <sz val="9"/>
            <rFont val="宋体"/>
            <charset val="134"/>
          </rPr>
          <t xml:space="preserve">sale:
QL5
后座侧车窗为深色玻璃（隐私玻璃），前座侧车窗为隔热玻
璃（绿色），需与防噪加强玻璃一起选装  1000元
QQ2 环境氛围灯光包增强版,需与致雅型铝门槛条(致雅型)或带S标 7900元
VT5 带S标识的铝门槛条  2100元
VW0
侧车窗和后车窗为防噪加强玻璃，需与隐私玻璃一起选装  1000元
合计加装：12000
</t>
        </r>
      </text>
    </comment>
    <comment ref="E17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QL5 后座侧车窗为深色玻璃（隐私玻璃），前座侧车窗为隔热玻
璃（绿色），需与防噪加强玻璃一起选装1000元
VW0 侧车窗和后车窗为防噪加强玻璃，需与隐私玻璃一起选装1000元
合计：2000元
</t>
        </r>
      </text>
    </comment>
    <comment ref="E178" authorId="3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前驱豪华致雅型
C1S/HH1
5V设计的20英寸铝合金车轮辋，对比灰色，部分抛光，尺寸
为8.5J x 20，轮胎为 255/40 R20 101Y x1   6400元
</t>
        </r>
      </text>
    </comment>
  </commentList>
</comments>
</file>

<file path=xl/comments10.xml><?xml version="1.0" encoding="utf-8"?>
<comments xmlns="http://schemas.openxmlformats.org/spreadsheetml/2006/main">
  <authors>
    <author>作者</author>
    <author>罗雅雯</author>
  </authors>
  <commentList>
    <comment ref="E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" authorId="0">
      <text>
        <r>
          <rPr>
            <sz val="9"/>
            <rFont val="宋体"/>
            <charset val="134"/>
          </rPr>
          <t xml:space="preserve">计划员:
原厂指导价285000.
</t>
        </r>
      </text>
    </comment>
    <comment ref="E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F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缺少音量键1.13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8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1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12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1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2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25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7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29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1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4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5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7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39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4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4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8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2" authorId="0">
      <text>
        <r>
          <rPr>
            <sz val="9"/>
            <rFont val="宋体"/>
            <charset val="134"/>
          </rPr>
          <t xml:space="preserve">原厂配置:
同色车身
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6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3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64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65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68" authorId="0">
      <text>
        <r>
          <rPr>
            <sz val="9"/>
            <rFont val="宋体"/>
            <charset val="134"/>
          </rPr>
          <t>admin计划员:
2015款 同色车身，三幅多功能真皮运运型方向盘、前后倒车雷达模拟可视、五支臂三叉式造型，17寸轮胎，少定速巡航</t>
        </r>
      </text>
    </comment>
    <comment ref="E70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74" authorId="0">
      <text>
        <r>
          <rPr>
            <sz val="9"/>
            <rFont val="宋体"/>
            <charset val="134"/>
          </rPr>
          <t>admin计划员:
2015款 同色车身，三幅多功能真皮运运型方向盘、前后倒车雷达模拟可视、五支臂三叉式造型，17寸轮胎，少定速巡航</t>
        </r>
      </text>
    </comment>
    <comment ref="E75" authorId="0">
      <text>
        <r>
          <rPr>
            <sz val="9"/>
            <rFont val="宋体"/>
            <charset val="134"/>
          </rPr>
          <t>原厂：2015款 同色车身、三幅多功能真皮运运型方向盘、前后倒车雷达模拟可视、不带定速巡航</t>
        </r>
      </text>
    </comment>
    <comment ref="E76" authorId="0">
      <text>
        <r>
          <rPr>
            <sz val="9"/>
            <rFont val="宋体"/>
            <charset val="134"/>
          </rPr>
          <t>原厂：2015款 同色车身、三幅多功能真皮运运型方向盘、前后倒车雷达模拟可视、不带定速巡航</t>
        </r>
      </text>
    </comment>
    <comment ref="E77" authorId="0">
      <text>
        <r>
          <rPr>
            <sz val="9"/>
            <rFont val="宋体"/>
            <charset val="134"/>
          </rPr>
          <t>admin计划员:
原厂全色车身+￥2500</t>
        </r>
      </text>
    </comment>
    <comment ref="E78" authorId="0">
      <text>
        <r>
          <rPr>
            <sz val="9"/>
            <rFont val="宋体"/>
            <charset val="134"/>
          </rPr>
          <t xml:space="preserve">2015款 同色车身、三幅多功能真皮运运型方向盘、前后倒车雷达模拟可视、五支臂三叉式造型，17寸轮胎，少定速巡航
</t>
        </r>
      </text>
    </comment>
    <comment ref="E80" authorId="0">
      <text>
        <r>
          <rPr>
            <sz val="9"/>
            <rFont val="宋体"/>
            <charset val="134"/>
          </rPr>
          <t>原厂：2015款 同色车身、三幅多功能真皮运运型方向盘、前后倒车雷达模拟可视、不带定速巡航</t>
        </r>
      </text>
    </comment>
    <comment ref="E81" authorId="0">
      <text>
        <r>
          <rPr>
            <sz val="9"/>
            <rFont val="宋体"/>
            <charset val="134"/>
          </rPr>
          <t xml:space="preserve">2015款 同色车身、三幅多功能真皮运运型方向盘、前后倒车雷达模拟可视、五支臂三叉式造型，17寸轮胎，少定速巡航
</t>
        </r>
      </text>
    </comment>
    <comment ref="E84" authorId="0">
      <text>
        <r>
          <rPr>
            <sz val="9"/>
            <rFont val="宋体"/>
            <charset val="134"/>
          </rPr>
          <t>admin计划员:
2015款 同色车身，三幅多功能真皮运运型方向盘、前后倒车雷达模拟可视、五支臂三叉式造型，17寸轮胎，少定速巡航</t>
        </r>
      </text>
    </comment>
    <comment ref="E98" authorId="0">
      <text>
        <r>
          <rPr>
            <sz val="9"/>
            <rFont val="宋体"/>
            <charset val="134"/>
          </rPr>
          <t>原厂：三幅多功能真皮运动型方向盘、不带座椅加热、外后视镜电动可调/加热、同色车身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原厂全色车身+￥2500</t>
        </r>
      </text>
    </comment>
    <comment ref="E101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2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4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5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07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8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09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10" authorId="0">
      <text>
        <r>
          <rPr>
            <sz val="9"/>
            <rFont val="宋体"/>
            <charset val="134"/>
          </rPr>
          <t>原厂：
有同色保险杠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12" authorId="0">
      <text>
        <r>
          <rPr>
            <sz val="9"/>
            <rFont val="宋体"/>
            <charset val="134"/>
          </rPr>
          <t>原厂：
有同色保险杠</t>
        </r>
      </text>
    </comment>
    <comment ref="E113" authorId="0">
      <text>
        <r>
          <rPr>
            <sz val="9"/>
            <rFont val="宋体"/>
            <charset val="134"/>
          </rPr>
          <t>原厂：
有同色保险杠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16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19" authorId="0">
      <text>
        <r>
          <rPr>
            <sz val="9"/>
            <rFont val="宋体"/>
            <charset val="134"/>
          </rPr>
          <t>原厂：有同色保险杠</t>
        </r>
      </text>
    </comment>
    <comment ref="E120" authorId="0">
      <text>
        <r>
          <rPr>
            <sz val="9"/>
            <rFont val="宋体"/>
            <charset val="134"/>
          </rPr>
          <t>原厂：三幅多功能真皮运动型方向盘、外后视镜电动可调/加热、同色车身、不带座椅加热</t>
        </r>
      </text>
    </comment>
    <comment ref="E121" authorId="0">
      <text>
        <r>
          <rPr>
            <sz val="9"/>
            <rFont val="宋体"/>
            <charset val="134"/>
          </rPr>
          <t>原厂：
有同色保险杠</t>
        </r>
      </text>
    </comment>
    <comment ref="E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23" authorId="0">
      <text>
        <r>
          <rPr>
            <sz val="9"/>
            <rFont val="宋体"/>
            <charset val="134"/>
          </rPr>
          <t>原厂：有同色保险杠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27" authorId="0">
      <text>
        <r>
          <rPr>
            <sz val="9"/>
            <rFont val="宋体"/>
            <charset val="134"/>
          </rPr>
          <t>原厂：
有同色保险杠</t>
        </r>
      </text>
    </comment>
    <comment ref="E1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31" authorId="0">
      <text>
        <r>
          <rPr>
            <sz val="9"/>
            <rFont val="宋体"/>
            <charset val="134"/>
          </rPr>
          <t>原厂：
有同色保险杠</t>
        </r>
      </text>
    </comment>
    <comment ref="E133" authorId="0">
      <text>
        <r>
          <rPr>
            <sz val="9"/>
            <rFont val="宋体"/>
            <charset val="134"/>
          </rPr>
          <t>原厂：有同色保险杠</t>
        </r>
      </text>
    </comment>
    <comment ref="E135" authorId="0">
      <text>
        <r>
          <rPr>
            <sz val="9"/>
            <rFont val="宋体"/>
            <charset val="134"/>
          </rPr>
          <t>原厂：有同色保险杠</t>
        </r>
      </text>
    </comment>
    <comment ref="E136" authorId="0">
      <text>
        <r>
          <rPr>
            <sz val="9"/>
            <rFont val="宋体"/>
            <charset val="134"/>
          </rPr>
          <t>原厂：有同色保险杠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38" authorId="0">
      <text>
        <r>
          <rPr>
            <sz val="9"/>
            <rFont val="宋体"/>
            <charset val="134"/>
          </rPr>
          <t>原厂：
有同色保险杠</t>
        </r>
      </text>
    </comment>
    <comment ref="E139" authorId="0">
      <text>
        <r>
          <rPr>
            <sz val="9"/>
            <rFont val="宋体"/>
            <charset val="134"/>
          </rPr>
          <t>原厂：有同色保险杠</t>
        </r>
      </text>
    </comment>
    <comment ref="E141" authorId="0">
      <text>
        <r>
          <rPr>
            <sz val="9"/>
            <rFont val="宋体"/>
            <charset val="134"/>
          </rPr>
          <t>原厂：
有同色保险杠</t>
        </r>
      </text>
    </comment>
    <comment ref="E142" authorId="0">
      <text>
        <r>
          <rPr>
            <sz val="9"/>
            <rFont val="宋体"/>
            <charset val="134"/>
          </rPr>
          <t>原厂：
有同色保险杠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48" authorId="0">
      <text>
        <r>
          <rPr>
            <sz val="9"/>
            <rFont val="宋体"/>
            <charset val="134"/>
          </rPr>
          <t>原厂：
有同色保险杠</t>
        </r>
      </text>
    </comment>
    <comment ref="E149" authorId="0">
      <text>
        <r>
          <rPr>
            <sz val="9"/>
            <rFont val="宋体"/>
            <charset val="134"/>
          </rPr>
          <t>原厂：
有同色保险杠</t>
        </r>
      </text>
    </comment>
    <comment ref="E1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53" authorId="0">
      <text>
        <r>
          <rPr>
            <sz val="9"/>
            <rFont val="宋体"/>
            <charset val="134"/>
          </rPr>
          <t>原厂：
有同色保险杠</t>
        </r>
      </text>
    </comment>
    <comment ref="E154" authorId="0">
      <text>
        <r>
          <rPr>
            <sz val="9"/>
            <rFont val="宋体"/>
            <charset val="134"/>
          </rPr>
          <t>原厂：
有同色保险杠</t>
        </r>
      </text>
    </comment>
    <comment ref="E155" authorId="0">
      <text>
        <r>
          <rPr>
            <sz val="9"/>
            <rFont val="宋体"/>
            <charset val="134"/>
          </rPr>
          <t>原厂：
有同色保险杠</t>
        </r>
      </text>
    </comment>
    <comment ref="E1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有同色保险杆</t>
        </r>
      </text>
    </comment>
    <comment ref="E157" authorId="0">
      <text>
        <r>
          <rPr>
            <sz val="9"/>
            <rFont val="宋体"/>
            <charset val="134"/>
          </rPr>
          <t>原厂：
有同色保险杠</t>
        </r>
      </text>
    </comment>
    <comment ref="E158" authorId="0">
      <text>
        <r>
          <rPr>
            <sz val="9"/>
            <rFont val="宋体"/>
            <charset val="134"/>
          </rPr>
          <t>原厂：
有同色保险杠</t>
        </r>
      </text>
    </comment>
    <comment ref="E162" authorId="0">
      <text>
        <r>
          <rPr>
            <sz val="9"/>
            <rFont val="宋体"/>
            <charset val="134"/>
          </rPr>
          <t>计划员：同色保险杠</t>
        </r>
      </text>
    </comment>
    <comment ref="E163" authorId="0">
      <text>
        <r>
          <rPr>
            <sz val="9"/>
            <rFont val="宋体"/>
            <charset val="134"/>
          </rPr>
          <t>原厂：
有同色保险杠</t>
        </r>
      </text>
    </comment>
    <comment ref="E165" authorId="0">
      <text>
        <r>
          <rPr>
            <sz val="9"/>
            <rFont val="宋体"/>
            <charset val="134"/>
          </rPr>
          <t>原厂：比285400多3辐真皮多功能运动方向盘、前排座椅电动调节、胎压监控</t>
        </r>
      </text>
    </comment>
    <comment ref="E167" authorId="0">
      <text>
        <r>
          <rPr>
            <sz val="9"/>
            <rFont val="宋体"/>
            <charset val="134"/>
          </rPr>
          <t>计划员：同色保险杠</t>
        </r>
      </text>
    </comment>
    <comment ref="E1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70" authorId="0">
      <text>
        <r>
          <rPr>
            <sz val="9"/>
            <rFont val="宋体"/>
            <charset val="134"/>
          </rPr>
          <t>原厂：
有同色保险杠</t>
        </r>
      </text>
    </comment>
    <comment ref="E171" authorId="0">
      <text>
        <r>
          <rPr>
            <sz val="9"/>
            <rFont val="宋体"/>
            <charset val="134"/>
          </rPr>
          <t>计划员：同色保险杠</t>
        </r>
      </text>
    </comment>
    <comment ref="E1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75" authorId="0">
      <text>
        <r>
          <rPr>
            <sz val="9"/>
            <rFont val="宋体"/>
            <charset val="134"/>
          </rPr>
          <t>原厂：
有同色保险杠</t>
        </r>
      </text>
    </comment>
    <comment ref="E1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L176" authorId="0">
      <text>
        <r>
          <rPr>
            <sz val="9"/>
            <rFont val="宋体"/>
            <charset val="134"/>
          </rPr>
          <t>合同无升窗，已完工，未给林智勉车先，等他问完领导是否可拆11.2
英姐说加1500的升窗，按揭通过后，客户重签一份合同过来11.2
拆11.2</t>
        </r>
      </text>
    </comment>
    <comment ref="E177" authorId="0">
      <text>
        <r>
          <rPr>
            <sz val="9"/>
            <rFont val="宋体"/>
            <charset val="134"/>
          </rPr>
          <t>计划员：同色保险杠</t>
        </r>
      </text>
    </comment>
    <comment ref="E179" authorId="0">
      <text>
        <r>
          <rPr>
            <sz val="9"/>
            <rFont val="宋体"/>
            <charset val="134"/>
          </rPr>
          <t>计划员：同色保险杠</t>
        </r>
      </text>
    </comment>
    <comment ref="E1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有同色保险杠</t>
        </r>
      </text>
    </comment>
    <comment ref="E182" authorId="0">
      <text>
        <r>
          <rPr>
            <sz val="9"/>
            <rFont val="宋体"/>
            <charset val="134"/>
          </rPr>
          <t>原厂：
有同色保险杠</t>
        </r>
      </text>
    </comment>
    <comment ref="E1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4" authorId="0">
      <text>
        <r>
          <rPr>
            <sz val="9"/>
            <rFont val="宋体"/>
            <charset val="134"/>
          </rPr>
          <t>原厂：
有同色保险杠</t>
        </r>
      </text>
    </comment>
    <comment ref="E1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7" authorId="0">
      <text>
        <r>
          <rPr>
            <sz val="9"/>
            <rFont val="宋体"/>
            <charset val="134"/>
          </rPr>
          <t>计划员：同色保险杠</t>
        </r>
      </text>
    </comment>
    <comment ref="E1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89" authorId="0">
      <text>
        <r>
          <rPr>
            <sz val="9"/>
            <rFont val="宋体"/>
            <charset val="134"/>
          </rPr>
          <t>原厂：
有同色保险杠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3" authorId="0">
      <text>
        <r>
          <rPr>
            <sz val="9"/>
            <rFont val="宋体"/>
            <charset val="134"/>
          </rPr>
          <t>原厂：
有同色保险杠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1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04" authorId="0">
      <text>
        <r>
          <rPr>
            <sz val="9"/>
            <rFont val="宋体"/>
            <charset val="134"/>
          </rPr>
          <t>原厂：
有同色保险杠</t>
        </r>
      </text>
    </comment>
    <comment ref="E2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10" authorId="0">
      <text>
        <r>
          <rPr>
            <sz val="9"/>
            <rFont val="宋体"/>
            <charset val="134"/>
          </rPr>
          <t>原厂：
有同色保险杠</t>
        </r>
      </text>
    </comment>
    <comment ref="E2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3" authorId="0">
      <text>
        <r>
          <rPr>
            <sz val="9"/>
            <rFont val="宋体"/>
            <charset val="134"/>
          </rPr>
          <t>原厂：
有同色保险杠</t>
        </r>
      </text>
    </comment>
    <comment ref="E2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同色车身</t>
        </r>
      </text>
    </comment>
    <comment ref="E234" authorId="0">
      <text>
        <r>
          <rPr>
            <sz val="9"/>
            <rFont val="宋体"/>
            <charset val="134"/>
          </rPr>
          <t>同色保险杠</t>
        </r>
      </text>
    </comment>
    <comment ref="E235" authorId="0">
      <text>
        <r>
          <rPr>
            <sz val="9"/>
            <rFont val="宋体"/>
            <charset val="134"/>
          </rPr>
          <t>同色保险杠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37" authorId="0">
      <text>
        <r>
          <rPr>
            <sz val="9"/>
            <rFont val="宋体"/>
            <charset val="134"/>
          </rPr>
          <t>同色保险杠</t>
        </r>
      </text>
    </comment>
    <comment ref="E2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5" authorId="0">
      <text>
        <r>
          <rPr>
            <sz val="9"/>
            <rFont val="宋体"/>
            <charset val="134"/>
          </rPr>
          <t>同色保险杠</t>
        </r>
      </text>
    </comment>
    <comment ref="E2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47" authorId="0">
      <text>
        <r>
          <rPr>
            <sz val="9"/>
            <rFont val="宋体"/>
            <charset val="134"/>
          </rPr>
          <t>同色保险杠</t>
        </r>
      </text>
    </comment>
    <comment ref="E248" authorId="0">
      <text>
        <r>
          <rPr>
            <sz val="9"/>
            <rFont val="宋体"/>
            <charset val="134"/>
          </rPr>
          <t>同色保险杠</t>
        </r>
      </text>
    </comment>
    <comment ref="E2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0" authorId="0">
      <text>
        <r>
          <rPr>
            <sz val="9"/>
            <rFont val="宋体"/>
            <charset val="134"/>
          </rPr>
          <t>同色保险杠</t>
        </r>
      </text>
    </comment>
    <comment ref="E251" authorId="0">
      <text>
        <r>
          <rPr>
            <sz val="9"/>
            <rFont val="宋体"/>
            <charset val="134"/>
          </rPr>
          <t>同色保险杠</t>
        </r>
      </text>
    </comment>
    <comment ref="E2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3" authorId="0">
      <text>
        <r>
          <rPr>
            <sz val="9"/>
            <rFont val="宋体"/>
            <charset val="134"/>
          </rPr>
          <t>同色保险杠</t>
        </r>
      </text>
    </comment>
    <comment ref="E254" authorId="0">
      <text>
        <r>
          <rPr>
            <sz val="9"/>
            <rFont val="宋体"/>
            <charset val="134"/>
          </rPr>
          <t>同色保险杠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58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60" authorId="0">
      <text>
        <r>
          <rPr>
            <sz val="9"/>
            <rFont val="宋体"/>
            <charset val="134"/>
          </rPr>
          <t>同色保险杠</t>
        </r>
      </text>
    </comment>
    <comment ref="E261" authorId="0">
      <text>
        <r>
          <rPr>
            <sz val="9"/>
            <rFont val="宋体"/>
            <charset val="134"/>
          </rPr>
          <t>同色保险杠</t>
        </r>
      </text>
    </comment>
    <comment ref="E262" authorId="0">
      <text>
        <r>
          <rPr>
            <sz val="9"/>
            <rFont val="宋体"/>
            <charset val="134"/>
          </rPr>
          <t>同色保险杠</t>
        </r>
      </text>
    </comment>
    <comment ref="E263" authorId="0">
      <text>
        <r>
          <rPr>
            <sz val="9"/>
            <rFont val="宋体"/>
            <charset val="134"/>
          </rPr>
          <t>同色保险杠</t>
        </r>
      </text>
    </comment>
    <comment ref="E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67" authorId="0">
      <text>
        <r>
          <rPr>
            <sz val="9"/>
            <rFont val="宋体"/>
            <charset val="134"/>
          </rPr>
          <t>同色保险杠</t>
        </r>
      </text>
    </comment>
    <comment ref="E268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同色保险杠</t>
        </r>
      </text>
    </comment>
    <comment ref="E270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72" authorId="0">
      <text>
        <r>
          <rPr>
            <sz val="9"/>
            <rFont val="宋体"/>
            <charset val="134"/>
          </rPr>
          <t>同色保险杠</t>
        </r>
      </text>
    </comment>
    <comment ref="E277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79" authorId="0">
      <text>
        <r>
          <rPr>
            <sz val="9"/>
            <rFont val="宋体"/>
            <charset val="134"/>
          </rPr>
          <t>同色保险杠</t>
        </r>
      </text>
    </comment>
    <comment ref="E280" authorId="0">
      <text>
        <r>
          <rPr>
            <sz val="9"/>
            <rFont val="宋体"/>
            <charset val="134"/>
          </rPr>
          <t>原厂：斜纹铝饰条+前后倒车雷达组合+铝合金轮辋，五双辐造型，
尺寸7J x18，235/50 R18轮胎</t>
        </r>
      </text>
    </comment>
    <comment ref="E281" authorId="0">
      <text>
        <r>
          <rPr>
            <sz val="9"/>
            <rFont val="宋体"/>
            <charset val="134"/>
          </rPr>
          <t>同色保险杠</t>
        </r>
      </text>
    </comment>
    <comment ref="E282" authorId="0">
      <text>
        <r>
          <rPr>
            <sz val="9"/>
            <rFont val="宋体"/>
            <charset val="134"/>
          </rPr>
          <t>同色保险杠</t>
        </r>
      </text>
    </comment>
    <comment ref="E283" authorId="0">
      <text>
        <r>
          <rPr>
            <sz val="9"/>
            <rFont val="宋体"/>
            <charset val="134"/>
          </rPr>
          <t>同色保险杠</t>
        </r>
      </text>
    </comment>
    <comment ref="E286" authorId="0">
      <text>
        <r>
          <rPr>
            <sz val="9"/>
            <rFont val="宋体"/>
            <charset val="134"/>
          </rPr>
          <t>同色保险杠</t>
        </r>
      </text>
    </comment>
    <comment ref="E287" authorId="0">
      <text>
        <r>
          <rPr>
            <sz val="9"/>
            <rFont val="宋体"/>
            <charset val="134"/>
          </rPr>
          <t>同色保险杠</t>
        </r>
      </text>
    </comment>
    <comment ref="E289" authorId="0">
      <text>
        <r>
          <rPr>
            <sz val="9"/>
            <rFont val="宋体"/>
            <charset val="134"/>
          </rPr>
          <t>同色保险杠</t>
        </r>
      </text>
    </comment>
    <comment ref="E292" authorId="0">
      <text>
        <r>
          <rPr>
            <sz val="9"/>
            <rFont val="宋体"/>
            <charset val="134"/>
          </rPr>
          <t>同色保险杠</t>
        </r>
      </text>
    </comment>
    <comment ref="E293" authorId="0">
      <text>
        <r>
          <rPr>
            <sz val="9"/>
            <rFont val="宋体"/>
            <charset val="134"/>
          </rPr>
          <t>同色保险杠</t>
        </r>
      </text>
    </comment>
    <comment ref="E294" authorId="0">
      <text>
        <r>
          <rPr>
            <sz val="9"/>
            <rFont val="宋体"/>
            <charset val="134"/>
          </rPr>
          <t>同色保险杠</t>
        </r>
      </text>
    </comment>
    <comment ref="E295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296" authorId="0">
      <text>
        <r>
          <rPr>
            <sz val="9"/>
            <rFont val="宋体"/>
            <charset val="134"/>
          </rPr>
          <t>同色保险杠</t>
        </r>
      </text>
    </comment>
    <comment ref="E297" authorId="0">
      <text>
        <r>
          <rPr>
            <sz val="9"/>
            <rFont val="宋体"/>
            <charset val="134"/>
          </rPr>
          <t>同色保险杠</t>
        </r>
      </text>
    </comment>
    <comment ref="E298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00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02" authorId="0">
      <text>
        <r>
          <rPr>
            <sz val="9"/>
            <rFont val="宋体"/>
            <charset val="134"/>
          </rPr>
          <t>同色保险杠</t>
        </r>
      </text>
    </comment>
    <comment ref="E303" authorId="0">
      <text>
        <r>
          <rPr>
            <sz val="9"/>
            <rFont val="宋体"/>
            <charset val="134"/>
          </rPr>
          <t>同色保险杠</t>
        </r>
      </text>
    </comment>
    <comment ref="E304" authorId="0">
      <text>
        <r>
          <rPr>
            <sz val="9"/>
            <rFont val="宋体"/>
            <charset val="134"/>
          </rPr>
          <t>同色保险杠</t>
        </r>
      </text>
    </comment>
    <comment ref="E305" authorId="0">
      <text>
        <r>
          <rPr>
            <sz val="9"/>
            <rFont val="宋体"/>
            <charset val="134"/>
          </rPr>
          <t>同色保险杠</t>
        </r>
      </text>
    </comment>
    <comment ref="E306" authorId="0">
      <text>
        <r>
          <rPr>
            <sz val="9"/>
            <rFont val="宋体"/>
            <charset val="134"/>
          </rPr>
          <t>同色保险杠</t>
        </r>
      </text>
    </comment>
    <comment ref="E308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R3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高展亭-夏来群10.2 已交钱10.19</t>
        </r>
      </text>
    </comment>
    <comment ref="E310" authorId="0">
      <text>
        <r>
          <rPr>
            <sz val="9"/>
            <rFont val="宋体"/>
            <charset val="134"/>
          </rPr>
          <t>同色保险杠</t>
        </r>
      </text>
    </comment>
    <comment ref="E311" authorId="0">
      <text>
        <r>
          <rPr>
            <sz val="9"/>
            <rFont val="宋体"/>
            <charset val="134"/>
          </rPr>
          <t>同色保险杠</t>
        </r>
      </text>
    </comment>
    <comment ref="E313" authorId="0">
      <text>
        <r>
          <rPr>
            <sz val="9"/>
            <rFont val="宋体"/>
            <charset val="134"/>
          </rPr>
          <t>同色保险杠</t>
        </r>
      </text>
    </comment>
    <comment ref="E314" authorId="0">
      <text>
        <r>
          <rPr>
            <sz val="9"/>
            <rFont val="宋体"/>
            <charset val="134"/>
          </rPr>
          <t>同色保险杠</t>
        </r>
      </text>
    </comment>
    <comment ref="E318" authorId="0">
      <text>
        <r>
          <rPr>
            <sz val="9"/>
            <rFont val="宋体"/>
            <charset val="134"/>
          </rPr>
          <t>同色保险杠</t>
        </r>
      </text>
    </comment>
    <comment ref="L3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上牌人李钱敏</t>
        </r>
      </text>
    </comment>
    <comment ref="E320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22" authorId="0">
      <text>
        <r>
          <rPr>
            <sz val="9"/>
            <rFont val="宋体"/>
            <charset val="134"/>
          </rPr>
          <t>同色保险杠</t>
        </r>
      </text>
    </comment>
    <comment ref="E325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原厂：氙灯包（包括LED尾灯，大灯自动调节，大灯清洗装置）、18寸轮辋，5支臂造型</t>
        </r>
      </text>
    </comment>
    <comment ref="E329" authorId="0">
      <text>
        <r>
          <rPr>
            <sz val="9"/>
            <rFont val="宋体"/>
            <charset val="134"/>
          </rPr>
          <t>氙灯包（包括LED尾灯，大灯自动调节，大灯清洗装置）、18寸轮辋，5支臂造型</t>
        </r>
      </text>
    </comment>
    <comment ref="E333" authorId="0">
      <text>
        <r>
          <rPr>
            <sz val="9"/>
            <rFont val="宋体"/>
            <charset val="134"/>
          </rPr>
          <t>同色保险杠</t>
        </r>
      </text>
    </comment>
    <comment ref="E334" authorId="0">
      <text>
        <r>
          <rPr>
            <sz val="9"/>
            <rFont val="宋体"/>
            <charset val="134"/>
          </rPr>
          <t>同色保险杠</t>
        </r>
      </text>
    </comment>
    <comment ref="E335" authorId="0">
      <text>
        <r>
          <rPr>
            <sz val="9"/>
            <rFont val="宋体"/>
            <charset val="134"/>
          </rPr>
          <t>同色保险杠</t>
        </r>
      </text>
    </comment>
    <comment ref="E336" authorId="0">
      <text>
        <r>
          <rPr>
            <sz val="9"/>
            <rFont val="宋体"/>
            <charset val="134"/>
          </rPr>
          <t>同色保险杠</t>
        </r>
      </text>
    </comment>
    <comment ref="E337" authorId="0">
      <text>
        <r>
          <rPr>
            <sz val="9"/>
            <rFont val="宋体"/>
            <charset val="134"/>
          </rPr>
          <t>同色保险杠</t>
        </r>
      </text>
    </comment>
    <comment ref="E340" authorId="0">
      <text>
        <r>
          <rPr>
            <sz val="9"/>
            <rFont val="宋体"/>
            <charset val="134"/>
          </rPr>
          <t>同色保险杠</t>
        </r>
      </text>
    </comment>
    <comment ref="E3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原厂：加智能钥匙</t>
        </r>
      </text>
    </comment>
    <comment ref="E345" authorId="0">
      <text>
        <r>
          <rPr>
            <sz val="9"/>
            <rFont val="宋体"/>
            <charset val="134"/>
          </rPr>
          <t>同色保险杠</t>
        </r>
      </text>
    </comment>
    <comment ref="E348" authorId="0">
      <text>
        <r>
          <rPr>
            <sz val="9"/>
            <rFont val="宋体"/>
            <charset val="134"/>
          </rPr>
          <t>同色保险杠</t>
        </r>
      </text>
    </comment>
    <comment ref="E353" authorId="0">
      <text>
        <r>
          <rPr>
            <sz val="9"/>
            <rFont val="宋体"/>
            <charset val="134"/>
          </rPr>
          <t>同色保险杠</t>
        </r>
      </text>
    </comment>
    <comment ref="E356" authorId="0">
      <text>
        <r>
          <rPr>
            <sz val="9"/>
            <rFont val="宋体"/>
            <charset val="134"/>
          </rPr>
          <t>同色保险杠</t>
        </r>
      </text>
    </comment>
    <comment ref="E357" authorId="0">
      <text>
        <r>
          <rPr>
            <sz val="9"/>
            <rFont val="宋体"/>
            <charset val="134"/>
          </rPr>
          <t>同色保险杠</t>
        </r>
      </text>
    </comment>
    <comment ref="E375" authorId="0">
      <text>
        <r>
          <rPr>
            <sz val="9"/>
            <rFont val="宋体"/>
            <charset val="134"/>
          </rPr>
          <t>同色保险杠</t>
        </r>
      </text>
    </comment>
    <comment ref="E3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原厂：前排座椅加热</t>
        </r>
      </text>
    </comment>
    <comment ref="E379" authorId="0">
      <text>
        <r>
          <rPr>
            <sz val="9"/>
            <rFont val="宋体"/>
            <charset val="134"/>
          </rPr>
          <t>同色保险杠</t>
        </r>
      </text>
    </comment>
    <comment ref="E386" authorId="0">
      <text>
        <r>
          <rPr>
            <sz val="9"/>
            <rFont val="宋体"/>
            <charset val="134"/>
          </rPr>
          <t>原厂：同色保险杠+智能钥匙</t>
        </r>
      </text>
    </comment>
    <comment ref="E389" authorId="0">
      <text>
        <r>
          <rPr>
            <sz val="9"/>
            <rFont val="宋体"/>
            <charset val="134"/>
          </rPr>
          <t>同色保险杠</t>
        </r>
      </text>
    </comment>
    <comment ref="E3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原厂：加电动后视镜和前后倒车雷达</t>
        </r>
      </text>
    </comment>
    <comment ref="E393" authorId="0">
      <text>
        <r>
          <rPr>
            <sz val="9"/>
            <rFont val="宋体"/>
            <charset val="134"/>
          </rPr>
          <t xml:space="preserve">老款 同色保险杠
</t>
        </r>
      </text>
    </comment>
    <comment ref="E3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PA   原厂：前排座椅加热</t>
        </r>
      </text>
    </comment>
    <comment ref="E39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39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3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典藏版</t>
        </r>
      </text>
    </comment>
    <comment ref="E39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39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1" authorId="0">
      <text>
        <r>
          <rPr>
            <sz val="9"/>
            <rFont val="宋体"/>
            <charset val="134"/>
          </rPr>
          <t>老款 原厂：同色保险杠+智能钥匙</t>
        </r>
      </text>
    </comment>
    <comment ref="E40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0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1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2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3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7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4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5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5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S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订单是</t>
        </r>
        <r>
          <rPr>
            <sz val="9"/>
            <rFont val="Tahoma"/>
            <charset val="134"/>
          </rPr>
          <t>8.29</t>
        </r>
      </text>
    </comment>
    <comment ref="E45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5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0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3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4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5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8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6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E48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</t>
        </r>
      </text>
    </comment>
    <comment ref="E4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E506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PA
329900</t>
        </r>
        <r>
          <rPr>
            <sz val="9"/>
            <rFont val="宋体"/>
            <charset val="134"/>
          </rPr>
          <t>四驱运动</t>
        </r>
        <r>
          <rPr>
            <sz val="9"/>
            <rFont val="Tahoma"/>
            <charset val="134"/>
          </rPr>
          <t>=320800</t>
        </r>
        <r>
          <rPr>
            <sz val="9"/>
            <rFont val="宋体"/>
            <charset val="134"/>
          </rPr>
          <t>四驱风尚</t>
        </r>
        <r>
          <rPr>
            <sz val="9"/>
            <rFont val="Tahoma"/>
            <charset val="134"/>
          </rPr>
          <t>+9100</t>
        </r>
        <r>
          <rPr>
            <sz val="9"/>
            <rFont val="宋体"/>
            <charset val="134"/>
          </rPr>
          <t>元【</t>
        </r>
        <r>
          <rPr>
            <sz val="9"/>
            <rFont val="Tahoma"/>
            <charset val="134"/>
          </rPr>
          <t>4200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3SG/STG/N7U</t>
        </r>
        <r>
          <rPr>
            <sz val="9"/>
            <rFont val="宋体"/>
            <charset val="134"/>
          </rPr>
          <t>运动型纳帕和阿尔卡塔真皮</t>
        </r>
        <r>
          <rPr>
            <sz val="9"/>
            <rFont val="Tahoma"/>
            <charset val="134"/>
          </rPr>
          <t>+8500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8IT/8SQ LED</t>
        </r>
        <r>
          <rPr>
            <sz val="9"/>
            <rFont val="宋体"/>
            <charset val="134"/>
          </rPr>
          <t>大灯和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尾灯</t>
        </r>
        <r>
          <rPr>
            <sz val="9"/>
            <rFont val="Tahoma"/>
            <charset val="134"/>
          </rPr>
          <t>+0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五幅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</t>
        </r>
        <r>
          <rPr>
            <sz val="9"/>
            <rFont val="Tahoma"/>
            <charset val="134"/>
          </rPr>
          <t>+0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5TE</t>
        </r>
        <r>
          <rPr>
            <sz val="9"/>
            <rFont val="宋体"/>
            <charset val="134"/>
          </rPr>
          <t>青铜色饰条</t>
        </r>
        <r>
          <rPr>
            <sz val="9"/>
            <rFont val="Tahoma"/>
            <charset val="134"/>
          </rPr>
          <t>+2100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4A3</t>
        </r>
        <r>
          <rPr>
            <sz val="9"/>
            <rFont val="宋体"/>
            <charset val="134"/>
          </rPr>
          <t>前排座椅加热</t>
        </r>
        <r>
          <rPr>
            <sz val="9"/>
            <rFont val="Tahoma"/>
            <charset val="134"/>
          </rPr>
          <t>-1500</t>
        </r>
        <r>
          <rPr>
            <sz val="9"/>
            <rFont val="宋体"/>
            <charset val="134"/>
          </rPr>
          <t>元差额（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电动加热、调整、折叠外视镜</t>
        </r>
        <r>
          <rPr>
            <sz val="9"/>
            <rFont val="Tahoma"/>
            <charset val="134"/>
          </rPr>
          <t>-3000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6XK</t>
        </r>
        <r>
          <rPr>
            <sz val="9"/>
            <rFont val="宋体"/>
            <charset val="134"/>
          </rPr>
          <t>电动加热、调整、折叠外视镜，自动防炫目</t>
        </r>
        <r>
          <rPr>
            <sz val="9"/>
            <rFont val="Tahoma"/>
            <charset val="134"/>
          </rPr>
          <t>)-4200</t>
        </r>
        <r>
          <rPr>
            <sz val="9"/>
            <rFont val="宋体"/>
            <charset val="134"/>
          </rPr>
          <t>元差额（</t>
        </r>
        <r>
          <rPr>
            <sz val="9"/>
            <rFont val="Tahoma"/>
            <charset val="134"/>
          </rPr>
          <t>5000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7X8</t>
        </r>
        <r>
          <rPr>
            <sz val="9"/>
            <rFont val="宋体"/>
            <charset val="134"/>
          </rPr>
          <t>倒车影像</t>
        </r>
        <r>
          <rPr>
            <sz val="9"/>
            <rFont val="Tahoma"/>
            <charset val="134"/>
          </rPr>
          <t>-9200</t>
        </r>
        <r>
          <rPr>
            <sz val="9"/>
            <rFont val="宋体"/>
            <charset val="134"/>
          </rPr>
          <t>元</t>
        </r>
        <r>
          <rPr>
            <sz val="9"/>
            <rFont val="Tahoma"/>
            <charset val="134"/>
          </rPr>
          <t>8A3</t>
        </r>
        <r>
          <rPr>
            <sz val="9"/>
            <rFont val="宋体"/>
            <charset val="134"/>
          </rPr>
          <t xml:space="preserve">智能泊车带倒车影像）】
</t>
        </r>
      </text>
    </comment>
    <comment ref="E520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灯
（即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大灯组合</t>
        </r>
        <r>
          <rPr>
            <sz val="9"/>
            <rFont val="Tahoma"/>
            <charset val="134"/>
          </rPr>
          <t>+LED</t>
        </r>
        <r>
          <rPr>
            <sz val="9"/>
            <rFont val="宋体"/>
            <charset val="134"/>
          </rPr>
          <t>组合尾灯带动态转向灯</t>
        </r>
        <r>
          <rPr>
            <sz val="9"/>
            <rFont val="Tahoma"/>
            <charset val="134"/>
          </rPr>
          <t>8500</t>
        </r>
        <r>
          <rPr>
            <sz val="9"/>
            <rFont val="宋体"/>
            <charset val="134"/>
          </rPr>
          <t>）</t>
        </r>
      </text>
    </comment>
    <comment ref="E52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27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老款</t>
        </r>
      </text>
    </comment>
    <comment ref="E53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35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37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39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42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45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5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E591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 xml:space="preserve"> (PCK)11300
18</t>
        </r>
        <r>
          <rPr>
            <sz val="9"/>
            <rFont val="宋体"/>
            <charset val="134"/>
          </rPr>
          <t>寸五辐条熏黑运动轮毂</t>
        </r>
        <r>
          <rPr>
            <sz val="9"/>
            <rFont val="Tahoma"/>
            <charset val="134"/>
          </rPr>
          <t xml:space="preserve">(V68)2500
</t>
        </r>
        <r>
          <rPr>
            <sz val="9"/>
            <rFont val="宋体"/>
            <charset val="134"/>
          </rPr>
          <t>内部铝饰条</t>
        </r>
        <r>
          <rPr>
            <sz val="9"/>
            <rFont val="Tahoma"/>
            <charset val="134"/>
          </rPr>
          <t xml:space="preserve">(GS1)300
</t>
        </r>
        <r>
          <rPr>
            <sz val="9"/>
            <rFont val="宋体"/>
            <charset val="134"/>
          </rPr>
          <t>共</t>
        </r>
        <r>
          <rPr>
            <sz val="9"/>
            <rFont val="Tahoma"/>
            <charset val="134"/>
          </rPr>
          <t xml:space="preserve">14100
</t>
        </r>
      </text>
    </comment>
    <comment ref="E6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灯
（即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大灯组合</t>
        </r>
        <r>
          <rPr>
            <sz val="9"/>
            <rFont val="Tahoma"/>
            <charset val="134"/>
          </rPr>
          <t>+LED</t>
        </r>
        <r>
          <rPr>
            <sz val="9"/>
            <rFont val="宋体"/>
            <charset val="134"/>
          </rPr>
          <t>组合尾灯带动态转向灯</t>
        </r>
        <r>
          <rPr>
            <sz val="9"/>
            <rFont val="Tahoma"/>
            <charset val="134"/>
          </rPr>
          <t>8500</t>
        </r>
        <r>
          <rPr>
            <sz val="9"/>
            <rFont val="宋体"/>
            <charset val="134"/>
          </rPr>
          <t>）</t>
        </r>
      </text>
    </comment>
    <comment ref="I6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已安排除膜2017.10.10
已完工2017.10.17</t>
        </r>
      </text>
    </comment>
    <comment ref="E612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LED</t>
        </r>
        <r>
          <rPr>
            <sz val="9"/>
            <rFont val="宋体"/>
            <charset val="134"/>
          </rPr>
          <t>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</t>
        </r>
        <r>
          <rPr>
            <sz val="9"/>
            <rFont val="Tahoma"/>
            <charset val="134"/>
          </rPr>
          <t xml:space="preserve"> (PCK)11300
18</t>
        </r>
        <r>
          <rPr>
            <sz val="9"/>
            <rFont val="宋体"/>
            <charset val="134"/>
          </rPr>
          <t>寸五辐条熏黑运动轮毂</t>
        </r>
        <r>
          <rPr>
            <sz val="9"/>
            <rFont val="Tahoma"/>
            <charset val="134"/>
          </rPr>
          <t xml:space="preserve">(V68)2500
</t>
        </r>
        <r>
          <rPr>
            <sz val="9"/>
            <rFont val="宋体"/>
            <charset val="134"/>
          </rPr>
          <t>内部铝饰条</t>
        </r>
        <r>
          <rPr>
            <sz val="9"/>
            <rFont val="Tahoma"/>
            <charset val="134"/>
          </rPr>
          <t xml:space="preserve">(GS1)300
</t>
        </r>
        <r>
          <rPr>
            <sz val="9"/>
            <rFont val="宋体"/>
            <charset val="134"/>
          </rPr>
          <t>共</t>
        </r>
        <r>
          <rPr>
            <sz val="9"/>
            <rFont val="Tahoma"/>
            <charset val="134"/>
          </rPr>
          <t>14100</t>
        </r>
      </text>
    </comment>
    <comment ref="E6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灯
（即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大灯组合</t>
        </r>
        <r>
          <rPr>
            <sz val="9"/>
            <rFont val="Tahoma"/>
            <charset val="134"/>
          </rPr>
          <t>+LED</t>
        </r>
        <r>
          <rPr>
            <sz val="9"/>
            <rFont val="宋体"/>
            <charset val="134"/>
          </rPr>
          <t>组合尾灯带动态转向灯</t>
        </r>
        <r>
          <rPr>
            <sz val="9"/>
            <rFont val="Tahoma"/>
            <charset val="134"/>
          </rPr>
          <t>8500</t>
        </r>
        <r>
          <rPr>
            <sz val="9"/>
            <rFont val="宋体"/>
            <charset val="134"/>
          </rPr>
          <t>）</t>
        </r>
      </text>
    </comment>
    <comment ref="E625" authorId="0">
      <text>
        <r>
          <rPr>
            <b/>
            <sz val="9"/>
            <rFont val="宋体"/>
            <charset val="134"/>
          </rPr>
          <t>原厂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5MF</t>
        </r>
        <r>
          <rPr>
            <sz val="9"/>
            <rFont val="宋体"/>
            <charset val="134"/>
          </rPr>
          <t>斜纹铝饰条</t>
        </r>
        <r>
          <rPr>
            <sz val="9"/>
            <rFont val="Tahoma"/>
            <charset val="134"/>
          </rPr>
          <t>600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6XE</t>
        </r>
        <r>
          <rPr>
            <sz val="9"/>
            <rFont val="宋体"/>
            <charset val="134"/>
          </rPr>
          <t>外后视镜电动可调、加热、电动折叠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GS1</t>
        </r>
        <r>
          <rPr>
            <sz val="9"/>
            <rFont val="宋体"/>
            <charset val="134"/>
          </rPr>
          <t>内部铝饰包</t>
        </r>
        <r>
          <rPr>
            <sz val="9"/>
            <rFont val="Tahoma"/>
            <charset val="134"/>
          </rPr>
          <t>300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HV1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V68</t>
        </r>
        <r>
          <rPr>
            <sz val="9"/>
            <rFont val="宋体"/>
            <charset val="134"/>
          </rPr>
          <t>铝合金轮辋，五辐条造型，尺寸</t>
        </r>
        <r>
          <rPr>
            <sz val="9"/>
            <rFont val="Tahoma"/>
            <charset val="134"/>
          </rPr>
          <t>7Jx18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charset val="134"/>
          </rPr>
          <t>235/50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>2500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WA3</t>
        </r>
        <r>
          <rPr>
            <sz val="9"/>
            <rFont val="宋体"/>
            <charset val="134"/>
          </rPr>
          <t>、</t>
        </r>
        <r>
          <rPr>
            <sz val="9"/>
            <rFont val="Tahoma"/>
            <charset val="134"/>
          </rPr>
          <t>YEC</t>
        </r>
        <r>
          <rPr>
            <sz val="9"/>
            <rFont val="宋体"/>
            <charset val="134"/>
          </rPr>
          <t>，共</t>
        </r>
        <r>
          <rPr>
            <sz val="9"/>
            <rFont val="Tahoma"/>
            <charset val="134"/>
          </rPr>
          <t>4900</t>
        </r>
      </text>
    </comment>
    <comment ref="E6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  <r>
          <rPr>
            <sz val="9"/>
            <rFont val="Tahoma"/>
            <charset val="134"/>
          </rPr>
          <t>2100</t>
        </r>
      </text>
    </comment>
    <comment ref="I6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已安排维护2017.10.10
已完工2017.10.17</t>
        </r>
      </text>
    </comment>
    <comment ref="E6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LED大灯+智能钥匙 (PCK)11300
18寸五辐条熏黑运动轮毂(V68)2500
内部铝饰条(GS1)300
共14100</t>
        </r>
      </text>
    </comment>
    <comment ref="E6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LED大灯+智能钥匙 (PCK)11300
18寸五辐条熏黑运动轮毂(V68)2500
内部铝饰条(GS1)300
共14100</t>
        </r>
      </text>
    </comment>
    <comment ref="E6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前排座椅加热</t>
        </r>
      </text>
    </comment>
    <comment ref="I6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已安排除膜2017.10.10
已完工2017.10.17</t>
        </r>
      </text>
    </comment>
    <comment ref="E6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智能钥匙4000，18寸轮毂2500，内部铝饰条300</t>
        </r>
      </text>
    </comment>
    <comment ref="E6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+前排座椅加热</t>
        </r>
      </text>
    </comment>
    <comment ref="F6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I6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已安排维护2017.10.10
已完工2017.10.17</t>
        </r>
      </text>
    </comment>
    <comment ref="E7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原厂加装：前排座椅加热 2100
</t>
        </r>
      </text>
    </comment>
    <comment ref="E7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4I3 智能钥匙 4000 6XE 外后视镜电动可调、加热、电动折叠1500 V68 5辐18英寸铝合金轮辋 2500 WA3 YEC 
合计：
2500+1500+4000=8000</t>
        </r>
      </text>
    </comment>
    <comment ref="E7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(加装变道辅助功能</t>
        </r>
      </text>
    </comment>
    <comment ref="E77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目前该款车标配B&amp;O音响（￥6000），市场指导价307,800</t>
        </r>
      </text>
    </comment>
    <comment ref="E81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2ZW 3幅多功能带加热功能的真皮运动方向盘 1000元
6NQ 黑色织物顶棚  800元
6XK 外后视镜电动可调、带加热、折叠和自动防眩目功能  1000元
PXC 矩阵式LED大灯，LED尾灯带动态转向灯  6000元
VF1 不锈钢脚踏板   0元
合计：8800
</t>
        </r>
      </text>
    </comment>
  </commentList>
</comments>
</file>

<file path=xl/comments11.xml><?xml version="1.0" encoding="utf-8"?>
<comments xmlns="http://schemas.openxmlformats.org/spreadsheetml/2006/main">
  <authors>
    <author>作者</author>
    <author>罗雅雯</author>
  </authors>
  <commentList>
    <comment ref="E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F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展车
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O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欠销售合同</t>
        </r>
      </text>
    </comment>
    <comment ref="E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原厂加装：发光饰条2000
黑色车轮0
合计：2000
</t>
        </r>
      </text>
    </comment>
    <comment ref="E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发光饰条</t>
        </r>
      </text>
    </comment>
    <comment ref="E51" authorId="1">
      <text>
        <r>
          <rPr>
            <b/>
            <sz val="9"/>
            <rFont val="宋体"/>
            <charset val="134"/>
          </rPr>
          <t>罗雅雯:个性化订单加装</t>
        </r>
        <r>
          <rPr>
            <sz val="9"/>
            <rFont val="宋体"/>
            <charset val="134"/>
          </rPr>
          <t xml:space="preserve">
V68 Q46 铝合金车轮 5辐双色 7J x 18，配215/50 R18 92W 轮胎  0元
</t>
        </r>
      </text>
    </comment>
    <comment ref="E6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罗雅雯:时尚动感型
1XX 三幅运动型多功能真皮方向盘，带换挡拨片  500
44N Q46 铝合金车轮 5辐黑色 7J x 18，配215/50 R18 92W轮胎  0
4I3 智能钥匙  3000
6XE 外后视镜电动调整、加热、电动折叠 1000
N5W
Q4H 7HB 米莱诺真皮座椅面料+运动座椅 4500
QE1 内部储物包   1200
合计：10200
</t>
        </r>
      </text>
    </comment>
  </commentList>
</comments>
</file>

<file path=xl/comments12.xml><?xml version="1.0" encoding="utf-8"?>
<comments xmlns="http://schemas.openxmlformats.org/spreadsheetml/2006/main">
  <authors>
    <author>作者</author>
    <author>罗雅雯</author>
  </authors>
  <commentLis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292700基础上加装：
3辐多功能真皮运动方向盘带换挡拨片500
大灯辅助系统+雨光传感器(2000)
智能钥匙4000
MMI导航9000
铝饰包800
防盗报警2500</t>
        </r>
      </text>
    </comment>
    <comment ref="E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+6XD+4L6/8N6+4A3+4GH+9VD+7AL+QJ1
(外视镜电动调整、加热2000+自动防炫目内视镜带光线雨水传感器2000
+前排座椅加热，独立调节2000+静音前风挡带灰色陶瓷边500
+奥迪音响系统3000+防盗报警2500+内部铝饰包800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'+6XD+4L6/8N6+4A3+4GH+9VD+7AL+QJ1
(外视镜电动调整、加热+自动防炫目内视镜带光线雨水传感器
+前排座椅加热，独立调节+静音前风挡带灰色陶瓷边
+奥迪音响系统+防盗报警+内部铝饰包</t>
        </r>
      </text>
    </comment>
    <comment ref="E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+6XD+4L6/8N6+4A3+4GH+9VD+7AL+QJ1
(外视镜电动调整、加热2000+自动防炫目内视镜带光线雨水传感器2000
+前排座椅加热，独立调节2000+静音前风挡带灰色陶瓷边500
+奥迪音响系统3000+防盗报警2500+内部铝饰包800</t>
        </r>
      </text>
    </comment>
    <comment ref="E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比254800多：内部铝饰包800元、镀铬尾管0元
比254800少：外视镜壳体颜色与车身同色0元、电池0元、</t>
        </r>
      </text>
    </comment>
    <comment ref="E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铝饰包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铝饰包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原厂：标配三辐真皮包覆方向盘0和胎压监控0</t>
        </r>
      </text>
    </comment>
    <comment ref="E1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原厂标配三辐真皮包覆方向盘和胎压监控</t>
        </r>
      </text>
    </comment>
    <comment ref="E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原厂：标配三辐真皮包覆方向盘0和胎压监控0</t>
        </r>
      </text>
    </comment>
    <comment ref="E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原厂：缺蓝牙接口-2300</t>
        </r>
      </text>
    </comment>
    <comment ref="E1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铝饰包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原厂：内部铝饰包</t>
        </r>
      </text>
    </comment>
    <comment ref="E1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E1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（原厂标配三辐真皮包覆方向盘和胎压监控）</t>
        </r>
      </text>
    </comment>
    <comment ref="F1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</t>
        </r>
      </text>
    </comment>
    <comment ref="F1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</t>
        </r>
      </text>
    </comment>
    <comment ref="E2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2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原厂：矩阵式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前大灯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智能泊车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智能钥匙带防盗报警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高端导航含奥迪互联科技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智能手机接口</t>
        </r>
        <r>
          <rPr>
            <sz val="9"/>
            <rFont val="Tahoma"/>
            <charset val="134"/>
          </rPr>
          <t>+B&amp;O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奥迪驾驶模式选择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彩色多功能显示屏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三辐真皮包覆多功能可加热方向盘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前排座椅加热和独立调节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自动放炫目内视镜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后排侧气囊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自适应巡航控制带停走功能，奥迪预安全系统前部版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外视镜电动调整带加热功能</t>
        </r>
      </text>
    </comment>
    <comment ref="E2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矩阵式LED前大灯 智能泊车 智能钥匙带防盗报警 高端导航含奥迪互联科技 智能手机接口 B&amp;O音响 彩色多功能显示屏 前排座椅加热和独立调节 自动放炫目内视镜 后排侧气囊 自适应巡航控制带停走功能，奥迪预安全系统前部版 外视镜电动调整带加热功能 阿尔卡塔拉与珠光纳帕真皮组合面料 发光饰条</t>
        </r>
      </text>
    </comment>
    <comment ref="E2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原厂：矩阵式</t>
        </r>
        <r>
          <rPr>
            <sz val="9"/>
            <rFont val="Tahoma"/>
            <charset val="134"/>
          </rPr>
          <t>LED</t>
        </r>
        <r>
          <rPr>
            <sz val="9"/>
            <rFont val="宋体"/>
            <charset val="134"/>
          </rPr>
          <t>前大灯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智能泊车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智能钥匙带防盗报警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高端导航含奥迪互联科技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智能手机接口</t>
        </r>
        <r>
          <rPr>
            <sz val="9"/>
            <rFont val="Tahoma"/>
            <charset val="134"/>
          </rPr>
          <t>+B&amp;O</t>
        </r>
        <r>
          <rPr>
            <sz val="9"/>
            <rFont val="宋体"/>
            <charset val="134"/>
          </rPr>
          <t>音响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奥迪驾驶模式选择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彩色多功能显示屏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三辐真皮包覆多功能可加热方向盘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前排座椅加热和独立调节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自动放炫目内视镜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后排侧气囊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自适应巡航控制带停走功能，奥迪预安全系统前部版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外视镜电动调整带加热功能</t>
        </r>
      </text>
    </comment>
    <comment ref="E2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2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2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82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2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87" authorId="0">
      <text>
        <r>
          <rPr>
            <b/>
            <sz val="9"/>
            <rFont val="宋体"/>
            <charset val="134"/>
          </rPr>
          <t xml:space="preserve">sale:原价221600
</t>
        </r>
        <r>
          <rPr>
            <sz val="9"/>
            <rFont val="宋体"/>
            <charset val="134"/>
          </rPr>
          <t>-全景天窗9000
+ 自动空调 3,000
+ LED 大灯 6,000
+ 18 寸车轮 1,500</t>
        </r>
      </text>
    </comment>
    <comment ref="E2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89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2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290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N2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与LFV2A28V5H5038641对调安全气囊10.14</t>
        </r>
      </text>
    </comment>
    <comment ref="E2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+5MN高亮炭黑色饰条500
+7X2前后倒车雷达带模拟图像2500
+9AK自动空调，新鲜空气吸入功能，带活性炭过滤器3000
+C2R+HM4抛光铝合金车轮5支臂动感造型 7,5 J x 18, 配225/40 R 18轮胎1500
+N5T米莱诺真皮和布面料组合配舒适座椅4500
+PQD S line 外观包3500
+PX2 LED大灯包包含LED前大灯，大灯照射距离自动调整，LED日间行车灯，大灯清洗系统，动态转向功能后尾灯6000
+QJ1内部铝饰包800
+YEO
共24800+194000</t>
        </r>
      </text>
    </comment>
    <comment ref="F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E3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原厂：防误锁智能钥匙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低端导航含奥迪互联科技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彩色多功能显示屏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智能手机接口</t>
        </r>
      </text>
    </comment>
    <comment ref="F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已安排除膜5.20</t>
        </r>
      </text>
    </comment>
    <comment ref="F3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已安排除膜5.20
</t>
        </r>
      </text>
    </comment>
    <comment ref="E3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06" authorId="0">
      <text>
        <r>
          <rPr>
            <b/>
            <sz val="9"/>
            <rFont val="宋体"/>
            <charset val="134"/>
          </rPr>
          <t>刘一红:原价221600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R3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原分车日期6.11</t>
        </r>
      </text>
    </comment>
    <comment ref="E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原价221600
-全景天窗9000
+ 自动空调 3,000
+ LED 大灯 6,000
+ 18 寸车轮 1,500
</t>
        </r>
      </text>
    </comment>
    <comment ref="E3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原价221600
-全景天窗9000
+ 自动空调 3,000
+ LED 大灯 6,000
+ 18 寸车轮 1,500</t>
        </r>
      </text>
    </comment>
    <comment ref="E3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3PB+7P9司机座椅电动调整和腰部支撑(适用舒适座椅)2500
+5MN高亮炭黑色饰500
+7X2前后倒车雷达带模拟图像2500
+C2R+HM4抛光铝合金Audi Sport车轮，双五辐造型对比灰色，部分抛光8 J × 18, 配225/40 R 18轮胎1500
+N5T米莱诺真皮和布面料组合配舒适座椅4500
+PQDS line 外观包3500
+PX2LED大灯包
包含LED前大灯，大灯照射距离自动调整，LED日间行车灯，大灯清洗系统，动态转向功
能后尾灯6000
+QJ1内部铝饰包800
+9AK自动空调，新鲜空气吸入功能，带活性炭过滤器3000
+WAB+YEO
共24800
198300+24800=223100</t>
        </r>
      </text>
    </comment>
    <comment ref="F326" authorId="0">
      <text>
        <r>
          <rPr>
            <b/>
            <sz val="9"/>
            <rFont val="宋体"/>
            <charset val="134"/>
          </rPr>
          <t>sale:原价221600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T3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邱瑞群，不肯买精品，又没办法拆，郭总同意配58713，6.23</t>
        </r>
      </text>
    </comment>
    <comment ref="F3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3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1.4T时尚型个性化
4I3 智能钥匙 4000
C2R HM4 抛光铝合金Audi Sport车轮，双五辐造型对比灰色，部分抛光8 J × 18, 配225/40 R 18轮胎 1500
PDQ S line 外观包 0
WA3 时尚型装备包 
共：5500
</t>
        </r>
      </text>
    </comment>
    <comment ref="E3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1.4T时尚型个性化
4I3 智能钥匙 4000
C2R HM4 抛光铝合金Audi Sport车轮，双五辐造型对比灰色，部分抛光8 J × 18, 配225/40 R 18轮胎 1500
PDQ S line 外观包 0
WA3 时尚型装备包 
共：5500
</t>
        </r>
      </text>
    </comment>
    <comment ref="F3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已安排除膜5.20
</t>
        </r>
      </text>
    </comment>
    <comment ref="F3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-全景天窗9000
+ 自动空调 3,000
+ LED 大灯 6,000
+ 18 寸车轮 1,500</t>
        </r>
      </text>
    </comment>
    <comment ref="E3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1.4T时尚型个性化
4I3 智能钥匙 4000
C2R HM4 抛光铝合金Audi Sport车轮，双五辐造型对比灰色，部分抛光8 J × 18, 配225/40 R 18轮胎 1500
PDQ S line 外观包 0
WA3 时尚型装备包 
共：5500
</t>
        </r>
      </text>
    </comment>
    <comment ref="F37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+胎压监测</t>
        </r>
      </text>
    </comment>
    <comment ref="E385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(+原厂胎压检测</t>
        </r>
      </text>
    </comment>
    <comment ref="E387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</t>
        </r>
      </text>
    </comment>
    <comment ref="E39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39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</t>
        </r>
      </text>
    </comment>
    <comment ref="E393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(+原厂高端空调+胎压检测) 3000元</t>
        </r>
      </text>
    </comment>
    <comment ref="E39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39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(+原厂高端空调+胎压检测) 3000元</t>
        </r>
      </text>
    </comment>
    <comment ref="E39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39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(+原厂胎压检测</t>
        </r>
      </text>
    </comment>
    <comment ref="E40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40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</t>
        </r>
      </text>
    </comment>
    <comment ref="E40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+原厂胎压检测）</t>
        </r>
      </text>
    </comment>
    <comment ref="E41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（+原厂胎压检测）
</t>
        </r>
      </text>
    </comment>
    <comment ref="E42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(+原厂高端空调+胎压检测) 3000元</t>
        </r>
      </text>
    </comment>
    <comment ref="E43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2020年型，时尚型
加装运动型装备包（必选） 以下合计：14900元
3FB 全景天窗3FB 全景天窗
C2R,HM4 抛光铝合金Audi Sport车轮，双五辐造型对比灰色，部分抛光8 J × 18, 配225/40 R 18轮胎
KA2 倒车影像系统（仅有后雷达的车不提供）
N5B 织物面料配运动座椅
QE1 内部储物包（手动座椅不提供）
QQ4 内部灯光包（手动座椅不提供）
2PK 三辐多功能真皮包覆平底方向盘带拨片
VF1 钢制踏板和歇脚踏板
0UH 仪表板红色出风口
2H6 奥迪驾驶模式选择
3L5+7P1 前排座椅电动调整和腰部支撑
4I3 防误锁智能钥匙
5TD 铝饰条
7X2 前后倒车雷达带模拟图像
9AK+2V5 自动空调，新鲜空气吸入功能，带活性炭过滤器
QJ1 内部铝饰包
9TB 车门灯光照明
8IT LED前大灯
8Q3 灯光范围控制
8SP LED尾灯带动态转向显示
8WM 带转角照明的全天候灯光系统
8X1 大灯清洗装置</t>
        </r>
      </text>
    </comment>
    <comment ref="E43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2020年型，运动型
加装运动型装备包（必选） 以下合计：0元
3FB 全景天窗3FB 全景天窗
C2R,HM4 抛光铝合金Audi Sport车轮，双五辐造型对比灰色，部分抛光8 J × 18, 配225/40 R 18轮胎
KA2 倒车影像系统（仅有后雷达的车不提供）
N5B 织物面料配运动座椅
QE1 内部储物包（手动座椅不提供）
QQ4 内部灯光包（手动座椅不提供）
2PK 三辐多功能真皮包覆平底方向盘带拨片
VF1 钢制踏板和歇脚踏板
0UH 仪表板红色出风口
2H6 奥迪驾驶模式选择
3L5+7P1 前排座椅电动调整和腰部支撑
4I3 防误锁智能钥匙
5TD 铝饰条
7X2 前后倒车雷达带模拟图像
9AK+2V5 自动空调，新鲜空气吸入功能，带活性炭过滤器
QJ1 内部铝饰包
9TB 车门灯光照明
8IT LED前大灯
8Q3 灯光范围控制
8SP LED尾灯带动态转向显示
8WM 带转角照明的全天候灯光系统
8X1 大灯清洗装置
</t>
        </r>
      </text>
    </comment>
  </commentList>
</comments>
</file>

<file path=xl/comments13.xml><?xml version="1.0" encoding="utf-8"?>
<comments xmlns="http://schemas.openxmlformats.org/spreadsheetml/2006/main">
  <authors>
    <author>作者</author>
    <author>罗雅雯</author>
    <author>小西瓜呀</author>
  </authors>
  <commentList>
    <comment ref="F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Q29" authorId="0">
      <text>
        <r>
          <rPr>
            <sz val="9"/>
            <rFont val="宋体"/>
            <charset val="134"/>
          </rPr>
          <t>已AAK，做不了贴息，总监建议改颜色，客户不同意，销售同总监再沟通11.28</t>
        </r>
      </text>
    </comment>
    <comment ref="E46" authorId="0">
      <text>
        <r>
          <rPr>
            <sz val="9"/>
            <rFont val="宋体"/>
            <charset val="134"/>
          </rPr>
          <t>原厂：
胎压监控、双氙灯，LED尾灯，大灯照射距离动太调整，LED日间行车灯，大灯清洗、智能钥匙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59" authorId="0">
      <text>
        <r>
          <rPr>
            <sz val="9"/>
            <rFont val="宋体"/>
            <charset val="134"/>
          </rPr>
          <t xml:space="preserve">原厂:
自动防炫目内视镜带光线雨水传感器
+前排座椅加热，独立调节+静音前风挡带灰色陶瓷边
+奥迪音响系统+防盗报警, 客舱监控,备用喇叭, 防非法拖车
</t>
        </r>
      </text>
    </comment>
    <comment ref="O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改成游欢是5.13</t>
        </r>
      </text>
    </comment>
    <comment ref="E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62" authorId="0">
      <text>
        <r>
          <rPr>
            <sz val="9"/>
            <rFont val="宋体"/>
            <charset val="134"/>
          </rPr>
          <t>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胎压监控、双氙灯，LED尾灯，大灯照射距离动太调整，LED日间行车灯，大灯清洗、智能钥匙、防盗报警、司机座椅电动调整、三幅多功能真皮包覆方向盘、自动放炫目内视镜带光线雨水传感器、自动空调，新鲜空气吸入功能，带活性炭过滤器、B&amp;O音响系统、铝合金车轮15幅运动造型 7.5J*17</t>
        </r>
      </text>
    </comment>
    <comment ref="E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</t>
        </r>
      </text>
    </comment>
    <comment ref="E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原厂前后倒车雷达+三幅多功能方向盘+铝饰条+氙灯</t>
        </r>
      </text>
    </comment>
    <comment ref="E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</t>
        </r>
      </text>
    </comment>
    <comment ref="E1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原厂：铝制车顶行李架导轨2000、铝饰包800</t>
        </r>
      </text>
    </comment>
    <comment ref="E1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原厂：铝制车顶行李架导轨2000、铝饰包800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原厂：铝制车顶行李架导轨2000、铝饰包800</t>
        </r>
      </text>
    </comment>
    <comment ref="E1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原厂多功能方向盘+铝饰条+前后雷达+氙灯</t>
        </r>
      </text>
    </comment>
    <comment ref="E1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原厂：标配三辐真皮包覆方向盘和胎压监控</t>
        </r>
      </text>
    </comment>
    <comment ref="E1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原厂：多功能方向盘1500+铝饰条1500+前后雷达3000+氙灯6000</t>
        </r>
      </text>
    </comment>
    <comment ref="E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原厂：标配三辐真皮包覆方向盘和胎压监控</t>
        </r>
      </text>
    </comment>
    <comment ref="E1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原厂：加装铝制车顶行李架导轨</t>
        </r>
      </text>
    </comment>
    <comment ref="E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寸车轮及铝制车顶行李架导轨条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</t>
        </r>
        <r>
          <rPr>
            <sz val="9"/>
            <rFont val="Tahoma"/>
            <charset val="134"/>
          </rPr>
          <t>-2300</t>
        </r>
      </text>
    </comment>
    <comment ref="E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原厂：缺蓝牙接口2300和倒车影像3000，加装铝制车顶行李架导轨2000</t>
        </r>
      </text>
    </comment>
    <comment ref="E1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寸车轮及铝制车顶行李架导轨条</t>
        </r>
      </text>
    </comment>
    <comment ref="E1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原厂：缺蓝牙接口2300和倒车影像3000，加装铝制车顶行李架导轨2000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  <r>
          <rPr>
            <sz val="9"/>
            <rFont val="Tahoma"/>
            <charset val="134"/>
          </rPr>
          <t>2000</t>
        </r>
      </text>
    </comment>
    <comment ref="E157" authorId="0">
      <text>
        <r>
          <rPr>
            <b/>
            <sz val="9"/>
            <rFont val="宋体"/>
            <charset val="134"/>
          </rPr>
          <t xml:space="preserve">原厂：加装铝制车顶行李架导轨
</t>
        </r>
      </text>
    </comment>
    <comment ref="E1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内含铝饰包</t>
        </r>
      </text>
    </comment>
    <comment ref="E1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定速巡航</t>
        </r>
      </text>
    </comment>
    <comment ref="E180" authorId="0">
      <text>
        <r>
          <rPr>
            <b/>
            <sz val="9"/>
            <rFont val="Tahoma"/>
            <charset val="134"/>
          </rPr>
          <t>sale:</t>
        </r>
        <r>
          <rPr>
            <b/>
            <sz val="9"/>
            <rFont val="宋体"/>
            <charset val="134"/>
          </rPr>
          <t>原厂：铝制车顶行李架导轨条</t>
        </r>
      </text>
    </comment>
    <comment ref="E181" authorId="0">
      <text>
        <r>
          <rPr>
            <b/>
            <sz val="9"/>
            <rFont val="Tahoma"/>
            <charset val="134"/>
          </rPr>
          <t>sale:</t>
        </r>
        <r>
          <rPr>
            <b/>
            <sz val="9"/>
            <rFont val="宋体"/>
            <charset val="134"/>
          </rPr>
          <t>原厂：铝制车顶行李架导轨条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84" authorId="0">
      <text>
        <r>
          <rPr>
            <b/>
            <sz val="9"/>
            <rFont val="Tahoma"/>
            <charset val="134"/>
          </rPr>
          <t>sale:</t>
        </r>
        <r>
          <rPr>
            <b/>
            <sz val="9"/>
            <rFont val="宋体"/>
            <charset val="134"/>
          </rPr>
          <t>原厂：铝制车顶行李架导轨条</t>
        </r>
      </text>
    </comment>
    <comment ref="E1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1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</text>
    </comment>
    <comment ref="E2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F2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</t>
        </r>
      </text>
    </comment>
    <comment ref="E2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2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加装铝制车顶行李架导轨</t>
        </r>
      </text>
    </comment>
    <comment ref="E2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铝制车顶行李架导轨条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E2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+铝制车顶行李架导轨条</t>
        </r>
      </text>
    </comment>
    <comment ref="N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2004燃油管噪音问题封存2018/12/29</t>
        </r>
      </text>
    </comment>
    <comment ref="E2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罗雅雯:
9VS B&amp;O音响系统 6000
6XE+9T1 外视镜电动调整、加热、折叠；风挡清洗喷嘴加热 1000
合计：7000
</t>
        </r>
      </text>
    </comment>
    <comment ref="E24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(+高端空调+胎压检测)</t>
        </r>
      </text>
    </comment>
    <comment ref="E25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6XE+9T1 外视镜电动调整、加热、折叠；
风挡清洗喷嘴加热  1000元
</t>
        </r>
      </text>
    </comment>
    <comment ref="E25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</t>
        </r>
      </text>
    </comment>
    <comment ref="E25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</t>
        </r>
      </text>
    </comment>
    <comment ref="E25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原厂胎压监测
</t>
        </r>
      </text>
    </comment>
    <comment ref="E259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1E4  7CM 国六标准
4I3 防误锁智能钥匙 4000
YED</t>
        </r>
      </text>
    </comment>
    <comment ref="E26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(+高端空调+胎压检测)</t>
        </r>
      </text>
    </comment>
    <comment ref="E262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原厂胎压监测
</t>
        </r>
      </text>
    </comment>
    <comment ref="E264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66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68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70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（+铝制车顶行李架导轨条  2000元
</t>
        </r>
      </text>
    </comment>
    <comment ref="E271" authorId="1">
      <text>
        <r>
          <rPr>
            <b/>
            <sz val="9"/>
            <rFont val="宋体"/>
            <charset val="134"/>
          </rPr>
          <t>罗雅雯:</t>
        </r>
        <r>
          <rPr>
            <sz val="9"/>
            <rFont val="宋体"/>
            <charset val="134"/>
          </rPr>
          <t xml:space="preserve">
1E4  7CM 国六标准
4I3 防误锁智能钥匙 4000
YED</t>
        </r>
      </text>
    </comment>
    <comment ref="E275" authorId="2">
      <text>
        <r>
          <rPr>
            <b/>
            <sz val="9"/>
            <rFont val="宋体"/>
            <charset val="134"/>
          </rPr>
          <t>小西瓜呀:</t>
        </r>
        <r>
          <rPr>
            <sz val="9"/>
            <rFont val="宋体"/>
            <charset val="134"/>
          </rPr>
          <t xml:space="preserve">
铝制车顶行李架导轨条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4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6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7" authorId="0">
      <text>
        <r>
          <rPr>
            <sz val="9"/>
            <rFont val="宋体"/>
            <charset val="134"/>
          </rPr>
          <t xml:space="preserve">计划员：原厂409800，
</t>
        </r>
      </text>
    </comment>
    <comment ref="E13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J15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6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18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21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26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J31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61" authorId="0">
      <text>
        <r>
          <rPr>
            <sz val="9"/>
            <rFont val="宋体"/>
            <charset val="134"/>
          </rPr>
          <t xml:space="preserve">王海霞:
原厂桃木内饰
</t>
        </r>
      </text>
    </comment>
    <comment ref="E63" authorId="0">
      <text>
        <r>
          <rPr>
            <sz val="9"/>
            <rFont val="宋体"/>
            <charset val="134"/>
          </rPr>
          <t>计划员：
原厂：2014款，原厂多灯光包。</t>
        </r>
      </text>
    </comment>
    <comment ref="E77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84" authorId="0">
      <text>
        <r>
          <rPr>
            <sz val="9"/>
            <rFont val="宋体"/>
            <charset val="134"/>
          </rPr>
          <t xml:space="preserve">原厂加装  南方车型：
5V型18寸铸铝车轮，245/45 R18
全景天窗，倒车影像
</t>
        </r>
      </text>
    </comment>
    <comment ref="E93" authorId="0">
      <text>
        <r>
          <rPr>
            <sz val="9"/>
            <rFont val="宋体"/>
            <charset val="134"/>
          </rPr>
          <t>原厂配置:
未选装铝饰条。
已选装5 V型18吋铸铝车轮、全景玻璃天窗。</t>
        </r>
      </text>
    </comment>
    <comment ref="E95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103" authorId="0">
      <text>
        <r>
          <rPr>
            <sz val="9"/>
            <rFont val="宋体"/>
            <charset val="134"/>
          </rPr>
          <t>原厂：
2014款南方车型原厂437500，选装：全景天窗，5V型18寸轮毂。</t>
        </r>
      </text>
    </comment>
    <comment ref="E111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115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26" authorId="0">
      <text>
        <r>
          <rPr>
            <sz val="9"/>
            <rFont val="宋体"/>
            <charset val="134"/>
          </rPr>
          <t>原厂配置:
未选装铝饰条。
已选装5 V型18吋铸铝车轮、全景玻璃天窗。</t>
        </r>
      </text>
    </comment>
    <comment ref="E131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3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39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46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74" authorId="0">
      <text>
        <r>
          <rPr>
            <sz val="9"/>
            <rFont val="宋体"/>
            <charset val="134"/>
          </rPr>
          <t>原厂：南方车型：
5V型18寸铸铝车轮，245/45 R18
全景天窗</t>
        </r>
      </text>
    </comment>
    <comment ref="E175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85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195" authorId="0">
      <text>
        <r>
          <rPr>
            <sz val="9"/>
            <rFont val="宋体"/>
            <charset val="134"/>
          </rPr>
          <t xml:space="preserve">原厂配置:
舒适悬架、5 V型18吋铸铝车轮、全景玻璃天窗。
</t>
        </r>
      </text>
    </comment>
    <comment ref="E196" authorId="0">
      <text>
        <r>
          <rPr>
            <sz val="9"/>
            <rFont val="宋体"/>
            <charset val="134"/>
          </rPr>
          <t>原厂配置:
未选装外后视镜电动折叠、铝饰条。
已选装5 V型18吋铸铝车轮、全景玻璃天窗。</t>
        </r>
      </text>
    </comment>
    <comment ref="E197" authorId="0">
      <text>
        <r>
          <rPr>
            <sz val="9"/>
            <rFont val="宋体"/>
            <charset val="134"/>
          </rPr>
          <t xml:space="preserve">原厂配置:
舒适悬架、5 V型18吋铸铝车轮、全景玻璃天窗。
</t>
        </r>
      </text>
    </comment>
    <comment ref="E201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0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19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原厂配置:
舒适悬架、5 V型18吋铸铝车轮、全景玻璃天窗。</t>
        </r>
      </text>
    </comment>
    <comment ref="E2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原厂配置:
舒适悬架、5 V型18吋铸铝车轮、全景玻璃天窗。</t>
        </r>
      </text>
    </comment>
    <comment ref="E2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原厂配置:
舒适悬架、5 V型18吋铸铝车轮、全景玻璃天窗。</t>
        </r>
      </text>
    </comment>
    <comment ref="E272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296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全景天窗，18寸轮毂，舒适悬架</t>
        </r>
      </text>
    </comment>
    <comment ref="E32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全景天窗，18寸轮毂，舒适悬架</t>
        </r>
      </text>
    </comment>
    <comment ref="E337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43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50" authorId="0">
      <text>
        <r>
          <rPr>
            <sz val="9"/>
            <rFont val="宋体"/>
            <charset val="134"/>
          </rPr>
          <t>原厂：
2014款南方车型原厂选装：全景天窗，5V型18寸轮毂。</t>
        </r>
      </text>
    </comment>
    <comment ref="E360" authorId="0">
      <text>
        <r>
          <rPr>
            <sz val="9"/>
            <rFont val="宋体"/>
            <charset val="134"/>
          </rPr>
          <t>原厂：
2014款南方车型原厂选装：全景天窗，5V型18寸轮毂。</t>
        </r>
      </text>
    </comment>
    <comment ref="E375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383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404" authorId="0">
      <text>
        <r>
          <rPr>
            <sz val="9"/>
            <rFont val="宋体"/>
            <charset val="134"/>
          </rPr>
          <t>原厂：
2014款南方车型原厂440500，选装：全景天窗，5V型18寸轮毂。</t>
        </r>
      </text>
    </comment>
    <comment ref="E4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22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27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38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48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49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67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472" authorId="0">
      <text>
        <r>
          <rPr>
            <sz val="9"/>
            <rFont val="宋体"/>
            <charset val="134"/>
          </rPr>
          <t>原厂选装：电子稳定程序ESP、岑木装饰条、(WAW)</t>
        </r>
      </text>
    </comment>
    <comment ref="E4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496" authorId="0">
      <text>
        <r>
          <rPr>
            <sz val="9"/>
            <rFont val="宋体"/>
            <charset val="134"/>
          </rPr>
          <t>原厂选装：电子稳定程序ESP、岑木装饰条、(WAW)</t>
        </r>
      </text>
    </comment>
    <comment ref="E498" authorId="0">
      <text>
        <r>
          <rPr>
            <sz val="9"/>
            <rFont val="宋体"/>
            <charset val="134"/>
          </rPr>
          <t xml:space="preserve">原厂缺少前后座椅加热功能。
</t>
        </r>
      </text>
    </comment>
    <comment ref="E504" authorId="0">
      <text>
        <r>
          <rPr>
            <sz val="9"/>
            <rFont val="宋体"/>
            <charset val="134"/>
          </rPr>
          <t xml:space="preserve">原厂缺少倒车影像仪
</t>
        </r>
      </text>
    </comment>
    <comment ref="E512" authorId="0">
      <text>
        <r>
          <rPr>
            <sz val="9"/>
            <rFont val="宋体"/>
            <charset val="134"/>
          </rPr>
          <t>原厂选装：电子稳定程序ESP、岑木装饰条、(WAW)</t>
        </r>
      </text>
    </comment>
    <comment ref="E536" authorId="0">
      <text>
        <r>
          <rPr>
            <sz val="9"/>
            <rFont val="宋体"/>
            <charset val="134"/>
          </rPr>
          <t>原厂：
选装：全景天窗，5V型18寸轮毂。</t>
        </r>
      </text>
    </comment>
    <comment ref="E5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5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L5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问过销售11月29日前能放款11.9</t>
        </r>
      </text>
    </comment>
    <comment ref="E6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15" authorId="0">
      <text>
        <r>
          <rPr>
            <sz val="9"/>
            <rFont val="宋体"/>
            <charset val="134"/>
          </rPr>
          <t>加装：个性顶棚棕色+五星双色皮黑+棕+行车记录仪</t>
        </r>
      </text>
    </comment>
    <comment ref="E6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42" authorId="0">
      <text>
        <r>
          <rPr>
            <sz val="9"/>
            <rFont val="宋体"/>
            <charset val="134"/>
          </rPr>
          <t>加装:个性顶棚棕色+座椅专用皮黑色+行车记录仪+桃木四件套</t>
        </r>
      </text>
    </comment>
    <comment ref="E6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选装：全景天窗，5V型18寸轮毂。</t>
        </r>
      </text>
    </comment>
    <comment ref="E6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选装5 V型18吋铸铝车轮、全景天窗</t>
        </r>
      </text>
    </comment>
    <comment ref="E667" authorId="0">
      <text>
        <r>
          <rPr>
            <sz val="9"/>
            <rFont val="宋体"/>
            <charset val="134"/>
          </rPr>
          <t>加装：五星双色皮黑+棕</t>
        </r>
      </text>
    </comment>
    <comment ref="L6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波箱有问题</t>
        </r>
      </text>
    </comment>
    <comment ref="L6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波箱有问题</t>
        </r>
      </text>
    </comment>
    <comment ref="E6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</t>
        </r>
      </text>
    </comment>
    <comment ref="E6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换18英寸5V型车轮</t>
        </r>
      </text>
    </comment>
    <comment ref="E7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换18英寸5V型车轮</t>
        </r>
      </text>
    </comment>
    <comment ref="E7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原厂：换17英寸10幅车轮+前后座椅加热6000</t>
        </r>
      </text>
    </comment>
    <comment ref="E7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7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  <r>
          <rPr>
            <sz val="9"/>
            <rFont val="Tahoma"/>
            <charset val="134"/>
          </rPr>
          <t>1000</t>
        </r>
      </text>
    </comment>
    <comment ref="E8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原厂：智能手机接口</t>
        </r>
        <r>
          <rPr>
            <sz val="9"/>
            <rFont val="Tahoma"/>
            <charset val="134"/>
          </rPr>
          <t>1000</t>
        </r>
      </text>
    </comment>
    <comment ref="E8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  <r>
          <rPr>
            <sz val="9"/>
            <rFont val="Tahoma"/>
            <charset val="134"/>
          </rPr>
          <t>1000</t>
        </r>
      </text>
    </comment>
    <comment ref="E8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8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8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9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到店加装：电动尾门</t>
        </r>
        <r>
          <rPr>
            <sz val="9"/>
            <rFont val="Tahoma"/>
            <charset val="134"/>
          </rPr>
          <t>7700</t>
        </r>
        <r>
          <rPr>
            <sz val="9"/>
            <rFont val="宋体"/>
            <charset val="134"/>
          </rPr>
          <t>，含在指导价里来卖</t>
        </r>
      </text>
    </comment>
    <comment ref="E9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9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原厂：换17英寸10幅车轮+前后座椅加热6000</t>
        </r>
      </text>
    </comment>
    <comment ref="E9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原厂：换17英寸10幅车轮+前后座椅加热6000
</t>
        </r>
      </text>
    </comment>
    <comment ref="E939" authorId="0">
      <text>
        <r>
          <rPr>
            <b/>
            <sz val="9"/>
            <rFont val="Tahoma"/>
            <charset val="134"/>
          </rPr>
          <t>作者:</t>
        </r>
        <r>
          <rPr>
            <sz val="9"/>
            <rFont val="Tahoma"/>
            <charset val="134"/>
          </rPr>
          <t xml:space="preserve">
3FU</t>
        </r>
        <r>
          <rPr>
            <sz val="9"/>
            <rFont val="宋体"/>
            <charset val="134"/>
          </rPr>
          <t>全景玻璃天窗</t>
        </r>
        <r>
          <rPr>
            <sz val="9"/>
            <rFont val="Tahoma"/>
            <charset val="134"/>
          </rPr>
          <t>4500
8RY BOSE</t>
        </r>
        <r>
          <rPr>
            <sz val="9"/>
            <rFont val="宋体"/>
            <charset val="134"/>
          </rPr>
          <t>环绕音响</t>
        </r>
        <r>
          <rPr>
            <sz val="9"/>
            <rFont val="Tahoma"/>
            <charset val="134"/>
          </rPr>
          <t>11500
(C0J+H2E)5V</t>
        </r>
        <r>
          <rPr>
            <sz val="9"/>
            <rFont val="宋体"/>
            <charset val="134"/>
          </rPr>
          <t>型</t>
        </r>
        <r>
          <rPr>
            <sz val="9"/>
            <rFont val="Tahoma"/>
            <charset val="134"/>
          </rPr>
          <t>18</t>
        </r>
        <r>
          <rPr>
            <sz val="9"/>
            <rFont val="宋体"/>
            <charset val="134"/>
          </rPr>
          <t>吋铸铝车轮</t>
        </r>
        <r>
          <rPr>
            <sz val="9"/>
            <rFont val="Tahoma"/>
            <charset val="134"/>
          </rPr>
          <t>,245/45 R18</t>
        </r>
        <r>
          <rPr>
            <sz val="9"/>
            <rFont val="宋体"/>
            <charset val="134"/>
          </rPr>
          <t>轮胎</t>
        </r>
        <r>
          <rPr>
            <sz val="9"/>
            <rFont val="Tahoma"/>
            <charset val="134"/>
          </rPr>
          <t xml:space="preserve">3500
</t>
        </r>
        <r>
          <rPr>
            <sz val="9"/>
            <rFont val="宋体"/>
            <charset val="134"/>
          </rPr>
          <t>共</t>
        </r>
        <r>
          <rPr>
            <sz val="9"/>
            <rFont val="Tahoma"/>
            <charset val="134"/>
          </rPr>
          <t>19500</t>
        </r>
      </text>
    </comment>
    <comment ref="F9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区域强制调剂车辆</t>
        </r>
      </text>
    </comment>
    <comment ref="E945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48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1XX: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
3FU: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 xml:space="preserve">4500
CB5/H2E:5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
KA6:</t>
        </r>
        <r>
          <rPr>
            <b/>
            <sz val="9"/>
            <rFont val="宋体"/>
            <charset val="134"/>
          </rPr>
          <t>（全景摄像头</t>
        </r>
        <r>
          <rPr>
            <b/>
            <sz val="9"/>
            <rFont val="Tahoma"/>
            <charset val="134"/>
          </rPr>
          <t>8000</t>
        </r>
        <r>
          <rPr>
            <b/>
            <sz val="9"/>
            <rFont val="宋体"/>
            <charset val="134"/>
          </rPr>
          <t>）上市包里是全景影像</t>
        </r>
        <r>
          <rPr>
            <b/>
            <sz val="9"/>
            <rFont val="Tahoma"/>
            <charset val="134"/>
          </rPr>
          <t>4000</t>
        </r>
        <r>
          <rPr>
            <b/>
            <sz val="9"/>
            <rFont val="宋体"/>
            <charset val="134"/>
          </rPr>
          <t xml:space="preserve">
</t>
        </r>
        <r>
          <rPr>
            <b/>
            <sz val="9"/>
            <rFont val="Tahoma"/>
            <charset val="134"/>
          </rPr>
          <t>N5W:</t>
        </r>
        <r>
          <rPr>
            <b/>
            <sz val="9"/>
            <rFont val="宋体"/>
            <charset val="134"/>
          </rPr>
          <t>米莱诺</t>
        </r>
        <r>
          <rPr>
            <b/>
            <sz val="9"/>
            <rFont val="Tahoma"/>
            <charset val="134"/>
          </rPr>
          <t>(milano)</t>
        </r>
        <r>
          <rPr>
            <b/>
            <sz val="9"/>
            <rFont val="宋体"/>
            <charset val="134"/>
          </rPr>
          <t>真皮</t>
        </r>
        <r>
          <rPr>
            <b/>
            <sz val="9"/>
            <rFont val="Tahoma"/>
            <charset val="134"/>
          </rPr>
          <t>:</t>
        </r>
        <r>
          <rPr>
            <b/>
            <sz val="9"/>
            <rFont val="宋体"/>
            <charset val="134"/>
          </rPr>
          <t xml:space="preserve">标配
</t>
        </r>
        <r>
          <rPr>
            <b/>
            <sz val="9"/>
            <rFont val="Tahoma"/>
            <charset val="134"/>
          </rPr>
          <t>IW0 WAE YEC:</t>
        </r>
        <r>
          <rPr>
            <b/>
            <sz val="9"/>
            <rFont val="宋体"/>
            <charset val="134"/>
          </rPr>
          <t>无
共</t>
        </r>
        <r>
          <rPr>
            <b/>
            <sz val="9"/>
            <rFont val="Tahoma"/>
            <charset val="134"/>
          </rPr>
          <t xml:space="preserve">12000
</t>
        </r>
      </text>
    </comment>
    <comment ref="E960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61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98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9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995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07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智能手机接口</t>
        </r>
      </text>
    </comment>
    <comment ref="E1019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2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28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46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49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60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71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72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084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WAE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YEC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3FU</t>
        </r>
        <r>
          <rPr>
            <b/>
            <sz val="9"/>
            <rFont val="宋体"/>
            <charset val="134"/>
          </rPr>
          <t>全景玻璃天窗</t>
        </r>
        <r>
          <rPr>
            <b/>
            <sz val="9"/>
            <rFont val="Tahoma"/>
            <charset val="134"/>
          </rPr>
          <t>4500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1XX</t>
        </r>
        <r>
          <rPr>
            <b/>
            <sz val="9"/>
            <rFont val="宋体"/>
            <charset val="134"/>
          </rPr>
          <t>带换挡拨片的</t>
        </r>
        <r>
          <rPr>
            <b/>
            <sz val="9"/>
            <rFont val="Tahoma"/>
            <charset val="134"/>
          </rPr>
          <t>3</t>
        </r>
        <r>
          <rPr>
            <b/>
            <sz val="9"/>
            <rFont val="宋体"/>
            <charset val="134"/>
          </rPr>
          <t>幅多功能真皮运动方向盘</t>
        </r>
        <r>
          <rPr>
            <b/>
            <sz val="9"/>
            <rFont val="Tahoma"/>
            <charset val="134"/>
          </rPr>
          <t>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 xml:space="preserve">CB5/H2E5 </t>
        </r>
        <r>
          <rPr>
            <b/>
            <sz val="9"/>
            <rFont val="宋体"/>
            <charset val="134"/>
          </rPr>
          <t>双辐</t>
        </r>
        <r>
          <rPr>
            <b/>
            <sz val="9"/>
            <rFont val="Tahoma"/>
            <charset val="134"/>
          </rPr>
          <t>18</t>
        </r>
        <r>
          <rPr>
            <b/>
            <sz val="9"/>
            <rFont val="宋体"/>
            <charset val="134"/>
          </rPr>
          <t>寸铸铝车轮</t>
        </r>
        <r>
          <rPr>
            <b/>
            <sz val="9"/>
            <rFont val="Tahoma"/>
            <charset val="134"/>
          </rPr>
          <t>3500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N5W</t>
        </r>
        <r>
          <rPr>
            <b/>
            <sz val="9"/>
            <rFont val="宋体"/>
            <charset val="134"/>
          </rPr>
          <t>米莱诺真皮标配、</t>
        </r>
        <r>
          <rPr>
            <b/>
            <sz val="9"/>
            <rFont val="Tahoma"/>
            <charset val="134"/>
          </rPr>
          <t>4F2</t>
        </r>
        <r>
          <rPr>
            <b/>
            <sz val="9"/>
            <rFont val="宋体"/>
            <charset val="134"/>
          </rPr>
          <t>舒适钥匙</t>
        </r>
        <r>
          <rPr>
            <b/>
            <sz val="9"/>
            <rFont val="Tahoma"/>
            <charset val="134"/>
          </rPr>
          <t>5000</t>
        </r>
        <r>
          <rPr>
            <b/>
            <sz val="9"/>
            <rFont val="宋体"/>
            <charset val="134"/>
          </rPr>
          <t>、</t>
        </r>
        <r>
          <rPr>
            <b/>
            <sz val="9"/>
            <rFont val="Tahoma"/>
            <charset val="134"/>
          </rPr>
          <t>IW0</t>
        </r>
        <r>
          <rPr>
            <b/>
            <sz val="9"/>
            <rFont val="宋体"/>
            <charset val="134"/>
          </rPr>
          <t>，共</t>
        </r>
        <r>
          <rPr>
            <b/>
            <sz val="9"/>
            <rFont val="Tahoma"/>
            <charset val="134"/>
          </rPr>
          <t>13000</t>
        </r>
      </text>
    </comment>
    <comment ref="E11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-Sline外观包-黑光包</t>
        </r>
      </text>
    </comment>
    <comment ref="E1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-Sline外观包-黑光包</t>
        </r>
      </text>
    </comment>
    <comment ref="E1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（-Sline外观包）</t>
        </r>
      </text>
    </comment>
    <comment ref="E11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-Sline外观包</t>
        </r>
      </text>
    </comment>
    <comment ref="E11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1XW 3幅多功能真皮运动方向盘0、3FU 全景玻璃天窗4500、44V PA2 19寸车轮7000、H3T、KA6 全景摄像头8000、WAE、YEC，共19500</t>
        </r>
      </text>
    </comment>
    <comment ref="E12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黑光包
</t>
        </r>
      </text>
    </comment>
    <comment ref="E12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黑光包
</t>
        </r>
      </text>
    </comment>
    <comment ref="F12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暂时无法入库
</t>
        </r>
      </text>
    </comment>
    <comment ref="E12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2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1XW 3幅多功能真皮运动方向盘0、3FU 全景玻璃天窗4500、44V PA2 19寸车轮7000、H3T、KA6 全景摄像头8000、WAE、YEC，共19500</t>
        </r>
      </text>
    </comment>
    <comment ref="E12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-黑光包+红色制动卡钳1800
</t>
        </r>
      </text>
    </comment>
    <comment ref="F1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E12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2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签订时指导价是：421000
</t>
        </r>
      </text>
    </comment>
    <comment ref="E13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
</t>
        </r>
      </text>
    </comment>
    <comment ref="E13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</t>
        </r>
      </text>
    </comment>
    <comment ref="E13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
</t>
        </r>
      </text>
    </comment>
    <comment ref="E13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+红色卡钳
</t>
        </r>
      </text>
    </comment>
    <comment ref="E13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3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+红色卡钳
</t>
        </r>
      </text>
    </comment>
    <comment ref="E13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3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3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3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3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3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4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4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44V 5双辐19英寸铝合金车轮3500
KA6全景影像系统4000
共12000</t>
        </r>
      </text>
    </comment>
    <comment ref="E14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+红色卡钳</t>
        </r>
      </text>
    </comment>
    <comment ref="E14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3L4 前排座椅电动调节,司机座椅带记忆功能3500
6XL 外后视镜电动调整、加热、电动折叠、自动防炫目、带记忆功能2500
8G4 矩阵式LED大灯4500
8RY Bose环绕声音响系统11500
-黑光包
原价506600+22000=528600</t>
        </r>
      </text>
    </comment>
    <comment ref="E14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
拨片 0
3FU 电动全景式玻璃天窗 4500
44V 5双辐19英寸铝合金车 3500
4F2 智能钥匙 5000
合计：13000</t>
        </r>
      </text>
    </comment>
    <comment ref="E14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4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3FU全景玻璃天窗4500
1XX 三幅运动型多功能真皮方向盘 ，带换挡拨片0
44V 5双辐19英寸铝合金车轮3500
KA6全景影像系统4000
S line package 6000（强制带出）
共12000</t>
        </r>
      </text>
    </comment>
    <comment ref="E14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
拨片 0
3FU 电动全景式玻璃天窗 4500
44V 5双辐19英寸铝合金车 3500
4F2 智能钥匙 5000
合计：13000</t>
        </r>
      </text>
    </comment>
    <comment ref="E14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4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+冬季包（前后排座椅加热和四区空调）</t>
        </r>
      </text>
    </comment>
    <comment ref="E14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
</t>
        </r>
      </text>
    </comment>
    <comment ref="E14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 三幅运动型多功能真皮方向盘 ，带换挡拨片0
3FU 全景玻璃天窗4500
44V 5双辐19英寸铝合金车轮3500
KA6 全景影像系统4000
7MB 带Sline标的门槛铝装饰条(S line外观造型一起选装，但选室内氛围照明 （含灯) 标配
共12000</t>
        </r>
      </text>
    </comment>
    <comment ref="E14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，带换挡拨片0
3FU 全景玻璃天窗4500
44V 5双辐19英寸铝合金车轮3500
4F2 智能钥匙5000
合计：13000</t>
        </r>
      </text>
    </comment>
    <comment ref="E14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 三幅运动型多功能真皮方向盘 ，带换挡拨片0
3FU 全景玻璃天窗4500
44V 5双辐19英寸铝合金车轮3500
KA6 全景影像系统4000
7MB 带Sline标的门槛铝装饰条(S line外观造型一起选装，但选室内氛围照明 （含灯) 标配
共12000</t>
        </r>
      </text>
    </comment>
    <comment ref="E14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
1XX 三幅运动型多功能真皮方向盘 ，带换挡
拨片 0
3FU 电动全景式玻璃天窗 4500
44V 5双辐19英寸铝合金车 3500
4F2 智能钥匙 5000
合计：13000</t>
        </r>
      </text>
    </comment>
    <comment ref="E14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 三幅运动型多功能真皮方向盘 ，带换挡拨片0
3FU 全景玻璃天窗4500
44V 5双辐19英寸铝合金车轮3500
KA6 全景影像系统4000
7MB 带Sline标的门槛铝装饰条(S line外观造型一起选装，但选室内氛围照明 （含灯) 标配
共12000</t>
        </r>
      </text>
    </comment>
    <comment ref="E14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3FU 电动全景式玻璃天窗 4500
7M8 带Sline标的门槛铝装饰条(S line外观造型一起选装，但选室内氛围照明 （含灯） 0
CB5 10辐V型18英寸铝合金车轮 0
H2E  245/45 R18 100Y xl 轮胎
YEH 控制包 
合计：4500
</t>
        </r>
      </text>
    </comment>
    <comment ref="E14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-黑光包+红色卡钳</t>
        </r>
      </text>
    </comment>
    <comment ref="E14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4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  <comment ref="E14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417800+3FU全景天窗4500
合计：422300
</t>
        </r>
      </text>
    </comment>
    <comment ref="E15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+PQD:S line package 6000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J9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原厂293600，加6碟CD</t>
        </r>
      </text>
    </comment>
    <comment ref="E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F11" authorId="0">
      <text>
        <r>
          <rPr>
            <sz val="9"/>
            <rFont val="宋体"/>
            <charset val="134"/>
          </rPr>
          <t>原订：LFV3A28K1E3005198
2.9</t>
        </r>
      </text>
    </comment>
    <comment ref="J11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J12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13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加6碟CD。</t>
        </r>
      </text>
    </comment>
    <comment ref="J15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J18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29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30" authorId="0">
      <text>
        <r>
          <rPr>
            <sz val="9"/>
            <rFont val="宋体"/>
            <charset val="134"/>
          </rPr>
          <t>计划员:
原厂比349000少Sline外部包（前后运动型保险杠、Sline徽标，门槛条）</t>
        </r>
      </text>
    </comment>
    <comment ref="E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32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J33" authorId="0">
      <text>
        <r>
          <rPr>
            <sz val="9"/>
            <rFont val="宋体"/>
            <charset val="134"/>
          </rPr>
          <t xml:space="preserve">计划员:
锦奥没有二手车置换
</t>
        </r>
      </text>
    </comment>
    <comment ref="E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4" authorId="0">
      <text>
        <r>
          <rPr>
            <sz val="9"/>
            <rFont val="宋体"/>
            <charset val="134"/>
          </rPr>
          <t>原厂:
加17寸20幅轮毂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77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F83" authorId="0">
      <text>
        <r>
          <rPr>
            <sz val="9"/>
            <rFont val="宋体"/>
            <charset val="134"/>
          </rPr>
          <t>计划员:
加装：导航+倒车影像，奥迪专用皮（黑色）</t>
        </r>
      </text>
    </comment>
    <comment ref="E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89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C93" authorId="0">
      <text>
        <r>
          <rPr>
            <sz val="9"/>
            <rFont val="宋体"/>
            <charset val="134"/>
          </rPr>
          <t>标准型个性化</t>
        </r>
      </text>
    </comment>
    <comment ref="E93" authorId="0">
      <text>
        <r>
          <rPr>
            <sz val="9"/>
            <rFont val="宋体"/>
            <charset val="134"/>
          </rPr>
          <t>原厂配置:
原厂未选装：电动前座椅、电动前腰部支撑、亮光铝饰条、驾驶员信息系统、3辐多功能真皮方向盘、氙灯加、胎压监控
原厂选装：后驻车报警系统、20幅17英寸车轮、收音机</t>
        </r>
      </text>
    </comment>
    <comment ref="E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5" authorId="0">
      <text>
        <r>
          <rPr>
            <sz val="9"/>
            <rFont val="宋体"/>
            <charset val="134"/>
          </rPr>
          <t>计划员:
原厂比349000少Sline外部包（前后运动型保险杠、Sline徽标，门槛条）</t>
        </r>
      </text>
    </comment>
    <comment ref="E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09" authorId="0">
      <text>
        <r>
          <rPr>
            <sz val="9"/>
            <rFont val="宋体"/>
            <charset val="134"/>
          </rPr>
          <t xml:space="preserve">原厂选装：17寸轮毂
</t>
        </r>
      </text>
    </comment>
    <comment ref="E1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11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1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C114" authorId="0">
      <text>
        <r>
          <rPr>
            <sz val="9"/>
            <rFont val="宋体"/>
            <charset val="134"/>
          </rPr>
          <t>标准型个性化</t>
        </r>
      </text>
    </comment>
    <comment ref="E114" authorId="0">
      <text>
        <r>
          <rPr>
            <sz val="9"/>
            <rFont val="宋体"/>
            <charset val="134"/>
          </rPr>
          <t>原厂配置:
原厂未选装：电动前座椅、电动前腰部支撑、亮光铝饰条、驾驶员信息系统、3辐多功能真皮方向盘、氙灯加、胎压监控
原厂选装：后驻车报警系统、20幅17英寸车轮、收音机</t>
        </r>
      </text>
    </comment>
    <comment ref="E1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21" authorId="0">
      <text>
        <r>
          <rPr>
            <sz val="9"/>
            <rFont val="宋体"/>
            <charset val="134"/>
          </rPr>
          <t xml:space="preserve">原厂选装：17寸轮毂
</t>
        </r>
      </text>
    </comment>
    <comment ref="E122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1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28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E129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</t>
        </r>
      </text>
    </comment>
    <comment ref="E133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34" authorId="0">
      <text>
        <r>
          <rPr>
            <sz val="9"/>
            <rFont val="宋体"/>
            <charset val="134"/>
          </rPr>
          <t xml:space="preserve">原厂选装：17寸轮毂
</t>
        </r>
      </text>
    </comment>
    <comment ref="E135" authorId="0">
      <text>
        <r>
          <rPr>
            <sz val="9"/>
            <rFont val="宋体"/>
            <charset val="134"/>
          </rPr>
          <t>原厂:
原厂比349000少Sline外部包（前后运动型保险杠、Sline徽标，门槛条）
加17寸20幅轮毂。</t>
        </r>
      </text>
    </comment>
    <comment ref="L135" authorId="0">
      <text>
        <r>
          <rPr>
            <sz val="9"/>
            <rFont val="宋体"/>
            <charset val="134"/>
          </rPr>
          <t>原按揭有问题，放出来，5.28按揭通过，重新配车。5.28</t>
        </r>
      </text>
    </comment>
    <comment ref="E1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</t>
        </r>
      </text>
    </comment>
    <comment ref="E1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4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</t>
        </r>
      </text>
    </comment>
    <comment ref="E149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6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5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60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62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1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</t>
        </r>
      </text>
    </comment>
    <comment ref="E1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原厂加6碟CD。</t>
        </r>
      </text>
    </comment>
    <comment ref="E1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72" authorId="0">
      <text>
        <r>
          <rPr>
            <sz val="9"/>
            <rFont val="宋体"/>
            <charset val="134"/>
          </rPr>
          <t xml:space="preserve">
原厂17寸轮毂20幅轮毂</t>
        </r>
      </text>
    </comment>
    <comment ref="E17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76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1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原厂312400。加6碟CD</t>
        </r>
      </text>
    </comment>
    <comment ref="E1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8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87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1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197" authorId="0">
      <text>
        <r>
          <rPr>
            <sz val="9"/>
            <rFont val="宋体"/>
            <charset val="134"/>
          </rPr>
          <t>原厂配置：
外后视镜电动折叠/电动可调/加热除霜、5辐17寸车轮、轮胎 225/50 R17 94Y</t>
        </r>
      </text>
    </comment>
    <comment ref="E2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222" authorId="0">
      <text>
        <r>
          <rPr>
            <sz val="9"/>
            <rFont val="宋体"/>
            <charset val="134"/>
          </rPr>
          <t>选装豪华舒适三区自动空调，5幅18寸轮毂245/40 R18，带指南针自动防眩目内后视镜，电动折叠加热外后视镜，光线雨水传感器，少收音机</t>
        </r>
      </text>
    </comment>
    <comment ref="E22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</t>
        </r>
      </text>
    </comment>
    <comment ref="E2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少后排出风口，电动折叠外后视镜</t>
        </r>
      </text>
    </comment>
    <comment ref="E2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到店加装：后排出风口，电动折叠外后视镜</t>
        </r>
      </text>
    </comment>
    <comment ref="E23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到店加装：后排出风口，电动折叠外后视镜</t>
        </r>
      </text>
    </comment>
    <comment ref="E2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少后排出风口，电动折叠外后视镜</t>
        </r>
      </text>
    </comment>
    <comment ref="E2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到店加装：后排出风口，电动折叠外后视镜</t>
        </r>
      </text>
    </comment>
    <comment ref="E2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5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原厂加装：智能钥匙。
少后排出风口，电动折叠外后视镜</t>
        </r>
      </text>
    </comment>
    <comment ref="E2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L302" authorId="0">
      <text>
        <r>
          <rPr>
            <sz val="9"/>
            <rFont val="宋体"/>
            <charset val="134"/>
          </rPr>
          <t>郭毕会</t>
        </r>
      </text>
    </comment>
    <comment ref="E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F316" authorId="0">
      <text>
        <r>
          <rPr>
            <sz val="9"/>
            <rFont val="宋体"/>
            <charset val="134"/>
          </rPr>
          <t>TT中新车部已做出库处理</t>
        </r>
      </text>
    </comment>
    <comment ref="E3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3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3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原厂选装：智能钥匙</t>
        </r>
      </text>
    </comment>
    <comment ref="E3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原厂选装:
20幅17英寸铸铝车轮，轮胎型号 225/50 R17
原厂少光线雨水传感器，电动折叠后视镜，后排出风口</t>
        </r>
      </text>
    </comment>
    <comment ref="E352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54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57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63" authorId="0">
      <text>
        <r>
          <rPr>
            <sz val="9"/>
            <rFont val="宋体"/>
            <charset val="134"/>
          </rPr>
          <t xml:space="preserve">原厂选装：
智能钥匙
到店加装：S4中网+S4排气管+座椅专用皮黑色+WIFI专用行车记录仪
</t>
        </r>
      </text>
    </comment>
    <comment ref="E364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65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66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78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3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5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6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87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398" authorId="0">
      <text>
        <r>
          <rPr>
            <sz val="9"/>
            <rFont val="宋体"/>
            <charset val="134"/>
          </rPr>
          <t xml:space="preserve">原厂选装：
智能钥匙
</t>
        </r>
      </text>
    </comment>
    <comment ref="E439" authorId="0">
      <text>
        <r>
          <rPr>
            <sz val="9"/>
            <rFont val="宋体"/>
            <charset val="134"/>
          </rPr>
          <t>原厂：镀铬包</t>
        </r>
      </text>
    </comment>
    <comment ref="E440" authorId="0">
      <text>
        <r>
          <rPr>
            <sz val="9"/>
            <rFont val="宋体"/>
            <charset val="134"/>
          </rPr>
          <t>加装:S4中网+转弯灯镜片+前两门照地灯+五星双色皮黑+棕+7寸导航倒车行车记录仪</t>
        </r>
      </text>
    </comment>
    <comment ref="E444" authorId="0">
      <text>
        <r>
          <rPr>
            <sz val="9"/>
            <rFont val="宋体"/>
            <charset val="134"/>
          </rPr>
          <t>原厂：镀铬包</t>
        </r>
      </text>
    </comment>
    <comment ref="E448" authorId="0">
      <text>
        <r>
          <rPr>
            <sz val="9"/>
            <rFont val="宋体"/>
            <charset val="134"/>
          </rPr>
          <t>原厂：镀铬包</t>
        </r>
      </text>
    </comment>
    <comment ref="E449" authorId="0">
      <text>
        <r>
          <rPr>
            <sz val="9"/>
            <rFont val="宋体"/>
            <charset val="134"/>
          </rPr>
          <t xml:space="preserve">到店加装：S4中网+S4排气管+座椅专用皮黑色+WIFI专用行车记录仪
</t>
        </r>
      </text>
    </comment>
    <comment ref="E450" authorId="0">
      <text>
        <r>
          <rPr>
            <sz val="9"/>
            <rFont val="宋体"/>
            <charset val="134"/>
          </rPr>
          <t>原厂：镀铬包</t>
        </r>
      </text>
    </comment>
    <comment ref="E451" authorId="0">
      <text>
        <r>
          <rPr>
            <sz val="9"/>
            <rFont val="宋体"/>
            <charset val="134"/>
          </rPr>
          <t>原厂：镀铬包</t>
        </r>
      </text>
    </comment>
    <comment ref="E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54" authorId="0">
      <text>
        <r>
          <rPr>
            <sz val="9"/>
            <rFont val="宋体"/>
            <charset val="134"/>
          </rPr>
          <t>原厂：镀铬包</t>
        </r>
      </text>
    </comment>
    <comment ref="E4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56" authorId="0">
      <text>
        <r>
          <rPr>
            <sz val="9"/>
            <rFont val="宋体"/>
            <charset val="134"/>
          </rPr>
          <t>原厂：镀铬包</t>
        </r>
      </text>
    </comment>
    <comment ref="E457" authorId="0">
      <text>
        <r>
          <rPr>
            <sz val="9"/>
            <rFont val="宋体"/>
            <charset val="134"/>
          </rPr>
          <t>原厂：镀铬包</t>
        </r>
      </text>
    </comment>
    <comment ref="E458" authorId="0">
      <text>
        <r>
          <rPr>
            <sz val="9"/>
            <rFont val="宋体"/>
            <charset val="134"/>
          </rPr>
          <t>原厂：镀铬包</t>
        </r>
      </text>
    </comment>
    <comment ref="E460" authorId="0">
      <text>
        <r>
          <rPr>
            <sz val="9"/>
            <rFont val="宋体"/>
            <charset val="134"/>
          </rPr>
          <t>原厂选装：
智能钥匙</t>
        </r>
      </text>
    </comment>
    <comment ref="E461" authorId="0">
      <text>
        <r>
          <rPr>
            <sz val="9"/>
            <rFont val="宋体"/>
            <charset val="134"/>
          </rPr>
          <t>原厂：镀铬包</t>
        </r>
      </text>
    </comment>
    <comment ref="E4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7" authorId="0">
      <text>
        <r>
          <rPr>
            <sz val="9"/>
            <rFont val="宋体"/>
            <charset val="134"/>
          </rPr>
          <t>原厂：镀铬包</t>
        </r>
      </text>
    </comment>
    <comment ref="E4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  <comment ref="E4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原厂加装镀铬包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65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</t>
        </r>
      </text>
    </comment>
    <comment ref="E80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81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</t>
        </r>
      </text>
    </comment>
    <comment ref="E90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94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95" authorId="0">
      <text>
        <r>
          <rPr>
            <sz val="9"/>
            <rFont val="宋体"/>
            <charset val="134"/>
          </rPr>
          <t>原厂配置:
选装三幅真皮多功能运动型方向盘、19寸轮毂、三维铝银色铝饰条、胎压监控、舒适自动空调、智能钥匙
到店加装：升窗系统</t>
        </r>
      </text>
    </comment>
    <comment ref="E103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05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07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08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12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16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19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20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26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29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31" authorId="0">
      <text>
        <r>
          <rPr>
            <sz val="9"/>
            <rFont val="宋体"/>
            <charset val="134"/>
          </rPr>
          <t>原厂：
选装三幅真皮多功能运动型方向盘、19寸轮毂、模拟可视前后驻车报警系统</t>
        </r>
      </text>
    </comment>
    <comment ref="E138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42" authorId="0">
      <text>
        <r>
          <rPr>
            <sz val="9"/>
            <rFont val="宋体"/>
            <charset val="134"/>
          </rPr>
          <t xml:space="preserve">原厂加装：后驻车报警 3幅真皮运动型方向盘 多功能驾驶员信息系统
</t>
        </r>
      </text>
    </comment>
    <comment ref="E1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8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1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1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39" authorId="0">
      <text>
        <r>
          <rPr>
            <sz val="9"/>
            <rFont val="宋体"/>
            <charset val="134"/>
          </rPr>
          <t xml:space="preserve">老：541700
0NB 外部S line标识 
1N7 1N7 奥迪动态转向系统 
2K7 2K7 S line外包围 
3B4 3B4 ISOFIX儿童座椅固定装置 
3CX 3CX 行李箱间隔网 
6SN 6SN 后备箱保护托盘 
7Y1 7Y1 奥迪侧向辅助系统 
9ZW 9ZW 蓝牙汽车电话(不含手柄) 
C2T 8J x 19铸铝车轮 
QU3 QU3 电视接收系统(数字和模拟式) 
新：526700
0NA Without nameplate set 
1N8 动态转向 
7L8 带有能量回收的启停系统 
7M1 7M1 铝制门槛饰条 
7Y5 奥迪主动式车道保持系统和侧向辅助 
9ZX 蓝牙电话接口 
C7D 5双辐19寸铸铝车轮 
QH1  
</t>
        </r>
      </text>
    </comment>
    <comment ref="E2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L248" authorId="0">
      <text>
        <r>
          <rPr>
            <sz val="9"/>
            <rFont val="宋体"/>
            <charset val="134"/>
          </rPr>
          <t>如果文越加得回双色皮，就给文越，加不回就给国天11.16</t>
        </r>
      </text>
    </comment>
    <comment ref="E2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7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2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27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7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77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279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28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4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2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29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2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30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2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30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5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3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08" authorId="0">
      <text>
        <r>
          <rPr>
            <sz val="9"/>
            <rFont val="宋体"/>
            <charset val="134"/>
          </rPr>
          <t>原厂：
减5辐抛光19寸铸铝车轮 3幅真皮多功能运动型方向盘 加5双辐19寸铸铝车轮 带换挡拨片的3幅真皮多功能运动型方向盘</t>
        </r>
      </text>
    </comment>
    <comment ref="E31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3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31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原厂：新发动机4000</t>
        </r>
      </text>
    </comment>
    <comment ref="E31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原厂：减18寸车轮 加5辐抛光19寸铸铝车轮
新发动机</t>
        </r>
      </text>
    </comment>
    <comment ref="E3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E4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选装三幅真皮多功能运动型方向盘，智能钥匙，加热电动折叠外后视镜，胎压监控，舒适自动空调，彩色驾驶员信息系统，B&amp;O音响，19寸车轮，铝三维装饰条</t>
        </r>
      </text>
    </comment>
    <comment ref="P4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8.12新配</t>
        </r>
      </text>
    </comment>
    <comment ref="E461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62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66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67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72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73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80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81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84" authorId="0">
      <text>
        <r>
          <rPr>
            <sz val="9"/>
            <rFont val="宋体"/>
            <charset val="134"/>
          </rPr>
          <t>区域申请调剂，指派订单。
由原来485900的储物包变成椅背网包</t>
        </r>
      </text>
    </comment>
    <comment ref="F491" authorId="0">
      <text>
        <r>
          <rPr>
            <sz val="9"/>
            <rFont val="宋体"/>
            <charset val="134"/>
          </rPr>
          <t>原厂胎压监控，定速巡航系统</t>
        </r>
      </text>
    </comment>
    <comment ref="E492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93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96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49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49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00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R50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退车，向菲-胡晓琴10.21</t>
        </r>
      </text>
    </comment>
    <comment ref="E50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</t>
        </r>
      </text>
    </comment>
    <comment ref="L50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11月8日交钱11.5</t>
        </r>
      </text>
    </comment>
    <comment ref="E50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</t>
        </r>
      </text>
    </comment>
    <comment ref="E5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
少蓝牙接口</t>
        </r>
      </text>
    </comment>
    <comment ref="E510" authorId="0">
      <text>
        <r>
          <rPr>
            <sz val="9"/>
            <rFont val="宋体"/>
            <charset val="134"/>
          </rPr>
          <t>原厂选装：选装电动折叠外后视镱，可加热、19寸5辐抛光铸铝车轮</t>
        </r>
      </text>
    </comment>
    <comment ref="E5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少蓝牙接口</t>
        </r>
      </text>
    </comment>
    <comment ref="E51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
少蓝牙接口</t>
        </r>
      </text>
    </comment>
    <comment ref="E51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少蓝牙接口</t>
        </r>
      </text>
    </comment>
    <comment ref="E52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5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477000</t>
        </r>
      </text>
    </comment>
    <comment ref="E5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381400
少蓝牙接口</t>
        </r>
      </text>
    </comment>
    <comment ref="E5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477000</t>
        </r>
      </text>
    </comment>
    <comment ref="E5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少蓝牙接口</t>
        </r>
      </text>
    </comment>
    <comment ref="E5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选装蓝牙电话接口，5辐抛光19寸铸铝车轮，电动折叠外后视镜，可加热、B&amp;O高级音响
少蓝牙接口</t>
        </r>
      </text>
    </comment>
    <comment ref="E5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选装蓝牙电话接口，5辐抛光19寸铸铝车轮，电动折叠外后视镜，可加热、B&amp;O高级音响
少蓝牙接口</t>
        </r>
      </text>
    </comment>
    <comment ref="E5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421300</t>
        </r>
      </text>
    </comment>
    <comment ref="E73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(原厂减蓝牙接口)</t>
        </r>
      </text>
    </comment>
    <comment ref="E7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(原厂减蓝牙接口)</t>
        </r>
      </text>
    </comment>
    <comment ref="E7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原厂：侧向辅助</t>
        </r>
        <r>
          <rPr>
            <sz val="9"/>
            <rFont val="Tahoma"/>
            <charset val="134"/>
          </rPr>
          <t>5000</t>
        </r>
        <r>
          <rPr>
            <sz val="9"/>
            <rFont val="宋体"/>
            <charset val="134"/>
          </rPr>
          <t>元</t>
        </r>
      </text>
    </comment>
    <comment ref="E8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
奥迪侧向辅助系统</t>
        </r>
        <r>
          <rPr>
            <sz val="9"/>
            <rFont val="Tahoma"/>
            <charset val="134"/>
          </rPr>
          <t xml:space="preserve">5600
</t>
        </r>
        <r>
          <rPr>
            <sz val="9"/>
            <rFont val="宋体"/>
            <charset val="134"/>
          </rPr>
          <t>换挡拨片</t>
        </r>
        <r>
          <rPr>
            <sz val="9"/>
            <rFont val="Tahoma"/>
            <charset val="134"/>
          </rPr>
          <t xml:space="preserve">1400
 </t>
        </r>
        <r>
          <rPr>
            <sz val="9"/>
            <rFont val="宋体"/>
            <charset val="134"/>
          </rPr>
          <t>彩色驾驶员信息系统带节能模式</t>
        </r>
        <r>
          <rPr>
            <sz val="9"/>
            <rFont val="Tahoma"/>
            <charset val="134"/>
          </rPr>
          <t xml:space="preserve">1000
</t>
        </r>
        <r>
          <rPr>
            <sz val="9"/>
            <rFont val="宋体"/>
            <charset val="134"/>
          </rPr>
          <t>带指南针的自动防眩目内后视镜</t>
        </r>
        <r>
          <rPr>
            <sz val="9"/>
            <rFont val="Tahoma"/>
            <charset val="134"/>
          </rPr>
          <t xml:space="preserve">1500
</t>
        </r>
        <r>
          <rPr>
            <sz val="9"/>
            <rFont val="宋体"/>
            <charset val="134"/>
          </rPr>
          <t>车轮更新</t>
        </r>
        <r>
          <rPr>
            <sz val="9"/>
            <rFont val="Tahoma"/>
            <charset val="134"/>
          </rPr>
          <t xml:space="preserve">0
</t>
        </r>
        <r>
          <rPr>
            <sz val="9"/>
            <rFont val="宋体"/>
            <charset val="134"/>
          </rPr>
          <t>合计</t>
        </r>
        <r>
          <rPr>
            <sz val="9"/>
            <rFont val="Tahoma"/>
            <charset val="134"/>
          </rPr>
          <t>9500</t>
        </r>
      </text>
    </comment>
    <comment ref="E8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对比缝线、奥迪侧向辅助系统</t>
        </r>
        <r>
          <rPr>
            <sz val="9"/>
            <rFont val="Tahoma"/>
            <charset val="134"/>
          </rPr>
          <t>5600</t>
        </r>
        <r>
          <rPr>
            <sz val="9"/>
            <rFont val="宋体"/>
            <charset val="134"/>
          </rPr>
          <t>、换挡拨片</t>
        </r>
        <r>
          <rPr>
            <sz val="9"/>
            <rFont val="Tahoma"/>
            <charset val="134"/>
          </rPr>
          <t>1400</t>
        </r>
        <r>
          <rPr>
            <sz val="9"/>
            <rFont val="宋体"/>
            <charset val="134"/>
          </rPr>
          <t>、彩色驾驶员信息系统带节能模式</t>
        </r>
        <r>
          <rPr>
            <sz val="9"/>
            <rFont val="Tahoma"/>
            <charset val="134"/>
          </rPr>
          <t>1000</t>
        </r>
        <r>
          <rPr>
            <sz val="9"/>
            <rFont val="宋体"/>
            <charset val="134"/>
          </rPr>
          <t>、带指南针的自动防眩目内后视镜</t>
        </r>
        <r>
          <rPr>
            <sz val="9"/>
            <rFont val="Tahoma"/>
            <charset val="134"/>
          </rPr>
          <t>1500</t>
        </r>
        <r>
          <rPr>
            <sz val="9"/>
            <rFont val="宋体"/>
            <charset val="134"/>
          </rPr>
          <t>、车轮更新</t>
        </r>
        <r>
          <rPr>
            <sz val="9"/>
            <rFont val="Tahoma"/>
            <charset val="134"/>
          </rPr>
          <t>0</t>
        </r>
        <r>
          <rPr>
            <sz val="9"/>
            <rFont val="宋体"/>
            <charset val="134"/>
          </rPr>
          <t>。合计</t>
        </r>
        <r>
          <rPr>
            <sz val="9"/>
            <rFont val="Tahoma"/>
            <charset val="134"/>
          </rPr>
          <t>9500</t>
        </r>
      </text>
    </comment>
    <comment ref="E8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</t>
        </r>
        <r>
          <rPr>
            <sz val="9"/>
            <rFont val="Tahoma"/>
            <charset val="134"/>
          </rPr>
          <t>3000
19</t>
        </r>
        <r>
          <rPr>
            <sz val="9"/>
            <rFont val="宋体"/>
            <charset val="134"/>
          </rPr>
          <t>寸车轮</t>
        </r>
        <r>
          <rPr>
            <sz val="9"/>
            <rFont val="Tahoma"/>
            <charset val="134"/>
          </rPr>
          <t xml:space="preserve">2000
 </t>
        </r>
        <r>
          <rPr>
            <sz val="9"/>
            <rFont val="宋体"/>
            <charset val="134"/>
          </rPr>
          <t>米莱诺真皮标谁座椅</t>
        </r>
        <r>
          <rPr>
            <sz val="9"/>
            <rFont val="Tahoma"/>
            <charset val="134"/>
          </rPr>
          <t xml:space="preserve">13700
</t>
        </r>
        <r>
          <rPr>
            <sz val="9"/>
            <rFont val="宋体"/>
            <charset val="134"/>
          </rPr>
          <t>前座椅加热</t>
        </r>
        <r>
          <rPr>
            <sz val="9"/>
            <rFont val="Tahoma"/>
            <charset val="134"/>
          </rPr>
          <t xml:space="preserve">2100
</t>
        </r>
        <r>
          <rPr>
            <sz val="9"/>
            <rFont val="宋体"/>
            <charset val="134"/>
          </rPr>
          <t>后排座椅前后可调</t>
        </r>
        <r>
          <rPr>
            <sz val="9"/>
            <rFont val="Tahoma"/>
            <charset val="134"/>
          </rPr>
          <t xml:space="preserve">1600
</t>
        </r>
        <r>
          <rPr>
            <sz val="9"/>
            <rFont val="宋体"/>
            <charset val="134"/>
          </rPr>
          <t>后座侧气囊</t>
        </r>
        <r>
          <rPr>
            <sz val="9"/>
            <rFont val="Tahoma"/>
            <charset val="134"/>
          </rPr>
          <t xml:space="preserve">2500
</t>
        </r>
        <r>
          <rPr>
            <sz val="9"/>
            <rFont val="宋体"/>
            <charset val="134"/>
          </rPr>
          <t>灯光组合包</t>
        </r>
        <r>
          <rPr>
            <sz val="9"/>
            <rFont val="Tahoma"/>
            <charset val="134"/>
          </rPr>
          <t xml:space="preserve">1600
</t>
        </r>
        <r>
          <rPr>
            <sz val="9"/>
            <rFont val="宋体"/>
            <charset val="134"/>
          </rPr>
          <t>合计</t>
        </r>
        <r>
          <rPr>
            <sz val="9"/>
            <rFont val="Tahoma"/>
            <charset val="134"/>
          </rPr>
          <t>26500</t>
        </r>
        <r>
          <rPr>
            <sz val="9"/>
            <rFont val="宋体"/>
            <charset val="134"/>
          </rPr>
          <t>，只需</t>
        </r>
        <r>
          <rPr>
            <sz val="9"/>
            <rFont val="Tahoma"/>
            <charset val="134"/>
          </rPr>
          <t>9500</t>
        </r>
      </text>
    </comment>
    <comment ref="E8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</t>
        </r>
        <r>
          <rPr>
            <sz val="9"/>
            <rFont val="Tahoma"/>
            <charset val="134"/>
          </rPr>
          <t xml:space="preserve">0
</t>
        </r>
        <r>
          <rPr>
            <sz val="9"/>
            <rFont val="宋体"/>
            <charset val="134"/>
          </rPr>
          <t>合计减</t>
        </r>
        <r>
          <rPr>
            <sz val="9"/>
            <rFont val="Tahoma"/>
            <charset val="134"/>
          </rPr>
          <t>9500</t>
        </r>
      </text>
    </comment>
    <comment ref="E8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双色座椅方案更新</t>
        </r>
        <r>
          <rPr>
            <sz val="9"/>
            <rFont val="Tahoma"/>
            <charset val="134"/>
          </rPr>
          <t>+</t>
        </r>
        <r>
          <rPr>
            <sz val="9"/>
            <rFont val="宋体"/>
            <charset val="134"/>
          </rPr>
          <t>对比缝线</t>
        </r>
        <r>
          <rPr>
            <sz val="9"/>
            <rFont val="Tahoma"/>
            <charset val="134"/>
          </rPr>
          <t xml:space="preserve">0
</t>
        </r>
        <r>
          <rPr>
            <sz val="9"/>
            <rFont val="宋体"/>
            <charset val="134"/>
          </rPr>
          <t>合计减</t>
        </r>
        <r>
          <rPr>
            <sz val="9"/>
            <rFont val="Tahoma"/>
            <charset val="134"/>
          </rPr>
          <t>9500</t>
        </r>
      </text>
    </comment>
    <comment ref="E9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986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9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7000</t>
        </r>
      </text>
    </comment>
    <comment ref="E9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7000</t>
        </r>
      </text>
    </comment>
    <comment ref="E99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 7000</t>
        </r>
      </text>
    </comment>
    <comment ref="E99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S-line 7000</t>
        </r>
      </text>
    </comment>
    <comment ref="E1006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100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1013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103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10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原厂：</t>
        </r>
        <r>
          <rPr>
            <sz val="9"/>
            <rFont val="Tahoma"/>
            <charset val="134"/>
          </rPr>
          <t>1XW 3</t>
        </r>
        <r>
          <rPr>
            <sz val="9"/>
            <rFont val="宋体"/>
            <charset val="134"/>
          </rPr>
          <t>幅真皮多功能运动型方向盘、智能钥匙、</t>
        </r>
        <r>
          <rPr>
            <sz val="9"/>
            <rFont val="Tahoma"/>
            <charset val="134"/>
          </rPr>
          <t>5</t>
        </r>
        <r>
          <rPr>
            <sz val="9"/>
            <rFont val="宋体"/>
            <charset val="134"/>
          </rPr>
          <t>双幅</t>
        </r>
        <r>
          <rPr>
            <sz val="9"/>
            <rFont val="Tahoma"/>
            <charset val="134"/>
          </rPr>
          <t>19</t>
        </r>
        <r>
          <rPr>
            <sz val="9"/>
            <rFont val="宋体"/>
            <charset val="134"/>
          </rPr>
          <t>寸铸铝车轮</t>
        </r>
      </text>
    </comment>
    <comment ref="E1050" authorId="0">
      <text>
        <r>
          <rPr>
            <b/>
            <sz val="9"/>
            <rFont val="宋体"/>
            <charset val="134"/>
          </rPr>
          <t>原厂：</t>
        </r>
        <r>
          <rPr>
            <b/>
            <sz val="9"/>
            <rFont val="Tahoma"/>
            <charset val="134"/>
          </rPr>
          <t>1XW 3</t>
        </r>
        <r>
          <rPr>
            <b/>
            <sz val="9"/>
            <rFont val="宋体"/>
            <charset val="134"/>
          </rPr>
          <t>幅真皮多功能运动型方向盘、智能钥匙、</t>
        </r>
        <r>
          <rPr>
            <b/>
            <sz val="9"/>
            <rFont val="Tahoma"/>
            <charset val="134"/>
          </rPr>
          <t>5</t>
        </r>
        <r>
          <rPr>
            <b/>
            <sz val="9"/>
            <rFont val="宋体"/>
            <charset val="134"/>
          </rPr>
          <t>双幅</t>
        </r>
        <r>
          <rPr>
            <b/>
            <sz val="9"/>
            <rFont val="Tahoma"/>
            <charset val="134"/>
          </rPr>
          <t>19</t>
        </r>
        <r>
          <rPr>
            <b/>
            <sz val="9"/>
            <rFont val="宋体"/>
            <charset val="134"/>
          </rPr>
          <t>寸铸铝车轮</t>
        </r>
      </text>
    </comment>
    <comment ref="E122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3幅带换档功能的多功能运动型真皮方向盘+智能钥匙+三维铝银色铝饰条</t>
        </r>
      </text>
    </comment>
    <comment ref="E12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1XX3幅带换档功能的多功能运动型真皮方向盘2500+4F2智能钥匙 4300+5MF三维铝银色铝饰条1000+YEG</t>
        </r>
      </text>
    </comment>
    <comment ref="R1331" authorId="0">
      <text>
        <r>
          <rPr>
            <b/>
            <sz val="9"/>
            <rFont val="宋体"/>
            <charset val="134"/>
          </rPr>
          <t>sale:先让给杨明祥，着急看车交车。4.14</t>
        </r>
      </text>
    </comment>
    <comment ref="F13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F134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已开票4.30
</t>
        </r>
      </text>
    </comment>
    <comment ref="E14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2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2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3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4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5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6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+加热制冷杯架
</t>
        </r>
      </text>
    </comment>
    <comment ref="E14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+加热制冷杯架
</t>
        </r>
      </text>
    </comment>
    <comment ref="E14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7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8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-越野风格包8500
+红色卡钳1600
+S line外观包4700
 </t>
        </r>
      </text>
    </comment>
    <comment ref="E148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8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N148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原收订单，等更改后的合同，先暂留10.21</t>
        </r>
      </text>
    </comment>
    <comment ref="E148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9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N14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原收订单，等更改后的合同，先暂留10.21</t>
        </r>
      </text>
    </comment>
    <comment ref="E14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E149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+加热制冷杯架</t>
        </r>
      </text>
    </comment>
    <comment ref="N14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2017-6-22开过一次票，不能置换，不能贴息</t>
        </r>
      </text>
    </comment>
  </commentList>
</comments>
</file>

<file path=xl/sharedStrings.xml><?xml version="1.0" encoding="utf-8"?>
<sst xmlns="http://schemas.openxmlformats.org/spreadsheetml/2006/main" count="68274" uniqueCount="17772">
  <si>
    <t>序号</t>
  </si>
  <si>
    <t>销售顾问</t>
  </si>
  <si>
    <t>车型</t>
  </si>
  <si>
    <t>车架号</t>
  </si>
  <si>
    <t>外店资源</t>
  </si>
  <si>
    <t>拖车位置</t>
  </si>
  <si>
    <t>登记日期</t>
  </si>
  <si>
    <t>开票日期</t>
  </si>
  <si>
    <t>是否放车</t>
  </si>
  <si>
    <t>是否通知对方</t>
  </si>
  <si>
    <t>是否通知新车部</t>
  </si>
  <si>
    <t>1</t>
  </si>
  <si>
    <t>胡海平</t>
  </si>
  <si>
    <r>
      <rPr>
        <sz val="11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6L</t>
    </r>
  </si>
  <si>
    <t>深圳德迪</t>
  </si>
  <si>
    <t>锦奥</t>
  </si>
  <si>
    <t>2</t>
  </si>
  <si>
    <t>邱晓明</t>
  </si>
  <si>
    <r>
      <rPr>
        <sz val="11"/>
        <color theme="1"/>
        <rFont val="宋体"/>
        <charset val="134"/>
        <scheme val="minor"/>
      </rPr>
      <t>Q</t>
    </r>
    <r>
      <rPr>
        <sz val="11"/>
        <color theme="1"/>
        <rFont val="宋体"/>
        <charset val="134"/>
        <scheme val="minor"/>
      </rPr>
      <t>7</t>
    </r>
  </si>
  <si>
    <t>深圳锦龙</t>
  </si>
  <si>
    <r>
      <rPr>
        <b/>
        <sz val="18"/>
        <rFont val="宋体"/>
        <charset val="134"/>
      </rPr>
      <t>B9库存明细(</t>
    </r>
    <r>
      <rPr>
        <b/>
        <u/>
        <sz val="22"/>
        <color indexed="10"/>
        <rFont val="宋体"/>
        <charset val="134"/>
      </rPr>
      <t>国六贴息方案售前咨询金融部</t>
    </r>
    <r>
      <rPr>
        <b/>
        <sz val="18"/>
        <rFont val="宋体"/>
        <charset val="134"/>
      </rPr>
      <t>）</t>
    </r>
  </si>
  <si>
    <t>A4L 2.0T进取型加装皮座椅和行车记录仪7500元</t>
  </si>
  <si>
    <t>排放</t>
  </si>
  <si>
    <t>外/内</t>
  </si>
  <si>
    <t>指导价</t>
  </si>
  <si>
    <t>发车日期</t>
  </si>
  <si>
    <t>到店日期</t>
  </si>
  <si>
    <t>库龄</t>
  </si>
  <si>
    <t>备注</t>
  </si>
  <si>
    <t>质损</t>
  </si>
  <si>
    <t>AAK日期</t>
  </si>
  <si>
    <t>合格证</t>
  </si>
  <si>
    <t>客户姓名</t>
  </si>
  <si>
    <t>组别</t>
  </si>
  <si>
    <t>签订时间</t>
  </si>
  <si>
    <t>分车日期</t>
  </si>
  <si>
    <t>配车天数</t>
  </si>
  <si>
    <t>付款方式</t>
  </si>
  <si>
    <t>付款情况</t>
  </si>
  <si>
    <t>国六</t>
  </si>
  <si>
    <t>A4L 2.0T/35TFSI进取型</t>
  </si>
  <si>
    <t>朱鹭白-黑色</t>
  </si>
  <si>
    <t>LFV3A28W3K3804317</t>
  </si>
  <si>
    <t>2019年型
到店加装：真皮座椅  销售价 6000</t>
  </si>
  <si>
    <t>徐中议</t>
  </si>
  <si>
    <t>孙永乐</t>
  </si>
  <si>
    <t>进口</t>
  </si>
  <si>
    <t>专案</t>
  </si>
  <si>
    <t>原高航-刘江萍，换40   11.19</t>
  </si>
  <si>
    <t>A4L 2.0T/40TFSI进取型</t>
  </si>
  <si>
    <t>传奇黑-黑色</t>
  </si>
  <si>
    <t>LFV3A28W4K3835723</t>
  </si>
  <si>
    <t>在财务</t>
  </si>
  <si>
    <t>LFV3A28W8K3835725</t>
  </si>
  <si>
    <t>标检车</t>
  </si>
  <si>
    <t>袁梦萍已售12.6</t>
  </si>
  <si>
    <t>LFV3A28W0K3835623</t>
  </si>
  <si>
    <t>孙文彬</t>
  </si>
  <si>
    <t>田志雄</t>
  </si>
  <si>
    <t>A组</t>
  </si>
  <si>
    <t>阿格斯棕-黑色</t>
  </si>
  <si>
    <t>LFV3A28W5K3806800</t>
  </si>
  <si>
    <t>前保险杠刮伤</t>
  </si>
  <si>
    <t>王立鹏</t>
  </si>
  <si>
    <t>马南科</t>
  </si>
  <si>
    <t>原沈亚星-陈圳标9.19</t>
  </si>
  <si>
    <t>探戈红+黑色</t>
  </si>
  <si>
    <t>LFV3A28W5K3839344</t>
  </si>
  <si>
    <t>LFV3A28W9K3832686</t>
  </si>
  <si>
    <t>钟智君</t>
  </si>
  <si>
    <t>袁梦萍</t>
  </si>
  <si>
    <t>原田志雄-易亚</t>
  </si>
  <si>
    <t>LFV3A28W8K3835353</t>
  </si>
  <si>
    <t>张维娜</t>
  </si>
  <si>
    <t>黄文娟</t>
  </si>
  <si>
    <r>
      <rPr>
        <sz val="9"/>
        <rFont val="宋体"/>
        <charset val="134"/>
      </rPr>
      <t>朱鹭白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</si>
  <si>
    <t>LFV3A28W3K3851556</t>
  </si>
  <si>
    <t>在途</t>
  </si>
  <si>
    <t>2019年型</t>
  </si>
  <si>
    <t>蔡妙琼</t>
  </si>
  <si>
    <t>陈小龙</t>
  </si>
  <si>
    <t>LFV3A28W2K3850091</t>
  </si>
  <si>
    <t>张磊</t>
  </si>
  <si>
    <t>钟昊</t>
  </si>
  <si>
    <t>C组</t>
  </si>
  <si>
    <r>
      <rPr>
        <sz val="9"/>
        <rFont val="宋体"/>
        <charset val="134"/>
      </rPr>
      <t>探索蓝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</si>
  <si>
    <t>LFV3A28W0K3850378</t>
  </si>
  <si>
    <t>李永华</t>
  </si>
  <si>
    <t>蔡广萍</t>
  </si>
  <si>
    <t>B组</t>
  </si>
  <si>
    <t>探索蓝-黑色</t>
  </si>
  <si>
    <t>LFV3A28W9K3852307</t>
  </si>
  <si>
    <t>陈仁谐已售12.6</t>
  </si>
  <si>
    <r>
      <rPr>
        <sz val="9"/>
        <rFont val="宋体"/>
        <charset val="134"/>
      </rPr>
      <t>天云灰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</si>
  <si>
    <t>LFV3A28W8K3851276</t>
  </si>
  <si>
    <t>傅奕照</t>
  </si>
  <si>
    <t>A4L 2.0T/40TFSI进取型个性化</t>
  </si>
  <si>
    <t>LFV3A28W1K3844153</t>
  </si>
  <si>
    <t>陈新云</t>
  </si>
  <si>
    <t>A4L 2.0T/40TFSI时尚型</t>
  </si>
  <si>
    <t>LFV3A28W2K3838197</t>
  </si>
  <si>
    <t>左后尾灯破裂，左后叶子板划伤，左后杠划伤</t>
  </si>
  <si>
    <t>原孙永乐-李娟11.19</t>
  </si>
  <si>
    <t>LFV3A28W9K3851237</t>
  </si>
  <si>
    <t>吴霞</t>
  </si>
  <si>
    <t>罗秀芬</t>
  </si>
  <si>
    <t>一次性</t>
  </si>
  <si>
    <t>LFV3A28W0K3851305</t>
  </si>
  <si>
    <t>彭剑虹</t>
  </si>
  <si>
    <t>凌赣鸿</t>
  </si>
  <si>
    <t>LFV3A28WXK3851103</t>
  </si>
  <si>
    <t>何志勇</t>
  </si>
  <si>
    <t>LFV3A28W6K3851583</t>
  </si>
  <si>
    <t>邹贺建</t>
  </si>
  <si>
    <t>陈晓聪</t>
  </si>
  <si>
    <t>LFV3A28W4K3834491</t>
  </si>
  <si>
    <t>吴艳</t>
  </si>
  <si>
    <t>LFV3A28W4K3838220</t>
  </si>
  <si>
    <t>原胡海平-候杰11.30</t>
  </si>
  <si>
    <t>LFV3A28W0K3850400</t>
  </si>
  <si>
    <t>LFV3A28WXK3850405</t>
  </si>
  <si>
    <t>赖元淑</t>
  </si>
  <si>
    <t>刘律良</t>
  </si>
  <si>
    <t>LFV3A28W6K3852894</t>
  </si>
  <si>
    <t>刘美梅</t>
  </si>
  <si>
    <t>A4L 2.0T/40TFSI时尚型个性化</t>
  </si>
  <si>
    <t>天云灰-黑色</t>
  </si>
  <si>
    <t>LFV3A28W6K3844651</t>
  </si>
  <si>
    <t>刘定威</t>
  </si>
  <si>
    <t>LFV3A28WXK3850145</t>
  </si>
  <si>
    <t>龚助辉</t>
  </si>
  <si>
    <t>叶娜</t>
  </si>
  <si>
    <t>A4L 2.0T/40TFS运动型</t>
  </si>
  <si>
    <t>LFV3A28W4K3828447</t>
  </si>
  <si>
    <t>2019年型
碳纤内饰+多色氛围灯，销售价8800</t>
  </si>
  <si>
    <t>A4L 45 TFSI 185kW -2019个性运动版</t>
  </si>
  <si>
    <t>LFV3A28W4K3847886</t>
  </si>
  <si>
    <t>杜奇鹏</t>
  </si>
  <si>
    <t>A4L 45 TFSI 185kW -2019-四驱个性运动版</t>
  </si>
  <si>
    <t>LFV3A28W0K3815579</t>
  </si>
  <si>
    <t>2019年型
到店加装：碳纤内饰，销售价：5000</t>
  </si>
  <si>
    <t>三楼展车</t>
  </si>
  <si>
    <t>原沈亚星-奉青</t>
  </si>
  <si>
    <t>LFV3A28WXK3819896</t>
  </si>
  <si>
    <t>LFV3A28W6K3828062</t>
  </si>
  <si>
    <t>白金色-黑色</t>
  </si>
  <si>
    <t>LFV3A28W5K3820230</t>
  </si>
  <si>
    <t>A4L：探戈红停产通知：
由于生产调整原因，奥迪A4L将在2020年FU01之后（包括FU01）不接受探戈红订单（包括新录入订单以及更改订单）
订单系统将在2019年9月12日取消探戈红，请各位经销商根据各自需求提前布局，谢谢！</t>
  </si>
  <si>
    <t>Q5L库存明细</t>
  </si>
  <si>
    <t>付款
方式</t>
  </si>
  <si>
    <t>Q5L国产 2.0T/40TFSI荣享进取型</t>
  </si>
  <si>
    <t>季风灰-黑色</t>
  </si>
  <si>
    <t>LFV3B2FY8K3592158</t>
  </si>
  <si>
    <t>廖永锋</t>
  </si>
  <si>
    <t>LFV3B2FY0K3591523</t>
  </si>
  <si>
    <t>陈娟宏</t>
  </si>
  <si>
    <t>季风灰-黑色/古铜棕</t>
  </si>
  <si>
    <t>LFV3B2FYXK3613561</t>
  </si>
  <si>
    <t>2020年型</t>
  </si>
  <si>
    <t>LFV3B2FY2K3583682</t>
  </si>
  <si>
    <t>陈永建</t>
  </si>
  <si>
    <t>陈瑞渝</t>
  </si>
  <si>
    <t>欠合同</t>
  </si>
  <si>
    <t>LFV3B2FY4K3583005</t>
  </si>
  <si>
    <t>叶娜暂留12.5</t>
  </si>
  <si>
    <t>Q5L国产 2.0T/40TFSI荣享进取型个性化</t>
  </si>
  <si>
    <t>LFV3B2FY7K3607698</t>
  </si>
  <si>
    <t>LFV3B2FY3K3607830</t>
  </si>
  <si>
    <t>传奇黑-黑色/古铜棕</t>
  </si>
  <si>
    <t>LFV3B2FY4K3607755</t>
  </si>
  <si>
    <t>张焕</t>
  </si>
  <si>
    <t>蔡珍华</t>
  </si>
  <si>
    <t>LFV3B2FY3K3610811</t>
  </si>
  <si>
    <t>凌赣鸿暂留12-6</t>
  </si>
  <si>
    <t>LFV3B2FYXK3610062</t>
  </si>
  <si>
    <t>LFV3B2FY1K3612038</t>
  </si>
  <si>
    <t>Q5L国产 2.0T/40TFSI荣享时尚型</t>
  </si>
  <si>
    <t>季风灰-黑色/岩石灰</t>
  </si>
  <si>
    <t>LFV3B2FY2K3607673</t>
  </si>
  <si>
    <t>传奇黑-黑色/岩石灰</t>
  </si>
  <si>
    <t>LFV3B2FY1K3609298</t>
  </si>
  <si>
    <t>Q5L国产 2.0T/40TFSI荣享时尚型个性化</t>
  </si>
  <si>
    <t>传奇黑-黑色/雪松棕</t>
  </si>
  <si>
    <t>LFV3B2FYXK3608960</t>
  </si>
  <si>
    <t>王绍春</t>
  </si>
  <si>
    <t>LFV3B2FY0K3613391</t>
  </si>
  <si>
    <t>LFV3B2FYXK3612328</t>
  </si>
  <si>
    <t>LFV3B2FY7K3609645</t>
  </si>
  <si>
    <t>LFV3B2FY5K3614780</t>
  </si>
  <si>
    <t>Q5L国产 2.0T/45TFSI尊享时尚型</t>
  </si>
  <si>
    <t>LFV3B2FY0K3604884</t>
  </si>
  <si>
    <t>胡卫星</t>
  </si>
  <si>
    <t>沈亚星</t>
  </si>
  <si>
    <t>探索蓝-岩石灰/花岗岩灰</t>
  </si>
  <si>
    <t>LFV3B2FY3K3522633</t>
  </si>
  <si>
    <t>LFV3B2FY8K3522479</t>
  </si>
  <si>
    <t>LFV3B2FY5K3522228</t>
  </si>
  <si>
    <t>LFV3B2FY6K3522495</t>
  </si>
  <si>
    <t>LFV3B2FY2K3522168</t>
  </si>
  <si>
    <t>朱鹭白-黑色/古铜棕</t>
  </si>
  <si>
    <t>LFV3B2FY2K3596609</t>
  </si>
  <si>
    <t>黎纲思</t>
  </si>
  <si>
    <t>LFV3B2FY1K3596780</t>
  </si>
  <si>
    <t>LFV3B2FY5K3599746</t>
  </si>
  <si>
    <t>Q5L国产 2.0T/45TFSI尊享运动型</t>
  </si>
  <si>
    <t>LFV3B2FY0K3587388</t>
  </si>
  <si>
    <t>原奥德-谭铭，按揭被拒11.22</t>
  </si>
  <si>
    <t>LFV3B2FY7K3586741</t>
  </si>
  <si>
    <t>朱鹭白-黑色/岩石灰</t>
  </si>
  <si>
    <t>LFV3B2FY3K3604362</t>
  </si>
  <si>
    <t>何丽</t>
  </si>
  <si>
    <t>LFV3B2FY4K3601034</t>
  </si>
  <si>
    <t>LFV3B2FY2K3602604</t>
  </si>
  <si>
    <t>LFV3B2FY2K3604272</t>
  </si>
  <si>
    <t>Q5L国产 2.0T/45TFSI尊享风雅型</t>
  </si>
  <si>
    <t>LFV3B2FY3K3595582</t>
  </si>
  <si>
    <t>陈晓聪暂留12.05</t>
  </si>
  <si>
    <t>LFV3B2FY4K3601647</t>
  </si>
  <si>
    <t>谢高茂</t>
  </si>
  <si>
    <t>C8库存明细</t>
  </si>
  <si>
    <t>销售
顾问</t>
  </si>
  <si>
    <t>A6L 2.0T/40TFSI前驱豪华致雅型</t>
  </si>
  <si>
    <t>探索蓝-珠母米</t>
  </si>
  <si>
    <t>LFV3A24K0K3182813</t>
  </si>
  <si>
    <t>张龙</t>
  </si>
  <si>
    <t>李青华</t>
  </si>
  <si>
    <t>传奇黑+黑色</t>
  </si>
  <si>
    <t>LFV3A24K7K3199818</t>
  </si>
  <si>
    <t>范鹏浩</t>
  </si>
  <si>
    <t>LFV3A24KXK3207071</t>
  </si>
  <si>
    <t>传奇黑+欧卡皮棕</t>
  </si>
  <si>
    <t>LFV3A24KXK3202145</t>
  </si>
  <si>
    <t>刘同玉</t>
  </si>
  <si>
    <t>A6L 2.0T/40TFSI前驱豪华致雅型个性化</t>
  </si>
  <si>
    <t>LFV3A24K8K3189816</t>
  </si>
  <si>
    <t>戴俩法</t>
  </si>
  <si>
    <t>LFV3A24K6K3199633</t>
  </si>
  <si>
    <t>LFV3A24K7K3202815</t>
  </si>
  <si>
    <t>钟昊暂留12.2</t>
  </si>
  <si>
    <t>LFV3A24K1K3202809</t>
  </si>
  <si>
    <t>李鹏程</t>
  </si>
  <si>
    <t>LFV3A24KXK3200380</t>
  </si>
  <si>
    <t>LFV3A24K6K3202806</t>
  </si>
  <si>
    <t>LFV3A24K9K3199528</t>
  </si>
  <si>
    <t>LFV3A24K2K3202527</t>
  </si>
  <si>
    <t>LFV3A24K8K3207621</t>
  </si>
  <si>
    <t>LFV3A24K5K3202442</t>
  </si>
  <si>
    <t>A6L 2.0T/40TFSI前驱豪华动感型</t>
  </si>
  <si>
    <t>传奇黑-旋翼灰</t>
  </si>
  <si>
    <t>LFV3A24KXK3201352</t>
  </si>
  <si>
    <t>刘付丽</t>
  </si>
  <si>
    <t>探索蓝-旋翼灰</t>
  </si>
  <si>
    <t>LFV3A24KXK3176405</t>
  </si>
  <si>
    <t>19款,加装车道保持系统、3D360  销售价8800</t>
  </si>
  <si>
    <t>原陈晓聪-张汉宏11.25</t>
  </si>
  <si>
    <t>朱鹭白-旋翼灰</t>
  </si>
  <si>
    <t>LFV3A24KXK3199537</t>
  </si>
  <si>
    <t>钟彪</t>
  </si>
  <si>
    <t>韩建</t>
  </si>
  <si>
    <t>朱鹭白-月光银</t>
  </si>
  <si>
    <t>LFV3A24KXK3206311</t>
  </si>
  <si>
    <t>杨华建</t>
  </si>
  <si>
    <t>日珥红+旋翼灰</t>
  </si>
  <si>
    <t>LFV3A24K6K3189801</t>
  </si>
  <si>
    <t>林道厂</t>
  </si>
  <si>
    <t>原邱晓明-江卫桥</t>
  </si>
  <si>
    <t>日珥红+火山岩浆红</t>
  </si>
  <si>
    <t>LFV3A24K9K3199495</t>
  </si>
  <si>
    <t>天云灰-月光银</t>
  </si>
  <si>
    <t>LFV3A24K5K3207057</t>
  </si>
  <si>
    <t>刘桥娣</t>
  </si>
  <si>
    <t>A6L 2.0T/40TFSI前驱豪华动感型个性化</t>
  </si>
  <si>
    <t>LFV3A24K1K3189656</t>
  </si>
  <si>
    <t>雷泽华</t>
  </si>
  <si>
    <t>陈仁谐</t>
  </si>
  <si>
    <t>探索蓝+月光银</t>
  </si>
  <si>
    <t>LFV3A24K6K3202000</t>
  </si>
  <si>
    <t>白金色-旋翼灰</t>
  </si>
  <si>
    <t>LFV3A24K6K3201851</t>
  </si>
  <si>
    <t>A6L 2.0T/45TFSI前驱臻选致雅型</t>
  </si>
  <si>
    <t>LFV3A24KXK3105527</t>
  </si>
  <si>
    <t>LFV3A24K7K3104917</t>
  </si>
  <si>
    <t>19款,加装车道保持系统、岑木内饰，销售价5800</t>
  </si>
  <si>
    <t>褚浩</t>
  </si>
  <si>
    <t>等居住证6.20，原林玉婷-程鹏6.7，搞不定居住证6.22</t>
  </si>
  <si>
    <t>A6L 2.0T/45TFSI前驱臻选致雅型个性化</t>
  </si>
  <si>
    <t>LFV3A24K8K3200409</t>
  </si>
  <si>
    <t>许德国</t>
  </si>
  <si>
    <t>朱鹭白+黑色</t>
  </si>
  <si>
    <t>LFV3A24K5K3202554</t>
  </si>
  <si>
    <t>A6L 2.0T/45TFSI前驱臻选动感型</t>
  </si>
  <si>
    <t>传奇黑-火山岩浆红</t>
  </si>
  <si>
    <t>LFV3A24K1K3173733</t>
  </si>
  <si>
    <t>19款,加装车道保持系统、电动尾门6800</t>
  </si>
  <si>
    <t>文耀强</t>
  </si>
  <si>
    <t>原邱晓明-程长海11.14</t>
  </si>
  <si>
    <t>LFV3A24K1K3206049</t>
  </si>
  <si>
    <t>2020款</t>
  </si>
  <si>
    <t>李纯</t>
  </si>
  <si>
    <t>天云灰+旋翼灰</t>
  </si>
  <si>
    <t>LFV3A24KXK3198419</t>
  </si>
  <si>
    <t>王娜</t>
  </si>
  <si>
    <t xml:space="preserve">梁艳 </t>
  </si>
  <si>
    <t>KL</t>
  </si>
  <si>
    <t>天云灰-旋翼灰</t>
  </si>
  <si>
    <t>LFV3A24K4K3200875</t>
  </si>
  <si>
    <t>吴森</t>
  </si>
  <si>
    <t>余启云</t>
  </si>
  <si>
    <t>广州德迪</t>
  </si>
  <si>
    <t>LFV3A24K0K3171181</t>
  </si>
  <si>
    <t>LFV3A24K7K3197289</t>
  </si>
  <si>
    <t>A6L 2.0T/45TFSI前驱臻选动感型个性化</t>
  </si>
  <si>
    <t>LFV3A24K3K3139566</t>
  </si>
  <si>
    <t>程泽源</t>
  </si>
  <si>
    <t>LFV3A24K1K3199457</t>
  </si>
  <si>
    <t>锦龙已售12.4</t>
  </si>
  <si>
    <t>LFV3A24K6K3199552</t>
  </si>
  <si>
    <t>LFV3A24K7K3207609</t>
  </si>
  <si>
    <t>天云灰+月光银</t>
  </si>
  <si>
    <t>LFV3A24K8K3201950</t>
  </si>
  <si>
    <t>刘远红</t>
  </si>
  <si>
    <t>LFV3A24K2K3201944</t>
  </si>
  <si>
    <t>A6L 2.0T/45TFSI四驱臻选致雅型</t>
  </si>
  <si>
    <t>LFV3A24K2K3187544</t>
  </si>
  <si>
    <t>广东骏丰投资有限公司</t>
  </si>
  <si>
    <t>黄仕标</t>
  </si>
  <si>
    <t>广州锦龙</t>
  </si>
  <si>
    <t>LFV3A24KXK3202159</t>
  </si>
  <si>
    <t>传奇黑-欧卡皮棕</t>
  </si>
  <si>
    <t>LFV3A24K3K3205808</t>
  </si>
  <si>
    <t>LFV3A24K4K3111033</t>
  </si>
  <si>
    <t>原罗秀芬-阮志光12-4</t>
  </si>
  <si>
    <t>LFV3A24K2K3111757</t>
  </si>
  <si>
    <t>A6L 2.0T/45TFSI四驱臻选动感型</t>
  </si>
  <si>
    <t>日珥红-火山岩浆红</t>
  </si>
  <si>
    <t>LFV3A24K0K3121087</t>
  </si>
  <si>
    <t>LFV3A24K6K3114998</t>
  </si>
  <si>
    <t>A6L 2.0T/45TFSI四驱尊享致雅型</t>
  </si>
  <si>
    <t>LFV3A24KXK3161810</t>
  </si>
  <si>
    <t>LFV3A24K0K3172475</t>
  </si>
  <si>
    <t>LFV3A24K4K3198769</t>
  </si>
  <si>
    <t>LFV3A24K7K3202135</t>
  </si>
  <si>
    <t>A6L 2.0T/45TFSI四驱尊享动感型</t>
  </si>
  <si>
    <t>LFV3A24KXK3179997</t>
  </si>
  <si>
    <t>19款</t>
  </si>
  <si>
    <t>吴道明</t>
  </si>
  <si>
    <t>张小飞</t>
  </si>
  <si>
    <t>传奇黑+旋翼灰</t>
  </si>
  <si>
    <t>LFV3A24K1K3202843</t>
  </si>
  <si>
    <t>A6L 3.0T/55TFSI四驱尊享动感型</t>
  </si>
  <si>
    <t>LFV6A24K7K3177623</t>
  </si>
  <si>
    <t>彭丽玲</t>
  </si>
  <si>
    <t>LFV6A24K3K3192474</t>
  </si>
  <si>
    <t>LFV6A24K0K3185823</t>
  </si>
  <si>
    <t>原韩建-程泽源11.18</t>
  </si>
  <si>
    <t>LFV6A24K2K3191865</t>
  </si>
  <si>
    <t>原陈晓聪-彭丽玲11.18</t>
  </si>
  <si>
    <t>A6L 3.0T/55TFSI四驱尊享致雅型</t>
  </si>
  <si>
    <t>传奇黑-珠母米</t>
  </si>
  <si>
    <t>LFV6A24K2K3166173</t>
  </si>
  <si>
    <t>2019款</t>
  </si>
  <si>
    <t>林承潮</t>
  </si>
  <si>
    <t>A6L 3.0T/55TFSI四驱旗舰动感型</t>
  </si>
  <si>
    <t>LFV6A24K6K3206271</t>
  </si>
  <si>
    <t>2019.4.5 C8 165KW尊享致雅型由于座椅问题无法正常排产，恢复时间暂未确认</t>
  </si>
  <si>
    <t>2019.4.5 165KW尊享动感型本月停产，后续不再排产</t>
  </si>
  <si>
    <r>
      <rPr>
        <sz val="10"/>
        <color rgb="FFFF0000"/>
        <rFont val="宋体"/>
        <charset val="134"/>
      </rPr>
      <t xml:space="preserve">注：
</t>
    </r>
    <r>
      <rPr>
        <sz val="10"/>
        <color rgb="FFFF0000"/>
        <rFont val="Arial"/>
        <charset val="134"/>
      </rPr>
      <t>2.0T</t>
    </r>
    <r>
      <rPr>
        <sz val="10"/>
        <color rgb="FFFF0000"/>
        <rFont val="宋体"/>
        <charset val="134"/>
      </rPr>
      <t>四驱尊享动感型已停产，还有少量彩色库存剩余，预计</t>
    </r>
    <r>
      <rPr>
        <sz val="10"/>
        <color rgb="FFFF0000"/>
        <rFont val="Arial"/>
        <charset val="134"/>
      </rPr>
      <t>6</t>
    </r>
    <r>
      <rPr>
        <sz val="10"/>
        <color rgb="FFFF0000"/>
        <rFont val="宋体"/>
        <charset val="134"/>
      </rPr>
      <t xml:space="preserve">月清库
</t>
    </r>
    <r>
      <rPr>
        <sz val="10"/>
        <color rgb="FFFF0000"/>
        <rFont val="Arial"/>
        <charset val="134"/>
      </rPr>
      <t>3.0T</t>
    </r>
    <r>
      <rPr>
        <sz val="10"/>
        <color rgb="FFFF0000"/>
        <rFont val="宋体"/>
        <charset val="134"/>
      </rPr>
      <t>主流暂时只排产致雅型外观，其中尊享致雅型有两款内饰，前期仅排产少量塞加米内饰，预计</t>
    </r>
    <r>
      <rPr>
        <sz val="10"/>
        <color rgb="FFFF0000"/>
        <rFont val="Arial"/>
        <charset val="134"/>
      </rPr>
      <t>6</t>
    </r>
    <r>
      <rPr>
        <sz val="10"/>
        <color rgb="FFFF0000"/>
        <rFont val="宋体"/>
        <charset val="134"/>
      </rPr>
      <t xml:space="preserve">月清库，后续供货转为珠母米
</t>
    </r>
    <r>
      <rPr>
        <sz val="10"/>
        <color rgb="FFFF0000"/>
        <rFont val="Arial"/>
        <charset val="134"/>
      </rPr>
      <t>3.0T</t>
    </r>
    <r>
      <rPr>
        <sz val="10"/>
        <color rgb="FFFF0000"/>
        <rFont val="宋体"/>
        <charset val="134"/>
      </rPr>
      <t>主流动感型外观，预计</t>
    </r>
    <r>
      <rPr>
        <sz val="10"/>
        <color rgb="FFFF0000"/>
        <rFont val="Arial"/>
        <charset val="134"/>
      </rPr>
      <t>8</t>
    </r>
    <r>
      <rPr>
        <sz val="10"/>
        <color rgb="FFFF0000"/>
        <rFont val="宋体"/>
        <charset val="134"/>
      </rPr>
      <t>月排产，</t>
    </r>
    <r>
      <rPr>
        <sz val="10"/>
        <color rgb="FFFF0000"/>
        <rFont val="Arial"/>
        <charset val="134"/>
      </rPr>
      <t>9</t>
    </r>
    <r>
      <rPr>
        <sz val="10"/>
        <color rgb="FFFF0000"/>
        <rFont val="宋体"/>
        <charset val="134"/>
      </rPr>
      <t>月供货</t>
    </r>
  </si>
  <si>
    <t>2019.4.5 C8本月开始供货配额订单</t>
  </si>
  <si>
    <t>2019.4.5 140KW入门车型供货比例持续提升</t>
  </si>
  <si>
    <t>2019.4.5 3.0T车型预计5月份开始供货</t>
  </si>
  <si>
    <t>2019.4.5 4月已协调生产批量改黑车，黑车排产比例比例由原计划70%提升至80%，同时随着5月订货黑车比例提升，2季度彩色车供货压力将大幅减少。</t>
  </si>
  <si>
    <t>C7库存明细</t>
  </si>
  <si>
    <t xml:space="preserve"> </t>
  </si>
  <si>
    <t>Q2L库存明细</t>
  </si>
  <si>
    <t>Q2L 1.4T上市专享版</t>
  </si>
  <si>
    <t>珊瑚橙-黑-黑-灰/黑/黑/灰</t>
  </si>
  <si>
    <t>LFV2B2GA9K5737452</t>
  </si>
  <si>
    <t>2019年型
电动尾门+倒车影像”6800元</t>
  </si>
  <si>
    <t>魏丽</t>
  </si>
  <si>
    <t>探戈红-黑-黑-灰/黑/黑/灰</t>
  </si>
  <si>
    <t>LFV2B2GA2K5737132</t>
  </si>
  <si>
    <t>纳诺灰-黑-黑-灰/黑/黑/灰</t>
  </si>
  <si>
    <t>LFV2B2GA1K5744086</t>
  </si>
  <si>
    <t>钟丽萍</t>
  </si>
  <si>
    <t>极光紫-黑-黑-灰/黑/黑/灰</t>
  </si>
  <si>
    <t>LFV2B2GA1K5746386</t>
  </si>
  <si>
    <t>Q2L 1.4T时尚致雅型</t>
  </si>
  <si>
    <t>珊瑚橙-灰-黑-灰/黑/黑/灰</t>
  </si>
  <si>
    <t>LFV2B2GA2K5729113</t>
  </si>
  <si>
    <t>曾思权</t>
  </si>
  <si>
    <t>原沈亚星-王芳，换Q3白色9.19</t>
  </si>
  <si>
    <t>凯拉什蓝-灰-灰-橙/黑-灰/黑/灰</t>
  </si>
  <si>
    <t>LFV2B2GA9K5738861</t>
  </si>
  <si>
    <t>原陈小龙-张芬11.5</t>
  </si>
  <si>
    <t>LFV2B2GA6K5741099</t>
  </si>
  <si>
    <t>锰石黑-灰-灰-橙/黑-灰/黑/灰</t>
  </si>
  <si>
    <t>LFV2B2GA2K5745327</t>
  </si>
  <si>
    <t>Q2L 1.4T时尚动感型</t>
  </si>
  <si>
    <t>纳诺灰-红-黑-红/黑/黑/灰</t>
  </si>
  <si>
    <t>LFV2B2GA1K5739521</t>
  </si>
  <si>
    <t>LFV2B2GA8K5740231</t>
  </si>
  <si>
    <t>LFV2B2GA1K5743522</t>
  </si>
  <si>
    <t>珊瑚橙-红-黑-红/黑/黑/灰</t>
  </si>
  <si>
    <t>LFV2B2GA7K5744030</t>
  </si>
  <si>
    <t>原陈晓聪-李满凤更改为冰川白-黑</t>
  </si>
  <si>
    <t>冰川白-红-黑-红/黑/黑/灰</t>
  </si>
  <si>
    <t>LFV2B2GA6K5745637</t>
  </si>
  <si>
    <t>陈晓聪暂留12-3</t>
  </si>
  <si>
    <t>鹦鹉蓝-黑-黑-灰/黑/黑/灰</t>
  </si>
  <si>
    <t>LFV2B2GA1K5745075</t>
  </si>
  <si>
    <t>Q3库存明细</t>
  </si>
  <si>
    <t>Q3国产 1.4T/35TFSI进取动感型</t>
  </si>
  <si>
    <t>冰川白-黑色+灰条</t>
  </si>
  <si>
    <t>LFV2B2F36K7515149</t>
  </si>
  <si>
    <t>何菊英</t>
  </si>
  <si>
    <t>雪邦蓝-黑色+灰条</t>
  </si>
  <si>
    <t>LFV2B2F30K7512960</t>
  </si>
  <si>
    <t>只享受轻松购金融方案</t>
  </si>
  <si>
    <t>LFV2B2F32K7517982</t>
  </si>
  <si>
    <t>LFV2B2F33K7524956</t>
  </si>
  <si>
    <r>
      <rPr>
        <sz val="9"/>
        <color indexed="8"/>
        <rFont val="宋体"/>
        <charset val="134"/>
      </rPr>
      <t>天云灰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  <r>
      <rPr>
        <sz val="9"/>
        <color rgb="FF000000"/>
        <rFont val="Arial"/>
        <charset val="134"/>
      </rPr>
      <t>+</t>
    </r>
    <r>
      <rPr>
        <sz val="9"/>
        <color rgb="FF000000"/>
        <rFont val="宋体"/>
        <charset val="134"/>
      </rPr>
      <t>灰条</t>
    </r>
  </si>
  <si>
    <t>LFV2B2F37K7538925</t>
  </si>
  <si>
    <t>Q3国产 1.4T/35TFSI进取动感型个性化</t>
  </si>
  <si>
    <t>LFV2B2F38K7533216</t>
  </si>
  <si>
    <t>Q3国产 1.4T/35TFSI进取致雅型</t>
  </si>
  <si>
    <t>天云灰-黑色+灰条</t>
  </si>
  <si>
    <t>LFV2B2F38K7523902</t>
  </si>
  <si>
    <t>LFV2B2F32K7528562</t>
  </si>
  <si>
    <t>Q3国产 1.4T/35TFSI时尚动感型</t>
  </si>
  <si>
    <t>LFV2B2F36K7531982</t>
  </si>
  <si>
    <t>LFV2B2F3XK7532987</t>
  </si>
  <si>
    <t>探戈红-黑色+灰条</t>
  </si>
  <si>
    <t>LFV2B2F35K7536722</t>
  </si>
  <si>
    <t>冰川白-黑色+红色</t>
  </si>
  <si>
    <t>LFV2B2F38K7539114</t>
  </si>
  <si>
    <t>Q3国产 1.4T/35TFSI时尚致雅型</t>
  </si>
  <si>
    <t>探戈红-黑色+红条</t>
  </si>
  <si>
    <t>LFV2B2F31K7534238</t>
  </si>
  <si>
    <r>
      <rPr>
        <sz val="9"/>
        <color indexed="8"/>
        <rFont val="宋体"/>
        <charset val="134"/>
      </rPr>
      <t>天云灰</t>
    </r>
    <r>
      <rPr>
        <sz val="9"/>
        <color rgb="FF000000"/>
        <rFont val="Arial"/>
        <charset val="134"/>
      </rPr>
      <t>-</t>
    </r>
    <r>
      <rPr>
        <sz val="9"/>
        <color rgb="FF000000"/>
        <rFont val="宋体"/>
        <charset val="134"/>
      </rPr>
      <t>黑色</t>
    </r>
    <r>
      <rPr>
        <sz val="9"/>
        <color rgb="FF000000"/>
        <rFont val="Arial"/>
        <charset val="134"/>
      </rPr>
      <t>+</t>
    </r>
    <r>
      <rPr>
        <sz val="9"/>
        <color rgb="FF000000"/>
        <rFont val="宋体"/>
        <charset val="134"/>
      </rPr>
      <t>棕条</t>
    </r>
  </si>
  <si>
    <t>LFV2B2F33K7537528</t>
  </si>
  <si>
    <t>Q3国产 1.4T/35TFSI 时尚致雅型个性化</t>
  </si>
  <si>
    <t>鎏金橙-黑色+棕条</t>
  </si>
  <si>
    <t>LFV2B2F3XK7529328</t>
  </si>
  <si>
    <t>Q3国产 2.0T/40TFSI 四驱豪华动感型</t>
  </si>
  <si>
    <t>LFV3B2F34K7526543</t>
  </si>
  <si>
    <t>2018.7.23 11月开始供应退市车型</t>
  </si>
  <si>
    <t>2019.4.5 Q3 PA本月STD清库，本月2.0T时尚型供货比例适当高于其他月份。</t>
  </si>
  <si>
    <t>2019.4.5 Q3 NF本月开始配备经销商展车及试乘试驾车</t>
  </si>
  <si>
    <t>纯电智享型</t>
  </si>
  <si>
    <t>鹦鹉蓝-待定</t>
  </si>
  <si>
    <t>LFVNB9GAXK5739832</t>
  </si>
  <si>
    <t>暂停交付12.2</t>
  </si>
  <si>
    <t>冰川白-待定</t>
  </si>
  <si>
    <t>LFVNB9GA0K5741301</t>
  </si>
  <si>
    <t>LFVNB9GA9K5738686</t>
  </si>
  <si>
    <t>冰川白-黑-黑-灰/黑/黑/灰</t>
  </si>
  <si>
    <t>LFVNB9GA2K5741588</t>
  </si>
  <si>
    <t>LFVNB9GA0K5741623</t>
  </si>
  <si>
    <t>锰石黑-黑-黑-灰/黑/黑/灰</t>
  </si>
  <si>
    <t>LFVNB9GA8K5740719</t>
  </si>
  <si>
    <t>A3两厢（Spb）库存明细</t>
  </si>
  <si>
    <t>A3两厢国产    1.4T/35TFSI进取型</t>
  </si>
  <si>
    <t>冰川白-黑色-探戈红</t>
  </si>
  <si>
    <t>LFV2B28V0K5332971</t>
  </si>
  <si>
    <t>郝晶</t>
  </si>
  <si>
    <t>高航</t>
  </si>
  <si>
    <t>A3两厢国产
1.4T/35TFSI运动型</t>
  </si>
  <si>
    <t>冰川白-黑色-银色</t>
  </si>
  <si>
    <t>LFV2B28V6K5286837</t>
  </si>
  <si>
    <t>LFV2B28VXK5327003</t>
  </si>
  <si>
    <t>西拉红-黑色-银色</t>
  </si>
  <si>
    <t>LFV2B28V7K5319943</t>
  </si>
  <si>
    <t>陈文学</t>
  </si>
  <si>
    <t>融资租赁</t>
  </si>
  <si>
    <t>A3两厢国产
1.4T/35TFSI时尚型</t>
  </si>
  <si>
    <t>探戈红-钛灰色</t>
  </si>
  <si>
    <t>LFV2B28V3K5323035</t>
  </si>
  <si>
    <t>冰川白-黑色-海南蓝</t>
  </si>
  <si>
    <t>LFV2B28V1K5332431</t>
  </si>
  <si>
    <t>A3两厢国产
2.0T/40TFSI风尚型</t>
  </si>
  <si>
    <t>冰川白-黑色</t>
  </si>
  <si>
    <t>LFV3B28V0K5290595</t>
  </si>
  <si>
    <t>LFV3B28V7K5320594</t>
  </si>
  <si>
    <t>2019.4.5 Q2L C6B车辆目前未得到质保认可放行，仍全部封存，预计KW16周末放行（4.20-4.21）</t>
  </si>
  <si>
    <t>2019.4.5 A3spb本月恢复生产，主力排产1.4T进取型和时尚型，其中KW15-KW16排产C5车型，KW17排产以C6为主</t>
  </si>
  <si>
    <t>2019.4.5 A3spb本月加大进取型供货比例，待C6B解封后，限牌地区逐步切换到C6.</t>
  </si>
  <si>
    <t>2019.4.5 考虑到1.4T进取型库存深度偏低，4月份1.4T进取型供货比例增加至42%</t>
  </si>
  <si>
    <t>A3三厢（lim)库存明细</t>
  </si>
  <si>
    <t>A3三厢国产1.4T/35TFSI进取</t>
  </si>
  <si>
    <t>LFV2A28V5K5305039</t>
  </si>
  <si>
    <t>原钟昊-深圳市七大洲汽车运输有限公司11.14</t>
  </si>
  <si>
    <t>LFV2A28V2K5328861</t>
  </si>
  <si>
    <t>LFV2A28V3K5334247</t>
  </si>
  <si>
    <t>LFV2A28V8K5333742</t>
  </si>
  <si>
    <t>LFV2A28V0K5331354</t>
  </si>
  <si>
    <t>探戈红-黑色-银色</t>
  </si>
  <si>
    <t>LFV2A28V5K5329440</t>
  </si>
  <si>
    <t>季风灰-黑色-探戈红</t>
  </si>
  <si>
    <t>LFV2A28V6K5333660</t>
  </si>
  <si>
    <t>A3三厢国产1.4T/35TFSI时尚型</t>
  </si>
  <si>
    <t>季风灰-钛灰色</t>
  </si>
  <si>
    <t>LFV2A28V6K5314901</t>
  </si>
  <si>
    <t>阳先明</t>
  </si>
  <si>
    <t>LFV2A28V5K5326943</t>
  </si>
  <si>
    <t>LFV2A28V2K5326723</t>
  </si>
  <si>
    <t>LFV2A28V8K5329691</t>
  </si>
  <si>
    <t>李静</t>
  </si>
  <si>
    <t>A3三厢 1.4T/35TFSI运动型</t>
  </si>
  <si>
    <t>LFV2A28V3K5305217</t>
  </si>
  <si>
    <t>2019年型
加装个性化超纤皮   销售价格5000</t>
  </si>
  <si>
    <t>王申长</t>
  </si>
  <si>
    <t>LFV2A28V0K5305188</t>
  </si>
  <si>
    <t>LFV2A28V1K5305121</t>
  </si>
  <si>
    <t>A3三厢 1.4T/35TFSI风尚型</t>
  </si>
  <si>
    <t>冰川白-黑色-平安红</t>
  </si>
  <si>
    <t>LFV2A28V5K5329504</t>
  </si>
  <si>
    <t>A3三厢2.0T/40TFSI运动型</t>
  </si>
  <si>
    <t>LFV3A28V4K5304579</t>
  </si>
  <si>
    <t>2019.4.5 A3lim本月恢复生产，主力排产1.4T进取型和时尚型，其中KW15-KW16排产C5车型，KW17排产以C6为主</t>
  </si>
  <si>
    <t>2019.4.5 A3lim本月加大进取型供货比例，待C6B解封后，限牌地区逐步切换到C6.</t>
  </si>
  <si>
    <t>2019.4.5 考虑到1.4T进取型库存深度偏低，4月份1.4T进取型供货比例增加至40%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</si>
  <si>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</si>
  <si>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红旗库存明细</t>
  </si>
  <si>
    <t>代码</t>
  </si>
  <si>
    <t xml:space="preserve">LFPH4ACPXK1A06992
</t>
  </si>
  <si>
    <t>试乘试驾车 替换车 救援车</t>
  </si>
  <si>
    <t>市场价</t>
  </si>
  <si>
    <t>PRO扣款
日期</t>
  </si>
  <si>
    <t>合格证
位置</t>
  </si>
  <si>
    <t>合同
类型</t>
  </si>
  <si>
    <t>A6</t>
  </si>
  <si>
    <t>2.5豪华型</t>
  </si>
  <si>
    <t>银+VC钛灰色 </t>
  </si>
  <si>
    <t>LFV5A24G9D3111021</t>
  </si>
  <si>
    <t>粤B-9TV31</t>
  </si>
  <si>
    <t>试乘试驾车</t>
  </si>
  <si>
    <r>
      <rPr>
        <sz val="9"/>
        <color indexed="8"/>
        <rFont val="宋体"/>
        <charset val="134"/>
      </rPr>
      <t>4</t>
    </r>
    <r>
      <rPr>
        <sz val="9"/>
        <color indexed="8"/>
        <rFont val="宋体"/>
        <charset val="134"/>
      </rPr>
      <t>-30停用</t>
    </r>
  </si>
  <si>
    <t>2.8豪华型</t>
  </si>
  <si>
    <t>白+VD丝绒米 </t>
  </si>
  <si>
    <t>LFV5A24G5D3120881</t>
  </si>
  <si>
    <t>粤B-323ZM</t>
  </si>
  <si>
    <t>A4</t>
  </si>
  <si>
    <t>2.0T个性运动版</t>
  </si>
  <si>
    <t>白+黑色 </t>
  </si>
  <si>
    <t>LFV3A28KXD3100731</t>
  </si>
  <si>
    <t>粤B-366ZN</t>
  </si>
  <si>
    <t>2.0T技术型</t>
  </si>
  <si>
    <t>达喀尔米+黑色 </t>
  </si>
  <si>
    <t>LFV3A28K5D3100037</t>
  </si>
  <si>
    <t>粤B-331ZM</t>
  </si>
  <si>
    <r>
      <rPr>
        <sz val="9"/>
        <rFont val="宋体"/>
        <charset val="134"/>
      </rPr>
      <t>A</t>
    </r>
    <r>
      <rPr>
        <sz val="9"/>
        <rFont val="宋体"/>
        <charset val="134"/>
      </rPr>
      <t xml:space="preserve">6L </t>
    </r>
    <r>
      <rPr>
        <sz val="9"/>
        <rFont val="宋体"/>
        <charset val="134"/>
      </rPr>
      <t>2.5舒适型加桃木</t>
    </r>
  </si>
  <si>
    <t>黑+钛灰色 </t>
  </si>
  <si>
    <t>LFV5A24G3D3120314</t>
  </si>
  <si>
    <t>粤B-275VR</t>
  </si>
  <si>
    <t>替换车</t>
  </si>
  <si>
    <t>出库</t>
  </si>
  <si>
    <t>Q5</t>
  </si>
  <si>
    <t>水晶银+灰色</t>
  </si>
  <si>
    <t>粤B-575ZM</t>
  </si>
  <si>
    <t>救援车</t>
  </si>
  <si>
    <r>
      <rPr>
        <sz val="10"/>
        <rFont val="Arial"/>
        <charset val="134"/>
      </rPr>
      <t>2.0T</t>
    </r>
    <r>
      <rPr>
        <sz val="10"/>
        <rFont val="宋体"/>
        <charset val="134"/>
      </rPr>
      <t>舒适型</t>
    </r>
  </si>
  <si>
    <t>银+灰色</t>
  </si>
  <si>
    <t>LFV3B28R7D3080156</t>
  </si>
  <si>
    <t>粤B-359ZL</t>
  </si>
  <si>
    <t>2.0T豪华型</t>
  </si>
  <si>
    <t>LFV3B28R6D3081802</t>
  </si>
  <si>
    <t>粤B-706VU</t>
  </si>
  <si>
    <t>Q3</t>
  </si>
  <si>
    <t>2.0T前驱舒适型</t>
  </si>
  <si>
    <t xml:space="preserve">萨摩亚橙+黑色 </t>
  </si>
  <si>
    <t>LFV3B28U2D3034657</t>
  </si>
  <si>
    <t>粤B-376ZP</t>
  </si>
  <si>
    <t>40 TFSI四驱豪华型</t>
  </si>
  <si>
    <t>冰川白+黑色</t>
  </si>
  <si>
    <t>LFV3B28U7D3034542</t>
  </si>
  <si>
    <t>粤B-597ZP</t>
  </si>
  <si>
    <t>2.5L豪华型</t>
  </si>
  <si>
    <t>白+黑色</t>
  </si>
  <si>
    <t>LFV5A24G2E3019816</t>
  </si>
  <si>
    <t>粤B-A644T</t>
  </si>
  <si>
    <t>4-29启用</t>
  </si>
  <si>
    <t>需在5月15日前完成上牌，并录入R3系统</t>
  </si>
  <si>
    <t>已开票</t>
  </si>
  <si>
    <t>2.8L两驱豪华型</t>
  </si>
  <si>
    <t>达科他灰+VC钛灰色</t>
  </si>
  <si>
    <t>LFV5A24G7E3028365</t>
  </si>
  <si>
    <t>粤B-A643T</t>
  </si>
  <si>
    <t>A3</t>
  </si>
  <si>
    <t>1.4T两厢 投放车型豪华型</t>
  </si>
  <si>
    <t>萨摩亚橙+黑色</t>
  </si>
  <si>
    <t>LFV2B28V1E5000672</t>
  </si>
  <si>
    <t>粤B-A340J</t>
  </si>
  <si>
    <t>2.0 T-2016-技术型(减智能钥匙 减蓝牙接口)</t>
  </si>
  <si>
    <t>朱鹭白-黑棕内饰</t>
  </si>
  <si>
    <t>LFV3B28R6F3089515</t>
  </si>
  <si>
    <t>粤B-6P7M8</t>
  </si>
  <si>
    <t>新流程不A</t>
  </si>
  <si>
    <t>已开票12.16</t>
  </si>
  <si>
    <t>2.0 T-2016-舒适型(减蓝牙接口)</t>
  </si>
  <si>
    <t>LFV3B28R5F3089070</t>
  </si>
  <si>
    <t>粤B-Q544R</t>
  </si>
  <si>
    <t>35 TFSI 前驱舒适型</t>
  </si>
  <si>
    <t>LFV3B28U9F3050390</t>
  </si>
  <si>
    <t>粤B-Q344B</t>
  </si>
  <si>
    <t>35 TFSI quattro全时四驱技术型</t>
  </si>
  <si>
    <t>LFV3B28U5F3046269</t>
  </si>
  <si>
    <t>粤B-Q344F</t>
  </si>
  <si>
    <t>两厢1.8T CVT-2015-null</t>
  </si>
  <si>
    <t>米萨诺红-黑色</t>
  </si>
  <si>
    <t>LFV3B28V3F5034554</t>
  </si>
  <si>
    <t>粤S-T6C46</t>
  </si>
  <si>
    <t>已开票12.22</t>
  </si>
  <si>
    <t>A3 三厢 35TFSI-2016-舒适型</t>
  </si>
  <si>
    <t>冰川白-栗棕色（仪表台下部黑色CKD）</t>
  </si>
  <si>
    <t>LFV2A28V0F5045431</t>
  </si>
  <si>
    <t>粤S-T4F77</t>
  </si>
  <si>
    <t>A6L TFSI-2016-运动型+前排座椅电动调节+外后视镜电动折叠</t>
  </si>
  <si>
    <t>白金色-VB杏仁棕</t>
  </si>
  <si>
    <t>LFV3A24G9G3001632</t>
  </si>
  <si>
    <t>已开票3.3</t>
  </si>
  <si>
    <t>A6L 30FSI-2016-舒适型 换17英寸10幅车轮+前后座椅加热</t>
  </si>
  <si>
    <t>LFV5A24GXG3003897</t>
  </si>
  <si>
    <t>B9库存明细</t>
  </si>
  <si>
    <t>0139</t>
  </si>
  <si>
    <t>LFV3A28W5G3005940</t>
  </si>
  <si>
    <t>2017年型 加装：B9进取套装：WIFI记录仪+一键升窗+交车礼包+OMAK浅色膜+包围脚垫8800</t>
  </si>
  <si>
    <t>邓敏</t>
  </si>
  <si>
    <t>已开票9.30</t>
  </si>
  <si>
    <t>LFV3A28W6G3007549</t>
  </si>
  <si>
    <t>2017年型</t>
  </si>
  <si>
    <t>李秀霞</t>
  </si>
  <si>
    <t>蔡名森</t>
  </si>
  <si>
    <t>B</t>
  </si>
  <si>
    <t>已开票10.8</t>
  </si>
  <si>
    <t xml:space="preserve">0137 </t>
  </si>
  <si>
    <t>A4L 2.0T/40 TFSI风尚型</t>
  </si>
  <si>
    <t>朱鹭白-岩石灰</t>
  </si>
  <si>
    <t>LFV3A28W2G3000923</t>
  </si>
  <si>
    <t>2017年型 2004气味，暂停交付8.25</t>
  </si>
  <si>
    <t>杨英</t>
  </si>
  <si>
    <t>李润明</t>
  </si>
  <si>
    <t>锦龙</t>
  </si>
  <si>
    <t>已开票10.12</t>
  </si>
  <si>
    <t>0140</t>
  </si>
  <si>
    <t>A4L 2.0T/40 TFSI时尚型</t>
  </si>
  <si>
    <t>朱鹭白-牛轧糖棕</t>
  </si>
  <si>
    <t>LFV3A28W0G3007207</t>
  </si>
  <si>
    <t>员工体验车，不售10.5</t>
  </si>
  <si>
    <t>已开票10.16</t>
  </si>
  <si>
    <t>LFV3A28W7G3008693</t>
  </si>
  <si>
    <t>LFV3A28W6G3008829</t>
  </si>
  <si>
    <t>2017年型 加装：红色安全带、座椅专用皮黑+红线、橡木、导航倒车记录仪、后排出风口、交车礼包、OMAK防爆膜、包围脚垫35800 完工</t>
  </si>
  <si>
    <t>陈狄权</t>
  </si>
  <si>
    <t>尤佳超</t>
  </si>
  <si>
    <t>已开票11.14</t>
  </si>
  <si>
    <t>LFV3A28W9G3008100</t>
  </si>
  <si>
    <t>龙辉燕</t>
  </si>
  <si>
    <t>卢泽群</t>
  </si>
  <si>
    <t>C</t>
  </si>
  <si>
    <t>已开票11.15</t>
  </si>
  <si>
    <t>LFV3A28W5G3009339</t>
  </si>
  <si>
    <t>刘德生</t>
  </si>
  <si>
    <t>龙思佳</t>
  </si>
  <si>
    <t>已开票11.16</t>
  </si>
  <si>
    <t>LFV3A28W2G3008844</t>
  </si>
  <si>
    <t>刘军</t>
  </si>
  <si>
    <t>LFV3A28W8G3011313</t>
  </si>
  <si>
    <t>丘宝玲</t>
  </si>
  <si>
    <t>已开票11.21</t>
  </si>
  <si>
    <t>LFV3A28W3G3005211</t>
  </si>
  <si>
    <t>2017年型 加装：B9运动套装：16寸升级18寸轮毂轮胎回收原车轮+S4中网+座椅专用皮双色皮黑红线+原车屏导航+倒车+记录仪66000</t>
  </si>
  <si>
    <t>廖天灵</t>
  </si>
  <si>
    <t>阿格斯棕-岩石灰</t>
  </si>
  <si>
    <t>LFV3A28W6G3006482</t>
  </si>
  <si>
    <t>樊辉</t>
  </si>
  <si>
    <t>雷鹏</t>
  </si>
  <si>
    <t>已开票11.23</t>
  </si>
  <si>
    <t>9</t>
  </si>
  <si>
    <t>LFV3A28W9G3001826</t>
  </si>
  <si>
    <t>颜海鹏</t>
  </si>
  <si>
    <t>已开票11.30</t>
  </si>
  <si>
    <t>LFV3A28WXG3013922</t>
  </si>
  <si>
    <t>王超超</t>
  </si>
  <si>
    <t>钟琳</t>
  </si>
  <si>
    <t>LFV3A28W5G3008675</t>
  </si>
  <si>
    <t>徐华军</t>
  </si>
  <si>
    <t>已开票12.1</t>
  </si>
  <si>
    <t>LFV3A28W7G3005129</t>
  </si>
  <si>
    <t>李健（公务员）</t>
  </si>
  <si>
    <t>已开票12.5</t>
  </si>
  <si>
    <t>LFV3A28W6G3001606</t>
  </si>
  <si>
    <t>陈浪行</t>
  </si>
  <si>
    <t>已开票12.6</t>
  </si>
  <si>
    <t>LFV3A28W1G3020886</t>
  </si>
  <si>
    <t>萧雪梅</t>
  </si>
  <si>
    <t>苏炯泉</t>
  </si>
  <si>
    <t>LFV3A28W3G3027337</t>
  </si>
  <si>
    <t>刘德华</t>
  </si>
  <si>
    <t>赵杰</t>
  </si>
  <si>
    <t>LFV3A28W0G3029434</t>
  </si>
  <si>
    <t>胥海均</t>
  </si>
  <si>
    <t>已开票12.7</t>
  </si>
  <si>
    <t>LFV3A28W7G3026465</t>
  </si>
  <si>
    <t>王果</t>
  </si>
  <si>
    <t>LFV3A28W2G3010173</t>
  </si>
  <si>
    <t>黄碧兰</t>
  </si>
  <si>
    <t>已开票12.12</t>
  </si>
  <si>
    <t>LFV3A28W0G3001505</t>
  </si>
  <si>
    <t>刘裕</t>
  </si>
  <si>
    <t>已开票12.13</t>
  </si>
  <si>
    <t>LFV3A28W6G3029292</t>
  </si>
  <si>
    <t>张丽识</t>
  </si>
  <si>
    <t>已开票12.15</t>
  </si>
  <si>
    <t>LFV3A28W5G3015822</t>
  </si>
  <si>
    <t>2017年型 加装：B9进取套装：WIFI记录仪+一键升窗+交车礼包+OMAK浅色膜+包围脚垫8800 完工</t>
  </si>
  <si>
    <t>范昌文</t>
  </si>
  <si>
    <t>LFV3A28WXG3015170</t>
  </si>
  <si>
    <t>张壮民</t>
  </si>
  <si>
    <t>已开票12.18</t>
  </si>
  <si>
    <t>LFV3A28W5G3002178</t>
  </si>
  <si>
    <t>林润森</t>
  </si>
  <si>
    <t>7</t>
  </si>
  <si>
    <t>LFV3A28W6G3023055</t>
  </si>
  <si>
    <t>胡靖</t>
  </si>
  <si>
    <t>LFV3A28W6G3015683</t>
  </si>
  <si>
    <t>杨艺君</t>
  </si>
  <si>
    <t>田鹏</t>
  </si>
  <si>
    <t>花剑银-岩石灰</t>
  </si>
  <si>
    <t>LFV3A28W7G3006152</t>
  </si>
  <si>
    <t>巫列文</t>
  </si>
  <si>
    <t>陈植友</t>
  </si>
  <si>
    <t>已开票12.25</t>
  </si>
  <si>
    <t>LFV3A28W0G3020944</t>
  </si>
  <si>
    <t>宋梁鸿</t>
  </si>
  <si>
    <t>LFV3A28W6G3017109</t>
  </si>
  <si>
    <t>李承乾</t>
  </si>
  <si>
    <t>胡雪梅</t>
  </si>
  <si>
    <t>LFV3A28W0G3018059</t>
  </si>
  <si>
    <t>2017年型 加装：原车屏导航+倒车+WIFI记录仪+OMAK防爆膜+交车礼包8800 完工</t>
  </si>
  <si>
    <t>黄文剑</t>
  </si>
  <si>
    <t>LFV3A28W9G3010364</t>
  </si>
  <si>
    <t>2017年型 加装：个性18寸轮毂+红色安全带+个性双色黑+红+后排出风口+OMAK防爆膜35000 完工</t>
  </si>
  <si>
    <t>王海军</t>
  </si>
  <si>
    <t>许梦云</t>
  </si>
  <si>
    <t>奥德</t>
  </si>
  <si>
    <t>已开票12.27</t>
  </si>
  <si>
    <t>LFV3A28W0G3004503</t>
  </si>
  <si>
    <t>彭美香</t>
  </si>
  <si>
    <t>已开票12.23</t>
  </si>
  <si>
    <t>花剑银-黑色</t>
  </si>
  <si>
    <t>LFV3A28W9G3032817</t>
  </si>
  <si>
    <t>周建成</t>
  </si>
  <si>
    <t>已开票12.30</t>
  </si>
  <si>
    <t>探戈红-黑色</t>
  </si>
  <si>
    <t>LFV3A28W6G3036159</t>
  </si>
  <si>
    <t>张娜</t>
  </si>
  <si>
    <t>已开票12.31</t>
  </si>
  <si>
    <t>LFV3A28W9G3010445</t>
  </si>
  <si>
    <t>骆伟平</t>
  </si>
  <si>
    <t>LFV3A28W8G3020450</t>
  </si>
  <si>
    <t>李法康</t>
  </si>
  <si>
    <t>已开票1.4</t>
  </si>
  <si>
    <t>LFV3A28W8G3028001</t>
  </si>
  <si>
    <t>邓凯旋</t>
  </si>
  <si>
    <t>LFV3A28W0G3032656</t>
  </si>
  <si>
    <t>邓远祥</t>
  </si>
  <si>
    <t>LFV3A28W1G3031905</t>
  </si>
  <si>
    <t>袁晔（深圳市一步智能闸机有限公司）</t>
  </si>
  <si>
    <t>已开票1.7</t>
  </si>
  <si>
    <t>LFV3A28W9G3033014</t>
  </si>
  <si>
    <t>黄小玲</t>
  </si>
  <si>
    <t>已开票1.10</t>
  </si>
  <si>
    <t>LFV3A28W0G3032883</t>
  </si>
  <si>
    <t>邹凌丽</t>
  </si>
  <si>
    <t>LFV3A28W1G3019852</t>
  </si>
  <si>
    <t>贺丽艳(暂停交付1.12）</t>
  </si>
  <si>
    <t>已开票1.9</t>
  </si>
  <si>
    <t>LFV3A28W5G3009051</t>
  </si>
  <si>
    <t>余永吉</t>
  </si>
  <si>
    <t>已开票1.13</t>
  </si>
  <si>
    <t>LFV3A28WXG3032843</t>
  </si>
  <si>
    <t>朱志中</t>
  </si>
  <si>
    <t>黄乐乐</t>
  </si>
  <si>
    <t>德迪</t>
  </si>
  <si>
    <t>已交钱1.13</t>
  </si>
  <si>
    <t>LFV3A28W9G3024393</t>
  </si>
  <si>
    <t>刘恭佩</t>
  </si>
  <si>
    <t>田鹏（尤佳超）</t>
  </si>
  <si>
    <t>已开票1.15</t>
  </si>
  <si>
    <t>白金色-岩石灰</t>
  </si>
  <si>
    <t>LFV3A28W9G3000384</t>
  </si>
  <si>
    <t>徐涛</t>
  </si>
  <si>
    <t>刘超斌</t>
  </si>
  <si>
    <t>已开票1.17</t>
  </si>
  <si>
    <t>LFV3A28W1G3041415</t>
  </si>
  <si>
    <t>罗晓娜</t>
  </si>
  <si>
    <t>已开票1.18</t>
  </si>
  <si>
    <t>LFV3A28W4G3003094</t>
  </si>
  <si>
    <t>2017年型 加装：S4中网6800 完工</t>
  </si>
  <si>
    <t>李华芳</t>
  </si>
  <si>
    <t>何国智</t>
  </si>
  <si>
    <t>广锦</t>
  </si>
  <si>
    <t>LFV3A28W7G3014607</t>
  </si>
  <si>
    <t>黄秋光</t>
  </si>
  <si>
    <t>已交钱1.20</t>
  </si>
  <si>
    <t>A4L 2.0T/40 TFSI 运动型</t>
  </si>
  <si>
    <t>LFV3A28W5G3034189</t>
  </si>
  <si>
    <t>田媛媛</t>
  </si>
  <si>
    <t>王开业</t>
  </si>
  <si>
    <t>已开票2.14</t>
  </si>
  <si>
    <t>LFV3A28W6G3041684</t>
  </si>
  <si>
    <t>符海波</t>
  </si>
  <si>
    <t>黄浩聪</t>
  </si>
  <si>
    <t>已开票2.15</t>
  </si>
  <si>
    <t>LFV3A28W5G3037108</t>
  </si>
  <si>
    <t>周家豪</t>
  </si>
  <si>
    <t>LFV3A28W3G3040752</t>
  </si>
  <si>
    <t>徐冬梅</t>
  </si>
  <si>
    <t>LFV3A28W8G3038589</t>
  </si>
  <si>
    <t>张国雄</t>
  </si>
  <si>
    <t>刘晓群</t>
  </si>
  <si>
    <t>已开票2.19</t>
  </si>
  <si>
    <t>LFV3A28W8G3024370</t>
  </si>
  <si>
    <t>2017年型 加装：原车屏导航+倒车+WIFI记录仪+OMAK防爆膜+交车礼包+电动后尾箱14800 完工</t>
  </si>
  <si>
    <t>杨丽林</t>
  </si>
  <si>
    <t>已开票2.21</t>
  </si>
  <si>
    <t>LFV3A28W5G3035813</t>
  </si>
  <si>
    <t>肖映红</t>
  </si>
  <si>
    <t>LFV3A28W8G3027625</t>
  </si>
  <si>
    <t>鲁卫平</t>
  </si>
  <si>
    <t>已开票2.27</t>
  </si>
  <si>
    <t>LFV3A28W7H3001129</t>
  </si>
  <si>
    <t>2017年型 加装：豪华套餐（座椅双色皮黑+棕+原车屏导航+倒车+WIFI记录仪+橡木+包围脚垫+交车礼包+OMAK防爆膜）20800 完工</t>
  </si>
  <si>
    <t>罗志坚</t>
  </si>
  <si>
    <t>已开票2.28</t>
  </si>
  <si>
    <t>LFV3A28W7G3041645</t>
  </si>
  <si>
    <t>徐贤</t>
  </si>
  <si>
    <t>LFV3A28W3G3037026</t>
  </si>
  <si>
    <t>周丽</t>
  </si>
  <si>
    <t>已开票3.1</t>
  </si>
  <si>
    <t>LFV3A28W1H3000591</t>
  </si>
  <si>
    <t>许姿妍</t>
  </si>
  <si>
    <t>已开票3.6</t>
  </si>
  <si>
    <t>A4L 2.0T/40 TFSI运动型</t>
  </si>
  <si>
    <t>LFV3A28W4H3007955</t>
  </si>
  <si>
    <t>林晓晴</t>
  </si>
  <si>
    <t>黄锟敏</t>
  </si>
  <si>
    <t>已开票3.8</t>
  </si>
  <si>
    <t>LFV3A28W5G3039277</t>
  </si>
  <si>
    <t>凌子（凌宝山）</t>
  </si>
  <si>
    <t>已开票3.9</t>
  </si>
  <si>
    <t>LFV3A28W2G3038958</t>
  </si>
  <si>
    <t>深圳市银通实业有限公司</t>
  </si>
  <si>
    <t>杨丽</t>
  </si>
  <si>
    <t xml:space="preserve"> 一次性</t>
  </si>
  <si>
    <t>已开票3.12</t>
  </si>
  <si>
    <t>LFV3A28W5H3001484</t>
  </si>
  <si>
    <t>2017年型 加装：座椅双色皮+后排出风口+WIFI记录仪+OMAK防爆膜+交车礼包15600完工</t>
  </si>
  <si>
    <t>田迪</t>
  </si>
  <si>
    <t>已开票3.13</t>
  </si>
  <si>
    <t>LFV3A28W7H3001762</t>
  </si>
  <si>
    <t>陈丽端</t>
  </si>
  <si>
    <t>已开票3.16</t>
  </si>
  <si>
    <t>LFV3A28W5G3010054</t>
  </si>
  <si>
    <t>陈燕</t>
  </si>
  <si>
    <t>已开票3.19</t>
  </si>
  <si>
    <t>LFV3A28W8G3019444</t>
  </si>
  <si>
    <t>房梅</t>
  </si>
  <si>
    <t>已开票3.21</t>
  </si>
  <si>
    <t>LFV3A28W2G3038037</t>
  </si>
  <si>
    <t>莫阳铭</t>
  </si>
  <si>
    <t>已开票3.22</t>
  </si>
  <si>
    <t>LFV3A28W3G3014488</t>
  </si>
  <si>
    <t>2017年型 加装：WIFI记录仪2000 完工</t>
  </si>
  <si>
    <t>唐立峰</t>
  </si>
  <si>
    <t>已开票3.23</t>
  </si>
  <si>
    <t>LFV3A28W9G3039735</t>
  </si>
  <si>
    <t>巫嘉儒</t>
  </si>
  <si>
    <t>已开票3.27</t>
  </si>
  <si>
    <t>LFV3A28W4G3013446</t>
  </si>
  <si>
    <t>李伦模</t>
  </si>
  <si>
    <t>已开票3.28</t>
  </si>
  <si>
    <t>LFV3A28W2G3040984</t>
  </si>
  <si>
    <t>喻红梅</t>
  </si>
  <si>
    <t>王芬</t>
  </si>
  <si>
    <t>已开票3.31</t>
  </si>
  <si>
    <t>LFV3A28W3G3022672</t>
  </si>
  <si>
    <t>2017年型 加装：运动套餐（S4中网+四出排气管+WIFI记录仪+包围脚垫+交车礼包+OMAK防爆膜）18800 完工</t>
  </si>
  <si>
    <t>潘科</t>
  </si>
  <si>
    <t>张健</t>
  </si>
  <si>
    <t>已开票4.1</t>
  </si>
  <si>
    <t>LFV3A28W1H3013065</t>
  </si>
  <si>
    <t>张政</t>
  </si>
  <si>
    <t>已开票4.5</t>
  </si>
  <si>
    <t>A4L 2.0T/45 TFSI风尚型(四驱）</t>
  </si>
  <si>
    <t>LFV3A28W5G3009311</t>
  </si>
  <si>
    <t>姚树升</t>
  </si>
  <si>
    <t>LFV3A28WXG3039727</t>
  </si>
  <si>
    <t>蓝伟忠</t>
  </si>
  <si>
    <t>已开票4-5</t>
  </si>
  <si>
    <t>LFV3A28W2H3015438</t>
  </si>
  <si>
    <t>占灵艳</t>
  </si>
  <si>
    <t>LFV3A28W8G3015779</t>
  </si>
  <si>
    <t>邓玉平</t>
  </si>
  <si>
    <t>已开票4-6</t>
  </si>
  <si>
    <t>LFV3A28W8G3039922</t>
  </si>
  <si>
    <t>萧永华</t>
  </si>
  <si>
    <t>曾晴</t>
  </si>
  <si>
    <t>肇庆锦龙</t>
  </si>
  <si>
    <t>已开票4.7</t>
  </si>
  <si>
    <t>LFV3A28W4H3003095</t>
  </si>
  <si>
    <t>李国宏</t>
  </si>
  <si>
    <t>宋婷</t>
  </si>
  <si>
    <t>已开票4.13</t>
  </si>
  <si>
    <t>LFV3A28W4H3013058</t>
  </si>
  <si>
    <t>张俊燎</t>
  </si>
  <si>
    <t>陈国安</t>
  </si>
  <si>
    <t>朱鹭白-阿特拉斯米</t>
  </si>
  <si>
    <t>LFV3A28W9G3019565</t>
  </si>
  <si>
    <t>郭燕芬</t>
  </si>
  <si>
    <t>已开票4.18</t>
  </si>
  <si>
    <t>LFV3A28W6G3027932</t>
  </si>
  <si>
    <t>李丽芳</t>
  </si>
  <si>
    <t>宋博</t>
  </si>
  <si>
    <t>已开票4.19</t>
  </si>
  <si>
    <t>LFV3A28WXH3014635</t>
  </si>
  <si>
    <t>牛美蓉</t>
  </si>
  <si>
    <t>已开票4.24</t>
  </si>
  <si>
    <t>阿格斯棕-牛轧糖棕</t>
  </si>
  <si>
    <t>LFV3A28W2G3038510</t>
  </si>
  <si>
    <t>2017年型 加装：9寸屏导航+倒车+WIFI记录仪+S4中网15600 完工。</t>
  </si>
  <si>
    <t>吴茵</t>
  </si>
  <si>
    <t>翁达沛</t>
  </si>
  <si>
    <t>已开票4.25</t>
  </si>
  <si>
    <t>LFV3A28W8G3003146</t>
  </si>
  <si>
    <t>陈立</t>
  </si>
  <si>
    <t>LFV3A28W5H3013540</t>
  </si>
  <si>
    <t>李忠燕</t>
  </si>
  <si>
    <t>LFV3A28W7G3040737</t>
  </si>
  <si>
    <t>黄惠珍</t>
  </si>
  <si>
    <t>已开票4.26</t>
  </si>
  <si>
    <t>A4L 2.0T/40TFSI进取型（南方专享型）</t>
  </si>
  <si>
    <t xml:space="preserve">朱鹭白+黑色 </t>
  </si>
  <si>
    <t>LFV3A28WXH3024646</t>
  </si>
  <si>
    <t>2017 PLUS</t>
  </si>
  <si>
    <t>刘斌</t>
  </si>
  <si>
    <t>已开票4.30</t>
  </si>
  <si>
    <t>A4L 2.0T/45 TFSI 运动型（四驱）</t>
  </si>
  <si>
    <t>LFV3A28W8H3019512</t>
  </si>
  <si>
    <t>叶丽琼</t>
  </si>
  <si>
    <t>已开票4.28</t>
  </si>
  <si>
    <t>LFV3A28W1H3014961</t>
  </si>
  <si>
    <t>王艳</t>
  </si>
  <si>
    <t>LFV3A28W1H3012093</t>
  </si>
  <si>
    <t>2017年型 加装：A4L-TC06套餐14800元提成900元（9寸屏安卓高德导航+倒车影像+WIFI记录仪+OMAK防爆膜+包围脚垫+交车礼包+一年延保）完工。</t>
  </si>
  <si>
    <t>黄建彪</t>
  </si>
  <si>
    <t>LFV3A28WXG3033359</t>
  </si>
  <si>
    <t>苏伟峰</t>
  </si>
  <si>
    <t>吉永慧</t>
  </si>
  <si>
    <t>已开票5.4</t>
  </si>
  <si>
    <t>传奇黑-岩石灰</t>
  </si>
  <si>
    <t>LFV3A28W6H3013496</t>
  </si>
  <si>
    <t>徐闻文</t>
  </si>
  <si>
    <t>已开票5.7</t>
  </si>
  <si>
    <t>LFV3A28W0H3001568</t>
  </si>
  <si>
    <t>2017年型 加装：豪华套餐（座椅双色皮黑+棕、原车屏导航+倒车+WIFI记录仪、橡木、包围脚垫、交车礼包+OMAK防爆膜）20800 完工。</t>
  </si>
  <si>
    <t>周静康</t>
  </si>
  <si>
    <t>已开票5.8</t>
  </si>
  <si>
    <t>LFV3A28W1H3009534</t>
  </si>
  <si>
    <t>余强</t>
  </si>
  <si>
    <t>已开票5.9</t>
  </si>
  <si>
    <t>LFV3A28W2G3017706</t>
  </si>
  <si>
    <t>柯瑞淮</t>
  </si>
  <si>
    <t>LFV3A28W4G3026150</t>
  </si>
  <si>
    <t>文琼欢</t>
  </si>
  <si>
    <t>陈武瑞</t>
  </si>
  <si>
    <t>已开票5.11</t>
  </si>
  <si>
    <t xml:space="preserve">阿格斯棕+黑色 </t>
  </si>
  <si>
    <t>LFV3A28W0H3026163</t>
  </si>
  <si>
    <t>何魏鹏</t>
  </si>
  <si>
    <t>赵静</t>
  </si>
  <si>
    <t>已开票5.15</t>
  </si>
  <si>
    <t>LFV3A28WXH3013131</t>
  </si>
  <si>
    <t>闫起永</t>
  </si>
  <si>
    <t>吴燕文</t>
  </si>
  <si>
    <t>已开票5.16</t>
  </si>
  <si>
    <t>LFV3A28W1H3014829</t>
  </si>
  <si>
    <t>邹文英</t>
  </si>
  <si>
    <t>已开票5.17</t>
  </si>
  <si>
    <t>0176</t>
  </si>
  <si>
    <t>LFV3A28W0H3025367</t>
  </si>
  <si>
    <t>黄亿平</t>
  </si>
  <si>
    <t>LFV3A28W1H3015415</t>
  </si>
  <si>
    <t>邝宇崇</t>
  </si>
  <si>
    <t>LFV3A28WXG3039050</t>
  </si>
  <si>
    <t>2017年型 加装：巅峰套餐（18寸轮毂+倍耐力轮胎（回收原车车轮）+座椅双色黑+棕+碳纤饰条+S4中网+四出排气管+OMAK防爆膜+交车礼包）51600 完工</t>
  </si>
  <si>
    <t>李文标</t>
  </si>
  <si>
    <t>已开票5.18</t>
  </si>
  <si>
    <t>LFV3A28W9H3015095</t>
  </si>
  <si>
    <t>冯苑芬</t>
  </si>
  <si>
    <t>已开票5.21</t>
  </si>
  <si>
    <t>LFV3A28W2H3014032</t>
  </si>
  <si>
    <t xml:space="preserve">邓松林 </t>
  </si>
  <si>
    <t>LFV3A28W1H3013132</t>
  </si>
  <si>
    <t>郑光辉</t>
  </si>
  <si>
    <t>已开票5.22</t>
  </si>
  <si>
    <t>LFV3A28W3H3029235</t>
  </si>
  <si>
    <t>杨师</t>
  </si>
  <si>
    <t>LFV3A28W8H3009529</t>
  </si>
  <si>
    <t>张恩楠</t>
  </si>
  <si>
    <t>已开票5.24</t>
  </si>
  <si>
    <t>LFV3A28W3H3015738</t>
  </si>
  <si>
    <t>陈远忠</t>
  </si>
  <si>
    <t>LFV3A28W3H3008952</t>
  </si>
  <si>
    <t>何春萍</t>
  </si>
  <si>
    <t>LFV3A28W5H3007303</t>
  </si>
  <si>
    <t>刘君萍</t>
  </si>
  <si>
    <t>李兵兵</t>
  </si>
  <si>
    <t>LFV3A28W1H3009548</t>
  </si>
  <si>
    <t>刘妮</t>
  </si>
  <si>
    <t>已开票5.19</t>
  </si>
  <si>
    <t>LFV3A28W3H3030367</t>
  </si>
  <si>
    <t>刘红庆</t>
  </si>
  <si>
    <t>已开票5.31</t>
  </si>
  <si>
    <t>LFV3A28W7G3017913</t>
  </si>
  <si>
    <t>詹耀均</t>
  </si>
  <si>
    <t>王燕芬</t>
  </si>
  <si>
    <t>LFV3A28W6H3009402</t>
  </si>
  <si>
    <t>杜琴云</t>
  </si>
  <si>
    <t xml:space="preserve">朱鹭白+牛轧糖棕 </t>
  </si>
  <si>
    <t>LFV3A28W6H3026166</t>
  </si>
  <si>
    <t>廖俊杰</t>
  </si>
  <si>
    <t>已开票6.5</t>
  </si>
  <si>
    <t>LFV3A28W6H3012252</t>
  </si>
  <si>
    <t>2017年型 加装：车展特供套餐A4L-TC003 12800元提成800元（原车屏导航+倒车影像+WIFI记录仪+尊享套餐+手机支架+商务登机拉杆箱+一年动力总成）</t>
  </si>
  <si>
    <t>洪子仁</t>
  </si>
  <si>
    <t>已开票6.6</t>
  </si>
  <si>
    <t>LFV3A28WXH3013243</t>
  </si>
  <si>
    <t>张肖杨</t>
  </si>
  <si>
    <t>张宇斌</t>
  </si>
  <si>
    <t>已开票6.4</t>
  </si>
  <si>
    <t>0200</t>
  </si>
  <si>
    <t>A4L 2.0T/45 TFSI风尚型</t>
  </si>
  <si>
    <t>LFV3A28W9H3003478</t>
  </si>
  <si>
    <t>陈震宇</t>
  </si>
  <si>
    <t>许大江</t>
  </si>
  <si>
    <t>已开票6.3</t>
  </si>
  <si>
    <t>LFV3A28W8H3028033</t>
  </si>
  <si>
    <t>2017 PLUS
加装：车展特供套餐A4L-TC002 12800元提成800元（座椅双色皮+WIFI记录仪+包围脚垫+尊享套餐+手机支架+登机商务拉杆箱+一年动力总成）</t>
  </si>
  <si>
    <t>孙小艳</t>
  </si>
  <si>
    <t>已开票6.14</t>
  </si>
  <si>
    <t>LFV3A28WXG3037721</t>
  </si>
  <si>
    <t>2017年型
加装：橡木+中控+门边氛围灯+WIFI记录仪+OMAK防爆膜+交车礼包15600完工</t>
  </si>
  <si>
    <t>古科森</t>
  </si>
  <si>
    <t>LFV3A28WXG3033023</t>
  </si>
  <si>
    <t>黄浩</t>
  </si>
  <si>
    <t>已开票6.15</t>
  </si>
  <si>
    <t>LFV3A28W1H3017262</t>
  </si>
  <si>
    <t>徐艳</t>
  </si>
  <si>
    <t>LFV3A28W3H3033558</t>
  </si>
  <si>
    <t>李燕舞</t>
  </si>
  <si>
    <t>LFV3A28W1H3036006</t>
  </si>
  <si>
    <t>刘伟平</t>
  </si>
  <si>
    <t>已开票6.18</t>
  </si>
  <si>
    <t>LFV3A28W5H3031102</t>
  </si>
  <si>
    <t>李从学</t>
  </si>
  <si>
    <t>已开票6.21</t>
  </si>
  <si>
    <t>LFV3A28W4H3019278</t>
  </si>
  <si>
    <t xml:space="preserve"> 邓观奇</t>
  </si>
  <si>
    <t>LFV3A28W4H3033777</t>
  </si>
  <si>
    <t>彭帝玺</t>
  </si>
  <si>
    <t>已开票6.28</t>
  </si>
  <si>
    <t>LFV3A28W8H3041235</t>
  </si>
  <si>
    <t>李海婵</t>
  </si>
  <si>
    <t>已开票6.30</t>
  </si>
  <si>
    <t>LFV3A28WXH3039017</t>
  </si>
  <si>
    <t>刘彦均</t>
  </si>
  <si>
    <t>LFV3A28W1H3041142</t>
  </si>
  <si>
    <t>宁磊</t>
  </si>
  <si>
    <t>LFV3A28W3H3039053</t>
  </si>
  <si>
    <t>冯广泉</t>
  </si>
  <si>
    <t>LFV3A28W3H3032183</t>
  </si>
  <si>
    <t>2017 PLUS
加装：车展特供套餐A4L-TC002 12800元（座椅个性双色皮黑+红+WIFI记录仪+包围脚垫+尊享套餐+手机支架+登机商务拉杆箱+一年动力总成） 完工</t>
  </si>
  <si>
    <t>彭素</t>
  </si>
  <si>
    <t>LFV3A28W0H3037101</t>
  </si>
  <si>
    <t>左鲁</t>
  </si>
  <si>
    <t>LFV3A28W8H3041073</t>
  </si>
  <si>
    <t>关恒义</t>
  </si>
  <si>
    <t>已开票7.4</t>
  </si>
  <si>
    <t>LFV3A28W3H3042020</t>
  </si>
  <si>
    <t>刘卓欣</t>
  </si>
  <si>
    <t>LFV3A28W3H3038579</t>
  </si>
  <si>
    <t>周华丽</t>
  </si>
  <si>
    <t>已开票7.6</t>
  </si>
  <si>
    <t>白金色+黑色</t>
  </si>
  <si>
    <t>LFV3A28W1H3043022</t>
  </si>
  <si>
    <t>叶伟青</t>
  </si>
  <si>
    <t>LFV3A28W2H3016900</t>
  </si>
  <si>
    <t>彭增云</t>
  </si>
  <si>
    <t>已开票7.9</t>
  </si>
  <si>
    <t>LFV3A28W4H3033732</t>
  </si>
  <si>
    <t>罗亮</t>
  </si>
  <si>
    <t>已开票7.10</t>
  </si>
  <si>
    <t>LFV3A28W0G3015663</t>
  </si>
  <si>
    <t>彭新禧</t>
  </si>
  <si>
    <t>阿格斯棕-月光银</t>
  </si>
  <si>
    <t>LFV3A28W7H3022188</t>
  </si>
  <si>
    <t>林成龙</t>
  </si>
  <si>
    <t>LFV3A28W9H3038649</t>
  </si>
  <si>
    <t>吴先辉</t>
  </si>
  <si>
    <t>LFV3A28W3H3042096</t>
  </si>
  <si>
    <t>叶伟</t>
  </si>
  <si>
    <t>已开票7.11</t>
  </si>
  <si>
    <t>LFV3A28W9H3032107</t>
  </si>
  <si>
    <t>王金霞</t>
  </si>
  <si>
    <t>已开票7.16</t>
  </si>
  <si>
    <t>LFV3A28W0H3030763</t>
  </si>
  <si>
    <t>罗绿山</t>
  </si>
  <si>
    <t>已开票7.18</t>
  </si>
  <si>
    <t>LFV3A28W5H3047333</t>
  </si>
  <si>
    <t>谭飞娜（忠诚用户）</t>
  </si>
  <si>
    <t>已开票7.23</t>
  </si>
  <si>
    <t>LFV3A28WXH3047764</t>
  </si>
  <si>
    <t>赵虹</t>
  </si>
  <si>
    <t>已开票7.24</t>
  </si>
  <si>
    <t>LFV3A28W5H3018009</t>
  </si>
  <si>
    <t>孙忱</t>
  </si>
  <si>
    <t>胡雪梅（赵杰）</t>
  </si>
  <si>
    <t>LFV3A28W6H3020061</t>
  </si>
  <si>
    <t xml:space="preserve"> 陈丽红</t>
  </si>
  <si>
    <t>已开票7.25</t>
  </si>
  <si>
    <t xml:space="preserve">0134 </t>
  </si>
  <si>
    <t>A4L 2.0T/45 TFSI运动型
25周年</t>
  </si>
  <si>
    <t>LFV3A28W3G3029122</t>
  </si>
  <si>
    <t>林月欢</t>
  </si>
  <si>
    <t>郑素雅</t>
  </si>
  <si>
    <t>已开票7.30</t>
  </si>
  <si>
    <t>LFV3A28W0H3021223</t>
  </si>
  <si>
    <t>谢雪燕</t>
  </si>
  <si>
    <t>已开票7.31</t>
  </si>
  <si>
    <t>LFV3A28W4H3020401</t>
  </si>
  <si>
    <t>陈诚</t>
  </si>
  <si>
    <t>已开票8.3</t>
  </si>
  <si>
    <t>LFV3A28W9H3022869</t>
  </si>
  <si>
    <t>邱道然</t>
  </si>
  <si>
    <t>LFV3A28W2H3024706</t>
  </si>
  <si>
    <t>谢小雷</t>
  </si>
  <si>
    <t xml:space="preserve">传奇黑+黑色 </t>
  </si>
  <si>
    <t>LFV3A28W7H3052369</t>
  </si>
  <si>
    <t>宋长滨</t>
  </si>
  <si>
    <t>已开票8.7</t>
  </si>
  <si>
    <t>LFV3A28W1H3042016</t>
  </si>
  <si>
    <t>邓秋香</t>
  </si>
  <si>
    <t>已开票8.11</t>
  </si>
  <si>
    <t>LFV3A28W6H3047325</t>
  </si>
  <si>
    <t>陈磐石</t>
  </si>
  <si>
    <t>岳羽琦</t>
  </si>
  <si>
    <t>已开票8.6</t>
  </si>
  <si>
    <t>LFV3A28W1H3038239</t>
  </si>
  <si>
    <t>余宪群</t>
  </si>
  <si>
    <t>已开票8.14</t>
  </si>
  <si>
    <t>LFV3A28WXH3055122</t>
  </si>
  <si>
    <t>2017 PLUS 加装：座椅专用皮黑+红+WIFI记录仪+倒车影像系统+原厂前雷达+后排出风口 16880</t>
  </si>
  <si>
    <t>练惠霞</t>
  </si>
  <si>
    <t>已开票8.15</t>
  </si>
  <si>
    <t>LFV3A28W2H3047290</t>
  </si>
  <si>
    <t>张素琼</t>
  </si>
  <si>
    <t>陈海诚</t>
  </si>
  <si>
    <t>已开票8.18</t>
  </si>
  <si>
    <t>LFV3A28W3H3034712</t>
  </si>
  <si>
    <t>谭军</t>
  </si>
  <si>
    <t>已开票8.21</t>
  </si>
  <si>
    <t>LFV3A28W0H3044484</t>
  </si>
  <si>
    <t>杨玉香</t>
  </si>
  <si>
    <t>已开票8.22</t>
  </si>
  <si>
    <t>LFV3A28W6H3055036</t>
  </si>
  <si>
    <t>阮泽兴</t>
  </si>
  <si>
    <t xml:space="preserve"> 许梦云</t>
  </si>
  <si>
    <t>LFV3A28W2H3043093</t>
  </si>
  <si>
    <t>杨兰玉</t>
  </si>
  <si>
    <t>已开票8.27</t>
  </si>
  <si>
    <t>LFV3A28W3H3055706</t>
  </si>
  <si>
    <t>林丽贤</t>
  </si>
  <si>
    <t>白金色-阿特拉斯米</t>
  </si>
  <si>
    <t>LFV3A28W1H3058667</t>
  </si>
  <si>
    <t>丁葶苈</t>
  </si>
  <si>
    <t>已开票8.29</t>
  </si>
  <si>
    <t>A4L 2.0T/40 TFSI运动型
（停产到2017年底）</t>
  </si>
  <si>
    <t>LFV3A28W6H3059782</t>
  </si>
  <si>
    <t>李警东</t>
  </si>
  <si>
    <t>已开票8.31</t>
  </si>
  <si>
    <t>LFV3A28W0H3045070</t>
  </si>
  <si>
    <t>张明</t>
  </si>
  <si>
    <t>已开票9.4</t>
  </si>
  <si>
    <t>LFV3A28W9H3044791</t>
  </si>
  <si>
    <t>林雨琪</t>
  </si>
  <si>
    <t>李雪瑞</t>
  </si>
  <si>
    <t>已开票9.6</t>
  </si>
  <si>
    <t>LFV3A28W3H3052921</t>
  </si>
  <si>
    <t>刘喜雨</t>
  </si>
  <si>
    <t>方宇烁</t>
  </si>
  <si>
    <t>LFV3A28W5H3044108</t>
  </si>
  <si>
    <t>汪智军</t>
  </si>
  <si>
    <t>LFV3A28W7H3055143</t>
  </si>
  <si>
    <t>卢兵</t>
  </si>
  <si>
    <t>已开票9.7</t>
  </si>
  <si>
    <t>A4L 2.0T/40 TFSI风尚型（停产）</t>
  </si>
  <si>
    <t>LFV3A28W8H3037007</t>
  </si>
  <si>
    <t>林丽玲</t>
  </si>
  <si>
    <t>LFV3A28W9H3045715</t>
  </si>
  <si>
    <t>陈逸铠</t>
  </si>
  <si>
    <t>赵斌涛</t>
  </si>
  <si>
    <t>已开票9.5</t>
  </si>
  <si>
    <t>LFV3A28W6H3062455</t>
  </si>
  <si>
    <t>邹光华</t>
  </si>
  <si>
    <t>已开票9.10</t>
  </si>
  <si>
    <t>雷达喷漆9.13</t>
  </si>
  <si>
    <t>LFV3A28W4H3043533</t>
  </si>
  <si>
    <t>刘运强</t>
  </si>
  <si>
    <t>LFV3A28W5H3061071</t>
  </si>
  <si>
    <t>王群</t>
  </si>
  <si>
    <t>LFV3A28W2H3041313</t>
  </si>
  <si>
    <t>周萍</t>
  </si>
  <si>
    <t>已开票9.11</t>
  </si>
  <si>
    <t>LFV3A28W7H3012194</t>
  </si>
  <si>
    <t>2017年型
加装：A4L-TC06套餐14800元提成900元（9寸屏安卓高德导航+倒车影像+WIFI记录仪+OMAK防爆膜+包围脚垫+交车礼包+一年延保）完工。</t>
  </si>
  <si>
    <t>王跃武</t>
  </si>
  <si>
    <t>已开票9.12</t>
  </si>
  <si>
    <t>A4L 2.0T/45 TFSI风尚型
（停产）</t>
  </si>
  <si>
    <t>LFV3A28W5H3031438</t>
  </si>
  <si>
    <t>王又民</t>
  </si>
  <si>
    <t>LFV3A28W1H3057003</t>
  </si>
  <si>
    <t>张洪军</t>
  </si>
  <si>
    <t>袁雄亚</t>
  </si>
  <si>
    <t>LFV3A28W5H3062737</t>
  </si>
  <si>
    <t>周育财</t>
  </si>
  <si>
    <t>已开票9.14</t>
  </si>
  <si>
    <t>LFV3A28W0H3041892</t>
  </si>
  <si>
    <t>2017 PLUS 加装：RS4中网+R4S装饰排气管+电镀后高镜+银色尾翼+专用黑+19寸车轮+倍耐力轮胎 59800完工 6折优惠，提成1800元。完工</t>
  </si>
  <si>
    <t>何思亭</t>
  </si>
  <si>
    <t>何将固</t>
  </si>
  <si>
    <t>已开票9.18</t>
  </si>
  <si>
    <t>LFV3A28W9H3036965</t>
  </si>
  <si>
    <t>章小武（大用户）</t>
  </si>
  <si>
    <t>已开票9.19</t>
  </si>
  <si>
    <t>LFV3A28W0H3057512</t>
  </si>
  <si>
    <t>蔡铭均</t>
  </si>
  <si>
    <t>LFV3A28W7H3056390</t>
  </si>
  <si>
    <t>林道立</t>
  </si>
  <si>
    <t>LFV3A28W7H3054896</t>
  </si>
  <si>
    <t>江永庆</t>
  </si>
  <si>
    <t>已开票9.24</t>
  </si>
  <si>
    <t>LFV3A28W9H3055533</t>
  </si>
  <si>
    <t>孙志平</t>
  </si>
  <si>
    <t>已开票9.25</t>
  </si>
  <si>
    <t>LFV3A28W8H3055197</t>
  </si>
  <si>
    <t>2017 PLUS 加装：座椅专用皮黑+红+WIFI记录仪+倒车影像系统+原厂前雷达+后排出风口 原价16800，活动价12880提成700 完工</t>
  </si>
  <si>
    <t>章传奇（大用户）</t>
  </si>
  <si>
    <t>LFV3A28W2H3055339</t>
  </si>
  <si>
    <t>肖海威（大用户）</t>
  </si>
  <si>
    <t xml:space="preserve">探戈红+黑色 </t>
  </si>
  <si>
    <t>LFV3A28W6H3049415</t>
  </si>
  <si>
    <t>刘财</t>
  </si>
  <si>
    <t>已开票9.28</t>
  </si>
  <si>
    <t>LFV3A28W6H3034249</t>
  </si>
  <si>
    <t>2017 PLUS 加装：座椅专用皮黑+红+WIFI记录仪+倒车影像系统+原厂前雷达+后排出风口 16880 完工</t>
  </si>
  <si>
    <t>王雪</t>
  </si>
  <si>
    <t>顾佳</t>
  </si>
  <si>
    <t>已开票9.27</t>
  </si>
  <si>
    <t>LFV3A28W3H3006053</t>
  </si>
  <si>
    <t>此车原由深圳德迪古新煌-孙凌，5月30日销售，已开票6.12，因上不了外地牌退车9.11，已开票9.25</t>
  </si>
  <si>
    <t>A4L 2.0T/45 TFSI运动型
（停产到2017年底）</t>
  </si>
  <si>
    <t>LFV3A28W3G3035874</t>
  </si>
  <si>
    <t>刘宗立</t>
  </si>
  <si>
    <t>已开票10.10</t>
  </si>
  <si>
    <t>LFV3A28W1H3044610</t>
  </si>
  <si>
    <t xml:space="preserve">2017 PLUS </t>
  </si>
  <si>
    <t>颜曾亮</t>
  </si>
  <si>
    <t>原蔡广萍-温利萍6.24订，8.28配，9.4退，原李青华-陈文连，想退9.24，已开票10.10</t>
  </si>
  <si>
    <t>LFV3A28W8H3042496</t>
  </si>
  <si>
    <t>2017 PLUS A4 TC01套餐：RS4中网+ACC雾灯格栅+RS4四出排气管+电镀后视镜+银色尾翼+专用皮黑+19寸车轮含轮胎，原价59800，活动价35880，提成2000 完工</t>
  </si>
  <si>
    <t>杨喜春</t>
  </si>
  <si>
    <t>原张健-苗雨露6.11订，8.15配，9.6放，这两天开9.24，节后8.9号过来交全款，客户妈妈生病回家了9.30，周三交款10.8，已开票10.12</t>
  </si>
  <si>
    <t>LFV3A28W3H3067323</t>
  </si>
  <si>
    <t>深圳市耀群实业有限公司（大用户）</t>
  </si>
  <si>
    <t>已开票10.18</t>
  </si>
  <si>
    <t>LFV3A28W9H3066158</t>
  </si>
  <si>
    <t>何九贤</t>
  </si>
  <si>
    <t>原陈植友-黄发英8.19订，9.20分车，9.28让给龙思佳9.28，已开票10.17</t>
  </si>
  <si>
    <t>LFV3A28W4H3054922</t>
  </si>
  <si>
    <t>温利银</t>
  </si>
  <si>
    <t>A4L 2.0T/40 TFSI进取型</t>
  </si>
  <si>
    <t>LFV3A28WXH3071790</t>
  </si>
  <si>
    <t>2018年型</t>
  </si>
  <si>
    <t>陈文兵（欠合同）</t>
  </si>
  <si>
    <t>今天转账10.17，已开票10.20</t>
  </si>
  <si>
    <t>LFV3A28W5G3035925</t>
  </si>
  <si>
    <t>张银贵</t>
  </si>
  <si>
    <t>按揭中10.17，已开票10.19</t>
  </si>
  <si>
    <t>LFV3A28WXH3064063</t>
  </si>
  <si>
    <t>陈美华</t>
  </si>
  <si>
    <t>已开票10.22</t>
  </si>
  <si>
    <t>LFV3A28W4H3067704</t>
  </si>
  <si>
    <t>吴春红</t>
  </si>
  <si>
    <t>已开票10.24</t>
  </si>
  <si>
    <t>LFV3A28W1H3062492</t>
  </si>
  <si>
    <t>白飞(大用户）</t>
  </si>
  <si>
    <t>原奥德洪幼娜-刘永明9.22，白飞已交钱10.20,已开票10.26</t>
  </si>
  <si>
    <t>A4L 2.0T/45 TFSI个性运动版</t>
  </si>
  <si>
    <t>LFV3A28W3H3079603</t>
  </si>
  <si>
    <t>黄冠翔</t>
  </si>
  <si>
    <t>已开票10.26</t>
  </si>
  <si>
    <t>LFV3A28W0H3070633</t>
  </si>
  <si>
    <t>周芝兰</t>
  </si>
  <si>
    <t>已开票10.30</t>
  </si>
  <si>
    <t>LFV3A28W1H3080488</t>
  </si>
  <si>
    <t>孔娟</t>
  </si>
  <si>
    <t>已开票10.31</t>
  </si>
  <si>
    <t>LFV3A28W1H3070236</t>
  </si>
  <si>
    <t>付彬</t>
  </si>
  <si>
    <t>LFV3A28W3H3079066</t>
  </si>
  <si>
    <t>刘瑜</t>
  </si>
  <si>
    <t>已开票11.1</t>
  </si>
  <si>
    <t>LFV3A28W7H3071441</t>
  </si>
  <si>
    <t>林莉莉</t>
  </si>
  <si>
    <t>明后天10.17，原赵杰-深圳市来托福生物科技有限公司（大用户），太久没交钱，放出来11.4，已开票11.7</t>
  </si>
  <si>
    <t>LFV3A28W7H3067695</t>
  </si>
  <si>
    <t>谭朝文</t>
  </si>
  <si>
    <t>按揭中，今天转合同11.12，已开票11.12</t>
  </si>
  <si>
    <t>LFV3A28W6H3081653</t>
  </si>
  <si>
    <t>何福新</t>
  </si>
  <si>
    <t>杨明祥</t>
  </si>
  <si>
    <t>已开票11.12</t>
  </si>
  <si>
    <t>LFV3A28W8H3071660</t>
  </si>
  <si>
    <t>钟兴</t>
  </si>
  <si>
    <t>原吉永慧（邱晓明）-深圳市来托福生物科技有限公司（大用户），太久没交钱，放出来11.4，已开票11.12</t>
  </si>
  <si>
    <t>LFV3A28W6H3055134</t>
  </si>
  <si>
    <t>2017 PLUS 加装：四方位记录仪，7800提成400 完工</t>
  </si>
  <si>
    <t>吴水良</t>
  </si>
  <si>
    <t>精品没卖，销售说精品没装11.9，已开票11.16</t>
  </si>
  <si>
    <t>LFV3A28W5H3091445</t>
  </si>
  <si>
    <t>曾碧凤</t>
  </si>
  <si>
    <t>LFV3A28WXH3080490</t>
  </si>
  <si>
    <t>杨思雅</t>
  </si>
  <si>
    <t>罗成成</t>
  </si>
  <si>
    <t>LFV3A28W2H3072870</t>
  </si>
  <si>
    <t>刘容平</t>
  </si>
  <si>
    <t>已开票11.19</t>
  </si>
  <si>
    <t>LFV3A28W7H3055398</t>
  </si>
  <si>
    <t>廖立珊</t>
  </si>
  <si>
    <t>许灵灵</t>
  </si>
  <si>
    <t>原岳羽琦-肖坤炉9.22，原奥德詹超进-朱爱云，10.2，换回奥德棕色车10.16，已开票11.19</t>
  </si>
  <si>
    <t>LFV3A28W6H3072970</t>
  </si>
  <si>
    <t>汪智敏</t>
  </si>
  <si>
    <t>已开票11.20</t>
  </si>
  <si>
    <t>LFV3A28W8H3085199</t>
  </si>
  <si>
    <t>汤小菁</t>
  </si>
  <si>
    <t>LFV3A28WXH3049112</t>
  </si>
  <si>
    <t>代法堂</t>
  </si>
  <si>
    <t>20号交钱10.17，转租牌10.22，客户出差了，周二过来填租牌的表11.4，周一出结果11.12，已交钱，22号放款即可开票11.19，已开票11.21</t>
  </si>
  <si>
    <t>LFV3A28W9H3043589</t>
  </si>
  <si>
    <t>付勇</t>
  </si>
  <si>
    <t>月底开9.24，10.10开票10.8，原陈晓聪-白飞8.30，一直没交钱，放车10.16，原陈晓聪-谭朝文，换成白色10.20，已开票11.23</t>
  </si>
  <si>
    <t>LFV3A28W7H3056437</t>
  </si>
  <si>
    <t>周国容</t>
  </si>
  <si>
    <t>已开票11.26</t>
  </si>
  <si>
    <t>LFV3A28W8H3071125</t>
  </si>
  <si>
    <t>深圳市大唐伟业电子有限公司</t>
  </si>
  <si>
    <t>已开票11.29</t>
  </si>
  <si>
    <t>LFV3A28W4H3080131</t>
  </si>
  <si>
    <t>罗木练</t>
  </si>
  <si>
    <t>LFV3A28W4H3078900</t>
  </si>
  <si>
    <t>廖小波</t>
  </si>
  <si>
    <t>LFV3A28W9H3080447</t>
  </si>
  <si>
    <t>张素芳</t>
  </si>
  <si>
    <t>LFV3A28W7H3071715</t>
  </si>
  <si>
    <t>2018年型 加装：座椅专用皮黑+红+WIFI记录仪+倒车影像系统+原厂前雷达+后排出风口，12800提成700</t>
  </si>
  <si>
    <t>彭建云</t>
  </si>
  <si>
    <t>已开票12.3</t>
  </si>
  <si>
    <t>LFV3A28W1H3071449</t>
  </si>
  <si>
    <t>曾琯平</t>
  </si>
  <si>
    <t>精品小姚说拆到别的车11.19，已开票12.3</t>
  </si>
  <si>
    <t>LFV3A28W8H3070539</t>
  </si>
  <si>
    <t>钟惠霞</t>
  </si>
  <si>
    <t>原宋婷-王雪梅10.15，已开票12.4</t>
  </si>
  <si>
    <t>LFV3A28W9H3087513</t>
  </si>
  <si>
    <t>夏志冬</t>
  </si>
  <si>
    <t>家里有事，28号交款11.20，今天交款11.30，已开票12.4</t>
  </si>
  <si>
    <t>LFV3A28W7H3024006</t>
  </si>
  <si>
    <t>黄毅（肖静）</t>
  </si>
  <si>
    <t>原陈小龙-侯彬8.5。原赵杰-黄运美，二手车无法享受置换返利，退车10.10。原宋婷-王雪梅，要换18款10.22，已开票12.5</t>
  </si>
  <si>
    <t>LFV3A28W6H3090255</t>
  </si>
  <si>
    <t>钟珍海</t>
  </si>
  <si>
    <t>LFV3A28W6H3087890</t>
  </si>
  <si>
    <t>胡伟</t>
  </si>
  <si>
    <t>已开票12.14</t>
  </si>
  <si>
    <t>LFV3A28W8H3083078</t>
  </si>
  <si>
    <t>刘春香</t>
  </si>
  <si>
    <t>已开票12.17</t>
  </si>
  <si>
    <t>LFV3A28W9H3080142</t>
  </si>
  <si>
    <t>曹华兵</t>
  </si>
  <si>
    <t>刘小艳</t>
  </si>
  <si>
    <t>已开票12.20</t>
  </si>
  <si>
    <t>LFV3A28W1H3097727</t>
  </si>
  <si>
    <t>黄德庆</t>
  </si>
  <si>
    <t>原杨明祥-胡伟12.2，原刘小艳-陈政权12.10，客户没钱，先放出来12.19，已开票12.26</t>
  </si>
  <si>
    <t>LFV3A28W2H3096909</t>
  </si>
  <si>
    <t>任雅微</t>
  </si>
  <si>
    <t>已开票12.26</t>
  </si>
  <si>
    <t>LFV3A28W6H3083824</t>
  </si>
  <si>
    <t>胡元吉</t>
  </si>
  <si>
    <t>陈娇娟</t>
  </si>
  <si>
    <t>已开票12.28</t>
  </si>
  <si>
    <t>LFV3A28W6H3072872</t>
  </si>
  <si>
    <t>孟红</t>
  </si>
  <si>
    <t>已交钱12.29,已开票12.29</t>
  </si>
  <si>
    <t>LFV3A28W5H3071079</t>
  </si>
  <si>
    <t>刘娟</t>
  </si>
  <si>
    <t>已开票12.29</t>
  </si>
  <si>
    <t xml:space="preserve">1002 </t>
  </si>
  <si>
    <t>LFV3A28W1H3103784</t>
  </si>
  <si>
    <t>李伦聪</t>
  </si>
  <si>
    <t>已开票1.3</t>
  </si>
  <si>
    <t>LFV3A28W4H3085524</t>
  </si>
  <si>
    <t>葛旭</t>
  </si>
  <si>
    <t>LFV3A28W9H3101684</t>
  </si>
  <si>
    <t>LFV3A28W6H3105580</t>
  </si>
  <si>
    <t>丘俊满</t>
  </si>
  <si>
    <t>已交钱1.3，已开票1.4</t>
  </si>
  <si>
    <t>LFV3A28W2H3101459</t>
  </si>
  <si>
    <t>时金钟</t>
  </si>
  <si>
    <t>已交钱1.2，已开票1.4</t>
  </si>
  <si>
    <t>LFV3A28WXH3106201</t>
  </si>
  <si>
    <t>王建（华为员工）</t>
  </si>
  <si>
    <t>LFV3A28W7H3070290</t>
  </si>
  <si>
    <t>2018年型 加装：电动尾门6000</t>
  </si>
  <si>
    <t>邓献忠</t>
  </si>
  <si>
    <t>LFV3A28W0H3106336</t>
  </si>
  <si>
    <t>彭惠花</t>
  </si>
  <si>
    <t>管森森</t>
  </si>
  <si>
    <t>冰川蓝-黑色</t>
  </si>
  <si>
    <t>LFV3A28W9H3105671</t>
  </si>
  <si>
    <t>徐志芳</t>
  </si>
  <si>
    <t>LFV3A28W8H3070623</t>
  </si>
  <si>
    <t>佟威</t>
  </si>
  <si>
    <t>LFV3A28WXH3103928</t>
  </si>
  <si>
    <t>谢治东</t>
  </si>
  <si>
    <t>按揭</t>
  </si>
  <si>
    <t>已交钱1.3,已开票1.8</t>
  </si>
  <si>
    <t>LFV3A28WXH3104206</t>
  </si>
  <si>
    <t>温镇华</t>
  </si>
  <si>
    <t>已开票1.8</t>
  </si>
  <si>
    <t>LFV3A28W5H3106252</t>
  </si>
  <si>
    <t>杜敏</t>
  </si>
  <si>
    <t>LFV3A28W4H3105187</t>
  </si>
  <si>
    <t>王瑶</t>
  </si>
  <si>
    <t>LFV3A28W4H3106162</t>
  </si>
  <si>
    <t>右后叶子板划伤</t>
  </si>
  <si>
    <t>赵宋林</t>
  </si>
  <si>
    <t>已开票1.11</t>
  </si>
  <si>
    <t>A4L 2.0T/40 TFSI进取型个性化</t>
  </si>
  <si>
    <t>阿格斯棕+黑色</t>
  </si>
  <si>
    <t>LFV3A28W5H3099433</t>
  </si>
  <si>
    <t>杨冬丽</t>
  </si>
  <si>
    <t>A4L 1.4T/30 TFSI进取型</t>
  </si>
  <si>
    <t>LFV2A28W4H3086376</t>
  </si>
  <si>
    <t>张小宁</t>
  </si>
  <si>
    <t>LFV3A28W8H3105211</t>
  </si>
  <si>
    <t>2018年型，加装：舒适真皮黑+WIFI记录仪+倒车影像系统9800提成500</t>
  </si>
  <si>
    <t>李锦托</t>
  </si>
  <si>
    <t>已开票1.14</t>
  </si>
  <si>
    <t>LFV3A28W5H3077027</t>
  </si>
  <si>
    <t>袁永乐（大用户）</t>
  </si>
  <si>
    <t>已交钱12.23，已开票1.16</t>
  </si>
  <si>
    <t>LFV3A28W7H3102400</t>
  </si>
  <si>
    <t>钟旭若</t>
  </si>
  <si>
    <t>已开票1.16</t>
  </si>
  <si>
    <t>LFV3A28W9H3113186</t>
  </si>
  <si>
    <t>高勇军（大用户）</t>
  </si>
  <si>
    <t>LFV3A28W5H3099593</t>
  </si>
  <si>
    <t>王小平</t>
  </si>
  <si>
    <t>LFV3A28W0H3087514</t>
  </si>
  <si>
    <t>陈鹏飞</t>
  </si>
  <si>
    <t>原杨明祥-何柳萱，客户一直在家里没交按揭资料11.28,下周开票12.10，原杨明祥-何柳萱10.8订，12.17给别人12.17，已开票1.18</t>
  </si>
  <si>
    <t>LFV3A28W3H3106198</t>
  </si>
  <si>
    <t>张恩文</t>
  </si>
  <si>
    <t>LFV3A28W5H3111175</t>
  </si>
  <si>
    <t>谢云</t>
  </si>
  <si>
    <t>LFV3A28W3H3102491</t>
  </si>
  <si>
    <t>向冲</t>
  </si>
  <si>
    <t>LFV3A28WXH3106523</t>
  </si>
  <si>
    <t>龙绍锋</t>
  </si>
  <si>
    <t>LFV3A28W6H3103098</t>
  </si>
  <si>
    <t>詹成辉</t>
  </si>
  <si>
    <t>LFV3A28W1H3100027</t>
  </si>
  <si>
    <t>周惟</t>
  </si>
  <si>
    <t>LFV3A28W8H3110800</t>
  </si>
  <si>
    <t>2018年型，加装：舒适真皮黑+WIFI记录仪+倒车影像系统+后排出风口11800提成700</t>
  </si>
  <si>
    <t>汪平玉（忠诚用户）</t>
  </si>
  <si>
    <t>李城林</t>
  </si>
  <si>
    <t>LFV3A28W2H3081763</t>
  </si>
  <si>
    <t>尤利英</t>
  </si>
  <si>
    <t>已交款12.23,已开票12.29</t>
  </si>
  <si>
    <t xml:space="preserve">1007 </t>
  </si>
  <si>
    <t>LFV3A28W3H3092898</t>
  </si>
  <si>
    <t>杨春芬（大用户）</t>
  </si>
  <si>
    <t>LFV3A28W8H3106889</t>
  </si>
  <si>
    <t>陈逸铠（高洁标）</t>
  </si>
  <si>
    <t>已开票1.5</t>
  </si>
  <si>
    <t>LFV3A28W1H3106491</t>
  </si>
  <si>
    <t>苏泽佳</t>
  </si>
  <si>
    <t>已交钱1.19，已开票1.21</t>
  </si>
  <si>
    <t>LFV3A28W5H3102573</t>
  </si>
  <si>
    <t>严平</t>
  </si>
  <si>
    <t>LFV3A28W7H3112747</t>
  </si>
  <si>
    <t>黄铭</t>
  </si>
  <si>
    <t>已开票1.23</t>
  </si>
  <si>
    <t>LFV3A28W1H3112789</t>
  </si>
  <si>
    <t>罗夏敏</t>
  </si>
  <si>
    <t>已开票1.24</t>
  </si>
  <si>
    <t>LFV3A28WXH3106439</t>
  </si>
  <si>
    <t>（尹刚）曹琳玉</t>
  </si>
  <si>
    <t>LFV3A28W5H3073687</t>
  </si>
  <si>
    <t>朱前进</t>
  </si>
  <si>
    <t>LFV2A28W1H3112917</t>
  </si>
  <si>
    <t>吴志武</t>
  </si>
  <si>
    <t>已开票1.31</t>
  </si>
  <si>
    <t>LFV3A28W2H3103941</t>
  </si>
  <si>
    <t>刘培烽</t>
  </si>
  <si>
    <t>明天不交钱放出来1.21，原赵杰-深圳市来托福生物科技有限公司（大用户），一直不交钱，放出来1.30，已开票2.1</t>
  </si>
  <si>
    <t>LFV3A28W2H3102272</t>
  </si>
  <si>
    <t>深圳市来托福生物科技有限公司（大用户）</t>
  </si>
  <si>
    <t>明天不交钱放出来1.21，已交钱1.30，已开票2.1</t>
  </si>
  <si>
    <t>LFV3A28W0H3083169</t>
  </si>
  <si>
    <t>2018年型 加装：3D360环视影像</t>
  </si>
  <si>
    <t>曾招英</t>
  </si>
  <si>
    <t>已开票2.4</t>
  </si>
  <si>
    <t>LFV3A28W8H3105483</t>
  </si>
  <si>
    <t>彭博</t>
  </si>
  <si>
    <t>由于证件丢失，现已交6万元，月底前补办好证件交余款1.21，已开票2.4</t>
  </si>
  <si>
    <t>Audi A4L 40 TFSI Vogue南方专享型</t>
  </si>
  <si>
    <t>LFV3A28W6J3658901</t>
  </si>
  <si>
    <t>黄玉波</t>
  </si>
  <si>
    <t>已开票2.6</t>
  </si>
  <si>
    <t>LFV3A28W1J3650074</t>
  </si>
  <si>
    <t>2018年型，加装：电动尾门6000，提成200</t>
  </si>
  <si>
    <t>叶建设</t>
  </si>
  <si>
    <t>已开票1.28</t>
  </si>
  <si>
    <t>LFV3A28W3H3091945</t>
  </si>
  <si>
    <t>程迎春</t>
  </si>
  <si>
    <t>LFV3A28W2H3073131</t>
  </si>
  <si>
    <t>陈俏红</t>
  </si>
  <si>
    <t>莫文江</t>
  </si>
  <si>
    <t>LFV3A28W3J3652389</t>
  </si>
  <si>
    <t>李葵燕</t>
  </si>
  <si>
    <t>原 袁梦萍-陈梓聪2.4,已开票2.25</t>
  </si>
  <si>
    <t>LFV3A28W5J3661997</t>
  </si>
  <si>
    <t>李冬平</t>
  </si>
  <si>
    <t>已开票3.4</t>
  </si>
  <si>
    <t>LFV3A28W8J3663999</t>
  </si>
  <si>
    <t>欧阳伊玲</t>
  </si>
  <si>
    <t>吴沛宇</t>
  </si>
  <si>
    <t>冰川蓝-黑</t>
  </si>
  <si>
    <t>LFV3A28W2J3661178</t>
  </si>
  <si>
    <t>黎新义</t>
  </si>
  <si>
    <t>LFV3A28W6J3660101</t>
  </si>
  <si>
    <t>深圳市国天电子股份有限公司</t>
  </si>
  <si>
    <t>LFV3A28W4J3650344</t>
  </si>
  <si>
    <t>郭俊</t>
  </si>
  <si>
    <t>已开票3.7</t>
  </si>
  <si>
    <t>LFV3A28W8J3670144</t>
  </si>
  <si>
    <t>饶思文（朱丽媚）</t>
  </si>
  <si>
    <t>原何将固-张文聪3.2，已开票3.7</t>
  </si>
  <si>
    <t>LFV3A28W9J3669410</t>
  </si>
  <si>
    <t>万琦（深圳安易达商务汽车服务有限公司）</t>
  </si>
  <si>
    <t>LFV3A28W1J3659924</t>
  </si>
  <si>
    <t>马海童</t>
  </si>
  <si>
    <t>JA</t>
  </si>
  <si>
    <t>LFV3A28W5H3104808</t>
  </si>
  <si>
    <t>江丽珊</t>
  </si>
  <si>
    <t>原杨明祥-何柳萱  一直没交钱放出来1.21，已开票3.11</t>
  </si>
  <si>
    <t>LFV3A28W9J3674526</t>
  </si>
  <si>
    <t>左雷</t>
  </si>
  <si>
    <t>LFV3A28W7J3670653</t>
  </si>
  <si>
    <t>刘添发</t>
  </si>
  <si>
    <t>已开票3.15</t>
  </si>
  <si>
    <t>LFV3A28W8J3660004</t>
  </si>
  <si>
    <t>李晓瑞</t>
  </si>
  <si>
    <t>原杨明祥-管艳玲3.12，已开票3.18</t>
  </si>
  <si>
    <t>LFV3A28W9J3673876</t>
  </si>
  <si>
    <t>滕雄</t>
  </si>
  <si>
    <t>已开票3.18</t>
  </si>
  <si>
    <t>LFV3A28W9J3663154</t>
  </si>
  <si>
    <t>郑晓坚（大用户）</t>
  </si>
  <si>
    <t>按揭还没通过，通过就交钱3.12，已开票3.18</t>
  </si>
  <si>
    <t>LFV3A28W2J3669765</t>
  </si>
  <si>
    <t>陈刚</t>
  </si>
  <si>
    <t>LFV3A28W5J3667721</t>
  </si>
  <si>
    <t>王晓宇</t>
  </si>
  <si>
    <t>已开票3.20</t>
  </si>
  <si>
    <t>LFV3A28W1J3673113</t>
  </si>
  <si>
    <t>刘爱文</t>
  </si>
  <si>
    <t>原宋婷-魏志芳3.5，换A6 3.19，已开票3.21</t>
  </si>
  <si>
    <t>A4L 45 TFSI 全时四驱运动型</t>
  </si>
  <si>
    <t>LFV3A28W0J3659087</t>
  </si>
  <si>
    <t>姚惠龙</t>
  </si>
  <si>
    <t>已开票3.25</t>
  </si>
  <si>
    <t>LFV3A28W5J3680193</t>
  </si>
  <si>
    <t>曹海宾</t>
  </si>
  <si>
    <t>LFV3A28W2J3673038</t>
  </si>
  <si>
    <t>熊猛刚</t>
  </si>
  <si>
    <t>LFV3A28W7J3673116</t>
  </si>
  <si>
    <t>朱少强</t>
  </si>
  <si>
    <t>LFV3A28W7J3673780</t>
  </si>
  <si>
    <t>曾东芳</t>
  </si>
  <si>
    <t>LFV3A28W7J3672967</t>
  </si>
  <si>
    <t>刘鹏</t>
  </si>
  <si>
    <t>LFV3A28W8J3670886</t>
  </si>
  <si>
    <t>叶宗伟</t>
  </si>
  <si>
    <t>已开票3.29</t>
  </si>
  <si>
    <t>LFV3A28W9J3672761</t>
  </si>
  <si>
    <t>吴平芳</t>
  </si>
  <si>
    <t>传奇黑-黑</t>
  </si>
  <si>
    <t>LFV3A28W6J3665587</t>
  </si>
  <si>
    <t>连绍鹏</t>
  </si>
  <si>
    <t>LFV3A28W2J3666932</t>
  </si>
  <si>
    <t>惠州大亚湾和平精密注塑有限公司</t>
  </si>
  <si>
    <t>已开票4.2</t>
  </si>
  <si>
    <t>LFV3A28W1J3679624</t>
  </si>
  <si>
    <t>林雪玲</t>
  </si>
  <si>
    <t>唐钟涛</t>
  </si>
  <si>
    <t>已开票4.3</t>
  </si>
  <si>
    <t>LFV3A28W7J3679059</t>
  </si>
  <si>
    <t>罗冬兵</t>
  </si>
  <si>
    <t>刚审批，这一两天交钱4.9，已开票4.15</t>
  </si>
  <si>
    <t>LFV3A28W5J3685183</t>
  </si>
  <si>
    <t>谢夏辉</t>
  </si>
  <si>
    <t>已开票4.15</t>
  </si>
  <si>
    <t>LFV3A28W2J3650178</t>
  </si>
  <si>
    <t>周鹏</t>
  </si>
  <si>
    <t>今天签按揭合同，最迟周六交钱4.9 ，已开票4.15</t>
  </si>
  <si>
    <t>LFV3A28W2J3677624</t>
  </si>
  <si>
    <t>左后叶子板和左后门有多处小点掉漆</t>
  </si>
  <si>
    <t>刘国华</t>
  </si>
  <si>
    <t>LFV3A28W0J3677749</t>
  </si>
  <si>
    <t>张笑</t>
  </si>
  <si>
    <t>原龙思佳-吴展辉，客户按揭款下不来，先放出来4.10，已开票4.17</t>
  </si>
  <si>
    <t>LFV3A28W3J3687725</t>
  </si>
  <si>
    <t>邢玉玲</t>
  </si>
  <si>
    <t>LFV3A28W7J3683256</t>
  </si>
  <si>
    <t>罗佐祥</t>
  </si>
  <si>
    <t>LFV3A28W9J3682867</t>
  </si>
  <si>
    <t>易雪忠（大用户）</t>
  </si>
  <si>
    <t>LFV3A28WXJ3675796</t>
  </si>
  <si>
    <t>熊稳</t>
  </si>
  <si>
    <t>已开票4.22</t>
  </si>
  <si>
    <t>LFV3A28W8J3689082</t>
  </si>
  <si>
    <t>陈梓聪</t>
  </si>
  <si>
    <t>已开票4.23</t>
  </si>
  <si>
    <t>LFV3A28W2J3690101</t>
  </si>
  <si>
    <t>莫帮汉</t>
  </si>
  <si>
    <t>LFV3A28W9J3681119</t>
  </si>
  <si>
    <t>萧倩婷</t>
  </si>
  <si>
    <t>LFV3A28W1J3697802</t>
  </si>
  <si>
    <t>陈龙辉</t>
  </si>
  <si>
    <t>LFV2A28W9J3673954</t>
  </si>
  <si>
    <t>崔玉琴</t>
  </si>
  <si>
    <t>LFV3A28W8J3696646</t>
  </si>
  <si>
    <t>付玉涛</t>
  </si>
  <si>
    <t>LFV3A28W3J3691760</t>
  </si>
  <si>
    <t>王凡凡</t>
  </si>
  <si>
    <t>LFV3A28W9J3694307</t>
  </si>
  <si>
    <t>马建超</t>
  </si>
  <si>
    <t>LFV3A28W3J3698515</t>
  </si>
  <si>
    <t>刘静</t>
  </si>
  <si>
    <t>已开票5.3</t>
  </si>
  <si>
    <t>LFV3A28W0J3685561</t>
  </si>
  <si>
    <t>车头损坏</t>
  </si>
  <si>
    <t>陈东宝</t>
  </si>
  <si>
    <t>袁梦萍-陈东宝已开票4.19</t>
  </si>
  <si>
    <t>LFV3A28W0J3697452</t>
  </si>
  <si>
    <t>曾映婷</t>
  </si>
  <si>
    <t>已开票5.6</t>
  </si>
  <si>
    <t>LFV3A28W0J3696978</t>
  </si>
  <si>
    <t>LFV3A28W7J3675657</t>
  </si>
  <si>
    <t>胡军（大用户）</t>
  </si>
  <si>
    <t>原邱晓明-熊稳4.19，原赵杰-刘洪海4.7，原宋婷-梁家荣4.29，已开票5.6</t>
  </si>
  <si>
    <t>LFV3A28W7J3682799</t>
  </si>
  <si>
    <t>牛振宇</t>
  </si>
  <si>
    <t>LFV3A28W6J3698606</t>
  </si>
  <si>
    <t>黎玉森</t>
  </si>
  <si>
    <t>LFV3A28W9J3698020</t>
  </si>
  <si>
    <t>谈建荣</t>
  </si>
  <si>
    <t>LFV3A28W0J3687407</t>
  </si>
  <si>
    <t>唐福林</t>
  </si>
  <si>
    <t>LFV3A28WXJ3691738</t>
  </si>
  <si>
    <t>周华山</t>
  </si>
  <si>
    <t>LFV2A28W4J3674798</t>
  </si>
  <si>
    <t>龙凤莲</t>
  </si>
  <si>
    <t>LFV3A28WXJ3699323</t>
  </si>
  <si>
    <t>程亮</t>
  </si>
  <si>
    <t>已开票5.13</t>
  </si>
  <si>
    <t>LFV3A28W0J3690324</t>
  </si>
  <si>
    <t>朱亚男</t>
  </si>
  <si>
    <t>LFV3A28W1J3699971</t>
  </si>
  <si>
    <t>黄国军</t>
  </si>
  <si>
    <t>赖思颖</t>
  </si>
  <si>
    <t>LFV3A28W3J3699793</t>
  </si>
  <si>
    <t>高洋</t>
  </si>
  <si>
    <t>已开票5.20</t>
  </si>
  <si>
    <t>LFV3A28W5J3680386</t>
  </si>
  <si>
    <t>梁家荣</t>
  </si>
  <si>
    <t>原管森森-郭洋4.17，已开票5.20</t>
  </si>
  <si>
    <t>LFV3A28W9J3699488</t>
  </si>
  <si>
    <t>李亚琳</t>
  </si>
  <si>
    <t>LFV3A28WXJ3689519</t>
  </si>
  <si>
    <t>黄坤源</t>
  </si>
  <si>
    <t>LFV3A28WXJ3699662</t>
  </si>
  <si>
    <t>惠彩虹（大用户）</t>
  </si>
  <si>
    <t>孙艳</t>
  </si>
  <si>
    <t>LFV3A28W7J3693365</t>
  </si>
  <si>
    <t>刘海斌</t>
  </si>
  <si>
    <t>LFV3A28W3J3666194</t>
  </si>
  <si>
    <t>钟玉萍</t>
  </si>
  <si>
    <t>LFV3A28W3J3659276</t>
  </si>
  <si>
    <t>张先群</t>
  </si>
  <si>
    <t>原李青华-萧倩婷4.22，已开票5.22</t>
  </si>
  <si>
    <t>A4L 2.0T/40TFSI运动型</t>
  </si>
  <si>
    <t>LFV3A28W7J3693429</t>
  </si>
  <si>
    <t>宣颢</t>
  </si>
  <si>
    <t>已开票5.23</t>
  </si>
  <si>
    <t>LFV3A28W1J3694561</t>
  </si>
  <si>
    <t>周伟</t>
  </si>
  <si>
    <t>原孙永乐-李宇坤5.13，原何将固-叶志坤5.12,原孙永乐-李宇坤5.23，今天开票了5.25，已开票5.27</t>
  </si>
  <si>
    <t>LFV3A28W4J3670125</t>
  </si>
  <si>
    <t>2018年型，加装:A4LTC02：座椅专用皮黑色+WIFI记录仪+倒车影像系统+原厂前雷达+后排出风口，原价16800，
套餐价11800，
提成700</t>
  </si>
  <si>
    <t>陈育伦</t>
  </si>
  <si>
    <t>已开票5.27</t>
  </si>
  <si>
    <t>LFV3A28W1J3689215</t>
  </si>
  <si>
    <t>张春辉</t>
  </si>
  <si>
    <t>已开票5.28</t>
  </si>
  <si>
    <t>LFV3A28W4J3691928</t>
  </si>
  <si>
    <t>文湘煌</t>
  </si>
  <si>
    <t>不能保证月底前可以开票5.25，已开票5.28</t>
  </si>
  <si>
    <t>LFV3A28W1H3101131</t>
  </si>
  <si>
    <t>2018年型 加装电动尾门</t>
  </si>
  <si>
    <t>赵长举</t>
  </si>
  <si>
    <t>原袁梦萍-潘绍策一直没交钱放出来1.21,已开票5.29</t>
  </si>
  <si>
    <t>LFV3A28W3J3670231</t>
  </si>
  <si>
    <t>2018年型，加装：A4L TC02：座椅专用皮黑色+WIFI记录仪+倒车影像系统+原厂前雷达+后排出风口，原价16800，
套餐价11800，
提成700</t>
  </si>
  <si>
    <t>岳元</t>
  </si>
  <si>
    <t>LFV3A28WXJ3691173</t>
  </si>
  <si>
    <t>吴永真(大用户）</t>
  </si>
  <si>
    <t>庄鸿辉</t>
  </si>
  <si>
    <t xml:space="preserve">KL </t>
  </si>
  <si>
    <t>LFV3A28W9J3680035</t>
  </si>
  <si>
    <t>容侦</t>
  </si>
  <si>
    <t xml:space="preserve">刁恩刚 </t>
  </si>
  <si>
    <t>LFV2A28W0J3689279</t>
  </si>
  <si>
    <t>张大石</t>
  </si>
  <si>
    <t>原赖思颖-黄坤源5.15，已开票5.31</t>
  </si>
  <si>
    <t>LFV3A28W7J3707958</t>
  </si>
  <si>
    <t>杜炜</t>
  </si>
  <si>
    <t>车到，能开票5.25，已开票6.3</t>
  </si>
  <si>
    <t>朱鹭白+岩石灰</t>
  </si>
  <si>
    <t>LFV3A28W6J3672474</t>
  </si>
  <si>
    <t>卢望</t>
  </si>
  <si>
    <t>LFV3A28W2J3684590</t>
  </si>
  <si>
    <t>李珍</t>
  </si>
  <si>
    <t>原赵杰-刘洪海4.19，原管森森-廖茜云，先不要车6.6,已开票6.6</t>
  </si>
  <si>
    <t>LFV3A28W1J3708409</t>
  </si>
  <si>
    <t>叶子军</t>
  </si>
  <si>
    <t>月底前开不了票5.25，已开票6.10</t>
  </si>
  <si>
    <t>LFV3A28W9J3700414</t>
  </si>
  <si>
    <t>赵潇</t>
  </si>
  <si>
    <t>已开票6.10</t>
  </si>
  <si>
    <t>LFV3A28W6J3709877</t>
  </si>
  <si>
    <t>曾进添</t>
  </si>
  <si>
    <t>原胡海平-冯嘉玲5.29，已开票6.6</t>
  </si>
  <si>
    <t>LFV3A28W9J3700512</t>
  </si>
  <si>
    <t>已开票6.11</t>
  </si>
  <si>
    <t>LFV3A28W8J3706740</t>
  </si>
  <si>
    <t>冯嘉玲</t>
  </si>
  <si>
    <t>原邱晓明-董孝平5.24.已开票6.13</t>
  </si>
  <si>
    <t>LFV3A28WXJ3697510</t>
  </si>
  <si>
    <t>刘振强</t>
  </si>
  <si>
    <t>LFV3A28W1J3707843</t>
  </si>
  <si>
    <t>谢冬梅</t>
  </si>
  <si>
    <t>原邱晓明-王灿明6.12，已开票6.18</t>
  </si>
  <si>
    <t>LFV3A28WXJ3691237</t>
  </si>
  <si>
    <t>刘勇波</t>
  </si>
  <si>
    <t>原郑素雅-王会兵5.7，已开票6.19</t>
  </si>
  <si>
    <t>LFV3A28W4J3699320</t>
  </si>
  <si>
    <t>贺世托</t>
  </si>
  <si>
    <t>已交款6.22，按揭通过6.23，本月没问题6.23，已开票6.24</t>
  </si>
  <si>
    <t>LFV3A28W9J3669780</t>
  </si>
  <si>
    <t>2018年型，加装：A4L TC02：座椅专用皮黑色+WIFI记录仪+倒车影像系统+后排出风口，原价16800，
套餐价11800，
提成700</t>
  </si>
  <si>
    <t>何冬</t>
  </si>
  <si>
    <t>按揭被拒，下星期回来看能不能转一次性6.22，销售同意放车，说这台车有皮，精品部不愿意拆，客户没有买6.22，按揭被拒，等客户回来确定是否一次性6.23，皮买了6.25，今天交钱6.25今天开6.25，已开票6.25</t>
  </si>
  <si>
    <t>LFV3A28W5J3706744</t>
  </si>
  <si>
    <t>王光春</t>
  </si>
  <si>
    <t>车到按揭通过可开6.23，已开票6.26</t>
  </si>
  <si>
    <t>LFV3A28W3J3696229</t>
  </si>
  <si>
    <t>任仕良</t>
  </si>
  <si>
    <t>LFV3A28W0J3719904</t>
  </si>
  <si>
    <t>彭红波</t>
  </si>
  <si>
    <t>LFV3A28W8J3696971</t>
  </si>
  <si>
    <t>曹锋林</t>
  </si>
  <si>
    <t>原蔡珍华-李化玉，周一交钱6.22，今天过来看车，没看上，6.22，按揭过可开6.23，通过，转大众金融6.26，已开票6.28</t>
  </si>
  <si>
    <t>LFV3A28W4J3719808</t>
  </si>
  <si>
    <t>钟永发</t>
  </si>
  <si>
    <t>按揭通过6.23，本月可开票6.23，已开票6.28</t>
  </si>
  <si>
    <t>LFV3A28WXJ3702902</t>
  </si>
  <si>
    <t>李小晴</t>
  </si>
  <si>
    <t>按揭通过6.23，车到就开6.23，已开票6.28</t>
  </si>
  <si>
    <t>LFV3A28W0J3707221</t>
  </si>
  <si>
    <t>李化玉</t>
  </si>
  <si>
    <t>原刘律良-吕家磊，6.2订，6.2分车，说要7月10号开票6.22，已开票6.30</t>
  </si>
  <si>
    <t>LFV3A28W1J3715392</t>
  </si>
  <si>
    <t>曾国雄</t>
  </si>
  <si>
    <t>原李青华-陈爱明6.17，原邱晓明-董孝平6.19,原李青华-陈爱民6.120，车到可开票6.23，已开票6.30</t>
  </si>
  <si>
    <t>LFV3A28W2J3719855</t>
  </si>
  <si>
    <t>钟海东</t>
  </si>
  <si>
    <t>按揭通过6.23，车到可以开6.23，已开票6.30</t>
  </si>
  <si>
    <t>LFV3A28WXJ3715519</t>
  </si>
  <si>
    <t>江益里</t>
  </si>
  <si>
    <t>LFV3A28W3J3719816</t>
  </si>
  <si>
    <t>蔡阳洋</t>
  </si>
  <si>
    <t>车到可开6.25,已开票6.30</t>
  </si>
  <si>
    <t>LFV3A28W9J3707539</t>
  </si>
  <si>
    <t>前杠左侧掉漆</t>
  </si>
  <si>
    <t>匡皓</t>
  </si>
  <si>
    <t>本月开6.23，按揭中，中行被拒6.26,已开票6.30</t>
  </si>
  <si>
    <t>LFV3A28W3J3711778</t>
  </si>
  <si>
    <t>陈爱民</t>
  </si>
  <si>
    <t>车到可开6.23，已开票6.30</t>
  </si>
  <si>
    <t>LFV3A28WXJ3673398</t>
  </si>
  <si>
    <t>郑宇候</t>
  </si>
  <si>
    <t>陈恩传</t>
  </si>
  <si>
    <t>月底前开票6.22，已开票6.30</t>
  </si>
  <si>
    <t>LFV3A28W8J3706558</t>
  </si>
  <si>
    <t>吕双玲</t>
  </si>
  <si>
    <t>LFV3A28W8J3719942</t>
  </si>
  <si>
    <t>唐栋良</t>
  </si>
  <si>
    <t>没把握本月开6.23，已开票6.30</t>
  </si>
  <si>
    <t>LFV3A28W9J3705595</t>
  </si>
  <si>
    <t>沈春花</t>
  </si>
  <si>
    <t>已开票7.5</t>
  </si>
  <si>
    <t>LFV3A28W3J3719847</t>
  </si>
  <si>
    <t>杨红</t>
  </si>
  <si>
    <t>原蔡珍华-李扶家，6.10订，6.16分车，没交钱，销售说先退出来6.23,已开票7.5</t>
  </si>
  <si>
    <t>LFV3A28W0J3697838</t>
  </si>
  <si>
    <t>廖茜云</t>
  </si>
  <si>
    <t>下周开票6.22，本月开没问题6.23，已开票7.9</t>
  </si>
  <si>
    <t>LFV3A28W1J3700682</t>
  </si>
  <si>
    <t>格上租赁有限公司东莞分公司</t>
  </si>
  <si>
    <t>马德堃</t>
  </si>
  <si>
    <t>原李青华-谭泽文6.14，已开票7.10</t>
  </si>
  <si>
    <t>LFV3A28W2J3707530</t>
  </si>
  <si>
    <t>张永桂</t>
  </si>
  <si>
    <t>原孙永乐-李宇坤6.13，客户6.2回来6.22，确定本月开不了6.23，已开票7.10</t>
  </si>
  <si>
    <t>LFV3A28W7J3717003</t>
  </si>
  <si>
    <t>邱锦盛</t>
  </si>
  <si>
    <t>已开票7.15</t>
  </si>
  <si>
    <t>LFV3A28W0J3717330</t>
  </si>
  <si>
    <t>林丽丽</t>
  </si>
  <si>
    <t>LFV3A28W4J3717122</t>
  </si>
  <si>
    <t>於双丽</t>
  </si>
  <si>
    <t>已开票7-15</t>
  </si>
  <si>
    <t>LFV3A28W8J3698140</t>
  </si>
  <si>
    <t>刘玉梅</t>
  </si>
  <si>
    <t>已开票7.17</t>
  </si>
  <si>
    <t>LFV3A28W5J3697186</t>
  </si>
  <si>
    <t>彭梅香</t>
  </si>
  <si>
    <t>LFV3A28W1J3706692</t>
  </si>
  <si>
    <t>吴美玉</t>
  </si>
  <si>
    <t>月底应该没问题7.21，已开票7.22</t>
  </si>
  <si>
    <t>LFV3A28W0J3727548</t>
  </si>
  <si>
    <t>邱思颖</t>
  </si>
  <si>
    <t>本月可开7.21，已开票7.22</t>
  </si>
  <si>
    <t>LFV3A28W1J3706367</t>
  </si>
  <si>
    <t>胡杰</t>
  </si>
  <si>
    <t>LFV3A28W7J3703229</t>
  </si>
  <si>
    <t>邱建立</t>
  </si>
  <si>
    <t>LFV2A28W3H3099703</t>
  </si>
  <si>
    <t>谢佳</t>
  </si>
  <si>
    <t>原赖思颖-黄坤源5.20，原管森森-张大石5-30，已开票7.25</t>
  </si>
  <si>
    <t>LFV3A28W7H3087624</t>
  </si>
  <si>
    <t>2018年型 加装：18寸轮毂+轮胎+RS4中网+四出排气+碳纤尾翼+碳纤后视镜+电尾门，原价：45000，促销价35000，提成1000</t>
  </si>
  <si>
    <t>田煜伟</t>
  </si>
  <si>
    <t>已开票7.29</t>
  </si>
  <si>
    <t>LFV3A28W0J3717277</t>
  </si>
  <si>
    <t>左伟</t>
  </si>
  <si>
    <t>LFV3A28W3J3729018</t>
  </si>
  <si>
    <t>林秀文</t>
  </si>
  <si>
    <t>按揭通过就可以7.21，已开票7.30</t>
  </si>
  <si>
    <t>LFV3A28W2J3717362</t>
  </si>
  <si>
    <t>沈祖勇</t>
  </si>
  <si>
    <t>董军超</t>
  </si>
  <si>
    <t>原刘律良-吕家磊7.22，已开票7.30</t>
  </si>
  <si>
    <t>LFV3A28W5J3734513</t>
  </si>
  <si>
    <t>龙铃</t>
  </si>
  <si>
    <t>LFV3A28W5J3735029</t>
  </si>
  <si>
    <t>伍庆诚</t>
  </si>
  <si>
    <t>不确定，不敢说7.21，已开票7.31</t>
  </si>
  <si>
    <t>LFV3A28WXJ3734328</t>
  </si>
  <si>
    <t>陈勋</t>
  </si>
  <si>
    <t>车到可开7.21，已开票7.31</t>
  </si>
  <si>
    <t>LFV3A28W7J3735081</t>
  </si>
  <si>
    <t>夏丰</t>
  </si>
  <si>
    <t>月底可开7.21，已开票7.31</t>
  </si>
  <si>
    <t>A4L 2.0T/45 TFSI全时四驱运动型</t>
  </si>
  <si>
    <t>LFV3A28W5J3697608</t>
  </si>
  <si>
    <t>暂停交付5.18</t>
  </si>
  <si>
    <t>封存，售后通知5.25</t>
  </si>
  <si>
    <t>售后办理退车手续，退车2018.8.13</t>
  </si>
  <si>
    <t>LFV3A28W3J3705611</t>
  </si>
  <si>
    <t>李锦良</t>
  </si>
  <si>
    <t>A4L 40进取型个性化</t>
  </si>
  <si>
    <t>LFV3A28W7J3662715</t>
  </si>
  <si>
    <t>贺宜涛</t>
  </si>
  <si>
    <t>LFV3A28W7J3733010</t>
  </si>
  <si>
    <t>李宏勋</t>
  </si>
  <si>
    <t>LFV3A28W9J3730237</t>
  </si>
  <si>
    <t>王淮</t>
  </si>
  <si>
    <t>原孙永乐-李宇坤7.6，已开票7.31</t>
  </si>
  <si>
    <t>LFV3A28W6J3736741</t>
  </si>
  <si>
    <t>廖娜</t>
  </si>
  <si>
    <t>原蔡珍华-王彩云7.26，原叶娜-闫维阳8.1，原蔡珍华-王彩云8.1，已开票8.6</t>
  </si>
  <si>
    <t>LFV3A28W6J3734245</t>
  </si>
  <si>
    <t>张先勇</t>
  </si>
  <si>
    <t>LFV3A28W6H3022490</t>
  </si>
  <si>
    <t>2017 PLUS 没有置换补贴</t>
  </si>
  <si>
    <t>叶雄</t>
  </si>
  <si>
    <t>原陈小龙-蒙秀萍6.10，退车6.21,原陈小龙-蒙秀萍第二次放车7.25，已开票8.7</t>
  </si>
  <si>
    <t>LFV3A28W9J3694100</t>
  </si>
  <si>
    <t>王河荣</t>
  </si>
  <si>
    <t>已开票8.9</t>
  </si>
  <si>
    <t>LFV3A28W7J3734349</t>
  </si>
  <si>
    <t>熊治兵</t>
  </si>
  <si>
    <t>已开票8.12</t>
  </si>
  <si>
    <t>LFV3A28W5J3734219</t>
  </si>
  <si>
    <t>蒙秀萍</t>
  </si>
  <si>
    <t>LFV3A28W7J3733461</t>
  </si>
  <si>
    <t>李琦</t>
  </si>
  <si>
    <t>朱鹭白+牛轧糖棕</t>
  </si>
  <si>
    <t>LFV3A28W4J3729691</t>
  </si>
  <si>
    <t>李思思</t>
  </si>
  <si>
    <t>LFV3A28W5J3728761</t>
  </si>
  <si>
    <t>刘华春</t>
  </si>
  <si>
    <t>已开票8.16</t>
  </si>
  <si>
    <t>LFV3A28W9J3742971</t>
  </si>
  <si>
    <t>曹宇航</t>
  </si>
  <si>
    <t>LFV3A28W2J3729107</t>
  </si>
  <si>
    <t>闫建伟</t>
  </si>
  <si>
    <t>原蔡珍华-伍小女7.29，已开票8.19</t>
  </si>
  <si>
    <t>LFV3A28W0J3724245</t>
  </si>
  <si>
    <t>全美蓉</t>
  </si>
  <si>
    <t>已开票8.19</t>
  </si>
  <si>
    <t>LFV3A28W1J3734346</t>
  </si>
  <si>
    <t>刘立军</t>
  </si>
  <si>
    <t>原赵杰-张滔滔7.23，已开票8.20</t>
  </si>
  <si>
    <t>LFV3A28W2J3710864</t>
  </si>
  <si>
    <t>李鹏</t>
  </si>
  <si>
    <t>已开票8.20</t>
  </si>
  <si>
    <t>LFV3A28W2J3736512</t>
  </si>
  <si>
    <t>黄秀连</t>
  </si>
  <si>
    <t>LFV3A28W7J3727577</t>
  </si>
  <si>
    <t>黄建青（忠诚用户）</t>
  </si>
  <si>
    <t>已开票8.23</t>
  </si>
  <si>
    <t>LFV3A28W0J3736539</t>
  </si>
  <si>
    <t>葛羊亮</t>
  </si>
  <si>
    <t>段明星</t>
  </si>
  <si>
    <t>已开票8.26</t>
  </si>
  <si>
    <t>LFV3A28W5H3074211</t>
  </si>
  <si>
    <t>张持朝</t>
  </si>
  <si>
    <t>LFV3A28W8J3713879</t>
  </si>
  <si>
    <t>2018年型，</t>
  </si>
  <si>
    <t>魏纯都</t>
  </si>
  <si>
    <t>明天8.27，已开票8.28</t>
  </si>
  <si>
    <t>LFV3A28W7J3736876</t>
  </si>
  <si>
    <t>张滔滔</t>
  </si>
  <si>
    <t>已交夹子8.29,已开票8.29</t>
  </si>
  <si>
    <t>可开</t>
  </si>
  <si>
    <t>LFV3A28W0J3736864</t>
  </si>
  <si>
    <t xml:space="preserve">徐琼 </t>
  </si>
  <si>
    <t>即将开8.27,已开票8.30</t>
  </si>
  <si>
    <t>LFV3A28W1J3729728</t>
  </si>
  <si>
    <t>罗哲圳</t>
  </si>
  <si>
    <t>孙洪波</t>
  </si>
  <si>
    <t>已做夹子8.27，已开票8.30</t>
  </si>
  <si>
    <t>LFV3A28W0J3748139</t>
  </si>
  <si>
    <t>闫维阳</t>
  </si>
  <si>
    <t>等车到8.27，按揭有问题，下个月开8.29，已开票8.30</t>
  </si>
  <si>
    <t>LFV3A28W2J3748045</t>
  </si>
  <si>
    <t>夏勇</t>
  </si>
  <si>
    <t>等车到8.27，按揭中8.29，有把握开8.30，已开票8.31</t>
  </si>
  <si>
    <t>LFV3A28W8J3723800</t>
  </si>
  <si>
    <t>周榆斌</t>
  </si>
  <si>
    <t>LFV3A28W7J3744430</t>
  </si>
  <si>
    <t>彭煌</t>
  </si>
  <si>
    <t>等车到8.27，客户回家了，不好说话8.29,已开票8.31</t>
  </si>
  <si>
    <t>LFV3A28W3J3716057</t>
  </si>
  <si>
    <t>欧阳振兴</t>
  </si>
  <si>
    <t>按按揭8.27，车到开8.29，可以先开8.29，已开票9.4</t>
  </si>
  <si>
    <t>LFV3A28W5J3736567</t>
  </si>
  <si>
    <t>罗维敏</t>
  </si>
  <si>
    <t>车到交钱8.29，已开票8.31</t>
  </si>
  <si>
    <t>有把握开</t>
  </si>
  <si>
    <t>LFV3A28W0J3740140</t>
  </si>
  <si>
    <t>谢东英</t>
  </si>
  <si>
    <t>等车到8.27，按揭被拒8.29，已开票8.31</t>
  </si>
  <si>
    <t>LFV3A28W3J3736566</t>
  </si>
  <si>
    <t>尹宏</t>
  </si>
  <si>
    <t>按揭没通过8.29，已开票8.31</t>
  </si>
  <si>
    <t>LFV3A28W9J3742467</t>
  </si>
  <si>
    <t>王兴黔</t>
  </si>
  <si>
    <t>等车到8.27，客户要确定的到车时间，如果给不了，就要退车8.29。车到能开8.29，已开票9.31</t>
  </si>
  <si>
    <t>LFV3A28W7J3748817</t>
  </si>
  <si>
    <t>黄雅珊</t>
  </si>
  <si>
    <t>LFV3A28W3J3740200</t>
  </si>
  <si>
    <t xml:space="preserve">2018年型 </t>
  </si>
  <si>
    <t>王彩云</t>
  </si>
  <si>
    <t>A4L 2.0T/45 TFSI四驱运动版</t>
  </si>
  <si>
    <t>LFV3A28W5J3732955</t>
  </si>
  <si>
    <t>黄军</t>
  </si>
  <si>
    <t>LFV3A28W7J3729944</t>
  </si>
  <si>
    <t>刘泳球</t>
  </si>
  <si>
    <t>LFV3A28W1J3737876</t>
  </si>
  <si>
    <t>付宁</t>
  </si>
  <si>
    <t>等车到8.29，已开票9.9</t>
  </si>
  <si>
    <t>LFV3A28W4J3745230</t>
  </si>
  <si>
    <t>吴德智</t>
  </si>
  <si>
    <t>等车到8.29,已开票9.10</t>
  </si>
  <si>
    <t>LFV3A28W8J3743027</t>
  </si>
  <si>
    <t>刘富亮</t>
  </si>
  <si>
    <t>LFV3A28W1J3744309</t>
  </si>
  <si>
    <t>黄泽阳</t>
  </si>
  <si>
    <t>原蔡珍华-王彩云8.31，已开票9.11</t>
  </si>
  <si>
    <t>LFV3A28W4J3747253</t>
  </si>
  <si>
    <t>李桂娜</t>
  </si>
  <si>
    <t>已开票9.13</t>
  </si>
  <si>
    <t>LFV3A28W4J3746216</t>
  </si>
  <si>
    <t>孙文文</t>
  </si>
  <si>
    <t>原孙永乐-李宇坤，资金有问题，退出来了8.24，外省牌，下个月，按揭被拒转按揭应该没问题8.29，已开票9.13</t>
  </si>
  <si>
    <t>LFV3A28W2J3751995</t>
  </si>
  <si>
    <t>劳亚寿</t>
  </si>
  <si>
    <t>原陈晓聪-张贺春9.7，已开票9.13</t>
  </si>
  <si>
    <t>LFV3A28W9J3730254</t>
  </si>
  <si>
    <t>邓庆花</t>
  </si>
  <si>
    <t>已开票9.17</t>
  </si>
  <si>
    <t>LFV3A28W8J3750656</t>
  </si>
  <si>
    <t>蔡东明</t>
  </si>
  <si>
    <t>秦多琳</t>
  </si>
  <si>
    <t>大用户</t>
  </si>
  <si>
    <t>LFV3A28W1J3730149</t>
  </si>
  <si>
    <t>邵春亮</t>
  </si>
  <si>
    <t>已开票9.20</t>
  </si>
  <si>
    <t>LFV3A28W2J3744285</t>
  </si>
  <si>
    <t>袁国喜</t>
  </si>
  <si>
    <t>重做按揭8.27，要退8.29，原刘律良-吕家磊8.29，已开票9.20</t>
  </si>
  <si>
    <t>LFV3A28W6J3750235</t>
  </si>
  <si>
    <t>张贺春</t>
  </si>
  <si>
    <t>原董军超-董劳亚寿9.11，已开票9.20</t>
  </si>
  <si>
    <t>LFV3A28WXJ3743109</t>
  </si>
  <si>
    <t>刘统纪</t>
  </si>
  <si>
    <t>LFV3A28W6J3733399</t>
  </si>
  <si>
    <t>杨足智</t>
  </si>
  <si>
    <t>等车到8.29，已开票9.24</t>
  </si>
  <si>
    <t>LFV3A28W4J3758690</t>
  </si>
  <si>
    <t>龚理果</t>
  </si>
  <si>
    <t>LFV3A28W6J3754690</t>
  </si>
  <si>
    <t>卢金龙</t>
  </si>
  <si>
    <t>LFV3A28W2J3755058</t>
  </si>
  <si>
    <t>董孝平</t>
  </si>
  <si>
    <t>LFV3A28W2J3726613</t>
  </si>
  <si>
    <t>2018年型,</t>
  </si>
  <si>
    <t>姚剑涛</t>
  </si>
  <si>
    <t>LFV2A28W6H3093345</t>
  </si>
  <si>
    <t>汪邦永</t>
  </si>
  <si>
    <t>张建</t>
  </si>
  <si>
    <t>原刘小艳-曹春花2.2，已开票9.26</t>
  </si>
  <si>
    <t>LFV3A28WXJ3758810</t>
  </si>
  <si>
    <t>王嘉炜</t>
  </si>
  <si>
    <t>LFV3A28W8J3752049</t>
  </si>
  <si>
    <t>黄云</t>
  </si>
  <si>
    <t>原李青华-卢金龙9.15，已开票9.30</t>
  </si>
  <si>
    <t>LFV3A28W9J3744428</t>
  </si>
  <si>
    <t>姚道伟</t>
  </si>
  <si>
    <t>等车到8.29，已开票9.30</t>
  </si>
  <si>
    <t>LFV3A28W1J3758940</t>
  </si>
  <si>
    <t>潘景华</t>
  </si>
  <si>
    <t>LFV3A28WXJ3758418</t>
  </si>
  <si>
    <t>钟司晓</t>
  </si>
  <si>
    <t>LFV3A28W3J3758650</t>
  </si>
  <si>
    <t>龚文芳</t>
  </si>
  <si>
    <t>LFV3A28W2J3763211</t>
  </si>
  <si>
    <t>许佩群</t>
  </si>
  <si>
    <t>已开票10.7</t>
  </si>
  <si>
    <t>LFV3A28W1J3752054</t>
  </si>
  <si>
    <t>冯纯良</t>
  </si>
  <si>
    <t>原蔡广萍-毛祖伟9.22，原陈小龙-郑延丰9.26，已开票10.8</t>
  </si>
  <si>
    <t>LFV3A28W3J3726927</t>
  </si>
  <si>
    <t>梁顺权</t>
  </si>
  <si>
    <t>已开票10.9</t>
  </si>
  <si>
    <t>LFV3A28W2J3730340</t>
  </si>
  <si>
    <t>彭怡河</t>
  </si>
  <si>
    <t>LFV3A28W5J3757886</t>
  </si>
  <si>
    <t>李亚</t>
  </si>
  <si>
    <t>LFV3A28W2J3753956</t>
  </si>
  <si>
    <t>物流买断</t>
  </si>
  <si>
    <t>原孙永乐-胡少波9.19，已开票9.27</t>
  </si>
  <si>
    <t>LFV3A28W0J3752742</t>
  </si>
  <si>
    <t>原张健-龚理果9.19，已开票9.27</t>
  </si>
  <si>
    <t>LFV3A28W5J3763025</t>
  </si>
  <si>
    <t>蔡平</t>
  </si>
  <si>
    <t>洪幼娜</t>
  </si>
  <si>
    <t>已开票10.14</t>
  </si>
  <si>
    <t>LFV3A28W2J3752015</t>
  </si>
  <si>
    <t>李经明</t>
  </si>
  <si>
    <t>原赵杰-许佩群9.29，已开票10.14</t>
  </si>
  <si>
    <t>LFV2A28W0H3109832</t>
  </si>
  <si>
    <t>2018年型,加装：橡木4500、电动尾门5500、3D360全景影像7500、超纤皮座椅4000、后排出风口1800，合计23300</t>
  </si>
  <si>
    <t>胡明辉</t>
  </si>
  <si>
    <t>原孙永乐-石文轩8.12，按揭被拒8.24，已开票10.14</t>
  </si>
  <si>
    <t>LFV3A28WXJ3745992</t>
  </si>
  <si>
    <t>谢俊培</t>
  </si>
  <si>
    <t>LFV3A28W7J3745769</t>
  </si>
  <si>
    <t>黄德生</t>
  </si>
  <si>
    <t>LFV3A28W4J3758527</t>
  </si>
  <si>
    <t>蒋燕</t>
  </si>
  <si>
    <t>已开票10.15</t>
  </si>
  <si>
    <t>LFV3A28W1J3758601</t>
  </si>
  <si>
    <t>刘雨</t>
  </si>
  <si>
    <t>原张健-龚理果9.20，已开票10.15</t>
  </si>
  <si>
    <t>LFV3A28W8J3763200</t>
  </si>
  <si>
    <t>徐尤欢</t>
  </si>
  <si>
    <t>LFV3A28W9J3751878</t>
  </si>
  <si>
    <t>罗美欣</t>
  </si>
  <si>
    <t>原赵静-李经明9.26，已开票10.16</t>
  </si>
  <si>
    <t>LFV3A28W5J3765728</t>
  </si>
  <si>
    <t>邓国辉</t>
  </si>
  <si>
    <t>LFV3A28W1J3694690</t>
  </si>
  <si>
    <t>东莞市北威胶垫制品有限公司（大用户）</t>
  </si>
  <si>
    <t>LFV3A28W5J3758570</t>
  </si>
  <si>
    <t>郑妙青</t>
  </si>
  <si>
    <t>已开票10.17</t>
  </si>
  <si>
    <t>LFV3A28W6J3758724</t>
  </si>
  <si>
    <t>刘艳君</t>
  </si>
  <si>
    <t>已开票10.21</t>
  </si>
  <si>
    <t>LFV3A28W1J3700147</t>
  </si>
  <si>
    <t>高飞</t>
  </si>
  <si>
    <t>原蔡珍华-梁福荣9.30,张健-汪邦永10.9，已开票10.21</t>
  </si>
  <si>
    <t>LFV3A28W5J3770184</t>
  </si>
  <si>
    <t>李佩鑫</t>
  </si>
  <si>
    <t>LFV3A28W9J3742503</t>
  </si>
  <si>
    <t>张奎飞</t>
  </si>
  <si>
    <t>已开票10.23</t>
  </si>
  <si>
    <t>LFV3A28W5J3761310</t>
  </si>
  <si>
    <t>曲洲政</t>
  </si>
  <si>
    <t>袁东基</t>
  </si>
  <si>
    <t>LFV3A28W8J3755744</t>
  </si>
  <si>
    <t>胡少波</t>
  </si>
  <si>
    <t>原孙永乐-胡少波9.29，22号交钱10.22，今天交钱10.23，已开票10.24</t>
  </si>
  <si>
    <t>LFV3A28W4J3769494</t>
  </si>
  <si>
    <t>缪秀娟</t>
  </si>
  <si>
    <t>等按揭10.22，已交夹子10.23，已开票10.24</t>
  </si>
  <si>
    <t>LFV3A28W4J3752260</t>
  </si>
  <si>
    <t>23号交钱10.22，26号前10.23，已开票10.24</t>
  </si>
  <si>
    <t>LFV3A28W1J3759344</t>
  </si>
  <si>
    <t>欧有根</t>
  </si>
  <si>
    <t>陈志瀚</t>
  </si>
  <si>
    <t>LFV3A28W9J3762430</t>
  </si>
  <si>
    <t>邱生</t>
  </si>
  <si>
    <t>陈志翰</t>
  </si>
  <si>
    <t>LFV3A28WXJ3762923</t>
  </si>
  <si>
    <t>赵华云</t>
  </si>
  <si>
    <t>10.25,1029交款10.27,已开票10.30</t>
  </si>
  <si>
    <t>LFV3A28W5J3758424</t>
  </si>
  <si>
    <t>李春彪</t>
  </si>
  <si>
    <t>22号交钱10.22，24号前10.23，10.27，已交款10.27，已开票10.30</t>
  </si>
  <si>
    <t>LFV3A28W2J3764519</t>
  </si>
  <si>
    <t>陈彬瑜</t>
  </si>
  <si>
    <t>正办居住证10.22，等按揭10.23,原董军超-深圳市冠日电气设备有限公司10.26，已开票10.31</t>
  </si>
  <si>
    <t>LFV2A28WXJ3750525</t>
  </si>
  <si>
    <t>刘雪连</t>
  </si>
  <si>
    <t>22号交资料10.22，10.30，等结果10.27，已开票10.31</t>
  </si>
  <si>
    <t>LFV3A28W2J3764570</t>
  </si>
  <si>
    <t>吴家宝</t>
  </si>
  <si>
    <t>外省牌10.24，已开票10.31</t>
  </si>
  <si>
    <t>LFV3A28W9J3726804</t>
  </si>
  <si>
    <t>陈明</t>
  </si>
  <si>
    <t>原洪幼娜-詹国定9.26，原周婷婷-樊世荣10.17，原张健-张春锦10.25，已开票11.4</t>
  </si>
  <si>
    <t>LFV2A28W6J3714718</t>
  </si>
  <si>
    <t>王巨冬</t>
  </si>
  <si>
    <t>原刘俊斌-陈逸铠9.14，原何明志-何飞9.28，外省10.23，已开票11.4</t>
  </si>
  <si>
    <t>LFV3A28W2J3768571</t>
  </si>
  <si>
    <t>黄斌华</t>
  </si>
  <si>
    <t>已开票11.7</t>
  </si>
  <si>
    <t>LFV3A28W3J3770166</t>
  </si>
  <si>
    <t>程龙</t>
  </si>
  <si>
    <t>外省10.26，已开票11.8</t>
  </si>
  <si>
    <t>LFV3A28W1J3678649</t>
  </si>
  <si>
    <t>2018年型 加装：3D360，活动价7500元，奖励500元，已装</t>
  </si>
  <si>
    <t>李考珠</t>
  </si>
  <si>
    <t>原蔡珍华-梁福荣9.11，原张健-汪邦永10.1，10.30，按揭中10.27,已开票11.11</t>
  </si>
  <si>
    <t>LFV3A28W3J3765663</t>
  </si>
  <si>
    <t>廖献创</t>
  </si>
  <si>
    <t>原张健-汪邦永10.1,LD让放车10.13，11月开10.26,原赵静-于明辉，换66146，10.27，原蔡珍华-谢陈生10.30，已开票11.11</t>
  </si>
  <si>
    <t>LFV3A28W8J3762094</t>
  </si>
  <si>
    <t>彭开淼</t>
  </si>
  <si>
    <t>原陈晓聪-曾献斌9.21，26号前10.23，10.30，原李青华-许云翔10.29，已开票11.11</t>
  </si>
  <si>
    <t>LFV3A28W2J3769106</t>
  </si>
  <si>
    <t>吴华兵</t>
  </si>
  <si>
    <t>外省牌10.22，已开票11.1</t>
  </si>
  <si>
    <t>LFV3A28WXJ3766146</t>
  </si>
  <si>
    <t>于明辉</t>
  </si>
  <si>
    <t>已开票11.13</t>
  </si>
  <si>
    <t>LFV3A28W8J3772835</t>
  </si>
  <si>
    <t>吕刚</t>
  </si>
  <si>
    <t>LFV3A28W9J3744199</t>
  </si>
  <si>
    <t>，李立业</t>
  </si>
  <si>
    <t>A4L 2.0T/40TFSI进取型个性化（南方车型）</t>
  </si>
  <si>
    <t>LFV3A28W3J3768627</t>
  </si>
  <si>
    <t xml:space="preserve"> ，李淼</t>
  </si>
  <si>
    <t>原刘律良-侯翔翼11.12，已开票11.14</t>
  </si>
  <si>
    <t>LFV3A28W1J3770893</t>
  </si>
  <si>
    <t>,林逸杰</t>
  </si>
  <si>
    <t>LFV3A28W7J3758649</t>
  </si>
  <si>
    <t>周四开10.22，26号10.23，10.29,原张健-战玉运10.29，原李青华-李海华10.30，已开票11.18</t>
  </si>
  <si>
    <t>LFV3A28W6J3774843</t>
  </si>
  <si>
    <t>席杰才，</t>
  </si>
  <si>
    <t>已开票11.18</t>
  </si>
  <si>
    <t>LFV3A28WXJ3763084</t>
  </si>
  <si>
    <t>吴盛</t>
  </si>
  <si>
    <t>LFV3A28W7J3770901</t>
  </si>
  <si>
    <t xml:space="preserve"> 喻雄</t>
  </si>
  <si>
    <t>LFV3A28W6J3765897</t>
  </si>
  <si>
    <t xml:space="preserve"> 雷四平</t>
  </si>
  <si>
    <t>LFV3A28W2J3774841</t>
  </si>
  <si>
    <t>杨天兵</t>
  </si>
  <si>
    <t>LFV3A28W7J3718474</t>
  </si>
  <si>
    <t>，陈运怀</t>
  </si>
  <si>
    <t>原黄昆敏-蔡培群10.28，已开票11.20</t>
  </si>
  <si>
    <t>LFV3A28W7J3739583</t>
  </si>
  <si>
    <t>,王小鹏</t>
  </si>
  <si>
    <t>何明杰</t>
  </si>
  <si>
    <t>LFV3A28W4J3708307</t>
  </si>
  <si>
    <t>余涛，</t>
  </si>
  <si>
    <t>国五</t>
  </si>
  <si>
    <t>LFV3A28W9J3745711</t>
  </si>
  <si>
    <t>,向家志</t>
  </si>
  <si>
    <t>今天开11.24，已开票11.25</t>
  </si>
  <si>
    <t>LFV3A28W7J3744251</t>
  </si>
  <si>
    <t xml:space="preserve"> 冯婉贞</t>
  </si>
  <si>
    <t>今天开11.24,已开票11.25</t>
  </si>
  <si>
    <t>LFV3A28W8J3759065</t>
  </si>
  <si>
    <t>彭龙</t>
  </si>
  <si>
    <t>原赵静-李淼11.12，刘律良-侯翔翼11.20，今天开11.24，已开票11.26</t>
  </si>
  <si>
    <t>LFV3A28W0J3760226</t>
  </si>
  <si>
    <t>深圳市臻美雨具有限公司</t>
  </si>
  <si>
    <t>等居住证，今天出结果10.23,原董军超-户苗苗10.5,11.10,11.17放车11.17，周一交11.24，说已开票11.27，已开票11.27</t>
  </si>
  <si>
    <t>LFV3A28WXJ3696275</t>
  </si>
  <si>
    <t>2018年型 加装：电动尾门+桦木内饰10000</t>
  </si>
  <si>
    <t>陈力豪，</t>
  </si>
  <si>
    <t>LFV3A28W3J3788666</t>
  </si>
  <si>
    <t>王勇</t>
  </si>
  <si>
    <t>等按揭11.24，出差回来交11.27，可预开11.29，已开票11.30</t>
  </si>
  <si>
    <t>LFV2A28WXJ3665443</t>
  </si>
  <si>
    <t>2018年型，加装：3D360全景影像7500、头层皮真皮座椅6000、电动尾门5500、后排出风口1800，合计20800</t>
  </si>
  <si>
    <t xml:space="preserve">罗洪琴， </t>
  </si>
  <si>
    <t>周一交11.24，钱暂时不够11.27，已开票11.30</t>
  </si>
  <si>
    <t>LFV3A28W9J3760225</t>
  </si>
  <si>
    <t>前杠刮伤</t>
  </si>
  <si>
    <t>佘海波</t>
  </si>
  <si>
    <t>原秦多琳-余海波11.20，已开票11.30</t>
  </si>
  <si>
    <t>LFV3A28W7J3787813</t>
  </si>
  <si>
    <t>张细娟</t>
  </si>
  <si>
    <t>车到可以11.27，最好不要预开11.29</t>
  </si>
  <si>
    <t>LFV3A28W8J3790445</t>
  </si>
  <si>
    <t>户苗苗</t>
  </si>
  <si>
    <t>等车到11.24，车到给户苗苗，车到可开11.27，预开票有点风险11.29,原董军超-深圳市冠日电气设备有限公司12.4，已开票12.6</t>
  </si>
  <si>
    <t>LFV3A28W2J3791591</t>
  </si>
  <si>
    <t>毛祖伟</t>
  </si>
  <si>
    <t>LFV3A28W8J3786315</t>
  </si>
  <si>
    <t>廖宇山</t>
  </si>
  <si>
    <t>车到可开11.27，不建议预开11.29，已开票12.6</t>
  </si>
  <si>
    <t>LFV3A28W5J3761761</t>
  </si>
  <si>
    <t>后杠和后盖受损</t>
  </si>
  <si>
    <t>张弘瑞</t>
  </si>
  <si>
    <t>按揭中10.27，原李青华-邓耀良10.25,原李青华-许云翔11.21，等按揭11.24，车被撞，重新看白色A4 11.27，原李青华-毛娟11.29,已开票12.11</t>
  </si>
  <si>
    <t>LFV3A28W4J3789678</t>
  </si>
  <si>
    <t>毛娟</t>
  </si>
  <si>
    <t>已开票12.11</t>
  </si>
  <si>
    <t>LFV3A28W5J3773084</t>
  </si>
  <si>
    <t>熊艳明</t>
  </si>
  <si>
    <t>LFV3A28W1J3785989</t>
  </si>
  <si>
    <t>王洪桥</t>
  </si>
  <si>
    <t>已开票12-12</t>
  </si>
  <si>
    <t>LFV3A28W9J3785982</t>
  </si>
  <si>
    <t>王文学</t>
  </si>
  <si>
    <t>LFV3A28W6J3788225</t>
  </si>
  <si>
    <t>张春锦</t>
  </si>
  <si>
    <t>刘律良（张健）</t>
  </si>
  <si>
    <t>A4L 2.0T/45 TFSI四驱运动型</t>
  </si>
  <si>
    <t>LFV3A28W6J3788726</t>
  </si>
  <si>
    <t xml:space="preserve"> 霍东华</t>
  </si>
  <si>
    <t xml:space="preserve">林玉婷 </t>
  </si>
  <si>
    <t>LFV3A28WXJ3796148</t>
  </si>
  <si>
    <t>许旭强</t>
  </si>
  <si>
    <t>已开票12.19</t>
  </si>
  <si>
    <t>LFV3A28W6J3795501</t>
  </si>
  <si>
    <t>周文忠</t>
  </si>
  <si>
    <t>说已开12.22，已开票12.23</t>
  </si>
  <si>
    <t>A4L 40 TFSI 140kW -2019-时尚型</t>
  </si>
  <si>
    <t>LFV3A28W2J3786522</t>
  </si>
  <si>
    <t>邱俊梅</t>
  </si>
  <si>
    <t>原袁梦萍-何红云12.10，22号12.22，已开票12.24</t>
  </si>
  <si>
    <t>LFV3A28W3J3792099</t>
  </si>
  <si>
    <t>郭晓娜</t>
  </si>
  <si>
    <t>已开票12.24</t>
  </si>
  <si>
    <t>LFV3A28W8J3788033</t>
  </si>
  <si>
    <t>深圳安易达商务汽车服务有限公司（大用户）</t>
  </si>
  <si>
    <t>外省牌，1月的名额12.19,原叶娜-刘军12.20，等放款12.22，已开票12.25</t>
  </si>
  <si>
    <t>LFV3A28WXJ3796523</t>
  </si>
  <si>
    <t>龚冬生</t>
  </si>
  <si>
    <t>24号12.22，12.25开12.26</t>
  </si>
  <si>
    <t>LFV3A28W5J3795716</t>
  </si>
  <si>
    <t>饶力</t>
  </si>
  <si>
    <t>LFV3A28W1J3787807</t>
  </si>
  <si>
    <t>范启军</t>
  </si>
  <si>
    <t>原孙永乐-刘鹏12.17，等按揭12.22，12.27交钱12.26</t>
  </si>
  <si>
    <t>LFV3A28W3J3796752</t>
  </si>
  <si>
    <t>蔡洪永</t>
  </si>
  <si>
    <t>24号12.22，26号开12.26</t>
  </si>
  <si>
    <t>LFV3A28W8J3795967</t>
  </si>
  <si>
    <t>陈锦科</t>
  </si>
  <si>
    <t>LFV3A28W1J3797415</t>
  </si>
  <si>
    <t>李阳花</t>
  </si>
  <si>
    <t>等车12.22，车到开12.26，已开票12.28</t>
  </si>
  <si>
    <t>LFV3A28W7J3802200</t>
  </si>
  <si>
    <t>谭靖易</t>
  </si>
  <si>
    <t>A4L 1.4T/35 TFSI进取型</t>
  </si>
  <si>
    <t>LFV3A28W2J3793406</t>
  </si>
  <si>
    <t>孔凡龙</t>
  </si>
  <si>
    <t>陈梓铭</t>
  </si>
  <si>
    <t>明天下午开票12.26，已开票12.27</t>
  </si>
  <si>
    <t>LFV3A28W3J3797058</t>
  </si>
  <si>
    <t>李琳</t>
  </si>
  <si>
    <t>说已开12.30，已开票12.31</t>
  </si>
  <si>
    <t>LFV3A28W8J3785908</t>
  </si>
  <si>
    <t>深圳市双创嘉科技有限公司.</t>
  </si>
  <si>
    <t>原叶娜-李思锋12.22，等按揭12.26，已交夹子12.30，已开票12.31</t>
  </si>
  <si>
    <t>LFV3A28WXJ3795422</t>
  </si>
  <si>
    <t>程永荣</t>
  </si>
  <si>
    <t>下个月开12.22，外省牌12.26，下个月12.30，已开票12.31</t>
  </si>
  <si>
    <t>LFV3A28W0J3795929</t>
  </si>
  <si>
    <t>曹淑琴</t>
  </si>
  <si>
    <t>原蔡珍华-刘婕12.29，已开票12.31</t>
  </si>
  <si>
    <t>LFV3A28W9J3801422</t>
  </si>
  <si>
    <t>房赛平</t>
  </si>
  <si>
    <t>罗子敬</t>
  </si>
  <si>
    <t>LFV3A28W0J3795493</t>
  </si>
  <si>
    <t>洪璐琪</t>
  </si>
  <si>
    <t>等按揭12.22，原袁梦萍，曹淑琴12.30</t>
  </si>
  <si>
    <t>LFV3A28W3J3787758</t>
  </si>
  <si>
    <t>刘玲</t>
  </si>
  <si>
    <t>原陈小龙-郭晓娜12.3，外省牌12.22，1月开12.30</t>
  </si>
  <si>
    <t>A4L 2.0T/45 TFSI个性运动型</t>
  </si>
  <si>
    <t>LFV3A28W8J3799730</t>
  </si>
  <si>
    <t>王城文</t>
  </si>
  <si>
    <t>12.26开12.26，1月开12.30</t>
  </si>
  <si>
    <t>LFV3A28W9J3796027</t>
  </si>
  <si>
    <t>陈勇志</t>
  </si>
  <si>
    <t xml:space="preserve">刘俊斌 </t>
  </si>
  <si>
    <t>等按揭12.30,已开票1.6</t>
  </si>
  <si>
    <t>LFV3A28WXJ3797025</t>
  </si>
  <si>
    <t>周秋莲</t>
  </si>
  <si>
    <t>融资</t>
  </si>
  <si>
    <t>已开票1.6</t>
  </si>
  <si>
    <t>LFV3A28W3J3807796</t>
  </si>
  <si>
    <t>等车12.30，已开票</t>
  </si>
  <si>
    <t>LFV3A28W4J3806768</t>
  </si>
  <si>
    <t>梁亚弟</t>
  </si>
  <si>
    <t>待定12.26，车未到12.30</t>
  </si>
  <si>
    <t>LFV3A28W6J3788693</t>
  </si>
  <si>
    <t>深圳冠日电气设备有限公司</t>
  </si>
  <si>
    <t>26日12.22，补资料，确认中12.30，周一交钱1.5，已开票1.9</t>
  </si>
  <si>
    <t>LFV3A28W6J3807257</t>
  </si>
  <si>
    <t>何家亮</t>
  </si>
  <si>
    <t>LFV3A28W9J3801405</t>
  </si>
  <si>
    <t>陈聪</t>
  </si>
  <si>
    <t>LFV3A28W6J3807436</t>
  </si>
  <si>
    <t>何金珠</t>
  </si>
  <si>
    <t>LFV3A28W1J3796152</t>
  </si>
  <si>
    <t>黄汉培</t>
  </si>
  <si>
    <t>刘俊斌</t>
  </si>
  <si>
    <t>12月开不了12.30，原罗子敬-苏伯洪，12.30放车，已开票1.11</t>
  </si>
  <si>
    <t>放车12.30</t>
  </si>
  <si>
    <t>LFV3A28W9J3807415</t>
  </si>
  <si>
    <t>LFV3A28W7J3795572</t>
  </si>
  <si>
    <t>吴奉壮</t>
  </si>
  <si>
    <t>等按揭12.30，已开票1.5</t>
  </si>
  <si>
    <t>LFV3A28W5J3796817</t>
  </si>
  <si>
    <t>朱孝煌</t>
  </si>
  <si>
    <t>按揭中12.26，外省牌12.30，沟通中1.11，已开票1.13</t>
  </si>
  <si>
    <t>LFV3A28WXJ3795842</t>
  </si>
  <si>
    <t>谢琼花</t>
  </si>
  <si>
    <t>已开1.11，已开票1.13</t>
  </si>
  <si>
    <t>LFV3A28W1J3808333</t>
  </si>
  <si>
    <t>叶燕炜</t>
  </si>
  <si>
    <t>按揭被拒12.30，原李青华-刘愉1.5，已开1.11，已开票1.13</t>
  </si>
  <si>
    <t>LFV3A28W7J3810717</t>
  </si>
  <si>
    <t>徐芳</t>
  </si>
  <si>
    <t>11号交钱1.11，已开票1.13</t>
  </si>
  <si>
    <t>LFV3A28W5J3809338</t>
  </si>
  <si>
    <t>2019年型  加装皮座椅和行车记录仪7500元</t>
  </si>
  <si>
    <t>尹欣</t>
  </si>
  <si>
    <t>周一交钱1.11，已开票1.15</t>
  </si>
  <si>
    <t>LFV3A28W0J3790553</t>
  </si>
  <si>
    <t>2019年型 S4中网+S4四出排气+镀络后视镜壳（不可拆）套餐价8000   提成500</t>
  </si>
  <si>
    <t>鲜雪君</t>
  </si>
  <si>
    <t>等按揭12.22原赵杰-鲜雪君12.23，按揭中12.30，原蔡珍华-刘捷，按揭被拒1.7，11号交钱1.11，已开票1.15</t>
  </si>
  <si>
    <t>A4L 2.0T/40TFSI前驱运动型</t>
  </si>
  <si>
    <t>LFV3A28W3J3788683</t>
  </si>
  <si>
    <t>聂小兰</t>
  </si>
  <si>
    <t>下周六交钱1.11，已开票1.16</t>
  </si>
  <si>
    <t>LFV3A28W7J3796480</t>
  </si>
  <si>
    <t>陈洁</t>
  </si>
  <si>
    <t>12月不能开12.30，周六交钱1.11，已开票1.16</t>
  </si>
  <si>
    <t>LFV3A28W2J3811001</t>
  </si>
  <si>
    <t>李源汇</t>
  </si>
  <si>
    <t>等车1.11，已开票1.16</t>
  </si>
  <si>
    <t>LFV3A28W9J3807754</t>
  </si>
  <si>
    <t>钟妙玉</t>
  </si>
  <si>
    <t>LFV3A28W7J3806876</t>
  </si>
  <si>
    <t>易炳华</t>
  </si>
  <si>
    <t>沟通中1.11，已开票1.16</t>
  </si>
  <si>
    <t>LFV3A28W0J3807240</t>
  </si>
  <si>
    <t>深圳捷侨科技邮箱公司</t>
  </si>
  <si>
    <t>林玉婷</t>
  </si>
  <si>
    <t>LFV3A28W5J3807377</t>
  </si>
  <si>
    <t xml:space="preserve"> 舒严华</t>
  </si>
  <si>
    <t>LFV3A28W6J3807405</t>
  </si>
  <si>
    <t xml:space="preserve">黄芸（大用户） </t>
  </si>
  <si>
    <t>LFV3A28W0J3795185</t>
  </si>
  <si>
    <t>21号递交资料12.22，陈晓聪-熊悟12.26，已开票1.16</t>
  </si>
  <si>
    <t>LFV3A28W6J3807355</t>
  </si>
  <si>
    <t>邓丰云</t>
  </si>
  <si>
    <t>等按揭1.11,已开票1.18</t>
  </si>
  <si>
    <t>LFV3A28W7J3796124</t>
  </si>
  <si>
    <t>李克华</t>
  </si>
  <si>
    <t>等按揭12.30，等按揭1.11，15号开票1.13，已开票1.18</t>
  </si>
  <si>
    <t>LFV3A28W5J3811008</t>
  </si>
  <si>
    <t>聂日红</t>
  </si>
  <si>
    <t>等车，已通过1.11，已考票1.18</t>
  </si>
  <si>
    <t>LFV3A28W5J3810764</t>
  </si>
  <si>
    <t>王玲莉</t>
  </si>
  <si>
    <t>等按揭1.11，已开票1.18</t>
  </si>
  <si>
    <t>LFV3A28WXJ3811067</t>
  </si>
  <si>
    <t>李攀</t>
  </si>
  <si>
    <t>等车1.11，19号交钱1.18，今天收款1.19，已开票1.21</t>
  </si>
  <si>
    <t>LFV3A28W7J3792221</t>
  </si>
  <si>
    <t>龚文英</t>
  </si>
  <si>
    <t>已开票1.21</t>
  </si>
  <si>
    <t>LFV3A28W2J3796936</t>
  </si>
  <si>
    <t>殷华君</t>
  </si>
  <si>
    <t>原深圳德迪：李晓兰：陈照亮，按揭被拒1.17，已交钱1.18，已收款1.19，已开票1.21</t>
  </si>
  <si>
    <t>LFV3A28W5J3811963</t>
  </si>
  <si>
    <t>洪喜珊</t>
  </si>
  <si>
    <t>等车1.11，21号交钱1.18，23号交钱1.23，已开票1.23</t>
  </si>
  <si>
    <t>LFV3A28W2K3704614</t>
  </si>
  <si>
    <t>2019年型
 皮质座椅+行车记录仪    销售价格 7500</t>
  </si>
  <si>
    <t>王雅霜</t>
  </si>
  <si>
    <t>等车1.23，已开票1.23</t>
  </si>
  <si>
    <t>LFV3A28W6K3703711</t>
  </si>
  <si>
    <t>元志军</t>
  </si>
  <si>
    <t>等车1.18，等车1.23，已开票1.23</t>
  </si>
  <si>
    <t>LFV3A28W3K3702578</t>
  </si>
  <si>
    <t>刘栋栋</t>
  </si>
  <si>
    <t>今天去银行签字1.18，刚做按揭审批1.19，23号交钱1.23，已开票1.23</t>
  </si>
  <si>
    <t>LFV3A28W5K3703697</t>
  </si>
  <si>
    <t>梁红涛</t>
  </si>
  <si>
    <t>已开票1.25</t>
  </si>
  <si>
    <t>LFV3A28W1J3810972</t>
  </si>
  <si>
    <t>曾俊维</t>
  </si>
  <si>
    <t>等车1.11，22号交钱1.18，23号交钱1.23，今天交钱1.24,已开票1.27</t>
  </si>
  <si>
    <t>LFV3A28W1K3708136</t>
  </si>
  <si>
    <t>邹小花</t>
  </si>
  <si>
    <t>已开票1.27</t>
  </si>
  <si>
    <t>LFV3A28W8K3703662</t>
  </si>
  <si>
    <t>李雪华</t>
  </si>
  <si>
    <t>LFV3A28W9K3703802</t>
  </si>
  <si>
    <t>肖九福</t>
  </si>
  <si>
    <t>已开票2.18</t>
  </si>
  <si>
    <t>LFV3A28W6K3703904</t>
  </si>
  <si>
    <t>张胜文</t>
  </si>
  <si>
    <t>LFV3A28W6J3800339</t>
  </si>
  <si>
    <t>张志民</t>
  </si>
  <si>
    <t>LFV3A28W9K3703878</t>
  </si>
  <si>
    <t>刘敬晶</t>
  </si>
  <si>
    <t>LFV3A28W6K3712487</t>
  </si>
  <si>
    <t>陈明媛</t>
  </si>
  <si>
    <t>21号2.21，已开票2.22</t>
  </si>
  <si>
    <t>LFV3A28W6K3703773</t>
  </si>
  <si>
    <t>姜佰胜</t>
  </si>
  <si>
    <t>A4L 45 TFSI 185kW -2019-个性运动版</t>
  </si>
  <si>
    <t>LFV3A28W8J3802321</t>
  </si>
  <si>
    <t>刘佳玮</t>
  </si>
  <si>
    <t>LFV3A28W8K3710613</t>
  </si>
  <si>
    <t>2019年型，加装皮座椅和行车记录仪7500元</t>
  </si>
  <si>
    <t>董安丽</t>
  </si>
  <si>
    <t>等按揭2.22，25号交钱2.22</t>
  </si>
  <si>
    <t>LFV3A28W2K3710123</t>
  </si>
  <si>
    <t>潘登</t>
  </si>
  <si>
    <t>LFV3A28W2K3710588</t>
  </si>
  <si>
    <t>曾国明（大用户）</t>
  </si>
  <si>
    <t>26号2.19，下周二2.22，，明天开票2.25</t>
  </si>
  <si>
    <t>LFV3A28W6K3717253</t>
  </si>
  <si>
    <t>汪焱培</t>
  </si>
  <si>
    <t>等车。按揭2.22</t>
  </si>
  <si>
    <t>LFV3A28W3K3719655</t>
  </si>
  <si>
    <t>冉双双</t>
  </si>
  <si>
    <t>等车，按揭已过2.22</t>
  </si>
  <si>
    <t>LFV3A28W9K3715335</t>
  </si>
  <si>
    <t>刘松德</t>
  </si>
  <si>
    <t>LFV3A28W2K3715628</t>
  </si>
  <si>
    <t>黎惠</t>
  </si>
  <si>
    <t>LFV3A28W6K3715891</t>
  </si>
  <si>
    <t>高伟</t>
  </si>
  <si>
    <t>LFV3A28W4K3722824</t>
  </si>
  <si>
    <t>古瑞琴</t>
  </si>
  <si>
    <t>已开票3.10</t>
  </si>
  <si>
    <t>LFV3A28W7K3715625</t>
  </si>
  <si>
    <t>罗官福</t>
  </si>
  <si>
    <t>LFV3A28W1K3715815</t>
  </si>
  <si>
    <t>张涛</t>
  </si>
  <si>
    <t>LFV3A28W0K3721802</t>
  </si>
  <si>
    <t>黄晓升</t>
  </si>
  <si>
    <t>已开3.10</t>
  </si>
  <si>
    <t>LFV3A28W6K3722887</t>
  </si>
  <si>
    <t>刘光超</t>
  </si>
  <si>
    <t>LFV3A28W1K3714745</t>
  </si>
  <si>
    <t>范开琼</t>
  </si>
  <si>
    <t>10号3.10</t>
  </si>
  <si>
    <t>LFV3A28W9K3715352</t>
  </si>
  <si>
    <t>徐欣</t>
  </si>
  <si>
    <t>周一3.10</t>
  </si>
  <si>
    <t>LFV3A28W5K3714747</t>
  </si>
  <si>
    <t>张育传</t>
  </si>
  <si>
    <t>已开3.20</t>
  </si>
  <si>
    <t>LFV3A28W5J3800834</t>
  </si>
  <si>
    <t>刘锦锋</t>
  </si>
  <si>
    <t>LFV3A28WXK3709141</t>
  </si>
  <si>
    <t>王军</t>
  </si>
  <si>
    <t>王绘东</t>
  </si>
  <si>
    <t>LFV3A28W0K3715675</t>
  </si>
  <si>
    <t>郑茂城</t>
  </si>
  <si>
    <t>LFV3A28W8K3715617</t>
  </si>
  <si>
    <t>田秀丽</t>
  </si>
  <si>
    <t>LFV3A28W0K3730998</t>
  </si>
  <si>
    <t>罗媛媛</t>
  </si>
  <si>
    <t>LFV3A28W0K3715952</t>
  </si>
  <si>
    <t>赵体报</t>
  </si>
  <si>
    <t>已开3.27</t>
  </si>
  <si>
    <t>LFV3A28W5K3731080</t>
  </si>
  <si>
    <t>李伟</t>
  </si>
  <si>
    <t>已开3.26</t>
  </si>
  <si>
    <t>LFV3A28W6K3731170</t>
  </si>
  <si>
    <t>魏桂淑</t>
  </si>
  <si>
    <t>已开4.1</t>
  </si>
  <si>
    <t>LFV3A28W7K3728987</t>
  </si>
  <si>
    <t>康建军</t>
  </si>
  <si>
    <t>LFV3A28W4K3715291</t>
  </si>
  <si>
    <t>吕江华</t>
  </si>
  <si>
    <t>5.28前开票</t>
  </si>
  <si>
    <t>LFV3A28W4K3730910</t>
  </si>
  <si>
    <t>熊武辉（大用户）</t>
  </si>
  <si>
    <t>LFV3A28W3K3731157</t>
  </si>
  <si>
    <t>肖祥丽</t>
  </si>
  <si>
    <t>LFV3A28W9K3715724</t>
  </si>
  <si>
    <t>付现伟</t>
  </si>
  <si>
    <t>LFV3A28W4K3731717</t>
  </si>
  <si>
    <t>于洋</t>
  </si>
  <si>
    <t>LFV3A28W6K3715518</t>
  </si>
  <si>
    <t>李清泉</t>
  </si>
  <si>
    <t>LFV3A28WXK3715523</t>
  </si>
  <si>
    <t>李龙飞</t>
  </si>
  <si>
    <t>已开4.10</t>
  </si>
  <si>
    <t>LFV3A28W5K3732939</t>
  </si>
  <si>
    <t>林宏基</t>
  </si>
  <si>
    <t>已开4.14</t>
  </si>
  <si>
    <t>LFV3A28W5K3712108</t>
  </si>
  <si>
    <t>车梦园</t>
  </si>
  <si>
    <t>已开4.16</t>
  </si>
  <si>
    <t>LFV3A28W4K3733032</t>
  </si>
  <si>
    <t>古曜龙（杨平珍）</t>
  </si>
  <si>
    <t>A4L 2.0T/40TFSI时尚个性化</t>
  </si>
  <si>
    <t>LFV3A28W1K3724496</t>
  </si>
  <si>
    <t>林丽芳</t>
  </si>
  <si>
    <t>已开票4.21</t>
  </si>
  <si>
    <t>LFV3A28W5K3731337</t>
  </si>
  <si>
    <t>刘梦玲</t>
  </si>
  <si>
    <t>6.23前开票</t>
  </si>
  <si>
    <t>LFV3A28W8K3711762</t>
  </si>
  <si>
    <t>2019年型加装电动尾门，销售价5500</t>
  </si>
  <si>
    <t>张燕文</t>
  </si>
  <si>
    <t>已开4.22</t>
  </si>
  <si>
    <t>LFV3A28W2K3731991</t>
  </si>
  <si>
    <t>协力胶盒制品（深圳）有限公司</t>
  </si>
  <si>
    <t>LFV3A28W3K3731983</t>
  </si>
  <si>
    <t>周丽荃</t>
  </si>
  <si>
    <t>LFV3A28W1K3710078</t>
  </si>
  <si>
    <t>2019年</t>
  </si>
  <si>
    <t xml:space="preserve">
王亚建</t>
  </si>
  <si>
    <t>还没做按揭2.19，换颜色，今天回复2.21，原沈亚星-付现伟,原沈亚星-付现伟，客户嫌弃时间长3.16</t>
  </si>
  <si>
    <t>LFV3A28W2K3740674</t>
  </si>
  <si>
    <t>黄领</t>
  </si>
  <si>
    <t>LFV3A28W4J3805538</t>
  </si>
  <si>
    <t>李阅</t>
  </si>
  <si>
    <t>LFV3A28W2K3714799</t>
  </si>
  <si>
    <t>方倩玉</t>
  </si>
  <si>
    <t>A4L 40 TFSI 185kW -2019-运动型</t>
  </si>
  <si>
    <t>LFV3A28W9K3743863</t>
  </si>
  <si>
    <t>程曲波</t>
  </si>
  <si>
    <t>今天开4.28</t>
  </si>
  <si>
    <t>LFV3A28W2K3740500</t>
  </si>
  <si>
    <t>彭勇</t>
  </si>
  <si>
    <t>已开4.28</t>
  </si>
  <si>
    <t>LFV3A28WXK3749350</t>
  </si>
  <si>
    <t>饶春香</t>
  </si>
  <si>
    <t>LFV3A28W9K3746049</t>
  </si>
  <si>
    <t>2019年型
真皮座椅-7500</t>
  </si>
  <si>
    <t>罗琰</t>
  </si>
  <si>
    <t>今天交钱4.28</t>
  </si>
  <si>
    <t>LFV3A28W5K3746078</t>
  </si>
  <si>
    <t>向利</t>
  </si>
  <si>
    <t>本月开4.28</t>
  </si>
  <si>
    <t>LFV3A28WXK3749431</t>
  </si>
  <si>
    <t>杨春芳</t>
  </si>
  <si>
    <t>已开5.6</t>
  </si>
  <si>
    <t>LFV3A28W4K3732270</t>
  </si>
  <si>
    <t>周华</t>
  </si>
  <si>
    <t>LFV3A28W3K3731269</t>
  </si>
  <si>
    <t>2019年型，加装皮座椅7500，（进取特别版--原厂导航+倒车影像+原厂铝饰条+自动升窗，一档销售8800，提成500；二挡销售6800,提成300）</t>
  </si>
  <si>
    <t>毛兴平</t>
  </si>
  <si>
    <t>已开5.7</t>
  </si>
  <si>
    <t>LFV3A28W5K3732309</t>
  </si>
  <si>
    <t>2019年型，展车</t>
  </si>
  <si>
    <t>曾米珊</t>
  </si>
  <si>
    <t>LFV3A28W8K3749539</t>
  </si>
  <si>
    <t>余小锋</t>
  </si>
  <si>
    <t>LFV3A28W9K3745984</t>
  </si>
  <si>
    <t>曾清佑</t>
  </si>
  <si>
    <t>已开5.9</t>
  </si>
  <si>
    <t>LFV3A28W8K3746057</t>
  </si>
  <si>
    <t>范秀霞</t>
  </si>
  <si>
    <t>LFV3A28W8K3749704</t>
  </si>
  <si>
    <t>檀小兵</t>
  </si>
  <si>
    <t>原李青华-孙帅帅，换现车4.25</t>
  </si>
  <si>
    <t>LFV3A28W0K3749132</t>
  </si>
  <si>
    <t>杜志弘</t>
  </si>
  <si>
    <t>原蔡珍华-蒙丽燕，郭总让放车4.25</t>
  </si>
  <si>
    <t>LFV3A28W1K3732291</t>
  </si>
  <si>
    <t xml:space="preserve">
吴贤聪</t>
  </si>
  <si>
    <t>LFV3A28W8K3740470</t>
  </si>
  <si>
    <t>熊四梅</t>
  </si>
  <si>
    <t>已开5.12</t>
  </si>
  <si>
    <t>LFV3A28W3K3745947</t>
  </si>
  <si>
    <t>邓明红</t>
  </si>
  <si>
    <t>原董军超-王征文，换成40时尚32267 5.11</t>
  </si>
  <si>
    <t>LFV3A28W6K3731086</t>
  </si>
  <si>
    <t>杜春雷</t>
  </si>
  <si>
    <t>原陈小龙-杜春雷5.13</t>
  </si>
  <si>
    <t>A4L 2.0T/40TFSI时尚</t>
  </si>
  <si>
    <t>LFV3A28W8K3748911</t>
  </si>
  <si>
    <t>吴会芳</t>
  </si>
  <si>
    <t>已开5.16</t>
  </si>
  <si>
    <t>LFV3A28W8K3748469</t>
  </si>
  <si>
    <t>钟小燕</t>
  </si>
  <si>
    <t>LFV3A28W4K3732267</t>
  </si>
  <si>
    <t>2019年型.型加装电动尾门，销售价5500</t>
  </si>
  <si>
    <t>（）王征文</t>
  </si>
  <si>
    <t>陈晓聪（董军超）</t>
  </si>
  <si>
    <t>已开5.19</t>
  </si>
  <si>
    <t>LFV3A28W8K3740582</t>
  </si>
  <si>
    <t>许民智</t>
  </si>
  <si>
    <t>LFV3A28W0K3749602</t>
  </si>
  <si>
    <t>张寒遇</t>
  </si>
  <si>
    <t>已开5.22</t>
  </si>
  <si>
    <t>LFV3A28W1K3731657</t>
  </si>
  <si>
    <t xml:space="preserve">
文瑶</t>
  </si>
  <si>
    <t>已开5.23</t>
  </si>
  <si>
    <t>LFV3A28W0K3749776</t>
  </si>
  <si>
    <t>徐永燕</t>
  </si>
  <si>
    <t>LFV3A28W4K3750980</t>
  </si>
  <si>
    <t>曾日平</t>
  </si>
  <si>
    <t>LFV3A28W3K3749805</t>
  </si>
  <si>
    <t>王雅妮</t>
  </si>
  <si>
    <t>LFV3A28W2K3752842</t>
  </si>
  <si>
    <t>彭松文</t>
  </si>
  <si>
    <t>等按揭5.22</t>
  </si>
  <si>
    <t>LFV3A28W4K3731362</t>
  </si>
  <si>
    <t>黄彬娜</t>
  </si>
  <si>
    <t>今天5.24</t>
  </si>
  <si>
    <t>LFV3A28W0K3749759</t>
  </si>
  <si>
    <t>谢丹妮</t>
  </si>
  <si>
    <t>LFV3A28W5K3732861</t>
  </si>
  <si>
    <t>杨晓</t>
  </si>
  <si>
    <t>LFV3A28W6K3749538</t>
  </si>
  <si>
    <t>王警涛</t>
  </si>
  <si>
    <t>已开票5.26</t>
  </si>
  <si>
    <t>LFV3A28W6K3748874</t>
  </si>
  <si>
    <t>阳磊</t>
  </si>
  <si>
    <t>LFV3A28WXK3746108</t>
  </si>
  <si>
    <t>胡开林</t>
  </si>
  <si>
    <t>LFV3A28W2K3752422</t>
  </si>
  <si>
    <t>蒋松林</t>
  </si>
  <si>
    <t>褚叶容</t>
  </si>
  <si>
    <t>已开票5.30</t>
  </si>
  <si>
    <t>LFV3A28W9K3727520</t>
  </si>
  <si>
    <t>唐芳</t>
  </si>
  <si>
    <t>已开票6.2</t>
  </si>
  <si>
    <t>LFV3A28W5K3758148</t>
  </si>
  <si>
    <t>蒙丽燕</t>
  </si>
  <si>
    <t>8.23前开票</t>
  </si>
  <si>
    <t>LFV3A28W1K3722277</t>
  </si>
  <si>
    <t>2019年型，（时尚特别版--碳纤内饰+3D360全景影像）一档销售11800，提成500；二挡销售9800.提成300；已完工不可拆</t>
  </si>
  <si>
    <t>吴华兵（彭苏敏）</t>
  </si>
  <si>
    <t>LFV3A28W1K3747535</t>
  </si>
  <si>
    <t>黄顺序</t>
  </si>
  <si>
    <t>已开6.9</t>
  </si>
  <si>
    <t>LFV3A28W4K3732561</t>
  </si>
  <si>
    <t xml:space="preserve">
王远发</t>
  </si>
  <si>
    <t>已开6.12</t>
  </si>
  <si>
    <t>LFV3A28W8K3763957</t>
  </si>
  <si>
    <t>余嘉俊</t>
  </si>
  <si>
    <t>已开6.13</t>
  </si>
  <si>
    <t>LFV3A28W5K3766685</t>
  </si>
  <si>
    <t>曾广章</t>
  </si>
  <si>
    <t>已开6.16</t>
  </si>
  <si>
    <t>8.26前开票</t>
  </si>
  <si>
    <t>LFV3A28W8K3749802</t>
  </si>
  <si>
    <t>雷正明</t>
  </si>
  <si>
    <t>7.22前开票</t>
  </si>
  <si>
    <t>LFV3A28W1K3759412</t>
  </si>
  <si>
    <t>肖春鹏</t>
  </si>
  <si>
    <t>8.25前开票</t>
  </si>
  <si>
    <t>LFV3A28W4K3763728</t>
  </si>
  <si>
    <t>深圳市明正通汽车服务有限公司</t>
  </si>
  <si>
    <t>LFV3A28W3K3722605</t>
  </si>
  <si>
    <t>李丽</t>
  </si>
  <si>
    <t>已开票6.17</t>
  </si>
  <si>
    <t>LFV3A28W2K3750010</t>
  </si>
  <si>
    <t>刘慧珊</t>
  </si>
  <si>
    <t>LFV3A28W9K3763661</t>
  </si>
  <si>
    <t>周晓芬</t>
  </si>
  <si>
    <t>LFV3A28W8K3764610</t>
  </si>
  <si>
    <t>高红斌</t>
  </si>
  <si>
    <t>LFV3A28W2K3763744</t>
  </si>
  <si>
    <t>钟华</t>
  </si>
  <si>
    <t>LFV3A28W2K3769835</t>
  </si>
  <si>
    <t>赖美珍（大用户）</t>
  </si>
  <si>
    <t>已开6.20</t>
  </si>
  <si>
    <t>探索蓝+黑色</t>
  </si>
  <si>
    <t>LFV3A28W5K3763351</t>
  </si>
  <si>
    <t>方春鸿</t>
  </si>
  <si>
    <t>进口组</t>
  </si>
  <si>
    <t>已开票6.23</t>
  </si>
  <si>
    <t>LFV3A28W7K3769670</t>
  </si>
  <si>
    <t>张砾文</t>
  </si>
  <si>
    <t>今天开6.23已开票6.23</t>
  </si>
  <si>
    <t>LFV3A28W2K3752470</t>
  </si>
  <si>
    <t>郑小洋</t>
  </si>
  <si>
    <t>陈小沛</t>
  </si>
  <si>
    <t>LFV3A28W4K3767665</t>
  </si>
  <si>
    <t>罗中易</t>
  </si>
  <si>
    <t>还没交资料6.16，下周一6.20。23号开6.21，已开6.23</t>
  </si>
  <si>
    <t>LFV3A28WXK3749820</t>
  </si>
  <si>
    <t>翁昆明</t>
  </si>
  <si>
    <r>
      <rPr>
        <sz val="9"/>
        <rFont val="宋体"/>
        <charset val="134"/>
      </rPr>
      <t>等按揭6.16，6.20，周一交资料，没出结果6.21，今天开6.23，说已开6.25，已开票</t>
    </r>
    <r>
      <rPr>
        <sz val="9"/>
        <rFont val="宋体"/>
        <charset val="134"/>
      </rPr>
      <t>6.23</t>
    </r>
  </si>
  <si>
    <t>LFV3A28WXK3734718</t>
  </si>
  <si>
    <t>2019年型
加装真皮座椅  销售价：6000</t>
  </si>
  <si>
    <t>黄加来</t>
  </si>
  <si>
    <r>
      <rPr>
        <sz val="9"/>
        <rFont val="宋体"/>
        <charset val="134"/>
      </rPr>
      <t>等结果6</t>
    </r>
    <r>
      <rPr>
        <sz val="9"/>
        <rFont val="宋体"/>
        <charset val="134"/>
      </rPr>
      <t>.26</t>
    </r>
  </si>
  <si>
    <t>LFV3A28W2K3769527</t>
  </si>
  <si>
    <t>余璇</t>
  </si>
  <si>
    <t>原陈小沛-马江伟，等车到6.21，原沈亚星-余怒柱6.21，已交钱6.27</t>
  </si>
  <si>
    <t>LFV3A28W9K3772585</t>
  </si>
  <si>
    <t>黄玉素</t>
  </si>
  <si>
    <r>
      <rPr>
        <sz val="9"/>
        <rFont val="宋体"/>
        <charset val="134"/>
      </rPr>
      <t>刚订6.25，等结果6.26，可预开6.28，6.29已开票</t>
    </r>
    <r>
      <rPr>
        <sz val="9"/>
        <rFont val="宋体"/>
        <charset val="134"/>
      </rPr>
      <t>6.30</t>
    </r>
  </si>
  <si>
    <t>LFV3A28W0K3770420</t>
  </si>
  <si>
    <t>沈志煌</t>
  </si>
  <si>
    <r>
      <rPr>
        <sz val="9"/>
        <rFont val="宋体"/>
        <charset val="134"/>
      </rPr>
      <t>30号上午开6.28，6.29已开票</t>
    </r>
    <r>
      <rPr>
        <sz val="9"/>
        <rFont val="宋体"/>
        <charset val="134"/>
      </rPr>
      <t>6.30</t>
    </r>
  </si>
  <si>
    <t>LFV3A28W4K3776205</t>
  </si>
  <si>
    <t>郑铮</t>
  </si>
  <si>
    <r>
      <rPr>
        <sz val="9"/>
        <rFont val="宋体"/>
        <charset val="134"/>
      </rPr>
      <t>按揭已过等车到6.21，30号开6.28，预开.29已开票</t>
    </r>
    <r>
      <rPr>
        <sz val="9"/>
        <rFont val="宋体"/>
        <charset val="134"/>
      </rPr>
      <t>6.30</t>
    </r>
  </si>
  <si>
    <t>LFV3A28W3K3772999</t>
  </si>
  <si>
    <t>谭兵斌</t>
  </si>
  <si>
    <r>
      <rPr>
        <sz val="9"/>
        <rFont val="宋体"/>
        <charset val="134"/>
      </rPr>
      <t>等车6.16，未交资料6.23，可预开6.28，6.29已开票</t>
    </r>
    <r>
      <rPr>
        <sz val="9"/>
        <rFont val="宋体"/>
        <charset val="134"/>
      </rPr>
      <t>6.30</t>
    </r>
  </si>
  <si>
    <t>LFV3A28WXK3763331</t>
  </si>
  <si>
    <t>宁成</t>
  </si>
  <si>
    <r>
      <rPr>
        <sz val="9"/>
        <rFont val="宋体"/>
        <charset val="134"/>
      </rPr>
      <t>审批中6.20，6.21，按揭被拒，换渠道6.23，审批中6.25  28号开6.28，已开6.29已开票</t>
    </r>
    <r>
      <rPr>
        <sz val="9"/>
        <rFont val="宋体"/>
        <charset val="134"/>
      </rPr>
      <t>6.30</t>
    </r>
  </si>
  <si>
    <t>LFV3A28W0K3766559</t>
  </si>
  <si>
    <t>曾钜海</t>
  </si>
  <si>
    <r>
      <rPr>
        <sz val="9"/>
        <rFont val="宋体"/>
        <charset val="134"/>
      </rPr>
      <t>29号开6.28，6.29已开票</t>
    </r>
    <r>
      <rPr>
        <sz val="9"/>
        <rFont val="宋体"/>
        <charset val="134"/>
      </rPr>
      <t>6.30</t>
    </r>
  </si>
  <si>
    <t>LFV3A28W1K3772886</t>
  </si>
  <si>
    <t>马江伟</t>
  </si>
  <si>
    <r>
      <rPr>
        <sz val="9"/>
        <rFont val="宋体"/>
        <charset val="134"/>
      </rPr>
      <t>原叶娜-陈玉婷6.20，等车到6.21.6.23，6.25等车6.27预开6.29，已开票</t>
    </r>
    <r>
      <rPr>
        <sz val="9"/>
        <rFont val="宋体"/>
        <charset val="134"/>
      </rPr>
      <t>6.30</t>
    </r>
  </si>
  <si>
    <t>LFV3A28W0K3772930</t>
  </si>
  <si>
    <t>张春祥</t>
  </si>
  <si>
    <r>
      <rPr>
        <sz val="9"/>
        <rFont val="宋体"/>
        <charset val="134"/>
      </rPr>
      <t>按揭已过6.23，等车6.27，明天开6.29已开票</t>
    </r>
    <r>
      <rPr>
        <sz val="9"/>
        <rFont val="宋体"/>
        <charset val="134"/>
      </rPr>
      <t>6.30</t>
    </r>
  </si>
  <si>
    <t>LFV3A28WXK3775740</t>
  </si>
  <si>
    <t>华胜（大用户华为)</t>
  </si>
  <si>
    <t>助理</t>
  </si>
  <si>
    <r>
      <rPr>
        <sz val="9"/>
        <rFont val="宋体"/>
        <charset val="134"/>
      </rPr>
      <t>周天开6.28，今天开6.29已开票</t>
    </r>
    <r>
      <rPr>
        <sz val="9"/>
        <rFont val="宋体"/>
        <charset val="134"/>
      </rPr>
      <t>6.30</t>
    </r>
  </si>
  <si>
    <t>LFV3A28W0K3773138</t>
  </si>
  <si>
    <t>黄伦旺</t>
  </si>
  <si>
    <t>等车6.14，6.20，按揭已过，29号开6.28，6.29，已开票6.30</t>
  </si>
  <si>
    <t>LFV3A28WXK3730913</t>
  </si>
  <si>
    <t>段祺</t>
  </si>
  <si>
    <r>
      <rPr>
        <sz val="9"/>
        <rFont val="宋体"/>
        <charset val="134"/>
      </rPr>
      <t>换人做按揭6.27，被拒6.29，已开票</t>
    </r>
    <r>
      <rPr>
        <sz val="9"/>
        <rFont val="宋体"/>
        <charset val="134"/>
      </rPr>
      <t>7.8</t>
    </r>
  </si>
  <si>
    <t>9.24前开票</t>
  </si>
  <si>
    <t>LFV3A28W2K3772931</t>
  </si>
  <si>
    <t>高建</t>
  </si>
  <si>
    <t>等车6.16，6.20，等车开票6.21没交资料6.23，等车6.25</t>
  </si>
  <si>
    <t>LFV3A28W5J3805225</t>
  </si>
  <si>
    <t>李明贺</t>
  </si>
  <si>
    <r>
      <rPr>
        <sz val="9"/>
        <rFont val="宋体"/>
        <charset val="134"/>
      </rPr>
      <t>原沈亚星-熊平，按揭被拒6.20</t>
    </r>
    <r>
      <rPr>
        <sz val="9"/>
        <rFont val="宋体"/>
        <charset val="134"/>
      </rPr>
      <t>,已开票7.10</t>
    </r>
  </si>
  <si>
    <t>LFV3A28W2K3760701</t>
  </si>
  <si>
    <t>王源梓</t>
  </si>
  <si>
    <r>
      <rPr>
        <sz val="9"/>
        <rFont val="宋体"/>
        <charset val="134"/>
      </rPr>
      <t>外省牌，下月开票6.12，6.25，已开票</t>
    </r>
    <r>
      <rPr>
        <sz val="9"/>
        <rFont val="宋体"/>
        <charset val="134"/>
      </rPr>
      <t>7.9</t>
    </r>
  </si>
  <si>
    <t>LFV3A28W0K3776945</t>
  </si>
  <si>
    <t>丁贤</t>
  </si>
  <si>
    <t>LFV3A28W9K3782601</t>
  </si>
  <si>
    <t>李亚杰</t>
  </si>
  <si>
    <t>LFV3A28WXK3776824</t>
  </si>
  <si>
    <t>余怒柱</t>
  </si>
  <si>
    <t>等车6.27预开6.29</t>
  </si>
  <si>
    <t>LFV3A28W4K3703450</t>
  </si>
  <si>
    <t>叶锦洋</t>
  </si>
  <si>
    <t>7-9已开</t>
  </si>
  <si>
    <t>LFV3A28W5K3782787</t>
  </si>
  <si>
    <t>任广</t>
  </si>
  <si>
    <t>已开7.17</t>
  </si>
  <si>
    <t>LFV3A28W8K3775087</t>
  </si>
  <si>
    <t>卢小芳</t>
  </si>
  <si>
    <t>已开7.21</t>
  </si>
  <si>
    <t>LFV3A28WXK3769811</t>
  </si>
  <si>
    <t>廖文凯</t>
  </si>
  <si>
    <t>原钟昊-吴黎，按揭被拒7.16</t>
  </si>
  <si>
    <t>LFV3A28W5K3782174</t>
  </si>
  <si>
    <t>后杠左下裙边角掉漆，左后轮毂掉漆</t>
  </si>
  <si>
    <t>欧文振</t>
  </si>
  <si>
    <t>等车7.21，原陈小龙-廖利霞7.20，指标问题7.25，说已开7.28</t>
  </si>
  <si>
    <t>LFV3A28W6K3786914</t>
  </si>
  <si>
    <t>陈巍</t>
  </si>
  <si>
    <t>等车7.22，周一开7.28</t>
  </si>
  <si>
    <t>LFV3A28W4K3782098</t>
  </si>
  <si>
    <t>2019年型,到店加装：真皮座椅  销售价6000</t>
  </si>
  <si>
    <t>黄柴荣</t>
  </si>
  <si>
    <r>
      <rPr>
        <sz val="9"/>
        <rFont val="宋体"/>
        <charset val="134"/>
      </rPr>
      <t>等审批7.25说已开7.28</t>
    </r>
    <r>
      <rPr>
        <sz val="9"/>
        <rFont val="宋体"/>
        <charset val="134"/>
      </rPr>
      <t>,可开7.29</t>
    </r>
  </si>
  <si>
    <t>LFV3A28W2K3782309</t>
  </si>
  <si>
    <t>后杠左右两边角掉漆</t>
  </si>
  <si>
    <t>张丽莹</t>
  </si>
  <si>
    <r>
      <rPr>
        <sz val="9"/>
        <rFont val="宋体"/>
        <charset val="134"/>
      </rPr>
      <t>原蔡珍华-黄柴荣，跟叶娜-张莹对调7.25，原叶娜-张莹，7.21，让给袁梦萍7.26，明天开7.28，今天交款</t>
    </r>
    <r>
      <rPr>
        <sz val="9"/>
        <rFont val="宋体"/>
        <charset val="134"/>
      </rPr>
      <t>7.29</t>
    </r>
  </si>
  <si>
    <t>LFV3A28WXK3787368</t>
  </si>
  <si>
    <t>张苏敏</t>
  </si>
  <si>
    <t>LFV3A28W1K3782656</t>
  </si>
  <si>
    <t>邓威</t>
  </si>
  <si>
    <r>
      <rPr>
        <sz val="9"/>
        <rFont val="宋体"/>
        <charset val="134"/>
      </rPr>
      <t>等车7.21原陈小龙-邓威，郭总让放车7.25，说已开7.28可开</t>
    </r>
    <r>
      <rPr>
        <sz val="9"/>
        <rFont val="宋体"/>
        <charset val="134"/>
      </rPr>
      <t>7.29</t>
    </r>
  </si>
  <si>
    <t>LFV3A28WXK3784082</t>
  </si>
  <si>
    <t>庄开范</t>
  </si>
  <si>
    <r>
      <rPr>
        <sz val="9"/>
        <rFont val="宋体"/>
        <charset val="134"/>
      </rPr>
      <t>等结果7.22周一开7.28，</t>
    </r>
    <r>
      <rPr>
        <sz val="9"/>
        <rFont val="宋体"/>
        <charset val="134"/>
      </rPr>
      <t>7.30开7.29</t>
    </r>
  </si>
  <si>
    <t>LFV3A28W3K3780844</t>
  </si>
  <si>
    <t>叶美琼</t>
  </si>
  <si>
    <r>
      <rPr>
        <sz val="9"/>
        <rFont val="宋体"/>
        <charset val="134"/>
      </rPr>
      <t>可开7</t>
    </r>
    <r>
      <rPr>
        <sz val="9"/>
        <rFont val="宋体"/>
        <charset val="134"/>
      </rPr>
      <t>.29</t>
    </r>
  </si>
  <si>
    <t>LFV3A28W5K3782580</t>
  </si>
  <si>
    <t>郭岩芸</t>
  </si>
  <si>
    <r>
      <rPr>
        <sz val="9"/>
        <rFont val="宋体"/>
        <charset val="134"/>
      </rPr>
      <t>周四或周五7.24，说已开7.28可开</t>
    </r>
    <r>
      <rPr>
        <sz val="9"/>
        <rFont val="宋体"/>
        <charset val="134"/>
      </rPr>
      <t>7.29</t>
    </r>
  </si>
  <si>
    <t>LFV3A28W6K3780692</t>
  </si>
  <si>
    <t>李金霞</t>
  </si>
  <si>
    <t>没做按揭7.21周一开7.28</t>
  </si>
  <si>
    <t>A4L 40 TFSI 140kW -2019-运动型个性化</t>
  </si>
  <si>
    <t>LFV3A28W7K3778949</t>
  </si>
  <si>
    <t>陈伟林</t>
  </si>
  <si>
    <r>
      <rPr>
        <sz val="9"/>
        <rFont val="宋体"/>
        <charset val="134"/>
      </rPr>
      <t>未交资料7</t>
    </r>
    <r>
      <rPr>
        <sz val="9"/>
        <rFont val="宋体"/>
        <charset val="134"/>
      </rPr>
      <t>.29</t>
    </r>
  </si>
  <si>
    <t>LFV3A28W0K3781692</t>
  </si>
  <si>
    <t>周军</t>
  </si>
  <si>
    <t>10.25前开票</t>
  </si>
  <si>
    <t>LFV3A28W2K3785405</t>
  </si>
  <si>
    <t>陆为满</t>
  </si>
  <si>
    <r>
      <rPr>
        <sz val="9"/>
        <rFont val="宋体"/>
        <charset val="134"/>
      </rPr>
      <t>准备资料7</t>
    </r>
    <r>
      <rPr>
        <sz val="9"/>
        <rFont val="宋体"/>
        <charset val="134"/>
      </rPr>
      <t>.29</t>
    </r>
  </si>
  <si>
    <t>A4L 40 TFSI 140kW -2019-运动型</t>
  </si>
  <si>
    <t>LFV3A28W8K3756944</t>
  </si>
  <si>
    <t>陈鹏振</t>
  </si>
  <si>
    <r>
      <rPr>
        <sz val="9"/>
        <rFont val="宋体"/>
        <charset val="134"/>
      </rPr>
      <t>今天交资料7</t>
    </r>
    <r>
      <rPr>
        <sz val="9"/>
        <rFont val="宋体"/>
        <charset val="134"/>
      </rPr>
      <t>.29</t>
    </r>
  </si>
  <si>
    <t>10.27前开票</t>
  </si>
  <si>
    <t>LFV3A28W5K3779582</t>
  </si>
  <si>
    <t>苏跃华</t>
  </si>
  <si>
    <t>10.26前开票</t>
  </si>
  <si>
    <t>LFV3A28W2K3749603</t>
  </si>
  <si>
    <t>2019年型
展车</t>
  </si>
  <si>
    <t>梁志成（大用户）</t>
  </si>
  <si>
    <t>原袁，今天=梦萍-赵旭东按揭被拒6.13，等结果6.20，6.21，周二开6.23，今天做按揭7.29，已开票8.2</t>
  </si>
  <si>
    <t>LFV3A28W6K3780644</t>
  </si>
  <si>
    <t>赖晓楠</t>
  </si>
  <si>
    <r>
      <rPr>
        <sz val="9"/>
        <rFont val="宋体"/>
        <charset val="134"/>
      </rPr>
      <t>25号开7.25，说已开7.28，可开</t>
    </r>
    <r>
      <rPr>
        <sz val="9"/>
        <rFont val="宋体"/>
        <charset val="134"/>
      </rPr>
      <t>7.29</t>
    </r>
  </si>
  <si>
    <t>10.11前开票</t>
  </si>
  <si>
    <t>LFV3A28W0K3760292</t>
  </si>
  <si>
    <t xml:space="preserve">朱璇 </t>
  </si>
  <si>
    <t xml:space="preserve"> 程明  </t>
  </si>
  <si>
    <t>LFV3A28W4K3791075</t>
  </si>
  <si>
    <t>郭军</t>
  </si>
  <si>
    <t>LFV3A28W8K3782377</t>
  </si>
  <si>
    <t>邱家丽</t>
  </si>
  <si>
    <t>原叶娜-龚培华，8月份要车7.29</t>
  </si>
  <si>
    <t>LFV3A28W8K3791953</t>
  </si>
  <si>
    <t>朱玉玲</t>
  </si>
  <si>
    <t>LFV3A28W1K3755893</t>
  </si>
  <si>
    <t>右前保险杠刮伤</t>
  </si>
  <si>
    <t>杜小飞</t>
  </si>
  <si>
    <r>
      <rPr>
        <sz val="9"/>
        <rFont val="宋体"/>
        <charset val="134"/>
      </rPr>
      <t>已开票8</t>
    </r>
    <r>
      <rPr>
        <sz val="9"/>
        <rFont val="宋体"/>
        <charset val="134"/>
      </rPr>
      <t>.8</t>
    </r>
  </si>
  <si>
    <t>LFV3A28W2K3782116</t>
  </si>
  <si>
    <t>张莹</t>
  </si>
  <si>
    <r>
      <rPr>
        <sz val="9"/>
        <rFont val="宋体"/>
        <charset val="134"/>
      </rPr>
      <t>原黄文娟-梁秀区7.30已开票</t>
    </r>
    <r>
      <rPr>
        <sz val="9"/>
        <rFont val="宋体"/>
        <charset val="134"/>
      </rPr>
      <t>8.8</t>
    </r>
  </si>
  <si>
    <t>LFV3A28W9K3785790</t>
  </si>
  <si>
    <t>刁伟杰</t>
  </si>
  <si>
    <t>LFV3A28W0K3762690</t>
  </si>
  <si>
    <t>崔锦锦</t>
  </si>
  <si>
    <t>LFV3A28W4K3753846</t>
  </si>
  <si>
    <t>罗通</t>
  </si>
  <si>
    <t>LFV3A28W4K3790265</t>
  </si>
  <si>
    <t>蒋雨</t>
  </si>
  <si>
    <t>金鑫</t>
  </si>
  <si>
    <t>LFV3A28W4K3789620</t>
  </si>
  <si>
    <t>刘俊红</t>
  </si>
  <si>
    <t>LFV3A28WXK3791078</t>
  </si>
  <si>
    <t>何再华</t>
  </si>
  <si>
    <t>还没做按揭7.21，已开票8.14</t>
  </si>
  <si>
    <t>LFV3A28W0K3732170</t>
  </si>
  <si>
    <t>付群群</t>
  </si>
  <si>
    <t>LFV3A28W5K3753807</t>
  </si>
  <si>
    <t>虢劲</t>
  </si>
  <si>
    <t>LFV3A28W0K3786987</t>
  </si>
  <si>
    <t>姚明志</t>
  </si>
  <si>
    <t>LFV3A28W0K3772698</t>
  </si>
  <si>
    <t>彭翠连</t>
  </si>
  <si>
    <t>LFV3A28WXJ3805155</t>
  </si>
  <si>
    <t>刘超</t>
  </si>
  <si>
    <t>李想</t>
  </si>
  <si>
    <t>LFV3A28W4K3743723</t>
  </si>
  <si>
    <t>李长江</t>
  </si>
  <si>
    <t>LFV3A28W3K3793061</t>
  </si>
  <si>
    <t>赖虹宾</t>
  </si>
  <si>
    <t>原蔡广萍-沈兴菊8.13</t>
  </si>
  <si>
    <t>LFV3A28W0K3793891</t>
  </si>
  <si>
    <t>詹琼燕</t>
  </si>
  <si>
    <t>LFV3A28W5K3731094</t>
  </si>
  <si>
    <t>陈结胜</t>
  </si>
  <si>
    <t>已开票8.25</t>
  </si>
  <si>
    <t>LFV3A28W6K3792695</t>
  </si>
  <si>
    <t>周丹萍</t>
  </si>
  <si>
    <t>LFV3A28WXK3788665</t>
  </si>
  <si>
    <t>凌志强（大用户)</t>
  </si>
  <si>
    <t>按揭已通过7.28，原黄文娟-黄盛龙，放车8.13，已开票8.26</t>
  </si>
  <si>
    <t>LFV3A28WXK3798063</t>
  </si>
  <si>
    <t>陈学军</t>
  </si>
  <si>
    <t>LFV3A28W9K3797390</t>
  </si>
  <si>
    <t>唐章均</t>
  </si>
  <si>
    <t>LFV3A28W5K3796088</t>
  </si>
  <si>
    <t>罗小宁</t>
  </si>
  <si>
    <t>已开票8.28</t>
  </si>
  <si>
    <t>LFV3A28W5K3781302</t>
  </si>
  <si>
    <t>更换电池8.26</t>
  </si>
  <si>
    <t>巫伟标</t>
  </si>
  <si>
    <t>下午转账8.15，原凌赣鸿7.27，已开票8.28</t>
  </si>
  <si>
    <t>LFV3A28W2K3797182</t>
  </si>
  <si>
    <t>深圳市博奕方略企业管理咨询有限公司</t>
  </si>
  <si>
    <t>LFV3A28W6K3797069</t>
  </si>
  <si>
    <t>张妮</t>
  </si>
  <si>
    <t>已开票8.30</t>
  </si>
  <si>
    <t>LFV3A28W4K3801443</t>
  </si>
  <si>
    <t>彭汉文</t>
  </si>
  <si>
    <t>LFV3A28W0K3796807</t>
  </si>
  <si>
    <t>田洋</t>
  </si>
  <si>
    <t>LFV3A28W2K3800551</t>
  </si>
  <si>
    <t>何漫漫</t>
  </si>
  <si>
    <t>LFV3A28W8K3796795</t>
  </si>
  <si>
    <t>王敏</t>
  </si>
  <si>
    <t>LFV3A28W8K3798126</t>
  </si>
  <si>
    <t>梁伟强</t>
  </si>
  <si>
    <t>LFV3A28W7K3776425</t>
  </si>
  <si>
    <t>下周一交资料6.23，没交资料6.25，准备资料6.26，在沟通6.29</t>
  </si>
  <si>
    <t>LFV3A28W5K3797998</t>
  </si>
  <si>
    <t>余广娇</t>
  </si>
  <si>
    <t>LFV3A28W6K3800441</t>
  </si>
  <si>
    <t>王平</t>
  </si>
  <si>
    <t>LFV3A28W1K3798145</t>
  </si>
  <si>
    <t>王捧</t>
  </si>
  <si>
    <t>原蔡广萍-韦妹8.17，8.26，已开票9.4</t>
  </si>
  <si>
    <t>LFV3A28W3K3782352</t>
  </si>
  <si>
    <t>邓海荣</t>
  </si>
  <si>
    <t>原凌赣鸿-安易达8.15，原沈亚星-陈圳标，放车8.30</t>
  </si>
  <si>
    <t>LFV3A28W3K3797661</t>
  </si>
  <si>
    <t>肖林</t>
  </si>
  <si>
    <t>LFV3A28W7K3801243</t>
  </si>
  <si>
    <t>张柳婷</t>
  </si>
  <si>
    <t>LFV3A28W8K3792312</t>
  </si>
  <si>
    <t>苏青川</t>
  </si>
  <si>
    <t>LFV3A28W9K3801714</t>
  </si>
  <si>
    <t>李飞</t>
  </si>
  <si>
    <t>LFV3A28W0K3793714</t>
  </si>
  <si>
    <t>余慧娟</t>
  </si>
  <si>
    <t>LFV3A28W7K3801470</t>
  </si>
  <si>
    <t>黄惠友</t>
  </si>
  <si>
    <t>原刘律良-深圳市凯百威科技有限公司9.4</t>
  </si>
  <si>
    <t>LFV3A28W9K3797826</t>
  </si>
  <si>
    <t>梁诚</t>
  </si>
  <si>
    <t>范炳城</t>
  </si>
  <si>
    <t>LFV3A28WXK3801723</t>
  </si>
  <si>
    <t>龙邦海</t>
  </si>
  <si>
    <t>LFV3A28W1K3801710</t>
  </si>
  <si>
    <t>周立中（周董玲）</t>
  </si>
  <si>
    <t>已开票9.9</t>
  </si>
  <si>
    <t>LFV3A28W6K3802481</t>
  </si>
  <si>
    <t>廖利霞</t>
  </si>
  <si>
    <t>LFV3A28W7K3801050</t>
  </si>
  <si>
    <t>孙娇娇</t>
  </si>
  <si>
    <t>原叶娜-龚培华，按揭被拒8.27，已开票9.9</t>
  </si>
  <si>
    <t>LFV3A28W1K3800637</t>
  </si>
  <si>
    <t>梁秀区</t>
  </si>
  <si>
    <t>A4L 2.0T/40TFSI前驱运动型个性化</t>
  </si>
  <si>
    <t>LFV3A28W0K3793664</t>
  </si>
  <si>
    <t>廖泉涌</t>
  </si>
  <si>
    <t>LFV3A28W1K3801688</t>
  </si>
  <si>
    <t>刘少娥</t>
  </si>
  <si>
    <t>LFV3A28W8K3801798</t>
  </si>
  <si>
    <t>李雪</t>
  </si>
  <si>
    <t>原蔡广萍-张巧雅，放车9.4</t>
  </si>
  <si>
    <t>LFV3A28W8K3754000</t>
  </si>
  <si>
    <t>郑春兰</t>
  </si>
  <si>
    <t>LFV3A28W4K3806285</t>
  </si>
  <si>
    <t>程多多</t>
  </si>
  <si>
    <t>已开票9.16</t>
  </si>
  <si>
    <t>LFV3A28W3K3797773</t>
  </si>
  <si>
    <t>2019年型 到店加装真皮座椅+到车影像8800，不可拆！</t>
  </si>
  <si>
    <t>沈兴菊</t>
  </si>
  <si>
    <t>LFV3A28WXK3800846</t>
  </si>
  <si>
    <t>刘碧丽</t>
  </si>
  <si>
    <t>原陈小龙-程多多。已开票9.19</t>
  </si>
  <si>
    <t>LFV3A28W3K3807105</t>
  </si>
  <si>
    <t>朱三红</t>
  </si>
  <si>
    <t>LFV3A28W9K3797812</t>
  </si>
  <si>
    <t>周嘉荣</t>
  </si>
  <si>
    <t>LFV3A28W0K3811225</t>
  </si>
  <si>
    <t>陈世泳</t>
  </si>
  <si>
    <t>已开票9.23</t>
  </si>
  <si>
    <t>LFV3A28W8K3810419</t>
  </si>
  <si>
    <t>汪芳</t>
  </si>
  <si>
    <t>LFV3A28W9K3811269</t>
  </si>
  <si>
    <t>刘检</t>
  </si>
  <si>
    <t>LFV3A28W1K3809676</t>
  </si>
  <si>
    <t>戴亚敏</t>
  </si>
  <si>
    <t>LFV3A28W7K3808077</t>
  </si>
  <si>
    <t>钟庆鹄</t>
  </si>
  <si>
    <t>LFV3A28W9K3810512</t>
  </si>
  <si>
    <t>曾拥华</t>
  </si>
  <si>
    <t>LFV3A28W6K3810371</t>
  </si>
  <si>
    <t>陈忠胜</t>
  </si>
  <si>
    <t>原沈亚星-陈圳标9.19，已开票9.25</t>
  </si>
  <si>
    <t>LFV3A28W8K3804314</t>
  </si>
  <si>
    <t>陈伟</t>
  </si>
  <si>
    <t>LFV3A28W1K3809046</t>
  </si>
  <si>
    <t>王良凤</t>
  </si>
  <si>
    <t>LFV3A28W8K3808671</t>
  </si>
  <si>
    <t>邱秀春</t>
  </si>
  <si>
    <t>刘忠巧</t>
  </si>
  <si>
    <t>LFV3A28W5K3806568</t>
  </si>
  <si>
    <t>唐小波</t>
  </si>
  <si>
    <t>已开票9.26</t>
  </si>
  <si>
    <t>LFV3A28W1K3808382</t>
  </si>
  <si>
    <t>刘金涛</t>
  </si>
  <si>
    <t>LFV3A28W2K3811324</t>
  </si>
  <si>
    <t>陈雪金</t>
  </si>
  <si>
    <t>LFV3A28W1K3813033</t>
  </si>
  <si>
    <t>张三妮</t>
  </si>
  <si>
    <t>LFV3A28W7K3809973</t>
  </si>
  <si>
    <t>李维滨</t>
  </si>
  <si>
    <t>LFV3A28W5K3810605</t>
  </si>
  <si>
    <t>林聪</t>
  </si>
  <si>
    <t>原陈晓聪-许丽，9.25，下月20号给车，已开票9.27</t>
  </si>
  <si>
    <t>LFV3A28WXK3813029</t>
  </si>
  <si>
    <t>全美华</t>
  </si>
  <si>
    <t>LFV3A28W1K3808527</t>
  </si>
  <si>
    <t>邹秦</t>
  </si>
  <si>
    <t>LFV3A28W4K3810594</t>
  </si>
  <si>
    <t>钟茂权</t>
  </si>
  <si>
    <t>LFV3A28W6K3809530</t>
  </si>
  <si>
    <t>黄校</t>
  </si>
  <si>
    <t>LFV3A28W3K3798051</t>
  </si>
  <si>
    <t>洪腾凤</t>
  </si>
  <si>
    <t>LFV3A28W2K3815857</t>
  </si>
  <si>
    <t>连声严</t>
  </si>
  <si>
    <t>LFV3A28W5K3810927</t>
  </si>
  <si>
    <t>王宁</t>
  </si>
  <si>
    <t>LFV3A28W6K3815098</t>
  </si>
  <si>
    <t>2019年型
到店加装：碳纤内饰+多色氛围灯 车价加8800</t>
  </si>
  <si>
    <t>赖志辉</t>
  </si>
  <si>
    <t>LFV3A28W7K3810766</t>
  </si>
  <si>
    <t>刘青</t>
  </si>
  <si>
    <t>LFV3A28W1K3808396</t>
  </si>
  <si>
    <t>张保国</t>
  </si>
  <si>
    <t>LFV3A28W9K3806802</t>
  </si>
  <si>
    <t>廖岱岳</t>
  </si>
  <si>
    <t>已开票10.11</t>
  </si>
  <si>
    <t>LFV3A28W9K3806797</t>
  </si>
  <si>
    <t>刘万才</t>
  </si>
  <si>
    <t>已开票10.13</t>
  </si>
  <si>
    <t>LFV3A28W5K3820518</t>
  </si>
  <si>
    <t>陈满腾</t>
  </si>
  <si>
    <t>LFV3A28W2K3818970</t>
  </si>
  <si>
    <t>郭子文</t>
  </si>
  <si>
    <t>LFV3A28W8K3820514</t>
  </si>
  <si>
    <t>林建文</t>
  </si>
  <si>
    <t>LFV3A28WXK3811796</t>
  </si>
  <si>
    <t>肖发平</t>
  </si>
  <si>
    <t>原钟昊-唐美娟9.27</t>
  </si>
  <si>
    <t>LFV3A28W4K3820641</t>
  </si>
  <si>
    <t>黄运清</t>
  </si>
  <si>
    <t>LFV3A28W1K3817020</t>
  </si>
  <si>
    <t>许青</t>
  </si>
  <si>
    <t>LFV3A28W5K3820132</t>
  </si>
  <si>
    <t>许丽</t>
  </si>
  <si>
    <t>LFV3A28W3K3820520</t>
  </si>
  <si>
    <t>孔祥永</t>
  </si>
  <si>
    <t>LFV3A28W9K3820277</t>
  </si>
  <si>
    <t>黄仟丽</t>
  </si>
  <si>
    <t>LFV3A28WXK3819669</t>
  </si>
  <si>
    <t>李宇坤</t>
  </si>
  <si>
    <t>LFV3A28W0K3820202</t>
  </si>
  <si>
    <t>李艳萍</t>
  </si>
  <si>
    <t>LFV3A28W7K3820522</t>
  </si>
  <si>
    <t>詹群威</t>
  </si>
  <si>
    <t>LFV3A28W8K3820304</t>
  </si>
  <si>
    <t>曾雨帆（魏玮）</t>
  </si>
  <si>
    <t>LFV3A28W2K3820282</t>
  </si>
  <si>
    <t>李红男</t>
  </si>
  <si>
    <t>LFV3A28W2K3818855</t>
  </si>
  <si>
    <t>郭联</t>
  </si>
  <si>
    <t>陈仁偕</t>
  </si>
  <si>
    <t>LFV3A28W8K3820383</t>
  </si>
  <si>
    <t>唐民</t>
  </si>
  <si>
    <t>LFV3A28W6K3816445</t>
  </si>
  <si>
    <t>刘巧茹</t>
  </si>
  <si>
    <t>LFV3A28W4K3820042</t>
  </si>
  <si>
    <t>罗瑞华</t>
  </si>
  <si>
    <t>LFV3A28W8K3820285</t>
  </si>
  <si>
    <t>黄盛龙</t>
  </si>
  <si>
    <t>LFV3A28W3K3822879</t>
  </si>
  <si>
    <t>曹启祥</t>
  </si>
  <si>
    <t>LFV3A28W3K3817018</t>
  </si>
  <si>
    <t>潘春雷</t>
  </si>
  <si>
    <t>LFV3A28W1K3820029</t>
  </si>
  <si>
    <t>周建宏</t>
  </si>
  <si>
    <t>LFV3A28W9K3820456</t>
  </si>
  <si>
    <t>香凯豪</t>
  </si>
  <si>
    <t>LFV3A28W4K3823149</t>
  </si>
  <si>
    <t>李婵雯</t>
  </si>
  <si>
    <t>LFV3A28WXK3819767</t>
  </si>
  <si>
    <t>王家坚</t>
  </si>
  <si>
    <t>LFV3A28W4K3823135</t>
  </si>
  <si>
    <t>程浩</t>
  </si>
  <si>
    <t>LFV3A28W5K3824228</t>
  </si>
  <si>
    <t>耿有鑫</t>
  </si>
  <si>
    <t>LFV3A28W1K3824274</t>
  </si>
  <si>
    <t>陈海山</t>
  </si>
  <si>
    <t>LFV3A28W1K3820094</t>
  </si>
  <si>
    <t>范小军</t>
  </si>
  <si>
    <t>LFV3A28W7K3826630</t>
  </si>
  <si>
    <t>刘德安</t>
  </si>
  <si>
    <t>LFV3A28W6K3830121</t>
  </si>
  <si>
    <t>李文兵</t>
  </si>
  <si>
    <t>LFV3A28W0K3828364</t>
  </si>
  <si>
    <t>曾杰</t>
  </si>
  <si>
    <t>LFV3A28W1K3828888</t>
  </si>
  <si>
    <t>何国雄</t>
  </si>
  <si>
    <t>LFV3A28W4K3815472</t>
  </si>
  <si>
    <t>玉良权</t>
  </si>
  <si>
    <t>LFV3A28W3K3828262</t>
  </si>
  <si>
    <t>陈佑敏</t>
  </si>
  <si>
    <t>LFV3A28W6K3827168</t>
  </si>
  <si>
    <t>巫丽贞</t>
  </si>
  <si>
    <t>LFV3A28W9K3828878</t>
  </si>
  <si>
    <t>曾国荣</t>
  </si>
  <si>
    <t>LFV3A28W6K3832158</t>
  </si>
  <si>
    <t>叶火森</t>
  </si>
  <si>
    <t>LFV3A28W5K3828828</t>
  </si>
  <si>
    <t>深圳市凯百威科技有限公司</t>
  </si>
  <si>
    <t>LFV3A28W0K3825884</t>
  </si>
  <si>
    <t>朱凯</t>
  </si>
  <si>
    <t>LFV3A28W6K3820057</t>
  </si>
  <si>
    <t>林少贤</t>
  </si>
  <si>
    <t>LFV3A28W7K3831942</t>
  </si>
  <si>
    <t>张凌霞</t>
  </si>
  <si>
    <t>LFV3A28W6K3835044</t>
  </si>
  <si>
    <t>李小锋</t>
  </si>
  <si>
    <t>LFV3A28WXK3832051</t>
  </si>
  <si>
    <t>王均</t>
  </si>
  <si>
    <t>LFV3A28W7K3835845</t>
  </si>
  <si>
    <t>孙晓燕</t>
  </si>
  <si>
    <t>LFV3A28WXK3829411</t>
  </si>
  <si>
    <t>朱晋亮</t>
  </si>
  <si>
    <t>LFV3A28W5K3820373</t>
  </si>
  <si>
    <t>罗惠琳</t>
  </si>
  <si>
    <t>LFV3A28W9K3828959</t>
  </si>
  <si>
    <t>林彦彬</t>
  </si>
  <si>
    <t>LFV3A28W5K3825931</t>
  </si>
  <si>
    <t>刘源</t>
  </si>
  <si>
    <t>LFV3A28W9K3837841</t>
  </si>
  <si>
    <t>王建宏</t>
  </si>
  <si>
    <t>LFV3A28W9K3835796</t>
  </si>
  <si>
    <t>李亮</t>
  </si>
  <si>
    <t>LFV3A28W5K3837609</t>
  </si>
  <si>
    <t>廖育基</t>
  </si>
  <si>
    <t>LFV3A28W8K3832274</t>
  </si>
  <si>
    <t>姜月芬</t>
  </si>
  <si>
    <t>LFV3A28WXK3835113</t>
  </si>
  <si>
    <t>向君</t>
  </si>
  <si>
    <t>LFV3A28W9K3832834</t>
  </si>
  <si>
    <t>张振东</t>
  </si>
  <si>
    <t>LFV3A28W4K3835110</t>
  </si>
  <si>
    <t>周德秀</t>
  </si>
  <si>
    <t>LFV3A28W1K3819639</t>
  </si>
  <si>
    <t>梁启基</t>
  </si>
  <si>
    <t>李晓兰</t>
  </si>
  <si>
    <t>原蔡珍华-曾钰10.13</t>
  </si>
  <si>
    <t>LFV3A28W9K3824507</t>
  </si>
  <si>
    <t>张建华</t>
  </si>
  <si>
    <t>LFV3A28W5K3839859</t>
  </si>
  <si>
    <t>胡文正</t>
  </si>
  <si>
    <t>LFV3A28WXK3832857</t>
  </si>
  <si>
    <t>黎策文</t>
  </si>
  <si>
    <t>LFV3A28W8K3832212</t>
  </si>
  <si>
    <t>匡贤娟</t>
  </si>
  <si>
    <t>LFV3A28W0K3835864</t>
  </si>
  <si>
    <t>吴仪妹</t>
  </si>
  <si>
    <t>LFV3A28W0K3837680</t>
  </si>
  <si>
    <t>宋夏平</t>
  </si>
  <si>
    <t>LFV3A28W6K3835707</t>
  </si>
  <si>
    <t>杜宇浩</t>
  </si>
  <si>
    <t>LFV3A28W9K3838018</t>
  </si>
  <si>
    <t>谢荣金</t>
  </si>
  <si>
    <t>LFV3A28W9K3837998</t>
  </si>
  <si>
    <t>深圳安易达商务汽车服务有限公司</t>
  </si>
  <si>
    <t>LFV3A28W7K3835103</t>
  </si>
  <si>
    <t>周世华</t>
  </si>
  <si>
    <t>LFV3A28W5K3840848</t>
  </si>
  <si>
    <t>周星</t>
  </si>
  <si>
    <t>LFV3A28W3K3835924</t>
  </si>
  <si>
    <t>齐琳</t>
  </si>
  <si>
    <t>LFV3A28W7K3835313</t>
  </si>
  <si>
    <t>尹旭华</t>
  </si>
  <si>
    <t>LFV3A28W2K3834229</t>
  </si>
  <si>
    <t>李广才</t>
  </si>
  <si>
    <t>LFV3A28W0K3820409</t>
  </si>
  <si>
    <t>陈建伟（罗小玲）</t>
  </si>
  <si>
    <t>原胡海平-陈建伟10.29</t>
  </si>
  <si>
    <t>LFV3A28W5K3840817</t>
  </si>
  <si>
    <t>黄娟</t>
  </si>
  <si>
    <t>LFV3A28W0K3844287</t>
  </si>
  <si>
    <t>胡家旭</t>
  </si>
  <si>
    <t>LFV3A28W9K3835328</t>
  </si>
  <si>
    <t>谢鹏建</t>
  </si>
  <si>
    <t>LFV3A28W4K3838864</t>
  </si>
  <si>
    <t>孟丽艳</t>
  </si>
  <si>
    <t>LFV3A28W7K3836221</t>
  </si>
  <si>
    <t>钟喜</t>
  </si>
  <si>
    <t>LFV3A28W4K3838539</t>
  </si>
  <si>
    <t>曾勇</t>
  </si>
  <si>
    <t>古铜棕-黑色/古铜棕</t>
  </si>
  <si>
    <t>LFV3B2FY7J3500908</t>
  </si>
  <si>
    <t>章亚丹</t>
  </si>
  <si>
    <t>已开票7.12</t>
  </si>
  <si>
    <t>LFV3B2FY4J3501921</t>
  </si>
  <si>
    <t>赵淑娟</t>
  </si>
  <si>
    <t>LFV3B2FY6J3508921</t>
  </si>
  <si>
    <t>刘胜华</t>
  </si>
  <si>
    <t>月底应该没问题7.21，已开票7.29</t>
  </si>
  <si>
    <t>LFV3B2FY8J3509097</t>
  </si>
  <si>
    <t>刘伟辉</t>
  </si>
  <si>
    <t>月底应该没问题7.21，已开票7.31</t>
  </si>
  <si>
    <t>风尚红-岩石灰/花岗岩灰</t>
  </si>
  <si>
    <t>LFV3B2FY7J3503842</t>
  </si>
  <si>
    <t>陈新玲</t>
  </si>
  <si>
    <t>下周一按通过就可开7.21，已开票7.31</t>
  </si>
  <si>
    <t>Q5L国产 2.0T/45TFSI尊享运动型型</t>
  </si>
  <si>
    <t>古铜棕-黑色</t>
  </si>
  <si>
    <t>LFV3B2FY4J3502843</t>
  </si>
  <si>
    <t>欧阳剑飞</t>
  </si>
  <si>
    <t>LFV3B2FY5J3503189</t>
  </si>
  <si>
    <t>王毅</t>
  </si>
  <si>
    <t>LFV3B2FY2J3503909</t>
  </si>
  <si>
    <t>倪惠珠</t>
  </si>
  <si>
    <t>LFV3B2FY6J3505548</t>
  </si>
  <si>
    <t>赖苑文</t>
  </si>
  <si>
    <t>风尚红-黑色/古铜棕</t>
  </si>
  <si>
    <t>LFV3B2FY7J3502593</t>
  </si>
  <si>
    <t>凌东根</t>
  </si>
  <si>
    <t>原蔡广萍-马学勤7.10，已开票8.19</t>
  </si>
  <si>
    <t>LFV3B2FYXJ3506010</t>
  </si>
  <si>
    <t>康维杰</t>
  </si>
  <si>
    <t>等车到8.29，已开票9.2</t>
  </si>
  <si>
    <t>不开</t>
  </si>
  <si>
    <t>花剑银-黑色/古铜棕</t>
  </si>
  <si>
    <t>LFV3B2FY1J3504680</t>
  </si>
  <si>
    <t>田立敏</t>
  </si>
  <si>
    <t>等车到8.29，已开票9.4</t>
  </si>
  <si>
    <t>LFV3B2FY2J3505420</t>
  </si>
  <si>
    <t>黄伟彬</t>
  </si>
  <si>
    <t>LFV3B2FY4J3511185</t>
  </si>
  <si>
    <t>吴志腾</t>
  </si>
  <si>
    <t>LFV3B2FY7J3512833</t>
  </si>
  <si>
    <t>戴祖鹏</t>
  </si>
  <si>
    <t>Q5L国产 2.0T/45TFSI尊享豪华运动型</t>
  </si>
  <si>
    <t>LFV3B2FY7J3500620</t>
  </si>
  <si>
    <t>2018年型，展车</t>
  </si>
  <si>
    <t>杨华</t>
  </si>
  <si>
    <t>LFV3B2FY2J3517986</t>
  </si>
  <si>
    <t>李伟平</t>
  </si>
  <si>
    <t>等车到8.29，已开票9.11</t>
  </si>
  <si>
    <t>LFV3B2FY2J3507958</t>
  </si>
  <si>
    <t>黄国波</t>
  </si>
  <si>
    <t>风尚红-黑色</t>
  </si>
  <si>
    <t>LFV3B2FY7J3517370</t>
  </si>
  <si>
    <t>马学勤</t>
  </si>
  <si>
    <t>LFV3B2FY6J3507980</t>
  </si>
  <si>
    <t>张红英</t>
  </si>
  <si>
    <t>LFV3B2FY9J3522618</t>
  </si>
  <si>
    <t>刘伟强</t>
  </si>
  <si>
    <t>LFV3B2FY8J3517992</t>
  </si>
  <si>
    <t>古方敏</t>
  </si>
  <si>
    <t>LFV3B2FY0J3505545</t>
  </si>
  <si>
    <t>黄东</t>
  </si>
  <si>
    <t>LFV3B2FY5J3504570</t>
  </si>
  <si>
    <t>黄少冲</t>
  </si>
  <si>
    <t>LFV3B2FY2J3503456</t>
  </si>
  <si>
    <t>2018年型，管理层用车</t>
  </si>
  <si>
    <t>李燕</t>
  </si>
  <si>
    <t>二手车</t>
  </si>
  <si>
    <t>LFV3B2FY7J3516462</t>
  </si>
  <si>
    <t>深圳市粤通汽车租赁有限公司（大用户），厂家封存，暂停销售</t>
  </si>
  <si>
    <t>LFV3B2FY3J3521402</t>
  </si>
  <si>
    <t>洪宙，厂家封存，暂停销售</t>
  </si>
  <si>
    <t>原胡海平-洪宙9.22,原袁梦萍-李建华9.30，已开票10.15</t>
  </si>
  <si>
    <t>LFV3B2FY1J3519793</t>
  </si>
  <si>
    <t>涂启锋，厂家封存，暂停销售</t>
  </si>
  <si>
    <t>原蔡珍华-桂金平10.16，已开票10.15</t>
  </si>
  <si>
    <t>LFV3B2FY6J3527064</t>
  </si>
  <si>
    <t>曾美茹，厂家封存，暂停销售</t>
  </si>
  <si>
    <t>今天交10.23，已开票10.25</t>
  </si>
  <si>
    <t>LFV3B2FY0J3519168</t>
  </si>
  <si>
    <t>彭及法，厂家封存，暂停销售</t>
  </si>
  <si>
    <t>原邱晓明-王蕾，10.8，LD让放车10.13，按揭中10.26，已开票10.30</t>
  </si>
  <si>
    <t>LFV3B2FY2J3534271</t>
  </si>
  <si>
    <t>邱永洪</t>
  </si>
  <si>
    <t>28号10.27，已开票10.31</t>
  </si>
  <si>
    <t>LFV3B2FY1J3526484</t>
  </si>
  <si>
    <t>何勇</t>
  </si>
  <si>
    <t>LFV3B2FY7J3534461</t>
  </si>
  <si>
    <t>周宇</t>
  </si>
  <si>
    <t>在途10.27，已开票10.31</t>
  </si>
  <si>
    <t>LFV3B2FY1J3534228</t>
  </si>
  <si>
    <t>丘益盛</t>
  </si>
  <si>
    <t>LFV3B2FY6J3529719</t>
  </si>
  <si>
    <t>厂家封存，暂停销售，邱毓清</t>
  </si>
  <si>
    <t>10.30，已开票10.31</t>
  </si>
  <si>
    <t>LFV3B2FY9J3512834</t>
  </si>
  <si>
    <t>黎淼光，厂家封存，暂停销售</t>
  </si>
  <si>
    <t>月底拍号10.23，10.27，已开票10.31</t>
  </si>
  <si>
    <t>LFV3B2FY1J3509605</t>
  </si>
  <si>
    <t>戴仕俊</t>
  </si>
  <si>
    <t>原赵杰-周松贞9.30，已开票11.5</t>
  </si>
  <si>
    <t>LFV3B2FY6J3534550</t>
  </si>
  <si>
    <t>朱素巧</t>
  </si>
  <si>
    <t>在途10.27,已开票11.7</t>
  </si>
  <si>
    <t>LFV3B2FY1J3526579</t>
  </si>
  <si>
    <t>庄华添</t>
  </si>
  <si>
    <t>在途按揭中10.27，已开票11.6</t>
  </si>
  <si>
    <t>LFV3B2FY0J3529831</t>
  </si>
  <si>
    <t>赖杏星</t>
  </si>
  <si>
    <t>在途10.27，已开票11.7</t>
  </si>
  <si>
    <t>探索蓝-黑色/古铜棕</t>
  </si>
  <si>
    <t>LFV3B2FY3J3535218</t>
  </si>
  <si>
    <t>徐瑾</t>
  </si>
  <si>
    <t>余欣宇</t>
  </si>
  <si>
    <t>已开票11.8</t>
  </si>
  <si>
    <t>LFV3B2FY8J3526286</t>
  </si>
  <si>
    <t>邱炜聪</t>
  </si>
  <si>
    <t>28号10.27，已开票11.8</t>
  </si>
  <si>
    <t>LFV3B2FY3J3533923</t>
  </si>
  <si>
    <t>钟媛</t>
  </si>
  <si>
    <t>在途10.27，原陈植友-吴贺民11.12，已开票11.12</t>
  </si>
  <si>
    <t>LFV3B2FY5J3526472</t>
  </si>
  <si>
    <t>吴炳兰</t>
  </si>
  <si>
    <t>在途10.27，已开票11.12</t>
  </si>
  <si>
    <t>LFV3B2FY3J3534618</t>
  </si>
  <si>
    <t>杜星达</t>
  </si>
  <si>
    <t>在途10.27，已开票11.8</t>
  </si>
  <si>
    <t>LFV3B2FY6J3534287</t>
  </si>
  <si>
    <t>洪春德</t>
  </si>
  <si>
    <t>在途10.27，已开票11.14</t>
  </si>
  <si>
    <t>LFV3B2FYXJ3524166</t>
  </si>
  <si>
    <t>东莞市图信实业有限公司</t>
  </si>
  <si>
    <t>在途10.26，已开票11.18</t>
  </si>
  <si>
    <t>LFV3B2FYXJ3512017</t>
  </si>
  <si>
    <t>，厂家封存，暂停销售，邓美琴</t>
  </si>
  <si>
    <t>原陈晓聪-邱炜聪10.14，已开票11.18</t>
  </si>
  <si>
    <t>LFV3B2FY8J3512971</t>
  </si>
  <si>
    <t>，厂家封存，暂停销售 赵湖南</t>
  </si>
  <si>
    <t>已开票11.22</t>
  </si>
  <si>
    <t>LFV3B2FY8J3513506</t>
  </si>
  <si>
    <t>，厂家封存，暂停销售,蔡伟权</t>
  </si>
  <si>
    <t>原李青华-杜星达10.14，已开票11.22</t>
  </si>
  <si>
    <t>LFV3B2FY6J3517876</t>
  </si>
  <si>
    <t>黄恭让，厂家封存</t>
  </si>
  <si>
    <t>本月可开11.27,已开票11.28</t>
  </si>
  <si>
    <t>LFV3B2FY8J3523243</t>
  </si>
  <si>
    <t>周月清，厂家封存</t>
  </si>
  <si>
    <t>明天交钱11.27，已开票11.29</t>
  </si>
  <si>
    <t>LFV3B2FY0J3545270</t>
  </si>
  <si>
    <t>钟童军</t>
  </si>
  <si>
    <t>LFV3B2FY7J3541832</t>
  </si>
  <si>
    <t>刘志伟</t>
  </si>
  <si>
    <t>已开票12.9</t>
  </si>
  <si>
    <t>LFV3B2FYXJ3504340</t>
  </si>
  <si>
    <t>阳海金</t>
  </si>
  <si>
    <t>原袁梦萍-曾明浩9.27，原张健-许立贤9.30，陈小龙-邹方胜10.18原刘律良-唐春桂11.9，郭总让放车11.24，已开票12.9</t>
  </si>
  <si>
    <t>LFV3B2FY3J3542072</t>
  </si>
  <si>
    <t>深圳市佳业兴贸易有限公司</t>
  </si>
  <si>
    <t>按揭中，车到能开11.27，不能预开，和邓总沟通11.29，已开票12.10</t>
  </si>
  <si>
    <t>LFV3B2FY1J3509457</t>
  </si>
  <si>
    <t>曾嘉龙</t>
  </si>
  <si>
    <t>外省，下个月11.27，已开票12.11</t>
  </si>
  <si>
    <t>LFV3B2FY6J3542373</t>
  </si>
  <si>
    <t>陈应斌</t>
  </si>
  <si>
    <t>LFV3B2FYXJ3531828</t>
  </si>
  <si>
    <t>董思恩</t>
  </si>
  <si>
    <t>温坤鑫</t>
  </si>
  <si>
    <t>等按揭10.23，10.30，按揭中10.27，原陈晓聪-周金平11.17，下个月10号开11.27，已开票12.7</t>
  </si>
  <si>
    <t>LFV3B2FY9J3541878</t>
  </si>
  <si>
    <t>廖裕强</t>
  </si>
  <si>
    <t>LFV3B2FY8J3520827</t>
  </si>
  <si>
    <t>罗清姣，厂家封存</t>
  </si>
  <si>
    <t>LFV3B2FY2J3516577</t>
  </si>
  <si>
    <t>谢申财，厂家封存</t>
  </si>
  <si>
    <t>LFV3B2FY6J3545273</t>
  </si>
  <si>
    <t>吴红莉</t>
  </si>
  <si>
    <t>车没到，按揭也没做11.27，周五12.22,已开票12.23</t>
  </si>
  <si>
    <t>LFV3B2FYXJ3545244</t>
  </si>
  <si>
    <t>邓晓东</t>
  </si>
  <si>
    <t>LFV3B2FY1J3542006</t>
  </si>
  <si>
    <t>杨科锋</t>
  </si>
  <si>
    <t>LFV3B2FY3J3520234</t>
  </si>
  <si>
    <t>刘金刚，厂家封存</t>
  </si>
  <si>
    <t>原刘律良-严保华11.10，郭总让放车11.24，说已开12.22，已开票12.23</t>
  </si>
  <si>
    <t>LFV3B2FY9J3508153</t>
  </si>
  <si>
    <t>马钰生</t>
  </si>
  <si>
    <t>风尚红-黑色/玫瑰红</t>
  </si>
  <si>
    <t>LFV3B2FY7J3550000</t>
  </si>
  <si>
    <t>车到开12.26</t>
  </si>
  <si>
    <t>LFV3B2FY1J3548209</t>
  </si>
  <si>
    <t>伍泉奉</t>
  </si>
  <si>
    <t>补资料中12.26</t>
  </si>
  <si>
    <t>LFV3B2FY7J3548263</t>
  </si>
  <si>
    <t>徐洋华</t>
  </si>
  <si>
    <t>等车12.22，已交钱12.26</t>
  </si>
  <si>
    <t>LFV3B2FY4J3548172</t>
  </si>
  <si>
    <t>易赞</t>
  </si>
  <si>
    <t>原陈小龙-王金宝12.18，12.25开12.26</t>
  </si>
  <si>
    <t>LFV3B2FY3J3511145</t>
  </si>
  <si>
    <t>吕微微</t>
  </si>
  <si>
    <t>按揭中12.26</t>
  </si>
  <si>
    <t>LFV3B2FY7J3547548</t>
  </si>
  <si>
    <t>龚志熊</t>
  </si>
  <si>
    <t>等车等按揭12.22，已开票12.28</t>
  </si>
  <si>
    <t>LFV3B2FYXJ3548189</t>
  </si>
  <si>
    <t>吕珊芸</t>
  </si>
  <si>
    <t>身份证丢了12.22，陈晓聪-吕珊云12.26，已开票12.28</t>
  </si>
  <si>
    <t>LFV3B2FY9J3550838</t>
  </si>
  <si>
    <t>翁伟泉</t>
  </si>
  <si>
    <t>等车12.22，车到开12.26</t>
  </si>
  <si>
    <t>LFV3B2FY2J3548669</t>
  </si>
  <si>
    <t>彭展尧</t>
  </si>
  <si>
    <t>按揭中12.26，约了下午过来12.30,已交夹子12.31，已开票12.31</t>
  </si>
  <si>
    <t>LFV3B2FYXJ3548032</t>
  </si>
  <si>
    <t>黄莹</t>
  </si>
  <si>
    <t>等车12.22，12.28开12.26，已交夹子12.30，已开票12.31</t>
  </si>
  <si>
    <t>LFV3B2FY1J3548288</t>
  </si>
  <si>
    <t>刘增忠</t>
  </si>
  <si>
    <t>等车等按揭12.22，今天开12.30，已开票12.31</t>
  </si>
  <si>
    <t>LFV3B2FY0J3548024</t>
  </si>
  <si>
    <t>于乐乐</t>
  </si>
  <si>
    <t>原蔡珍华-魏天让12.28，12月开12.30</t>
  </si>
  <si>
    <t>LFV3B2FY8J3548689</t>
  </si>
  <si>
    <t>张德军</t>
  </si>
  <si>
    <t>等车等按揭12.22，已交夹子12.30。已开票12.31</t>
  </si>
  <si>
    <t>LFV3B2FY7J3549395</t>
  </si>
  <si>
    <t>林平仁</t>
  </si>
  <si>
    <t>LFV3B2FY5J3549542</t>
  </si>
  <si>
    <t>孙怡萌</t>
  </si>
  <si>
    <t>明天开票12.30，已开票12.31</t>
  </si>
  <si>
    <t>LFV3B2FY2J3548509</t>
  </si>
  <si>
    <t>李啟勇</t>
  </si>
  <si>
    <t>原董军超-于乐乐12.29，已交夹子12.30，已开票12.31</t>
  </si>
  <si>
    <t>LFV3B2FY6J3548402</t>
  </si>
  <si>
    <t>陈秀丰</t>
  </si>
  <si>
    <t>等车12.22，原陈晓聪-陈秀丰12.30，明天开票12.30已开票12.31</t>
  </si>
  <si>
    <t>LFV3B2FY4J3550830</t>
  </si>
  <si>
    <t>钟亦军</t>
  </si>
  <si>
    <t>LFV3B2FY7J3513299</t>
  </si>
  <si>
    <t>厂家封存，王杰</t>
  </si>
  <si>
    <t>LFV3B2FY5J3543336</t>
  </si>
  <si>
    <t>王军茂</t>
  </si>
  <si>
    <t>LFV3B2FYXJ3545289</t>
  </si>
  <si>
    <t>谢汉松</t>
  </si>
  <si>
    <t>原胡海平-房小军12.11，原刘律良-邹大平，换国六车，已开票1.11</t>
  </si>
  <si>
    <t>LFV3B2FY0J3548685</t>
  </si>
  <si>
    <t>李瑞平</t>
  </si>
  <si>
    <t>传奇黑-岩石灰/花岗岩灰</t>
  </si>
  <si>
    <t>LFV3B2FYXJ3550413</t>
  </si>
  <si>
    <t>魏天让</t>
  </si>
  <si>
    <t>要看到内饰才能确定！12.30,原董军超-华梁赐，按揭没通过，年后再提交一次1.9，等按揭1.11，已开票1.2</t>
  </si>
  <si>
    <t>LFV3B2FY6J3548643</t>
  </si>
  <si>
    <t>张宇</t>
  </si>
  <si>
    <t>11号交钱1.11,已开票1.14</t>
  </si>
  <si>
    <t>LFV3B2FY1J3542829</t>
  </si>
  <si>
    <t>前杠下裙边凹陷</t>
  </si>
  <si>
    <t>黄志根</t>
  </si>
  <si>
    <t>可以开11.27，原赵静-易赞，退车12.21，已交钱1.11，已开票1.15</t>
  </si>
  <si>
    <t>LFV3B2FY2J3548414</t>
  </si>
  <si>
    <t>郑贞妹</t>
  </si>
  <si>
    <t>按揭中12.30，已交钱1.11，已开票1.16</t>
  </si>
  <si>
    <t>LFV3B2FY6J3548688</t>
  </si>
  <si>
    <t>罗成</t>
  </si>
  <si>
    <t>周一交钱1.11，已开票1.16</t>
  </si>
  <si>
    <t>LFV3B2FY4J3549161</t>
  </si>
  <si>
    <t>许雀举</t>
  </si>
  <si>
    <t>周二交钱1.11，已开票1.16</t>
  </si>
  <si>
    <t>LFV3B2FY4J3550665</t>
  </si>
  <si>
    <t>朱伯林</t>
  </si>
  <si>
    <t>按揭中12.30，已开1.11，已开票1.16</t>
  </si>
  <si>
    <t>LFV3B2FY1J3511323</t>
  </si>
  <si>
    <t>2018年型，加装踏板</t>
  </si>
  <si>
    <t>左前门下裙边有小凹陷</t>
  </si>
  <si>
    <t>舒校华</t>
  </si>
  <si>
    <t>原叶娜-曾勇鸿9.19，要换颜色10.23，原叶娜-钟媛10.28,原叶娜-罗清姣11.14，已交钱1.11，已开1.16</t>
  </si>
  <si>
    <t>LFV3B2FY5J3548486</t>
  </si>
  <si>
    <t>丁林安</t>
  </si>
  <si>
    <t>沟通中，按揭已过1.11，已开票1.16</t>
  </si>
  <si>
    <t>LFV3B2FY6J3550683</t>
  </si>
  <si>
    <t>钟海印</t>
  </si>
  <si>
    <t>等按揭1.11，已开票1.16</t>
  </si>
  <si>
    <t>LFV3B2FY0J3548508</t>
  </si>
  <si>
    <t>邹大平</t>
  </si>
  <si>
    <t>已开1.11，已开票1.16</t>
  </si>
  <si>
    <t>LFV3B2FY3J3550592</t>
  </si>
  <si>
    <t>徐位南</t>
  </si>
  <si>
    <t>LFV3B2FY9J3550497</t>
  </si>
  <si>
    <t>杨华河</t>
  </si>
  <si>
    <t>要看到内饰才能确定！12.30,已开票1.3，已开票1.16</t>
  </si>
  <si>
    <t>LFV3B2FY2J3548087</t>
  </si>
  <si>
    <t>东莞市塘厦钟伟体育用品店</t>
  </si>
  <si>
    <t>LFV3B2FY8J3549809</t>
  </si>
  <si>
    <t>罗方镜</t>
  </si>
  <si>
    <t>LFV3B2FY9J3548670</t>
  </si>
  <si>
    <t>雷建华</t>
  </si>
  <si>
    <t>周一交钱1.11，21号交钱1.18，已开1.19,已开票1.21</t>
  </si>
  <si>
    <t>LFV3B2FYXJ3548645</t>
  </si>
  <si>
    <t>刘征</t>
  </si>
  <si>
    <t>已交钱1.18，已开票1.21</t>
  </si>
  <si>
    <t>LFV3B2FY6K3500884</t>
  </si>
  <si>
    <t>张茜</t>
  </si>
  <si>
    <t>等按揭1.19，已开票1.21</t>
  </si>
  <si>
    <t>LFV3B2FY8J3515370</t>
  </si>
  <si>
    <t>厂家封存 张应波</t>
  </si>
  <si>
    <t>今天交钱1.18，已开票1.21</t>
  </si>
  <si>
    <t>LFV3B2FY9J3550452</t>
  </si>
  <si>
    <t>东莞市尚品智能科技有限公司</t>
  </si>
  <si>
    <t>按揭刚过1.11，今明两天1.18，已开票1.21</t>
  </si>
  <si>
    <t>LFV3B2FY5J3548715</t>
  </si>
  <si>
    <t>郑丽娜</t>
  </si>
  <si>
    <t>12点前答复1.18，已收款1.19，已开票1.21</t>
  </si>
  <si>
    <t>LFV3B2FY8J3549700</t>
  </si>
  <si>
    <t>赵满</t>
  </si>
  <si>
    <t>已开票1.22</t>
  </si>
  <si>
    <t>LFV3B2FYXK3503237</t>
  </si>
  <si>
    <t>李小锐</t>
  </si>
  <si>
    <t>等车1.18，已开票1.22</t>
  </si>
  <si>
    <t>LFV3B2FY6J3549081</t>
  </si>
  <si>
    <t>李平</t>
  </si>
  <si>
    <t>等按揭12.22，换大用户按揭1.11，已交钱1.18，已开票1.23</t>
  </si>
  <si>
    <t>LFV3B2FY9K3503357</t>
  </si>
  <si>
    <t>戴文祝</t>
  </si>
  <si>
    <t>等按揭1.18，已通过按揭1.19，23号交钱1.23，已开票1.23</t>
  </si>
  <si>
    <t>LFV3B2FY0K3503229</t>
  </si>
  <si>
    <t>夏一昕(大用户）</t>
  </si>
  <si>
    <t>等车1.18，按揭已审批1.19，已开票1.23</t>
  </si>
  <si>
    <t>LFV3B2FY4J3549614</t>
  </si>
  <si>
    <t>吴秋媚</t>
  </si>
  <si>
    <t>24号交钱1.23，已开票1.23</t>
  </si>
  <si>
    <t>LFV3B2FY3J3548051</t>
  </si>
  <si>
    <t>周晓天</t>
  </si>
  <si>
    <t>今天交钱1.18，原陈晓聪-李元勇1.22，等按揭1.23，今天交钱1.24,已开票1.25</t>
  </si>
  <si>
    <t>LFV3B2FY3J3549698</t>
  </si>
  <si>
    <t>张伟</t>
  </si>
  <si>
    <t>已开1.24</t>
  </si>
  <si>
    <t>LFV3B2FY7J3548019</t>
  </si>
  <si>
    <t>左后轮眉划伤掉漆，左后轮毂划伤轻微掉漆，需要更换轮眉和轮毂12.28</t>
  </si>
  <si>
    <t>臧琴</t>
  </si>
  <si>
    <t>原董军超-于乐乐12.28，审批中1.18，今天交钱1.19，23号交钱1.23，已交钱1.24</t>
  </si>
  <si>
    <t>LFV3B2FY9J3551522</t>
  </si>
  <si>
    <t>蔡得如</t>
  </si>
  <si>
    <t>23号交钱1.23，已开票1.25</t>
  </si>
  <si>
    <t>LFV3B2FY3J3548695</t>
  </si>
  <si>
    <t>黄秀月</t>
  </si>
  <si>
    <t>原陈小龙-李文杰，年后要车，年前先把车放出来预计要车时间2月15号左右1.11，已交款1.18，已提车1.23，已开票1.18</t>
  </si>
  <si>
    <t>LFV3B2FY9J3551861</t>
  </si>
  <si>
    <t>赵自立</t>
  </si>
  <si>
    <t>LFV3B2FYXK3500709</t>
  </si>
  <si>
    <t>邓碧燕</t>
  </si>
  <si>
    <t>按揭中1.19，等车1.24，已开票1.27</t>
  </si>
  <si>
    <t>LFV3B2FY6K3504319</t>
  </si>
  <si>
    <t>李元勇</t>
  </si>
  <si>
    <t>LFV3B2FY9K3503326</t>
  </si>
  <si>
    <t>陈孝润</t>
  </si>
  <si>
    <t>LFV3B2FY9J3549057</t>
  </si>
  <si>
    <t>左后视镜破损，已更换原厂配件</t>
  </si>
  <si>
    <t>王运英（海口东奥汽车销售服务有限公司）</t>
  </si>
  <si>
    <t>郭哥</t>
  </si>
  <si>
    <t>原陈小龙--林平仁12.31，已开1.24，已开票1.24</t>
  </si>
  <si>
    <t>LFV3B2FY8K3504452</t>
  </si>
  <si>
    <t>付立杰</t>
  </si>
  <si>
    <t>甘菊塔</t>
  </si>
  <si>
    <t>LFV3B2FY6K3504465</t>
  </si>
  <si>
    <t>郭县民</t>
  </si>
  <si>
    <t>已开票2.12</t>
  </si>
  <si>
    <t>LFV3B2FY2K3503409</t>
  </si>
  <si>
    <t>2019-1-28，一月份AAK不享受厂家服务礼包</t>
  </si>
  <si>
    <t>吕柳荣</t>
  </si>
  <si>
    <t>原沈亚星-夏保珍，按揭被拒1.18，等车1.23，今天1.23已开票1.28</t>
  </si>
  <si>
    <t>LFV3B2FY1J3552003</t>
  </si>
  <si>
    <t>2019-1-31，一月份AAK不享受厂家服务礼包</t>
  </si>
  <si>
    <t xml:space="preserve">赖靖 </t>
  </si>
  <si>
    <t>已开票2.17</t>
  </si>
  <si>
    <t>LFV3B2FY6K3503137</t>
  </si>
  <si>
    <t>2019-1-29，一月份AAK不享受厂家服务礼包</t>
  </si>
  <si>
    <t>黄蓉</t>
  </si>
  <si>
    <t>原深圳德迪：甘菊塔，换现车1.27，周六2.22，已开票2.25</t>
  </si>
  <si>
    <t>LFV3B2FY6K3508497</t>
  </si>
  <si>
    <t>洪菁菁</t>
  </si>
  <si>
    <t>LFV3B2FY4K3507493</t>
  </si>
  <si>
    <t>邓忠善</t>
  </si>
  <si>
    <t>等按揭2.12，已开票2.27</t>
  </si>
  <si>
    <t>LFV3B2FY5K3508393</t>
  </si>
  <si>
    <t>2019-2-27，3月开票可享受服务礼包</t>
  </si>
  <si>
    <t>廖春兰</t>
  </si>
  <si>
    <t>等车2.22</t>
  </si>
  <si>
    <t>LFV3B2FY2K3507685</t>
  </si>
  <si>
    <t>蔡鹏东</t>
  </si>
  <si>
    <t>LFV3B2FY9K3504458</t>
  </si>
  <si>
    <t>华梁赐</t>
  </si>
  <si>
    <t>原李青华-黄蓉</t>
  </si>
  <si>
    <t>LFV3B2FYXK3508664</t>
  </si>
  <si>
    <t>张耀</t>
  </si>
  <si>
    <t>等按揭2.22</t>
  </si>
  <si>
    <t>LFV3B2FYXK3509619</t>
  </si>
  <si>
    <t>刘海威</t>
  </si>
  <si>
    <t>LFV3B2FY4K3504495</t>
  </si>
  <si>
    <t>唐婷</t>
  </si>
  <si>
    <t>等按揭2.22，这两天交款2.25</t>
  </si>
  <si>
    <t>LFV3B2FY0K3500900</t>
  </si>
  <si>
    <t>苏富仓</t>
  </si>
  <si>
    <t>LFV3B2FY2K3504480</t>
  </si>
  <si>
    <t>李文杰</t>
  </si>
  <si>
    <t>2月底开票1.23，这两天开票2.19，这两天交款2.25</t>
  </si>
  <si>
    <t>LFV3B2FY1K3502817</t>
  </si>
  <si>
    <t>李世杰</t>
  </si>
  <si>
    <t>LFV3B2FY2K3501059</t>
  </si>
  <si>
    <t>牟秋林</t>
  </si>
  <si>
    <t>等按揭2.19，已开票3.5</t>
  </si>
  <si>
    <t>LFV3B2FY5K3504540</t>
  </si>
  <si>
    <t>黄勇明</t>
  </si>
  <si>
    <t>原沈亚星－洪菁菁</t>
  </si>
  <si>
    <t>LFV3B2FY5K3501525</t>
  </si>
  <si>
    <t>王全辉</t>
  </si>
  <si>
    <t>11号开票3.10</t>
  </si>
  <si>
    <t>LFV3B2FY8K3500806</t>
  </si>
  <si>
    <t>戴林业</t>
  </si>
  <si>
    <t>LFV3B2FY6K3508404</t>
  </si>
  <si>
    <t>何俊彪</t>
  </si>
  <si>
    <t>LFV3B2FY0K3503179</t>
  </si>
  <si>
    <t>张家煊</t>
  </si>
  <si>
    <t>LFV3B2FYXK3512245</t>
  </si>
  <si>
    <t>张杰</t>
  </si>
  <si>
    <r>
      <rPr>
        <sz val="9"/>
        <rFont val="宋体"/>
        <charset val="134"/>
      </rPr>
      <t>周一3.10，今天交</t>
    </r>
    <r>
      <rPr>
        <sz val="9"/>
        <rFont val="宋体"/>
        <charset val="134"/>
      </rPr>
      <t>3.12</t>
    </r>
  </si>
  <si>
    <t>LFV3B2FY9K3509059</t>
  </si>
  <si>
    <t>王喜</t>
  </si>
  <si>
    <t>周二3.10</t>
  </si>
  <si>
    <t>LFV3B2FY7K3513188</t>
  </si>
  <si>
    <t>江春燕</t>
  </si>
  <si>
    <t>LFV3B2FY5K3513142</t>
  </si>
  <si>
    <t>王清平</t>
  </si>
  <si>
    <t>LFV3B2FY9K3506114</t>
  </si>
  <si>
    <t>胡楚玲</t>
  </si>
  <si>
    <t>LFV3B2FY8K3513085</t>
  </si>
  <si>
    <t>黄仕平</t>
  </si>
  <si>
    <t>LFV3B2FY9J3549608</t>
  </si>
  <si>
    <t>张省</t>
  </si>
  <si>
    <t>LFV3B2FY5J3549332</t>
  </si>
  <si>
    <t>高群</t>
  </si>
  <si>
    <t>4.1已开票</t>
  </si>
  <si>
    <t>4.29前开票</t>
  </si>
  <si>
    <t>LFV3B2FY8K3501017</t>
  </si>
  <si>
    <t>张武</t>
  </si>
  <si>
    <t>原刘律良-苏富仓2.28，原陈晓聪-王全辉，展车，换01525，郭总同意3.2，已开4.1</t>
  </si>
  <si>
    <t>LFV3B2FY0K3510939</t>
  </si>
  <si>
    <t>苏平贵</t>
  </si>
  <si>
    <t>LFV3B2FY1K3509430</t>
  </si>
  <si>
    <t>2019-3-28  不能做保险专案</t>
  </si>
  <si>
    <t>钟冬生</t>
  </si>
  <si>
    <r>
      <rPr>
        <sz val="9"/>
        <rFont val="宋体"/>
        <charset val="134"/>
      </rPr>
      <t>已开票4</t>
    </r>
    <r>
      <rPr>
        <sz val="9"/>
        <rFont val="宋体"/>
        <charset val="134"/>
      </rPr>
      <t>.3</t>
    </r>
  </si>
  <si>
    <t>LFV3B2FY4K3513150</t>
  </si>
  <si>
    <t>邱振阳</t>
  </si>
  <si>
    <r>
      <rPr>
        <sz val="9"/>
        <rFont val="宋体"/>
        <charset val="134"/>
      </rPr>
      <t>已开票4</t>
    </r>
    <r>
      <rPr>
        <sz val="9"/>
        <rFont val="宋体"/>
        <charset val="134"/>
      </rPr>
      <t>.4</t>
    </r>
  </si>
  <si>
    <t>LFV3B2FYXK3520300</t>
  </si>
  <si>
    <t>闵瑞</t>
  </si>
  <si>
    <t>LFV3B2FY5K3501248</t>
  </si>
  <si>
    <t>孙国峰</t>
  </si>
  <si>
    <t>LFV3B2FY4K3500334</t>
  </si>
  <si>
    <t>陈进和</t>
  </si>
  <si>
    <t>LFV3B2FY6K3504515</t>
  </si>
  <si>
    <t>2019-1-29，不能做保险专案</t>
  </si>
  <si>
    <t>王玉权</t>
  </si>
  <si>
    <t>LFV3B2FY2K3512093</t>
  </si>
  <si>
    <t>申大庆</t>
  </si>
  <si>
    <t>已开票4.12</t>
  </si>
  <si>
    <t>LFV3B2FY7K3511067</t>
  </si>
  <si>
    <t>张卫嘉</t>
  </si>
  <si>
    <t>LFV3B2FY8K3500580</t>
  </si>
  <si>
    <t>2019-2-27，不能做保险专案</t>
  </si>
  <si>
    <t>吴永成</t>
  </si>
  <si>
    <t>LFV3B2FY6K3501050</t>
  </si>
  <si>
    <t>赵永亮</t>
  </si>
  <si>
    <t>已开票4.17</t>
  </si>
  <si>
    <t>LFV3B2FY9K3520109</t>
  </si>
  <si>
    <t>2019年型加装踏板，销售价3800</t>
  </si>
  <si>
    <t>李卫</t>
  </si>
  <si>
    <t>LFV3B2FY0K3507507</t>
  </si>
  <si>
    <t>谢志华</t>
  </si>
  <si>
    <t>已开</t>
  </si>
  <si>
    <t>5.26前开票</t>
  </si>
  <si>
    <t>LFV3B2FY7K3524692</t>
  </si>
  <si>
    <t>左前门下方掉漆</t>
  </si>
  <si>
    <t>LFV3B2FY2K3500879</t>
  </si>
  <si>
    <t>李国</t>
  </si>
  <si>
    <t xml:space="preserve"> 探索蓝-黑色</t>
  </si>
  <si>
    <t>LFV3B2FY0J3550680</t>
  </si>
  <si>
    <t>张晗青</t>
  </si>
  <si>
    <t>LFV3B2FYXK3512956</t>
  </si>
  <si>
    <t>刘国亮</t>
  </si>
  <si>
    <t>LFV3B2FY4K3524813</t>
  </si>
  <si>
    <t>熊辉</t>
  </si>
  <si>
    <t>LFV3B2FY3K3501622</t>
  </si>
  <si>
    <t>谭建军</t>
  </si>
  <si>
    <t>LFV3B2FY1K3501456</t>
  </si>
  <si>
    <t>陈卫平</t>
  </si>
  <si>
    <t>LFV3B2FY4K3501144</t>
  </si>
  <si>
    <t>杨赛男</t>
  </si>
  <si>
    <t>LFV3B2FYXK3504002</t>
  </si>
  <si>
    <t>陈湘苇</t>
  </si>
  <si>
    <t>LFV3B2FY4K3520129</t>
  </si>
  <si>
    <t>陈照灵</t>
  </si>
  <si>
    <t>原沈亚星-谢志华换现车4.18.,原广州德迪樊玉珍-姜涛，4.25让出来给沈亚星-陈照灵4.27，已开4.28</t>
  </si>
  <si>
    <t>LFV3B2FY3J3551855</t>
  </si>
  <si>
    <t>龚妙凡</t>
  </si>
  <si>
    <t>LFV3B2FY4J3551458</t>
  </si>
  <si>
    <t>温建武</t>
  </si>
  <si>
    <t>LFV3B2FY5K3519832</t>
  </si>
  <si>
    <t>王月生</t>
  </si>
  <si>
    <t>LFV3B2FY1J3509104</t>
  </si>
  <si>
    <t>前杠中网有刮痕</t>
  </si>
  <si>
    <t>盛晓培</t>
  </si>
  <si>
    <t>已开票5.5</t>
  </si>
  <si>
    <t>LFV3B2FY5K3524142</t>
  </si>
  <si>
    <t>邱艳云</t>
  </si>
  <si>
    <t>LFV3B2FY0K3504428</t>
  </si>
  <si>
    <t>鲁棚飞</t>
  </si>
  <si>
    <t>4.28前开票</t>
  </si>
  <si>
    <t>LFV3B2FY6K3512095</t>
  </si>
  <si>
    <t>郑伟文</t>
  </si>
  <si>
    <t>LFV3B2FYXK3521222</t>
  </si>
  <si>
    <t>刘涌</t>
  </si>
  <si>
    <t>LFV3B2FY3K3511373</t>
  </si>
  <si>
    <t>2019年型，（进取特别版-原厂导航+倒车影像+原厂铝饰条+前雷达--一档销售9800，提成600；二挡销售7800，提成400）</t>
  </si>
  <si>
    <t>陈纪贞</t>
  </si>
  <si>
    <t>LFV3B2FY0K3508852</t>
  </si>
  <si>
    <t>胡兴波</t>
  </si>
  <si>
    <t>已开5.21</t>
  </si>
  <si>
    <t>LFV3B2FY1J3551109</t>
  </si>
  <si>
    <t>2019年型
真皮座椅+踏板9800，不可拆</t>
  </si>
  <si>
    <t>余兴权</t>
  </si>
  <si>
    <t>LFV3B2FY6K3514915</t>
  </si>
  <si>
    <t>黄金玲</t>
  </si>
  <si>
    <t>LFV3B2FY0K3524999</t>
  </si>
  <si>
    <t>程江华</t>
  </si>
  <si>
    <t>等按揭5.24</t>
  </si>
  <si>
    <t>LFV3B2FY6K3506331</t>
  </si>
  <si>
    <t>李文豫</t>
  </si>
  <si>
    <t>已开5.28</t>
  </si>
  <si>
    <t>LFV3B2FY5K3501315</t>
  </si>
  <si>
    <t>苏聪明</t>
  </si>
  <si>
    <t>LFV3B2FY6K3535926</t>
  </si>
  <si>
    <t>魏利钳</t>
  </si>
  <si>
    <t>等车5.22</t>
  </si>
  <si>
    <t>LFV3B2FYXK3535380</t>
  </si>
  <si>
    <t>李昌建</t>
  </si>
  <si>
    <t>LFV3B2FY7K3535451</t>
  </si>
  <si>
    <t>蒋林俊</t>
  </si>
  <si>
    <t>已开票5.29</t>
  </si>
  <si>
    <t>LFV3B2FY3K3506111</t>
  </si>
  <si>
    <t>陶刚（周文婷）</t>
  </si>
  <si>
    <t>LFV3B2FY1K3535364</t>
  </si>
  <si>
    <t>郑丽莉</t>
  </si>
  <si>
    <t>LFV3B2FYXK3514139</t>
  </si>
  <si>
    <t>石家庄醴泉进出口贸易有限公司</t>
  </si>
  <si>
    <t>LFV3B2FY6K3531598</t>
  </si>
  <si>
    <t>李朝阳</t>
  </si>
  <si>
    <t>LFV3B2FY3K3535835</t>
  </si>
  <si>
    <t>王健强</t>
  </si>
  <si>
    <t>LFV3B2FY8K3506119</t>
  </si>
  <si>
    <t>陈伟玉</t>
  </si>
  <si>
    <t>LFV3B2FY9K3513712</t>
  </si>
  <si>
    <t>常春艳</t>
  </si>
  <si>
    <t>LFV3B2FY0K3518622</t>
  </si>
  <si>
    <t>王雷</t>
  </si>
  <si>
    <t>已开票6.13</t>
  </si>
  <si>
    <t>LFV3B2FY0K3535243</t>
  </si>
  <si>
    <t>戴启中</t>
  </si>
  <si>
    <t>LFV3B2FY6K3541564</t>
  </si>
  <si>
    <t>周大文</t>
  </si>
  <si>
    <t>LFV3B2FYXK3528266</t>
  </si>
  <si>
    <t>曾春城</t>
  </si>
  <si>
    <t>LFV3B2FY4K3506280</t>
  </si>
  <si>
    <t>张振辉</t>
  </si>
  <si>
    <t>LFV3B2FY1K3535428</t>
  </si>
  <si>
    <t>郑美华</t>
  </si>
  <si>
    <t>LFV3B2FY3K3525502</t>
  </si>
  <si>
    <t>许秀玲</t>
  </si>
  <si>
    <t>LFV3B2FY1K3541598</t>
  </si>
  <si>
    <t>张文磊</t>
  </si>
  <si>
    <t>LFV3B2FYXK3506283</t>
  </si>
  <si>
    <t>邱远辉</t>
  </si>
  <si>
    <t>LFV3B2FY1K3506270</t>
  </si>
  <si>
    <t>彭新贵</t>
  </si>
  <si>
    <t>已开6.14</t>
  </si>
  <si>
    <t>LFV3B2FY2K3541304</t>
  </si>
  <si>
    <t>曹祝贵</t>
  </si>
  <si>
    <t>LFV3B2FY9K3506257</t>
  </si>
  <si>
    <t>王旭</t>
  </si>
  <si>
    <t>陈奇君</t>
  </si>
  <si>
    <t>今天开6.16</t>
  </si>
  <si>
    <t>季风灰+黑色/古铜棕</t>
  </si>
  <si>
    <t>LFV3B2FY4K3530210</t>
  </si>
  <si>
    <t>深圳市安易达商务汽车服务有限公司</t>
  </si>
  <si>
    <t>LFV3B2FY7J3549347</t>
  </si>
  <si>
    <t>彭军开</t>
  </si>
  <si>
    <t>LFV3B2FYXK3528560</t>
  </si>
  <si>
    <t>李祎</t>
  </si>
  <si>
    <t>LFV3B2FY7K3513255</t>
  </si>
  <si>
    <t>2019年型（时尚特别版--岑木内饰+3D360全景影像，一档销售10800，提成500；二挡销售9500，提成300）完工</t>
  </si>
  <si>
    <t>吴姣静</t>
  </si>
  <si>
    <t>LFV3B2FY6J3549663</t>
  </si>
  <si>
    <t>2019-1-31，不能做保险专案</t>
  </si>
  <si>
    <t>韦志广</t>
  </si>
  <si>
    <t>4.30前开票</t>
  </si>
  <si>
    <t>传奇黑-黑色/肉桂棕</t>
  </si>
  <si>
    <t>LFV3B2FY3K3535916</t>
  </si>
  <si>
    <t>深圳市威马立体展示制品有限公司</t>
  </si>
  <si>
    <t>原奥德何明杰-宋国栋6.1，已开票6.17</t>
  </si>
  <si>
    <t>LFV3B2FY0K3506213</t>
  </si>
  <si>
    <t>黄德耀</t>
  </si>
  <si>
    <t>LFV3B2FY8K3541467</t>
  </si>
  <si>
    <t>达琪</t>
  </si>
  <si>
    <t>LFV3B2FYXK3541471</t>
  </si>
  <si>
    <t>叶军发</t>
  </si>
  <si>
    <t>LFV3B2FY7K3539113</t>
  </si>
  <si>
    <t>徐胜东</t>
  </si>
  <si>
    <t>已开6.19</t>
  </si>
  <si>
    <t>LFV3B2FY0K3519334</t>
  </si>
  <si>
    <t>胡开斌</t>
  </si>
  <si>
    <t>LFV3B2FY0K3535923</t>
  </si>
  <si>
    <t>张鹏</t>
  </si>
  <si>
    <t>LFV3B2FY5K3506272</t>
  </si>
  <si>
    <t>葛晶</t>
  </si>
  <si>
    <t xml:space="preserve">范炳城 </t>
  </si>
  <si>
    <t>LFV3B2FY2K3508903</t>
  </si>
  <si>
    <t>庞玉荣</t>
  </si>
  <si>
    <t>张文丽</t>
  </si>
  <si>
    <t>已开6.18</t>
  </si>
  <si>
    <t>LFV3B2FY2K3511400</t>
  </si>
  <si>
    <t>2019年型，（进取特别版-原厂导航+倒车影像+原厂铝饰条+前雷达--一档销售9800，提成600；二挡销售7800，提成400）完工</t>
  </si>
  <si>
    <t>史以廷</t>
  </si>
  <si>
    <t>没交资料6.23已开6.23</t>
  </si>
  <si>
    <t>LFV3B2FY5K3512153</t>
  </si>
  <si>
    <t>温碧华</t>
  </si>
  <si>
    <t>已开6.23</t>
  </si>
  <si>
    <t>LFV3B2FY0K3539356</t>
  </si>
  <si>
    <t>彭宏飞</t>
  </si>
  <si>
    <t>转租赁6.13原陈晓聪-饶平阳6.1，按揭不通过退车6.19，等审批6.21，已开6.23</t>
  </si>
  <si>
    <t>LFV3B2FY7K3505950</t>
  </si>
  <si>
    <t>尹腾瑞</t>
  </si>
  <si>
    <t>外省牌6.13，6.20，今天开6.21，已开6.23</t>
  </si>
  <si>
    <t>LFV3B2FY6K3506278</t>
  </si>
  <si>
    <t>李文喆</t>
  </si>
  <si>
    <t>下周六6.16，周六6.20，22号开6.21，今天开6.23</t>
  </si>
  <si>
    <t>LFV3B2FY8K3535118</t>
  </si>
  <si>
    <t>崔立虎</t>
  </si>
  <si>
    <t>等结果6.14，明天6.20，今天开6.21，已开6.23</t>
  </si>
  <si>
    <t>LFV3B2FY7K3540682</t>
  </si>
  <si>
    <t>李晋波</t>
  </si>
  <si>
    <t>周一开6.16，等审批6.20，今天出结果就转款6.21，按揭已过6.23</t>
  </si>
  <si>
    <t>LFV3B2FY0K3534450</t>
  </si>
  <si>
    <t>邓娟</t>
  </si>
  <si>
    <t>按揭已过，等车6.20，按揭已通过6.23</t>
  </si>
  <si>
    <t>LFV3B2FY2K3501286</t>
  </si>
  <si>
    <t>欧海权</t>
  </si>
  <si>
    <t>等按揭6.16，转一次性下周三6.20，6.21.6.23</t>
  </si>
  <si>
    <t>LFV3B2FY8K3540478</t>
  </si>
  <si>
    <t>薛魏</t>
  </si>
  <si>
    <t>LFV3B2FY1K3525370</t>
  </si>
  <si>
    <t>陈亮文</t>
  </si>
  <si>
    <t>陈桦铭</t>
  </si>
  <si>
    <t>原奥德-万道枝6.20，已开票6.23</t>
  </si>
  <si>
    <t>LFV3B2FY1K3508908</t>
  </si>
  <si>
    <t>林国新</t>
  </si>
  <si>
    <r>
      <rPr>
        <sz val="9"/>
        <rFont val="宋体"/>
        <charset val="134"/>
      </rPr>
      <t>已开，按揭已过6.23，6.25，已开票</t>
    </r>
    <r>
      <rPr>
        <sz val="9"/>
        <rFont val="宋体"/>
        <charset val="134"/>
      </rPr>
      <t>6.20</t>
    </r>
  </si>
  <si>
    <t>LFV3B2FY2K3534644</t>
  </si>
  <si>
    <t>李宝锋</t>
  </si>
  <si>
    <t>已开6.26</t>
  </si>
  <si>
    <t>LFV3B2FY5K3534167</t>
  </si>
  <si>
    <t>雷天明</t>
  </si>
  <si>
    <t>按揭被拒6.23，换按揭6.25，今天开票6.27</t>
  </si>
  <si>
    <t>LFV3B2FY6K3537613</t>
  </si>
  <si>
    <t>吴美桂</t>
  </si>
  <si>
    <t>李律良</t>
  </si>
  <si>
    <t>等审批，没交资料6.25，今天开6.27</t>
  </si>
  <si>
    <t>LFV3B2FY1K3533145</t>
  </si>
  <si>
    <t>魏国辉</t>
  </si>
  <si>
    <r>
      <rPr>
        <sz val="9"/>
        <rFont val="宋体"/>
        <charset val="134"/>
      </rPr>
      <t>等结果6.26，今天开6.29已开票</t>
    </r>
    <r>
      <rPr>
        <sz val="9"/>
        <rFont val="宋体"/>
        <charset val="134"/>
      </rPr>
      <t>6.30</t>
    </r>
  </si>
  <si>
    <t>LFV3B2FY1K3507600</t>
  </si>
  <si>
    <t>焦红祈</t>
  </si>
  <si>
    <r>
      <rPr>
        <sz val="9"/>
        <rFont val="宋体"/>
        <charset val="134"/>
      </rPr>
      <t>换按揭资料6.13，6.20，已转租赁，补资料，按揭被拒6.23，等按揭6.25，明天开6.27，说已开6.29，已开票</t>
    </r>
    <r>
      <rPr>
        <sz val="9"/>
        <rFont val="宋体"/>
        <charset val="134"/>
      </rPr>
      <t>6.30</t>
    </r>
  </si>
  <si>
    <t>LFV3B2FYXK3533144</t>
  </si>
  <si>
    <t>骆邹敏</t>
  </si>
  <si>
    <t>按揭已过，等车6.26，已开票6.30</t>
  </si>
  <si>
    <t>LFV3B2FY0K3540670</t>
  </si>
  <si>
    <t>邹石松</t>
  </si>
  <si>
    <r>
      <rPr>
        <sz val="9"/>
        <rFont val="宋体"/>
        <charset val="134"/>
      </rPr>
      <t>等按揭6.13，不在深圳，下周三6.20，6.21.6.23，周三或周四6.25，出差了，下个月6.26没钱6.27，预开6.29，已开票</t>
    </r>
    <r>
      <rPr>
        <sz val="9"/>
        <rFont val="宋体"/>
        <charset val="134"/>
      </rPr>
      <t>6.30</t>
    </r>
  </si>
  <si>
    <t>LFV3B2FY0K3537235</t>
  </si>
  <si>
    <t>黄宇宇</t>
  </si>
  <si>
    <r>
      <rPr>
        <sz val="9"/>
        <rFont val="宋体"/>
        <charset val="134"/>
      </rPr>
      <t>等车6.23，审核通过，等车6.25，30日开6.29，已开票</t>
    </r>
    <r>
      <rPr>
        <sz val="9"/>
        <rFont val="宋体"/>
        <charset val="134"/>
      </rPr>
      <t>6.30</t>
    </r>
  </si>
  <si>
    <t>LFV3B2FY7K3536647</t>
  </si>
  <si>
    <t>曾金付</t>
  </si>
  <si>
    <r>
      <rPr>
        <sz val="9"/>
        <rFont val="宋体"/>
        <charset val="134"/>
      </rPr>
      <t>等车，预开6.29，已开票</t>
    </r>
    <r>
      <rPr>
        <sz val="9"/>
        <rFont val="宋体"/>
        <charset val="134"/>
      </rPr>
      <t>6.30</t>
    </r>
  </si>
  <si>
    <t>LFV3B2FY2K3504253</t>
  </si>
  <si>
    <t>郑学文</t>
  </si>
  <si>
    <r>
      <rPr>
        <sz val="9"/>
        <rFont val="宋体"/>
        <charset val="134"/>
      </rPr>
      <t>按揭已交资料，等车到6.21.6.23，按揭已过6.23，等车6.25已开6.27，预开6.29，已开票</t>
    </r>
    <r>
      <rPr>
        <sz val="9"/>
        <rFont val="宋体"/>
        <charset val="134"/>
      </rPr>
      <t>6.30</t>
    </r>
  </si>
  <si>
    <t>LFV3B2FY1K3533114</t>
  </si>
  <si>
    <t>孙川（大用户中广核）</t>
  </si>
  <si>
    <r>
      <rPr>
        <sz val="9"/>
        <rFont val="宋体"/>
        <charset val="134"/>
      </rPr>
      <t>等车、等审批6.27，预开6.29，已开票</t>
    </r>
    <r>
      <rPr>
        <sz val="9"/>
        <rFont val="宋体"/>
        <charset val="134"/>
      </rPr>
      <t>6.30</t>
    </r>
  </si>
  <si>
    <t>LFV3B2FY8K3524023</t>
  </si>
  <si>
    <t>刘真真</t>
  </si>
  <si>
    <t>LFV3B2FYXK3517252</t>
  </si>
  <si>
    <t>刘合俊</t>
  </si>
  <si>
    <t>明天开6.27，说已开6.29，已开票6.30</t>
  </si>
  <si>
    <t>LFV3B2FY7K3542142</t>
  </si>
  <si>
    <t xml:space="preserve"> 陈平</t>
  </si>
  <si>
    <t>LFV3B2FY4K3541482</t>
  </si>
  <si>
    <t>王星</t>
  </si>
  <si>
    <t>原沈亚星-李斯斯，先放车6.26，今天交资料6.27，没交资料6.29</t>
  </si>
  <si>
    <t>LFV3B2FY4K3540851</t>
  </si>
  <si>
    <t>陈俊弟</t>
  </si>
  <si>
    <t>一次性，23号6.23，等甲醛结果6.25，预开6.29原蔡珍华-郭靖7.4</t>
  </si>
  <si>
    <t>LFV3B2FY6K3519340</t>
  </si>
  <si>
    <t>李振红</t>
  </si>
  <si>
    <t>没金融额度6.29</t>
  </si>
  <si>
    <t>LFV3B2FY3K3537326</t>
  </si>
  <si>
    <t>林宝生</t>
  </si>
  <si>
    <t>LFV3B2FY4K3500964</t>
  </si>
  <si>
    <t>李鹏展</t>
  </si>
  <si>
    <t>杨康</t>
  </si>
  <si>
    <t>7-14已开</t>
  </si>
  <si>
    <t>LFV3B2FY6K3548899</t>
  </si>
  <si>
    <t>徐航空</t>
  </si>
  <si>
    <t>LFV3B2FY8K3539766</t>
  </si>
  <si>
    <t>杨荣</t>
  </si>
  <si>
    <t>已交7.21</t>
  </si>
  <si>
    <t>LFV3B2FY1K3548969</t>
  </si>
  <si>
    <t>林长营</t>
  </si>
  <si>
    <t>后天7.17</t>
  </si>
  <si>
    <t>LFV3B2FY0K3524209</t>
  </si>
  <si>
    <t>吕建红</t>
  </si>
  <si>
    <t>LFV3B2FY2K3523692</t>
  </si>
  <si>
    <t xml:space="preserve"> 何丽冰</t>
  </si>
  <si>
    <t>LFV3B2FY7K3532548</t>
  </si>
  <si>
    <t>江汉文</t>
  </si>
  <si>
    <t>等结果7.17,已开票7.18</t>
  </si>
  <si>
    <t>LFV3B2FY2K3547622</t>
  </si>
  <si>
    <t>朱晓辉</t>
  </si>
  <si>
    <t>等车7.17</t>
  </si>
  <si>
    <t>LFV3B2FY5K3512704</t>
  </si>
  <si>
    <t>彭松竹</t>
  </si>
  <si>
    <t>已开票7.26</t>
  </si>
  <si>
    <t>LFV3B2FY1K3538443</t>
  </si>
  <si>
    <t>彭帆</t>
  </si>
  <si>
    <t>等审批7.21，按揭已通过7.28 今天开7.28</t>
  </si>
  <si>
    <t>LFV3B2FY9K3541946</t>
  </si>
  <si>
    <t>何树万</t>
  </si>
  <si>
    <t>25号7.24，今天开7.28</t>
  </si>
  <si>
    <t>LFV3B2FY1K3554965</t>
  </si>
  <si>
    <t>王玉婷</t>
  </si>
  <si>
    <t>等车7.21</t>
  </si>
  <si>
    <t>LFV3B2FY1K3532240</t>
  </si>
  <si>
    <t>荣帮乡</t>
  </si>
  <si>
    <t>明天开7.28</t>
  </si>
  <si>
    <t>LFV3B2FY0K3553080</t>
  </si>
  <si>
    <t>驾驶位门边下裙边掉漆，副驾驶位后视镜底座刮伤</t>
  </si>
  <si>
    <t>胡向利</t>
  </si>
  <si>
    <t>车有问题7.28</t>
  </si>
  <si>
    <t>LFV3B2FY6K3553228</t>
  </si>
  <si>
    <t>黄先育</t>
  </si>
  <si>
    <r>
      <rPr>
        <sz val="9"/>
        <color theme="1"/>
        <rFont val="宋体"/>
        <charset val="134"/>
      </rPr>
      <t>说已开7.28可开</t>
    </r>
    <r>
      <rPr>
        <sz val="9"/>
        <color theme="1"/>
        <rFont val="宋体"/>
        <charset val="134"/>
      </rPr>
      <t>7.29</t>
    </r>
  </si>
  <si>
    <t>LFV3B2FY4K3536699</t>
  </si>
  <si>
    <t>陈少钢</t>
  </si>
  <si>
    <t>LFV3B2FY0K3549269</t>
  </si>
  <si>
    <t>周智慧</t>
  </si>
  <si>
    <t>在国外7.21原叶娜-黄秀芳，与胡海平-周智慧换7.28，可开7.29</t>
  </si>
  <si>
    <t>LFV3B2FY5K3538056</t>
  </si>
  <si>
    <t>赖勇健</t>
  </si>
  <si>
    <r>
      <rPr>
        <sz val="9"/>
        <color theme="1"/>
        <rFont val="宋体"/>
        <charset val="134"/>
      </rPr>
      <t>周一开7.28，今天开</t>
    </r>
    <r>
      <rPr>
        <sz val="9"/>
        <color theme="1"/>
        <rFont val="宋体"/>
        <charset val="134"/>
      </rPr>
      <t>7.29</t>
    </r>
  </si>
  <si>
    <t>LFV3B2FY0K3551040</t>
  </si>
  <si>
    <t>左前门下裙边轻微刮伤</t>
  </si>
  <si>
    <t>李皓君</t>
  </si>
  <si>
    <t>原叶娜-周伯福，客户不接受质损，已开7.30</t>
  </si>
  <si>
    <t>LFV3B2FY5K3557092</t>
  </si>
  <si>
    <t>张艳</t>
  </si>
  <si>
    <t>等结果、等车7.17，按揭已通过7.28</t>
  </si>
  <si>
    <t>LFV3B2FY1K3555789</t>
  </si>
  <si>
    <t>王东</t>
  </si>
  <si>
    <t>按揭已通过7.28 周一开7.28</t>
  </si>
  <si>
    <t>LFV3B2FY5K3557027</t>
  </si>
  <si>
    <t>王福祥</t>
  </si>
  <si>
    <t>LFV3B2FY1K3543769</t>
  </si>
  <si>
    <t>杨春丽</t>
  </si>
  <si>
    <r>
      <rPr>
        <sz val="9"/>
        <color theme="1"/>
        <rFont val="宋体"/>
        <charset val="134"/>
      </rPr>
      <t>没做按揭6.21，未交资料6.23，6.25，换按揭6.27，被拒，改一次性6.29，等审批 7.28，等结果</t>
    </r>
    <r>
      <rPr>
        <sz val="9"/>
        <color theme="1"/>
        <rFont val="宋体"/>
        <charset val="134"/>
      </rPr>
      <t>7.29</t>
    </r>
  </si>
  <si>
    <t>LFV2B2GA3K5728441</t>
  </si>
  <si>
    <t>2019年型
电动尾门+倒车影像”</t>
  </si>
  <si>
    <t xml:space="preserve">
在财务</t>
  </si>
  <si>
    <t>陈真珠</t>
  </si>
  <si>
    <t>LFV3B2FY5J3549590</t>
  </si>
  <si>
    <t>肖安</t>
  </si>
  <si>
    <r>
      <rPr>
        <sz val="9"/>
        <color theme="1"/>
        <rFont val="宋体"/>
        <charset val="134"/>
      </rPr>
      <t>25号7.25，今天开7.28，可开</t>
    </r>
    <r>
      <rPr>
        <sz val="9"/>
        <color theme="1"/>
        <rFont val="宋体"/>
        <charset val="134"/>
      </rPr>
      <t>7.29</t>
    </r>
  </si>
  <si>
    <t>LFV3B2FY7K3541184</t>
  </si>
  <si>
    <t>罗玉伦</t>
  </si>
  <si>
    <t>等车7.22周一看车开票7.28今天开7.29</t>
  </si>
  <si>
    <t>LFV3B2FY7K3518620</t>
  </si>
  <si>
    <t>陈森林</t>
  </si>
  <si>
    <r>
      <rPr>
        <sz val="9"/>
        <color theme="1"/>
        <rFont val="宋体"/>
        <charset val="134"/>
      </rPr>
      <t>周一交资料6.14，下周一开票6.20，原陈晓聪-霍义军，下个月要车6.20，未做按揭7.28，等结果</t>
    </r>
    <r>
      <rPr>
        <sz val="9"/>
        <color theme="1"/>
        <rFont val="宋体"/>
        <charset val="134"/>
      </rPr>
      <t>7.29</t>
    </r>
  </si>
  <si>
    <t>LFV3B2FY9K3551019</t>
  </si>
  <si>
    <t>梅贤娥</t>
  </si>
  <si>
    <t>等结果7.17，按揭已通过7.28</t>
  </si>
  <si>
    <t>LFV3B2FY1K3557123</t>
  </si>
  <si>
    <t>金宇航</t>
  </si>
  <si>
    <t>LFV3B2FY1K3556201</t>
  </si>
  <si>
    <t>梁贤国</t>
  </si>
  <si>
    <t>等结果7.17</t>
  </si>
  <si>
    <t>LFV3B2FY8K3556812</t>
  </si>
  <si>
    <t>杨兵</t>
  </si>
  <si>
    <t>等按揭7.21，按揭已通过7.28</t>
  </si>
  <si>
    <t>LFV3B2FY6K3557201</t>
  </si>
  <si>
    <t>戴少峰</t>
  </si>
  <si>
    <t>LFV3B2FY7K3532274</t>
  </si>
  <si>
    <t>黄怡</t>
  </si>
  <si>
    <r>
      <rPr>
        <sz val="9"/>
        <color theme="1"/>
        <rFont val="宋体"/>
        <charset val="134"/>
      </rPr>
      <t>原沈亚星-孙宝芝7.19，今天交资料</t>
    </r>
    <r>
      <rPr>
        <sz val="9"/>
        <color theme="1"/>
        <rFont val="宋体"/>
        <charset val="134"/>
      </rPr>
      <t>7.29</t>
    </r>
  </si>
  <si>
    <t>LFV3B2FY3K3558984</t>
  </si>
  <si>
    <t>李振孝</t>
  </si>
  <si>
    <t>等车7.21，已开票8.2</t>
  </si>
  <si>
    <t>LFV3B2FY9K3545639</t>
  </si>
  <si>
    <t>赵阳</t>
  </si>
  <si>
    <t>没交资料7.28</t>
  </si>
  <si>
    <t>LFV3B2FY1K3523294</t>
  </si>
  <si>
    <t>费文杰（大用户）</t>
  </si>
  <si>
    <t>LFV3B2FY3K3556233</t>
  </si>
  <si>
    <t>俞小凡</t>
  </si>
  <si>
    <t>等审批7.21，按揭已通过7.28</t>
  </si>
  <si>
    <t>LFV3B2FY6K3559160</t>
  </si>
  <si>
    <t>邱定夫</t>
  </si>
  <si>
    <t>LFV3B2FY9K3541008</t>
  </si>
  <si>
    <t>黄丽妮</t>
  </si>
  <si>
    <t>LFV3B2FY7K3523395</t>
  </si>
  <si>
    <t>于海风（蒋璐莲）</t>
  </si>
  <si>
    <r>
      <rPr>
        <sz val="9"/>
        <color theme="1"/>
        <rFont val="宋体"/>
        <charset val="134"/>
      </rPr>
      <t>已开票8</t>
    </r>
    <r>
      <rPr>
        <sz val="9"/>
        <color theme="1"/>
        <rFont val="宋体"/>
        <charset val="134"/>
      </rPr>
      <t>.8</t>
    </r>
  </si>
  <si>
    <t>LFV3B2FY9K3548394</t>
  </si>
  <si>
    <t>杨卿（中广核高级工程师大用户）</t>
  </si>
  <si>
    <t>LFV3B2FYXK3546587</t>
  </si>
  <si>
    <t>刘辉</t>
  </si>
  <si>
    <t>本周末7.25，今天开7.28</t>
  </si>
  <si>
    <t>LFV3B2FY1K3517897</t>
  </si>
  <si>
    <t>唐丽彬</t>
  </si>
  <si>
    <t>原陈晓聪-霍义军8.11,已开票8.13</t>
  </si>
  <si>
    <t>朱鹭白-岩石灰/花岗岩灰</t>
  </si>
  <si>
    <t>LFV3B2FY4K3539974</t>
  </si>
  <si>
    <t>陈向辉</t>
  </si>
  <si>
    <t>LFV3B2FYXK3557864</t>
  </si>
  <si>
    <t>黄秀芳</t>
  </si>
  <si>
    <t>原胡海平-周智慧，与叶娜-黄秀芳换7.28</t>
  </si>
  <si>
    <t>LFV3B2FY2K3558880</t>
  </si>
  <si>
    <t>左前门边掉漆</t>
  </si>
  <si>
    <t>林佩鸿</t>
  </si>
  <si>
    <t>LFV3B2FY9K3557774</t>
  </si>
  <si>
    <t>孟文成</t>
  </si>
  <si>
    <t>原叶娜-杨谦贤，没钱，后期要车8.15,已开票8.19</t>
  </si>
  <si>
    <t>LFV3B2FY8K3550914</t>
  </si>
  <si>
    <t>驾驶门框处有划痕</t>
  </si>
  <si>
    <t>李永涛（大用户）</t>
  </si>
  <si>
    <t>已交首付8.16，已开票8.19</t>
  </si>
  <si>
    <t>LFV3B2FY5K3559991</t>
  </si>
  <si>
    <t>傅志权</t>
  </si>
  <si>
    <t>LFV3B2FYXK3560019</t>
  </si>
  <si>
    <t>范振轩(范志东)</t>
  </si>
  <si>
    <t>LFV3B2FY4K3566088</t>
  </si>
  <si>
    <t>东莞市梦以美化妆用品有限公司（大用户）</t>
  </si>
  <si>
    <t>原韩建-黄小永8.14</t>
  </si>
  <si>
    <t>LFV3B2FY4K3565345</t>
  </si>
  <si>
    <t>詹周武</t>
  </si>
  <si>
    <t>LFV3B2FYXK3557170</t>
  </si>
  <si>
    <t>周子婷</t>
  </si>
  <si>
    <t>LFV3B2FY7K3553979</t>
  </si>
  <si>
    <t>柳波</t>
  </si>
  <si>
    <t>已开8.22</t>
  </si>
  <si>
    <t>LFV3B2FY0K3566685</t>
  </si>
  <si>
    <t>周伯福</t>
  </si>
  <si>
    <t>LFV3B2FY9K3567219</t>
  </si>
  <si>
    <t>深圳市润科华精密机械设备有限公司（大用户）</t>
  </si>
  <si>
    <t>LFV3B2FY6K3560003</t>
  </si>
  <si>
    <t>左前内饰板刮伤</t>
  </si>
  <si>
    <t>欧阳国辉</t>
  </si>
  <si>
    <t>LFV3B2FY4K3557794</t>
  </si>
  <si>
    <t>王业文</t>
  </si>
  <si>
    <t>原罗秀芬李翠荣7.27，已开票8.25</t>
  </si>
  <si>
    <t>LFV3B2FY0K3547618</t>
  </si>
  <si>
    <t>赖丽燕</t>
  </si>
  <si>
    <t>LFV3B2FY9K3562585</t>
  </si>
  <si>
    <t>江国粮</t>
  </si>
  <si>
    <t>LFV3B2FY4K3560811</t>
  </si>
  <si>
    <t>陈育红</t>
  </si>
  <si>
    <t>LFV3B2FY0K3539325</t>
  </si>
  <si>
    <t>吴涛</t>
  </si>
  <si>
    <t>LFV3B2FY2K3566817</t>
  </si>
  <si>
    <t>刘镇海</t>
  </si>
  <si>
    <t>LFV3B2FY0K3566881</t>
  </si>
  <si>
    <t>傅其祯</t>
  </si>
  <si>
    <t>LFV3B2FY2K3566025</t>
  </si>
  <si>
    <t>何红能</t>
  </si>
  <si>
    <t>LFV3B2FY4K3539957</t>
  </si>
  <si>
    <t>深圳市视品广告有限公司</t>
  </si>
  <si>
    <t>LFV3B2FY5K3566956</t>
  </si>
  <si>
    <t>黄东明</t>
  </si>
  <si>
    <t>LFV3B2FY8K3562870</t>
  </si>
  <si>
    <t>袁信（大用户）</t>
  </si>
  <si>
    <t>LFV3B2FY8K3562254</t>
  </si>
  <si>
    <t>朱根龙</t>
  </si>
  <si>
    <t>LFV3B2FY0K3566878</t>
  </si>
  <si>
    <t>吴兴样</t>
  </si>
  <si>
    <t>LFV3B2FY5K3564463</t>
  </si>
  <si>
    <t>朱露</t>
  </si>
  <si>
    <t>LFV3B2FY0K3560532</t>
  </si>
  <si>
    <t>翟赢</t>
  </si>
  <si>
    <t>LFV3B2FY4K3556645</t>
  </si>
  <si>
    <t>屈东</t>
  </si>
  <si>
    <t>今天不交钱放车8.28，已开票8.30</t>
  </si>
  <si>
    <t>LFV3B2FY8K3572170</t>
  </si>
  <si>
    <t>郭斌（欠修改合同）</t>
  </si>
  <si>
    <t>LFV3B2FY4K3554135</t>
  </si>
  <si>
    <t>右转向灯故障</t>
  </si>
  <si>
    <t>陈志强</t>
  </si>
  <si>
    <t>LFV3B2FY5K3572756</t>
  </si>
  <si>
    <t>陈晓荣（忠诚客户）</t>
  </si>
  <si>
    <t>LFV3B2FY8K3566918</t>
  </si>
  <si>
    <t>章新年</t>
  </si>
  <si>
    <t>原陈晓聪-吴松波8.28，已开票8.31</t>
  </si>
  <si>
    <t>LFV3B2FYXK3565804</t>
  </si>
  <si>
    <t>钟小泳</t>
  </si>
  <si>
    <t>LFV3B2FY2K3566719</t>
  </si>
  <si>
    <t>刘志瀚</t>
  </si>
  <si>
    <t>LFV3B2FY3K3569354</t>
  </si>
  <si>
    <t>田力</t>
  </si>
  <si>
    <t>原胡海平-吕宇望8.24，罗秀芬-巫远忠8.26，已开票8.31</t>
  </si>
  <si>
    <t>LFV3B2FY7K3566232</t>
  </si>
  <si>
    <t>陆中贵</t>
  </si>
  <si>
    <t>LFV3B2FY2K3567854</t>
  </si>
  <si>
    <t>李阳胜</t>
  </si>
  <si>
    <t>LFV3B2FY3K3572173</t>
  </si>
  <si>
    <t>胡艳丽</t>
  </si>
  <si>
    <t>LFV3B2FY9K3569200</t>
  </si>
  <si>
    <t>王凤</t>
  </si>
  <si>
    <t>LFV3B2FY9K3569245</t>
  </si>
  <si>
    <t>吴健惟</t>
  </si>
  <si>
    <t>季风灰-岩石灰/花岗岩灰</t>
  </si>
  <si>
    <t>LFV3B2FY0K3572129</t>
  </si>
  <si>
    <t>黄锦茂</t>
  </si>
  <si>
    <t>LFV3B2FY8K3572721</t>
  </si>
  <si>
    <t>李卫坚</t>
  </si>
  <si>
    <t>LFV3B2FY2K3569197</t>
  </si>
  <si>
    <t>LFV3B2FY0K3574494</t>
  </si>
  <si>
    <t>王常飞</t>
  </si>
  <si>
    <t>LFV3B2FY3K3533731</t>
  </si>
  <si>
    <t>徐常青</t>
  </si>
  <si>
    <t>LFV3B2FY0K3570090</t>
  </si>
  <si>
    <t>龚敏华</t>
  </si>
  <si>
    <t>LFV3B2FYXK3561333</t>
  </si>
  <si>
    <t>蒋耕源</t>
  </si>
  <si>
    <t>LFV3B2FY5K3553043</t>
  </si>
  <si>
    <t>马敏</t>
  </si>
  <si>
    <t>李小秦</t>
  </si>
  <si>
    <t>已开票9.2</t>
  </si>
  <si>
    <t>LFV3B2FY3K3549864</t>
  </si>
  <si>
    <t>广州保赐利化工有限公司</t>
  </si>
  <si>
    <t>曾家乐</t>
  </si>
  <si>
    <t>LFV3B2FY4K3566219</t>
  </si>
  <si>
    <t>卢亚非</t>
  </si>
  <si>
    <t>LFV3B2FY1K3558384</t>
  </si>
  <si>
    <t>李锐鸿</t>
  </si>
  <si>
    <t>LFV3B2FY0K3571790</t>
  </si>
  <si>
    <t>蔡庆雄</t>
  </si>
  <si>
    <t>原陈小龙-杨思琳，顾问让退车9.2，已开票9.10</t>
  </si>
  <si>
    <t>LFV3B2FY9K3575188</t>
  </si>
  <si>
    <t>李明仁</t>
  </si>
  <si>
    <t>LFV3B2FY7K3539368</t>
  </si>
  <si>
    <t>2019年型
加装真皮座椅+倒车影像  销售价格：9000</t>
  </si>
  <si>
    <t>车胎破损</t>
  </si>
  <si>
    <t>王喜民</t>
  </si>
  <si>
    <t>已开票9.15</t>
  </si>
  <si>
    <t>LFV3B2FY7K3566649</t>
  </si>
  <si>
    <t>关人堂</t>
  </si>
  <si>
    <t>原罗秀芬-章新年，换黑色8.27，已开票9.16</t>
  </si>
  <si>
    <t>LFV3B2FY0K3578934</t>
  </si>
  <si>
    <t>吴松波</t>
  </si>
  <si>
    <t>LFV3B2FY6K3578887</t>
  </si>
  <si>
    <t>范晓敏</t>
  </si>
  <si>
    <t>LFV3B2FY9K3572808</t>
  </si>
  <si>
    <t>林晓彬</t>
  </si>
  <si>
    <t>原李青华-黄丽彬，郭总放车9.3，已开票9.11</t>
  </si>
  <si>
    <t>LFV3B2FY6K3579165</t>
  </si>
  <si>
    <t>戴林</t>
  </si>
  <si>
    <t>LFV3B2FY4K3577608</t>
  </si>
  <si>
    <t>丘自强</t>
  </si>
  <si>
    <t>LFV3B2FY1K3551919</t>
  </si>
  <si>
    <t>周兰</t>
  </si>
  <si>
    <t>LFV3B2FY0K3558375</t>
  </si>
  <si>
    <t>罗永作</t>
  </si>
  <si>
    <t>LFV3B2FY8K3575859</t>
  </si>
  <si>
    <t>施钟洲</t>
  </si>
  <si>
    <t>LFV3B2FY9K3501429</t>
  </si>
  <si>
    <t>张纯强</t>
  </si>
  <si>
    <t>LFV3B2FY0K3582904</t>
  </si>
  <si>
    <t>苏亮</t>
  </si>
  <si>
    <t>LFV3B2FY5K3580193</t>
  </si>
  <si>
    <t>樊志伟</t>
  </si>
  <si>
    <t>LFV3B2FY3K3582668</t>
  </si>
  <si>
    <t>夏友前</t>
  </si>
  <si>
    <t>LFV3B2FY0K3582868</t>
  </si>
  <si>
    <t>蒋元兵</t>
  </si>
  <si>
    <t>LFV3B2FY4K3582808</t>
  </si>
  <si>
    <t>牛西波</t>
  </si>
  <si>
    <t>LFV3B2FY0K3582806</t>
  </si>
  <si>
    <t>曹腊珍</t>
  </si>
  <si>
    <t>LFV3B2FY3K3580144</t>
  </si>
  <si>
    <t>张小眉</t>
  </si>
  <si>
    <t>原袁梦萍-符静，换成4452 9.20，已开票9.23</t>
  </si>
  <si>
    <t>LFV3B2FY1K3580028</t>
  </si>
  <si>
    <t>车发良</t>
  </si>
  <si>
    <t>LFV3B2FY7K3581166</t>
  </si>
  <si>
    <t>臧定权</t>
  </si>
  <si>
    <t>LFV3B2FY9K3580293</t>
  </si>
  <si>
    <t>叶意锋</t>
  </si>
  <si>
    <t>LFV3B2FY4K3579178</t>
  </si>
  <si>
    <t>万琪琪</t>
  </si>
  <si>
    <t>LFV3B2FY6K3580543</t>
  </si>
  <si>
    <t>周兴芬</t>
  </si>
  <si>
    <t>LFV3B2FY5K3577410</t>
  </si>
  <si>
    <t>汤学峰</t>
  </si>
  <si>
    <t>LFV3B2FY5K3581232</t>
  </si>
  <si>
    <t>蒋小国</t>
  </si>
  <si>
    <t>LFV3B2FY9K3579886</t>
  </si>
  <si>
    <t>郭莉红</t>
  </si>
  <si>
    <t>LFV3B2FY6K3572989</t>
  </si>
  <si>
    <t>巫远忠</t>
  </si>
  <si>
    <t>LFV3B2FY7K3580034</t>
  </si>
  <si>
    <t>吴诗诗</t>
  </si>
  <si>
    <t>LFV3B2FY4K3572361</t>
  </si>
  <si>
    <t>吕宗望</t>
  </si>
  <si>
    <t>LFV3B2FY6K3504210</t>
  </si>
  <si>
    <t>吴毅</t>
  </si>
  <si>
    <t>原陈小龙-刘丽琪，顾问说放车8.25，已开票9.25</t>
  </si>
  <si>
    <t>LFV3B2FY9K3579175</t>
  </si>
  <si>
    <t>葛新泉</t>
  </si>
  <si>
    <t>LFV3B2FY4K3581139</t>
  </si>
  <si>
    <t>黄丽彬</t>
  </si>
  <si>
    <t>LFV3B2FY3K3576594</t>
  </si>
  <si>
    <t>深圳市全景科技有限公司</t>
  </si>
  <si>
    <t>LFV3B2FY5K3582641</t>
  </si>
  <si>
    <t>李流流</t>
  </si>
  <si>
    <t>季风灰-岩石灰/煤褐色</t>
  </si>
  <si>
    <t>LFV3B2FY5K3574054</t>
  </si>
  <si>
    <t>纪珉清</t>
  </si>
  <si>
    <t>LFV3B2FY8K3541212</t>
  </si>
  <si>
    <t>林向楠</t>
  </si>
  <si>
    <t>原袁梦萍-孙嘉强，9月底要车8.26</t>
  </si>
  <si>
    <t>LFV3B2FY5K3579206</t>
  </si>
  <si>
    <t>深圳市质谱微电子有限公司（大用户）</t>
  </si>
  <si>
    <t>LFV3B2FY9K3580004</t>
  </si>
  <si>
    <t>深圳市三盛塑胶五金有限公司</t>
  </si>
  <si>
    <t>LFV3B2FY3K3508201</t>
  </si>
  <si>
    <t>创富融资租赁（上海）有限公司惠州分公司</t>
  </si>
  <si>
    <t>原陈晓聪-安易达9.5，已开票10.7</t>
  </si>
  <si>
    <t>LFV3B2FY8K3576753</t>
  </si>
  <si>
    <t>肖安国</t>
  </si>
  <si>
    <t>LFV3B2FY2K3579549</t>
  </si>
  <si>
    <t>蔡流生</t>
  </si>
  <si>
    <t>LFV3B2FY0K3576696</t>
  </si>
  <si>
    <t>邹佳鹏</t>
  </si>
  <si>
    <t>LFV3B2FY7K3578333</t>
  </si>
  <si>
    <t>陈石</t>
  </si>
  <si>
    <t>LFV3B2FY6K3578436</t>
  </si>
  <si>
    <t>深圳盛百杰建材有限公司</t>
  </si>
  <si>
    <t>LFV3B2FY9K3582321</t>
  </si>
  <si>
    <t>2019年型
到店加装：岑木内饰、踏板，销售价6800</t>
  </si>
  <si>
    <t>李翠荣</t>
  </si>
  <si>
    <t>LFV3B2FY1K3576707</t>
  </si>
  <si>
    <t>杨思林（深圳市吉发装饰设计工程有限公司</t>
  </si>
  <si>
    <t>原胡海平-叶高，客户在外地先放车9.25，已开票10.9</t>
  </si>
  <si>
    <t>LFV3B2FY3K3550044</t>
  </si>
  <si>
    <t>杨志谋</t>
  </si>
  <si>
    <t>LFV3B2FY5K3578413</t>
  </si>
  <si>
    <t>吴强</t>
  </si>
  <si>
    <r>
      <rPr>
        <sz val="9"/>
        <color theme="1"/>
        <rFont val="宋体"/>
        <charset val="134"/>
      </rPr>
      <t>已开票1</t>
    </r>
    <r>
      <rPr>
        <sz val="9"/>
        <color theme="1"/>
        <rFont val="宋体"/>
        <charset val="134"/>
      </rPr>
      <t>0.13</t>
    </r>
  </si>
  <si>
    <t>LFV3B2FYXK3582831</t>
  </si>
  <si>
    <t>廖力邦</t>
  </si>
  <si>
    <r>
      <rPr>
        <sz val="9"/>
        <color theme="1"/>
        <rFont val="宋体"/>
        <charset val="134"/>
      </rPr>
      <t>原叶娜-杨谦贤10.7，已开票</t>
    </r>
    <r>
      <rPr>
        <sz val="9"/>
        <color theme="1"/>
        <rFont val="宋体"/>
        <charset val="134"/>
      </rPr>
      <t>10.13</t>
    </r>
  </si>
  <si>
    <t>LFV3B2FY3K3582931</t>
  </si>
  <si>
    <t>张锐</t>
  </si>
  <si>
    <t>LFV3B2FY9K3583145</t>
  </si>
  <si>
    <t>吴胜群</t>
  </si>
  <si>
    <t>LFV3B2FY3K3576000</t>
  </si>
  <si>
    <t>毕卓娅</t>
  </si>
  <si>
    <t>LFV3B2FY6K3582812</t>
  </si>
  <si>
    <t>刘惠</t>
  </si>
  <si>
    <t>原蔡广萍-蔡振鹏，按揭被拒10.3</t>
  </si>
  <si>
    <t>LFV3B2FY1K3578327</t>
  </si>
  <si>
    <t>张龙辉</t>
  </si>
  <si>
    <t>LFV3B2FYXK3582828</t>
  </si>
  <si>
    <t>徐金荣</t>
  </si>
  <si>
    <t>LFV3B2FY4K3583151</t>
  </si>
  <si>
    <t>符静（大用户）</t>
  </si>
  <si>
    <t>LFV3B2FY9K3515251</t>
  </si>
  <si>
    <t>驾驶位门边有掉漆</t>
  </si>
  <si>
    <t>朱侃</t>
  </si>
  <si>
    <t>原孙永乐2-李皓君换黑色7.29，原刘律良-王喜民，换成灰色9.14</t>
  </si>
  <si>
    <t>LFV3B2FY5K3577990</t>
  </si>
  <si>
    <t>袁胡平(没卖精品，等袁梦萍确认报备郭总）</t>
  </si>
  <si>
    <t>LFV3B2FY6K3514431</t>
  </si>
  <si>
    <t>曾健风</t>
  </si>
  <si>
    <t>LFV3B2FY2K3515138</t>
  </si>
  <si>
    <t>吴蓉</t>
  </si>
  <si>
    <t>原黄文娟-王荣泽，放车9.24</t>
  </si>
  <si>
    <t>LFV3B2FY3K3586249</t>
  </si>
  <si>
    <t>闵从勇</t>
  </si>
  <si>
    <t>LFV3B2FY4K3515190</t>
  </si>
  <si>
    <t>黄尔升</t>
  </si>
  <si>
    <t>LFV3B2FY7K3586934</t>
  </si>
  <si>
    <t>卓家龙</t>
  </si>
  <si>
    <t>LFV3B2FYXK3586278</t>
  </si>
  <si>
    <t>杨杰生</t>
  </si>
  <si>
    <t>LFV3B2FY0K3514229</t>
  </si>
  <si>
    <t>韦洁明</t>
  </si>
  <si>
    <t>LFV3B2FY6K3582535</t>
  </si>
  <si>
    <t>2019年型
到店加装</t>
  </si>
  <si>
    <t>前杠划伤</t>
  </si>
  <si>
    <t>肖勇彪</t>
  </si>
  <si>
    <t>LFV3B2FY9K3586241</t>
  </si>
  <si>
    <t>陈根才</t>
  </si>
  <si>
    <t>LFV3B2FY5K3580551</t>
  </si>
  <si>
    <t>杨昭珊</t>
  </si>
  <si>
    <t>LFV3B2FY4K3581142</t>
  </si>
  <si>
    <t>赖少君</t>
  </si>
  <si>
    <t>LFV3B2FYXK3514433</t>
  </si>
  <si>
    <t>陈明忠</t>
  </si>
  <si>
    <t>LFV3B2FY1K3586279</t>
  </si>
  <si>
    <t>尹润学</t>
  </si>
  <si>
    <t>LFV3B2FY2K3586288</t>
  </si>
  <si>
    <t>吴爱国</t>
  </si>
  <si>
    <t>Q5L国产 2.0T/45TFSI尊享时尚型个性化</t>
  </si>
  <si>
    <t>LFV3B2FY1K3586721</t>
  </si>
  <si>
    <t>马庆武</t>
  </si>
  <si>
    <t>LFV3B2FYXK3523455</t>
  </si>
  <si>
    <t>汤荔钧</t>
  </si>
  <si>
    <t>LFV3B2FY6K3514218</t>
  </si>
  <si>
    <t>黄哲人</t>
  </si>
  <si>
    <t>LFV3B2FY6K3510914</t>
  </si>
  <si>
    <t>温红娟</t>
  </si>
  <si>
    <t>LFV3B2FY3K3513933</t>
  </si>
  <si>
    <t>王铁城</t>
  </si>
  <si>
    <t>LFV3B2FY9K3514228</t>
  </si>
  <si>
    <t>挂二手车网</t>
  </si>
  <si>
    <t>樊添</t>
  </si>
  <si>
    <t>LFV3B2FY1K3594754</t>
  </si>
  <si>
    <t>罗影凡</t>
  </si>
  <si>
    <t>LFV3B2FY9K3596073</t>
  </si>
  <si>
    <t>王滔</t>
  </si>
  <si>
    <t>LFV3B2FY9K3592203</t>
  </si>
  <si>
    <t>章国辉</t>
  </si>
  <si>
    <t>LFV3B2FY7K3593348</t>
  </si>
  <si>
    <t>郑彩艳</t>
  </si>
  <si>
    <t>LFV3B2FY7K3595035</t>
  </si>
  <si>
    <t>黄怡开</t>
  </si>
  <si>
    <t>LFV3B2FY6K3594829</t>
  </si>
  <si>
    <t>王琳</t>
  </si>
  <si>
    <t>LFV3B2FY9K3595442</t>
  </si>
  <si>
    <t>张姣</t>
  </si>
  <si>
    <t>LFV3B2FY0K3596494</t>
  </si>
  <si>
    <t>刘杰</t>
  </si>
  <si>
    <t>LFV3B2FY0K3596530</t>
  </si>
  <si>
    <t>金铭有</t>
  </si>
  <si>
    <t>LFV3B2FY2K3595492</t>
  </si>
  <si>
    <t>周广辉</t>
  </si>
  <si>
    <t>LFV3B2FY5K3595518</t>
  </si>
  <si>
    <t>刘杏中</t>
  </si>
  <si>
    <t>LFV3B2FY2K3595671</t>
  </si>
  <si>
    <t>魏学成</t>
  </si>
  <si>
    <t>LFV3B2FY1K3595418</t>
  </si>
  <si>
    <t>易新兵</t>
  </si>
  <si>
    <t>LFV3B2FY3K3595484</t>
  </si>
  <si>
    <t>黄雄军</t>
  </si>
  <si>
    <t>LFV3B2FY6K3595480</t>
  </si>
  <si>
    <t>瞿祥贵</t>
  </si>
  <si>
    <t>LFV3B2FY7K3595486</t>
  </si>
  <si>
    <t>林韶山</t>
  </si>
  <si>
    <t>LFV3B2FY4K3596465</t>
  </si>
  <si>
    <t>刘东华</t>
  </si>
  <si>
    <t>LFV3B2FY6K3597486</t>
  </si>
  <si>
    <t>岳亚洲</t>
  </si>
  <si>
    <t>LFV3B2FY0K3593028</t>
  </si>
  <si>
    <t>王命福</t>
  </si>
  <si>
    <t>LFV3B2FY0K3597662</t>
  </si>
  <si>
    <t>LFV3B2FY3K3597459</t>
  </si>
  <si>
    <t>后杠刮伤</t>
  </si>
  <si>
    <t>涂宏波</t>
  </si>
  <si>
    <t>原黄文娟-王刚</t>
  </si>
  <si>
    <t>LFV3B2FY6K3595513</t>
  </si>
  <si>
    <t>吴灿彬</t>
  </si>
  <si>
    <t>LFV3B2FYXK3597474</t>
  </si>
  <si>
    <t>郑建斌</t>
  </si>
  <si>
    <t>LFV3B2FY8K3594427</t>
  </si>
  <si>
    <t>贺周芳</t>
  </si>
  <si>
    <t>LFV3B2FY7K3597514</t>
  </si>
  <si>
    <t>张红</t>
  </si>
  <si>
    <t>LFV3B2FY4K3596577</t>
  </si>
  <si>
    <t>董长顺</t>
  </si>
  <si>
    <t>原蔡珍华-董长顺</t>
  </si>
  <si>
    <t>LFV3B2FY7K3504572</t>
  </si>
  <si>
    <t>2019年型，展车
加装真皮座椅+倒车影像  销售价格：9000</t>
  </si>
  <si>
    <t>程威凤</t>
  </si>
  <si>
    <t>LFV3B2FY6K3601391</t>
  </si>
  <si>
    <t>叶志锋</t>
  </si>
  <si>
    <t>LFV3B2FY8K3601358</t>
  </si>
  <si>
    <t>刘国军</t>
  </si>
  <si>
    <t>LFV3B2FY7K3597674</t>
  </si>
  <si>
    <t>周维敏</t>
  </si>
  <si>
    <t>LFV3B2FY7K3598064</t>
  </si>
  <si>
    <t>刘伟城</t>
  </si>
  <si>
    <t>LFV3B2FY8K3601389</t>
  </si>
  <si>
    <t>郑洪英</t>
  </si>
  <si>
    <t>LFV3B2FY0K3597144</t>
  </si>
  <si>
    <t>向应平</t>
  </si>
  <si>
    <t>LFV3B2FY4K3523354</t>
  </si>
  <si>
    <t>左前门下裙边护挡板掉漆</t>
  </si>
  <si>
    <t>汪大海</t>
  </si>
  <si>
    <t>LFV3B2FY1K3586282</t>
  </si>
  <si>
    <t>冯奕煌</t>
  </si>
  <si>
    <t>原邱晓明-贺霖11.6</t>
  </si>
  <si>
    <t>LFV3B2FY7K3587808</t>
  </si>
  <si>
    <t>桂华梅</t>
  </si>
  <si>
    <t>LFV3B2FY8K3593004</t>
  </si>
  <si>
    <t>张洁</t>
  </si>
  <si>
    <t>LFV3B2FY9K3603359</t>
  </si>
  <si>
    <t>张青松</t>
  </si>
  <si>
    <t>LFV3B2FY1K3601623</t>
  </si>
  <si>
    <t>李嘉馨</t>
  </si>
  <si>
    <t>LFV3B2FYXK3597443</t>
  </si>
  <si>
    <t>张雪丽</t>
  </si>
  <si>
    <t>LFV3B2FY0K3594390</t>
  </si>
  <si>
    <t>赖纳新</t>
  </si>
  <si>
    <t>LFV3B2FY6K3593227</t>
  </si>
  <si>
    <t>林文燕</t>
  </si>
  <si>
    <t>LFV3B2FY5K3603200</t>
  </si>
  <si>
    <t>邹华</t>
  </si>
  <si>
    <t>LFV3B2FY4K3593016</t>
  </si>
  <si>
    <t>雷达</t>
  </si>
  <si>
    <t>LFV3B2FY9K3592217</t>
  </si>
  <si>
    <t>方东范</t>
  </si>
  <si>
    <t>LFV3B2FY6K3597679</t>
  </si>
  <si>
    <t>杜洪斌</t>
  </si>
  <si>
    <t>LFV3B2FY2K3597646</t>
  </si>
  <si>
    <t>黎泽浩</t>
  </si>
  <si>
    <t>LFV3B2FY3K3603678</t>
  </si>
  <si>
    <t>张志宏</t>
  </si>
  <si>
    <t>LFV3B2FY2K3594939</t>
  </si>
  <si>
    <t>李水泉</t>
  </si>
  <si>
    <t>原邱晓明-杨远强</t>
  </si>
  <si>
    <t>LFV3B2FY4K3598281</t>
  </si>
  <si>
    <t>王桢</t>
  </si>
  <si>
    <t>原叶娜-杨谦贤11.12</t>
  </si>
  <si>
    <t>LFV3B2FYXK3604147</t>
  </si>
  <si>
    <t>王丹丹</t>
  </si>
  <si>
    <t>LFV3B2FY2K3597145</t>
  </si>
  <si>
    <t>张威</t>
  </si>
  <si>
    <t>LFV3B2FY7K3602775</t>
  </si>
  <si>
    <t>别雪芬</t>
  </si>
  <si>
    <t>LFV3B2FY2K3604692</t>
  </si>
  <si>
    <t>冯小红</t>
  </si>
  <si>
    <t>LFV3B2FYXK3596793</t>
  </si>
  <si>
    <t>颜海华</t>
  </si>
  <si>
    <t>LFV3B2FY0K3589027</t>
  </si>
  <si>
    <t>汪和平</t>
  </si>
  <si>
    <t>LFV3B2FY1K3593779</t>
  </si>
  <si>
    <t>（黄葵）曾福强</t>
  </si>
  <si>
    <t>LFV3B2FY1K3605462</t>
  </si>
  <si>
    <t>潘锦章</t>
  </si>
  <si>
    <t>LFV3B2FYXK3603936</t>
  </si>
  <si>
    <t>蔡颖</t>
  </si>
  <si>
    <t>原胡海平-岑镇鸿11.19</t>
  </si>
  <si>
    <t>LFV3B2FY7K3604882</t>
  </si>
  <si>
    <t>夏志宏</t>
  </si>
  <si>
    <t>A6L 2.0T前驱臻选动感型</t>
  </si>
  <si>
    <t>日珥红</t>
  </si>
  <si>
    <t>LFV3A24K6J3300555</t>
  </si>
  <si>
    <t>展车，19款</t>
  </si>
  <si>
    <t>黄亚红</t>
  </si>
  <si>
    <t>周天交款1.18，今明两天1.19，已开票1.21</t>
  </si>
  <si>
    <t>A6L 2.0T四驱臻选动感型</t>
  </si>
  <si>
    <t>LFV3A24K1J3301838</t>
  </si>
  <si>
    <t>姚广亮</t>
  </si>
  <si>
    <t>等按揭1.11，等按揭1.18，已通过按揭1.19，已开票1.23</t>
  </si>
  <si>
    <t>LFV3A24K3K3101206</t>
  </si>
  <si>
    <t>沈桂生</t>
  </si>
  <si>
    <t>龙思佳卖，等车1.24，已开票1.28</t>
  </si>
  <si>
    <t>LFV3A24K6J3301253</t>
  </si>
  <si>
    <t>谢东东</t>
  </si>
  <si>
    <t>原赵静-沈火旺，换车1.9,已开票1.18</t>
  </si>
  <si>
    <t>LFV3A24K4K3102154</t>
  </si>
  <si>
    <t>张主明</t>
  </si>
  <si>
    <t>等车、等按揭2.19，周六2.22，已开票2.25</t>
  </si>
  <si>
    <t>LFV3A24K8K3100097</t>
  </si>
  <si>
    <t>林梓锋</t>
  </si>
  <si>
    <t>已开票2.22</t>
  </si>
  <si>
    <t>LFV3A24K1K3103262</t>
  </si>
  <si>
    <t>寇文杰</t>
  </si>
  <si>
    <r>
      <rPr>
        <sz val="9"/>
        <rFont val="宋体"/>
        <charset val="134"/>
      </rPr>
      <t>周二3.10，已交</t>
    </r>
    <r>
      <rPr>
        <sz val="9"/>
        <rFont val="宋体"/>
        <charset val="134"/>
      </rPr>
      <t>3.12</t>
    </r>
  </si>
  <si>
    <t>LFV3A24K4K3102039</t>
  </si>
  <si>
    <t>深圳蓝普科技有限公司（大用户）</t>
  </si>
  <si>
    <t>LFV3A24K3J3302862</t>
  </si>
  <si>
    <t>19款，加装记录仪1500，不可拆</t>
  </si>
  <si>
    <t>彭李梅</t>
  </si>
  <si>
    <t>4.23前开票</t>
  </si>
  <si>
    <t>LFV3A24K0K3104063</t>
  </si>
  <si>
    <t>魏少鹏</t>
  </si>
  <si>
    <t>LFV3A24K6K3107355</t>
  </si>
  <si>
    <t>连荣坤</t>
  </si>
  <si>
    <t>LFV3A24K2K3103612</t>
  </si>
  <si>
    <t>右前轮胎破损，已更换轮胎</t>
  </si>
  <si>
    <t>廖木金</t>
  </si>
  <si>
    <t>LFV3A24K5K3110523</t>
  </si>
  <si>
    <t>刘永平</t>
  </si>
  <si>
    <t>LFV3A24K9K3102912</t>
  </si>
  <si>
    <t>19款 加装：电动尾门+桃木,不可拆</t>
  </si>
  <si>
    <t>仁仕良</t>
  </si>
  <si>
    <t>LFV3A24K8K3115232</t>
  </si>
  <si>
    <t>赖崇汉</t>
  </si>
  <si>
    <t>LFV3A24K8K3106398</t>
  </si>
  <si>
    <t>19款，电动尾门+桃木内饰--一档8000，提成400；二挡销售6800.提成300）</t>
  </si>
  <si>
    <t>黄秉科</t>
  </si>
  <si>
    <t>LFV3A24K8K3114470</t>
  </si>
  <si>
    <t>欧阳杰</t>
  </si>
  <si>
    <t>LFV3A24K5K3107248</t>
  </si>
  <si>
    <t>黎安</t>
  </si>
  <si>
    <t>LFV3A24KXK3108461</t>
  </si>
  <si>
    <t>贾中伟</t>
  </si>
  <si>
    <t>已开5.8</t>
  </si>
  <si>
    <t>LFV3A24K6K3105623</t>
  </si>
  <si>
    <t>罗海彬</t>
  </si>
  <si>
    <t>LFV3A24K2K3112441</t>
  </si>
  <si>
    <t>唐桔未</t>
  </si>
  <si>
    <t>LFV3A24K0K3105052</t>
  </si>
  <si>
    <t>刘国乔</t>
  </si>
  <si>
    <t>已开5.20</t>
  </si>
  <si>
    <t>LFV3A24K6K3110899</t>
  </si>
  <si>
    <t>徐坚华</t>
  </si>
  <si>
    <t>LFV3A24K8K3107549</t>
  </si>
  <si>
    <t>19款
电动尾门+桃木内饰：8300元，已完工不可拆</t>
  </si>
  <si>
    <t>尹建军（惠州市天戈文化传媒有限公司）</t>
  </si>
  <si>
    <t>LFV3A24K3K3104543</t>
  </si>
  <si>
    <t>不能AAK</t>
  </si>
  <si>
    <r>
      <rPr>
        <sz val="9"/>
        <color rgb="FFFF0000"/>
        <rFont val="宋体"/>
        <charset val="134"/>
        <scheme val="minor"/>
      </rPr>
      <t xml:space="preserve">管理层用车
</t>
    </r>
    <r>
      <rPr>
        <sz val="9"/>
        <color theme="1"/>
        <rFont val="宋体"/>
        <charset val="134"/>
        <scheme val="minor"/>
      </rPr>
      <t>许烈泽</t>
    </r>
    <r>
      <rPr>
        <sz val="9"/>
        <color rgb="FFFF0000"/>
        <rFont val="宋体"/>
        <charset val="134"/>
        <scheme val="minor"/>
      </rPr>
      <t xml:space="preserve">
</t>
    </r>
  </si>
  <si>
    <t>已开5.31</t>
  </si>
  <si>
    <t>A6L-2.0T前驱165kW-2019-臻选动感型</t>
  </si>
  <si>
    <t>LFV3A24KXK3106323</t>
  </si>
  <si>
    <r>
      <rPr>
        <sz val="9"/>
        <color rgb="FFFF0000"/>
        <rFont val="宋体"/>
        <charset val="134"/>
        <scheme val="minor"/>
      </rPr>
      <t xml:space="preserve">管理层用车
</t>
    </r>
    <r>
      <rPr>
        <sz val="9"/>
        <color theme="1"/>
        <rFont val="宋体"/>
        <charset val="134"/>
        <scheme val="minor"/>
      </rPr>
      <t>王楠</t>
    </r>
  </si>
  <si>
    <t>LFV3A24K8K3124271</t>
  </si>
  <si>
    <t>林鹏举</t>
  </si>
  <si>
    <t>LFV3A24KXK3124496</t>
  </si>
  <si>
    <t>陈铭</t>
  </si>
  <si>
    <t>LFV3A24KXK3111926</t>
  </si>
  <si>
    <t>郭创新</t>
  </si>
  <si>
    <t>LFV3A24K6K3127962</t>
  </si>
  <si>
    <t>刘武</t>
  </si>
  <si>
    <t>LFV3A24K8K3100407</t>
  </si>
  <si>
    <t>退库</t>
  </si>
  <si>
    <t>等按揭1.18，等车1.24，原赵杰-温博文，1.11，等不及车到，换奥德车1.26</t>
  </si>
  <si>
    <t>LFV3A24K5K3127838</t>
  </si>
  <si>
    <t>刘志强</t>
  </si>
  <si>
    <t>LFV3A24K7K3119708</t>
  </si>
  <si>
    <t>LFV3A24K6K3110286</t>
  </si>
  <si>
    <t>漆炎平</t>
  </si>
  <si>
    <t>LFV3A24K0K3127942</t>
  </si>
  <si>
    <t>陈云义</t>
  </si>
  <si>
    <t>已开6.17</t>
  </si>
  <si>
    <t>LFV3A24K0K3127990</t>
  </si>
  <si>
    <t>庄帝镪</t>
  </si>
  <si>
    <t>LFV3A24K6K3127380</t>
  </si>
  <si>
    <t>芦俊</t>
  </si>
  <si>
    <t>LFV3A24K8K3107924</t>
  </si>
  <si>
    <t>19款，电动尾门+桃木内饰--一档8000，提成400；二挡销售6800.提成300）已完工不可拆</t>
  </si>
  <si>
    <t>黄史昉</t>
  </si>
  <si>
    <t>LFV3A24K8K3135268</t>
  </si>
  <si>
    <t>叶志展</t>
  </si>
  <si>
    <t>按揭已过，等车到6.21，月底6.23</t>
  </si>
  <si>
    <t>LFV3A24K5K3135213</t>
  </si>
  <si>
    <t>方国华</t>
  </si>
  <si>
    <t>LFV3A24K6K3127802</t>
  </si>
  <si>
    <t>覃安能</t>
  </si>
  <si>
    <t>没交资料6.12，审批中6.20，21号已补资料，等审批6.21，已开6.23</t>
  </si>
  <si>
    <t>LFV3A24K9K3110119</t>
  </si>
  <si>
    <t>欧柏阳</t>
  </si>
  <si>
    <t>原董军超-万鹏，香港户籍居住审核不通过，后续订车4.16，补资料6.20已补资料，等审批6.21，已开6.23</t>
  </si>
  <si>
    <t>LFV3A24K9K3134937</t>
  </si>
  <si>
    <t>冼永佳</t>
  </si>
  <si>
    <t>LFV3A24K9K3104269</t>
  </si>
  <si>
    <t>19款，电动尾门+桃木内饰--一档8000，提成400；二挡销售6800.提成300）展车</t>
  </si>
  <si>
    <t>游俊志</t>
  </si>
  <si>
    <t>LFV3A24K4K3138426</t>
  </si>
  <si>
    <t>林德添</t>
  </si>
  <si>
    <r>
      <rPr>
        <sz val="9"/>
        <rFont val="宋体"/>
        <charset val="134"/>
      </rPr>
      <t>审批中6.23，周五开票6.25，</t>
    </r>
    <r>
      <rPr>
        <sz val="9"/>
        <rFont val="宋体"/>
        <charset val="134"/>
      </rPr>
      <t>6.26</t>
    </r>
  </si>
  <si>
    <t>LFV3A24K4K3134425</t>
  </si>
  <si>
    <t>严市豪</t>
  </si>
  <si>
    <r>
      <rPr>
        <sz val="9"/>
        <rFont val="宋体"/>
        <charset val="134"/>
      </rPr>
      <t>按揭中6.20，按揭已过，等车6.21.6.23，6.25，已开6.29，已开票</t>
    </r>
    <r>
      <rPr>
        <sz val="9"/>
        <rFont val="宋体"/>
        <charset val="134"/>
      </rPr>
      <t>6.30</t>
    </r>
  </si>
  <si>
    <t>LFV3A24K8K3127980</t>
  </si>
  <si>
    <t>今天开6.27，说已开6.29，已开票6.30</t>
  </si>
  <si>
    <t>LFV3A24K9K3112940</t>
  </si>
  <si>
    <t>朱麒（大用户）</t>
  </si>
  <si>
    <r>
      <rPr>
        <sz val="9"/>
        <rFont val="宋体"/>
        <charset val="134"/>
      </rPr>
      <t>车未到，按揭已过，等车6.27，说已开6.29，已开票</t>
    </r>
    <r>
      <rPr>
        <sz val="9"/>
        <rFont val="宋体"/>
        <charset val="134"/>
      </rPr>
      <t>6.30</t>
    </r>
  </si>
  <si>
    <t>LFV3A24K3K3135002</t>
  </si>
  <si>
    <t>王仄平</t>
  </si>
  <si>
    <t>已开7.3</t>
  </si>
  <si>
    <t>LFV3A24K2K3138442</t>
  </si>
  <si>
    <t>操水霞</t>
  </si>
  <si>
    <r>
      <rPr>
        <sz val="9"/>
        <rFont val="宋体"/>
        <charset val="134"/>
      </rPr>
      <t>等车6.23按揭已过，等车6.25，预开6.29，已开票</t>
    </r>
    <r>
      <rPr>
        <sz val="9"/>
        <rFont val="宋体"/>
        <charset val="134"/>
      </rPr>
      <t>7.9</t>
    </r>
  </si>
  <si>
    <t>A6L 2.0T/40TFSI前驱豪华动感型
个性化</t>
  </si>
  <si>
    <t>LFV3A24K2K3141342</t>
  </si>
  <si>
    <t>洪翌硕</t>
  </si>
  <si>
    <t>LFV3A24K2K3115968</t>
  </si>
  <si>
    <t>陶秀</t>
  </si>
  <si>
    <t>LFV3A24K6K3133020</t>
  </si>
  <si>
    <t>周寿祥</t>
  </si>
  <si>
    <t>今天7.22</t>
  </si>
  <si>
    <t>LFV3A24K7K3135326</t>
  </si>
  <si>
    <t>李典栋</t>
  </si>
  <si>
    <t>开不出票，居住证差3个月，按揭没做6.21，没有居住证6.23，等居住证6.26，没做按揭6.29,原陈小龙-周方伟，居住证搞不定，放车7.10</t>
  </si>
  <si>
    <t>LFV3A24K6K3114547</t>
  </si>
  <si>
    <t>赖海花</t>
  </si>
  <si>
    <t>已开7.24</t>
  </si>
  <si>
    <t>LFV3A24K1K3144006</t>
  </si>
  <si>
    <t>黄泽标</t>
  </si>
  <si>
    <t>25号7.24</t>
  </si>
  <si>
    <t>LFV3A24K8K3146271</t>
  </si>
  <si>
    <t>魏陈茂</t>
  </si>
  <si>
    <r>
      <rPr>
        <sz val="9"/>
        <rFont val="宋体"/>
        <charset val="134"/>
      </rPr>
      <t>没做按揭7.28，今天交资料</t>
    </r>
    <r>
      <rPr>
        <sz val="9"/>
        <rFont val="宋体"/>
        <charset val="134"/>
      </rPr>
      <t>7.29</t>
    </r>
  </si>
  <si>
    <t>LFV3A24K5K3133168</t>
  </si>
  <si>
    <t>宋要中</t>
  </si>
  <si>
    <t>LFV3A24KXK3149639</t>
  </si>
  <si>
    <t>温昊恺</t>
  </si>
  <si>
    <t>今天交资料7.22，按揭已通过7.28</t>
  </si>
  <si>
    <t>LFV3A24K1K3127819</t>
  </si>
  <si>
    <t>徐奎</t>
  </si>
  <si>
    <t>已开票8.2</t>
  </si>
  <si>
    <t>LFV3A24K3K3132858</t>
  </si>
  <si>
    <t>高登山</t>
  </si>
  <si>
    <t>原陈小龙-黄波，放车7.29</t>
  </si>
  <si>
    <t>LFV3A24K7K3149260</t>
  </si>
  <si>
    <t>何敏敏</t>
  </si>
  <si>
    <t>LFV3A24KXK3149253</t>
  </si>
  <si>
    <t>冯志威</t>
  </si>
  <si>
    <t>LFV3A24KXK3147292</t>
  </si>
  <si>
    <t>黄波</t>
  </si>
  <si>
    <t>LFV3A24K4K3143982</t>
  </si>
  <si>
    <t>深圳市航嘉驰源电气股份有限公司（大用户)</t>
  </si>
  <si>
    <t>LFV3A24K7K3110572</t>
  </si>
  <si>
    <t>张来英</t>
  </si>
  <si>
    <t>原赵杰-张育，换SA4.17，原奥德李想-杨晓雷6.2，放车6.15,已开票8.14</t>
  </si>
  <si>
    <t>LFV3A24K6K3126794</t>
  </si>
  <si>
    <t>陈露</t>
  </si>
  <si>
    <t>LFV3A24K6K3152358</t>
  </si>
  <si>
    <t>蒋旺忠</t>
  </si>
  <si>
    <t>原邱晓明-廖国进换蓝色8.8，已开票8.15</t>
  </si>
  <si>
    <t>LFV3A24K9K3114834</t>
  </si>
  <si>
    <t>廖国进（欠合同）</t>
  </si>
  <si>
    <t>LFV3A24K1K3126587</t>
  </si>
  <si>
    <t>贺嵘</t>
  </si>
  <si>
    <t>按揭已通过7.28</t>
  </si>
  <si>
    <t>LFV3A24K7K3153454</t>
  </si>
  <si>
    <t>林一仑（大用户）</t>
  </si>
  <si>
    <t>LFV3A24K1K3128369</t>
  </si>
  <si>
    <t>宋志凤</t>
  </si>
  <si>
    <t>LFV3A24K6K3146348</t>
  </si>
  <si>
    <t>恒发隆聚达印刷（深圳）实业有限公司</t>
  </si>
  <si>
    <t>LFV3A24K1K3114150</t>
  </si>
  <si>
    <t>19款,加装车道保持系统2500</t>
  </si>
  <si>
    <t>孙云峰（医生大用户）</t>
  </si>
  <si>
    <t>原陈晓聪-孙云峰</t>
  </si>
  <si>
    <t>LFV3A24K7K3116744</t>
  </si>
  <si>
    <t>黄建兵</t>
  </si>
  <si>
    <t>LFV3A24K0K3140996</t>
  </si>
  <si>
    <t>鲁喜玲</t>
  </si>
  <si>
    <t>LFV6A24K9K3147376</t>
  </si>
  <si>
    <t>深圳市红辉超硬科技有限公司</t>
  </si>
  <si>
    <t>没卖精品，已报备郭哥8.24,已开票8.25</t>
  </si>
  <si>
    <t>A6L 2.0T/45TFSI四驱臻选动感型个性化</t>
  </si>
  <si>
    <t>传奇黑+火山岩浆红</t>
  </si>
  <si>
    <t>LFV3A24K9K3157554</t>
  </si>
  <si>
    <t>蔡涵</t>
  </si>
  <si>
    <t>LFV3A24K2K3123200</t>
  </si>
  <si>
    <t>江嘉成</t>
  </si>
  <si>
    <t>LFV3A24KXK3123106</t>
  </si>
  <si>
    <t>熊建兰</t>
  </si>
  <si>
    <t>客户要8月底才交钱，可先让出来，具体问蔡广萍7.28</t>
  </si>
  <si>
    <t>LFV3A24K3K3119950</t>
  </si>
  <si>
    <t>前杠轻微刮伤</t>
  </si>
  <si>
    <t>周巧（欠修改的合同）</t>
  </si>
  <si>
    <t>原韩建-李婷婷，换车型8.10，周巧没卖精品，已报备郭哥8.24</t>
  </si>
  <si>
    <t>LFV3A24K1K3153479</t>
  </si>
  <si>
    <t>龚少华</t>
  </si>
  <si>
    <t>LFV3A24K2K3141048</t>
  </si>
  <si>
    <t>王志</t>
  </si>
  <si>
    <t>没卖精品，已报备郭哥8.24，已开票8.29</t>
  </si>
  <si>
    <t>LFV3A24K4K3115955</t>
  </si>
  <si>
    <t>何子龙</t>
  </si>
  <si>
    <t>LFV3A24K7K3154815</t>
  </si>
  <si>
    <t>刘伟</t>
  </si>
  <si>
    <t>LFV3A24K8K3152619</t>
  </si>
  <si>
    <t>深圳市亿杰物流有限公司</t>
  </si>
  <si>
    <t>没卖精品，胡磊让她等客户按揭过了再去谈，后面最终确认给胡磊8.24，已报备给郭哥8.24,已开票8.30</t>
  </si>
  <si>
    <t>LFV3A24K5K3156868</t>
  </si>
  <si>
    <t>袁俊华</t>
  </si>
  <si>
    <t>LFV3A24K4K3130679</t>
  </si>
  <si>
    <t>谭祥钊</t>
  </si>
  <si>
    <t>日珥红+红色</t>
  </si>
  <si>
    <t>LFV3A24K2K3155533</t>
  </si>
  <si>
    <t>胡俊伟</t>
  </si>
  <si>
    <t>LFV3A24K2K3162997</t>
  </si>
  <si>
    <t>严志彪</t>
  </si>
  <si>
    <t>LFV3A24K6K3107842</t>
  </si>
  <si>
    <t>荆慧清</t>
  </si>
  <si>
    <t>LFV3A24K3K3146453</t>
  </si>
  <si>
    <t>深圳聚弘实业有限公司</t>
  </si>
  <si>
    <t>没卖精品，已报备郭哥8.24，已开票8.31</t>
  </si>
  <si>
    <t>LFV3A24K0K3118450</t>
  </si>
  <si>
    <t>深圳市聚益人防设备工程有限公司</t>
  </si>
  <si>
    <t>LFV3A24K2K3155709</t>
  </si>
  <si>
    <t>深圳市益诚环保有限公司</t>
  </si>
  <si>
    <t>LFV3A24K6K3153588</t>
  </si>
  <si>
    <t>刘存良</t>
  </si>
  <si>
    <t>原钟昊-刘道红，放车8.28</t>
  </si>
  <si>
    <t>LFV3A24K5K3150097</t>
  </si>
  <si>
    <t>深圳市汇百久科技有限公司</t>
  </si>
  <si>
    <t>原韩建-李红男，换A48.19，原叶娜-深圳市汇百久科技有限公司8.30放车</t>
  </si>
  <si>
    <t>LFV3A24KXK3158664</t>
  </si>
  <si>
    <t>龙小伍</t>
  </si>
  <si>
    <t>LFV6A24K5K3147391</t>
  </si>
  <si>
    <t>杨长青</t>
  </si>
  <si>
    <t>LFV3A24K2K3143804</t>
  </si>
  <si>
    <t>杨晓珊</t>
  </si>
  <si>
    <t>LFV3A24K3K3163382</t>
  </si>
  <si>
    <t>刘道红</t>
  </si>
  <si>
    <t>LFV3A24KXK3152203</t>
  </si>
  <si>
    <t>曾凡亮</t>
  </si>
  <si>
    <t>LFV3A24K7K3105341</t>
  </si>
  <si>
    <t>林小兰</t>
  </si>
  <si>
    <t>原李青华-谭详钊，车子掉漆，8.29，已开票9.17</t>
  </si>
  <si>
    <t>LFV3A24K1K3163073</t>
  </si>
  <si>
    <t>何小龙</t>
  </si>
  <si>
    <t>LFV3A24KXK3101705</t>
  </si>
  <si>
    <t>杨小英</t>
  </si>
  <si>
    <t>LFV3A24K0K3111899</t>
  </si>
  <si>
    <t>余锦仁</t>
  </si>
  <si>
    <t>LFV3A24K6K3103161</t>
  </si>
  <si>
    <t>右后杠掉漆,4.29入库</t>
  </si>
  <si>
    <t>危宏伟</t>
  </si>
  <si>
    <t>原邱晓明-江卫桥9.12，已开票9.23</t>
  </si>
  <si>
    <t>LFV3A24K9K3161930</t>
  </si>
  <si>
    <t>邢光明（大用户）</t>
  </si>
  <si>
    <t>LFV3A24K6K3134989</t>
  </si>
  <si>
    <t>钱建业</t>
  </si>
  <si>
    <t>LFV3A24K0K3163520</t>
  </si>
  <si>
    <t>唐定文</t>
  </si>
  <si>
    <t>LFV6A24K4K3147463</t>
  </si>
  <si>
    <t>张鹏鹏</t>
  </si>
  <si>
    <t>LFV3A24K3K3168565</t>
  </si>
  <si>
    <t>曹绍领</t>
  </si>
  <si>
    <t>没卖车道保持，陈经理跟郭总沟通9.14，已开票9.24</t>
  </si>
  <si>
    <t>日珥红-黑色</t>
  </si>
  <si>
    <t>LFV3A24K5K3123823</t>
  </si>
  <si>
    <t>19款,加装车道保持系统6500</t>
  </si>
  <si>
    <t>林益和</t>
  </si>
  <si>
    <t>LFV3A24K3K3166816</t>
  </si>
  <si>
    <t>刘少雄</t>
  </si>
  <si>
    <t>LFV3A24K2K3139851</t>
  </si>
  <si>
    <t>陈仕概</t>
  </si>
  <si>
    <t>LFV3A24K8K3161871</t>
  </si>
  <si>
    <t>陈坚伟</t>
  </si>
  <si>
    <t>LFV3A24K4K3168509</t>
  </si>
  <si>
    <t>彭冬青</t>
  </si>
  <si>
    <t>LFV3A24K7K3152689</t>
  </si>
  <si>
    <t>广东威登宝华工有限公司（大用户）</t>
  </si>
  <si>
    <t>谢展宾</t>
  </si>
  <si>
    <t>天云灰+黑色</t>
  </si>
  <si>
    <t>LFV6A24K6K3165446</t>
  </si>
  <si>
    <t>邱惠思</t>
  </si>
  <si>
    <t>LFV3A24K7K3149324</t>
  </si>
  <si>
    <t>左后门刮伤</t>
  </si>
  <si>
    <t>张海宏</t>
  </si>
  <si>
    <t>LFV3A24K0K3166241</t>
  </si>
  <si>
    <t>金超</t>
  </si>
  <si>
    <t>LFV3A24K8K3161854</t>
  </si>
  <si>
    <t>李丹丹</t>
  </si>
  <si>
    <t>LFV3A24K0K3171195</t>
  </si>
  <si>
    <t>刘吉胜</t>
  </si>
  <si>
    <t>LFV3A24K8K3167802</t>
  </si>
  <si>
    <t>周红红</t>
  </si>
  <si>
    <t>LFV3A24K6K3163814</t>
  </si>
  <si>
    <t>范东金</t>
  </si>
  <si>
    <t>LFV3A24K3K3156349</t>
  </si>
  <si>
    <t>杨佳</t>
  </si>
  <si>
    <t>LFV3A24K3K3167819</t>
  </si>
  <si>
    <t>高干</t>
  </si>
  <si>
    <t>LFV3A24K3K3168940</t>
  </si>
  <si>
    <t>王增光</t>
  </si>
  <si>
    <t>LFV3A24K6K3166132</t>
  </si>
  <si>
    <t>黄小琴</t>
  </si>
  <si>
    <t>LFV3A24K3K3171806</t>
  </si>
  <si>
    <t>汪闻鹤</t>
  </si>
  <si>
    <t>LFV3A24K1K3150078</t>
  </si>
  <si>
    <t>刘宁</t>
  </si>
  <si>
    <t>原胡海平-李怀森9.30/已开票10.15</t>
  </si>
  <si>
    <t>LFV3A24K6K3168169</t>
  </si>
  <si>
    <t>李彩凤</t>
  </si>
  <si>
    <t>LFV3A24K9K3181630</t>
  </si>
  <si>
    <t>周普庚</t>
  </si>
  <si>
    <t>LFV3A24K8K3131141</t>
  </si>
  <si>
    <t>LFV3A24K4K3112988</t>
  </si>
  <si>
    <t>武琳</t>
  </si>
  <si>
    <t>LFV3A24K1K3120353</t>
  </si>
  <si>
    <t>陈德龙</t>
  </si>
  <si>
    <t>LFV3A24KXK3163556</t>
  </si>
  <si>
    <t>谢国伟</t>
  </si>
  <si>
    <t>LFV3A24KXK3167039</t>
  </si>
  <si>
    <t>暂停交付9.9</t>
  </si>
  <si>
    <t>来梦芸</t>
  </si>
  <si>
    <t>原凌赣鸿-来梦芸，10月再给车9.24</t>
  </si>
  <si>
    <t>LFV3A24K4K3171281</t>
  </si>
  <si>
    <t>李卓星</t>
  </si>
  <si>
    <t>LFV3A24K3K3146842</t>
  </si>
  <si>
    <t>刘一萍</t>
  </si>
  <si>
    <t>LFV6A24K0K3176118</t>
  </si>
  <si>
    <t>中山诚惠安机电有限公司</t>
  </si>
  <si>
    <t>传奇黑-都市灰</t>
  </si>
  <si>
    <t>LFV3A24K6K3183481</t>
  </si>
  <si>
    <t>邹友明</t>
  </si>
  <si>
    <t>LFV3A24K9K3178100</t>
  </si>
  <si>
    <t>霍义军</t>
  </si>
  <si>
    <t>LFV3A24KXK3157000</t>
  </si>
  <si>
    <t>廖翔</t>
  </si>
  <si>
    <t>原钟昊-谭志文（谭玉印），按揭被拒9.20</t>
  </si>
  <si>
    <t>LFV3A24K2K3165589</t>
  </si>
  <si>
    <t>深圳开锐教育科技发展有限公司</t>
  </si>
  <si>
    <t>LFV3A24K8K3184812</t>
  </si>
  <si>
    <t>20款,加装电动尾门+车道保持 6800元</t>
  </si>
  <si>
    <t>彭苏苏</t>
  </si>
  <si>
    <t>LFV3A24K3K3187147</t>
  </si>
  <si>
    <t>刘艳</t>
  </si>
  <si>
    <t>LFV3A24K4K3180143</t>
  </si>
  <si>
    <t>STD后交易给锦龙</t>
  </si>
  <si>
    <t>锦龙已售10.22</t>
  </si>
  <si>
    <t>LFV3A24K7K3173770</t>
  </si>
  <si>
    <t>夏传伟</t>
  </si>
  <si>
    <t>LFV3A24K8K3115439</t>
  </si>
  <si>
    <t>杨天荣</t>
  </si>
  <si>
    <t>LFV3A24K8K3173213</t>
  </si>
  <si>
    <t>容勇</t>
  </si>
  <si>
    <t>LFV3A24K0K3181533</t>
  </si>
  <si>
    <t>杜娟</t>
  </si>
  <si>
    <t>LFV3A24K7K3167600</t>
  </si>
  <si>
    <t>李安长</t>
  </si>
  <si>
    <t>原陈小龙-黄涛，按揭被拒10.30</t>
  </si>
  <si>
    <t>LFV3A24K1K3172792</t>
  </si>
  <si>
    <t>周余斌</t>
  </si>
  <si>
    <t>LFV3A24K8K3156220</t>
  </si>
  <si>
    <t>胡万里</t>
  </si>
  <si>
    <t>LFV3A24K7K3182811</t>
  </si>
  <si>
    <t>2020年型，加装车道保持系统、3D360  销售价8800</t>
  </si>
  <si>
    <t>柯学谦</t>
  </si>
  <si>
    <t>LFV3A24K1K3187146</t>
  </si>
  <si>
    <t>黄冬菊</t>
  </si>
  <si>
    <t>LFV3A24K4K3178439</t>
  </si>
  <si>
    <t>张远方</t>
  </si>
  <si>
    <t>LFV3A24K2K3167388</t>
  </si>
  <si>
    <t>暂停交付9.6</t>
  </si>
  <si>
    <t>段训江</t>
  </si>
  <si>
    <t>LFV3A24K1K3188054</t>
  </si>
  <si>
    <t>2020款、加装车道保持系统、3D360  销售价8800</t>
  </si>
  <si>
    <t>赵永淑</t>
  </si>
  <si>
    <t>LFV3A24K1K3148170</t>
  </si>
  <si>
    <t>张永飞</t>
  </si>
  <si>
    <t>原刘律良-林争斌10.30</t>
  </si>
  <si>
    <t>LFV3A24K3K3161597</t>
  </si>
  <si>
    <t>邹锦上</t>
  </si>
  <si>
    <t>原陈晓聪-邹锦上11.5</t>
  </si>
  <si>
    <t>LFV3A24K0K3194802</t>
  </si>
  <si>
    <t>罗群锋</t>
  </si>
  <si>
    <t>LFV3A24K1K3186529</t>
  </si>
  <si>
    <t>胡刚</t>
  </si>
  <si>
    <t>A6L 2.0T/45TFSI四驱尊享动感型个性化</t>
  </si>
  <si>
    <t>传奇黑-月光银</t>
  </si>
  <si>
    <t>LFV3A24K9K3177223</t>
  </si>
  <si>
    <t>宋提安</t>
  </si>
  <si>
    <t>日珥红+月光银</t>
  </si>
  <si>
    <t>LFV3A24K5K3192334</t>
  </si>
  <si>
    <t>曾家瑜（余红娟）</t>
  </si>
  <si>
    <t>LFV3A24K5K3192866</t>
  </si>
  <si>
    <t>高晓文</t>
  </si>
  <si>
    <t>LFV3A24K3K3195460</t>
  </si>
  <si>
    <t>郭嘉浩</t>
  </si>
  <si>
    <t>LFV3A24K2K3181629</t>
  </si>
  <si>
    <t>刘峰秀</t>
  </si>
  <si>
    <t>LFV3A24K9K3201553</t>
  </si>
  <si>
    <t>隗旭辉</t>
  </si>
  <si>
    <t>LFV3A24K9K3195222</t>
  </si>
  <si>
    <t>麦青（大用户）</t>
  </si>
  <si>
    <t>原叶娜-严鸿辉11.19</t>
  </si>
  <si>
    <t>LFV3A24K4K3163438</t>
  </si>
  <si>
    <t>19款,加装车道保持系统、岑木内饰，销售价5800不可拆</t>
  </si>
  <si>
    <t>黄越鸿</t>
  </si>
  <si>
    <t>LFV3A24K4K3196598</t>
  </si>
  <si>
    <t>俞华兵</t>
  </si>
  <si>
    <t>LFV3A24K8K3197270</t>
  </si>
  <si>
    <t>邹永珍</t>
  </si>
  <si>
    <t>LFV3A24K1K3179533</t>
  </si>
  <si>
    <t>LFV3A24K8K3177049</t>
  </si>
  <si>
    <t>王少鹏</t>
  </si>
  <si>
    <t>LFV3A24K7K3200532</t>
  </si>
  <si>
    <t>伍正华</t>
  </si>
  <si>
    <t>LFV6A24K7K3187097</t>
  </si>
  <si>
    <t>蔡秀菲</t>
  </si>
  <si>
    <t>LFV3A24K3K3199377</t>
  </si>
  <si>
    <t>李武林（李树东）</t>
  </si>
  <si>
    <t>LFV3A24K1K3194470</t>
  </si>
  <si>
    <t>陈屋</t>
  </si>
  <si>
    <t>原马南科-何荣成11.30</t>
  </si>
  <si>
    <t>LFV3A24K5K3114989</t>
  </si>
  <si>
    <t>19款,加装电动尾门+车道保持 6800元</t>
  </si>
  <si>
    <t>温嘉达</t>
  </si>
  <si>
    <t>原袁梦萍-赖树明</t>
  </si>
  <si>
    <r>
      <rPr>
        <b/>
        <sz val="20"/>
        <color indexed="8"/>
        <rFont val="宋体"/>
        <charset val="134"/>
      </rPr>
      <t xml:space="preserve">Q3 </t>
    </r>
    <r>
      <rPr>
        <b/>
        <sz val="20"/>
        <color indexed="8"/>
        <rFont val="宋体"/>
        <charset val="134"/>
      </rPr>
      <t>库存明细（留意价格上的批注：原厂选配不一样！）</t>
    </r>
  </si>
  <si>
    <t xml:space="preserve">冰川白+黑色 </t>
  </si>
  <si>
    <t>0327</t>
  </si>
  <si>
    <t>2.0T四驱技术型</t>
  </si>
  <si>
    <t>LFV3B28U2D3037820</t>
  </si>
  <si>
    <t>5个点再免息</t>
  </si>
  <si>
    <t>李爱萍</t>
  </si>
  <si>
    <t>吴东鹏</t>
  </si>
  <si>
    <t>0316</t>
  </si>
  <si>
    <t>2.0进取型</t>
  </si>
  <si>
    <t>LFV3B28U5D3040856</t>
  </si>
  <si>
    <t>到店加装：四出排气，前中网，脚踏板，奥迪专用皮（棕色）。精品加装中1.9</t>
  </si>
  <si>
    <t>2个点可免息</t>
  </si>
  <si>
    <t>杨冰玲</t>
  </si>
  <si>
    <t>黄国天</t>
  </si>
  <si>
    <t>铂金米+栗棕色</t>
  </si>
  <si>
    <t>LFV3B28U3D3041990</t>
  </si>
  <si>
    <t>5个点内销售</t>
  </si>
  <si>
    <t>刘晓宏</t>
  </si>
  <si>
    <t>杨苑书</t>
  </si>
  <si>
    <t>铂金米+黑色</t>
  </si>
  <si>
    <t>LFV3B28U0D3044099</t>
  </si>
  <si>
    <t>黎观保</t>
  </si>
  <si>
    <t>LFV3B28U9E3000104</t>
  </si>
  <si>
    <t>邓瑜</t>
  </si>
  <si>
    <t>黄宏宇</t>
  </si>
  <si>
    <t>0125</t>
  </si>
  <si>
    <t>2.0前驱舒适型</t>
  </si>
  <si>
    <t>LFV3B28U6D3041837</t>
  </si>
  <si>
    <t>4个点内销售</t>
  </si>
  <si>
    <t>刘传幸</t>
  </si>
  <si>
    <t>LFV3B28U6D3044186</t>
  </si>
  <si>
    <t>陈海松</t>
  </si>
  <si>
    <t>李成</t>
  </si>
  <si>
    <t>LFV3B28U7E3004250</t>
  </si>
  <si>
    <t>3个点内销售</t>
  </si>
  <si>
    <t>何学森</t>
  </si>
  <si>
    <t>LFV3B28U3D3041858</t>
  </si>
  <si>
    <t>杨靖</t>
  </si>
  <si>
    <t>萨摩亚橙-黑色</t>
  </si>
  <si>
    <t>LFV3B28UXD3039041</t>
  </si>
  <si>
    <t>何舒婷</t>
  </si>
  <si>
    <t>王文越</t>
  </si>
  <si>
    <t>LFV3B28U8D3040754</t>
  </si>
  <si>
    <t>郭芳</t>
  </si>
  <si>
    <t>LFV3B28U1D3041972</t>
  </si>
  <si>
    <t>吴晓波</t>
  </si>
  <si>
    <t>驯鹿棕+黑色</t>
  </si>
  <si>
    <t>LFV3B28U8E3003608</t>
  </si>
  <si>
    <t>右后门把有刮伤.</t>
  </si>
  <si>
    <t>梁宣国</t>
  </si>
  <si>
    <t>LFV3B28U1D3041700</t>
  </si>
  <si>
    <t>贾雪冬</t>
  </si>
  <si>
    <t>LFV3B28UXE3007238</t>
  </si>
  <si>
    <t>吴正海</t>
  </si>
  <si>
    <t>王彩勤</t>
  </si>
  <si>
    <t>LFV3B28U4E3004108</t>
  </si>
  <si>
    <t>黄城</t>
  </si>
  <si>
    <t>LFV3B28U0E3003764</t>
  </si>
  <si>
    <t>周子微</t>
  </si>
  <si>
    <t>贺琴</t>
  </si>
  <si>
    <t>驯鹿棕+栗棕色</t>
  </si>
  <si>
    <t>LFV3B28U9D3039306</t>
  </si>
  <si>
    <t>秦永芳</t>
  </si>
  <si>
    <t>LFV3B28U5D3040291</t>
  </si>
  <si>
    <t>钱兵（邱佳颖）</t>
  </si>
  <si>
    <t>刘志娴</t>
  </si>
  <si>
    <t>萨摩亚橙+栗棕色</t>
  </si>
  <si>
    <t>LFV3B28U9D3040276</t>
  </si>
  <si>
    <t>李伟珊</t>
  </si>
  <si>
    <t>LFV3B28U2E3007752</t>
  </si>
  <si>
    <t>林尤莉</t>
  </si>
  <si>
    <t>LFV3B28UXD3043204</t>
  </si>
  <si>
    <t>潘衍浓</t>
  </si>
  <si>
    <t>LFV3B28U5D3038847</t>
  </si>
  <si>
    <t>刘建新</t>
  </si>
  <si>
    <t>LFV3B28U6E3006412</t>
  </si>
  <si>
    <t>余文滔</t>
  </si>
  <si>
    <t>LFV3B28U1E3008844</t>
  </si>
  <si>
    <t>陈志远</t>
  </si>
  <si>
    <t>谢连</t>
  </si>
  <si>
    <t>LFV3B28U8E3008808</t>
  </si>
  <si>
    <t>徐双燕</t>
  </si>
  <si>
    <t>LFV3B28U3E3009011</t>
  </si>
  <si>
    <t>李美银</t>
  </si>
  <si>
    <t>LFV3B28U4D3042050</t>
  </si>
  <si>
    <t>到店加装：四出排气管+不锈钢前后护板。完工</t>
  </si>
  <si>
    <t>郭川</t>
  </si>
  <si>
    <t>LFV3B28U5E3011133</t>
  </si>
  <si>
    <t>张逶</t>
  </si>
  <si>
    <t>LFV3B28U4E3003444</t>
  </si>
  <si>
    <t>宋彦</t>
  </si>
  <si>
    <t>张翔</t>
  </si>
  <si>
    <t>LFV3B28U9D3038348</t>
  </si>
  <si>
    <t>李娟芳</t>
  </si>
  <si>
    <t>驯鹿棕-黑色</t>
  </si>
  <si>
    <t>LFV3B28U5D3039884</t>
  </si>
  <si>
    <t>陈静</t>
  </si>
  <si>
    <t>龙欢</t>
  </si>
  <si>
    <t>LFV3B28U4E3008918</t>
  </si>
  <si>
    <t>许朝光</t>
  </si>
  <si>
    <t>游欢</t>
  </si>
  <si>
    <t>2.0T进取型</t>
  </si>
  <si>
    <t>LFV3B28U0E3008401</t>
  </si>
  <si>
    <t>胡秀仁</t>
  </si>
  <si>
    <t>2338</t>
  </si>
  <si>
    <t>2.0T标准型</t>
  </si>
  <si>
    <t>LFV3B28U6E3009049</t>
  </si>
  <si>
    <t>黄贤雁</t>
  </si>
  <si>
    <t>0643</t>
  </si>
  <si>
    <t>LFV3B28U9E3010664</t>
  </si>
  <si>
    <t>许育梅</t>
  </si>
  <si>
    <t>LFV3B28UXE3010656</t>
  </si>
  <si>
    <t>梁雄梅</t>
  </si>
  <si>
    <t>LFV3B28U2E3011736</t>
  </si>
  <si>
    <t>吴泽文</t>
  </si>
  <si>
    <t>徐仁艳</t>
  </si>
  <si>
    <t>LFV3B28U0D3037069</t>
  </si>
  <si>
    <t>王利苹</t>
  </si>
  <si>
    <t>LFV3B28U4E3010667</t>
  </si>
  <si>
    <t>陈敏</t>
  </si>
  <si>
    <t>林玉森</t>
  </si>
  <si>
    <t>Q3 2.0T进取型</t>
  </si>
  <si>
    <t>LFV3B28U4E3009602</t>
  </si>
  <si>
    <t>张柳</t>
  </si>
  <si>
    <t>曾纯鑫</t>
  </si>
  <si>
    <t>LFV3B28U8E3009764</t>
  </si>
  <si>
    <t>李艺平</t>
  </si>
  <si>
    <t>江凯</t>
  </si>
  <si>
    <t>LFV3B28U7E3011523</t>
  </si>
  <si>
    <t>许江愉</t>
  </si>
  <si>
    <t>吴磊</t>
  </si>
  <si>
    <t>LFV3B28UXE3009863</t>
  </si>
  <si>
    <t>邹志刚</t>
  </si>
  <si>
    <t>LFV3B28U6E3009715</t>
  </si>
  <si>
    <r>
      <rPr>
        <sz val="10"/>
        <rFont val="宋体"/>
        <charset val="134"/>
      </rPr>
      <t xml:space="preserve">到店加装：升窗系统 </t>
    </r>
    <r>
      <rPr>
        <sz val="10"/>
        <color indexed="10"/>
        <rFont val="宋体"/>
        <charset val="134"/>
      </rPr>
      <t>完工</t>
    </r>
  </si>
  <si>
    <t>任道才</t>
  </si>
  <si>
    <t>高展亭</t>
  </si>
  <si>
    <t>LFV3B28UXE3013587</t>
  </si>
  <si>
    <t>刘嫦娥</t>
  </si>
  <si>
    <t>LFV3B28U8D3042441</t>
  </si>
  <si>
    <t>是不是贴息？如果贴息要问晓燕姐</t>
  </si>
  <si>
    <t>邹秀雯</t>
  </si>
  <si>
    <t>LFV3B28U9E3012737</t>
  </si>
  <si>
    <t>廖艳萍</t>
  </si>
  <si>
    <t>Q3 2.0T技术型</t>
  </si>
  <si>
    <t>LFV3B28U1D3039784</t>
  </si>
  <si>
    <t>李颖</t>
  </si>
  <si>
    <t>张志</t>
  </si>
  <si>
    <t>0328</t>
  </si>
  <si>
    <t>LFV3B28U9E3009501</t>
  </si>
  <si>
    <t>黄海波</t>
  </si>
  <si>
    <t>LFV3B28U3E3004343</t>
  </si>
  <si>
    <t>彭思惠</t>
  </si>
  <si>
    <t>孟柳燕</t>
  </si>
  <si>
    <t>LFV3B28U1E3001831</t>
  </si>
  <si>
    <t>邓静芳</t>
  </si>
  <si>
    <t>LFV3B28U5E3008832</t>
  </si>
  <si>
    <t>到店加装：升窗系统。完工.收车发现：尾灯有开裂，正在申请索赔</t>
  </si>
  <si>
    <t>段红霞</t>
  </si>
  <si>
    <t>LFV3B28U4E3010975</t>
  </si>
  <si>
    <t>彭伟南</t>
  </si>
  <si>
    <t>LFV3B28U1E3001862</t>
  </si>
  <si>
    <t>于秀娟</t>
  </si>
  <si>
    <t>李成（谢连）</t>
  </si>
  <si>
    <t>萨摩亚橙-栗棕色</t>
  </si>
  <si>
    <t>LFV3B28U5E3012489</t>
  </si>
  <si>
    <t>刘国雄</t>
  </si>
  <si>
    <t>陈源森</t>
  </si>
  <si>
    <t>LFV3B28U2E3011770</t>
  </si>
  <si>
    <t>陈志忠</t>
  </si>
  <si>
    <t>LFV3B28U4E3011608</t>
  </si>
  <si>
    <t>李成梅</t>
  </si>
  <si>
    <t>LFV3B28U6E3013859</t>
  </si>
  <si>
    <t>梁惠娟</t>
  </si>
  <si>
    <t>LFV3B28U9E3008638</t>
  </si>
  <si>
    <t>李凤玲</t>
  </si>
  <si>
    <t>LFV3B28U3E3012944</t>
  </si>
  <si>
    <t>徐丽娟</t>
  </si>
  <si>
    <t>LFV3B28U6E3012937</t>
  </si>
  <si>
    <t>王柄钧</t>
  </si>
  <si>
    <t>LFV3B28U1E3018340</t>
  </si>
  <si>
    <t>黄仁华</t>
  </si>
  <si>
    <t>LFV3B28U5E3020169</t>
  </si>
  <si>
    <t>到店加装：升窗系统 完工</t>
  </si>
  <si>
    <t>2015款</t>
  </si>
  <si>
    <t>王爱然</t>
  </si>
  <si>
    <t>LFV3B28U9E3017193</t>
  </si>
  <si>
    <t>黄红蕾</t>
  </si>
  <si>
    <t>LFV3B28U0E3019799</t>
  </si>
  <si>
    <t>刘扬梅</t>
  </si>
  <si>
    <t>铂金米-黑色</t>
  </si>
  <si>
    <t>LFV3B28UXE3021074</t>
  </si>
  <si>
    <t>2014款，2015年型价格，增400元，配置不变</t>
  </si>
  <si>
    <t>刘启航</t>
  </si>
  <si>
    <t>租赁</t>
  </si>
  <si>
    <t>LFV3B28U3E3019067</t>
  </si>
  <si>
    <t>李成（陈植友）</t>
  </si>
  <si>
    <t>LFV3B28U5E3014386</t>
  </si>
  <si>
    <t>荀万玲</t>
  </si>
  <si>
    <t>0424</t>
  </si>
  <si>
    <t>2.0T 40四驱豪华型</t>
  </si>
  <si>
    <t>LFV3B28U8D3045808</t>
  </si>
  <si>
    <t>李丽君</t>
  </si>
  <si>
    <t>LFV3B28U4E3017926</t>
  </si>
  <si>
    <t>钟远锋</t>
  </si>
  <si>
    <t>LFV3B28U6E3024103</t>
  </si>
  <si>
    <t>冯世杰</t>
  </si>
  <si>
    <t>已开票6.8</t>
  </si>
  <si>
    <t>LFV3B28U1E3023313</t>
  </si>
  <si>
    <t>李群力</t>
  </si>
  <si>
    <t>LFV3B28U2E3025300</t>
  </si>
  <si>
    <t>曾振强</t>
  </si>
  <si>
    <t>LFV3B28U1E3017026</t>
  </si>
  <si>
    <t>加装：升窗系统 完工</t>
  </si>
  <si>
    <t>车展</t>
  </si>
  <si>
    <t>李啸秋</t>
  </si>
  <si>
    <t>聂亚雄</t>
  </si>
  <si>
    <t>驯鹿棕-栗棕色</t>
  </si>
  <si>
    <t>LFV3B28U9E3025083</t>
  </si>
  <si>
    <t>极品影视设备科技（深圳）有限公司</t>
  </si>
  <si>
    <t>已开票6.12</t>
  </si>
  <si>
    <t>LFV3B28UXE3027702</t>
  </si>
  <si>
    <t>到店加装：升窗系统 已下单</t>
  </si>
  <si>
    <t>余柳青</t>
  </si>
  <si>
    <t>LFV3B28U8E3020702</t>
  </si>
  <si>
    <t>标检后才能装精品与提车</t>
  </si>
  <si>
    <t>陈悦</t>
  </si>
  <si>
    <t>1001</t>
  </si>
  <si>
    <t>LFV3B28U2E3020677</t>
  </si>
  <si>
    <t>加装：升窗系统 已下单</t>
  </si>
  <si>
    <t>田向阳</t>
  </si>
  <si>
    <t>LFV3B28U5E3027655</t>
  </si>
  <si>
    <t>黄爱梅</t>
  </si>
  <si>
    <t>已开票6.22</t>
  </si>
  <si>
    <t>1002</t>
  </si>
  <si>
    <t>LFV3B28U3E3027783</t>
  </si>
  <si>
    <t>黄小花</t>
  </si>
  <si>
    <t>已开票6.24</t>
  </si>
  <si>
    <t>LFV3B28U4E3020700</t>
  </si>
  <si>
    <t>叶记双</t>
  </si>
  <si>
    <t>桂浩</t>
  </si>
  <si>
    <t>驯鹿棕-钛灰色</t>
  </si>
  <si>
    <t>LFV3B28U5E3031267</t>
  </si>
  <si>
    <t>邓文芳</t>
  </si>
  <si>
    <t>已开票6.26</t>
  </si>
  <si>
    <t>1032</t>
  </si>
  <si>
    <t>1.4T前驱进取型</t>
  </si>
  <si>
    <t>LFV2B28U4E3024077</t>
  </si>
  <si>
    <t>到店加装：升窗系统，五星双色皮黑+棕 完工</t>
  </si>
  <si>
    <t>曹晓代</t>
  </si>
  <si>
    <t>LFV3B28U7E3030234</t>
  </si>
  <si>
    <t>杨旭</t>
  </si>
  <si>
    <t>LFV3B28U5E3030457</t>
  </si>
  <si>
    <t>做</t>
  </si>
  <si>
    <t>余敏玲</t>
  </si>
  <si>
    <t>LFV3B28U9E3030350</t>
  </si>
  <si>
    <t>叶天赐</t>
  </si>
  <si>
    <t>LFV3B28U9E3031157</t>
  </si>
  <si>
    <t>庄清平</t>
  </si>
  <si>
    <t>已开票6.29</t>
  </si>
  <si>
    <t>LFV3B28U9E3009921</t>
  </si>
  <si>
    <r>
      <rPr>
        <sz val="10"/>
        <rFont val="宋体"/>
        <charset val="134"/>
      </rPr>
      <t xml:space="preserve">到店加装：升窗系统+奥迪专用皮  </t>
    </r>
    <r>
      <rPr>
        <sz val="10"/>
        <color indexed="10"/>
        <rFont val="宋体"/>
        <charset val="134"/>
      </rPr>
      <t>完工</t>
    </r>
  </si>
  <si>
    <t>刘建平</t>
  </si>
  <si>
    <t>LFV3B28U9E3030249</t>
  </si>
  <si>
    <t>刘丽花</t>
  </si>
  <si>
    <t>LFV3B28U2E3030299</t>
  </si>
  <si>
    <t>黄志权</t>
  </si>
  <si>
    <t>LFV3B28U2E3032604</t>
  </si>
  <si>
    <t>刘汶蓉</t>
  </si>
  <si>
    <t>铂金米-栗棕色</t>
  </si>
  <si>
    <t>LFV3B28U7E3031299</t>
  </si>
  <si>
    <t>谭伟杰</t>
  </si>
  <si>
    <t>LFV3B28U8E3032526</t>
  </si>
  <si>
    <t>加2000元升窗系统</t>
  </si>
  <si>
    <t>李根洪</t>
  </si>
  <si>
    <t>向菲</t>
  </si>
  <si>
    <t>LFV3B28U8E3029870</t>
  </si>
  <si>
    <t>温可英</t>
  </si>
  <si>
    <t>已开票7.13</t>
  </si>
  <si>
    <t>1030</t>
  </si>
  <si>
    <t>1.4T前驱舒适型</t>
  </si>
  <si>
    <t>LFV2B28U3E3035989</t>
  </si>
  <si>
    <t>到店加装：升窗系统</t>
  </si>
  <si>
    <t>萧桂梅</t>
  </si>
  <si>
    <t>已开票7.14</t>
  </si>
  <si>
    <t>LFV3B28U5E3035335</t>
  </si>
  <si>
    <t>游娅萍</t>
  </si>
  <si>
    <t>LFV3B28U2E3019271</t>
  </si>
  <si>
    <t>加2500元升窗系统</t>
  </si>
  <si>
    <t>禤春燕</t>
  </si>
  <si>
    <t>LFV2B28U9E3030893</t>
  </si>
  <si>
    <t>高蕾</t>
  </si>
  <si>
    <t>LFV2B28U7E3029581</t>
  </si>
  <si>
    <t>胡文茹</t>
  </si>
  <si>
    <t>已开票7.20</t>
  </si>
  <si>
    <t>LFV3B28U9E3031210</t>
  </si>
  <si>
    <t>欠修改的合同6.25</t>
  </si>
  <si>
    <t>毛飞英</t>
  </si>
  <si>
    <t>卞强强</t>
  </si>
  <si>
    <t>1005</t>
  </si>
  <si>
    <t>LFV2B28U7E3021139</t>
  </si>
  <si>
    <t>周维</t>
  </si>
  <si>
    <t>已开票7.22</t>
  </si>
  <si>
    <t>LFV2B28U5E3025979</t>
  </si>
  <si>
    <t>合格证在财务</t>
  </si>
  <si>
    <t>胡春生</t>
  </si>
  <si>
    <t>LFV3B28U6E3035344</t>
  </si>
  <si>
    <t>加3800踏板 已下单</t>
  </si>
  <si>
    <t>黄艺清</t>
  </si>
  <si>
    <t>LFV2B28U4E3038514</t>
  </si>
  <si>
    <t>武彦梅</t>
  </si>
  <si>
    <t>LFV2B28U7E3038507</t>
  </si>
  <si>
    <t>肖奕</t>
  </si>
  <si>
    <t>LFV2B28U7E3023828</t>
  </si>
  <si>
    <t>陈智秀</t>
  </si>
  <si>
    <t>LFV3B28U6E3038048</t>
  </si>
  <si>
    <t>黄晓海</t>
  </si>
  <si>
    <t>LFV3B28U5E3038624</t>
  </si>
  <si>
    <t>到店加装：升窗系统，李成自己下单</t>
  </si>
  <si>
    <t>吴庆良</t>
  </si>
  <si>
    <t>已开票7.28</t>
  </si>
  <si>
    <t>LFV3B28U6E3038115</t>
  </si>
  <si>
    <t>杨庆伟</t>
  </si>
  <si>
    <t>LFV3B28U5E3037473</t>
  </si>
  <si>
    <t>邝超元</t>
  </si>
  <si>
    <t>LFV3B28U5E3038459</t>
  </si>
  <si>
    <t>原合同已含升窗</t>
  </si>
  <si>
    <t>李堂英</t>
  </si>
  <si>
    <t>LFV3B28U7E3038463</t>
  </si>
  <si>
    <t>张楠</t>
  </si>
  <si>
    <t>LFV2B28U9E3030358</t>
  </si>
  <si>
    <t>刘薇</t>
  </si>
  <si>
    <t xml:space="preserve">1032 </t>
  </si>
  <si>
    <t>LFV2B28U0E3038607</t>
  </si>
  <si>
    <t>徐朝辉</t>
  </si>
  <si>
    <t>LFV2B28U6E3038773</t>
  </si>
  <si>
    <t>雷素珍</t>
  </si>
  <si>
    <t>LFV2B28U6E3040779</t>
  </si>
  <si>
    <t>黄勇</t>
  </si>
  <si>
    <t>许衍</t>
  </si>
  <si>
    <t>已开票8.8</t>
  </si>
  <si>
    <t>LFV2B28U4E3037993</t>
  </si>
  <si>
    <t>黄秋燕</t>
  </si>
  <si>
    <t>LFV3B28U8E3040402</t>
  </si>
  <si>
    <t>何若梅</t>
  </si>
  <si>
    <t xml:space="preserve">LFV3B28U0E3041611 </t>
  </si>
  <si>
    <t>史海虎</t>
  </si>
  <si>
    <t>已开票8.17</t>
  </si>
  <si>
    <t>LFV2B28U4E3043664</t>
  </si>
  <si>
    <t>赵秀君</t>
  </si>
  <si>
    <t>LFV3B28UXE3042037</t>
  </si>
  <si>
    <t>蒋琼芳</t>
  </si>
  <si>
    <t>LFV2B28U6E3041561</t>
  </si>
  <si>
    <t>张远明</t>
  </si>
  <si>
    <t>LFV2B28U9E3023524</t>
  </si>
  <si>
    <t>兰春辉</t>
  </si>
  <si>
    <t>沈斯超</t>
  </si>
  <si>
    <t>LFV3B28U3E3042543</t>
  </si>
  <si>
    <t>李志明</t>
  </si>
  <si>
    <t>已开票8-28</t>
  </si>
  <si>
    <t>LFV3B28U5E3043628</t>
  </si>
  <si>
    <t>彭小容</t>
  </si>
  <si>
    <t>LFV3B28U4E3043488</t>
  </si>
  <si>
    <t>陈贵宏</t>
  </si>
  <si>
    <t>LFV3B28U3E3045846</t>
  </si>
  <si>
    <t>赖俊岑</t>
  </si>
  <si>
    <t>LFV3B28U9E3043891</t>
  </si>
  <si>
    <t>张京</t>
  </si>
  <si>
    <t>销售已同杨总确认不加升窗</t>
  </si>
  <si>
    <t>LFV2B28U7E3046784</t>
  </si>
  <si>
    <t>吴栋梁</t>
  </si>
  <si>
    <t>吴红蛟</t>
  </si>
  <si>
    <t>LFV2B28U3E3046040</t>
  </si>
  <si>
    <t>谢斯雅</t>
  </si>
  <si>
    <t>LFV2B28U3E3045521</t>
  </si>
  <si>
    <t>加装：升窗系统，双色皮 完工</t>
  </si>
  <si>
    <t>黄纯</t>
  </si>
  <si>
    <t>LFV2B28U2E3045882</t>
  </si>
  <si>
    <t>丘情情</t>
  </si>
  <si>
    <t>已开票9-11</t>
  </si>
  <si>
    <t>LFV2B28UXE3049386</t>
  </si>
  <si>
    <t>温香芳</t>
  </si>
  <si>
    <t>1407</t>
  </si>
  <si>
    <t>LFV3B28U6E3053035</t>
  </si>
  <si>
    <t>桑三美</t>
  </si>
  <si>
    <t>LFV3B28U6E3043475</t>
  </si>
  <si>
    <t>深圳市威煌实业有限公司</t>
  </si>
  <si>
    <t>1500</t>
  </si>
  <si>
    <t>LFV2B28U5E3050803</t>
  </si>
  <si>
    <t>周玉芳</t>
  </si>
  <si>
    <t>1482</t>
  </si>
  <si>
    <t>LFV2B28U3E3052906</t>
  </si>
  <si>
    <t>杨江华</t>
  </si>
  <si>
    <t>LFV3B28U3E3041909</t>
  </si>
  <si>
    <t>张卓美</t>
  </si>
  <si>
    <t>按揭专案</t>
  </si>
  <si>
    <t>已开票9-26</t>
  </si>
  <si>
    <t>LFV3B28U9E3042904</t>
  </si>
  <si>
    <t>张玲</t>
  </si>
  <si>
    <t>按揭普通</t>
  </si>
  <si>
    <t>LFV2B28U2E3052735</t>
  </si>
  <si>
    <t>王力文</t>
  </si>
  <si>
    <t>已开票9-30</t>
  </si>
  <si>
    <t>有二手车，销售说杨总确认不加升窗、双色皮。9.14</t>
  </si>
  <si>
    <t>LFV3B28U9E3049366</t>
  </si>
  <si>
    <t>王岳成</t>
  </si>
  <si>
    <t>贴息专案。按揭中9.17，条件还可以，还未通过9.19,还在按揭9.24 孟柳燕-孙明9.2 十一后才能做按揭，先放出来9.26</t>
  </si>
  <si>
    <t>LFV3B28U8E3049133</t>
  </si>
  <si>
    <t>冯续茹</t>
  </si>
  <si>
    <t>按揭中9.24，周六填资料，大约周日出结果，下个月二十号前一定能开票9.24</t>
  </si>
  <si>
    <t>LFV3B28U2E3050343</t>
  </si>
  <si>
    <t>戴荣辉</t>
  </si>
  <si>
    <t>已开票9-29</t>
  </si>
  <si>
    <t xml:space="preserve">LFV3B28U7E3056137 </t>
  </si>
  <si>
    <t>杨冰</t>
  </si>
  <si>
    <t>公务员购车</t>
  </si>
  <si>
    <t>1439</t>
  </si>
  <si>
    <t>LFV3B28U3E3052084</t>
  </si>
  <si>
    <t>郭秀贞</t>
  </si>
  <si>
    <t>LFV3B28U9E3045964</t>
  </si>
  <si>
    <t>标检用车</t>
  </si>
  <si>
    <t>何忠胜</t>
  </si>
  <si>
    <t>吴红姣</t>
  </si>
  <si>
    <t>LFV2B28U5E3056830</t>
  </si>
  <si>
    <t>刘桂芳</t>
  </si>
  <si>
    <t>LFV3B28U0E3052432</t>
  </si>
  <si>
    <t>钟心乐</t>
  </si>
  <si>
    <t>LFV3B28UXE3050302</t>
  </si>
  <si>
    <t>龚春城</t>
  </si>
  <si>
    <t>LFV3B28UXE3048632</t>
  </si>
  <si>
    <t>巫金云</t>
  </si>
  <si>
    <t>已开票10-15</t>
  </si>
  <si>
    <t>LFV3B28U8E3050041</t>
  </si>
  <si>
    <t>王莉洁</t>
  </si>
  <si>
    <t>LFV3B28U6E3055237</t>
  </si>
  <si>
    <t>韩玉珏</t>
  </si>
  <si>
    <t>LFV3B28U6E3056775</t>
  </si>
  <si>
    <t>购置税25400</t>
  </si>
  <si>
    <t>孙明</t>
  </si>
  <si>
    <t>已开票10.20</t>
  </si>
  <si>
    <t>LFV3B28U2E3046020</t>
  </si>
  <si>
    <t>刘红妃</t>
  </si>
  <si>
    <t>LFV3B28U9E3052607</t>
  </si>
  <si>
    <t>购置税26100</t>
  </si>
  <si>
    <t>陈碧锋</t>
  </si>
  <si>
    <t>已开票10-23</t>
  </si>
  <si>
    <t>LFV2B28U9E3057317</t>
  </si>
  <si>
    <t>购置税21300</t>
  </si>
  <si>
    <t>陈雨蒙</t>
  </si>
  <si>
    <t>已开票10-26</t>
  </si>
  <si>
    <t>LFV3B28U3E3058869</t>
  </si>
  <si>
    <t>王子熙</t>
  </si>
  <si>
    <t>已开票10.28</t>
  </si>
  <si>
    <t>LFV2B28U2E3058325</t>
  </si>
  <si>
    <t>加装：升窗系统已下单</t>
  </si>
  <si>
    <t>袁满</t>
  </si>
  <si>
    <t>已开票10-31</t>
  </si>
  <si>
    <t xml:space="preserve">1500 </t>
  </si>
  <si>
    <t>LFV2B28U0E3061496</t>
  </si>
  <si>
    <t>信秀英</t>
  </si>
  <si>
    <t>LFV3B28U7E3042609</t>
  </si>
  <si>
    <t>合格证在财务  购置税25800</t>
  </si>
  <si>
    <t>深圳市凌云志建材有限公司</t>
  </si>
  <si>
    <t>LFV3B28U9E3059282</t>
  </si>
  <si>
    <t>刘莹</t>
  </si>
  <si>
    <t>已开票11-3</t>
  </si>
  <si>
    <t>1403</t>
  </si>
  <si>
    <t>LFV3B28U6E3058705</t>
  </si>
  <si>
    <t>加装：升窗系统，双色皮 已下单</t>
  </si>
  <si>
    <t>核税中</t>
  </si>
  <si>
    <t>龚美珍</t>
  </si>
  <si>
    <t>LFV3B28U0E3057954</t>
  </si>
  <si>
    <t>刘文静</t>
  </si>
  <si>
    <t>已开票11-4</t>
  </si>
  <si>
    <t>LFV2B28U9E3059391</t>
  </si>
  <si>
    <t>黄燕春</t>
  </si>
  <si>
    <t>陈建莉</t>
  </si>
  <si>
    <t>普通按揭</t>
  </si>
  <si>
    <t>已开票11.5</t>
  </si>
  <si>
    <t>LFV2B28U5E3059890</t>
  </si>
  <si>
    <t>加装：升窗系统</t>
  </si>
  <si>
    <t>邓建容</t>
  </si>
  <si>
    <t>已开票11-10</t>
  </si>
  <si>
    <t>LFV2B28UXE3057794</t>
  </si>
  <si>
    <t>孔红英</t>
  </si>
  <si>
    <t>LFV3B28U2E3058524</t>
  </si>
  <si>
    <t>庄浩滨</t>
  </si>
  <si>
    <t>LFV2B28U8E3064517</t>
  </si>
  <si>
    <t>陈南标</t>
  </si>
  <si>
    <t>已开票11-13</t>
  </si>
  <si>
    <t>LFV2B28U7E3067148</t>
  </si>
  <si>
    <t>王国珍</t>
  </si>
  <si>
    <t>LFV3B28U8E3051156</t>
  </si>
  <si>
    <t>刘哲</t>
  </si>
  <si>
    <t>LFV3B28U1E3058885</t>
  </si>
  <si>
    <t>易志坚</t>
  </si>
  <si>
    <t>LFV3B28U4E3056211</t>
  </si>
  <si>
    <t>郭普龙</t>
  </si>
  <si>
    <t>LFV3B28U1E3052407</t>
  </si>
  <si>
    <t>余旭初</t>
  </si>
  <si>
    <t>林智勉</t>
  </si>
  <si>
    <t>LFV2B28U9E3059438</t>
  </si>
  <si>
    <t>李东方</t>
  </si>
  <si>
    <t>已开票11-17</t>
  </si>
  <si>
    <t>LFV3B28UXE3058822</t>
  </si>
  <si>
    <t>沈春海</t>
  </si>
  <si>
    <t>专案按揭</t>
  </si>
  <si>
    <t>LFV2B28U1E3059448</t>
  </si>
  <si>
    <t>陈丽芬</t>
  </si>
  <si>
    <t>LFV3B28U7E3058793</t>
  </si>
  <si>
    <t>何盼</t>
  </si>
  <si>
    <t>LFV2B28U2E3068871</t>
  </si>
  <si>
    <t>何衍真</t>
  </si>
  <si>
    <t>已开票11.24</t>
  </si>
  <si>
    <t>LFV3B28U9E3058164</t>
  </si>
  <si>
    <t>张朋珍</t>
  </si>
  <si>
    <t>LFV2B28U9E3065563</t>
  </si>
  <si>
    <t>杨影倩</t>
  </si>
  <si>
    <t>已开票11.25</t>
  </si>
  <si>
    <t>LFV3B28U7E3059474</t>
  </si>
  <si>
    <t>何斌</t>
  </si>
  <si>
    <t>LFV2B28U2E3068529</t>
  </si>
  <si>
    <t>崔上允</t>
  </si>
  <si>
    <t>LFV2B28U5E3071229</t>
  </si>
  <si>
    <t>朱全菊</t>
  </si>
  <si>
    <t>已开票11.28</t>
  </si>
  <si>
    <t>已通过120000</t>
  </si>
  <si>
    <t>星球蓝-黑色</t>
  </si>
  <si>
    <t>LFV2B28U1E3063645</t>
  </si>
  <si>
    <t>邓新华</t>
  </si>
  <si>
    <t>已开票12.4 262927</t>
  </si>
  <si>
    <t>2.0T舒适型</t>
  </si>
  <si>
    <t>LFV3B28U3E3072478</t>
  </si>
  <si>
    <t>暂停交付</t>
  </si>
  <si>
    <t>朱苑玲</t>
  </si>
  <si>
    <t>已开票12.4 284998</t>
  </si>
  <si>
    <t>已通过180000</t>
  </si>
  <si>
    <t>LFV3B28U2E3055591</t>
  </si>
  <si>
    <t>王希明</t>
  </si>
  <si>
    <t>已开票12.4 303278</t>
  </si>
  <si>
    <t>LFV3B28U8E3072329</t>
  </si>
  <si>
    <t>邹海兵</t>
  </si>
  <si>
    <t>已开票12.4 287000</t>
  </si>
  <si>
    <t>已通过200000</t>
  </si>
  <si>
    <t>LFV2B28U5E3071473</t>
  </si>
  <si>
    <t>萧丽琴</t>
  </si>
  <si>
    <t>已开票12.8 266013</t>
  </si>
  <si>
    <t>LFV3B28U2E3069667</t>
  </si>
  <si>
    <t>罗家钱</t>
  </si>
  <si>
    <t>已开票12.7 288800</t>
  </si>
  <si>
    <t>按揭中</t>
  </si>
  <si>
    <t>LFV3B28U8E3052534</t>
  </si>
  <si>
    <t>谭正雄</t>
  </si>
  <si>
    <t>已开票12.7 313563</t>
  </si>
  <si>
    <t>已通过125000</t>
  </si>
  <si>
    <t>LFV2B28U2E3071365</t>
  </si>
  <si>
    <t>朱万军</t>
  </si>
  <si>
    <t>LFV3B28U3E3059326</t>
  </si>
  <si>
    <t>宋换武</t>
  </si>
  <si>
    <t>已通过150000</t>
  </si>
  <si>
    <t>LFV3B28UXE3073403</t>
  </si>
  <si>
    <t>方淑芝</t>
  </si>
  <si>
    <t>LFV3B28U7E3068224</t>
  </si>
  <si>
    <t>朱荣华</t>
  </si>
  <si>
    <t>LFV3B28UXE3070467</t>
  </si>
  <si>
    <t>陈建红</t>
  </si>
  <si>
    <t>LFV3B28U1E3069160</t>
  </si>
  <si>
    <t>韩东辉</t>
  </si>
  <si>
    <t>盘炜成</t>
  </si>
  <si>
    <t>LFV2B28U2E3059829</t>
  </si>
  <si>
    <t>金灿</t>
  </si>
  <si>
    <t>已开票12.21</t>
  </si>
  <si>
    <t>LFV3B28U5E3067590</t>
  </si>
  <si>
    <t>陈亚东</t>
  </si>
  <si>
    <t>LFV2B28U6E3076021</t>
  </si>
  <si>
    <t>田小丽</t>
  </si>
  <si>
    <t>LFV2B28U1E3077674</t>
  </si>
  <si>
    <t>黄玉强</t>
  </si>
  <si>
    <t>LFV3B28U3E3065885</t>
  </si>
  <si>
    <t>曾小笑</t>
  </si>
  <si>
    <t>LFV2B28U9E3077292</t>
  </si>
  <si>
    <t>黄连英</t>
  </si>
  <si>
    <t>LFV2B28U9E3077518</t>
  </si>
  <si>
    <t>深圳市锦圳达机械设备有限公司</t>
  </si>
  <si>
    <t>LFV2B28U5E3078651</t>
  </si>
  <si>
    <t>王燕珊</t>
  </si>
  <si>
    <t>张晓莉</t>
  </si>
  <si>
    <t>LFV3B28U1E3075024</t>
  </si>
  <si>
    <t>张凤琼</t>
  </si>
  <si>
    <t>伍冬青</t>
  </si>
  <si>
    <t>LFV3B28U7E3076744</t>
  </si>
  <si>
    <t>王峰</t>
  </si>
  <si>
    <t>LFV3B28U7E3052119</t>
  </si>
  <si>
    <t>李国稳</t>
  </si>
  <si>
    <t>LFV3B28U2E3058202</t>
  </si>
  <si>
    <t>彭及远</t>
  </si>
  <si>
    <t>LFV3B28U9E3077037</t>
  </si>
  <si>
    <t>袁淑娟</t>
  </si>
  <si>
    <t>LFV3B28U3E3068964</t>
  </si>
  <si>
    <t>公证</t>
  </si>
  <si>
    <t>深圳市康腾体育用品有限公司</t>
  </si>
  <si>
    <t>LFV2B28U9E3083867</t>
  </si>
  <si>
    <t>陈汉城</t>
  </si>
  <si>
    <t>LFV3B28U8E3074162</t>
  </si>
  <si>
    <t>VIP客户</t>
  </si>
  <si>
    <t>LFV2B28U6E3082918</t>
  </si>
  <si>
    <t>收车发现：少一个烟灰缸</t>
  </si>
  <si>
    <t>林丽君</t>
  </si>
  <si>
    <t>已交钱2.11，发票不要给到上牌组</t>
  </si>
  <si>
    <t>LFV2B28U4E3083985</t>
  </si>
  <si>
    <t>曾春山</t>
  </si>
  <si>
    <t>LFV2B28U4E3083999</t>
  </si>
  <si>
    <t>许晴</t>
  </si>
  <si>
    <t>波尔多红+黑色</t>
  </si>
  <si>
    <t>LFV3B28U9E3074963</t>
  </si>
  <si>
    <t>伍帮月</t>
  </si>
  <si>
    <t>LFV3B28U6E3078243</t>
  </si>
  <si>
    <t>完工：膜</t>
  </si>
  <si>
    <t>李玉翠</t>
  </si>
  <si>
    <t>张钰</t>
  </si>
  <si>
    <t>LFV2B28U6E3084006</t>
  </si>
  <si>
    <t>已公证</t>
  </si>
  <si>
    <t>许细和</t>
  </si>
  <si>
    <t>已开票2-5</t>
  </si>
  <si>
    <t>LFV3B28U7E3058180</t>
  </si>
  <si>
    <t>LFV3B28U7E3065873</t>
  </si>
  <si>
    <t>升窗系统 未装</t>
  </si>
  <si>
    <t>贾东华</t>
  </si>
  <si>
    <t>LFV3B28U6E3074001</t>
  </si>
  <si>
    <t>陆燕琼</t>
  </si>
  <si>
    <t>LFV3B28U5E3078170</t>
  </si>
  <si>
    <t>刘玉林</t>
  </si>
  <si>
    <t>何源波</t>
  </si>
  <si>
    <t>肇庆</t>
  </si>
  <si>
    <t>已开票3.25   286800</t>
  </si>
  <si>
    <t>LFV3B28U6F3010963</t>
  </si>
  <si>
    <t>冼丽群</t>
  </si>
  <si>
    <t>李婕</t>
  </si>
  <si>
    <t>已开票3.26</t>
  </si>
  <si>
    <t>LFV3B28U9F3011122</t>
  </si>
  <si>
    <t>新车部</t>
  </si>
  <si>
    <t>柳雪霞</t>
  </si>
  <si>
    <t>陈加玲</t>
  </si>
  <si>
    <t>已开票3.30</t>
  </si>
  <si>
    <t>LFV3B28U9E3073425</t>
  </si>
  <si>
    <t>温熙</t>
  </si>
  <si>
    <t>LFV3B28U8E3073481</t>
  </si>
  <si>
    <t>吴照炮</t>
  </si>
  <si>
    <t>丁樱桃</t>
  </si>
  <si>
    <t>LFV3B28UXE3058156</t>
  </si>
  <si>
    <r>
      <rPr>
        <sz val="9"/>
        <color indexed="8"/>
        <rFont val="宋体"/>
        <charset val="134"/>
      </rPr>
      <t>刘瑾瑶</t>
    </r>
    <r>
      <rPr>
        <b/>
        <sz val="9"/>
        <color indexed="10"/>
        <rFont val="宋体"/>
        <charset val="134"/>
      </rPr>
      <t>（员工购车）</t>
    </r>
  </si>
  <si>
    <t>已开票4.14</t>
  </si>
  <si>
    <t>LFV3B28U2F3010989</t>
  </si>
  <si>
    <t>何龙</t>
  </si>
  <si>
    <t>万迪</t>
  </si>
  <si>
    <t>LFV3B28U1E3074133</t>
  </si>
  <si>
    <t>拖广州番禺1.27,准备拖回锦奥4.13</t>
  </si>
  <si>
    <r>
      <rPr>
        <sz val="10"/>
        <rFont val="宋体"/>
        <charset val="134"/>
      </rPr>
      <t>吕兆宇</t>
    </r>
    <r>
      <rPr>
        <b/>
        <sz val="10"/>
        <color indexed="10"/>
        <rFont val="宋体"/>
        <charset val="134"/>
      </rPr>
      <t>（员工购车）</t>
    </r>
  </si>
  <si>
    <t>已开票4.20</t>
  </si>
  <si>
    <t>LFV3B28U3E3068950</t>
  </si>
  <si>
    <t>脚踏板，前后护板，包围脚垫，奥迪照地灯。（三月订车可享受特惠价8460）已完工</t>
  </si>
  <si>
    <r>
      <rPr>
        <sz val="9"/>
        <rFont val="宋体"/>
        <charset val="134"/>
      </rPr>
      <t>梁少坚</t>
    </r>
    <r>
      <rPr>
        <b/>
        <sz val="9"/>
        <color indexed="10"/>
        <rFont val="宋体"/>
        <charset val="134"/>
      </rPr>
      <t>（员工购车）</t>
    </r>
  </si>
  <si>
    <t>已开票4-20</t>
  </si>
  <si>
    <t>1.4T舒适型</t>
  </si>
  <si>
    <t>LFV2B28U8F3018347</t>
  </si>
  <si>
    <t>殷溶</t>
  </si>
  <si>
    <t>已开票5.10</t>
  </si>
  <si>
    <t>LFV3B28U4E3070299</t>
  </si>
  <si>
    <t>冯晓龙</t>
  </si>
  <si>
    <t>LFV3B28U8F3014965</t>
  </si>
  <si>
    <t>莫艳霞</t>
  </si>
  <si>
    <t>LFV3B28U3F3000374</t>
  </si>
  <si>
    <t>试驾车</t>
  </si>
  <si>
    <t>赵国永</t>
  </si>
  <si>
    <t>LFV3B28UXE3076740</t>
  </si>
  <si>
    <t>膜</t>
  </si>
  <si>
    <t>毛婷</t>
  </si>
  <si>
    <t>LFV3B28UXF3015003</t>
  </si>
  <si>
    <t>松江塑胶制品深圳有限公司</t>
  </si>
  <si>
    <t>LFV3B28U7F3015010</t>
  </si>
  <si>
    <r>
      <rPr>
        <sz val="9"/>
        <color indexed="8"/>
        <rFont val="宋体"/>
        <charset val="134"/>
      </rPr>
      <t>何艳君</t>
    </r>
    <r>
      <rPr>
        <b/>
        <sz val="9"/>
        <color indexed="10"/>
        <rFont val="宋体"/>
        <charset val="134"/>
      </rPr>
      <t>（员工购车）</t>
    </r>
  </si>
  <si>
    <t>LFV3B28U1F3014919</t>
  </si>
  <si>
    <t>韩冰</t>
  </si>
  <si>
    <t>LFV3B28U5E3078122</t>
  </si>
  <si>
    <t>周爱华</t>
  </si>
  <si>
    <t>1.4T进取型</t>
  </si>
  <si>
    <t>LFV2B28UXF3012856</t>
  </si>
  <si>
    <t>谢国建</t>
  </si>
  <si>
    <t>LFV3B28U0F3014202</t>
  </si>
  <si>
    <t>周媚媚</t>
  </si>
  <si>
    <t>LFV3B28U5F3009271</t>
  </si>
  <si>
    <t>郑佩华</t>
  </si>
  <si>
    <t>LFV3B28UXF3009718</t>
  </si>
  <si>
    <t>李任芬</t>
  </si>
  <si>
    <t>LFV3B28U1F3004875</t>
  </si>
  <si>
    <t>杨盼</t>
  </si>
  <si>
    <t>LFV2B28U4F3015364</t>
  </si>
  <si>
    <t>王苗苗</t>
  </si>
  <si>
    <t>E组</t>
  </si>
  <si>
    <t>LFV3B28U1F3009557</t>
  </si>
  <si>
    <t>谢冰</t>
  </si>
  <si>
    <t>LFV3B28U3F3016395</t>
  </si>
  <si>
    <t>魏喜乐</t>
  </si>
  <si>
    <t>LFV3B28UXF3004907</t>
  </si>
  <si>
    <t>胡宗誉</t>
  </si>
  <si>
    <t>已开票6.16</t>
  </si>
  <si>
    <t>LFV3B28U8F3009278</t>
  </si>
  <si>
    <t>陶尚</t>
  </si>
  <si>
    <t>LFV3B28UXF3021982</t>
  </si>
  <si>
    <t>陈花</t>
  </si>
  <si>
    <t>LFV3B28U4F3021945</t>
  </si>
  <si>
    <t>王单丹</t>
  </si>
  <si>
    <t>吴仕潮</t>
  </si>
  <si>
    <t>LFV3B28U7F3024600</t>
  </si>
  <si>
    <t>刘玉霞</t>
  </si>
  <si>
    <t>LFV3B28U1F3022860</t>
  </si>
  <si>
    <t>孔浩懿</t>
  </si>
  <si>
    <t>LFV2B28U5F3025904</t>
  </si>
  <si>
    <t>徐玉棠</t>
  </si>
  <si>
    <t>陈俊基</t>
  </si>
  <si>
    <t xml:space="preserve">1993 </t>
  </si>
  <si>
    <t>1.4T进取型个性化</t>
  </si>
  <si>
    <t>LFV2B28U0F3025339</t>
  </si>
  <si>
    <t>陈文彬</t>
  </si>
  <si>
    <t>LFV3B28UXF3023389</t>
  </si>
  <si>
    <t>牟知海</t>
  </si>
  <si>
    <t>LFV2B28U5F3022064</t>
  </si>
  <si>
    <t>关碧燕</t>
  </si>
  <si>
    <t>LFV2B28U1F3015385</t>
  </si>
  <si>
    <t>冯军伟</t>
  </si>
  <si>
    <t>LFV3B28U5F3020688</t>
  </si>
  <si>
    <t>潘松林</t>
  </si>
  <si>
    <t>LFV3B28U8F3006901</t>
  </si>
  <si>
    <t>李万锐</t>
  </si>
  <si>
    <t>已开票7.8</t>
  </si>
  <si>
    <t>LFV3B28U6F3009697</t>
  </si>
  <si>
    <t>张燕仙</t>
  </si>
  <si>
    <t>LFV3B28U4F3023470</t>
  </si>
  <si>
    <t>廖金莉</t>
  </si>
  <si>
    <t>LFV3B28U3F3009754</t>
  </si>
  <si>
    <t>郭淑娟</t>
  </si>
  <si>
    <t>LFV2B28U1F3026029</t>
  </si>
  <si>
    <t>廖淑婷</t>
  </si>
  <si>
    <t>已开票7.27</t>
  </si>
  <si>
    <t xml:space="preserve">冰川白+黑色  </t>
  </si>
  <si>
    <t>LFV2B28UXF3029835</t>
  </si>
  <si>
    <t>姚永</t>
  </si>
  <si>
    <t>伍炳勇</t>
  </si>
  <si>
    <t>LFV3B28U7F3024032</t>
  </si>
  <si>
    <t>售前问贾雪冬</t>
  </si>
  <si>
    <t>张永全</t>
  </si>
  <si>
    <t>已开票8.4</t>
  </si>
  <si>
    <t>驯鹿棕+黑色 </t>
  </si>
  <si>
    <t>LFV2B28U1F3030887</t>
  </si>
  <si>
    <t>陈靖宇</t>
  </si>
  <si>
    <t>LFV3B28U7F3016061</t>
  </si>
  <si>
    <t>程志峰</t>
  </si>
  <si>
    <t>LFV3B28U0F3020226</t>
  </si>
  <si>
    <t>赵云</t>
  </si>
  <si>
    <t>LFV2B28U4F3023092</t>
  </si>
  <si>
    <t>韩洁</t>
  </si>
  <si>
    <t>LFV3B28U8F3033936</t>
  </si>
  <si>
    <t>钟启成</t>
  </si>
  <si>
    <t>LFV2B28U5F3022825</t>
  </si>
  <si>
    <t>龚珊</t>
  </si>
  <si>
    <t>LFV2B28U9F3028093</t>
  </si>
  <si>
    <t>张雯静</t>
  </si>
  <si>
    <t>刘致材</t>
  </si>
  <si>
    <t xml:space="preserve">铂金米+黑色 </t>
  </si>
  <si>
    <t>LFV2B28U0F3035434</t>
  </si>
  <si>
    <t>王金成</t>
  </si>
  <si>
    <t>LFV2B28U8F3022821</t>
  </si>
  <si>
    <t xml:space="preserve">完工。加装：五星双色皮黑棕，7寸导航倒车行车记录 </t>
  </si>
  <si>
    <t>奖励1000/台</t>
  </si>
  <si>
    <t>吴丽娜</t>
  </si>
  <si>
    <t>LFV3B28U1F3034149</t>
  </si>
  <si>
    <t>张泽彬</t>
  </si>
  <si>
    <t>LFV2B28U6F3031923</t>
  </si>
  <si>
    <t>赵福周</t>
  </si>
  <si>
    <t>LFV3B28U8F3034200</t>
  </si>
  <si>
    <t>王佳</t>
  </si>
  <si>
    <t>李环芳</t>
  </si>
  <si>
    <t>已开票9.3</t>
  </si>
  <si>
    <t>LFV3B28U6F3034146</t>
  </si>
  <si>
    <t>张方艺</t>
  </si>
  <si>
    <t xml:space="preserve">已开票 </t>
  </si>
  <si>
    <t>LFV2B28U8F3023810</t>
  </si>
  <si>
    <t>李瑞端</t>
  </si>
  <si>
    <t>LFV3B28U8F3037694</t>
  </si>
  <si>
    <t>于贺静</t>
  </si>
  <si>
    <t>翁沛达</t>
  </si>
  <si>
    <t>贴息</t>
  </si>
  <si>
    <t>已开票 9.13</t>
  </si>
  <si>
    <t>LFV3B28U2F3038467</t>
  </si>
  <si>
    <t>侯满华</t>
  </si>
  <si>
    <t>LFV3B28UXF3036871</t>
  </si>
  <si>
    <t>罗桂兰</t>
  </si>
  <si>
    <t>LFV2B28U0F3041251</t>
  </si>
  <si>
    <t>陶海元</t>
  </si>
  <si>
    <t>LFV2B28U4F3042127</t>
  </si>
  <si>
    <t>潘裕红</t>
  </si>
  <si>
    <t>已开票9.22</t>
  </si>
  <si>
    <t>LFV3B28U0F3010005</t>
  </si>
  <si>
    <t>不能做贴息</t>
  </si>
  <si>
    <t>惠州市富泰房地产开发有限公司</t>
  </si>
  <si>
    <t>LFV2B28U4F3036960</t>
  </si>
  <si>
    <t>江键豪</t>
  </si>
  <si>
    <t>LFV3B28U8F3041082</t>
  </si>
  <si>
    <t>李舟</t>
  </si>
  <si>
    <t>LFV3B28U7F3039453</t>
  </si>
  <si>
    <t>陈剑</t>
  </si>
  <si>
    <t>LFV2B28U3F3023942</t>
  </si>
  <si>
    <t>吴永光</t>
  </si>
  <si>
    <t>蔡贵选</t>
  </si>
  <si>
    <t>LFV2B28UXF3041497</t>
  </si>
  <si>
    <t>肖莉芬</t>
  </si>
  <si>
    <t>1593</t>
  </si>
  <si>
    <t>LFV2B28U8F3041868</t>
  </si>
  <si>
    <t>彭湘郴</t>
  </si>
  <si>
    <t>李珊玲</t>
  </si>
  <si>
    <t>LFV2B28U5F3045036</t>
  </si>
  <si>
    <t>黄裕新</t>
  </si>
  <si>
    <t xml:space="preserve">LFV3B28U4F3007933 </t>
  </si>
  <si>
    <t>张亮</t>
  </si>
  <si>
    <t>1646</t>
  </si>
  <si>
    <t>2.0T进取型个性化</t>
  </si>
  <si>
    <t>LFV3B28UXF3042900</t>
  </si>
  <si>
    <t>标检展车</t>
  </si>
  <si>
    <t>许前伟</t>
  </si>
  <si>
    <t>已开票10.19</t>
  </si>
  <si>
    <t xml:space="preserve">1407 </t>
  </si>
  <si>
    <t>LFV3B28U7F3042529</t>
  </si>
  <si>
    <t>张惠欣</t>
  </si>
  <si>
    <t>邓泗彪</t>
  </si>
  <si>
    <t>LFV2B28U9F3047405</t>
  </si>
  <si>
    <t>暂停交付10.21</t>
  </si>
  <si>
    <t>张淑云</t>
  </si>
  <si>
    <t>LFV2B28U1F3044675</t>
  </si>
  <si>
    <t>王代琴</t>
  </si>
  <si>
    <t>梁梦瑶</t>
  </si>
  <si>
    <t>LFV2B28U4F3041253</t>
  </si>
  <si>
    <t>丁进言</t>
  </si>
  <si>
    <t>段东红</t>
  </si>
  <si>
    <t>已开票10.25</t>
  </si>
  <si>
    <t>LFV2B28U3F3044936</t>
  </si>
  <si>
    <t>彭晓明</t>
  </si>
  <si>
    <t>LFV2B28U2F3037847</t>
  </si>
  <si>
    <t>宋明敏</t>
  </si>
  <si>
    <t>LFV2B28U0F3044781</t>
  </si>
  <si>
    <t>张晓</t>
  </si>
  <si>
    <t>胡丽华</t>
  </si>
  <si>
    <t>已开票10.27</t>
  </si>
  <si>
    <t>幻影黑-黑色</t>
  </si>
  <si>
    <t>LFV2B28U7F3040825</t>
  </si>
  <si>
    <t>杨晓博</t>
  </si>
  <si>
    <t>黄贤浩</t>
  </si>
  <si>
    <t>LFV2B28U8F3029980</t>
  </si>
  <si>
    <t>章丹萍</t>
  </si>
  <si>
    <t>LFV3B28U1F3047497</t>
  </si>
  <si>
    <t>李玲</t>
  </si>
  <si>
    <t>LFV2B28U4F3044136</t>
  </si>
  <si>
    <t>胡少平</t>
  </si>
  <si>
    <t>LFV3B28U6F3052694</t>
  </si>
  <si>
    <t>刘学良</t>
  </si>
  <si>
    <t>冼鉴玲</t>
  </si>
  <si>
    <t>LFV3B28UXF3048115</t>
  </si>
  <si>
    <t>车金容</t>
  </si>
  <si>
    <t>已开票11.17</t>
  </si>
  <si>
    <t>LFV2B28U7F3044857</t>
  </si>
  <si>
    <t>董丽</t>
  </si>
  <si>
    <t>冰川白-栗棕色</t>
  </si>
  <si>
    <t>LFV3B28U1F3043806</t>
  </si>
  <si>
    <t>李诗阳</t>
  </si>
  <si>
    <t>LFV3B28UXF3019388</t>
  </si>
  <si>
    <t>袁秋莲</t>
  </si>
  <si>
    <t>LFV3B28U8F3055712</t>
  </si>
  <si>
    <t>何毅</t>
  </si>
  <si>
    <t>何春峰</t>
  </si>
  <si>
    <t>LFV2B28U5F3056814</t>
  </si>
  <si>
    <t>卢世哲</t>
  </si>
  <si>
    <t>已开票11-30</t>
  </si>
  <si>
    <t>LFV3B28U7F3054101</t>
  </si>
  <si>
    <t>周海龙</t>
  </si>
  <si>
    <t>LFV3B28U9F3018071</t>
  </si>
  <si>
    <t>吴力华</t>
  </si>
  <si>
    <t xml:space="preserve">LFV2B28U9F3024528 </t>
  </si>
  <si>
    <t>黄志瑞</t>
  </si>
  <si>
    <t>练劲</t>
  </si>
  <si>
    <t>LFV3B28U8F3049621</t>
  </si>
  <si>
    <t>郭春秀</t>
  </si>
  <si>
    <t>已开票12.10</t>
  </si>
  <si>
    <t>LFV2B28U8F3057973</t>
  </si>
  <si>
    <t>赵嘉</t>
  </si>
  <si>
    <t>徐双</t>
  </si>
  <si>
    <t>已开票12-9</t>
  </si>
  <si>
    <t>LFV3B28U4F3058137</t>
  </si>
  <si>
    <t>尹岚</t>
  </si>
  <si>
    <t>LFV3B28U2F3056516</t>
  </si>
  <si>
    <t>钟进华</t>
  </si>
  <si>
    <t>LFV2B28U4F3056951</t>
  </si>
  <si>
    <t>蔡本源</t>
  </si>
  <si>
    <t xml:space="preserve">驯鹿棕+黑色 </t>
  </si>
  <si>
    <t>LFV3B28U2F3059948</t>
  </si>
  <si>
    <t>李可辉</t>
  </si>
  <si>
    <t xml:space="preserve">1593 </t>
  </si>
  <si>
    <t>LFV2B28U4F3053967</t>
  </si>
  <si>
    <t>邵艳丽</t>
  </si>
  <si>
    <t>1.4前驱舒适型</t>
  </si>
  <si>
    <t>LFV2B28U7F3061111</t>
  </si>
  <si>
    <t>肖爱华</t>
  </si>
  <si>
    <t>LFV2B28U1F3061637</t>
  </si>
  <si>
    <t>陈雪桃</t>
  </si>
  <si>
    <t>LFV3B28U8F3055547</t>
  </si>
  <si>
    <t>游海燕</t>
  </si>
  <si>
    <t>LFV3B28U0F3059110</t>
  </si>
  <si>
    <t>帅琼</t>
  </si>
  <si>
    <t>LFV2B28U8F3061523</t>
  </si>
  <si>
    <t>李方园</t>
  </si>
  <si>
    <t>LFV2B28U7F3061321</t>
  </si>
  <si>
    <t>卢琴</t>
  </si>
  <si>
    <t>曾益强</t>
  </si>
  <si>
    <t>LFV3B28U1F3022194</t>
  </si>
  <si>
    <t>李欣桐</t>
  </si>
  <si>
    <t>LFV3B28U5F3022148</t>
  </si>
  <si>
    <t>黄钰期</t>
  </si>
  <si>
    <t>LFV3B28U5F3022179</t>
  </si>
  <si>
    <t>王世丽</t>
  </si>
  <si>
    <t>LFV3B28U9F3022198</t>
  </si>
  <si>
    <t>加装排气管套</t>
  </si>
  <si>
    <t>陈建莉已售1.17</t>
  </si>
  <si>
    <t>LFV3B28U0F3052500</t>
  </si>
  <si>
    <t>包安</t>
  </si>
  <si>
    <t xml:space="preserve">2061 </t>
  </si>
  <si>
    <t>Q3 1.4T典藏版 智领版</t>
  </si>
  <si>
    <t>LFV2B28U3G3001618</t>
  </si>
  <si>
    <t>谭小红</t>
  </si>
  <si>
    <t>LFV3B28U7F3057936</t>
  </si>
  <si>
    <t>次于合格证在财务</t>
  </si>
  <si>
    <t>沈金英</t>
  </si>
  <si>
    <t>已开票1.29</t>
  </si>
  <si>
    <t>LFV3B28U2F3051509</t>
  </si>
  <si>
    <t>何文丽</t>
  </si>
  <si>
    <t>已开票2.1</t>
  </si>
  <si>
    <t>1440</t>
  </si>
  <si>
    <t>LFV2B28UXG3001552</t>
  </si>
  <si>
    <t>唐庭富</t>
  </si>
  <si>
    <t xml:space="preserve">2191 </t>
  </si>
  <si>
    <t>Q3 2.0T典藏版 舒享版</t>
  </si>
  <si>
    <t>LFV3B28UXG3001846</t>
  </si>
  <si>
    <t>左彬</t>
  </si>
  <si>
    <t>杨阳</t>
  </si>
  <si>
    <t>已开票2.24</t>
  </si>
  <si>
    <t xml:space="preserve">2184 </t>
  </si>
  <si>
    <t>Q3 2.0T典藏版 智领版</t>
  </si>
  <si>
    <t>LFV3B28U8G3001831</t>
  </si>
  <si>
    <t>梅红</t>
  </si>
  <si>
    <t>1879</t>
  </si>
  <si>
    <t>LFV3B28U2F3066222</t>
  </si>
  <si>
    <t>刘华娟</t>
  </si>
  <si>
    <t>段先红</t>
  </si>
  <si>
    <t>已开票3.2</t>
  </si>
  <si>
    <t>LFV3B28U4F3060115</t>
  </si>
  <si>
    <t>王丽丽</t>
  </si>
  <si>
    <t>LFV2B28U8G3001579</t>
  </si>
  <si>
    <t>何敏</t>
  </si>
  <si>
    <t xml:space="preserve">2190 </t>
  </si>
  <si>
    <t>Q3 1.4T典藏版 舒享版</t>
  </si>
  <si>
    <t>LFV2B28U3G3001554</t>
  </si>
  <si>
    <t>刘钊</t>
  </si>
  <si>
    <t>LFV3B28U8F3043477</t>
  </si>
  <si>
    <t>黄苑春</t>
  </si>
  <si>
    <t>LFV3B28U2F3055740</t>
  </si>
  <si>
    <t>杨军</t>
  </si>
  <si>
    <t>LFV3B28U1F3041005</t>
  </si>
  <si>
    <r>
      <rPr>
        <sz val="9"/>
        <color indexed="10"/>
        <rFont val="宋体"/>
        <charset val="134"/>
      </rPr>
      <t>做不了贴息与保险</t>
    </r>
    <r>
      <rPr>
        <sz val="9"/>
        <rFont val="宋体"/>
        <charset val="134"/>
      </rPr>
      <t xml:space="preserve">  郭金腾</t>
    </r>
  </si>
  <si>
    <t>LFV2B28U0G3001818</t>
  </si>
  <si>
    <t>黄路明</t>
  </si>
  <si>
    <t>LFV3B28U9F3060966</t>
  </si>
  <si>
    <t>文春红</t>
  </si>
  <si>
    <t>LFV2B28U4G3007587</t>
  </si>
  <si>
    <t>加装：个性双色皮黑+棕</t>
  </si>
  <si>
    <t>庄雪红</t>
  </si>
  <si>
    <t>已开票3.11</t>
  </si>
  <si>
    <t>LFV2B28U4G3001711</t>
  </si>
  <si>
    <t>李友轩</t>
  </si>
  <si>
    <t>已开票3.14</t>
  </si>
  <si>
    <t>LFV3B28U9F3062913</t>
  </si>
  <si>
    <t>江佩东</t>
  </si>
  <si>
    <t>LFV3B28U8F3022144</t>
  </si>
  <si>
    <t>李敏芬</t>
  </si>
  <si>
    <t>LFV2B28U9G3011019</t>
  </si>
  <si>
    <t>耿晓瑞</t>
  </si>
  <si>
    <t>LFV2B28U4G3001692</t>
  </si>
  <si>
    <t>韩永</t>
  </si>
  <si>
    <t xml:space="preserve">2192 </t>
  </si>
  <si>
    <t>Q3 2.0T全时四驱典藏版 进享版</t>
  </si>
  <si>
    <t>LFV3B28U0G3007591</t>
  </si>
  <si>
    <t>德州昌华汽车销售信息咨询有限公司</t>
  </si>
  <si>
    <t>吴总</t>
  </si>
  <si>
    <t>LFV2B28U2G3007023</t>
  </si>
  <si>
    <t>李国龙</t>
  </si>
  <si>
    <t>LFV2B28U6G3007011</t>
  </si>
  <si>
    <t>郭晓辉</t>
  </si>
  <si>
    <t>已开票4.8</t>
  </si>
  <si>
    <t>LFV3B28U9F3057890</t>
  </si>
  <si>
    <t>做不了贴息与保险</t>
  </si>
  <si>
    <t>吴总批发4.12</t>
  </si>
  <si>
    <t>2184</t>
  </si>
  <si>
    <t>LFV3B28U5G3012284</t>
  </si>
  <si>
    <t>购置税23000</t>
  </si>
  <si>
    <t>陈玉</t>
  </si>
  <si>
    <t>LFV2B28U5G3001698</t>
  </si>
  <si>
    <t>魏爱花</t>
  </si>
  <si>
    <t>Q3国产 1.4T/30TFSI舒享版</t>
  </si>
  <si>
    <t>LFV2B28UXG3006976</t>
  </si>
  <si>
    <t>廖慈娟</t>
  </si>
  <si>
    <t>Q3国产 1.4T/30TFSI智领版</t>
  </si>
  <si>
    <t>LFV2B28U8G3011058</t>
  </si>
  <si>
    <t>加装排气管套1000</t>
  </si>
  <si>
    <t>徐如雪</t>
  </si>
  <si>
    <t>已开票4.27</t>
  </si>
  <si>
    <t>LFV2B28U5G3012300</t>
  </si>
  <si>
    <t>叶志远</t>
  </si>
  <si>
    <t>Q3国产 2.0T/35TFSI舒适型</t>
  </si>
  <si>
    <t>LFV3B28U7F3055569</t>
  </si>
  <si>
    <t>王旭东</t>
  </si>
  <si>
    <t xml:space="preserve"> 张钰</t>
  </si>
  <si>
    <t>LFV2B28U0G3012964</t>
  </si>
  <si>
    <t>老鼠咬坏了线路暂时不能售</t>
  </si>
  <si>
    <t>吴根旺</t>
  </si>
  <si>
    <t>LFV2B28U7G3012962</t>
  </si>
  <si>
    <t>刘洁</t>
  </si>
  <si>
    <t>LFV2B28UXG3007898</t>
  </si>
  <si>
    <t>邓映茹</t>
  </si>
  <si>
    <t>2228</t>
  </si>
  <si>
    <t>Q3国产 2.0T35 TFSI全时四驱风尚型</t>
  </si>
  <si>
    <t>LFV3B28UXG3019926</t>
  </si>
  <si>
    <t>赖雨权</t>
  </si>
  <si>
    <t>LFV2B28U0G3007960</t>
  </si>
  <si>
    <t>黄新艺</t>
  </si>
  <si>
    <t>Q3国产 2.0T/35TFSIquattro技术型</t>
  </si>
  <si>
    <t>LFV3B28U4F3029527</t>
  </si>
  <si>
    <t>明红英</t>
  </si>
  <si>
    <t>魏文韬</t>
  </si>
  <si>
    <t>2220</t>
  </si>
  <si>
    <t>LFV3B28U7G3014554</t>
  </si>
  <si>
    <t>赖法强</t>
  </si>
  <si>
    <t>已开票5.12</t>
  </si>
  <si>
    <t>LFV2B28U4G3007055</t>
  </si>
  <si>
    <t>颜胜军</t>
  </si>
  <si>
    <t>2192</t>
  </si>
  <si>
    <t>Q3国产 2.0T/35TFSI全时四驱进享版</t>
  </si>
  <si>
    <t>LFV3B28U7G3012125</t>
  </si>
  <si>
    <t>罗立娴</t>
  </si>
  <si>
    <t>LFV3B28U1F3060959</t>
  </si>
  <si>
    <t>温新初</t>
  </si>
  <si>
    <t>2224</t>
  </si>
  <si>
    <t>Q3国产 1.4T/30 TFSI前驱时尚型</t>
  </si>
  <si>
    <t>冰川白-黑+棕色</t>
  </si>
  <si>
    <t>LFV2B28U6G3019871</t>
  </si>
  <si>
    <t>陈远西</t>
  </si>
  <si>
    <t>LFV2B28U2G3011640</t>
  </si>
  <si>
    <t>王林涛</t>
  </si>
  <si>
    <t>2227</t>
  </si>
  <si>
    <t>Q3国产 2.0T/35 TFSI前驱风尚型</t>
  </si>
  <si>
    <t>LFV3B28U8G3019780</t>
  </si>
  <si>
    <t>陈桂欢</t>
  </si>
  <si>
    <t>Q3国产 2.0T/35TFSI进取型</t>
  </si>
  <si>
    <t>LFV3B28UXF3041519</t>
  </si>
  <si>
    <t>林卫旭</t>
  </si>
  <si>
    <t>LFV2B28U7G3011701</t>
  </si>
  <si>
    <t>刘盈</t>
  </si>
  <si>
    <t>明天交钱5.21</t>
  </si>
  <si>
    <t>LFV2B28UXG3011658</t>
  </si>
  <si>
    <t>彭捷</t>
  </si>
  <si>
    <t>已开票5.25</t>
  </si>
  <si>
    <t>LFV3B28U9F3067075</t>
  </si>
  <si>
    <t>曾伟祥</t>
  </si>
  <si>
    <t>LFV2B28U8G3017247</t>
  </si>
  <si>
    <t>加装7寸导航+前视影像+记录仪+踏板11600</t>
  </si>
  <si>
    <t>置换</t>
  </si>
  <si>
    <t>潘先美</t>
  </si>
  <si>
    <t>LFV2B28U8G3017748</t>
  </si>
  <si>
    <t xml:space="preserve"> 陈小川</t>
  </si>
  <si>
    <t>徐瑶</t>
  </si>
  <si>
    <t>LFV3B28U8F3060974</t>
  </si>
  <si>
    <t>加装：Q3前后护板+脚踏板+排气管套10600</t>
  </si>
  <si>
    <t>刘淑琴</t>
  </si>
  <si>
    <t>刘志阳</t>
  </si>
  <si>
    <t>2195</t>
  </si>
  <si>
    <t>Q3国产 1.4T/30TFSI舒适型</t>
  </si>
  <si>
    <t>LFV2B28U1F3066014</t>
  </si>
  <si>
    <r>
      <rPr>
        <sz val="9"/>
        <color indexed="10"/>
        <rFont val="宋体"/>
        <charset val="134"/>
      </rPr>
      <t>在财务（</t>
    </r>
    <r>
      <rPr>
        <b/>
        <sz val="9"/>
        <color indexed="10"/>
        <rFont val="宋体"/>
        <charset val="134"/>
      </rPr>
      <t>置换</t>
    </r>
    <r>
      <rPr>
        <sz val="9"/>
        <color indexed="10"/>
        <rFont val="宋体"/>
        <charset val="134"/>
      </rPr>
      <t>）</t>
    </r>
  </si>
  <si>
    <t>朱敏华</t>
  </si>
  <si>
    <t>2225</t>
  </si>
  <si>
    <t>Q3国产 1.4T/30 TFSI前驱风尚型</t>
  </si>
  <si>
    <t>LFV2B28U0G3017937</t>
  </si>
  <si>
    <t>魏远花</t>
  </si>
  <si>
    <t>LFV2B28U7G3026103</t>
  </si>
  <si>
    <t>刘群艳</t>
  </si>
  <si>
    <t>LFV3B28U8F3049859</t>
  </si>
  <si>
    <t>老款</t>
  </si>
  <si>
    <t>韦月桂</t>
  </si>
  <si>
    <t>已开票6.9</t>
  </si>
  <si>
    <t>2222</t>
  </si>
  <si>
    <t>LFV3B28U9G3015530</t>
  </si>
  <si>
    <t>PA</t>
  </si>
  <si>
    <t>吴琬莹</t>
  </si>
  <si>
    <t>维也纳黄-黑+棕色</t>
  </si>
  <si>
    <t>LFV2B28U4G3025393</t>
  </si>
  <si>
    <t>刘艳飞</t>
  </si>
  <si>
    <t>A</t>
  </si>
  <si>
    <t>LFV2B28U6G3025220</t>
  </si>
  <si>
    <t>刘静映</t>
  </si>
  <si>
    <t>已开票6.19</t>
  </si>
  <si>
    <t>LFV2B28U6G3011480</t>
  </si>
  <si>
    <t>典藏版</t>
  </si>
  <si>
    <t>胡玉玲</t>
  </si>
  <si>
    <t>已开票6.20</t>
  </si>
  <si>
    <t>LFV2B28U5G3027542</t>
  </si>
  <si>
    <t>钟子杰</t>
  </si>
  <si>
    <t>驯鹿棕-黑+棕色</t>
  </si>
  <si>
    <t>LFV2B28U8G3025641</t>
  </si>
  <si>
    <t>周亚军</t>
  </si>
  <si>
    <t>LFV2B28U9G3028080</t>
  </si>
  <si>
    <t>谢秀芳</t>
  </si>
  <si>
    <t>岳羽琪</t>
  </si>
  <si>
    <t>已开票6.27</t>
  </si>
  <si>
    <t>LFV3B28U4G3000398</t>
  </si>
  <si>
    <t>李香淑</t>
  </si>
  <si>
    <t>已开票6.7</t>
  </si>
  <si>
    <t>萨摩亚橙-黑+棕色</t>
  </si>
  <si>
    <t>LFV2B28U4G3030917</t>
  </si>
  <si>
    <t>张凯</t>
  </si>
  <si>
    <t>已开票7.7</t>
  </si>
  <si>
    <t>LFV2B28U3G3035817</t>
  </si>
  <si>
    <t>董伟鹤</t>
  </si>
  <si>
    <t>LFV2B28U3G3035624</t>
  </si>
  <si>
    <t>兰懿麟</t>
  </si>
  <si>
    <t>陈维维</t>
  </si>
  <si>
    <t>LFV2B28U7G3030863</t>
  </si>
  <si>
    <t>姬亚</t>
  </si>
  <si>
    <t>E</t>
  </si>
  <si>
    <t>LFV2B28U2G3035730</t>
  </si>
  <si>
    <t>吴健</t>
  </si>
  <si>
    <t>LFV3B28U9G3039181</t>
  </si>
  <si>
    <t>王羊宝1</t>
  </si>
  <si>
    <t>Q3国产 1.4T/30 TFSI前驱标准型</t>
  </si>
  <si>
    <t>维也纳黄-黑色</t>
  </si>
  <si>
    <t>LFV2B28U2G3022752</t>
  </si>
  <si>
    <t>广东省河源市龙川县车田镇杨永建</t>
  </si>
  <si>
    <t>王祖玉</t>
  </si>
  <si>
    <t>已开票7.21</t>
  </si>
  <si>
    <t>LFV2B28U0G3035399</t>
  </si>
  <si>
    <t>已交钱7.26</t>
  </si>
  <si>
    <t>LFV2B28UXG3022899</t>
  </si>
  <si>
    <t>张裕花</t>
  </si>
  <si>
    <t>LFV2B28U5G3039299</t>
  </si>
  <si>
    <t>李惠玲1</t>
  </si>
  <si>
    <t>2226</t>
  </si>
  <si>
    <t>Q3国产 2.0T/35 TFSI前驱时尚型</t>
  </si>
  <si>
    <t>LFV3B28U4G3020277</t>
  </si>
  <si>
    <t>李春英</t>
  </si>
  <si>
    <t>LFV2B28U8G3035666</t>
  </si>
  <si>
    <t>吉晋珂</t>
  </si>
  <si>
    <t>LFV2B28U5G3034121</t>
  </si>
  <si>
    <t>彭建军1</t>
  </si>
  <si>
    <t>LFV2B28U9G3037393</t>
  </si>
  <si>
    <t>江健</t>
  </si>
  <si>
    <t>LFV2B28U9G3041234</t>
  </si>
  <si>
    <t>朱麒</t>
  </si>
  <si>
    <t>邹凌欣</t>
  </si>
  <si>
    <t>LFV3B28U7G3035095</t>
  </si>
  <si>
    <t>杨伟柱</t>
  </si>
  <si>
    <t>LFV2B28U0G3035306</t>
  </si>
  <si>
    <t>张先国</t>
  </si>
  <si>
    <t>张小喻</t>
  </si>
  <si>
    <t>萨摩亚橙-钛灰色</t>
  </si>
  <si>
    <t>LFV2B28U7G3033584</t>
  </si>
  <si>
    <t>李姣</t>
  </si>
  <si>
    <t>已开票8.10</t>
  </si>
  <si>
    <t>LFV2B28U6G3044608</t>
  </si>
  <si>
    <t>陆海燕</t>
  </si>
  <si>
    <t>LFV2B28UXG3038679</t>
  </si>
  <si>
    <t>高莹</t>
  </si>
  <si>
    <t>LFV2B28U4G3046308</t>
  </si>
  <si>
    <t>郭超</t>
  </si>
  <si>
    <t>LFV2B28U8G3035635</t>
  </si>
  <si>
    <t>吴洁霞</t>
  </si>
  <si>
    <t>LFV2B28U8G3046635</t>
  </si>
  <si>
    <t>林华胜</t>
  </si>
  <si>
    <t>侯建国</t>
  </si>
  <si>
    <t>LFV2B28U1G3046248</t>
  </si>
  <si>
    <t>彭志辉</t>
  </si>
  <si>
    <t>LFV2B28U8G3046473</t>
  </si>
  <si>
    <t>李勇</t>
  </si>
  <si>
    <t>LFV2B28U2G3045464</t>
  </si>
  <si>
    <t>刘跃进</t>
  </si>
  <si>
    <t>LFV2B28UXG3042618</t>
  </si>
  <si>
    <t>房大鹏</t>
  </si>
  <si>
    <t>2235</t>
  </si>
  <si>
    <t>Q3国产 2.0T/35 TFSI全时四驱风尚型特别版</t>
  </si>
  <si>
    <t>LFV3B28U3G3033649</t>
  </si>
  <si>
    <t>赖东珍</t>
  </si>
  <si>
    <t>LFV2B28U6G3046570</t>
  </si>
  <si>
    <t>谭腾飞</t>
  </si>
  <si>
    <t>LFV2B28U5G3031154</t>
  </si>
  <si>
    <t>王春梅</t>
  </si>
  <si>
    <t>已开票8.24</t>
  </si>
  <si>
    <t>LFV2B28U7G3031074</t>
  </si>
  <si>
    <t>李媛</t>
  </si>
  <si>
    <t>古新煌</t>
  </si>
  <si>
    <t>LFV2B28U7G3042625</t>
  </si>
  <si>
    <t>黄勇华</t>
  </si>
  <si>
    <t>LFV2B28U2G3038840</t>
  </si>
  <si>
    <t>李娟</t>
  </si>
  <si>
    <t>LFV2B28UXG3050833</t>
  </si>
  <si>
    <t>胥琼</t>
  </si>
  <si>
    <t>LFV2B28U4G3042596</t>
  </si>
  <si>
    <t>叶妙玲</t>
  </si>
  <si>
    <t>霍磊礼</t>
  </si>
  <si>
    <t>LFV2B28U8G3017118</t>
  </si>
  <si>
    <t>PA 加装：7寸导航+前视影像+记录仪+脚踏板11600</t>
  </si>
  <si>
    <t>钟艳霞</t>
  </si>
  <si>
    <t>已开票9.1</t>
  </si>
  <si>
    <t>LFV2B28UXG3046510</t>
  </si>
  <si>
    <t>林碧霞</t>
  </si>
  <si>
    <t>LFV2B28U6G3051686</t>
  </si>
  <si>
    <t>张兴华</t>
  </si>
  <si>
    <t>刘彩丽</t>
  </si>
  <si>
    <t>LFV3B28UXG3050660</t>
  </si>
  <si>
    <t>谢亚芳</t>
  </si>
  <si>
    <t>LFV2B28U1G3042491</t>
  </si>
  <si>
    <t xml:space="preserve">何景香 </t>
  </si>
  <si>
    <t>聂子文</t>
  </si>
  <si>
    <t>米萨诺红-黑+棕色</t>
  </si>
  <si>
    <t>LFV2B28U8G3050071</t>
  </si>
  <si>
    <t>张高冰</t>
  </si>
  <si>
    <t>2231</t>
  </si>
  <si>
    <t>LFV2B28U6G3055186</t>
  </si>
  <si>
    <t>邹建平</t>
  </si>
  <si>
    <t>LFV2B28U4G3051637</t>
  </si>
  <si>
    <t>鲍文珍</t>
  </si>
  <si>
    <t>LFV2B28U5G3050089</t>
  </si>
  <si>
    <t>王萍</t>
  </si>
  <si>
    <t>LFV2B28U2G3025683</t>
  </si>
  <si>
    <t>杜彬</t>
  </si>
  <si>
    <t>LFV2B28U1G3050011</t>
  </si>
  <si>
    <t>王岳军</t>
  </si>
  <si>
    <t>LFV3B28U2G3035084</t>
  </si>
  <si>
    <t>廖志伟</t>
  </si>
  <si>
    <t>LFV2B28U6G3031048</t>
  </si>
  <si>
    <t>张荣</t>
  </si>
  <si>
    <t>LFV2B28U3G3050043</t>
  </si>
  <si>
    <t>吴银纯</t>
  </si>
  <si>
    <t>林煌凯</t>
  </si>
  <si>
    <t>LFV2B28UXG3056681</t>
  </si>
  <si>
    <t>欧庆华</t>
  </si>
  <si>
    <t>LFV2B28U0G3042451</t>
  </si>
  <si>
    <t>余立锋</t>
  </si>
  <si>
    <t>章均亮</t>
  </si>
  <si>
    <t>LFV2B28U7G3059196</t>
  </si>
  <si>
    <t>邱楚文</t>
  </si>
  <si>
    <t>LFV2B28U5G3059486</t>
  </si>
  <si>
    <t>刘艳梅</t>
  </si>
  <si>
    <t>LFV3B28U5G3059038</t>
  </si>
  <si>
    <t>张静喜</t>
  </si>
  <si>
    <t>LFV3B28U6G3043141</t>
  </si>
  <si>
    <t>PA 加装：座垫1880</t>
  </si>
  <si>
    <t>徐敏</t>
  </si>
  <si>
    <t>LFV3B28U7G3056075</t>
  </si>
  <si>
    <t>2017年型 加装：原厂行李架+尾箱垫5500</t>
  </si>
  <si>
    <t>王海斌</t>
  </si>
  <si>
    <t>邱晓阳</t>
  </si>
  <si>
    <t>LFV2B28U0G3059329</t>
  </si>
  <si>
    <t>吴香</t>
  </si>
  <si>
    <t>LFV3B28U0G3035651</t>
  </si>
  <si>
    <t>肖彬</t>
  </si>
  <si>
    <t>谢晓</t>
  </si>
  <si>
    <t>LFV3B28U9G3038922</t>
  </si>
  <si>
    <t>黄建强</t>
  </si>
  <si>
    <t>LFV2B28U9G3058101</t>
  </si>
  <si>
    <t>卢小茜</t>
  </si>
  <si>
    <t>LFV2B28U4G3053212</t>
  </si>
  <si>
    <t>PA 加装：座椅+仪表遮光垫1980</t>
  </si>
  <si>
    <t>罗镜新</t>
  </si>
  <si>
    <t>LFV2B28U1G3050073</t>
  </si>
  <si>
    <t>毛群</t>
  </si>
  <si>
    <t>LFV3B28U5G3025990</t>
  </si>
  <si>
    <t>LFV2B28U0G3051019</t>
  </si>
  <si>
    <t>周仁业</t>
  </si>
  <si>
    <t>LFV3B28U6G3059193</t>
  </si>
  <si>
    <t>2017年型 加装：座垫+仪表遮光垫1980</t>
  </si>
  <si>
    <t>陈君</t>
  </si>
  <si>
    <t xml:space="preserve">2250 </t>
  </si>
  <si>
    <t>LFV2B28U7G3059263</t>
  </si>
  <si>
    <t>曾爱波</t>
  </si>
  <si>
    <t>LFV3B28U8G3018662</t>
  </si>
  <si>
    <r>
      <rPr>
        <b/>
        <sz val="9"/>
        <color indexed="10"/>
        <rFont val="宋体"/>
        <charset val="134"/>
      </rPr>
      <t>PA 加装</t>
    </r>
    <r>
      <rPr>
        <sz val="9"/>
        <color indexed="10"/>
        <rFont val="宋体"/>
        <charset val="134"/>
      </rPr>
      <t>7寸导航+倒车影像+记录仪+脚踏板</t>
    </r>
    <r>
      <rPr>
        <b/>
        <sz val="9"/>
        <color indexed="10"/>
        <rFont val="宋体"/>
        <charset val="134"/>
      </rPr>
      <t>+四门照地灯+升窗系统+定速巡航+室内净化+舒适礼包（OMAK浅色）18800(如果有卖导航+倒车+记录仪+踏板，其他东西不要我到时安排拆--吴燕梅）</t>
    </r>
  </si>
  <si>
    <t>陈锦标</t>
  </si>
  <si>
    <t>LFV2B28U6G3035214</t>
  </si>
  <si>
    <t xml:space="preserve">PA 传感器有问题，等新车通知9.30 </t>
  </si>
  <si>
    <t>李小群</t>
  </si>
  <si>
    <t>LFV2B28U9G3059183</t>
  </si>
  <si>
    <t>代廷芬</t>
  </si>
  <si>
    <t>LFV3B28U1G3058887</t>
  </si>
  <si>
    <t>周其志</t>
  </si>
  <si>
    <t>LFV3B28U1G3067251</t>
  </si>
  <si>
    <t>杨倩</t>
  </si>
  <si>
    <t>LFV2B28U1G3065723</t>
  </si>
  <si>
    <t>汪朴</t>
  </si>
  <si>
    <t>Q3国产 2.0T/35 TFSI四驱风尚型</t>
  </si>
  <si>
    <t>LFV3B28U9G3037267</t>
  </si>
  <si>
    <t>肖玉红</t>
  </si>
  <si>
    <t>LFV2B28U5G3066793</t>
  </si>
  <si>
    <t>白浩</t>
  </si>
  <si>
    <t>LFV3B28U5G3058701</t>
  </si>
  <si>
    <t>刁永琳</t>
  </si>
  <si>
    <t>LFV2B28U6G3070934</t>
  </si>
  <si>
    <t>舒唯</t>
  </si>
  <si>
    <t>LFV3B28U9G3065635</t>
  </si>
  <si>
    <t>李兰英</t>
  </si>
  <si>
    <t>LFV2B28U4G3065652</t>
  </si>
  <si>
    <t>黄毅强</t>
  </si>
  <si>
    <t>LFV3B28U8G3064444</t>
  </si>
  <si>
    <t>肖燕</t>
  </si>
  <si>
    <t>王凯</t>
  </si>
  <si>
    <t xml:space="preserve">2259 </t>
  </si>
  <si>
    <t>LFV2B28UXG3071021</t>
  </si>
  <si>
    <t>刘惠斌</t>
  </si>
  <si>
    <t>LFV2B28U3G3069045</t>
  </si>
  <si>
    <t>唐洪莉</t>
  </si>
  <si>
    <t>流沙金-黑+棕色</t>
  </si>
  <si>
    <t>LFV2B28U3G3067649</t>
  </si>
  <si>
    <t>陈小红</t>
  </si>
  <si>
    <t>2252</t>
  </si>
  <si>
    <t>LFV3B28U9G3054067</t>
  </si>
  <si>
    <t>曾秀珍</t>
  </si>
  <si>
    <t>LFV3B28U4G3061802</t>
  </si>
  <si>
    <t>深圳市东方圆园林绿化发展有限公司</t>
  </si>
  <si>
    <t>流沙金-黑色</t>
  </si>
  <si>
    <t>LFV2B28U2G3072129</t>
  </si>
  <si>
    <t>杨婷</t>
  </si>
  <si>
    <t>LFV2B28UXG3069611</t>
  </si>
  <si>
    <t>戴宝连</t>
  </si>
  <si>
    <t>LFV3B28U0G3058993</t>
  </si>
  <si>
    <t>2017年型 加装：座垫+仪表遮光垫+定速巡航+四门照地灯10800 完工</t>
  </si>
  <si>
    <t>李佩玲</t>
  </si>
  <si>
    <t>LFV3B28UXG3050206</t>
  </si>
  <si>
    <t>PA 加装：原厂行李架+尾箱垫5500</t>
  </si>
  <si>
    <t>黄建平</t>
  </si>
  <si>
    <t>LFV2B28U7G3077388</t>
  </si>
  <si>
    <t>邱鲜花</t>
  </si>
  <si>
    <t>LFV2B28U1G3077385</t>
  </si>
  <si>
    <t>谭海波</t>
  </si>
  <si>
    <t>宁如玉</t>
  </si>
  <si>
    <t>LFV2B28U5G3074778</t>
  </si>
  <si>
    <t>李春林</t>
  </si>
  <si>
    <t>LFV2B28U2G3076858</t>
  </si>
  <si>
    <t>黄彬</t>
  </si>
  <si>
    <t>LFV2B28U8G3076797</t>
  </si>
  <si>
    <t>何宝霞</t>
  </si>
  <si>
    <t>海南蓝-黑+棕色</t>
  </si>
  <si>
    <t>LFV2B28U0G3071237</t>
  </si>
  <si>
    <t>杜玩貂</t>
  </si>
  <si>
    <t>LFV2B28U2G3063897</t>
  </si>
  <si>
    <t>付坪籼</t>
  </si>
  <si>
    <t>LFV2B28U0G3077104</t>
  </si>
  <si>
    <t>王燕子</t>
  </si>
  <si>
    <t>LFV2B28U2G3076780</t>
  </si>
  <si>
    <t>陈良军</t>
  </si>
  <si>
    <t>LFV3B28UXG3077759</t>
  </si>
  <si>
    <t>曾小洁</t>
  </si>
  <si>
    <t>LFV2B28U1G3083719</t>
  </si>
  <si>
    <t>杨赞江</t>
  </si>
  <si>
    <t>LFV2B28U0G3083758</t>
  </si>
  <si>
    <t>欧明敏</t>
  </si>
  <si>
    <t>LFV3B28U8G3081714</t>
  </si>
  <si>
    <t>LFV3B28U1G3079657</t>
  </si>
  <si>
    <t>朱勋</t>
  </si>
  <si>
    <t>LFV3B28U6G3077760</t>
  </si>
  <si>
    <t>叶国基</t>
  </si>
  <si>
    <t>陈思煌</t>
  </si>
  <si>
    <t>LFV2B28U9G3081796</t>
  </si>
  <si>
    <t>陈宗楚</t>
  </si>
  <si>
    <t>2221</t>
  </si>
  <si>
    <t>Q3国产 2.0T/35 TFSI全时四驱运动型</t>
  </si>
  <si>
    <t>维也纳黄-灰色座椅+红色缝线</t>
  </si>
  <si>
    <t>LFV3B28U9G3017973</t>
  </si>
  <si>
    <t>刘美兰</t>
  </si>
  <si>
    <t>已开票1.12</t>
  </si>
  <si>
    <t>LFV2B28U8G3087041</t>
  </si>
  <si>
    <t>曾红珍</t>
  </si>
  <si>
    <t>LFV2B28UXH3000967</t>
  </si>
  <si>
    <t>陶石林</t>
  </si>
  <si>
    <t>LFV2B28U0H3000993</t>
  </si>
  <si>
    <t>周培纯</t>
  </si>
  <si>
    <t>LFV2B28U1H3000954</t>
  </si>
  <si>
    <t>曾国平</t>
  </si>
  <si>
    <t>LFV3B28U6G3079685</t>
  </si>
  <si>
    <t>陈琪玲</t>
  </si>
  <si>
    <t>已开票2.16</t>
  </si>
  <si>
    <t>LFV2B28U8H3001003</t>
  </si>
  <si>
    <t>付小燕</t>
  </si>
  <si>
    <t>LFV2B28U4H3000768</t>
  </si>
  <si>
    <t>郑泽真</t>
  </si>
  <si>
    <t>已开票2.23</t>
  </si>
  <si>
    <t>LFV2B28U4H3001001</t>
  </si>
  <si>
    <t>谭少扬</t>
  </si>
  <si>
    <t>LFV2B28U0H3003392</t>
  </si>
  <si>
    <t>黄丽敏</t>
  </si>
  <si>
    <t>LFV3B28U3H3001978</t>
  </si>
  <si>
    <t>钟燕珊</t>
  </si>
  <si>
    <t>LFV2B28UXH3000855</t>
  </si>
  <si>
    <t>温冉冉</t>
  </si>
  <si>
    <t>LFV3B28U3G3076954</t>
  </si>
  <si>
    <t>王杰</t>
  </si>
  <si>
    <t>LFV2B28U7G3085782</t>
  </si>
  <si>
    <t>张丽容</t>
  </si>
  <si>
    <t>化兴岗</t>
  </si>
  <si>
    <t>2432</t>
  </si>
  <si>
    <t>Q3国产 1.4T/30 TFSI前驱时尚型个性化</t>
  </si>
  <si>
    <t>LFV2B28U3H3000535</t>
  </si>
  <si>
    <t>吴维斯</t>
  </si>
  <si>
    <t>已开票3.17</t>
  </si>
  <si>
    <t>LFV2B28U3H3001376</t>
  </si>
  <si>
    <t>刘耿</t>
  </si>
  <si>
    <t>陈植友（李成）</t>
  </si>
  <si>
    <t xml:space="preserve">冰川白+黑+棕色 </t>
  </si>
  <si>
    <t>LFV2B28U0H3013291</t>
  </si>
  <si>
    <t>孙敏</t>
  </si>
  <si>
    <t>LFV3B28U0G3086678</t>
  </si>
  <si>
    <t>陈丹丹</t>
  </si>
  <si>
    <t>LFV2B28U1G3081730</t>
  </si>
  <si>
    <t>余翔</t>
  </si>
  <si>
    <t>LFV3B28U1H3009903</t>
  </si>
  <si>
    <t>庄鸿活</t>
  </si>
  <si>
    <t>孙永乐（卢泽群）</t>
  </si>
  <si>
    <t>LFV2B28U4H3015464</t>
  </si>
  <si>
    <t>陈世龙</t>
  </si>
  <si>
    <t xml:space="preserve">驯鹿棕+黑+棕色 </t>
  </si>
  <si>
    <t>LFV2B28U2H3015625</t>
  </si>
  <si>
    <t>卢旭初</t>
  </si>
  <si>
    <t>LFV3B28U1H3002028</t>
  </si>
  <si>
    <t>周丽香</t>
  </si>
  <si>
    <t>Q3国产 2.0T/35 TFSI四驱豪华型</t>
  </si>
  <si>
    <t>LFV3B28U1F3065353</t>
  </si>
  <si>
    <t>郑佩</t>
  </si>
  <si>
    <t>LFV3B28U4H3012455</t>
  </si>
  <si>
    <t>廖智颖</t>
  </si>
  <si>
    <t>孙永乐（蔡广萍）</t>
  </si>
  <si>
    <t>LFV3B28U5G3086644</t>
  </si>
  <si>
    <t>李德吾</t>
  </si>
  <si>
    <t>LFV2B28U3H3021417</t>
  </si>
  <si>
    <t>钟芳</t>
  </si>
  <si>
    <t>已开票4.11</t>
  </si>
  <si>
    <t>Q3国产 2.0T/40 TFSI全时四驱运动型</t>
  </si>
  <si>
    <t>米萨诺红-黑色座椅+蓝色缝线</t>
  </si>
  <si>
    <t>LFV3B28UXG3070150</t>
  </si>
  <si>
    <t>高茵</t>
  </si>
  <si>
    <t>赖家辉</t>
  </si>
  <si>
    <t>2318</t>
  </si>
  <si>
    <t>Q3国产 2.0T/35 TFSI 前驱风尚型</t>
  </si>
  <si>
    <t>LFV3B28U7H3003409</t>
  </si>
  <si>
    <t>陈丽娟</t>
  </si>
  <si>
    <t>已开票4.16</t>
  </si>
  <si>
    <t xml:space="preserve">流沙金+黑+棕色 </t>
  </si>
  <si>
    <t>LFV2B28U5H3016817</t>
  </si>
  <si>
    <t>2017年型 加装：驾驶室模式、升窗系统2680（完工）</t>
  </si>
  <si>
    <t>陈永智</t>
  </si>
  <si>
    <t>LFV2B28U3H3018193</t>
  </si>
  <si>
    <t>庄立成</t>
  </si>
  <si>
    <t>LFV2B28U9H3007537</t>
  </si>
  <si>
    <t>陈琼</t>
  </si>
  <si>
    <t>LFV2B28U2H3018444</t>
  </si>
  <si>
    <t>张小玲</t>
  </si>
  <si>
    <t>LFV2B28U5H3029020</t>
  </si>
  <si>
    <t>曾慧娜</t>
  </si>
  <si>
    <t>LFV2B28UXH3020653</t>
  </si>
  <si>
    <t>廖玮</t>
  </si>
  <si>
    <t>LFV2B28U9H3020322</t>
  </si>
  <si>
    <t>罗杨</t>
  </si>
  <si>
    <t>已开票5.14</t>
  </si>
  <si>
    <t>LFV2B28U8H3026533</t>
  </si>
  <si>
    <t>凌景卫</t>
  </si>
  <si>
    <t>LFV2B28U7H3003504</t>
  </si>
  <si>
    <t>胡喜梅</t>
  </si>
  <si>
    <t>那开票5.16</t>
  </si>
  <si>
    <t>2251</t>
  </si>
  <si>
    <t>Q3国产 2.0T/35 TFSI全时四驱风尚型</t>
  </si>
  <si>
    <t>LFV3B28U5H3000623</t>
  </si>
  <si>
    <t>蒋科颖（招行员工）</t>
  </si>
  <si>
    <t>LFV2B28U5H3024190</t>
  </si>
  <si>
    <t>魏昌群</t>
  </si>
  <si>
    <t>2229</t>
  </si>
  <si>
    <t>维也纳黄-黑色座椅+蓝色缝线</t>
  </si>
  <si>
    <t>LFV3B28U4G3033367</t>
  </si>
  <si>
    <t>舒友成</t>
  </si>
  <si>
    <t>LFV3B28U8H3011745</t>
  </si>
  <si>
    <t>汤燕勤</t>
  </si>
  <si>
    <t>LFV2B28U4H3022334</t>
  </si>
  <si>
    <t>邓衍</t>
  </si>
  <si>
    <t>LFV3B28U7H3011381</t>
  </si>
  <si>
    <t>吉碧华</t>
  </si>
  <si>
    <t>LFV2B28U2H3022980</t>
  </si>
  <si>
    <t>翟淑燕</t>
  </si>
  <si>
    <t>LFV3B28U3H3014066</t>
  </si>
  <si>
    <t>刘建均</t>
  </si>
  <si>
    <t>LFV3B28U0H3006782</t>
  </si>
  <si>
    <t>李京</t>
  </si>
  <si>
    <t>LFV3B28U8H3014192</t>
  </si>
  <si>
    <t>胡雯勤</t>
  </si>
  <si>
    <t>铂金米-黑+棕色</t>
  </si>
  <si>
    <t>LFV2B28U8H3021266</t>
  </si>
  <si>
    <t>陶如意</t>
  </si>
  <si>
    <t>LFV2B28U8H3024765</t>
  </si>
  <si>
    <t>丁涛</t>
  </si>
  <si>
    <t>LFV2B28U8H3022689</t>
  </si>
  <si>
    <t>曹伟相</t>
  </si>
  <si>
    <t>2260</t>
  </si>
  <si>
    <t>冰川白-黑色座椅+蓝色缝线</t>
  </si>
  <si>
    <t>LFV3B28U9G3063500</t>
  </si>
  <si>
    <t>黄玉平</t>
  </si>
  <si>
    <t>LFV2B28U8H3025608</t>
  </si>
  <si>
    <t>蒋凌山</t>
  </si>
  <si>
    <t>LFV2B28U2H3021876</t>
  </si>
  <si>
    <t>钟小捷</t>
  </si>
  <si>
    <t>LFV2B28U4H3025038</t>
  </si>
  <si>
    <t>罗薪</t>
  </si>
  <si>
    <t>LFV2B28U4H3022835</t>
  </si>
  <si>
    <t>2017年型 加装：车展特供套餐9800元成800元（7寸导航+倒车+包围脚垫+尊享套餐+手机支架+商务登机拉杆箱+一年动力总成）</t>
  </si>
  <si>
    <t>吴天龙</t>
  </si>
  <si>
    <t>LFV2B28U2H3025409</t>
  </si>
  <si>
    <t>江晴</t>
  </si>
  <si>
    <t>LFV2B28U5H3033102</t>
  </si>
  <si>
    <t>钟爱茹</t>
  </si>
  <si>
    <t>LFV3B28U0H3027261</t>
  </si>
  <si>
    <t>包金兰</t>
  </si>
  <si>
    <t>已开票7.2</t>
  </si>
  <si>
    <t>LFV2B28U7H3005589</t>
  </si>
  <si>
    <t>郑静红</t>
  </si>
  <si>
    <t>LFV2B28U7G3078007</t>
  </si>
  <si>
    <t>欧扬</t>
  </si>
  <si>
    <t>LFV3B28U4H3013038</t>
  </si>
  <si>
    <t>彭海龙</t>
  </si>
  <si>
    <t>LFV3B28U3H3021812</t>
  </si>
  <si>
    <t>张桂钦</t>
  </si>
  <si>
    <t>LFV2B28U7H3033327</t>
  </si>
  <si>
    <t xml:space="preserve"> 赵伟豪</t>
  </si>
  <si>
    <t>LFV2B28U3H3033051</t>
  </si>
  <si>
    <r>
      <rPr>
        <sz val="9"/>
        <color indexed="10"/>
        <rFont val="宋体"/>
        <charset val="134"/>
      </rPr>
      <t>不可置换</t>
    </r>
    <r>
      <rPr>
        <sz val="9"/>
        <color indexed="8"/>
        <rFont val="宋体"/>
        <charset val="134"/>
      </rPr>
      <t xml:space="preserve"> 萧文辉</t>
    </r>
  </si>
  <si>
    <t>已开票7.19</t>
  </si>
  <si>
    <t>LFV2B28U9H3023155</t>
  </si>
  <si>
    <t>邱秀纯</t>
  </si>
  <si>
    <t>LFV3B28U6H3012912</t>
  </si>
  <si>
    <t>黎凤梅</t>
  </si>
  <si>
    <t>LFV3B28U4H3012830</t>
  </si>
  <si>
    <t xml:space="preserve"> 李碧端</t>
  </si>
  <si>
    <t>LFV2B28U9H3040103</t>
  </si>
  <si>
    <t xml:space="preserve"> 句亮亮</t>
  </si>
  <si>
    <t>LFV2B28U4H3039750</t>
  </si>
  <si>
    <t>肖瑜</t>
  </si>
  <si>
    <t>LFV2B28U4H3039943</t>
  </si>
  <si>
    <t>李白丽</t>
  </si>
  <si>
    <t>LFV2B28U0H3044217</t>
  </si>
  <si>
    <t>叶敏</t>
  </si>
  <si>
    <t>LFV2B28U9H3045866</t>
  </si>
  <si>
    <t>刘太军</t>
  </si>
  <si>
    <t>LFV2B28U3H3033373</t>
  </si>
  <si>
    <t>徐莉</t>
  </si>
  <si>
    <t>LFV2B28U9H3045723</t>
  </si>
  <si>
    <t>许雯</t>
  </si>
  <si>
    <t>LFV2B28U9H3029568</t>
  </si>
  <si>
    <t>李伯平</t>
  </si>
  <si>
    <t>LFV3B28U5H3026977</t>
  </si>
  <si>
    <t>陈益斌</t>
  </si>
  <si>
    <t>LFV3B28U7H3037558</t>
  </si>
  <si>
    <t>邱广平</t>
  </si>
  <si>
    <t>LFV2B28U7H3045798</t>
  </si>
  <si>
    <t>何丽霞</t>
  </si>
  <si>
    <t>LFV3B28U0H3037384</t>
  </si>
  <si>
    <t>向芝艳</t>
  </si>
  <si>
    <t>LFV2B28U1H3040760</t>
  </si>
  <si>
    <t>邓幼婷</t>
  </si>
  <si>
    <t>LFV2B28U8H3043946</t>
  </si>
  <si>
    <t>深圳市优雅实业有限公司优雅印刷</t>
  </si>
  <si>
    <t>LFV3B28U9H3037772</t>
  </si>
  <si>
    <t>胡启源</t>
  </si>
  <si>
    <t>LFV2B28U7H3046207</t>
  </si>
  <si>
    <t>向宏西</t>
  </si>
  <si>
    <t>LFV2B28U2H3027578</t>
  </si>
  <si>
    <t>张娟娟</t>
  </si>
  <si>
    <t>Q3国产 1.4T/30 TFSI前驱时尚型个性化
（南方车型）</t>
  </si>
  <si>
    <t>LFV2B28U7H3048586</t>
  </si>
  <si>
    <t>王君扬</t>
  </si>
  <si>
    <t>LFV2B28UXH3041289</t>
  </si>
  <si>
    <t>陈育环</t>
  </si>
  <si>
    <t>LFV2B28U0H3044363</t>
  </si>
  <si>
    <t>涂秋惠</t>
  </si>
  <si>
    <t>LFV3B28U3H3027352</t>
  </si>
  <si>
    <t>宁玲</t>
  </si>
  <si>
    <t>钟畅</t>
  </si>
  <si>
    <t>已开票9.21</t>
  </si>
  <si>
    <t>LFV3B28U7G3081672</t>
  </si>
  <si>
    <t>2017年型 加装：SQ3中网+银色后视镜罩+四出排气管后下唇+WIFI记录仪+交车礼包+OMAK防爆膜22880（提成1300）完工</t>
  </si>
  <si>
    <t>黄丽萍</t>
  </si>
  <si>
    <t>LFV2B28U7H3026524</t>
  </si>
  <si>
    <t>陈裕庆</t>
  </si>
  <si>
    <t>LFV3B28UXH3037764</t>
  </si>
  <si>
    <t>朱世利</t>
  </si>
  <si>
    <t>LFV2B28U2H3034787</t>
  </si>
  <si>
    <t>唐大荣</t>
  </si>
  <si>
    <t>LFV2B28U8H3054350</t>
  </si>
  <si>
    <t>郑丽云</t>
  </si>
  <si>
    <t>原李青华-于宏颖8.19，9.10分车，9.25退，没拍到牌9.25，已开票9.27</t>
  </si>
  <si>
    <t>LFV2B28U2H3044056</t>
  </si>
  <si>
    <t>按揭中，出差刚回来9.10，在李青华-于宏颖8.19，竞拍，不知道什么时候上牌，换在途车9.10，下周开票10.8，已开票10.12</t>
  </si>
  <si>
    <t>LFV3B28U9H3037559</t>
  </si>
  <si>
    <t>吴杨</t>
  </si>
  <si>
    <t>LFV2B28U5H3057593</t>
  </si>
  <si>
    <t>郑文生</t>
  </si>
  <si>
    <t>LFV3B28U9H3036427</t>
  </si>
  <si>
    <t>于影</t>
  </si>
  <si>
    <t>LFV2B28U5H3057612</t>
  </si>
  <si>
    <t>张天裕</t>
  </si>
  <si>
    <t>LFV3B28U8H3038623</t>
  </si>
  <si>
    <t>申华芳</t>
  </si>
  <si>
    <t>这两天交10.17，已开票10.17</t>
  </si>
  <si>
    <t>LFV2B28U1G3083204</t>
  </si>
  <si>
    <t>严彩云</t>
  </si>
  <si>
    <t>莫永群</t>
  </si>
  <si>
    <t xml:space="preserve"> 2251 </t>
  </si>
  <si>
    <t>LFV3B28U8H3029078</t>
  </si>
  <si>
    <t>梁秋苹</t>
  </si>
  <si>
    <t>LFV2B28U4H3054782</t>
  </si>
  <si>
    <t>吴美娟</t>
  </si>
  <si>
    <t>LFV2B28U4H3057536</t>
  </si>
  <si>
    <t>张富裕</t>
  </si>
  <si>
    <t>LFV2B28U3H3065983</t>
  </si>
  <si>
    <t>田施（大用户）</t>
  </si>
  <si>
    <t>LFV2B28UXH3057752</t>
  </si>
  <si>
    <t>李章辉</t>
  </si>
  <si>
    <t>LFV2B28U2H3045045</t>
  </si>
  <si>
    <t>易逵</t>
  </si>
  <si>
    <t xml:space="preserve"> 收资料不愿意交保证金 协商交完资料再办按揭10.17，已开票11.8</t>
  </si>
  <si>
    <t>LFV2B28U6H3065833</t>
  </si>
  <si>
    <t>尧云洪</t>
  </si>
  <si>
    <t>LFV2B28U6H3064908</t>
  </si>
  <si>
    <t>叶仕芬</t>
  </si>
  <si>
    <t>LFV2B28U4H3068875</t>
  </si>
  <si>
    <t>唐小虎</t>
  </si>
  <si>
    <t>原杨明祥-陈烨11.5，退车11.15，已开票11.16</t>
  </si>
  <si>
    <t>LFV2B28U3H3068852</t>
  </si>
  <si>
    <t>肖亮</t>
  </si>
  <si>
    <t>LFV2B28U6H3013618</t>
  </si>
  <si>
    <t>标检展车 李文波</t>
  </si>
  <si>
    <t>原吉永慧-关奕山4.15，已开票11.20</t>
  </si>
  <si>
    <t>LFV2B28U7H3034526</t>
  </si>
  <si>
    <t>LFV2B28U9H3056074</t>
  </si>
  <si>
    <t>李玉龙</t>
  </si>
  <si>
    <t>LFV2B28U0H3057565</t>
  </si>
  <si>
    <t>陈南京</t>
  </si>
  <si>
    <t>已开票11.27</t>
  </si>
  <si>
    <t>LFV2B28U2H3051511</t>
  </si>
  <si>
    <t>向美祝</t>
  </si>
  <si>
    <t>20号交钱20.17，居住证15号出，拿到证过来交，11.4，原陈晓聪-向美祝，9.26订，11.12放车，已开票11.29</t>
  </si>
  <si>
    <t>LFV3B28U2H3041811</t>
  </si>
  <si>
    <t>陈良绪</t>
  </si>
  <si>
    <t>LFV2B28U4H3068665</t>
  </si>
  <si>
    <t>鲍微微</t>
  </si>
  <si>
    <t>LFV2B28U1H3046610</t>
  </si>
  <si>
    <t>曾建忠</t>
  </si>
  <si>
    <t>Q3国产 1.4T/30 TFSI前驱时尚型
个性化</t>
  </si>
  <si>
    <t>LFV2B28U8H3038813</t>
  </si>
  <si>
    <t>秦久云</t>
  </si>
  <si>
    <t>LFV3B28U2H3069866</t>
  </si>
  <si>
    <t>薛宝莲</t>
  </si>
  <si>
    <t>LFV2B28U2H3046888</t>
  </si>
  <si>
    <t>林文花</t>
  </si>
  <si>
    <t>原管森森-夏志川10.1，已开票12.7</t>
  </si>
  <si>
    <t>LFV2B28U9H3072291</t>
  </si>
  <si>
    <t>唐家喜</t>
  </si>
  <si>
    <t>驯鹿棕-灰色座椅+红色缝线</t>
  </si>
  <si>
    <t>LFV3B28U4G3065428</t>
  </si>
  <si>
    <t>丘应端</t>
  </si>
  <si>
    <t>LFV3B28U6H3046123</t>
  </si>
  <si>
    <t>黄岳中</t>
  </si>
  <si>
    <t>LFV2B28U9H3060108</t>
  </si>
  <si>
    <t>张维</t>
  </si>
  <si>
    <t>LFV2B28U4H3053857</t>
  </si>
  <si>
    <t>LFV2B28U1H3060538</t>
  </si>
  <si>
    <t>阳桂花</t>
  </si>
  <si>
    <t xml:space="preserve">铂金米+黑+棕色 </t>
  </si>
  <si>
    <t>LFV3B28U5H3069845</t>
  </si>
  <si>
    <t>赵纯</t>
  </si>
  <si>
    <t>LFV2B28UXH3080299</t>
  </si>
  <si>
    <t>王明兰</t>
  </si>
  <si>
    <t>LFV2B28UXH3079542</t>
  </si>
  <si>
    <t>雷望弟</t>
  </si>
  <si>
    <t>LFV3B28U3H3042725</t>
  </si>
  <si>
    <t>霍标</t>
  </si>
  <si>
    <t>月底12.23，已开票12.31</t>
  </si>
  <si>
    <t>LFV2B28U7H3082494</t>
  </si>
  <si>
    <t>苏镇东</t>
  </si>
  <si>
    <t>LFV2B28U2H3068728</t>
  </si>
  <si>
    <t>董敏敏</t>
  </si>
  <si>
    <t>月中12.7，原陈晓聪-崔玉琴，11.18订，没交钱，退12.23,已开票1.10</t>
  </si>
  <si>
    <t>LFV3B28U1H3036910</t>
  </si>
  <si>
    <t>罗瑞媚</t>
  </si>
  <si>
    <t>LFV3B28UXH3046173</t>
  </si>
  <si>
    <t>2017年型 加装：RS3中网+电镀后视镜+四出排气管（含后下唇）+记录仪+防爆膜+交车礼包 22880
（提成1300)</t>
  </si>
  <si>
    <t>黄顺贵</t>
  </si>
  <si>
    <t>LFV2B28U9H3083467</t>
  </si>
  <si>
    <t>辛方方</t>
  </si>
  <si>
    <t>已交钱1.18，已开票1.23</t>
  </si>
  <si>
    <t>冰川白-黑+灰线</t>
  </si>
  <si>
    <t>LFV2B28U4H3080315</t>
  </si>
  <si>
    <t>马芝万（大用户）</t>
  </si>
  <si>
    <t>LFV3B28U0H3046151</t>
  </si>
  <si>
    <t>赵杰名</t>
  </si>
  <si>
    <t>可能要退1.19，已开票1.28</t>
  </si>
  <si>
    <t>LFV2B28U0H3083440</t>
  </si>
  <si>
    <t>龙名丽</t>
  </si>
  <si>
    <t>LFV2B28U5J3310577</t>
  </si>
  <si>
    <t>深圳市沃佳商贸有限公司</t>
  </si>
  <si>
    <t>已开票1.26</t>
  </si>
  <si>
    <t>LFV2B28U1H3082121</t>
  </si>
  <si>
    <t>张贤柁</t>
  </si>
  <si>
    <t>樊玉珍</t>
  </si>
  <si>
    <t>已开票1.30</t>
  </si>
  <si>
    <t>铂金米-黑色座椅+蓝色缝线</t>
  </si>
  <si>
    <t>LFV3B28U1H3084293</t>
  </si>
  <si>
    <t>陈淑萍</t>
  </si>
  <si>
    <t>LFV2B28U1J3311290</t>
  </si>
  <si>
    <t>李珍珍（谭晨光）</t>
  </si>
  <si>
    <t>黎浩华</t>
  </si>
  <si>
    <t>冰川白-棕+灰线</t>
  </si>
  <si>
    <t>LFV2B28U7J3318728</t>
  </si>
  <si>
    <t>周雨</t>
  </si>
  <si>
    <t>Q3国产 2.0T/35TFSI前驱运动型</t>
  </si>
  <si>
    <t>LFV3B28U4J3319324</t>
  </si>
  <si>
    <t>尚彬</t>
  </si>
  <si>
    <t>铂金米-黑+灰线</t>
  </si>
  <si>
    <t>LFV2B28U4J3321862</t>
  </si>
  <si>
    <t>吴键</t>
  </si>
  <si>
    <t>LFV2B28U2J3318510</t>
  </si>
  <si>
    <t>周润清</t>
  </si>
  <si>
    <t>LFV2B28UXJ3321042</t>
  </si>
  <si>
    <t>张黑妮</t>
  </si>
  <si>
    <t>LFV2B28U1J3319924</t>
  </si>
  <si>
    <t>陈常青</t>
  </si>
  <si>
    <t>Q3国产 1.4T/30 TFSI前驱时尚型南方车型</t>
  </si>
  <si>
    <t>LFV2B28UXJ3312387</t>
  </si>
  <si>
    <t>2018年型，加装：智能钥匙4000，18寸轮毂2500，内部铝饰条300</t>
  </si>
  <si>
    <t>朱季文</t>
  </si>
  <si>
    <t>LFV2B28U9G3078008</t>
  </si>
  <si>
    <t>2017年型 没有置换补贴</t>
  </si>
  <si>
    <t>肖新新</t>
  </si>
  <si>
    <t>原陈植友-王夏静一直没交钱，购置税问题，放出来1.21，已开票3.28</t>
  </si>
  <si>
    <t>LFV2B28U8J3320049</t>
  </si>
  <si>
    <t>肖汉城</t>
  </si>
  <si>
    <t xml:space="preserve">2584 </t>
  </si>
  <si>
    <t>LFV2B28U9J3310081</t>
  </si>
  <si>
    <t>杨麒玄</t>
  </si>
  <si>
    <t>LFV2B28U9H3083310</t>
  </si>
  <si>
    <t>刘婷</t>
  </si>
  <si>
    <t>一周左右开票4.9，已开票4.10</t>
  </si>
  <si>
    <t>LFV3B28U8H3081200</t>
  </si>
  <si>
    <t>张俊芳</t>
  </si>
  <si>
    <t>LFV2B28U5J3328061</t>
  </si>
  <si>
    <t>袁历清</t>
  </si>
  <si>
    <t>LFV2B28U0J3321129</t>
  </si>
  <si>
    <t>李延亮</t>
  </si>
  <si>
    <t>LFV2B28U2J3325313</t>
  </si>
  <si>
    <t>魏建荣（朱达峰）</t>
  </si>
  <si>
    <t>2569</t>
  </si>
  <si>
    <t>LFV3B28U3H3081914</t>
  </si>
  <si>
    <t>黄双腾</t>
  </si>
  <si>
    <t>LFV2B28U8J3332458</t>
  </si>
  <si>
    <t>罗丽芬</t>
  </si>
  <si>
    <t>米萨诺红-黑+灰线</t>
  </si>
  <si>
    <t>LFV2B28U8H3077787</t>
  </si>
  <si>
    <t>罗嘉明</t>
  </si>
  <si>
    <t>LFV2B28UXJ3320683</t>
  </si>
  <si>
    <t>郭泓斌</t>
  </si>
  <si>
    <t>LFV3B28U1J3330457</t>
  </si>
  <si>
    <t>艾青</t>
  </si>
  <si>
    <t>LFV3B28U8H3083223</t>
  </si>
  <si>
    <t>彭小献</t>
  </si>
  <si>
    <t>原赵静-吴倩，一直不配合，放出来2.28,已开票5.22</t>
  </si>
  <si>
    <t>LFV2B28U6H3063080</t>
  </si>
  <si>
    <t>张丽利</t>
  </si>
  <si>
    <t>LFV2B28U6J3317828</t>
  </si>
  <si>
    <t>曾晓君</t>
  </si>
  <si>
    <t>LFV2B28U0J3332762</t>
  </si>
  <si>
    <t>邹甫</t>
  </si>
  <si>
    <t>原谭清-吴燕文5.24，月底前可以开票5.25，已开票5.31</t>
  </si>
  <si>
    <t>LFV2B28U5J3318517</t>
  </si>
  <si>
    <t xml:space="preserve">2018年型，加装：四出排气管（含后下唇）
</t>
  </si>
  <si>
    <t>张欢</t>
  </si>
  <si>
    <t>月底前不能保证开票5.25，已开票5.31</t>
  </si>
  <si>
    <t>LFV2B28U2H3085545</t>
  </si>
  <si>
    <t>殷杏香</t>
  </si>
  <si>
    <t>原张健-吴培培4.27，月底前可以开票5.25，今天已交款，差个玻璃险300多块钱下周二来刷6.1,已开票6.3</t>
  </si>
  <si>
    <t>萨摩亚橙-灰色座椅+红色缝线</t>
  </si>
  <si>
    <t>LFV3B28UXG3047743</t>
  </si>
  <si>
    <t>2016 PA</t>
  </si>
  <si>
    <t>袁敏良</t>
  </si>
  <si>
    <t>不确定月底前能否开票5.25，已开票6.4</t>
  </si>
  <si>
    <t>LFV2B28U8H3080477</t>
  </si>
  <si>
    <t>邱辉</t>
  </si>
  <si>
    <t>LFV2B28U0J3330302</t>
  </si>
  <si>
    <t>李洋</t>
  </si>
  <si>
    <t>原陈植友-周卫明6.1，已开票6.18</t>
  </si>
  <si>
    <t>LFV2B28U0J3321292</t>
  </si>
  <si>
    <t>曹丽娜</t>
  </si>
  <si>
    <t>已交夹子6.22，已开票6.24</t>
  </si>
  <si>
    <t>LFV2B28U8J3340964</t>
  </si>
  <si>
    <t>胡齐</t>
  </si>
  <si>
    <t>原秦多琳-刘舒婷按揭没过5.25,原管森森-崔晓亮5.27，管森森-叶幼萍5.27，按揭被拒，先放出来6.22，今天开6.26，已开票6.26</t>
  </si>
  <si>
    <t>LFV2B28U3J3330309</t>
  </si>
  <si>
    <t>梁韬</t>
  </si>
  <si>
    <t>LFV2B28U5J3333650</t>
  </si>
  <si>
    <t>王丹坤</t>
  </si>
  <si>
    <t>孟文娟</t>
  </si>
  <si>
    <t>原庄鸿辉-肖求仔5.16，已开票6.30</t>
  </si>
  <si>
    <t>LFV2B28U9J3346322</t>
  </si>
  <si>
    <t>林洋</t>
  </si>
  <si>
    <t>LFV2B28U0J3341333</t>
  </si>
  <si>
    <t>28号办手续6.22，已开票6.30</t>
  </si>
  <si>
    <t>LFV3B28U7J3327207</t>
  </si>
  <si>
    <t>李赐欢</t>
  </si>
  <si>
    <t>今天开票6.22，已开票6.30</t>
  </si>
  <si>
    <t>LFV3B28U3H3079922</t>
  </si>
  <si>
    <t>邹青</t>
  </si>
  <si>
    <t>原宋婷-邹青4.27，原邱晓明-邓仕朝6.9，6.21换蓝色6.21，已开票7.9</t>
  </si>
  <si>
    <t>LFV2B28U2J3343150</t>
  </si>
  <si>
    <t>卢锐海</t>
  </si>
  <si>
    <t>LFV2B28U2J3350955</t>
  </si>
  <si>
    <t>李春梅</t>
  </si>
  <si>
    <t>LFV2B28U5J3353509</t>
  </si>
  <si>
    <t>李雯静</t>
  </si>
  <si>
    <t>LFV2B28U8J3344030</t>
  </si>
  <si>
    <t>陈文华</t>
  </si>
  <si>
    <t>原陈晓聪-林洋6.30.周一过来7.28,已开票7.31</t>
  </si>
  <si>
    <t>海南蓝-黑+棕</t>
  </si>
  <si>
    <t>LFV3B28U3J3345963</t>
  </si>
  <si>
    <t>邓仕朝</t>
  </si>
  <si>
    <t>车到可开7.21,已开票7.31</t>
  </si>
  <si>
    <t>LFV2B28U6J3353454</t>
  </si>
  <si>
    <t>李瑞云</t>
  </si>
  <si>
    <t>LFV3B28UXJ3324849</t>
  </si>
  <si>
    <t>金敏敏</t>
  </si>
  <si>
    <t>黄培锋</t>
  </si>
  <si>
    <t>这个月开不了7.28，已开票8.2</t>
  </si>
  <si>
    <t>LFV2B28U5J3338086</t>
  </si>
  <si>
    <t>向金贤</t>
  </si>
  <si>
    <t>外省牌，有名额就可以开8.29，已开票8.29</t>
  </si>
  <si>
    <t>LFV2B28U1J3341213</t>
  </si>
  <si>
    <t>刘海滨</t>
  </si>
  <si>
    <t>明天交钱8.29，已开票8.31</t>
  </si>
  <si>
    <t>LFV2B28U0J3350954</t>
  </si>
  <si>
    <t>王举</t>
  </si>
  <si>
    <t>潘学文</t>
  </si>
  <si>
    <t>LFV3B28U1J3336646</t>
  </si>
  <si>
    <t>练珈易</t>
  </si>
  <si>
    <t>LFV2B28U1J3350428</t>
  </si>
  <si>
    <t>王小军</t>
  </si>
  <si>
    <t>LFV3B28U8J3356456</t>
  </si>
  <si>
    <t>李冯</t>
  </si>
  <si>
    <t>原刘律良-吉平原9.10，已开票9.11</t>
  </si>
  <si>
    <t>LFV2B28U6J3355933</t>
  </si>
  <si>
    <t>王燕秋</t>
  </si>
  <si>
    <t>LFV3B28U7J3354052</t>
  </si>
  <si>
    <t>吉平原</t>
  </si>
  <si>
    <t>原蔡珍华-李冯9.10，已开票9.21</t>
  </si>
  <si>
    <t>Q3国产 2.0T/35 TFSI前驱运动型</t>
  </si>
  <si>
    <t>LFV3B28U7J3340622</t>
  </si>
  <si>
    <t>宝鸿兴五金（深圳）有限公司龙岗</t>
  </si>
  <si>
    <t>LFV3B28U4J3356261</t>
  </si>
  <si>
    <t>李静（忠诚用户）</t>
  </si>
  <si>
    <t>LFV2B28U0J3328789</t>
  </si>
  <si>
    <t>李长合（大用户）</t>
  </si>
  <si>
    <t>LFV2B28U3J3354707</t>
  </si>
  <si>
    <t>杨占义</t>
  </si>
  <si>
    <t>Q3国产 1.4T/30TFSI前驱风尚型</t>
  </si>
  <si>
    <t>LFV2B28U0J3356558</t>
  </si>
  <si>
    <t>周松贞</t>
  </si>
  <si>
    <t>LFV2B28U9J3353951</t>
  </si>
  <si>
    <t>肖红喜</t>
  </si>
  <si>
    <t>LFV3B28U7J3349255</t>
  </si>
  <si>
    <t>Q3国产 1.4T/30TFSI前驱时尚型</t>
  </si>
  <si>
    <t>LFV2B28U5J3340646</t>
  </si>
  <si>
    <t>周灿辉</t>
  </si>
  <si>
    <t>29号10.27，已开票10.29</t>
  </si>
  <si>
    <t>LFV2B28U3J3339544</t>
  </si>
  <si>
    <t>陈宇建</t>
  </si>
  <si>
    <t>按揭10.27，已开票10.29</t>
  </si>
  <si>
    <t>LFV2B28U9J3369048</t>
  </si>
  <si>
    <t>林杰</t>
  </si>
  <si>
    <t>蔡珍华-林江海，按揭被拒10.6.10.23，已开票10.29</t>
  </si>
  <si>
    <t>LFV2B28U0J3374199</t>
  </si>
  <si>
    <t>已开票10.29</t>
  </si>
  <si>
    <t>LFV2B28U0J3339890</t>
  </si>
  <si>
    <t>刘建</t>
  </si>
  <si>
    <t>不可开10.28，已开票10.31</t>
  </si>
  <si>
    <t>Q3国产 1.4T/30TFSI前驱标准型</t>
  </si>
  <si>
    <t>LFV2B28U1J3361817</t>
  </si>
  <si>
    <t>欠纸质合同</t>
  </si>
  <si>
    <t>耿佳琦</t>
  </si>
  <si>
    <t>22号交钱10.22，10.27，30、31号10.27，已开票10.31</t>
  </si>
  <si>
    <t>LFV2B28U7J3341801</t>
  </si>
  <si>
    <t>丘闽</t>
  </si>
  <si>
    <t>LFV2B28U3J3338894</t>
  </si>
  <si>
    <t>盛泽君</t>
  </si>
  <si>
    <t>外省牌10.23，已开票11.6</t>
  </si>
  <si>
    <t>Q3国产 1.4T/30TFSI前驱时尚型个性化（南方尊享型）</t>
  </si>
  <si>
    <t>LFV2B28U5J3372867</t>
  </si>
  <si>
    <t>史小娜，</t>
  </si>
  <si>
    <t>LFV2B28U3J3341925</t>
  </si>
  <si>
    <t>邱伟妮</t>
  </si>
  <si>
    <t>LFV2B28U7J3341913</t>
  </si>
  <si>
    <t>陈以荣，</t>
  </si>
  <si>
    <t>驯鹿棕-黑+灰线</t>
  </si>
  <si>
    <t>LFV2B28U3J3350169</t>
  </si>
  <si>
    <t>余炳浓</t>
  </si>
  <si>
    <t>换颜色？10.22原刘律良-杨海燕10.10，今天开11.24，已开票11.25</t>
  </si>
  <si>
    <t>LFV2B28U1J3361249</t>
  </si>
  <si>
    <t>庄秀娴，</t>
  </si>
  <si>
    <t>LFV3B28U4H3045682</t>
  </si>
  <si>
    <t>2017年型，加装：定速巡航、安卓导航+倒车、电动折叠后视镜、WIFI记录仪，套餐价：22600</t>
  </si>
  <si>
    <t>李文涛</t>
  </si>
  <si>
    <t>原蔡珍华-王燕秋9.9，原孙永乐-张文星9.26，原孙永乐-张文星9.25订车，按揭被拒，放车10.5按揭中10.23，10.30，按揭中10.27,原陈植友-陈洪墙11.12，可以开11.27,已开票11.30</t>
  </si>
  <si>
    <t>LFV2B28U2J3341656</t>
  </si>
  <si>
    <t>杨慧平</t>
  </si>
  <si>
    <t>下个月，外省11.27，已开票12.6</t>
  </si>
  <si>
    <t>LFV2B28U6J3347606</t>
  </si>
  <si>
    <t>2018年型 加装：换屏导航倒车+原屏记录仪4800，不可拆，提成300</t>
  </si>
  <si>
    <t>孟中印</t>
  </si>
  <si>
    <t>LFV2B28U5J3343093</t>
  </si>
  <si>
    <t>艾爽</t>
  </si>
  <si>
    <t>LFV2B28UXJ3330310</t>
  </si>
  <si>
    <t>2018年型，加装：RSQ3中网、雾灯格栅、镀络后视镜壳，这三个已装。四出排气、油门踏板、WIFI记录仪，这三个未装。套餐价：23360</t>
  </si>
  <si>
    <t>陈世华</t>
  </si>
  <si>
    <t>LFV2B28UXJ3347799</t>
  </si>
  <si>
    <t>陈丽红</t>
  </si>
  <si>
    <t>LFV2B28U7J3376046</t>
  </si>
  <si>
    <t>欧雪梅</t>
  </si>
  <si>
    <t>25号前12.22，已开票12.26</t>
  </si>
  <si>
    <t>LFV3B28U5J3364093</t>
  </si>
  <si>
    <t>陈小群</t>
  </si>
  <si>
    <t>范炳诚</t>
  </si>
  <si>
    <t>LFV2B28UXJ3343333</t>
  </si>
  <si>
    <t>赵红英</t>
  </si>
  <si>
    <t>LFV2B28U6J3348805</t>
  </si>
  <si>
    <t>张定丽</t>
  </si>
  <si>
    <t>原叶娜-龚培华12.23，当天开票12.30，已开票12.31</t>
  </si>
  <si>
    <t>LFV2B28U4J3367353</t>
  </si>
  <si>
    <t>李祖尾</t>
  </si>
  <si>
    <t>下个月，没钱11.27,已交一半钱12.15，12.30开，可以开票12.30，已开票12.31</t>
  </si>
  <si>
    <t>LFV2B28UXJ3384867</t>
  </si>
  <si>
    <t>周绍康</t>
  </si>
  <si>
    <t>等按揭12.22，按揭被拒12.30原袁梦萍-冯元和12.30，已开票1.11  1.11</t>
  </si>
  <si>
    <t>LFV2B28U8J3379022</t>
  </si>
  <si>
    <t>原袁梦萍-杨安12.21，11号交钱1.11，已开票1.13</t>
  </si>
  <si>
    <t>LFV2B28U2J3386693</t>
  </si>
  <si>
    <t>欧阳群</t>
  </si>
  <si>
    <t>1.4T前驱时尚型</t>
  </si>
  <si>
    <t>LFV2B28U4J3379440</t>
  </si>
  <si>
    <t>蓝超群</t>
  </si>
  <si>
    <t>今天开票1.18，已开票1.21</t>
  </si>
  <si>
    <t>LFV2B28U2J3379579</t>
  </si>
  <si>
    <t>张俊</t>
  </si>
  <si>
    <t>明天交钱1.19，已开票1.21</t>
  </si>
  <si>
    <t>LFV2B28U6J3379729</t>
  </si>
  <si>
    <t>2018年型
换屏导航倒车+原屏记录仪4800，不可拆，提成300</t>
  </si>
  <si>
    <t>江仕平</t>
  </si>
  <si>
    <t>LFV3B28U0J3379536</t>
  </si>
  <si>
    <t>王锐洪</t>
  </si>
  <si>
    <t>LFV2B28U6J3379665</t>
  </si>
  <si>
    <t>吴曼</t>
  </si>
  <si>
    <t>LFV2B28U7J3379612</t>
  </si>
  <si>
    <t>林瑞锦</t>
  </si>
  <si>
    <t>原李青华-章晨，按揭被拒1.17</t>
  </si>
  <si>
    <t>LFV2B28U3J3379591</t>
  </si>
  <si>
    <t>李毅</t>
  </si>
  <si>
    <t>LFV2B28UXJ3379488</t>
  </si>
  <si>
    <t>周少华</t>
  </si>
  <si>
    <t>LFV3B28U8J3379784</t>
  </si>
  <si>
    <t>沈宇</t>
  </si>
  <si>
    <t>LFV3B28U1J3386821</t>
  </si>
  <si>
    <t>陈林</t>
  </si>
  <si>
    <t>LFV2B28UXJ3379250</t>
  </si>
  <si>
    <t>林冬荣</t>
  </si>
  <si>
    <r>
      <rPr>
        <sz val="9"/>
        <rFont val="宋体"/>
        <charset val="134"/>
      </rPr>
      <t>等按揭3.10，今天</t>
    </r>
    <r>
      <rPr>
        <sz val="9"/>
        <rFont val="宋体"/>
        <charset val="134"/>
      </rPr>
      <t>过按揭3.12</t>
    </r>
  </si>
  <si>
    <t>LFV3B28U1J3379772</t>
  </si>
  <si>
    <t>骆东生</t>
  </si>
  <si>
    <t>Q3国产 1.4T/30TFSI前驱时尚型典藏版</t>
  </si>
  <si>
    <t>LFV2B28U7K3601728</t>
  </si>
  <si>
    <t>甘汉林</t>
  </si>
  <si>
    <t>冰川白-黑红</t>
  </si>
  <si>
    <t>LFV2B28U5K3601839</t>
  </si>
  <si>
    <t>安延林</t>
  </si>
  <si>
    <t>LFV2B28U2K3605430</t>
  </si>
  <si>
    <t>兰光武</t>
  </si>
  <si>
    <t>LFV2B28U4J3378689</t>
  </si>
  <si>
    <t>罗金霞</t>
  </si>
  <si>
    <t>LFV3B28U7J3376570</t>
  </si>
  <si>
    <t>杨柳</t>
  </si>
  <si>
    <t>审批中3.26</t>
  </si>
  <si>
    <t>LFV2B28U5K3605440</t>
  </si>
  <si>
    <t>董发红</t>
  </si>
  <si>
    <t>6.27前开票</t>
  </si>
  <si>
    <t>LFV2B28U7K3605472</t>
  </si>
  <si>
    <t>孙士友</t>
  </si>
  <si>
    <t>Q3国产 2.0T/35 TFSI前驱时尚型典藏版</t>
  </si>
  <si>
    <t>LFV3B28U5K3607418</t>
  </si>
  <si>
    <t>赖秀卿</t>
  </si>
  <si>
    <t>已开4.23</t>
  </si>
  <si>
    <t>Q3国产 1.4T/30TFSI前驱风尚型典藏版</t>
  </si>
  <si>
    <t>LFV2B28U8K3611748</t>
  </si>
  <si>
    <t xml:space="preserve">2018年型
</t>
  </si>
  <si>
    <t>唐莉</t>
  </si>
  <si>
    <t>今天4.25</t>
  </si>
  <si>
    <t>LFV2B28U2K3611485</t>
  </si>
  <si>
    <t>杨小蓉</t>
  </si>
  <si>
    <t>已开票5.1</t>
  </si>
  <si>
    <t>LFV2B28U6K3613126</t>
  </si>
  <si>
    <t>李东杰</t>
  </si>
  <si>
    <t>LFV2B28U3K3607753</t>
  </si>
  <si>
    <t>尹非洲</t>
  </si>
  <si>
    <t>LFV3B28U2K3607408</t>
  </si>
  <si>
    <t>广州市博顿运动装备股份有限公司</t>
  </si>
  <si>
    <t>LFV3B28U3K3610964</t>
  </si>
  <si>
    <t>陈朝榜</t>
  </si>
  <si>
    <t>Q3国产 2.0T/时尚动感型</t>
  </si>
  <si>
    <t>LFV3B2F39K7500679</t>
  </si>
  <si>
    <t>深圳市美隆制衣有限公司</t>
  </si>
  <si>
    <t>原钟昊-深圳市美隆制衣有限公司5.5</t>
  </si>
  <si>
    <t>LFV2B28U4K3612783</t>
  </si>
  <si>
    <t>钟丽娟</t>
  </si>
  <si>
    <t>LFV3B28U7K3610272</t>
  </si>
  <si>
    <t>陈小聪</t>
  </si>
  <si>
    <t>LFV3B28U9J3379888</t>
  </si>
  <si>
    <t>左后雾灯破裂、后杠左侧掉漆,</t>
  </si>
  <si>
    <t>李爱飞</t>
  </si>
  <si>
    <t>Q3国产 1.4T/35TFSI 时尚动感型</t>
  </si>
  <si>
    <t>LFV2B2F34K7502187</t>
  </si>
  <si>
    <t>胡超群</t>
  </si>
  <si>
    <t>探戈红-黑色+红色</t>
  </si>
  <si>
    <t>LFV2B2F37K7502636</t>
  </si>
  <si>
    <t>刘军民(暂停交付6.3）</t>
  </si>
  <si>
    <r>
      <rPr>
        <sz val="9"/>
        <rFont val="宋体"/>
        <charset val="134"/>
      </rPr>
      <t>已开票6</t>
    </r>
    <r>
      <rPr>
        <sz val="9"/>
        <rFont val="宋体"/>
        <charset val="134"/>
      </rPr>
      <t>.20</t>
    </r>
  </si>
  <si>
    <t>Q3国产 2.0T/40TFSI 时尚动感型</t>
  </si>
  <si>
    <t>LFV3B2F39K7505364</t>
  </si>
  <si>
    <t>STD后交易</t>
  </si>
  <si>
    <t>贾健炜</t>
  </si>
  <si>
    <t>已开7.2</t>
  </si>
  <si>
    <t>Q3国产 1.4T/35TFSI 时尚致雅型</t>
  </si>
  <si>
    <t>天云灰-黑色+棕条</t>
  </si>
  <si>
    <t>LFV2B2F31K7509565</t>
  </si>
  <si>
    <t>吴琳</t>
  </si>
  <si>
    <r>
      <rPr>
        <sz val="9"/>
        <rFont val="宋体"/>
        <charset val="134"/>
      </rPr>
      <t>28号7.24今天开7.28，可开</t>
    </r>
    <r>
      <rPr>
        <sz val="9"/>
        <rFont val="宋体"/>
        <charset val="134"/>
      </rPr>
      <t>7.29</t>
    </r>
  </si>
  <si>
    <t>鎏金橙-黑色+灰条</t>
  </si>
  <si>
    <t>LFV2B2F33K7510751</t>
  </si>
  <si>
    <t>包秀兰</t>
  </si>
  <si>
    <r>
      <rPr>
        <sz val="9"/>
        <rFont val="宋体"/>
        <charset val="134"/>
      </rPr>
      <t>30号7.22月底开7.28，</t>
    </r>
    <r>
      <rPr>
        <sz val="9"/>
        <rFont val="宋体"/>
        <charset val="134"/>
      </rPr>
      <t>30号交7.29</t>
    </r>
  </si>
  <si>
    <t>LFV2B2F38K7503066</t>
  </si>
  <si>
    <t>2019年型 只享受轻松购金融方案</t>
  </si>
  <si>
    <t>房丽晓</t>
  </si>
  <si>
    <t>Q3国产 2.0T/40TFSI 时尚致雅型</t>
  </si>
  <si>
    <t>冰川白-黑色+棕条</t>
  </si>
  <si>
    <t>LFV3B2F3XK7512002</t>
  </si>
  <si>
    <t>好声音版</t>
  </si>
  <si>
    <t>周顺兰</t>
  </si>
  <si>
    <t>Q3国产 2.0T/40TFSI 四驱时尚动感型</t>
  </si>
  <si>
    <t>LFV3B2F38K7504674</t>
  </si>
  <si>
    <t>巫金珊</t>
  </si>
  <si>
    <t>已开票8.13</t>
  </si>
  <si>
    <t>LFV2B2F36K7504376</t>
  </si>
  <si>
    <t>黄丽花</t>
  </si>
  <si>
    <t>LFV2B2F35K7504577</t>
  </si>
  <si>
    <t>张利娜</t>
  </si>
  <si>
    <t>LFV3B2F35K7503613</t>
  </si>
  <si>
    <t>刘欢</t>
  </si>
  <si>
    <t>天云灰-黑色+红色</t>
  </si>
  <si>
    <t>LFV2B2F39K7501245</t>
  </si>
  <si>
    <t>张苑美</t>
  </si>
  <si>
    <t>LFV3B2F3XK7505325</t>
  </si>
  <si>
    <t>罗胜全（邓凤贤）</t>
  </si>
  <si>
    <t>LFV3B2F34K7508088</t>
  </si>
  <si>
    <t>黄轩</t>
  </si>
  <si>
    <t>LFV3B2F33K7517932</t>
  </si>
  <si>
    <t>李丹</t>
  </si>
  <si>
    <t>冰川白-纯黑色+灰色</t>
  </si>
  <si>
    <t>LFV2B2F38K7503732</t>
  </si>
  <si>
    <t>刘玮</t>
  </si>
  <si>
    <t>LFV2B2F35K7503039</t>
  </si>
  <si>
    <t>韩京姬</t>
  </si>
  <si>
    <t>27号7.25，今天开7.28，可开7.29,原邱晓明-黄丽花，展车，换04376，郭总没同意，直接自己开票，厉害,已开票9.11</t>
  </si>
  <si>
    <t>LFV2B2F34K7515019</t>
  </si>
  <si>
    <t>贺湘健</t>
  </si>
  <si>
    <t>LFV2B2F31K7518492</t>
  </si>
  <si>
    <t>孟金</t>
  </si>
  <si>
    <t>LFV2B2F36K7517533</t>
  </si>
  <si>
    <t>苏天凤</t>
  </si>
  <si>
    <t>LFV3B2F31K7517900</t>
  </si>
  <si>
    <t>郑碧霞</t>
  </si>
  <si>
    <t>LFV2B2F30K7502901</t>
  </si>
  <si>
    <t>王芳</t>
  </si>
  <si>
    <t>原沈亚星-周立，不接受按揭方式8.26，已开票9.26</t>
  </si>
  <si>
    <t>LFV2B2F37K7518917</t>
  </si>
  <si>
    <t>叶思敏</t>
  </si>
  <si>
    <t>LFV3B2F39K7521161</t>
  </si>
  <si>
    <t>萧淑芳</t>
  </si>
  <si>
    <t>鎏金橙-纯黑色+灰色</t>
  </si>
  <si>
    <t>LFV2B2F35K7510735</t>
  </si>
  <si>
    <t>郭蓉</t>
  </si>
  <si>
    <t>LFV3B2F31K7519243</t>
  </si>
  <si>
    <t>苏义英</t>
  </si>
  <si>
    <t>LFV2B2F32K7504746</t>
  </si>
  <si>
    <t>黄龙海</t>
  </si>
  <si>
    <t>LFV2B2F39K7524122</t>
  </si>
  <si>
    <t>柯朝霞</t>
  </si>
  <si>
    <t>LFV2B2F35K7513571</t>
  </si>
  <si>
    <t>张光燕</t>
  </si>
  <si>
    <t>原李青华-郭蓉，总监让放车9.18</t>
  </si>
  <si>
    <t>LFV3B2F36K7503586</t>
  </si>
  <si>
    <t>员工购车已上牌</t>
  </si>
  <si>
    <t>吴绿英</t>
  </si>
  <si>
    <t>LFV3B2F38K7524844</t>
  </si>
  <si>
    <t>魏士超</t>
  </si>
  <si>
    <t>LFV2B2F32K7523622</t>
  </si>
  <si>
    <t>欧惠君</t>
  </si>
  <si>
    <t>LFV3B2F3XK7520102</t>
  </si>
  <si>
    <t>崔佳昕</t>
  </si>
  <si>
    <t>原凌赣鸿-朱剑，11月要车9.25</t>
  </si>
  <si>
    <t>LFV2B2F36K7525874</t>
  </si>
  <si>
    <t>邹贤丹</t>
  </si>
  <si>
    <t>LFV3B2F37K7517500</t>
  </si>
  <si>
    <t>彭湘滇</t>
  </si>
  <si>
    <t>LFV2B2F3XK7515106</t>
  </si>
  <si>
    <t>成军</t>
  </si>
  <si>
    <t>LFV2B2F39K7515131</t>
  </si>
  <si>
    <t>余建</t>
  </si>
  <si>
    <t>LFV2B2F33K7530501</t>
  </si>
  <si>
    <t>李页兰</t>
  </si>
  <si>
    <t>LFV2B2F33K7512239</t>
  </si>
  <si>
    <t>刘姗姗</t>
  </si>
  <si>
    <t>LFV3B2F32K7530445</t>
  </si>
  <si>
    <t>廖志强</t>
  </si>
  <si>
    <t>LFV2B2F39K7512326</t>
  </si>
  <si>
    <t>程前群</t>
  </si>
  <si>
    <t>LFV2B2F33K7525041</t>
  </si>
  <si>
    <t>蔡银静</t>
  </si>
  <si>
    <t>LFV3B2F33K7527568</t>
  </si>
  <si>
    <t>邝淑君</t>
  </si>
  <si>
    <t>LFV2B2F34K7515084</t>
  </si>
  <si>
    <t>刘宇荣</t>
  </si>
  <si>
    <t>LFV2B2F37K7532252</t>
  </si>
  <si>
    <t>郭惠玲</t>
  </si>
  <si>
    <t>LFV2B2F38K7532390</t>
  </si>
  <si>
    <t>王剑峰</t>
  </si>
  <si>
    <t>LFV2B2F38K7527514</t>
  </si>
  <si>
    <t>李婷婷</t>
  </si>
  <si>
    <t>LFV2B2F39K7535198</t>
  </si>
  <si>
    <t>陈国丽</t>
  </si>
  <si>
    <t>LFV2B2F38K7507280</t>
  </si>
  <si>
    <t>周立</t>
  </si>
  <si>
    <t>原蔡珍华-黄龙海，换颜色</t>
  </si>
  <si>
    <t>天云灰+灰色</t>
  </si>
  <si>
    <t>LFV2B2F30K7526356</t>
  </si>
  <si>
    <t>王惠莲</t>
  </si>
  <si>
    <t>LFV2B2F32K7535916</t>
  </si>
  <si>
    <t>王曲</t>
  </si>
  <si>
    <t>LFV2B2F3XK7524470</t>
  </si>
  <si>
    <t>覃署光</t>
  </si>
  <si>
    <t>Q2L出库</t>
  </si>
  <si>
    <t>LFV2B2GAXJ5733926</t>
  </si>
  <si>
    <t>张丽敏，</t>
  </si>
  <si>
    <t>Q2L 时尚动感型</t>
  </si>
  <si>
    <t>LFV2B2GA8J5731706</t>
  </si>
  <si>
    <t>2019年型,展车，加装：电动尾门5500，不可拆</t>
  </si>
  <si>
    <t>金峰</t>
  </si>
  <si>
    <t>22号12.22，已开票12.23</t>
  </si>
  <si>
    <t>LFV2B2GA3J5733427</t>
  </si>
  <si>
    <t>王娇</t>
  </si>
  <si>
    <t>探戈红-红-黑-红/黑/黑/灰</t>
  </si>
  <si>
    <t>LFV2B2GA0J5730632</t>
  </si>
  <si>
    <t>胡祀香</t>
  </si>
  <si>
    <t>24号12.22，已交钱12.26</t>
  </si>
  <si>
    <t>LFV2B2GA5J5732490</t>
  </si>
  <si>
    <t>朱金水</t>
  </si>
  <si>
    <t>25号前12.22,已开票12.28</t>
  </si>
  <si>
    <t>冰川白-灰-黑-灰/黑/黑/灰</t>
  </si>
  <si>
    <t>LFV2B2GA3J5741303</t>
  </si>
  <si>
    <t>杨招电</t>
  </si>
  <si>
    <t>今天开12.30，已开票12.31</t>
  </si>
  <si>
    <t>珊瑚橙-灰-灰-橙/黑-灰/黑/灰</t>
  </si>
  <si>
    <t>LFV2B2GAXJ5741329</t>
  </si>
  <si>
    <t>糜建华</t>
  </si>
  <si>
    <t>LFV2B2GA1J5741882</t>
  </si>
  <si>
    <t>王娟</t>
  </si>
  <si>
    <t>等按揭1.11，已开票1.13</t>
  </si>
  <si>
    <t>LFV2B2GA8J5741703</t>
  </si>
  <si>
    <t>2019年型，加装电动尾门 不可拆 5500元</t>
  </si>
  <si>
    <t>孙叶英</t>
  </si>
  <si>
    <t>等按揭，大用户1.11</t>
  </si>
  <si>
    <t>LFV2B2GA9J5742004</t>
  </si>
  <si>
    <t>李志凯</t>
  </si>
  <si>
    <t>LFV2B2GA2J5741275</t>
  </si>
  <si>
    <t>李开武</t>
  </si>
  <si>
    <t>LFV2B2GA5J5741688</t>
  </si>
  <si>
    <t>佟娇蕾</t>
  </si>
  <si>
    <t>已开1.17</t>
  </si>
  <si>
    <t>LFV2B2GA9J5741385</t>
  </si>
  <si>
    <t>暂停交付，黄蓉蓉</t>
  </si>
  <si>
    <t>LFV2B2GA9J5741256</t>
  </si>
  <si>
    <t>暂停交付，郑敏东</t>
  </si>
  <si>
    <t>原罗子敬-李春梅1.9</t>
  </si>
  <si>
    <t>LFV2B2GA6K5710256</t>
  </si>
  <si>
    <t>暂停交付，苏北平</t>
  </si>
  <si>
    <t>LFV2B2GA6K5711939</t>
  </si>
  <si>
    <t>魏鑫</t>
  </si>
  <si>
    <t>冰川白-灰-灰-橙/黑-灰/黑/灰</t>
  </si>
  <si>
    <t>LFV2B2GA9K5710218</t>
  </si>
  <si>
    <t>2019年型 到店加装：电动尾门</t>
  </si>
  <si>
    <t>暂停交付，邹丹妮</t>
  </si>
  <si>
    <t>LFV2B2GA1K5711511</t>
  </si>
  <si>
    <t>蒋迪</t>
  </si>
  <si>
    <t>凯拉什绿-红-黑-红/黑/黑/灰</t>
  </si>
  <si>
    <t>LFV2B2GA7J5731566</t>
  </si>
  <si>
    <t>刘冉</t>
  </si>
  <si>
    <t>LFV2B2GA1K5712514</t>
  </si>
  <si>
    <t>余海鹰</t>
  </si>
  <si>
    <t>锰石黑-灰-黑-灰/黑/黑/灰</t>
  </si>
  <si>
    <t>LFV2B2GA1K5710164</t>
  </si>
  <si>
    <t>2019年型 到店加装：电动尾门+倒车影像--一档销售8000，提成400；二挡销售6800，提成300</t>
  </si>
  <si>
    <t>贾宇</t>
  </si>
  <si>
    <t>LFV2B2GA1K5712478</t>
  </si>
  <si>
    <t>周琦</t>
  </si>
  <si>
    <t>LFV2B2GA8K5712509</t>
  </si>
  <si>
    <t>2019年型 到店加装：电动尾门+倒车影像--一档销售8000，提成400；二挡销售6800，提成300，已完工不可拆</t>
  </si>
  <si>
    <t>袁承杰</t>
  </si>
  <si>
    <r>
      <rPr>
        <sz val="9"/>
        <color indexed="8"/>
        <rFont val="宋体"/>
        <charset val="134"/>
      </rPr>
      <t>探戈红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灰</t>
    </r>
  </si>
  <si>
    <t>LFV2B2GA5K5713441</t>
  </si>
  <si>
    <t>李雪忠</t>
  </si>
  <si>
    <t>已开5.1</t>
  </si>
  <si>
    <t>LFV2B2GA1K5711394</t>
  </si>
  <si>
    <t>刘翼豪</t>
  </si>
  <si>
    <t>探戈红-灰-黑-灰/黑/黑/灰</t>
  </si>
  <si>
    <t>LFV2B2GA6K5710760</t>
  </si>
  <si>
    <t>曾小燕</t>
  </si>
  <si>
    <t>车到就收款5.24</t>
  </si>
  <si>
    <t>Q2L 豪华致雅型</t>
  </si>
  <si>
    <t>LFV2B2GA8J5741569</t>
  </si>
  <si>
    <t>暂停交付，颜威</t>
  </si>
  <si>
    <t>LFV2B2GA0K5711418</t>
  </si>
  <si>
    <t>右前门掉漆</t>
  </si>
  <si>
    <t>史小娟</t>
  </si>
  <si>
    <t>已开6.5</t>
  </si>
  <si>
    <t>LFV2B2GAXK5711233</t>
  </si>
  <si>
    <t>陈一帆</t>
  </si>
  <si>
    <t>LFV2B2GA3K5712286</t>
  </si>
  <si>
    <t>聂国凤</t>
  </si>
  <si>
    <t>已交，按揭已过6.23</t>
  </si>
  <si>
    <t>LFV2B2GA9K5712079</t>
  </si>
  <si>
    <t>石城县华诚建材有限公司</t>
  </si>
  <si>
    <t>已收款6.21，已开6.23</t>
  </si>
  <si>
    <t xml:space="preserve">冰川白-灰-灰-橙/黑-灰/黑/灰 </t>
  </si>
  <si>
    <t>LFV2B2GA4K5711499</t>
  </si>
  <si>
    <t>李金水</t>
  </si>
  <si>
    <t>LFV2B2GA1K5712495</t>
  </si>
  <si>
    <t>杨晓蝶</t>
  </si>
  <si>
    <r>
      <rPr>
        <sz val="9"/>
        <color indexed="8"/>
        <rFont val="宋体"/>
        <charset val="134"/>
      </rPr>
      <t>珊瑚橙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灰</t>
    </r>
  </si>
  <si>
    <t>LFV2B2GAXK5712396</t>
  </si>
  <si>
    <t>邵明磊</t>
  </si>
  <si>
    <t>LFV2B2GA4K5710059</t>
  </si>
  <si>
    <t>王洪艳</t>
  </si>
  <si>
    <r>
      <rPr>
        <sz val="9"/>
        <rFont val="宋体"/>
        <charset val="134"/>
      </rPr>
      <t>没做按揭6.23，等按揭6.25，6.26，6.27，说已开6.29，已开票</t>
    </r>
    <r>
      <rPr>
        <sz val="9"/>
        <rFont val="宋体"/>
        <charset val="134"/>
      </rPr>
      <t>6.30</t>
    </r>
  </si>
  <si>
    <t xml:space="preserve">珊瑚橙-红-黑-红/黑/黑/灰  </t>
  </si>
  <si>
    <t>LFV2B2GA8K5720545</t>
  </si>
  <si>
    <t>陈梅</t>
  </si>
  <si>
    <t>原蔡珍华-蒋庭德6.8，已开票7.9</t>
  </si>
  <si>
    <t>锰石黑-红-黑-红/黑/黑/灰</t>
  </si>
  <si>
    <t>LFV2B2GA5K5710829</t>
  </si>
  <si>
    <t>李超</t>
  </si>
  <si>
    <t>探戈红-灰-灰-橙/黑-灰/黑/灰</t>
  </si>
  <si>
    <t>LFV2B2GAXK5719929</t>
  </si>
  <si>
    <t>2019年型
加装电动尾门+倒车影像</t>
  </si>
  <si>
    <t>陈世佳</t>
  </si>
  <si>
    <r>
      <rPr>
        <sz val="9"/>
        <color indexed="8"/>
        <rFont val="宋体"/>
        <charset val="134"/>
      </rPr>
      <t>珊瑚橙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-</t>
    </r>
    <r>
      <rPr>
        <sz val="9"/>
        <color indexed="8"/>
        <rFont val="宋体"/>
        <charset val="134"/>
      </rPr>
      <t>红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黑</t>
    </r>
    <r>
      <rPr>
        <sz val="9"/>
        <color indexed="8"/>
        <rFont val="Arial"/>
        <charset val="134"/>
      </rPr>
      <t>/</t>
    </r>
    <r>
      <rPr>
        <sz val="9"/>
        <color indexed="8"/>
        <rFont val="宋体"/>
        <charset val="134"/>
      </rPr>
      <t>灰</t>
    </r>
    <r>
      <rPr>
        <sz val="9"/>
        <color indexed="8"/>
        <rFont val="Arial"/>
        <charset val="134"/>
      </rPr>
      <t xml:space="preserve"> </t>
    </r>
  </si>
  <si>
    <t>LFV2B2GA5K5713018</t>
  </si>
  <si>
    <r>
      <rPr>
        <sz val="9"/>
        <color rgb="FFFF0000"/>
        <rFont val="宋体"/>
        <charset val="134"/>
      </rPr>
      <t>预开票6.27</t>
    </r>
    <r>
      <rPr>
        <sz val="9"/>
        <color theme="1"/>
        <rFont val="宋体"/>
        <charset val="134"/>
      </rPr>
      <t>张婷</t>
    </r>
  </si>
  <si>
    <t>等过户已交钱7.24，二手车发票已开8.16</t>
  </si>
  <si>
    <t>Q2L 1.4T/35TFSI时尚致雅型</t>
  </si>
  <si>
    <t>LFV2B2GA4J5733663</t>
  </si>
  <si>
    <t>预开票6.27龚宝林</t>
  </si>
  <si>
    <t xml:space="preserve">冰川白-灰-灰-橙/黑-灰/黑/灰  </t>
  </si>
  <si>
    <t>LFV2B2GA2K5710951</t>
  </si>
  <si>
    <t>2019年型
加装电动尾门+倒车影像 已完工不可拆</t>
  </si>
  <si>
    <t>黄虾妹</t>
  </si>
  <si>
    <t>Q2L 1.4T豪华致雅型</t>
  </si>
  <si>
    <t>LFV2B2GA7K5728474</t>
  </si>
  <si>
    <t>蒋宪中</t>
  </si>
  <si>
    <t>LFV2B2GA4K5730425</t>
  </si>
  <si>
    <t>陈峥</t>
  </si>
  <si>
    <t>LFV2B2GA2K5728480</t>
  </si>
  <si>
    <t>任艳丽</t>
  </si>
  <si>
    <t>LFV2B2GA1K5729328</t>
  </si>
  <si>
    <t>萧仕枚</t>
  </si>
  <si>
    <t>LFV2B2GAXK5711877</t>
  </si>
  <si>
    <t>彭素芬</t>
  </si>
  <si>
    <t>凯拉什蓝-黑-黑-灰/黑/黑/灰</t>
  </si>
  <si>
    <t>LFV2B2GA9K5710591</t>
  </si>
  <si>
    <t>2019年型
电动尾门+倒车影像”8000元</t>
  </si>
  <si>
    <t>刘丁宁</t>
  </si>
  <si>
    <t>LFV2B2GA6K5729373</t>
  </si>
  <si>
    <t>唐文于</t>
  </si>
  <si>
    <t>纳诺灰+黑色-黑-灰</t>
  </si>
  <si>
    <t>LFV2B2GA1K5730060</t>
  </si>
  <si>
    <t>段涛</t>
  </si>
  <si>
    <t>凯拉什蓝-红-黑-红/黑/黑/灰</t>
  </si>
  <si>
    <t>LFV2B2GA2J5741423</t>
  </si>
  <si>
    <t>梁忠岳</t>
  </si>
  <si>
    <t>李淑缤</t>
  </si>
  <si>
    <t>退车7.21？？原胡海平-刘仙佑7.28，下周开票9.14,已开票9.18</t>
  </si>
  <si>
    <t>LFV2B2GA9K5731926</t>
  </si>
  <si>
    <t>2019年型 加装电动尾门+倒车影像：8000</t>
  </si>
  <si>
    <t>林佳灵</t>
  </si>
  <si>
    <t>LFV2B2GA6K5723962</t>
  </si>
  <si>
    <t>朱友铭</t>
  </si>
  <si>
    <t>LFV2B2GA4K5731977</t>
  </si>
  <si>
    <t>杨梅兰</t>
  </si>
  <si>
    <t>LFV2B2GA8K5733540</t>
  </si>
  <si>
    <t>景瑶</t>
  </si>
  <si>
    <t>LFV2B2GAXK5730526</t>
  </si>
  <si>
    <t>2019年型
加装电动尾门+倒车影像    销售价：8000</t>
  </si>
  <si>
    <t>李景乐（大用户）</t>
  </si>
  <si>
    <t>凯拉什蓝-灰-黑-灰/黑/黑/灰</t>
  </si>
  <si>
    <t>LFV2B2GA4K5726472</t>
  </si>
  <si>
    <t>戴雁</t>
  </si>
  <si>
    <t>LFV2B2GA6K5735013</t>
  </si>
  <si>
    <t>余俊方</t>
  </si>
  <si>
    <t>LFV2B2GA0K5736139</t>
  </si>
  <si>
    <t>练子雄</t>
  </si>
  <si>
    <t xml:space="preserve">锰石黑+黑-黑-灰/黑/黑/灰 </t>
  </si>
  <si>
    <t>LFV2B2GA7K5729026</t>
  </si>
  <si>
    <t>邹秀丽</t>
  </si>
  <si>
    <t>Q2L 1.4T时尚动感型个性化</t>
  </si>
  <si>
    <t>LFV2B2GA0K5734083</t>
  </si>
  <si>
    <t>郑丽薇</t>
  </si>
  <si>
    <t xml:space="preserve">冰川白+黑-黑-灰/黑/黑/灰 </t>
  </si>
  <si>
    <t>LFV2B2GA4K5733454</t>
  </si>
  <si>
    <t>李荣生</t>
  </si>
  <si>
    <t>原邱晓明-赖惠贤，总监让放车9.18，原胡海平-陈丽玲10.13</t>
  </si>
  <si>
    <t>LFV2B2GA2K5737258</t>
  </si>
  <si>
    <t>谭运开</t>
  </si>
  <si>
    <t>LFV2B2GA8K5735109</t>
  </si>
  <si>
    <t>石小燕</t>
  </si>
  <si>
    <t>LFV2B2GA5K5741563</t>
  </si>
  <si>
    <t>贾凌</t>
  </si>
  <si>
    <t>LFV2B2GA0K5741096</t>
  </si>
  <si>
    <t>唐元</t>
  </si>
  <si>
    <t>探戈红-黑/灰/灰</t>
  </si>
  <si>
    <t>LFV2B2GA1K5739146</t>
  </si>
  <si>
    <t>郑梅</t>
  </si>
  <si>
    <t>LFV2B2GA6K5737831</t>
  </si>
  <si>
    <t>LFV2B2GA3K5744333</t>
  </si>
  <si>
    <t>李满凤</t>
  </si>
  <si>
    <t>LFV2B2GA2K5737714</t>
  </si>
  <si>
    <t>苏厚勇</t>
  </si>
  <si>
    <t>A3 库存明细（留意价格上的批注：原厂选配不一样！）</t>
  </si>
  <si>
    <t>A3三厢 35 TFSI 时尚型+前后倒车雷达+三幅多功能方向盘+铝饰条+氙灯</t>
  </si>
  <si>
    <t>LFV2A28V3E5016648</t>
  </si>
  <si>
    <t>涂丽娟</t>
  </si>
  <si>
    <t>A3三厢 35 TFSI 舒适型</t>
  </si>
  <si>
    <t>LFV2A28V0E5015523</t>
  </si>
  <si>
    <t>陈永杰</t>
  </si>
  <si>
    <t>向菲-易红英10.2，还没做按揭，先放出来卖10.11</t>
  </si>
  <si>
    <t>LFV2A28VXE5019465</t>
  </si>
  <si>
    <t>购置税18800</t>
  </si>
  <si>
    <t>苏建勇</t>
  </si>
  <si>
    <t>已开票10-16</t>
  </si>
  <si>
    <t>0388</t>
  </si>
  <si>
    <t>A3三厢 35 TFSI 舒适型（5辐车轮)</t>
  </si>
  <si>
    <t>LFV2A28V4E5019848</t>
  </si>
  <si>
    <t>TT车型选错，无法配车</t>
  </si>
  <si>
    <t>0246</t>
  </si>
  <si>
    <t>A3三厢 投放车型 35 TFSI 豪华型</t>
  </si>
  <si>
    <t>（红）-米萨诺红-黑色</t>
  </si>
  <si>
    <t>LFV2A28V4E5008199</t>
  </si>
  <si>
    <t xml:space="preserve">指派订单 </t>
  </si>
  <si>
    <t>林嫦</t>
  </si>
  <si>
    <t>已开票10-27</t>
  </si>
  <si>
    <t>0323</t>
  </si>
  <si>
    <t>A3三厢 35 TFSI 时尚型+前后倒车雷达+三幅多功能方向盘+铝饰条+氙灯+防盗报警</t>
  </si>
  <si>
    <t>莲花灰-黑色</t>
  </si>
  <si>
    <t>LFV2A28V4E5014942</t>
  </si>
  <si>
    <t>邱宝禄</t>
  </si>
  <si>
    <t>LFV2A28V4E5015153</t>
  </si>
  <si>
    <t>袁洁（开JA票）</t>
  </si>
  <si>
    <t>邹德宝</t>
  </si>
  <si>
    <t>冰川白-栗棕色（仪表台下体黑色CKD）</t>
  </si>
  <si>
    <t>LFV2A28V7E5015731</t>
  </si>
  <si>
    <t>张国锋</t>
  </si>
  <si>
    <t>LFV2A28V1E5017197</t>
  </si>
  <si>
    <t>试驾车不售</t>
  </si>
  <si>
    <t>阿玛菲白-黑色</t>
  </si>
  <si>
    <t>LFV2A28V4E5016061</t>
  </si>
  <si>
    <t>路光茜</t>
  </si>
  <si>
    <t>已开票11-11</t>
  </si>
  <si>
    <t>LFV2A28V3E5015970</t>
  </si>
  <si>
    <t>李小白</t>
  </si>
  <si>
    <t>希纳兹红-黑色</t>
  </si>
  <si>
    <t>LFV2A28V7E5020847</t>
  </si>
  <si>
    <t>茅孝文</t>
  </si>
  <si>
    <t>LFV2A28V9E5029128</t>
  </si>
  <si>
    <t>陈欢欢</t>
  </si>
  <si>
    <t>已开票11-14</t>
  </si>
  <si>
    <t>深度试驾车1</t>
  </si>
  <si>
    <t>LFV2A28V8E5026611</t>
  </si>
  <si>
    <t>等通知</t>
  </si>
  <si>
    <t>蔡丽珠</t>
  </si>
  <si>
    <t>0245</t>
  </si>
  <si>
    <t>A3三厢 投放车型35TFSI舒适型</t>
  </si>
  <si>
    <t>LFV2A28V7E5012389</t>
  </si>
  <si>
    <t>张汉棠</t>
  </si>
  <si>
    <t>LFV2A28V8E5031341</t>
  </si>
  <si>
    <t>深圳市锦奥汽车贸易有限公司</t>
  </si>
  <si>
    <t>深度试驾车2</t>
  </si>
  <si>
    <t>LFV2A28VXE5031129</t>
  </si>
  <si>
    <t>林锐新</t>
  </si>
  <si>
    <t>已通过140000</t>
  </si>
  <si>
    <t>LFV2A28V0E5033889</t>
  </si>
  <si>
    <t>0386</t>
  </si>
  <si>
    <t>LFV2A28V2E5028113</t>
  </si>
  <si>
    <t>付开强</t>
  </si>
  <si>
    <t>LFV2A28V9E5015455</t>
  </si>
  <si>
    <t>徐德国</t>
  </si>
  <si>
    <t>LFV2A28V6E5031466</t>
  </si>
  <si>
    <t>甘炼</t>
  </si>
  <si>
    <t>已开票12.18  215580</t>
  </si>
  <si>
    <t>LFV2A28V3E5036799</t>
  </si>
  <si>
    <t>周文平</t>
  </si>
  <si>
    <t>水晶银-钛灰色</t>
  </si>
  <si>
    <t>LFV2A28VXE5008045</t>
  </si>
  <si>
    <t>在财务、公证</t>
  </si>
  <si>
    <t>曾颖</t>
  </si>
  <si>
    <t>LFV2A28V7E5027717</t>
  </si>
  <si>
    <t>韦燕云</t>
  </si>
  <si>
    <t>已交完首期2.7</t>
  </si>
  <si>
    <t>0611</t>
  </si>
  <si>
    <t>A3三厢 35 TFSI 时尚型+前后倒车雷达+三幅多功能方向盘+铝饰条</t>
  </si>
  <si>
    <t>LFV2A28V0F5004376</t>
  </si>
  <si>
    <t>尹辰之</t>
  </si>
  <si>
    <t>LFV2A28V0E5038915</t>
  </si>
  <si>
    <t>胡展鹏</t>
  </si>
  <si>
    <t>陈苑芬</t>
  </si>
  <si>
    <t>LFV2A28V9E5012703</t>
  </si>
  <si>
    <t>王洪</t>
  </si>
  <si>
    <t xml:space="preserve">冰川白+开士米 </t>
  </si>
  <si>
    <t>LFV2A28V5E5039574</t>
  </si>
  <si>
    <t>叶国雄</t>
  </si>
  <si>
    <t>已开票4-12</t>
  </si>
  <si>
    <t>0676</t>
  </si>
  <si>
    <t>LFV2A28V1F5010171</t>
  </si>
  <si>
    <t>郑淞文</t>
  </si>
  <si>
    <t>已开票4-13</t>
  </si>
  <si>
    <t>LFV2A28VXE5037464</t>
  </si>
  <si>
    <t>赵镁棋</t>
  </si>
  <si>
    <t>LFV2A28V6F5001031</t>
  </si>
  <si>
    <t>没结算，等指标？</t>
  </si>
  <si>
    <t>深圳铭联世纪电子有限公司</t>
  </si>
  <si>
    <t xml:space="preserve">0388 </t>
  </si>
  <si>
    <t>1.4T舒适型（5辐车轮)</t>
  </si>
  <si>
    <t>LFV2A28V9F5001301</t>
  </si>
  <si>
    <t>杨帆</t>
  </si>
  <si>
    <t>已开票4.29    211484.00</t>
  </si>
  <si>
    <t>LFV2A28V8F5000768</t>
  </si>
  <si>
    <t>邓均</t>
  </si>
  <si>
    <t>0614</t>
  </si>
  <si>
    <t>1.8T舒适型</t>
  </si>
  <si>
    <t>LFV3A28V9F5001724</t>
  </si>
  <si>
    <t>指派订单：展车（批量配备）</t>
  </si>
  <si>
    <t>麦艳芬</t>
  </si>
  <si>
    <t>吴炳勇</t>
  </si>
  <si>
    <t>LFV2A28V6F5001532</t>
  </si>
  <si>
    <t>李培强</t>
  </si>
  <si>
    <t xml:space="preserve">0675 </t>
  </si>
  <si>
    <t>三厢1.4T舒适型（10辐车轮)</t>
  </si>
  <si>
    <t>LFV2A28V6F5010554</t>
  </si>
  <si>
    <t>陈晓燕</t>
  </si>
  <si>
    <t>LFV2A28V3F5013542</t>
  </si>
  <si>
    <t>LFV2A28V6F5013731</t>
  </si>
  <si>
    <t xml:space="preserve">罗颖 </t>
  </si>
  <si>
    <t>1.4T时尚型+前后倒车雷达+三幅多功能方向盘+铝饰条+氙灯</t>
  </si>
  <si>
    <t>LFV2A28V0F5018262</t>
  </si>
  <si>
    <t>朱英</t>
  </si>
  <si>
    <t>LFV2A28V4F5018216</t>
  </si>
  <si>
    <t>王莹</t>
  </si>
  <si>
    <t>LFV2A28VXF5019466</t>
  </si>
  <si>
    <t>李清狮</t>
  </si>
  <si>
    <t>LFV2A28V5F5008455</t>
  </si>
  <si>
    <t>徐星</t>
  </si>
  <si>
    <t>LFV2A28V9F5019281</t>
  </si>
  <si>
    <t>刘雅菲</t>
  </si>
  <si>
    <t>LFV2A28V0F5017354</t>
  </si>
  <si>
    <t>方洁</t>
  </si>
  <si>
    <t>章钧亮</t>
  </si>
  <si>
    <r>
      <rPr>
        <sz val="10"/>
        <color indexed="8"/>
        <rFont val="宋体"/>
        <charset val="134"/>
      </rPr>
      <t xml:space="preserve">已开票7.26 </t>
    </r>
    <r>
      <rPr>
        <sz val="10"/>
        <color indexed="10"/>
        <rFont val="宋体"/>
        <charset val="134"/>
      </rPr>
      <t>203629</t>
    </r>
  </si>
  <si>
    <t>LFV2A28V7F5010420</t>
  </si>
  <si>
    <t>LFV2A28V5F5012988</t>
  </si>
  <si>
    <t>王欣</t>
  </si>
  <si>
    <t>LFV2A28V4F5018166</t>
  </si>
  <si>
    <t>何锦强</t>
  </si>
  <si>
    <t>李秋苑</t>
  </si>
  <si>
    <t>LFV2A28V7F5025645</t>
  </si>
  <si>
    <t>高博</t>
  </si>
  <si>
    <t>LFV2A28V6F5010649</t>
  </si>
  <si>
    <t>黄湖青</t>
  </si>
  <si>
    <t>LFV2A28V4F5027451</t>
  </si>
  <si>
    <t>王玉芬</t>
  </si>
  <si>
    <t xml:space="preserve">0390 </t>
  </si>
  <si>
    <t>三厢1.4T 进取型</t>
  </si>
  <si>
    <t>LFV2A28V1F5021705</t>
  </si>
  <si>
    <t>刘国强</t>
  </si>
  <si>
    <t>LFV2A28V4F5016904</t>
  </si>
  <si>
    <t>周芹</t>
  </si>
  <si>
    <t>LFV2A28V1F5022966</t>
  </si>
  <si>
    <t>钟惠安</t>
  </si>
  <si>
    <t>吴学基</t>
  </si>
  <si>
    <t>0831</t>
  </si>
  <si>
    <t>1.4T时尚型+多功能方向盘+铝饰条+前后雷达+氙灯</t>
  </si>
  <si>
    <t>LFV2A28VXF5031861</t>
  </si>
  <si>
    <t>黄月媛</t>
  </si>
  <si>
    <t>LFV2A28V0F5031612</t>
  </si>
  <si>
    <t>王慕之</t>
  </si>
  <si>
    <t>LFV2A28V5F5007712</t>
  </si>
  <si>
    <t>刘伟玲</t>
  </si>
  <si>
    <t>LFV2A28V6F5019092</t>
  </si>
  <si>
    <t>董双春</t>
  </si>
  <si>
    <t>黄廉正</t>
  </si>
  <si>
    <t>LFV2A28V3F5026758</t>
  </si>
  <si>
    <t>甘敏</t>
  </si>
  <si>
    <t>阿玛菲白-栗棕色（仪表台下部黑色CKD）</t>
  </si>
  <si>
    <t>LFV2A28V3F5020037</t>
  </si>
  <si>
    <t xml:space="preserve">标检展车   中央扶手箱后排座椅卡扣坏掉须索赔，全国缺货无法重新换
</t>
  </si>
  <si>
    <t>候芝芝</t>
  </si>
  <si>
    <t>三厢1.8T舒适型</t>
  </si>
  <si>
    <t>LFV3A28V3F5015618</t>
  </si>
  <si>
    <t>梁燕</t>
  </si>
  <si>
    <t>LFV2A28V6F5030206</t>
  </si>
  <si>
    <t>王琼</t>
  </si>
  <si>
    <t>LFV2A28V4F5026705</t>
  </si>
  <si>
    <t>刁文瑛</t>
  </si>
  <si>
    <t>陈艳</t>
  </si>
  <si>
    <t>LFV2A28V0F5014888</t>
  </si>
  <si>
    <t>吴绮婷</t>
  </si>
  <si>
    <t>LFV2A28V7F5031722</t>
  </si>
  <si>
    <t>邓招顺</t>
  </si>
  <si>
    <t>LFV2A28V9F5014761</t>
  </si>
  <si>
    <t>黄宝利</t>
  </si>
  <si>
    <t>三厢1.4T 进取型手动波</t>
  </si>
  <si>
    <t>LFV2A18V9E5024618</t>
  </si>
  <si>
    <t>顾金锋</t>
  </si>
  <si>
    <t>陈佳洁</t>
  </si>
  <si>
    <t>已开票11.3</t>
  </si>
  <si>
    <t>LFV2A28V1F5017413</t>
  </si>
  <si>
    <t>赵廷廷</t>
  </si>
  <si>
    <t>LFV2A28V8F5036914</t>
  </si>
  <si>
    <t>周发波</t>
  </si>
  <si>
    <t>LFV2A28V4F5043617</t>
  </si>
  <si>
    <t>16款</t>
  </si>
  <si>
    <t>谢明华</t>
  </si>
  <si>
    <t>1092</t>
  </si>
  <si>
    <t>LFV2A28V0F5044862</t>
  </si>
  <si>
    <t>陈正良</t>
  </si>
  <si>
    <t>LFV2A28V2F5043521</t>
  </si>
  <si>
    <t>陈婵娟</t>
  </si>
  <si>
    <t>LFV2A28V2F5011300</t>
  </si>
  <si>
    <t>吴文兵</t>
  </si>
  <si>
    <t>LFV2A28V0F5043520</t>
  </si>
  <si>
    <t>佟和洋</t>
  </si>
  <si>
    <t>LFV2A28VXF5037949</t>
  </si>
  <si>
    <t>王锐</t>
  </si>
  <si>
    <t>钛金米-黑色</t>
  </si>
  <si>
    <t>LFV2A28V1F5029464</t>
  </si>
  <si>
    <t>张华昌</t>
  </si>
  <si>
    <t xml:space="preserve">1111 </t>
  </si>
  <si>
    <t>三厢1.4T舒适型</t>
  </si>
  <si>
    <t>LFV2A28V0F5042898</t>
  </si>
  <si>
    <t>宋文文</t>
  </si>
  <si>
    <t>LFV2A28V0F5046434</t>
  </si>
  <si>
    <t>陈雪勤</t>
  </si>
  <si>
    <t>LFV2A28V6F5049838</t>
  </si>
  <si>
    <t>张汉元</t>
  </si>
  <si>
    <t>LFV2A28V1F5046300</t>
  </si>
  <si>
    <t>黄福玲</t>
  </si>
  <si>
    <t>已开票1.19</t>
  </si>
  <si>
    <t>LFV2A28V5F5007158</t>
  </si>
  <si>
    <t>加装：五星双色皮（黑+棕）完工 奖励200元/台</t>
  </si>
  <si>
    <t>陈浩</t>
  </si>
  <si>
    <t>海南蓝-黑色</t>
  </si>
  <si>
    <t>LFV2A28V6F5042551</t>
  </si>
  <si>
    <t>冯丽红</t>
  </si>
  <si>
    <t>LFV2A28V3F5046184</t>
  </si>
  <si>
    <t>胡辉波</t>
  </si>
  <si>
    <t>LFV3A28V9F5032956</t>
  </si>
  <si>
    <t>罗继美</t>
  </si>
  <si>
    <t>LFV2A28V9F5048490</t>
  </si>
  <si>
    <t>范光文</t>
  </si>
  <si>
    <t>LFV2A28V6F5053873</t>
  </si>
  <si>
    <t>LFV2A28V9F5053849</t>
  </si>
  <si>
    <t>冯婵媛</t>
  </si>
  <si>
    <t>LFV2A28V4F5043083</t>
  </si>
  <si>
    <t xml:space="preserve">16款 </t>
  </si>
  <si>
    <t>黄凯兵</t>
  </si>
  <si>
    <t>龙继菊</t>
  </si>
  <si>
    <t>LFV2A28V2F5046466</t>
  </si>
  <si>
    <t>张丽云</t>
  </si>
  <si>
    <t>LFV2A28V4F5050602</t>
  </si>
  <si>
    <t>王卉</t>
  </si>
  <si>
    <t>黄惠康</t>
  </si>
  <si>
    <t>LFV2A28V7F5054417</t>
  </si>
  <si>
    <t>陈玉燕</t>
  </si>
  <si>
    <t>1110</t>
  </si>
  <si>
    <t>LFV2A28V7F5050657</t>
  </si>
  <si>
    <t>唐彦妍</t>
  </si>
  <si>
    <t>LFV2A28V8F5048514</t>
  </si>
  <si>
    <t>刘伟军</t>
  </si>
  <si>
    <t xml:space="preserve">1112 </t>
  </si>
  <si>
    <t>LFV3A28V8F5043141</t>
  </si>
  <si>
    <t>何名芳</t>
  </si>
  <si>
    <t>LFV2A28V2G5006020</t>
  </si>
  <si>
    <t>郑宁倩</t>
  </si>
  <si>
    <t>LFV2A28VXF5053732</t>
  </si>
  <si>
    <t>龙香林</t>
  </si>
  <si>
    <t>LFV2A28V0G5001964</t>
  </si>
  <si>
    <t>陈亚妹</t>
  </si>
  <si>
    <t>已开票2.25</t>
  </si>
  <si>
    <t>LFV2A28V4G5000137</t>
  </si>
  <si>
    <t>吴海珊</t>
  </si>
  <si>
    <t>LFV2A28VXG5004886</t>
  </si>
  <si>
    <t>姚迎春</t>
  </si>
  <si>
    <t>LFV2A28V2F5053935</t>
  </si>
  <si>
    <t>杨琳娜</t>
  </si>
  <si>
    <t>LFV2A28V2G5009368</t>
  </si>
  <si>
    <t>赖慧萍</t>
  </si>
  <si>
    <t>LFV2A28V6G5010362</t>
  </si>
  <si>
    <t>彭清丽</t>
  </si>
  <si>
    <t>LFV2A28V2G5000900</t>
  </si>
  <si>
    <t>张思玉</t>
  </si>
  <si>
    <t>A3国产三厢 1.4T/35TFSI舒适型</t>
  </si>
  <si>
    <t>LFV2A28V3G5009251</t>
  </si>
  <si>
    <t>黄捷晖</t>
  </si>
  <si>
    <t>LFV2A28V8G5012503</t>
  </si>
  <si>
    <t>彭飞</t>
  </si>
  <si>
    <t>A3国产三厢 1.4T/35TFSI时尚型</t>
  </si>
  <si>
    <t>LFV2A28V7G5003792</t>
  </si>
  <si>
    <t>古尾兰</t>
  </si>
  <si>
    <t>LFV2A28V7G5003680</t>
  </si>
  <si>
    <t>冯永发</t>
  </si>
  <si>
    <t>LFV2A28V0G5008039</t>
  </si>
  <si>
    <t>彭丹</t>
  </si>
  <si>
    <t>A3国产三厢 1.4T/35TFSI进取型</t>
  </si>
  <si>
    <t>LFV2A28VXG5009182</t>
  </si>
  <si>
    <t>刘浩</t>
  </si>
  <si>
    <t xml:space="preserve">1352 </t>
  </si>
  <si>
    <t>A3三厢 1.4T35TFSI领英型</t>
  </si>
  <si>
    <t>LFV2A28V8G5023579</t>
  </si>
  <si>
    <t>2016年型</t>
  </si>
  <si>
    <t>林冬仙</t>
  </si>
  <si>
    <t>LFV2A28VXG5021963</t>
  </si>
  <si>
    <t>卓喜娜</t>
  </si>
  <si>
    <t>LFV2A28V2G5018586</t>
  </si>
  <si>
    <t>马超</t>
  </si>
  <si>
    <t xml:space="preserve">1353 </t>
  </si>
  <si>
    <t>LFV2A28V5G5022860</t>
  </si>
  <si>
    <t>孙连英</t>
  </si>
  <si>
    <t>LFV2A28V6G5030112</t>
  </si>
  <si>
    <t>谭颖宇</t>
  </si>
  <si>
    <t>LFV2A28V4G5020730</t>
  </si>
  <si>
    <t>曾惠敏</t>
  </si>
  <si>
    <t>LFV2A28V1G5024041</t>
  </si>
  <si>
    <t>罗小丽</t>
  </si>
  <si>
    <t>A3国产三厢 1.8T/40TFSI舒适型</t>
  </si>
  <si>
    <t>LFV3A28V4F5050278</t>
  </si>
  <si>
    <t>姚新辉</t>
  </si>
  <si>
    <t xml:space="preserve">1356 </t>
  </si>
  <si>
    <t>LFV2A28VXG5019534</t>
  </si>
  <si>
    <t>陈旭丹</t>
  </si>
  <si>
    <t>LFV2A28V0G5017548</t>
  </si>
  <si>
    <t>周锋</t>
  </si>
  <si>
    <t>LFV2A28V6G5027078</t>
  </si>
  <si>
    <t>池广文</t>
  </si>
  <si>
    <t>LFV2A28V8G5022898</t>
  </si>
  <si>
    <t>刘晓燕</t>
  </si>
  <si>
    <t>LFV2A28V6G5032331</t>
  </si>
  <si>
    <t>罗树娟</t>
  </si>
  <si>
    <t>LFV2A28V0G5020482</t>
  </si>
  <si>
    <t>廖卫华</t>
  </si>
  <si>
    <t>LFV2A28V9G5036423</t>
  </si>
  <si>
    <t>钟浩芹</t>
  </si>
  <si>
    <t>钛金米-开士米</t>
  </si>
  <si>
    <t>LFV3A28V9G5004821</t>
  </si>
  <si>
    <t>余牡华</t>
  </si>
  <si>
    <t>1353</t>
  </si>
  <si>
    <t>LFV2A28V8G5022593</t>
  </si>
  <si>
    <t>武俊雄</t>
  </si>
  <si>
    <t>1352</t>
  </si>
  <si>
    <t>LFV2A28V3G5027345</t>
  </si>
  <si>
    <t>曹敏</t>
  </si>
  <si>
    <t>1397</t>
  </si>
  <si>
    <t>LFV2A28V8G5029866</t>
  </si>
  <si>
    <t>程憬</t>
  </si>
  <si>
    <t>LFV2A28V1G5031247</t>
  </si>
  <si>
    <t>周禹辰</t>
  </si>
  <si>
    <t>LFV2A28V8G5005759</t>
  </si>
  <si>
    <t>廖德华</t>
  </si>
  <si>
    <t>LFV2A28V0G5031319</t>
  </si>
  <si>
    <t>龙清华</t>
  </si>
  <si>
    <t>LFV2A28V2G5031029</t>
  </si>
  <si>
    <t>张亚敏</t>
  </si>
  <si>
    <t>1396</t>
  </si>
  <si>
    <t>LFV2A28V6G5029820</t>
  </si>
  <si>
    <t>方华永</t>
  </si>
  <si>
    <t>LFV2A28V8G5031875</t>
  </si>
  <si>
    <t>邓伟英</t>
  </si>
  <si>
    <t>LFV2A28V7G5023041</t>
  </si>
  <si>
    <t>李江明</t>
  </si>
  <si>
    <t>LFV2A28V3G5028351</t>
  </si>
  <si>
    <t>付海芹</t>
  </si>
  <si>
    <t>郑华锐</t>
  </si>
  <si>
    <t>LFV2A28V5G5005637</t>
  </si>
  <si>
    <t>LFV2A28V8G5040981</t>
  </si>
  <si>
    <t>金燕</t>
  </si>
  <si>
    <t>LFV2A28V8G5047302</t>
  </si>
  <si>
    <t>汕头市马炮汽车贸易有限公司</t>
  </si>
  <si>
    <t>LFV2A28V9G5047115</t>
  </si>
  <si>
    <t>廖耀平</t>
  </si>
  <si>
    <t>LFV2A28V0G5033409</t>
  </si>
  <si>
    <t>黄康玲</t>
  </si>
  <si>
    <t>已开票9.8</t>
  </si>
  <si>
    <t>LFV3A28V2F5044897</t>
  </si>
  <si>
    <t>李佰兴</t>
  </si>
  <si>
    <t>LFV2A28V0G5032342</t>
  </si>
  <si>
    <t>洪晓丹</t>
  </si>
  <si>
    <t>LFV2A28V6G5047315</t>
  </si>
  <si>
    <t>LFV2A28V9G5023462</t>
  </si>
  <si>
    <t>2016年型 加装：座椅专用皮黑6800 完工</t>
  </si>
  <si>
    <t>冼慧卿</t>
  </si>
  <si>
    <t>LFV2A28V7G5038414</t>
  </si>
  <si>
    <t>易云</t>
  </si>
  <si>
    <t>LFV2A28V2G5035937</t>
  </si>
  <si>
    <t>李天成</t>
  </si>
  <si>
    <t>LFV2A28V3G5046400</t>
  </si>
  <si>
    <t>刘鑫</t>
  </si>
  <si>
    <t xml:space="preserve">1478 </t>
  </si>
  <si>
    <t>LFV2A28VXG5049021</t>
  </si>
  <si>
    <t>孟桢沛</t>
  </si>
  <si>
    <t>LFV2A28V8G5045405</t>
  </si>
  <si>
    <t>钟梦希</t>
  </si>
  <si>
    <t>LFV2A28V6G5046603</t>
  </si>
  <si>
    <t>黄崇立</t>
  </si>
  <si>
    <t xml:space="preserve">1479 </t>
  </si>
  <si>
    <t>LFV2A28V2G5045562</t>
  </si>
  <si>
    <t>魏梅</t>
  </si>
  <si>
    <t>LFV2A28V9G5046269</t>
  </si>
  <si>
    <t>吴晓莹</t>
  </si>
  <si>
    <t>LFV2A28V0G5054213</t>
  </si>
  <si>
    <t>闫文</t>
  </si>
  <si>
    <t xml:space="preserve">1477 </t>
  </si>
  <si>
    <t>LFV2A28VXG5057099</t>
  </si>
  <si>
    <t>袁加祺</t>
  </si>
  <si>
    <t>LFV2A28V3G5054013</t>
  </si>
  <si>
    <t>2016年型 加装：原厂排气管套+仪表遮光垫980</t>
  </si>
  <si>
    <t>王义梅</t>
  </si>
  <si>
    <t>林春</t>
  </si>
  <si>
    <t>没卖精品10.14</t>
  </si>
  <si>
    <t>LFV2A28V9G5056977</t>
  </si>
  <si>
    <t>2016年型 加装：原厂排气管套980</t>
  </si>
  <si>
    <t>王文兵</t>
  </si>
  <si>
    <t>LFV2A28V2G5055900</t>
  </si>
  <si>
    <t>王兴漂</t>
  </si>
  <si>
    <t>LFV2A28VXG5054364</t>
  </si>
  <si>
    <t>梁剑锋</t>
  </si>
  <si>
    <t>LFV2A28V8G5047090</t>
  </si>
  <si>
    <t>邓姑丹</t>
  </si>
  <si>
    <t>LFV2A28VXG5049018</t>
  </si>
  <si>
    <t>2016年型 加装：排气管套+原厂座垫1880</t>
  </si>
  <si>
    <t>魏曼</t>
  </si>
  <si>
    <t>LFV2A28V4G5063657</t>
  </si>
  <si>
    <t>巫庆辉</t>
  </si>
  <si>
    <t>LFV2A28V0G5063591</t>
  </si>
  <si>
    <t>王桂英</t>
  </si>
  <si>
    <t>LFV2A28V6G5063305</t>
  </si>
  <si>
    <t>张政东</t>
  </si>
  <si>
    <t>LFV2A28V7G5060462</t>
  </si>
  <si>
    <t>麻金珍</t>
  </si>
  <si>
    <t>LFV2A28V4G5044588</t>
  </si>
  <si>
    <t>向建华</t>
  </si>
  <si>
    <t>LFV2A28V0G5052347</t>
  </si>
  <si>
    <t>李庆华</t>
  </si>
  <si>
    <t>LFV2A28V9G5063475</t>
  </si>
  <si>
    <t>冯锐</t>
  </si>
  <si>
    <t>已开票11.6</t>
  </si>
  <si>
    <t>LFV2A28VXG5046409</t>
  </si>
  <si>
    <t>谢田庆</t>
  </si>
  <si>
    <t>LFV2A28V9G5059314</t>
  </si>
  <si>
    <t>凌欣</t>
  </si>
  <si>
    <t>已开票11.11</t>
  </si>
  <si>
    <t xml:space="preserve">1443 </t>
  </si>
  <si>
    <t>A3三厢 1.4T/35TFSI特别版</t>
  </si>
  <si>
    <t>LFV2A28V4G5035521</t>
  </si>
  <si>
    <t>祁天亮</t>
  </si>
  <si>
    <t>已开票11.9</t>
  </si>
  <si>
    <t>LFV2A28V1G5035136</t>
  </si>
  <si>
    <t>王超</t>
  </si>
  <si>
    <t>LFV2A28V2G5057856</t>
  </si>
  <si>
    <t>马圆圆</t>
  </si>
  <si>
    <t>LFV2A28V2G5063589</t>
  </si>
  <si>
    <t>彭燕</t>
  </si>
  <si>
    <t>LFV2A28V2G5063592</t>
  </si>
  <si>
    <t>洪春萍</t>
  </si>
  <si>
    <t>LFV2A28V0G5067107</t>
  </si>
  <si>
    <t>贡金权</t>
  </si>
  <si>
    <t>LFV2A28V9G5066649</t>
  </si>
  <si>
    <t>温闪闪</t>
  </si>
  <si>
    <t>1541</t>
  </si>
  <si>
    <t>A3三厢 1.8T/40TFSI风尚型</t>
  </si>
  <si>
    <t>冰川白-黑棕</t>
  </si>
  <si>
    <t>LFV3A28V3G5063184</t>
  </si>
  <si>
    <t>郭海燕</t>
  </si>
  <si>
    <t>LFV2A28V8G5072765</t>
  </si>
  <si>
    <t>廖华根</t>
  </si>
  <si>
    <t>LFV2A28V1G5073031</t>
  </si>
  <si>
    <t>林淑芝</t>
  </si>
  <si>
    <t>LFV2A28V5G5071623</t>
  </si>
  <si>
    <t>LFV2A28V4G5075033</t>
  </si>
  <si>
    <t>黄伟琳</t>
  </si>
  <si>
    <t>已开票12.4</t>
  </si>
  <si>
    <t>LFV2A28V7G5072224</t>
  </si>
  <si>
    <t>徐健</t>
  </si>
  <si>
    <t>LFV2A28V7G5070831</t>
  </si>
  <si>
    <t>林莉</t>
  </si>
  <si>
    <t>LFV2A28V8G5074158</t>
  </si>
  <si>
    <t>李慧杰</t>
  </si>
  <si>
    <t>LFV2A28V6G5072067</t>
  </si>
  <si>
    <t>何乐</t>
  </si>
  <si>
    <t>LFV2A28V4G5072892</t>
  </si>
  <si>
    <t>戴卫平</t>
  </si>
  <si>
    <t>LFV2A28V6G5074000</t>
  </si>
  <si>
    <t>奉建成</t>
  </si>
  <si>
    <t>LFV2A28V7G5067136</t>
  </si>
  <si>
    <t>蒲艳</t>
  </si>
  <si>
    <t>LFV2A28V9G5075920</t>
  </si>
  <si>
    <t>胡沁</t>
  </si>
  <si>
    <t>B级</t>
  </si>
  <si>
    <t>LFV2A28V5G5075025</t>
  </si>
  <si>
    <t>沈亚伟</t>
  </si>
  <si>
    <t>LFV2A28V2G5067111</t>
  </si>
  <si>
    <t>丁红</t>
  </si>
  <si>
    <t>LFV2A28V3G5074701</t>
  </si>
  <si>
    <t>卢燕</t>
  </si>
  <si>
    <t>LFV2A28V6G5070934</t>
  </si>
  <si>
    <t>游波</t>
  </si>
  <si>
    <t>LFV2A28V4G5075470</t>
  </si>
  <si>
    <t>任东岭</t>
  </si>
  <si>
    <t>已开12.22</t>
  </si>
  <si>
    <t>LFV2A28VXG5079555</t>
  </si>
  <si>
    <t>凌小丽</t>
  </si>
  <si>
    <t>LFV2A28V6G5070531</t>
  </si>
  <si>
    <t>何小芳</t>
  </si>
  <si>
    <t>LFV2A28V0G5078883</t>
  </si>
  <si>
    <t>崔海星</t>
  </si>
  <si>
    <t>LFV2A28V0G5077989</t>
  </si>
  <si>
    <t>彭建伟</t>
  </si>
  <si>
    <t>LFV2A28V6G5063627</t>
  </si>
  <si>
    <t>LFV2A28V2G5079484</t>
  </si>
  <si>
    <t>王功福</t>
  </si>
  <si>
    <t>LFV2A28V1G5067200</t>
  </si>
  <si>
    <t>林国强</t>
  </si>
  <si>
    <t>LFV2A28V8G5079571</t>
  </si>
  <si>
    <t>程文（大用户）</t>
  </si>
  <si>
    <t>LFV2A28V5H5001606</t>
  </si>
  <si>
    <t>邓艳玲</t>
  </si>
  <si>
    <t>LFV2A28V3G5082538</t>
  </si>
  <si>
    <t>喻伟峰</t>
  </si>
  <si>
    <t>LFV2A28V5G5079639</t>
  </si>
  <si>
    <t>余映萍</t>
  </si>
  <si>
    <t>已开票2.8</t>
  </si>
  <si>
    <t>LFV2A28V2H5000719</t>
  </si>
  <si>
    <t>康乐莹</t>
  </si>
  <si>
    <t>LFV3A28V2H5000661</t>
  </si>
  <si>
    <t>蔡品钦</t>
  </si>
  <si>
    <t xml:space="preserve">陈思煌 </t>
  </si>
  <si>
    <t>LFV2A28V9H5001589</t>
  </si>
  <si>
    <t>丁立仙</t>
  </si>
  <si>
    <t>LFV2A28V3G5079395</t>
  </si>
  <si>
    <t>王彦霖</t>
  </si>
  <si>
    <t>LFV2A28V4H5000849</t>
  </si>
  <si>
    <t>吴慧媛</t>
  </si>
  <si>
    <t>LFV2A28V5H5001122</t>
  </si>
  <si>
    <t>熊梅</t>
  </si>
  <si>
    <t>已开票2.26</t>
  </si>
  <si>
    <t>LFV2A28V2H5001630</t>
  </si>
  <si>
    <t>钟宇姗</t>
  </si>
  <si>
    <t>LFV2A28V0H5001531</t>
  </si>
  <si>
    <t>深圳市龙岗区百合社会事务服务中心</t>
  </si>
  <si>
    <t>LFV2A28V4H5001192</t>
  </si>
  <si>
    <t>LFV2A28V7H5001042</t>
  </si>
  <si>
    <t>邓福娣</t>
  </si>
  <si>
    <t>LFV2A28V3H5005542</t>
  </si>
  <si>
    <t>张一铭</t>
  </si>
  <si>
    <t>LFV2A28V3H5007761</t>
  </si>
  <si>
    <t>郭业</t>
  </si>
  <si>
    <t>LFV2A28V0H5007670</t>
  </si>
  <si>
    <t>王春利</t>
  </si>
  <si>
    <t>LFV2A28V7H5011635</t>
  </si>
  <si>
    <t>黎同枢</t>
  </si>
  <si>
    <r>
      <rPr>
        <sz val="9"/>
        <color indexed="8"/>
        <rFont val="宋体"/>
        <charset val="134"/>
      </rPr>
      <t xml:space="preserve">A3三厢 </t>
    </r>
    <r>
      <rPr>
        <sz val="11"/>
        <color theme="1"/>
        <rFont val="宋体"/>
        <charset val="134"/>
        <scheme val="minor"/>
      </rPr>
      <t>1.4T/</t>
    </r>
    <r>
      <rPr>
        <sz val="11"/>
        <color theme="1"/>
        <rFont val="宋体"/>
        <charset val="134"/>
        <scheme val="minor"/>
      </rPr>
      <t>35TFSI风尚型</t>
    </r>
  </si>
  <si>
    <t>LFV2A28V7H5012817</t>
  </si>
  <si>
    <t>杨红妹</t>
  </si>
  <si>
    <t>LFV2A28V4H5012788</t>
  </si>
  <si>
    <t>张艺兰</t>
  </si>
  <si>
    <t>LFV2A28V7H5010839</t>
  </si>
  <si>
    <t>廖运娣</t>
  </si>
  <si>
    <t>LFV2A28V4H5012757</t>
  </si>
  <si>
    <t>黄志立</t>
  </si>
  <si>
    <t>LFV2A28V8H5012616</t>
  </si>
  <si>
    <t>黄奇</t>
  </si>
  <si>
    <t>LFV2A28V6H5011190</t>
  </si>
  <si>
    <t>黄斯波</t>
  </si>
  <si>
    <t>LFV2A28V1H5012652</t>
  </si>
  <si>
    <t>黄炳康</t>
  </si>
  <si>
    <t>LFV2A28V4H5012712</t>
  </si>
  <si>
    <t>李伟豪</t>
  </si>
  <si>
    <t>LFV2A28V8H5013278</t>
  </si>
  <si>
    <t>叶小美</t>
  </si>
  <si>
    <t>LFV2A28VXH5012424</t>
  </si>
  <si>
    <t>黄映雪</t>
  </si>
  <si>
    <t>LFV2A28V7H5012560</t>
  </si>
  <si>
    <t>徐胜军</t>
  </si>
  <si>
    <t>LFV2A28V8H5016326</t>
  </si>
  <si>
    <t xml:space="preserve">2016年型 </t>
  </si>
  <si>
    <t>高岑</t>
  </si>
  <si>
    <t>LFV2A28V6G5075230</t>
  </si>
  <si>
    <t>吴雨声</t>
  </si>
  <si>
    <t>LFV2A28V8G5079621</t>
  </si>
  <si>
    <t>2016年型 加装运动套餐：S3中网+银色后视镜罩+四出排气管后下唇+WIFI记录仪+交车礼包+OMAK防爆膜22880（提成1300）完工</t>
  </si>
  <si>
    <t>熊飞阳</t>
  </si>
  <si>
    <t>LFV2A28V5H5012394</t>
  </si>
  <si>
    <t>张东钦</t>
  </si>
  <si>
    <t>1837</t>
  </si>
  <si>
    <r>
      <rPr>
        <sz val="9"/>
        <color indexed="8"/>
        <rFont val="宋体"/>
        <charset val="134"/>
      </rPr>
      <t>A3</t>
    </r>
    <r>
      <rPr>
        <sz val="9"/>
        <color indexed="8"/>
        <rFont val="宋体"/>
        <charset val="134"/>
      </rPr>
      <t>三厢</t>
    </r>
    <r>
      <rPr>
        <sz val="9"/>
        <color indexed="8"/>
        <rFont val="Arial"/>
        <charset val="134"/>
      </rPr>
      <t xml:space="preserve"> 1.4T/35TFSI</t>
    </r>
    <r>
      <rPr>
        <sz val="9"/>
        <color indexed="8"/>
        <rFont val="宋体"/>
        <charset val="134"/>
      </rPr>
      <t>时尚型</t>
    </r>
  </si>
  <si>
    <t>LFV2A28V4H5020955</t>
  </si>
  <si>
    <t>黄朝煌</t>
  </si>
  <si>
    <t>1850</t>
  </si>
  <si>
    <t>A3三厢 1.4T/35TFSI进取型</t>
  </si>
  <si>
    <t>LFV2A28V9H5026170</t>
  </si>
  <si>
    <t>曾志文</t>
  </si>
  <si>
    <t>LFV2A28V2H5026186</t>
  </si>
  <si>
    <t>吴冠兰</t>
  </si>
  <si>
    <t>LFV2A28V2H5025250</t>
  </si>
  <si>
    <t>韩志刚</t>
  </si>
  <si>
    <t>LFV2A28V7H5026779</t>
  </si>
  <si>
    <t>周志民</t>
  </si>
  <si>
    <t>LFV2A28V9H5024967</t>
  </si>
  <si>
    <t>舒晓兰</t>
  </si>
  <si>
    <t>冰川白-黑色-栗棕色</t>
  </si>
  <si>
    <t>LFV2A28V2H5026110</t>
  </si>
  <si>
    <t>邹永存</t>
  </si>
  <si>
    <t xml:space="preserve">1850 </t>
  </si>
  <si>
    <t>LFV2A28V8H5031098</t>
  </si>
  <si>
    <t>江新秀</t>
  </si>
  <si>
    <t>探戈红-黑色-探戈红</t>
  </si>
  <si>
    <t>LFV2A28V1H5031380</t>
  </si>
  <si>
    <t>不可置换</t>
  </si>
  <si>
    <t>穆向琼</t>
  </si>
  <si>
    <t>LFV2A28V6H5031505</t>
  </si>
  <si>
    <t>吴英锋</t>
  </si>
  <si>
    <t>LFV2A28V3H5027203</t>
  </si>
  <si>
    <t xml:space="preserve"> 惠州市博新电子有限公司（大用户）</t>
  </si>
  <si>
    <t>西拉红-黑色</t>
  </si>
  <si>
    <t>LFV2A28V9H5024418</t>
  </si>
  <si>
    <t>刘美香</t>
  </si>
  <si>
    <t>LFV2A28VXH5014982</t>
  </si>
  <si>
    <t>陈楚云</t>
  </si>
  <si>
    <t>已开票8-7</t>
  </si>
  <si>
    <t>LFV2A28V5H5037571</t>
  </si>
  <si>
    <t>谭琪</t>
  </si>
  <si>
    <r>
      <rPr>
        <sz val="9"/>
        <color indexed="8"/>
        <rFont val="宋体"/>
        <charset val="134"/>
      </rPr>
      <t>A3</t>
    </r>
    <r>
      <rPr>
        <sz val="9"/>
        <color indexed="8"/>
        <rFont val="宋体"/>
        <charset val="134"/>
      </rPr>
      <t>三厢</t>
    </r>
    <r>
      <rPr>
        <sz val="9"/>
        <color indexed="8"/>
        <rFont val="Arial"/>
        <charset val="134"/>
      </rPr>
      <t xml:space="preserve"> 2.0T/40TFSI</t>
    </r>
    <r>
      <rPr>
        <sz val="9"/>
        <color indexed="8"/>
        <rFont val="宋体"/>
        <charset val="134"/>
      </rPr>
      <t>运动型</t>
    </r>
  </si>
  <si>
    <t xml:space="preserve">冰川白+黑色-银色 </t>
  </si>
  <si>
    <t>LFV3A28V8H5031347</t>
  </si>
  <si>
    <t xml:space="preserve"> 秦心怡</t>
  </si>
  <si>
    <t>西拉红-钛灰色</t>
  </si>
  <si>
    <t>LFV2A28VXH5025240</t>
  </si>
  <si>
    <t>黄心安</t>
  </si>
  <si>
    <t>帅湾</t>
  </si>
  <si>
    <t>LFV2A28V0H5048848</t>
  </si>
  <si>
    <t>张婷</t>
  </si>
  <si>
    <t xml:space="preserve"> 1855</t>
  </si>
  <si>
    <t>A3三厢 2.0T/40TFSI运动型</t>
  </si>
  <si>
    <t>LFV3A28V8H5053512</t>
  </si>
  <si>
    <t>彭少明</t>
  </si>
  <si>
    <r>
      <rPr>
        <sz val="9"/>
        <color indexed="8"/>
        <rFont val="宋体"/>
        <charset val="134"/>
      </rPr>
      <t>A3</t>
    </r>
    <r>
      <rPr>
        <sz val="9"/>
        <color indexed="8"/>
        <rFont val="宋体"/>
        <charset val="134"/>
      </rPr>
      <t>三厢</t>
    </r>
    <r>
      <rPr>
        <sz val="9"/>
        <color indexed="8"/>
        <rFont val="Arial"/>
        <charset val="134"/>
      </rPr>
      <t xml:space="preserve"> 1.4T/35TFSI</t>
    </r>
    <r>
      <rPr>
        <sz val="9"/>
        <color indexed="8"/>
        <rFont val="宋体"/>
        <charset val="134"/>
      </rPr>
      <t>运动型</t>
    </r>
  </si>
  <si>
    <t>LFV2A28V3H5024947</t>
  </si>
  <si>
    <t>李义</t>
  </si>
  <si>
    <t>LFV2A28V3H5041893</t>
  </si>
  <si>
    <t>2017年型 加装：座椅专用皮+升窗系统 5500 完工</t>
  </si>
  <si>
    <t>洪练昌</t>
  </si>
  <si>
    <t>LFV2A28V0H5033539</t>
  </si>
  <si>
    <t>张共科（不可置换）</t>
  </si>
  <si>
    <t>LFV2A28V1H5056652</t>
  </si>
  <si>
    <t>洪双凤（欠合同）</t>
  </si>
  <si>
    <t>LFV2A28V7H5033585</t>
  </si>
  <si>
    <t>罗功进</t>
  </si>
  <si>
    <t>LFV2A28V1H5025028</t>
  </si>
  <si>
    <t>林慧峰</t>
  </si>
  <si>
    <t>已售：袁梦萍6.9，一直没给合同，放车6.17，外地牌，要退7.17，原吉永慧-曾瑶，上不了外地牌7.1，金额天开票9.24，已开票9.28</t>
  </si>
  <si>
    <t>LFV2A28V5H5038641</t>
  </si>
  <si>
    <t>2017年型 加装：安卓版高备导航+倒车影像5800 完工</t>
  </si>
  <si>
    <t>陈丽微</t>
  </si>
  <si>
    <t>LFV2A28V3H5038363</t>
  </si>
  <si>
    <t>钟育环</t>
  </si>
  <si>
    <t>下下周9.10，留一天9.24，原陈植友-杨益珠，8.19订，8.20配，10.1放车10.1。导航不一样，已跟销售说过10.6，已开票10.17</t>
  </si>
  <si>
    <t>LFV2A28V6H5056551</t>
  </si>
  <si>
    <t>吴锦泉</t>
  </si>
  <si>
    <t>李木伟</t>
  </si>
  <si>
    <t>LFV2A28V8H5025544</t>
  </si>
  <si>
    <t>凌驾</t>
  </si>
  <si>
    <t>胡泫</t>
  </si>
  <si>
    <t>钛金米-黑色-海南蓝</t>
  </si>
  <si>
    <t>LFV2A28V7H5049432</t>
  </si>
  <si>
    <t>陈锐华</t>
  </si>
  <si>
    <t>星锐黄-钛灰色-黑色</t>
  </si>
  <si>
    <t>LFV2A28V7H5043534</t>
  </si>
  <si>
    <t>曾翠芬</t>
  </si>
  <si>
    <t>原陈晓聪-洪双凤9.23,已开票10.26</t>
  </si>
  <si>
    <t xml:space="preserve">1904 </t>
  </si>
  <si>
    <t>LFV2A28V6H5062219</t>
  </si>
  <si>
    <t>黄文祥</t>
  </si>
  <si>
    <t>LFV2A28V9H5038996</t>
  </si>
  <si>
    <t>杨朔</t>
  </si>
  <si>
    <t>原何将固-陈庆，按揭被拒10.10,已交钱10.27</t>
  </si>
  <si>
    <t>LFV2A28V7H5047342</t>
  </si>
  <si>
    <t>罗上煌</t>
  </si>
  <si>
    <t>原陈小龙-刘红霞8.19订，9.8放车，要退车10.8原张健-林晓坤9.8，一直没交钱，放出来10.8，原陈小龙-刘红霞，退10.22，已开票11.2</t>
  </si>
  <si>
    <t>LFV2A28V4H5044642</t>
  </si>
  <si>
    <t>吴上森</t>
  </si>
  <si>
    <t>原刘裕鹏-陶鸿，换车型9.8,已开票11.5</t>
  </si>
  <si>
    <t>LFV2A28V1H5023599</t>
  </si>
  <si>
    <t>邱志坚</t>
  </si>
  <si>
    <t>LFV2A28V1H5069448</t>
  </si>
  <si>
    <t>伍晓文（大用户）</t>
  </si>
  <si>
    <t>已交钱11.20</t>
  </si>
  <si>
    <t>LFV2A28V2H5015639</t>
  </si>
  <si>
    <t>标检展车 林曼芝</t>
  </si>
  <si>
    <t>原陈植友-陈漫丽9.24，已开票11.26</t>
  </si>
  <si>
    <t>A3三厢 1.4T/35TFSI时尚型</t>
  </si>
  <si>
    <t>LFV2A28V8H5065171</t>
  </si>
  <si>
    <t>杨婵娟</t>
  </si>
  <si>
    <t xml:space="preserve">1902 </t>
  </si>
  <si>
    <t>LFV2A28V9H5061968</t>
  </si>
  <si>
    <t>范志满</t>
  </si>
  <si>
    <t>西拉红-钛灰色-黑色</t>
  </si>
  <si>
    <t>LFV2A28V0H5053175</t>
  </si>
  <si>
    <t>黎小梅</t>
  </si>
  <si>
    <t>原袁梦萍-任利斌10.8，按揭没过，要退车10.23，已开票11.25</t>
  </si>
  <si>
    <t>LFV2A28V4H5032264</t>
  </si>
  <si>
    <t>曾晓燕</t>
  </si>
  <si>
    <t>LFV2A28V5H5065225</t>
  </si>
  <si>
    <t>朱沛锦</t>
  </si>
  <si>
    <t>原杨明祥-朱沛锦，10.2订，10.25分车，一直没交钱，先放出来11.28，已交钱12.10,已开票12.12</t>
  </si>
  <si>
    <t>LFV2A28V3H5020042</t>
  </si>
  <si>
    <t>董彪</t>
  </si>
  <si>
    <t>原蔡广萍-李聪5.12，已开票12.17</t>
  </si>
  <si>
    <t>1901</t>
  </si>
  <si>
    <t>LFV2A28V1H5062189</t>
  </si>
  <si>
    <t>王子娴</t>
  </si>
  <si>
    <t>LFV2A28V9H5023303</t>
  </si>
  <si>
    <t>邱富金</t>
  </si>
  <si>
    <t>已开票12-24</t>
  </si>
  <si>
    <t>A3三厢 1.4T/35TFSI时尚型个性化（南方车型）</t>
  </si>
  <si>
    <t xml:space="preserve">探戈红+钛灰色 </t>
  </si>
  <si>
    <t>LFV2A28V0H5071918</t>
  </si>
  <si>
    <t>董冬琼</t>
  </si>
  <si>
    <t>LFV2A28V0H5079419</t>
  </si>
  <si>
    <t>胡伟伦</t>
  </si>
  <si>
    <t xml:space="preserve"> 1902 </t>
  </si>
  <si>
    <t>LFV2A28V5H5079254</t>
  </si>
  <si>
    <t>LFV2A28V3H5062937</t>
  </si>
  <si>
    <t>李小红</t>
  </si>
  <si>
    <t>LFV2A28V0H5083423</t>
  </si>
  <si>
    <t>肖琨</t>
  </si>
  <si>
    <t xml:space="preserve">1966 </t>
  </si>
  <si>
    <t xml:space="preserve">冰川白+黑色-海南蓝 </t>
  </si>
  <si>
    <t>LFV2A28V1H5065173</t>
  </si>
  <si>
    <t>杨周仙</t>
  </si>
  <si>
    <t>LFV2A28V6H5078078</t>
  </si>
  <si>
    <t>古展翼</t>
  </si>
  <si>
    <t>LFV2A28V0H5072017</t>
  </si>
  <si>
    <t>黄秋影</t>
  </si>
  <si>
    <t>LFV2A28V6H5071955</t>
  </si>
  <si>
    <t>朱爱星</t>
  </si>
  <si>
    <t>LFV2A28V2H5080863</t>
  </si>
  <si>
    <t>王苹</t>
  </si>
  <si>
    <t>LFV2A28V1H5053332</t>
  </si>
  <si>
    <t>张秋平</t>
  </si>
  <si>
    <t>LFV2A28VXJ5354977</t>
  </si>
  <si>
    <t>胡春连</t>
  </si>
  <si>
    <t>已开票4.9</t>
  </si>
  <si>
    <t>A3三厢 1.4T/35TFSI进取型
个性化</t>
  </si>
  <si>
    <t>LFV2A28V5H5045752</t>
  </si>
  <si>
    <t>李玉琴（大用户）</t>
  </si>
  <si>
    <t>LFV2A28V3J5367053</t>
  </si>
  <si>
    <t>换右前门+右边下裙</t>
  </si>
  <si>
    <t>吴招荣</t>
  </si>
  <si>
    <t>LFV2A28V7J5366875</t>
  </si>
  <si>
    <t>杨超</t>
  </si>
  <si>
    <t>A3三厢 2.0T/40TFSI风尚型</t>
  </si>
  <si>
    <t>LFV3A28V2J5367971</t>
  </si>
  <si>
    <t>黄爱容</t>
  </si>
  <si>
    <t>LFV2A28V2J5371921</t>
  </si>
  <si>
    <t>郑惠珍</t>
  </si>
  <si>
    <t>LFV2A28V9J5372080</t>
  </si>
  <si>
    <t>黄林荣</t>
  </si>
  <si>
    <t>LFV2A28V7H5059815</t>
  </si>
  <si>
    <t>谢云健</t>
  </si>
  <si>
    <t>周一面签3.10，原邱晓明-王亮3.16,原李青华-谢云健5.15，已开票5.27</t>
  </si>
  <si>
    <t>LFV2A28V9J5367932</t>
  </si>
  <si>
    <t>王宝</t>
  </si>
  <si>
    <t>应该可以5.25，已开票5.28</t>
  </si>
  <si>
    <t>LFV2A28V4J5366283</t>
  </si>
  <si>
    <t>全红</t>
  </si>
  <si>
    <t>LFV2A28V0H5017387</t>
  </si>
  <si>
    <t>梁容青</t>
  </si>
  <si>
    <t>喀纳斯绿-钛灰色</t>
  </si>
  <si>
    <t>LFV2A28V5H5047789</t>
  </si>
  <si>
    <t>程勇生</t>
  </si>
  <si>
    <t>LFV2A28VXH5048646</t>
  </si>
  <si>
    <t>何浩</t>
  </si>
  <si>
    <t>原唐钟涛-于爱武，客户要换成锦龙车10.14，这两天开6.22,按揭通过6.23，已开票6.24</t>
  </si>
  <si>
    <t>LFV2A28V7J5358713</t>
  </si>
  <si>
    <t>邱瑞群</t>
  </si>
  <si>
    <t>本月开，周四6.26，已开票6.28</t>
  </si>
  <si>
    <t>LFV2A28V9J5387825</t>
  </si>
  <si>
    <t>蔡茂勇</t>
  </si>
  <si>
    <t>原袁梦萍-谢利方6.18，已开票6.28</t>
  </si>
  <si>
    <t>LFV2A28V7H5065209</t>
  </si>
  <si>
    <t>陈翠柳</t>
  </si>
  <si>
    <t>按揭拒了，再改其他途径，尽量月底前开6.22，实在不行就放出来6.22，已开票6.30</t>
  </si>
  <si>
    <t>LFV2A28V5H5030006</t>
  </si>
  <si>
    <t>倪文杰</t>
  </si>
  <si>
    <t>原陈晓聪-张冬梅6.11，原张健-吴梅荣6.18，已开票7.3</t>
  </si>
  <si>
    <t>LFV2A28V9J5386965</t>
  </si>
  <si>
    <t>曾金兵</t>
  </si>
  <si>
    <t>按揭通过，要7月开6.23原龙思佳-柯昌旺4.15订，6.16分，6.25让给陈小龙6.25，本月开6.25，已开票6.30</t>
  </si>
  <si>
    <t>LFV2A28V4J5369829</t>
  </si>
  <si>
    <t>谢利方</t>
  </si>
  <si>
    <t>原郑沛宇-郑演润6.18，按揭中6.22，可以开6.23已开票6.30</t>
  </si>
  <si>
    <t>LFV2A28V2J5382501</t>
  </si>
  <si>
    <t>按揭中6.23，原李青华-陈铭6.30,已开票6.8</t>
  </si>
  <si>
    <t>LFV3A28V2J5376914</t>
  </si>
  <si>
    <t>孙震</t>
  </si>
  <si>
    <t>LFV2A28V4J5359799</t>
  </si>
  <si>
    <t>王文彩</t>
  </si>
  <si>
    <t>LFV2A28V5J5376630</t>
  </si>
  <si>
    <t>阳芳芳</t>
  </si>
  <si>
    <t>已交夹子7.21，已开票7.22</t>
  </si>
  <si>
    <t>LFV2A28V7J5390965</t>
  </si>
  <si>
    <t>王昕彤</t>
  </si>
  <si>
    <t>月底开票没问题7.21，已开票7.29</t>
  </si>
  <si>
    <t>LFV2A28V8J5395494</t>
  </si>
  <si>
    <t>刘星辉</t>
  </si>
  <si>
    <t>LFV2A28V2J5390789</t>
  </si>
  <si>
    <t>缪金根</t>
  </si>
  <si>
    <t>LFV3A28V9J5395864</t>
  </si>
  <si>
    <t>李秀玲</t>
  </si>
  <si>
    <t>已开票8.5</t>
  </si>
  <si>
    <t>LFV2A28V1J5379217</t>
  </si>
  <si>
    <t>深圳市鑫钰铭贸易有限公司</t>
  </si>
  <si>
    <t>本月可开6.23,原赵静-林倩仪，6.5订，6.21分，转两厢6.26，没那么快7.21，原赵静-汪丽平7.23,已开票8.10</t>
  </si>
  <si>
    <t>LFV2A28V2J5389464</t>
  </si>
  <si>
    <t>何晓钰</t>
  </si>
  <si>
    <t>没钱，钱被他爸爸套住了7.21，原赵静-付蕾蕾7.23，已开票8.17</t>
  </si>
  <si>
    <t>LFV2A28V9J5381314</t>
  </si>
  <si>
    <t>杨露露</t>
  </si>
  <si>
    <t>LFV2A28VXJ5359757</t>
  </si>
  <si>
    <t>LFV2A28V6J5391119</t>
  </si>
  <si>
    <t>李颂玲</t>
  </si>
  <si>
    <t>LFV2A28VXH5072140</t>
  </si>
  <si>
    <t>2018年型 加装：SQ3中网+格珊+银色后视镜罩+四出排气管（含后下裙）+记录仪+防爆膜+交车礼包 22880，提成1300</t>
  </si>
  <si>
    <t>杨翠婷</t>
  </si>
  <si>
    <t>原胡海平-缪金根8.1，按揭中，通过就能开8.29，已开票9.11</t>
  </si>
  <si>
    <t>LFV2A28V0J5402485</t>
  </si>
  <si>
    <t>罗英清</t>
  </si>
  <si>
    <t>LFV2A28V4J5402487</t>
  </si>
  <si>
    <t>宋建伟</t>
  </si>
  <si>
    <t>LFV2A28V9J5401092</t>
  </si>
  <si>
    <t>LFV2A28V7J5378136</t>
  </si>
  <si>
    <t>蒙在拥</t>
  </si>
  <si>
    <t>LFV2A28V6J5380606</t>
  </si>
  <si>
    <t>胡娇</t>
  </si>
  <si>
    <t>LFV2A28VXJ5408570</t>
  </si>
  <si>
    <t>柯昌旺</t>
  </si>
  <si>
    <t>LFV2A28V5J5408167</t>
  </si>
  <si>
    <t>徐迎春</t>
  </si>
  <si>
    <t>已开票9.29</t>
  </si>
  <si>
    <t>LFV2A28V3J5365111</t>
  </si>
  <si>
    <t>李家蓉</t>
  </si>
  <si>
    <t>LFV2A28V2J5388833</t>
  </si>
  <si>
    <t>庄建科</t>
  </si>
  <si>
    <t>LFV2A28V1J5398785</t>
  </si>
  <si>
    <t>汪丽平</t>
  </si>
  <si>
    <t>LFV2A28VXJ5408214</t>
  </si>
  <si>
    <t>刘化雄</t>
  </si>
  <si>
    <t>15号开票，不开就给胡海平10.13，已开票10.18</t>
  </si>
  <si>
    <t>LFV2A28V3J5411472</t>
  </si>
  <si>
    <t>徐丽诗</t>
  </si>
  <si>
    <t>周婷婷</t>
  </si>
  <si>
    <t>LFV2A28V5J5405835</t>
  </si>
  <si>
    <t>陶恩乐</t>
  </si>
  <si>
    <t>原董军超-卢晓生9.26订，LD让放车10.13，10.25开，已交夹子10.27，已开票10.28</t>
  </si>
  <si>
    <t>LFV2A28V7J5397219</t>
  </si>
  <si>
    <t>钟小聪</t>
  </si>
  <si>
    <t>22号交资料10.23，10.30，28号10.27，已开票10.30</t>
  </si>
  <si>
    <t>A3三厢 1.4T/35TFSI时尚型个性化</t>
  </si>
  <si>
    <t>LFV2A28V4J5405874</t>
  </si>
  <si>
    <t>杨煜东</t>
  </si>
  <si>
    <t>按揭中10.27，已开票10.30</t>
  </si>
  <si>
    <t>LFV2A28V9H5037458</t>
  </si>
  <si>
    <t>2017年型，加装：RS3前包围、RS3后包围、镀络后视镜壳、油门踏板，套餐价：27800</t>
  </si>
  <si>
    <t>轮胎扎钉报废</t>
  </si>
  <si>
    <t>周英</t>
  </si>
  <si>
    <t>LFV2A28V0J5365082</t>
  </si>
  <si>
    <t>曾晓琼</t>
  </si>
  <si>
    <t>说已开票11.27,已开票11.27</t>
  </si>
  <si>
    <t>LFV2A28V9J5419656</t>
  </si>
  <si>
    <t>樊秋平</t>
  </si>
  <si>
    <t>原蔡珍华-黎建波11.14，外省牌，1月开票11.27,已开票12.5</t>
  </si>
  <si>
    <t>LFV2A28V3J5410984</t>
  </si>
  <si>
    <t>深圳市乐亚精密电子有效公司（大用户）</t>
  </si>
  <si>
    <t>原管森森-周英11.19，30号交钱11.27,已开票12.9</t>
  </si>
  <si>
    <t>LFV2A28V5J5407486</t>
  </si>
  <si>
    <t>刘广平</t>
  </si>
  <si>
    <t>LFV2A28V9H5043597</t>
  </si>
  <si>
    <t>谢兰平</t>
  </si>
  <si>
    <t>LFV2A28VXJ5378065</t>
  </si>
  <si>
    <t>阮根强</t>
  </si>
  <si>
    <t>原孙永乐-佘海波（宋涛涛）10.7，按揭被拒，放车10.17，23号12.22，已开票12.23</t>
  </si>
  <si>
    <t>LFV2A28V6J5365961</t>
  </si>
  <si>
    <t>2018年型，加装：3D360全景影像、S3中网、镀络后视镜壳、定速巡航，套餐价：24800</t>
  </si>
  <si>
    <t>右后门的擦伤12.21</t>
  </si>
  <si>
    <t>吴秋珍</t>
  </si>
  <si>
    <t>已交夹子12.30，已开票12.31</t>
  </si>
  <si>
    <t>LFV2A28V0J5435955</t>
  </si>
  <si>
    <t>袁凤春</t>
  </si>
  <si>
    <t>季风灰-黑色-银色</t>
  </si>
  <si>
    <t>LFV3A28V2J5428591</t>
  </si>
  <si>
    <t>简东东</t>
  </si>
  <si>
    <t>LFV2A28V8J5409474</t>
  </si>
  <si>
    <t>秦文超</t>
  </si>
  <si>
    <t>周天交钱1.11。已开票1.15</t>
  </si>
  <si>
    <t>LFV2A28V5J5444666</t>
  </si>
  <si>
    <t>李泽熊</t>
  </si>
  <si>
    <t>LFV2A28V1J5438475</t>
  </si>
  <si>
    <t>胡丽芬</t>
  </si>
  <si>
    <t>LFV3A28V3J5387355</t>
  </si>
  <si>
    <t>李红强</t>
  </si>
  <si>
    <t>今天交钱1.18，已开辟爱哦1.21</t>
  </si>
  <si>
    <t>LFV2A28V6J5439900</t>
  </si>
  <si>
    <t>冯林</t>
  </si>
  <si>
    <t>LFV2A28V4J5440611</t>
  </si>
  <si>
    <t>何小娟</t>
  </si>
  <si>
    <t>LFV2A28VXJ5439396</t>
  </si>
  <si>
    <t>黄虹，暂停交付</t>
  </si>
  <si>
    <t>今明两天1.24，已开票1.24</t>
  </si>
  <si>
    <t>LFV2A28V8J5436044</t>
  </si>
  <si>
    <t>暂停交付，孔鉴洪</t>
  </si>
  <si>
    <t>李伟东</t>
  </si>
  <si>
    <t>LFV2A28V0K5260303</t>
  </si>
  <si>
    <t>朱小娟</t>
  </si>
  <si>
    <t>LFV2A28V5J5377373</t>
  </si>
  <si>
    <t>右边后杠有刮伤掉漆12.28</t>
  </si>
  <si>
    <t>李亚静</t>
  </si>
  <si>
    <t>等按揭2.19，已开票2.22</t>
  </si>
  <si>
    <t>A3国产两厢 1.4T/35TFSI时尚型</t>
  </si>
  <si>
    <t>LFV2B28VXK5260967</t>
  </si>
  <si>
    <t>暂停交付，邵纪明</t>
  </si>
  <si>
    <t>等车、等按揭2.19，已开票2.22</t>
  </si>
  <si>
    <t>LFV2A28V7J5420658</t>
  </si>
  <si>
    <t>2019年型 加装：升级原厂导航，销售价格：2800</t>
  </si>
  <si>
    <t>庄素惠</t>
  </si>
  <si>
    <t>LFV2A28V0J5439858</t>
  </si>
  <si>
    <t>暂停交付，周年新（吴总批发）</t>
  </si>
  <si>
    <t>周年新</t>
  </si>
  <si>
    <t>LFV2A28V8K5260517</t>
  </si>
  <si>
    <t>程正杰</t>
  </si>
  <si>
    <t>LFV2A28VXJ5438653</t>
  </si>
  <si>
    <t>暂停交付，李玟兆</t>
  </si>
  <si>
    <t>LFV2A28V5J5444621</t>
  </si>
  <si>
    <t>暂停交付，黄丽云</t>
  </si>
  <si>
    <t>周四3.10</t>
  </si>
  <si>
    <t>LFV2A28V8J5414609</t>
  </si>
  <si>
    <t>张月园</t>
  </si>
  <si>
    <t>LFV3A28V7J5407994</t>
  </si>
  <si>
    <t>程辉</t>
  </si>
  <si>
    <t>身份证过期3.10</t>
  </si>
  <si>
    <t>LFV2A28V3K5262756</t>
  </si>
  <si>
    <t>唐建云</t>
  </si>
  <si>
    <t>LFV2A28V6J5439833</t>
  </si>
  <si>
    <t>暂停交付 陆慧风</t>
  </si>
  <si>
    <t>LFV2A28V6J5439721</t>
  </si>
  <si>
    <t>暂停交付 汤玉娇</t>
  </si>
  <si>
    <t>LFV2A28V0K5271740</t>
  </si>
  <si>
    <t>贺颖（大用户）</t>
  </si>
  <si>
    <t>LFV2A28V2K5266491</t>
  </si>
  <si>
    <t>刘伟革</t>
  </si>
  <si>
    <t>A3三厢国产1.4T/35TFSI进取型</t>
  </si>
  <si>
    <t>LFV2A28VXK5261202</t>
  </si>
  <si>
    <t>阮奕伟（大用户）</t>
  </si>
  <si>
    <t>等车4.29</t>
  </si>
  <si>
    <t>LFV2A28V0K5271852</t>
  </si>
  <si>
    <t>广州市万库汇汽车销售有限公司</t>
  </si>
  <si>
    <t>已提车4.29</t>
  </si>
  <si>
    <t>LFV3A28VXK5270129</t>
  </si>
  <si>
    <t>张桂芬</t>
  </si>
  <si>
    <t>LFV2A28V5J5443887</t>
  </si>
  <si>
    <t>陈国飞</t>
  </si>
  <si>
    <t>原秦多琳-罗徽美，生产日期是18年，客户不接受5.4</t>
  </si>
  <si>
    <t>LFV3A28V3K5270974</t>
  </si>
  <si>
    <t>黄玉花</t>
  </si>
  <si>
    <t>今天5.22</t>
  </si>
  <si>
    <t>LFV3A28V2J5416280</t>
  </si>
  <si>
    <t>柯敬雄</t>
  </si>
  <si>
    <t>LFV3A28V0J5403575</t>
  </si>
  <si>
    <t>黄俊邦</t>
  </si>
  <si>
    <t>LFV2A28V1K5276574</t>
  </si>
  <si>
    <t>赖伟强</t>
  </si>
  <si>
    <t>LFV2A28V6K5278143</t>
  </si>
  <si>
    <t>周鹏(刘春梅)</t>
  </si>
  <si>
    <t>LFV2A28V0J5443778</t>
  </si>
  <si>
    <t>右后门掉漆</t>
  </si>
  <si>
    <t>创富融资租赁（上海）有限公司</t>
  </si>
  <si>
    <t>LFV2A28V3K5284255</t>
  </si>
  <si>
    <t>刘蓉</t>
  </si>
  <si>
    <t>LFV2A28V9K5271820</t>
  </si>
  <si>
    <t>杨振永</t>
  </si>
  <si>
    <t>已开6.112</t>
  </si>
  <si>
    <t>LFV2A28V9K5281022</t>
  </si>
  <si>
    <t>宋燕红</t>
  </si>
  <si>
    <r>
      <rPr>
        <sz val="9"/>
        <color indexed="8"/>
        <rFont val="宋体"/>
        <charset val="134"/>
      </rPr>
      <t>A3三厢</t>
    </r>
    <r>
      <rPr>
        <sz val="9"/>
        <color indexed="8"/>
        <rFont val="Arial"/>
        <charset val="134"/>
      </rPr>
      <t xml:space="preserve"> 1.4T/35TFSI</t>
    </r>
    <r>
      <rPr>
        <sz val="9"/>
        <color indexed="8"/>
        <rFont val="宋体"/>
        <charset val="134"/>
      </rPr>
      <t>运动型</t>
    </r>
  </si>
  <si>
    <t>LFV2A28V0K5286576</t>
  </si>
  <si>
    <t>伍玉林</t>
  </si>
  <si>
    <t>已开6.11</t>
  </si>
  <si>
    <t>LFV2A28V8J5401830</t>
  </si>
  <si>
    <t>龙吉美</t>
  </si>
  <si>
    <t>LFV2A28V9K5281702</t>
  </si>
  <si>
    <t>李利华</t>
  </si>
  <si>
    <t>LFV2A28V5K5279316</t>
  </si>
  <si>
    <t>郭智雄</t>
  </si>
  <si>
    <t>LFV2A28VXJ5443383</t>
  </si>
  <si>
    <t>罗莹</t>
  </si>
  <si>
    <t>LFV2A28V0K5278932</t>
  </si>
  <si>
    <t>张朵生</t>
  </si>
  <si>
    <t>LFV2A28V9K5281604</t>
  </si>
  <si>
    <t>LFV2A28V7K5278345</t>
  </si>
  <si>
    <t>章志锋</t>
  </si>
  <si>
    <t>原叶娜-梁明生6.14，等按揭6.17，等按揭6.20，今天开6.2122号.按揭已过6.23</t>
  </si>
  <si>
    <t>LFV2A28V9K5280856</t>
  </si>
  <si>
    <t>周绿叶</t>
  </si>
  <si>
    <t>等车6.13，6.20，今天收款，23号开票6.21，已开6.23</t>
  </si>
  <si>
    <t>LFV2A28V9K5284860</t>
  </si>
  <si>
    <t>邱锐</t>
  </si>
  <si>
    <t>周一6.23</t>
  </si>
  <si>
    <t>LFV2A28V8K5282016</t>
  </si>
  <si>
    <t>舒民淞</t>
  </si>
  <si>
    <t>周一交资料6.16，等结果6.20，22、23号6.21，今天开6.23</t>
  </si>
  <si>
    <t>LFV2A28V6K5284153</t>
  </si>
  <si>
    <t>陈俊</t>
  </si>
  <si>
    <t>车拖车看车交款6.20,已开票6.23</t>
  </si>
  <si>
    <t>LFV2A28V7K5277762</t>
  </si>
  <si>
    <r>
      <rPr>
        <sz val="9"/>
        <rFont val="宋体"/>
        <charset val="134"/>
      </rPr>
      <t>暂停交付2</t>
    </r>
    <r>
      <rPr>
        <sz val="9"/>
        <rFont val="宋体"/>
        <charset val="134"/>
      </rPr>
      <t>019.7.5</t>
    </r>
  </si>
  <si>
    <t>刚订6.25，等周五6.26，说已开6.29，已开票6.30</t>
  </si>
  <si>
    <t>LFV2A28V3K5281940</t>
  </si>
  <si>
    <t>刘小鹏</t>
  </si>
  <si>
    <t>刘伟东</t>
  </si>
  <si>
    <t>车给拖就交钱6.20，6.21，已开票6.25</t>
  </si>
  <si>
    <t>鹦鹉蓝-黑色</t>
  </si>
  <si>
    <t>LFV2A28V4K5284233</t>
  </si>
  <si>
    <t>赖海玲</t>
  </si>
  <si>
    <t>A3三厢国产1.4T/35TFSI风尚型</t>
  </si>
  <si>
    <t>LFV2A28V4K5291831</t>
  </si>
  <si>
    <t>赖顺柏</t>
  </si>
  <si>
    <t>LFV2A28VXK5282373</t>
  </si>
  <si>
    <t>曾清</t>
  </si>
  <si>
    <t>LFV3A28V8K5273627</t>
  </si>
  <si>
    <t>徐颖</t>
  </si>
  <si>
    <t>车给拖就交钱6.20，6.21，已开票7.23</t>
  </si>
  <si>
    <t>LFV2A28V4K5297578</t>
  </si>
  <si>
    <t>房小燕</t>
  </si>
  <si>
    <t>等审批7.28</t>
  </si>
  <si>
    <t>LFV2A28V5K5297475</t>
  </si>
  <si>
    <t>陈杨</t>
  </si>
  <si>
    <t>LFV2A28V9K5297799</t>
  </si>
  <si>
    <t>张兰兰</t>
  </si>
  <si>
    <t>LFV2A28V1K5298073</t>
  </si>
  <si>
    <t>王磊</t>
  </si>
  <si>
    <t>已开8.10</t>
  </si>
  <si>
    <t>A3三厢2.0T/40TFSI风尚型</t>
  </si>
  <si>
    <t>LFV3A28V2K5280721</t>
  </si>
  <si>
    <t>赖华娣</t>
  </si>
  <si>
    <t>LFV2A28V7K5302451</t>
  </si>
  <si>
    <t>吴国敏</t>
  </si>
  <si>
    <t>LFV2A28V7K5296179</t>
  </si>
  <si>
    <t>深圳市宇艺科技有限公司</t>
  </si>
  <si>
    <t>LFV2A28V2K5298762</t>
  </si>
  <si>
    <t>LFV2A28V1J5443255</t>
  </si>
  <si>
    <t>黄祖林</t>
  </si>
  <si>
    <t>LFV2A28V7K5308136</t>
  </si>
  <si>
    <t>付雪芹</t>
  </si>
  <si>
    <t>LFV2A28V7K5306287</t>
  </si>
  <si>
    <t>刘华茂</t>
  </si>
  <si>
    <t>LFV2A28V3K5298334</t>
  </si>
  <si>
    <t>郅忠伟</t>
  </si>
  <si>
    <t>鹦鹉蓝-黑色-海南蓝</t>
  </si>
  <si>
    <t>LFV2A28V5K5260782</t>
  </si>
  <si>
    <t>刘成书</t>
  </si>
  <si>
    <t>LFV2A28V9K5305741</t>
  </si>
  <si>
    <t>吴晓红</t>
  </si>
  <si>
    <t>原凌赣鸿-吴晓红9.14，已开票9.25</t>
  </si>
  <si>
    <t>LFV2A28V6K5302859</t>
  </si>
  <si>
    <t>张小敏</t>
  </si>
  <si>
    <t>LFV2A28V8K5314379</t>
  </si>
  <si>
    <t>吴平江（大用户）</t>
  </si>
  <si>
    <t>LFV2A28V8K5282291</t>
  </si>
  <si>
    <t>陈桂林</t>
  </si>
  <si>
    <t>LFV2A28V0K5308611</t>
  </si>
  <si>
    <t>陈玮</t>
  </si>
  <si>
    <t>LFV2A28V7K5294934</t>
  </si>
  <si>
    <t>罗晔华</t>
  </si>
  <si>
    <t>LFV2A28V9K5321874</t>
  </si>
  <si>
    <t>段凌宁</t>
  </si>
  <si>
    <t>LFV2A28V7K5299938</t>
  </si>
  <si>
    <t>段超</t>
  </si>
  <si>
    <t>LFV2A28V3K5304763</t>
  </si>
  <si>
    <t>殷静</t>
  </si>
  <si>
    <t>LFV3A28VXK5326523</t>
  </si>
  <si>
    <t>刘广达</t>
  </si>
  <si>
    <t>LFV2A28V6K5318026</t>
  </si>
  <si>
    <t>封欣成</t>
  </si>
  <si>
    <t>A3三厢国产1.4T/35TFSI时尚型个性化</t>
  </si>
  <si>
    <t>LFV2A28V9K5318991</t>
  </si>
  <si>
    <t>邹莉</t>
  </si>
  <si>
    <t>LFV2A28V4K5305131</t>
  </si>
  <si>
    <t>冯旭松</t>
  </si>
  <si>
    <t>史一男</t>
  </si>
  <si>
    <t>LFV2A28V1K5298106</t>
  </si>
  <si>
    <t>曾碧清</t>
  </si>
  <si>
    <t>LFV3A28V1K5328872</t>
  </si>
  <si>
    <t>曾建优</t>
  </si>
  <si>
    <t>LFV2A28V2K5322039</t>
  </si>
  <si>
    <t>谷志荣</t>
  </si>
  <si>
    <t>LFV2A28V8K5300174</t>
  </si>
  <si>
    <t>吴晓玲</t>
  </si>
  <si>
    <t>LFV2A28V6K5305082</t>
  </si>
  <si>
    <t>陈金辉</t>
  </si>
  <si>
    <t>0237</t>
  </si>
  <si>
    <t>1.4T两厢 时尚型加前后倒车雷达加三幅多功能方向盘</t>
  </si>
  <si>
    <t>LFV2B28V4E5001024</t>
  </si>
  <si>
    <t>标检用车，售前问董彪   到店加装：升窗系统 完工</t>
  </si>
  <si>
    <t>郑舒文</t>
  </si>
  <si>
    <t>未来检测的时候已提车</t>
  </si>
  <si>
    <t>0240</t>
  </si>
  <si>
    <t>1.4T两厢 时尚型+前后倒车雷达+三幅多功能方向盘+铝饰条</t>
  </si>
  <si>
    <t>LFV2B28V3E5004433</t>
  </si>
  <si>
    <t>欠修改价格合同7.3</t>
  </si>
  <si>
    <t>方英锋</t>
  </si>
  <si>
    <t>检测已OK</t>
  </si>
  <si>
    <t>LFV2B28V9E5004274</t>
  </si>
  <si>
    <t>杜娥</t>
  </si>
  <si>
    <t>0268</t>
  </si>
  <si>
    <t>1.4T两厢 进取型</t>
  </si>
  <si>
    <t>LFV2B28V2E5007050</t>
  </si>
  <si>
    <t>陈文海</t>
  </si>
  <si>
    <t>0269</t>
  </si>
  <si>
    <t>LFV2B28V8E5008672</t>
  </si>
  <si>
    <t>陈明霞</t>
  </si>
  <si>
    <t>LFV2B28V2E5006318</t>
  </si>
  <si>
    <t>刘春杰</t>
  </si>
  <si>
    <t>LFV2B28V2E5009834</t>
  </si>
  <si>
    <t>郑凤玲</t>
  </si>
  <si>
    <t>LFV2B28VXE5004333</t>
  </si>
  <si>
    <t xml:space="preserve">合格证在财务 左后尾灯有故障，索赔无件7.30
</t>
  </si>
  <si>
    <t>张小平</t>
  </si>
  <si>
    <t>LFV2B28VXE5007507</t>
  </si>
  <si>
    <t>加装：升窗系统 ，双色皮 完工 车身彩贴？？</t>
  </si>
  <si>
    <t>秦琴</t>
  </si>
  <si>
    <t>已开票8-24</t>
  </si>
  <si>
    <t>LFV2B28V4E5004912</t>
  </si>
  <si>
    <t>加装：双色皮 已下单</t>
  </si>
  <si>
    <t>赖晓春</t>
  </si>
  <si>
    <t>0239</t>
  </si>
  <si>
    <t>1.4T自动两厢 舒适型</t>
  </si>
  <si>
    <t>冰川白+栗棕色（仪表台下体黑色CKD）</t>
  </si>
  <si>
    <t>LFV2B28V2E5002320</t>
  </si>
  <si>
    <t>谢广柄</t>
  </si>
  <si>
    <t>LFV2B28V4E5007969</t>
  </si>
  <si>
    <t xml:space="preserve">加装：升窗系统，双色皮 排气管套 完工 </t>
  </si>
  <si>
    <t>罗莎</t>
  </si>
  <si>
    <t>0364</t>
  </si>
  <si>
    <t>A3两厢 1.4T TFSI 时尚型+前后倒车雷达+三幅多功能方向盘+铝饰条+氙灯</t>
  </si>
  <si>
    <t>LFV2B28V1E5015673</t>
  </si>
  <si>
    <t>加装：升窗系统+双色皮 已下单</t>
  </si>
  <si>
    <t>章乔石</t>
  </si>
  <si>
    <t>0365</t>
  </si>
  <si>
    <t>LFV2B28V1E5004155</t>
  </si>
  <si>
    <t>符萌</t>
  </si>
  <si>
    <t>先A，已报自行车</t>
  </si>
  <si>
    <t>A3 1.4T自动两厢 舒适型</t>
  </si>
  <si>
    <t>水晶银+开士米</t>
  </si>
  <si>
    <t>LFV2B28V8E5008705</t>
  </si>
  <si>
    <t>陈丽</t>
  </si>
  <si>
    <t>已开票10-19</t>
  </si>
  <si>
    <t>LFV2B28V0E5004194</t>
  </si>
  <si>
    <t>购置税19100</t>
  </si>
  <si>
    <t>罗殷</t>
  </si>
  <si>
    <t>TT车型选错，不能配车</t>
  </si>
  <si>
    <t>0325</t>
  </si>
  <si>
    <t>A3两厢 1.4T 时尚型+前后倒车雷达+三幅多功能方向盘+铝饰条+氙灯</t>
  </si>
  <si>
    <t>LFV2B28V4E5011875</t>
  </si>
  <si>
    <t>加装：升窗系统+双色皮 完工</t>
  </si>
  <si>
    <t>核税中     合格证在财务</t>
  </si>
  <si>
    <t>刘泽秀</t>
  </si>
  <si>
    <t>0270</t>
  </si>
  <si>
    <t>冰川白-栗棕色（仪表台下体黑色CKD</t>
  </si>
  <si>
    <t>LFV2B28V4E5008393</t>
  </si>
  <si>
    <t>胡思勤</t>
  </si>
  <si>
    <t>LFV2B28V5E5009827</t>
  </si>
  <si>
    <t>陈蓉萍</t>
  </si>
  <si>
    <t>阿玛菲白-栗棕色（仪表台下体黑色CKD）</t>
  </si>
  <si>
    <t>LFV2B28V3E5003749</t>
  </si>
  <si>
    <t>焦慧</t>
  </si>
  <si>
    <t>LFV2B28VXE5023514</t>
  </si>
  <si>
    <t>林星海</t>
  </si>
  <si>
    <t>A3 Spo1.4T两厢 进取型个性化</t>
  </si>
  <si>
    <t xml:space="preserve">米萨诺红+黑色 </t>
  </si>
  <si>
    <t>LFV2B28VXE5021410</t>
  </si>
  <si>
    <t>长春美华电力设计有限公司深圳分公司</t>
  </si>
  <si>
    <t>LFV2B28V4E5007504</t>
  </si>
  <si>
    <t>朱国豪</t>
  </si>
  <si>
    <t>LFV2B28V4E5004618</t>
  </si>
  <si>
    <t>刘松林</t>
  </si>
  <si>
    <t>LFV2B28V2E5009008</t>
  </si>
  <si>
    <t xml:space="preserve">加装：升窗系统 完工 </t>
  </si>
  <si>
    <t>邝文彬</t>
  </si>
  <si>
    <t>已开票12.7 210500</t>
  </si>
  <si>
    <t>LFV2B28V6E5018536</t>
  </si>
  <si>
    <t>已开票12.8  204528</t>
  </si>
  <si>
    <t>A3两厢 35 TFSI 时尚型+前后倒车雷达+三幅多功能方向盘+铝饰条-希纳兹红-黑色</t>
  </si>
  <si>
    <t>LFV2B28V2E5026794</t>
  </si>
  <si>
    <t>未结算</t>
  </si>
  <si>
    <t>张诗雅</t>
  </si>
  <si>
    <t>LFV2B28V7E5014561</t>
  </si>
  <si>
    <t>陈正琼</t>
  </si>
  <si>
    <t>阿玛菲白+栗棕色（仪表台下体黑色CKD）</t>
  </si>
  <si>
    <t>LFV2B28V8E5007568</t>
  </si>
  <si>
    <t>奂舒琦</t>
  </si>
  <si>
    <t>查不到</t>
  </si>
  <si>
    <t>A3两厢 35 TFSI 时尚型+前后倒车雷达+三幅多功能方向盘+铝饰条-冰川白-黑色</t>
  </si>
  <si>
    <t>LFV2B28V3E5026450</t>
  </si>
  <si>
    <t>吴薇</t>
  </si>
  <si>
    <t xml:space="preserve">0365 </t>
  </si>
  <si>
    <t>LFV2B28V8E5034916</t>
  </si>
  <si>
    <t>邓小翠</t>
  </si>
  <si>
    <t>LFV2B28V3E5026786</t>
  </si>
  <si>
    <t>吴放建</t>
  </si>
  <si>
    <t>已开票12.26 194639</t>
  </si>
  <si>
    <t>LFV2B28V2E5027251</t>
  </si>
  <si>
    <t>施丹</t>
  </si>
  <si>
    <t>郑斯云</t>
  </si>
  <si>
    <t>已开票12.29  189150</t>
  </si>
  <si>
    <t>LFV2B28V2E5044339</t>
  </si>
  <si>
    <t>张嗣芳</t>
  </si>
  <si>
    <t>已开票2.11</t>
  </si>
  <si>
    <t>LFV2B28V6E5036759</t>
  </si>
  <si>
    <t>钟志强</t>
  </si>
  <si>
    <t>已交首期2.7</t>
  </si>
  <si>
    <t>A3两厢 1.4T时尚型+前后倒车雷达+三幅多功能方向盘+铝饰条+氙灯</t>
  </si>
  <si>
    <t>LFV2B28V0E5014997</t>
  </si>
  <si>
    <t>刘芳</t>
  </si>
  <si>
    <t>已交钱2.11</t>
  </si>
  <si>
    <t>LFV2B28V6E5035921</t>
  </si>
  <si>
    <t>叶太军</t>
  </si>
  <si>
    <t>LFV2B28V7E5043607</t>
  </si>
  <si>
    <t>程旭</t>
  </si>
  <si>
    <t>LFV2B28V7E5044448</t>
  </si>
  <si>
    <t>林洁</t>
  </si>
  <si>
    <t>LFV2B28V2E5012409</t>
  </si>
  <si>
    <t>张绮舟</t>
  </si>
  <si>
    <t>已开票3.18   192200</t>
  </si>
  <si>
    <t>LFV2B28V4E5040129</t>
  </si>
  <si>
    <t>黄逸</t>
  </si>
  <si>
    <t>耿帅周</t>
  </si>
  <si>
    <t>LFV2B28V7E5044403</t>
  </si>
  <si>
    <t>童岚</t>
  </si>
  <si>
    <t>公证  审批通过,已交钱3.20</t>
  </si>
  <si>
    <t>已开票3.24</t>
  </si>
  <si>
    <t>LFV2B28V9E5012410</t>
  </si>
  <si>
    <t xml:space="preserve">升窗系统+双色皮黑+棕 完工
</t>
  </si>
  <si>
    <t>王乙童</t>
  </si>
  <si>
    <t xml:space="preserve">已开票3.25 </t>
  </si>
  <si>
    <t>0617</t>
  </si>
  <si>
    <t xml:space="preserve">阿玛菲白+黑色 </t>
  </si>
  <si>
    <t>LFV2B28V5E5034582</t>
  </si>
  <si>
    <t>冯晓明</t>
  </si>
  <si>
    <t>0627</t>
  </si>
  <si>
    <t>A3两厢 35 TFSI 时尚型+前后倒车雷达+三幅多功能方向盘+铝饰条+氙灯</t>
  </si>
  <si>
    <t>LFV2B28V4F5002093</t>
  </si>
  <si>
    <t>梁德平</t>
  </si>
  <si>
    <t>已开票3.26    202550.00</t>
  </si>
  <si>
    <t xml:space="preserve">0371 </t>
  </si>
  <si>
    <t>A3两厢 35 TFSI 时尚型+前后倒车雷达+三幅多功能方向盘+铝饰条</t>
  </si>
  <si>
    <t>LFV2B28V7E5024037</t>
  </si>
  <si>
    <t>升窗系统+双色皮 完工</t>
  </si>
  <si>
    <t>何倩</t>
  </si>
  <si>
    <t>LFV2B28V9E5035511</t>
  </si>
  <si>
    <t>沈丽婷</t>
  </si>
  <si>
    <t>LFV2B28V4F5000635</t>
  </si>
  <si>
    <t>廖建萍</t>
  </si>
  <si>
    <t>LFV2B28V4E5039384</t>
  </si>
  <si>
    <t>梁国业</t>
  </si>
  <si>
    <t>已开票4-28</t>
  </si>
  <si>
    <t>LFV2B28V0E5018824</t>
  </si>
  <si>
    <t>升窗系统 完工</t>
  </si>
  <si>
    <t>刘洋</t>
  </si>
  <si>
    <t>杨钧涵</t>
  </si>
  <si>
    <t>LFV2B28VXF5004530</t>
  </si>
  <si>
    <t>廖丽娟</t>
  </si>
  <si>
    <t>米萨诺红+黑色</t>
  </si>
  <si>
    <t>LFV2B28V9E5045147</t>
  </si>
  <si>
    <t>文敏</t>
  </si>
  <si>
    <t>LFV2B28V4F5014941</t>
  </si>
  <si>
    <t>彭霞娥</t>
  </si>
  <si>
    <t>LFV2B28VXF5013132</t>
  </si>
  <si>
    <t>贺莹</t>
  </si>
  <si>
    <t>LFV2B28V1E5025992</t>
  </si>
  <si>
    <t>唐国辉</t>
  </si>
  <si>
    <t>已开票5-25</t>
  </si>
  <si>
    <t>0212</t>
  </si>
  <si>
    <t>1.4T两厢 投放车型舒适型</t>
  </si>
  <si>
    <t>水晶银+钛灰色</t>
  </si>
  <si>
    <t>LFV2B28V8E5000619</t>
  </si>
  <si>
    <t>谢芬芬</t>
  </si>
  <si>
    <t>0489</t>
  </si>
  <si>
    <t>LFV2B28VXE5042600</t>
  </si>
  <si>
    <t>拖广州番禹1.27</t>
  </si>
  <si>
    <t>罗影</t>
  </si>
  <si>
    <t>已开票5-26</t>
  </si>
  <si>
    <t>LFV2B28V0E5030181</t>
  </si>
  <si>
    <t>升窗系统+双色皮黑+棕完工</t>
  </si>
  <si>
    <t>马圣</t>
  </si>
  <si>
    <t>LFV2B28V5E5017975</t>
  </si>
  <si>
    <t xml:space="preserve">升窗系统+车顶行李架 完工
</t>
  </si>
  <si>
    <t>邱富强</t>
  </si>
  <si>
    <t>A3两厢 1.4T 舒适型</t>
  </si>
  <si>
    <t>LFV2B28V2E5046107</t>
  </si>
  <si>
    <t>冯赛香</t>
  </si>
  <si>
    <t xml:space="preserve">陈海诚 </t>
  </si>
  <si>
    <t>LFV2B28V4F5003485</t>
  </si>
  <si>
    <t>占雪松</t>
  </si>
  <si>
    <t>熊婷婷</t>
  </si>
  <si>
    <t xml:space="preserve">0627 </t>
  </si>
  <si>
    <t>A3 Spo1.4T时尚型+前后倒车雷达+三幅多功能方向盘+铝饰条+氙灯</t>
  </si>
  <si>
    <t>LFV2B28V6F5010342</t>
  </si>
  <si>
    <t>李艳华</t>
  </si>
  <si>
    <t>LFV2A28V3F5014044</t>
  </si>
  <si>
    <t>关红冉</t>
  </si>
  <si>
    <t xml:space="preserve">0617 </t>
  </si>
  <si>
    <t>A3 Spo1.4T进取型个性化</t>
  </si>
  <si>
    <t>LFV2B28V7F5020085</t>
  </si>
  <si>
    <t xml:space="preserve"> 叶志娇</t>
  </si>
  <si>
    <t>LFV2B28V9F5004048</t>
  </si>
  <si>
    <t>崔珏</t>
  </si>
  <si>
    <t>已交钱7.31</t>
  </si>
  <si>
    <t>LFV2B28V0F5010174</t>
  </si>
  <si>
    <t>陈秋菊</t>
  </si>
  <si>
    <t>LFV2B28V1F5007395</t>
  </si>
  <si>
    <t>完工。加装：S3中网+蜂窝雾灯格栅+7寸导航倒车行车记录仪+座椅专用皮棕色+排气管套</t>
  </si>
  <si>
    <t>蔡锦岗</t>
  </si>
  <si>
    <t>LFV2B28V9F5004339</t>
  </si>
  <si>
    <t>周何琦</t>
  </si>
  <si>
    <t>已交钱9.2</t>
  </si>
  <si>
    <t xml:space="preserve">0613 </t>
  </si>
  <si>
    <t>1.8T两厢舒适型</t>
  </si>
  <si>
    <t>LFV3B28VXE5041760</t>
  </si>
  <si>
    <t>管绍钧</t>
  </si>
  <si>
    <t>杨小峰</t>
  </si>
  <si>
    <t>LFV2B28V8E5046211</t>
  </si>
  <si>
    <t>张飞</t>
  </si>
  <si>
    <t>LFV2B28V1F5003945</t>
  </si>
  <si>
    <t>廖海康</t>
  </si>
  <si>
    <t>LFV2B28V7F5021785</t>
  </si>
  <si>
    <t>庄蚕英</t>
  </si>
  <si>
    <t>LFV2B28V4F5001168</t>
  </si>
  <si>
    <t>杨召</t>
  </si>
  <si>
    <t>A3 Spol.4T时尚型+多功能方向盘+铝饰条+前后雷达+氙灯</t>
  </si>
  <si>
    <t>LFV2B28V6F5032454</t>
  </si>
  <si>
    <t>余伟兰</t>
  </si>
  <si>
    <t>LFV2B28V9F5010318</t>
  </si>
  <si>
    <t>黄莉娜</t>
  </si>
  <si>
    <t>LFV2B28VXF5015530</t>
  </si>
  <si>
    <t>温敏珍</t>
  </si>
  <si>
    <t>LFV2B28V5F5031246</t>
  </si>
  <si>
    <t>谢斌</t>
  </si>
  <si>
    <t>LFV2B28V0F5036404</t>
  </si>
  <si>
    <t>胡翔</t>
  </si>
  <si>
    <t>0826</t>
  </si>
  <si>
    <t>LFV2B28V0F5036063</t>
  </si>
  <si>
    <t>余佳彦</t>
  </si>
  <si>
    <t>LFV2B28V7F5031555</t>
  </si>
  <si>
    <t>李艺红</t>
  </si>
  <si>
    <t>LFV2B28V8F5038403</t>
  </si>
  <si>
    <t>陈丽金</t>
  </si>
  <si>
    <t>1106</t>
  </si>
  <si>
    <t>A3两厢 1.4T 进取型</t>
  </si>
  <si>
    <t>LFV2B28VXF5051427</t>
  </si>
  <si>
    <t>常荣</t>
  </si>
  <si>
    <t>LFV2B28V5F5041629</t>
  </si>
  <si>
    <t>杨昶</t>
  </si>
  <si>
    <t>已开票1.20</t>
  </si>
  <si>
    <t>LFV2B28V2F5045928</t>
  </si>
  <si>
    <t>邹思琴</t>
  </si>
  <si>
    <t>LFV2B28V3F5023128</t>
  </si>
  <si>
    <t>朱东阳</t>
  </si>
  <si>
    <t>LFV2B28V8F5036411</t>
  </si>
  <si>
    <t>李倩</t>
  </si>
  <si>
    <t>LFV2B28V0F5036614</t>
  </si>
  <si>
    <t>邱嘉俊</t>
  </si>
  <si>
    <t>LFV2B28V4G5004220</t>
  </si>
  <si>
    <t>胡娜</t>
  </si>
  <si>
    <t>LFV2B28VXG5004173</t>
  </si>
  <si>
    <t>李相勇</t>
  </si>
  <si>
    <t xml:space="preserve">0861 </t>
  </si>
  <si>
    <t>A3两厢 1.8T舒适型</t>
  </si>
  <si>
    <t>LFV3B28V4F5048298</t>
  </si>
  <si>
    <t>LFV2B28V4G5001575</t>
  </si>
  <si>
    <t>曹秋红</t>
  </si>
  <si>
    <t xml:space="preserve">1106 </t>
  </si>
  <si>
    <t>A3国产两厢 1.4T/35TFSI进取型</t>
  </si>
  <si>
    <t>LFV2B28V2G5005642</t>
  </si>
  <si>
    <t>陈开斌</t>
  </si>
  <si>
    <t>LFV2B28V4F5004930</t>
  </si>
  <si>
    <t>加装：S3中网+蜂窝雾灯格栅+7寸导航倒车行车记录仪+座椅专用皮棕色+排气管套20000</t>
  </si>
  <si>
    <t>喻艳云</t>
  </si>
  <si>
    <t>LFV2B28V1G5008726</t>
  </si>
  <si>
    <t>许波</t>
  </si>
  <si>
    <t>LFV2B28V6G5016076</t>
  </si>
  <si>
    <t>夏瑚蔚</t>
  </si>
  <si>
    <t>A3国产两厢 1.4T/35TFSI舒适型</t>
  </si>
  <si>
    <t>LFV2B28VXG5019689</t>
  </si>
  <si>
    <t>卢楚慧</t>
  </si>
  <si>
    <t>LFV2B28V3G5002491</t>
  </si>
  <si>
    <t>王鹏</t>
  </si>
  <si>
    <t>LFV2B28V7F5038957</t>
  </si>
  <si>
    <t>加装：后护板+S3中网+雾灯格栅+排气管套11800</t>
  </si>
  <si>
    <t>梁雁冰</t>
  </si>
  <si>
    <t>LFV2A28V2G5003621</t>
  </si>
  <si>
    <t>陈双</t>
  </si>
  <si>
    <t>LFV2B28V7G5005457</t>
  </si>
  <si>
    <t>陈倍妹</t>
  </si>
  <si>
    <t>LFV2B28V9G5019828</t>
  </si>
  <si>
    <t>付燕</t>
  </si>
  <si>
    <t>LFV2B28V9G5016069</t>
  </si>
  <si>
    <t>冉琳琳</t>
  </si>
  <si>
    <t>LFV2B28VXG5007803</t>
  </si>
  <si>
    <t>胡芳</t>
  </si>
  <si>
    <t>LFV2B28V1G5007687</t>
  </si>
  <si>
    <t>吴菁菁</t>
  </si>
  <si>
    <t>张艳艳</t>
  </si>
  <si>
    <t>LFV2B28V4G5019509</t>
  </si>
  <si>
    <t>韩德有</t>
  </si>
  <si>
    <t>1348</t>
  </si>
  <si>
    <t>LFV2B28VXG5023144</t>
  </si>
  <si>
    <t>许冬梅</t>
  </si>
  <si>
    <t>LFV2B28V8G5020050</t>
  </si>
  <si>
    <t>老款 加装：S3中网+雾灯格栅+排气管套9800</t>
  </si>
  <si>
    <t>丘晓霞</t>
  </si>
  <si>
    <t>LFV2B28V8G5030285</t>
  </si>
  <si>
    <t>何险峰</t>
  </si>
  <si>
    <t>1395</t>
  </si>
  <si>
    <t>A3国产两厢 1.4T/35TFSI风尚型</t>
  </si>
  <si>
    <t>LFV2B28V1G5036395</t>
  </si>
  <si>
    <t>刘嘉苑</t>
  </si>
  <si>
    <t xml:space="preserve">1349 </t>
  </si>
  <si>
    <t>A3两厢 35TFSI-2016-领英型</t>
  </si>
  <si>
    <t>LFV2B28V9G5036452</t>
  </si>
  <si>
    <t>杨敏</t>
  </si>
  <si>
    <t xml:space="preserve">1442 </t>
  </si>
  <si>
    <t>A3国产两厢 1.4T/35TFSI特别版</t>
  </si>
  <si>
    <t>LFV2B28V9G5036838</t>
  </si>
  <si>
    <t>黄建华</t>
  </si>
  <si>
    <t>1394</t>
  </si>
  <si>
    <t>LFV2B28V4G5037329</t>
  </si>
  <si>
    <t>丰生荣</t>
  </si>
  <si>
    <t xml:space="preserve">1395 </t>
  </si>
  <si>
    <t>LFV2B28V2G5044196</t>
  </si>
  <si>
    <t>王珏</t>
  </si>
  <si>
    <t>LFV2B28V7G5043030</t>
  </si>
  <si>
    <t>葛建亮</t>
  </si>
  <si>
    <t>LFV2B28V2G5042965</t>
  </si>
  <si>
    <t>赖婧雯</t>
  </si>
  <si>
    <t>LFV2B28V6G5036179</t>
  </si>
  <si>
    <t>江燕婷</t>
  </si>
  <si>
    <t>LFV2B28V9G5037729</t>
  </si>
  <si>
    <t>邓日志</t>
  </si>
  <si>
    <t>LFV2B28V6G5046260</t>
  </si>
  <si>
    <t>林素如</t>
  </si>
  <si>
    <t>A3国产两厢 1.8T/40TFSI舒适型</t>
  </si>
  <si>
    <t>LFV3B28V4F5015818</t>
  </si>
  <si>
    <t>刘海霞</t>
  </si>
  <si>
    <t>LFV2B28V2G5043050</t>
  </si>
  <si>
    <t>吕毅林</t>
  </si>
  <si>
    <t>LFV2B28V3G5029402</t>
  </si>
  <si>
    <t>闫静</t>
  </si>
  <si>
    <t>LFV2B28V1G5045355</t>
  </si>
  <si>
    <t>马淑娟</t>
  </si>
  <si>
    <t>LFV2B28V2G5053660</t>
  </si>
  <si>
    <t>熊复杰</t>
  </si>
  <si>
    <t>LFV2B28V1G5036431</t>
  </si>
  <si>
    <t>何民霞</t>
  </si>
  <si>
    <t>LFV2B28V1G5042987</t>
  </si>
  <si>
    <t>王翠</t>
  </si>
  <si>
    <t>LFV2B28V1G5052774</t>
  </si>
  <si>
    <t>谢英建</t>
  </si>
  <si>
    <t xml:space="preserve">1350 </t>
  </si>
  <si>
    <t>LFV2B28V1G5022738</t>
  </si>
  <si>
    <t>黄舜音</t>
  </si>
  <si>
    <t>LFV2B28V8G5045269</t>
  </si>
  <si>
    <t>何中杰（李频果）</t>
  </si>
  <si>
    <t>LFV2B28V5G5055788</t>
  </si>
  <si>
    <t>唐萍萍（余瑞丰）</t>
  </si>
  <si>
    <t>LFV2B28V9G5035138</t>
  </si>
  <si>
    <t>陈奕浩</t>
  </si>
  <si>
    <t>LFV2B28V2G5027270</t>
  </si>
  <si>
    <t>范秀婷</t>
  </si>
  <si>
    <t>LFV2B28V0G5055830</t>
  </si>
  <si>
    <t>张敏</t>
  </si>
  <si>
    <t>LFV2B28V8G5069619</t>
  </si>
  <si>
    <t>萧伟敏</t>
  </si>
  <si>
    <t>LFV2B28V1G5054122</t>
  </si>
  <si>
    <t>彭远东</t>
  </si>
  <si>
    <t>LFV2B28V5G5035606</t>
  </si>
  <si>
    <t>张椰子（王志刚）</t>
  </si>
  <si>
    <t>A3国产两厢 1.4T/35TFSI领英型</t>
  </si>
  <si>
    <t>LFV2B28V6G5043181</t>
  </si>
  <si>
    <t>萧丽霞</t>
  </si>
  <si>
    <t>LFV2B28V5G5044077</t>
  </si>
  <si>
    <t>陈珊</t>
  </si>
  <si>
    <t>LFV2B28V1G5064911</t>
  </si>
  <si>
    <t>何细春</t>
  </si>
  <si>
    <t>LFV2B28VXG5056001</t>
  </si>
  <si>
    <t>LFV2B28V5G5070226</t>
  </si>
  <si>
    <t>朱利妹</t>
  </si>
  <si>
    <t>LFV2B28V4G5054079</t>
  </si>
  <si>
    <t>梁晖</t>
  </si>
  <si>
    <t>LFV2B28V3G5062870</t>
  </si>
  <si>
    <t>江维维</t>
  </si>
  <si>
    <t>LFV2B28V0G5072188</t>
  </si>
  <si>
    <t>何海霞</t>
  </si>
  <si>
    <t>LFV2B28V5G5072168</t>
  </si>
  <si>
    <t>郭洋洋</t>
  </si>
  <si>
    <t>LFV2B28V5G5067407</t>
  </si>
  <si>
    <t>陆银露</t>
  </si>
  <si>
    <t>LFV2B28V7G5060264</t>
  </si>
  <si>
    <t>李米兰</t>
  </si>
  <si>
    <t>LFV2B28V6G5051457</t>
  </si>
  <si>
    <t>刘杰（华为员工）</t>
  </si>
  <si>
    <t>LFV2B28V7G5072138</t>
  </si>
  <si>
    <t>萧淑婵</t>
  </si>
  <si>
    <t>LFV2B28V6G5081686</t>
  </si>
  <si>
    <t>刘杨</t>
  </si>
  <si>
    <t>LFV2B28V2G5056879</t>
  </si>
  <si>
    <t>陈阿娜</t>
  </si>
  <si>
    <t>LFV2B28V0G5054242</t>
  </si>
  <si>
    <t>李海凤</t>
  </si>
  <si>
    <t>LFV2B28V2G5054629</t>
  </si>
  <si>
    <t>刘丽珍</t>
  </si>
  <si>
    <t>LFV2B28V6G5071739</t>
  </si>
  <si>
    <t>李碧光</t>
  </si>
  <si>
    <t>LFV2B28V6G5079260</t>
  </si>
  <si>
    <t>徐晓琪</t>
  </si>
  <si>
    <t xml:space="preserve">1109 </t>
  </si>
  <si>
    <t>LFV3B28V1G5006947</t>
  </si>
  <si>
    <t>不售：替换车</t>
  </si>
  <si>
    <t>LFV2B28VXG5043149</t>
  </si>
  <si>
    <t>汤红</t>
  </si>
  <si>
    <t xml:space="preserve">1351 </t>
  </si>
  <si>
    <t>A3国产两厢 1.8T/40TFSI风尚型</t>
  </si>
  <si>
    <t>冰川白-黑棕双色</t>
  </si>
  <si>
    <t>LFV3B28V1G5074116</t>
  </si>
  <si>
    <t>陈燕霞</t>
  </si>
  <si>
    <t>LFV3B28V7G5022876</t>
  </si>
  <si>
    <t>李霞</t>
  </si>
  <si>
    <t>1475</t>
  </si>
  <si>
    <t>LFV2B28V6H5005158</t>
  </si>
  <si>
    <t>王功进</t>
  </si>
  <si>
    <t>LFV2B28V7H5005945</t>
  </si>
  <si>
    <t>徐丽华</t>
  </si>
  <si>
    <t>LFV2B28V1H5009778</t>
  </si>
  <si>
    <t>黄新腾</t>
  </si>
  <si>
    <t>LFV2B28V4H5014893</t>
  </si>
  <si>
    <t>谢旭春</t>
  </si>
  <si>
    <t>LFV2B28V5H5010304</t>
  </si>
  <si>
    <t>梁利平</t>
  </si>
  <si>
    <t>LFV2B28V1H5014267</t>
  </si>
  <si>
    <t>林丽琴</t>
  </si>
  <si>
    <t>1540</t>
  </si>
  <si>
    <t>LFV3B28V6H5015418</t>
  </si>
  <si>
    <t>王薇</t>
  </si>
  <si>
    <t>LFV2B28VXH5009634</t>
  </si>
  <si>
    <t>陈辉勇</t>
  </si>
  <si>
    <t>LFV2B28V2H5020224</t>
  </si>
  <si>
    <t>黄鹏凯</t>
  </si>
  <si>
    <t>LFV2B28V4G5065972</t>
  </si>
  <si>
    <t>卢滔</t>
  </si>
  <si>
    <t>1843</t>
  </si>
  <si>
    <t>LFV2B28V0H5034543</t>
  </si>
  <si>
    <t>曾婉嫦</t>
  </si>
  <si>
    <t>LFV2B28V1H5039685</t>
  </si>
  <si>
    <t>徐立早</t>
  </si>
  <si>
    <t>LFV2B28V7H5038069</t>
  </si>
  <si>
    <t>王彪</t>
  </si>
  <si>
    <t>杨洋</t>
  </si>
  <si>
    <t xml:space="preserve">1842 </t>
  </si>
  <si>
    <t>LFV2B28V1H5024006</t>
  </si>
  <si>
    <t>王利民</t>
  </si>
  <si>
    <t>LFV2B28V5H5040726</t>
  </si>
  <si>
    <t>许佩英</t>
  </si>
  <si>
    <t>陈小春</t>
  </si>
  <si>
    <t>LFV2B28V7H5039755</t>
  </si>
  <si>
    <t>钟芳甫</t>
  </si>
  <si>
    <t>LFV2B28V5H5008178</t>
  </si>
  <si>
    <t>李小莲</t>
  </si>
  <si>
    <t>LFV2B28V6H5049032</t>
  </si>
  <si>
    <t>冯立华</t>
  </si>
  <si>
    <t>1845</t>
  </si>
  <si>
    <t>A3国产两厢 1.4T/35TFSI运动型</t>
  </si>
  <si>
    <t>LFV2B28V1H5029500</t>
  </si>
  <si>
    <t>江小萍</t>
  </si>
  <si>
    <t>LFV2B28V4H5043651</t>
  </si>
  <si>
    <t>何春霞</t>
  </si>
  <si>
    <t>LFV2B28V2H5049254</t>
  </si>
  <si>
    <t>张玉霞</t>
  </si>
  <si>
    <t>LFV2B28V2H5050632</t>
  </si>
  <si>
    <t>王峰榆</t>
  </si>
  <si>
    <t xml:space="preserve">希纳兹红+黑色 </t>
  </si>
  <si>
    <t>LFV2B28V4H5032066</t>
  </si>
  <si>
    <t>吴华珍</t>
  </si>
  <si>
    <t>LFV2B28V2H5049402</t>
  </si>
  <si>
    <t>付曹斯</t>
  </si>
  <si>
    <t>原广州德迪黄光先-王玉霞9.21，9.28放，已开票10.20</t>
  </si>
  <si>
    <t>LFV2B28V7H5041795</t>
  </si>
  <si>
    <t>惠州市惠阳区秋长珀妮雅美容店</t>
  </si>
  <si>
    <t>LFV2B28V7H5039447</t>
  </si>
  <si>
    <t>2017年型 加装：座椅专用皮黑+倒车影像+升窗系统+记录仪9300提成550 完工</t>
  </si>
  <si>
    <t>曹慧仪</t>
  </si>
  <si>
    <t xml:space="preserve">1896 </t>
  </si>
  <si>
    <t>LFV2B28V2H5060626</t>
  </si>
  <si>
    <t>宋琦</t>
  </si>
  <si>
    <t xml:space="preserve">1895 </t>
  </si>
  <si>
    <t>A3国产两厢
1.4T/ 35TFSI进取型</t>
  </si>
  <si>
    <t>LFV2B28V0H5054968</t>
  </si>
  <si>
    <t>李珊珊(大用户）</t>
  </si>
  <si>
    <t>LFV2B28V6H5049175</t>
  </si>
  <si>
    <t>余敏霞</t>
  </si>
  <si>
    <t xml:space="preserve"> 赵杰</t>
  </si>
  <si>
    <t>1897</t>
  </si>
  <si>
    <t>LFV2B28V8H5073123</t>
  </si>
  <si>
    <t>赵丽媛</t>
  </si>
  <si>
    <t>LFV2B28V0H5041220</t>
  </si>
  <si>
    <t>2017年型 加装：倒车影像+升窗系统+记录仪6800 完工</t>
  </si>
  <si>
    <t>庄仕雪</t>
  </si>
  <si>
    <t>原钟琳-张共科。已开票12.18</t>
  </si>
  <si>
    <t>LFV2B28V5H5051080</t>
  </si>
  <si>
    <t>周松泉</t>
  </si>
  <si>
    <t>原锦龙魏文韬-李永坚11.10,已开票12.21</t>
  </si>
  <si>
    <t xml:space="preserve">1472 </t>
  </si>
  <si>
    <t>LFV2B28VXH5016454</t>
  </si>
  <si>
    <t>叶福西</t>
  </si>
  <si>
    <t>A3国产两厢 1.4T/ 35TFSI进取型</t>
  </si>
  <si>
    <t>LFV2B28V0H5078526</t>
  </si>
  <si>
    <t>陈文春</t>
  </si>
  <si>
    <t>LFV2B28V8H5079407</t>
  </si>
  <si>
    <t>谢志思</t>
  </si>
  <si>
    <t>LFV2B28V4H5057405</t>
  </si>
  <si>
    <t>没有置换补贴  袁文科</t>
  </si>
  <si>
    <t>LFV2B28V6H5077462</t>
  </si>
  <si>
    <t>王文佳</t>
  </si>
  <si>
    <t>按揭周一批3.12日批，3.10，已开票3.19</t>
  </si>
  <si>
    <t>LFV2B28V7H5057401</t>
  </si>
  <si>
    <t>贺清</t>
  </si>
  <si>
    <t>LFV2B28V1H5084318</t>
  </si>
  <si>
    <t>吴真真</t>
  </si>
  <si>
    <t>LFV2B28VXJ5363434</t>
  </si>
  <si>
    <t>庄小立</t>
  </si>
  <si>
    <t>在外地，回来后做按揭4.9，已开票4.27</t>
  </si>
  <si>
    <t>海南蓝-黑色-银色</t>
  </si>
  <si>
    <t>LFV2B28V3J5373545</t>
  </si>
  <si>
    <t>邱凤婷</t>
  </si>
  <si>
    <t>LFV2B28V8H5075213</t>
  </si>
  <si>
    <t>2018年型，没有置换补贴</t>
  </si>
  <si>
    <t>许红强</t>
  </si>
  <si>
    <t>原孙永乐-贺彩红，展车不要，4.7订，4月30放，已开票5.16</t>
  </si>
  <si>
    <t>LFV2B28V5J5361560</t>
  </si>
  <si>
    <t>胡小玲</t>
  </si>
  <si>
    <t>LFV2B28V2H5078432</t>
  </si>
  <si>
    <t>曾丽</t>
  </si>
  <si>
    <t>LFV2B28V8H5084025</t>
  </si>
  <si>
    <t>黄文静</t>
  </si>
  <si>
    <t>LFV2B28V1H5083511</t>
  </si>
  <si>
    <t>杨佳威</t>
  </si>
  <si>
    <t>LFV2B28V7J5352195</t>
  </si>
  <si>
    <t>邓苑芬</t>
  </si>
  <si>
    <t>LFV2B28V5J5369271</t>
  </si>
  <si>
    <t>林倩仪</t>
  </si>
  <si>
    <t>LFV2B28V8J5378479</t>
  </si>
  <si>
    <t>吕莹莹</t>
  </si>
  <si>
    <t>LFV2B28V7J5388095</t>
  </si>
  <si>
    <t>李玉茹</t>
  </si>
  <si>
    <t>A3国产两厢 2.0T/40TFSI运动型</t>
  </si>
  <si>
    <t>LFV3B28V3J5386915</t>
  </si>
  <si>
    <t>彭振荣</t>
  </si>
  <si>
    <t>按揭通过6.23，本月开没问题6.23，已开票6.30</t>
  </si>
  <si>
    <t>LFV2B28V2J5387260</t>
  </si>
  <si>
    <t>罗新慧</t>
  </si>
  <si>
    <t>LFV2B28V3J5390751</t>
  </si>
  <si>
    <t>张展丽</t>
  </si>
  <si>
    <t>海南蓝-钛灰色-黑色</t>
  </si>
  <si>
    <t>LFV2B28V3J5380902</t>
  </si>
  <si>
    <t>苏敏</t>
  </si>
  <si>
    <t>原刘律良-苏敏7.26，已开票8.9</t>
  </si>
  <si>
    <t>LFV2B28V3J5395836</t>
  </si>
  <si>
    <t>周微</t>
  </si>
  <si>
    <t>LFV2B28V5J5385891</t>
  </si>
  <si>
    <t>刘妙嫦</t>
  </si>
  <si>
    <t>白鲸棕-钛灰色</t>
  </si>
  <si>
    <t>LFV2B28V6J5392896</t>
  </si>
  <si>
    <t>刘平</t>
  </si>
  <si>
    <t>可以开8.27，还没有面签8.29，已开票8.31</t>
  </si>
  <si>
    <t>LFV2B28VXJ5384459</t>
  </si>
  <si>
    <t>可以开8.29,已开票8.31</t>
  </si>
  <si>
    <t>LFV2B28VXJ5392657</t>
  </si>
  <si>
    <t>肖敏英</t>
  </si>
  <si>
    <t>1898</t>
  </si>
  <si>
    <t>LFV2B28V9J5382685</t>
  </si>
  <si>
    <t>陈逸凯（袁嘉裕）</t>
  </si>
  <si>
    <t>LFV2B28V4J5416516</t>
  </si>
  <si>
    <t>陈逸凯（陈国坤）</t>
  </si>
  <si>
    <t>LFV3B28V2J5386923</t>
  </si>
  <si>
    <t>姚晨</t>
  </si>
  <si>
    <t>本周六前10.22，10.28开，29号10.27，已开票10.28</t>
  </si>
  <si>
    <t>LFV2B28V6J5384314</t>
  </si>
  <si>
    <t>林翠微</t>
  </si>
  <si>
    <t>LFV2B28V0J5418019</t>
  </si>
  <si>
    <t>李卓函</t>
  </si>
  <si>
    <t>朱璇</t>
  </si>
  <si>
    <t>A3国产两厢 2.0T/40TFSI风尚型</t>
  </si>
  <si>
    <t>LFV3B28V4J5397261</t>
  </si>
  <si>
    <t>张志辉</t>
  </si>
  <si>
    <t>LFV2B28V6J5384202</t>
  </si>
  <si>
    <t>谢金武</t>
  </si>
  <si>
    <t>原郑素雅-廖裕发11.21，按揭中，可预开11.27,已开票11.30</t>
  </si>
  <si>
    <t>LFV2B28V8J5415384</t>
  </si>
  <si>
    <t>付海波</t>
  </si>
  <si>
    <t>12月开（退10.26）外省牌10.27,陈小龙-尹章海11.6，钱交完了，外省11.27,已开票11.30</t>
  </si>
  <si>
    <t>LFV2B28V3J5391558</t>
  </si>
  <si>
    <t>廖裕发</t>
  </si>
  <si>
    <t>12月开票11.27,已开票12.2</t>
  </si>
  <si>
    <t>LFV2B28V9H5017806</t>
  </si>
  <si>
    <t>2016年型，加装：3D360全景影像、S3中网、镀络后视镜壳、定速巡航，套餐价：24800</t>
  </si>
  <si>
    <t>宋莹洁</t>
  </si>
  <si>
    <t>原王燕芬-杜李嘉6.29，已开票12.6</t>
  </si>
  <si>
    <t>LFV2B28V5J5411986</t>
  </si>
  <si>
    <t>李玉兰</t>
  </si>
  <si>
    <t>今天出结果10.22，等按揭10.23，10.25，等按揭10.27，蔡珍华-梁福荣10.28，已开票126</t>
  </si>
  <si>
    <t>LFV2B28V6J5438887</t>
  </si>
  <si>
    <t>曾逸敏</t>
  </si>
  <si>
    <t>LFV2B28V3J5441486</t>
  </si>
  <si>
    <t>叶丽娟</t>
  </si>
  <si>
    <t>LFV2B28V3J5407242</t>
  </si>
  <si>
    <t>苏道军</t>
  </si>
  <si>
    <t>原何国伟-候阳建12.23</t>
  </si>
  <si>
    <t>LFV2B28V2J5439485</t>
  </si>
  <si>
    <t>陈瑞琴</t>
  </si>
  <si>
    <t>LFV2B28V7J5439868</t>
  </si>
  <si>
    <t>暂停交付，李静敏</t>
  </si>
  <si>
    <t>周六2.22，已开票2.22</t>
  </si>
  <si>
    <t>LFV2B28V1J5415338</t>
  </si>
  <si>
    <t>王芳芳</t>
  </si>
  <si>
    <t>原袁梦萍-王娟12.20，等按揭2.19</t>
  </si>
  <si>
    <t>LFV2B28V5J5440873</t>
  </si>
  <si>
    <t>暂停交付 胡凯翔</t>
  </si>
  <si>
    <t>LFV2B28V1J5437551</t>
  </si>
  <si>
    <t>暂停交付
胡和顺</t>
  </si>
  <si>
    <t>6.26前开票</t>
  </si>
  <si>
    <t>LFV2B28V6J5439487</t>
  </si>
  <si>
    <t>暂停交付 胡丽文</t>
  </si>
  <si>
    <t>A3国产两厢 2.0T/40TFSI运动型个性化</t>
  </si>
  <si>
    <t>季风灰+黑色</t>
  </si>
  <si>
    <t>LFV3B28V8K5267033</t>
  </si>
  <si>
    <t>吕恒阳</t>
  </si>
  <si>
    <t>LFV2B28V0J5439985</t>
  </si>
  <si>
    <t>暂停交付
刘世锋</t>
  </si>
  <si>
    <t>LFV2B28V6J5435049</t>
  </si>
  <si>
    <t>暂停交付
钟汉良</t>
  </si>
  <si>
    <t>LFV2B28V0K5260475</t>
  </si>
  <si>
    <t>暂停交付 广州市万库汇汽车销售有限公司</t>
  </si>
  <si>
    <t>LFV3B28V9J5401885</t>
  </si>
  <si>
    <t>暂停交付 钟耀彬</t>
  </si>
  <si>
    <t>何小霞</t>
  </si>
  <si>
    <t>LFV2A28VXK5262205</t>
  </si>
  <si>
    <t>任澍</t>
  </si>
  <si>
    <t>LFV2B28V4K5278865</t>
  </si>
  <si>
    <t>黄月圆</t>
  </si>
  <si>
    <t>审批中5.22</t>
  </si>
  <si>
    <t>LFV2B28V2K5271655</t>
  </si>
  <si>
    <t>朱丽娜</t>
  </si>
  <si>
    <t>A3两厢国产
2.0T/40TFSI运动型</t>
  </si>
  <si>
    <t>LFV3B28V5K5282914</t>
  </si>
  <si>
    <t>徐博伟</t>
  </si>
  <si>
    <t>等审批6.12</t>
  </si>
  <si>
    <t>A3两厢国产1.4T/35TFSI进取型</t>
  </si>
  <si>
    <t>LFV2B28V5K5269074</t>
  </si>
  <si>
    <t>候怀远</t>
  </si>
  <si>
    <t>LFV2B28V4K5285105</t>
  </si>
  <si>
    <t>苏政暘</t>
  </si>
  <si>
    <t>LFV2B28V8K5282983</t>
  </si>
  <si>
    <t>张森</t>
  </si>
  <si>
    <t>等车6.23</t>
  </si>
  <si>
    <t>A3两厢国产
1.4T/35TFSI风尚</t>
  </si>
  <si>
    <t>LFV2B28V4K5285587</t>
  </si>
  <si>
    <t>管桦（华为员工）</t>
  </si>
  <si>
    <t>等车6.16，这两天6.20，6.21，已开6.23</t>
  </si>
  <si>
    <t>LFV2B28V9K5280000</t>
  </si>
  <si>
    <t>李晓磊</t>
  </si>
  <si>
    <t>LFV3B28V6K5299351</t>
  </si>
  <si>
    <t>庄怡敏（欠修改合同）</t>
  </si>
  <si>
    <r>
      <rPr>
        <sz val="9"/>
        <rFont val="宋体"/>
        <charset val="134"/>
      </rPr>
      <t>下周一交全款7.25周一开7.28，可开</t>
    </r>
    <r>
      <rPr>
        <sz val="9"/>
        <rFont val="宋体"/>
        <charset val="134"/>
      </rPr>
      <t>7.29</t>
    </r>
  </si>
  <si>
    <t>魔力黑-黑色-海南蓝</t>
  </si>
  <si>
    <t>LFV2B28VXK5281883</t>
  </si>
  <si>
    <t>黄仔洪</t>
  </si>
  <si>
    <t>LFV2B28V3K5278128</t>
  </si>
  <si>
    <t>廖鹏飞</t>
  </si>
  <si>
    <t>原凌赣鸿-廖鹏飞按揭被拒有7.30</t>
  </si>
  <si>
    <t>A3两厢国产1.4T/35TFSI进取型个性化</t>
  </si>
  <si>
    <t>LFV2B28V3K5276573</t>
  </si>
  <si>
    <r>
      <rPr>
        <sz val="9"/>
        <color rgb="FFFF0000"/>
        <rFont val="宋体"/>
        <charset val="134"/>
      </rPr>
      <t>2019年型</t>
    </r>
    <r>
      <rPr>
        <sz val="9"/>
        <color rgb="FFFF0000"/>
        <rFont val="宋体"/>
        <charset val="134"/>
      </rPr>
      <t xml:space="preserve"> 只享受轻松购金融方案</t>
    </r>
  </si>
  <si>
    <t>深圳市洁水环保科技有限公司（大用户）</t>
  </si>
  <si>
    <r>
      <rPr>
        <b/>
        <sz val="9"/>
        <rFont val="宋体"/>
        <charset val="134"/>
      </rPr>
      <t>今天交资料7</t>
    </r>
    <r>
      <rPr>
        <b/>
        <sz val="9"/>
        <rFont val="宋体"/>
        <charset val="134"/>
      </rPr>
      <t>.29</t>
    </r>
  </si>
  <si>
    <t>LFV2B28V1K5271596</t>
  </si>
  <si>
    <t>2019年型，展车，只享受轻松购金融方案</t>
  </si>
  <si>
    <t>预开票6.27
胡刚</t>
  </si>
  <si>
    <t>原李青华-谢立河，按揭被拒5.30</t>
  </si>
  <si>
    <t>LFV3B28V3K5295032</t>
  </si>
  <si>
    <t>不可售</t>
  </si>
  <si>
    <t>AAK算广物君奥</t>
  </si>
  <si>
    <t>A3两厢国产1.4T/35TFSI时尚型型个性化</t>
  </si>
  <si>
    <t>LFV2B28V3K5294166</t>
  </si>
  <si>
    <t>杨芳</t>
  </si>
  <si>
    <t>原陈小龙-庄怡敏换运动型7.24，原罗秀芬-杨芳，放车8.7</t>
  </si>
  <si>
    <t>A3两厢国产
2.0T/35TFSI运动型</t>
  </si>
  <si>
    <t>LFV3B28V4K5303235</t>
  </si>
  <si>
    <t>廖志恒</t>
  </si>
  <si>
    <t>A3两厢国产
1.4T/35TFSI风尚型</t>
  </si>
  <si>
    <t>LFV2B28V4K5304834</t>
  </si>
  <si>
    <t>姚玉梅（腾讯大用户）</t>
  </si>
  <si>
    <t>LFV2B28V9K5291112</t>
  </si>
  <si>
    <t>刘舒雯</t>
  </si>
  <si>
    <t>原孙永乐-安易达，顾问让放车91</t>
  </si>
  <si>
    <t>LFV2B28V7K5311485</t>
  </si>
  <si>
    <t>郭晶（大用户）</t>
  </si>
  <si>
    <t>LFV2B28V5K5279734</t>
  </si>
  <si>
    <t>严文</t>
  </si>
  <si>
    <t xml:space="preserve">季风灰+黑色-银色 </t>
  </si>
  <si>
    <t>LFV2B28V6K5313681</t>
  </si>
  <si>
    <t>龚梦琪</t>
  </si>
  <si>
    <t>LFV3B28VXK5312411</t>
  </si>
  <si>
    <t>王美程</t>
  </si>
  <si>
    <t>LFV2B28V5K5304213</t>
  </si>
  <si>
    <t>张梦婷</t>
  </si>
  <si>
    <t>鹦鹉蓝+黑色</t>
  </si>
  <si>
    <t>LFV2B28V9K5281552</t>
  </si>
  <si>
    <t>黄育雄</t>
  </si>
  <si>
    <t>LFV2B28V1K5318562</t>
  </si>
  <si>
    <t>邓宵（大用户）</t>
  </si>
  <si>
    <t>LFV2B28V6K5327242</t>
  </si>
  <si>
    <t>施欣汝</t>
  </si>
  <si>
    <t>A3两厢国产
1.4T/35TFSI进取型</t>
  </si>
  <si>
    <t>LFV2B28V0K5324322</t>
  </si>
  <si>
    <t>夏二平</t>
  </si>
  <si>
    <t>LFV2B28V2K5327805</t>
  </si>
  <si>
    <t>罗利君</t>
  </si>
  <si>
    <t xml:space="preserve">C7库存明细 </t>
  </si>
  <si>
    <t>1865</t>
  </si>
  <si>
    <t xml:space="preserve">黑+钛灰色 </t>
  </si>
  <si>
    <t>LFV3A24G0D3124229</t>
  </si>
  <si>
    <t>按揭8点-10点一次性</t>
  </si>
  <si>
    <t>刘建华</t>
  </si>
  <si>
    <t>1863</t>
  </si>
  <si>
    <r>
      <rPr>
        <sz val="9"/>
        <rFont val="宋体"/>
        <charset val="134"/>
      </rPr>
      <t>2.5</t>
    </r>
    <r>
      <rPr>
        <sz val="9"/>
        <rFont val="宋体"/>
        <charset val="134"/>
      </rPr>
      <t>L</t>
    </r>
    <r>
      <rPr>
        <sz val="9"/>
        <rFont val="宋体"/>
        <charset val="134"/>
      </rPr>
      <t>舒适型加桃木</t>
    </r>
  </si>
  <si>
    <t xml:space="preserve">黑+杏仁棕 </t>
  </si>
  <si>
    <t>LFV5A24GXD3121931</t>
  </si>
  <si>
    <t>白照旭</t>
  </si>
  <si>
    <t>LG</t>
  </si>
  <si>
    <t xml:space="preserve">白+黑色 </t>
  </si>
  <si>
    <t>LFV3A24G0D3137983</t>
  </si>
  <si>
    <t>郭培能</t>
  </si>
  <si>
    <t>代旭</t>
  </si>
  <si>
    <t>0390</t>
  </si>
  <si>
    <t>达科他灰+VC钛灰色 </t>
  </si>
  <si>
    <t>LFV5A24GXD3081494</t>
  </si>
  <si>
    <t>按揭9点-11点一次性</t>
  </si>
  <si>
    <t>李千祥</t>
  </si>
  <si>
    <t>白+VC钛灰色</t>
  </si>
  <si>
    <t>LFV3A24G7D3132621</t>
  </si>
  <si>
    <t>到店加装：奥迪专用皮，升窗系统，倒车影像，Sline标，S6四出排管+后杠</t>
  </si>
  <si>
    <t>易高辉（袁彪）</t>
  </si>
  <si>
    <t>LFV3A24G5D3137915</t>
  </si>
  <si>
    <t>颜杰</t>
  </si>
  <si>
    <t>斑羚米+VC钛灰色</t>
  </si>
  <si>
    <t>LFV3A24G1D3138706</t>
  </si>
  <si>
    <t>罗琼</t>
  </si>
  <si>
    <t>1866</t>
  </si>
  <si>
    <t>LFV3A24G3D3138819</t>
  </si>
  <si>
    <t>叶宏</t>
  </si>
  <si>
    <t>包红</t>
  </si>
  <si>
    <t>1867</t>
  </si>
  <si>
    <t>2.8L两驱舒适型</t>
  </si>
  <si>
    <t>黑+VD丝绒米 </t>
  </si>
  <si>
    <t>LFV5A24G9D3120382</t>
  </si>
  <si>
    <t>郭国伟</t>
  </si>
  <si>
    <t>LFV3A24G4D3134732</t>
  </si>
  <si>
    <t>谢薇</t>
  </si>
  <si>
    <t>王昆</t>
  </si>
  <si>
    <t>黑+VC钛灰色</t>
  </si>
  <si>
    <t>LFV5A24G3E3003110</t>
  </si>
  <si>
    <t>按揭10点-12点一次性</t>
  </si>
  <si>
    <t>肖文</t>
  </si>
  <si>
    <t>LFV3A24GXD3135979</t>
  </si>
  <si>
    <t>张玉智</t>
  </si>
  <si>
    <t>黄云新</t>
  </si>
  <si>
    <t>LFV3A24G6D3135820</t>
  </si>
  <si>
    <t>按揭8点-11点一次性</t>
  </si>
  <si>
    <t>武明</t>
  </si>
  <si>
    <t>黑+FZ黑色</t>
  </si>
  <si>
    <t>LFV5A24G7E3006592</t>
  </si>
  <si>
    <t>深圳市腾云科技有限公司</t>
  </si>
  <si>
    <t>黑+黑色</t>
  </si>
  <si>
    <t>LFV5A24G5D3144890</t>
  </si>
  <si>
    <t>13点一次性</t>
  </si>
  <si>
    <t>王梅英</t>
  </si>
  <si>
    <t>黑+VD丝绒米</t>
  </si>
  <si>
    <t>LFV5A24G8E3000834</t>
  </si>
  <si>
    <t>深圳市长隆科技有限公司</t>
  </si>
  <si>
    <t>LFV3A24G3D3135371</t>
  </si>
  <si>
    <t>曾子聪</t>
  </si>
  <si>
    <t>1864</t>
  </si>
  <si>
    <t>2.5L技术型</t>
  </si>
  <si>
    <t>LFV5A24GXE3005629</t>
  </si>
  <si>
    <t>关奕其</t>
  </si>
  <si>
    <t>LFV5A24G0E3002254</t>
  </si>
  <si>
    <t>谢颖君</t>
  </si>
  <si>
    <t>LFV3A24G6E3010110</t>
  </si>
  <si>
    <t>2014款 按揭8点-10点一次性</t>
  </si>
  <si>
    <t>王前太</t>
  </si>
  <si>
    <t>LFV3A24G5E3012219</t>
  </si>
  <si>
    <t>罗莞超</t>
  </si>
  <si>
    <t>黄宏宇（陈源森）</t>
  </si>
  <si>
    <t>1862</t>
  </si>
  <si>
    <t>黑+VB杏仁棕</t>
  </si>
  <si>
    <t>LFV5A24G1E3001873</t>
  </si>
  <si>
    <t>杨国明</t>
  </si>
  <si>
    <t>2342</t>
  </si>
  <si>
    <t>LFV5A24G7E3011596</t>
  </si>
  <si>
    <t>邢祥辉</t>
  </si>
  <si>
    <t>LFV5A24G8E3003068</t>
  </si>
  <si>
    <t>杜学军（深圳市康贝电子有限公司）</t>
  </si>
  <si>
    <t>LFV3A24G9D3122589</t>
  </si>
  <si>
    <t>许家兵</t>
  </si>
  <si>
    <t>张华</t>
  </si>
  <si>
    <t>LFV3A24G8E3005619</t>
  </si>
  <si>
    <t>李再强</t>
  </si>
  <si>
    <t>黑+钛灰色</t>
  </si>
  <si>
    <t>LFV3A24G4D3134701</t>
  </si>
  <si>
    <t>高菲</t>
  </si>
  <si>
    <t>LFV3A24G6E3012844</t>
  </si>
  <si>
    <t>2014款 按揭7点-9点一次性</t>
  </si>
  <si>
    <t>陈沛生（陈汉庆）</t>
  </si>
  <si>
    <t>LFV3A24G1D3134736</t>
  </si>
  <si>
    <t>谢庄明</t>
  </si>
  <si>
    <t xml:space="preserve">黑+VC钛灰色 </t>
  </si>
  <si>
    <t>LFV5A24GXD3128538</t>
  </si>
  <si>
    <t>侯盛寿</t>
  </si>
  <si>
    <t>LFV3A24G7E3005420</t>
  </si>
  <si>
    <t>宵宇飞</t>
  </si>
  <si>
    <t>2353</t>
  </si>
  <si>
    <t>2.5L舒适型</t>
  </si>
  <si>
    <t>LFV5A24G5E3012228</t>
  </si>
  <si>
    <t>邓克强</t>
  </si>
  <si>
    <t>1748</t>
  </si>
  <si>
    <t>3.0T四驱豪华型</t>
  </si>
  <si>
    <t>LFV6A24G9D3132861</t>
  </si>
  <si>
    <t>14个点只做保险专案</t>
  </si>
  <si>
    <t>陈惠思</t>
  </si>
  <si>
    <t>斑羚米+黑色</t>
  </si>
  <si>
    <t>LFV3A24G8E3016703</t>
  </si>
  <si>
    <t>LFV3A24G1E3018910</t>
  </si>
  <si>
    <t>孙霞</t>
  </si>
  <si>
    <t>LFV3A24G5E3010308</t>
  </si>
  <si>
    <t>段峰</t>
  </si>
  <si>
    <t>2341</t>
  </si>
  <si>
    <t>LFV5A24G7E3021609</t>
  </si>
  <si>
    <t>2014款</t>
  </si>
  <si>
    <t>林春泉</t>
  </si>
  <si>
    <t>LFV5A24G8E3021554</t>
  </si>
  <si>
    <t>利晓宏</t>
  </si>
  <si>
    <t>LFV5A24G9E3021935</t>
  </si>
  <si>
    <t>易玲令</t>
  </si>
  <si>
    <t>LFV5A24G4E3020059</t>
  </si>
  <si>
    <t>艾静（谢雷）</t>
  </si>
  <si>
    <t>LFV5A24G8E3019027</t>
  </si>
  <si>
    <t>董丹艳</t>
  </si>
  <si>
    <t>LFV3A24G3E3021968</t>
  </si>
  <si>
    <t>优先销售</t>
  </si>
  <si>
    <t>刘春花</t>
  </si>
  <si>
    <t>LFV3A24G2E3021735</t>
  </si>
  <si>
    <t>蔡亚伟</t>
  </si>
  <si>
    <t>白+灰色</t>
  </si>
  <si>
    <t>LFV3A24G7E3021441</t>
  </si>
  <si>
    <t>梁志福</t>
  </si>
  <si>
    <t>LFV3A24G8E3024090</t>
  </si>
  <si>
    <t>卓岳阳</t>
  </si>
  <si>
    <t>LFV3A24G0E3028764</t>
  </si>
  <si>
    <t>王志成</t>
  </si>
  <si>
    <t>LFV5A24G0E3018924</t>
  </si>
  <si>
    <t>标检备用</t>
  </si>
  <si>
    <t>黎文胜</t>
  </si>
  <si>
    <t>LFV3A24G3E3029567</t>
  </si>
  <si>
    <t>沈长生</t>
  </si>
  <si>
    <t>LFV5A24G9E3026097</t>
  </si>
  <si>
    <t>施翠霞</t>
  </si>
  <si>
    <t>LFV3A24G7E3019009</t>
  </si>
  <si>
    <t>雷敏</t>
  </si>
  <si>
    <t>LFV3A24GXE3018968</t>
  </si>
  <si>
    <t>王煜昭</t>
  </si>
  <si>
    <t>LFV5A24G0E3017160</t>
  </si>
  <si>
    <t>洪贤生</t>
  </si>
  <si>
    <t>LFV3A24G2E3016762</t>
  </si>
  <si>
    <t>吴家喜</t>
  </si>
  <si>
    <t>LFV5A24G4E3020076</t>
  </si>
  <si>
    <t>苟明国</t>
  </si>
  <si>
    <t>LFV3A24GXE3022146</t>
  </si>
  <si>
    <t>唐明奘</t>
  </si>
  <si>
    <t>LFV5A24G3E3019047</t>
  </si>
  <si>
    <t>胡新明</t>
  </si>
  <si>
    <t>2339</t>
  </si>
  <si>
    <t>LFV3A24G1E3017644</t>
  </si>
  <si>
    <t>深圳市皇庭房地产开发有限公司</t>
  </si>
  <si>
    <t>LFV5A24GXE3021717</t>
  </si>
  <si>
    <t>董德龙</t>
  </si>
  <si>
    <t>LFV5A24GXE3006540</t>
  </si>
  <si>
    <t>2013款 按揭10点-12点一次性</t>
  </si>
  <si>
    <t>王军建</t>
  </si>
  <si>
    <t>A6L 2.0T舒适型</t>
  </si>
  <si>
    <t>LFV3A24G1E3024478</t>
  </si>
  <si>
    <t>黄凤招</t>
  </si>
  <si>
    <t>曾欢</t>
  </si>
  <si>
    <t>白+FZ黑色</t>
  </si>
  <si>
    <t>LFV5A24GXE3008109</t>
  </si>
  <si>
    <t>到店加装：S6四出排气管含后板+S6中网。完工</t>
  </si>
  <si>
    <t>詹文杰</t>
  </si>
  <si>
    <t>LFV5A24G8E3019464</t>
  </si>
  <si>
    <t>臧俊平</t>
  </si>
  <si>
    <t>LFV3A24G2E3024005</t>
  </si>
  <si>
    <t>吴全辉</t>
  </si>
  <si>
    <t>LFV3A24G3E3022215</t>
  </si>
  <si>
    <t>杨雅碧</t>
  </si>
  <si>
    <t>斑羚米+FZ黑色</t>
  </si>
  <si>
    <t>LFV3A24G0E3030255</t>
  </si>
  <si>
    <t>李海锋</t>
  </si>
  <si>
    <t>LFV3A24G8E3015454</t>
  </si>
  <si>
    <t>傅春意</t>
  </si>
  <si>
    <t>LFV5A24G3E3002491</t>
  </si>
  <si>
    <t>谢小康</t>
  </si>
  <si>
    <t>LFV3A24G7E3028793</t>
  </si>
  <si>
    <t>陈振耀</t>
  </si>
  <si>
    <t>LFV3A24G9E3016368</t>
  </si>
  <si>
    <t>刘秋林</t>
  </si>
  <si>
    <t>LFV3A24G5E3026010</t>
  </si>
  <si>
    <t>陈少辉</t>
  </si>
  <si>
    <t>LFV5A24G1E3035604</t>
  </si>
  <si>
    <t>官伟舜</t>
  </si>
  <si>
    <t>LFV5A24G1E3035487</t>
  </si>
  <si>
    <t>程克明</t>
  </si>
  <si>
    <t xml:space="preserve">LFV3A24G5E3024614 </t>
  </si>
  <si>
    <t>朱晓波</t>
  </si>
  <si>
    <t>LFV3A24G0E3022155</t>
  </si>
  <si>
    <t>周永生</t>
  </si>
  <si>
    <t>2289</t>
  </si>
  <si>
    <t>2.0T标准型个性化</t>
  </si>
  <si>
    <t>LFV3A24G5E3027786</t>
  </si>
  <si>
    <t>蒋付贵</t>
  </si>
  <si>
    <t>黑+杏仁棕</t>
  </si>
  <si>
    <t>LFV5A24G7E3032142</t>
  </si>
  <si>
    <t>刘丽云</t>
  </si>
  <si>
    <t>LFV3A24G0E3028778</t>
  </si>
  <si>
    <t>陶任伟</t>
  </si>
  <si>
    <t>LFV3A24G6E3033211</t>
  </si>
  <si>
    <t>彭高丽</t>
  </si>
  <si>
    <t>LFV6A24G6D3133241</t>
  </si>
  <si>
    <t>2013款 14个点只做保险专案</t>
  </si>
  <si>
    <t>何方</t>
  </si>
  <si>
    <t>LFV5A24G6E3032942</t>
  </si>
  <si>
    <t>凌志宏</t>
  </si>
  <si>
    <t>LFV3A24G8E3021822</t>
  </si>
  <si>
    <t>张迪</t>
  </si>
  <si>
    <t>1841</t>
  </si>
  <si>
    <t>2.0T标准型个性化(南方车型)</t>
  </si>
  <si>
    <t>LFV3A24G4E3041842</t>
  </si>
  <si>
    <t>购置税：32500</t>
  </si>
  <si>
    <t>徐刚</t>
  </si>
  <si>
    <t>LFV3A24G4E3036009</t>
  </si>
  <si>
    <t>深圳市悦视光电有限公司</t>
  </si>
  <si>
    <t>LFV5A24G8E3037723</t>
  </si>
  <si>
    <t>方恒雄</t>
  </si>
  <si>
    <t>郑婵玲</t>
  </si>
  <si>
    <t>LFV5A24G9E3037097</t>
  </si>
  <si>
    <t>刘筠（发票名：黄辉强）</t>
  </si>
  <si>
    <t>罗志敏</t>
  </si>
  <si>
    <t>公务员</t>
  </si>
  <si>
    <t>LFV3A24G7E3035789</t>
  </si>
  <si>
    <r>
      <rPr>
        <sz val="10"/>
        <rFont val="宋体"/>
        <charset val="134"/>
      </rPr>
      <t xml:space="preserve">到店加装：升窗系统 </t>
    </r>
    <r>
      <rPr>
        <sz val="10"/>
        <color indexed="10"/>
        <rFont val="宋体"/>
        <charset val="134"/>
      </rPr>
      <t xml:space="preserve">完工 </t>
    </r>
  </si>
  <si>
    <t>梅和平</t>
  </si>
  <si>
    <t>LFV5A24G5E3046797</t>
  </si>
  <si>
    <t>购置税大约：33100</t>
  </si>
  <si>
    <t>文海广</t>
  </si>
  <si>
    <t>员工购车</t>
  </si>
  <si>
    <t>LFV3A24G6E3005439</t>
  </si>
  <si>
    <t>刘晓安</t>
  </si>
  <si>
    <t>LFV5A24G9E3037407</t>
  </si>
  <si>
    <t>温庆塘</t>
  </si>
  <si>
    <t>A6L 2.0T标准型</t>
  </si>
  <si>
    <t>水晶银+VC钛灰色</t>
  </si>
  <si>
    <t>LFV3A24G3E3029181</t>
  </si>
  <si>
    <t>张国红</t>
  </si>
  <si>
    <t>2239</t>
  </si>
  <si>
    <t>2.5L技术型个性化</t>
  </si>
  <si>
    <t>LFV5A24G4E3031451</t>
  </si>
  <si>
    <t>购置税大约：34300</t>
  </si>
  <si>
    <t>余彬</t>
  </si>
  <si>
    <t>LFV3A24G9E3025930</t>
  </si>
  <si>
    <t>杜云峰</t>
  </si>
  <si>
    <t>LFV3A24G3E3031335</t>
  </si>
  <si>
    <t>邓新友</t>
  </si>
  <si>
    <t>LFV5A24G2E3002224</t>
  </si>
  <si>
    <t>2013款 13点一次性</t>
  </si>
  <si>
    <t>黄雄生</t>
  </si>
  <si>
    <t>黑-VD丝绒米</t>
  </si>
  <si>
    <t>LFV3A24G4E3033367</t>
  </si>
  <si>
    <t>李长辉</t>
  </si>
  <si>
    <t>LFV3A24G2E3044285</t>
  </si>
  <si>
    <t>黄周祥</t>
  </si>
  <si>
    <t>LFV3A24G4E3035782</t>
  </si>
  <si>
    <t>付邵华</t>
  </si>
  <si>
    <t>LFV3A24G2E3026479</t>
  </si>
  <si>
    <t>陈明堂</t>
  </si>
  <si>
    <t>2343</t>
  </si>
  <si>
    <t>LFV5A24G7E3046557</t>
  </si>
  <si>
    <t>深港健伟风管工程（深圳）有限公司</t>
  </si>
  <si>
    <t>LFV5A24G8E3046888</t>
  </si>
  <si>
    <t>曾伟宽</t>
  </si>
  <si>
    <t>1870</t>
  </si>
  <si>
    <t>2.5L技术型个性化（南方车型）</t>
  </si>
  <si>
    <t>LFV5A24G3E3046619</t>
  </si>
  <si>
    <t>吕宛霞</t>
  </si>
  <si>
    <t>LFV3A24G4E3022921</t>
  </si>
  <si>
    <t>徐飞飞</t>
  </si>
  <si>
    <t>LFV5A24G9E3049413</t>
  </si>
  <si>
    <t>李艳霞</t>
  </si>
  <si>
    <t xml:space="preserve">2336 </t>
  </si>
  <si>
    <t xml:space="preserve">斑羚米+VC钛灰色 </t>
  </si>
  <si>
    <t>LFV5A24G0E3040874</t>
  </si>
  <si>
    <t>叶金龙</t>
  </si>
  <si>
    <t>LFV3A24G0E3030207</t>
  </si>
  <si>
    <t>张赐群</t>
  </si>
  <si>
    <t>LFV3A24G5E3044569</t>
  </si>
  <si>
    <t>何珍玉</t>
  </si>
  <si>
    <t>杨伟源</t>
  </si>
  <si>
    <t>LFV3A24G2E3030287</t>
  </si>
  <si>
    <t>陈金华</t>
  </si>
  <si>
    <t>LFV5A24G3E3052274</t>
  </si>
  <si>
    <t>郭镇平</t>
  </si>
  <si>
    <t>LFV3A24G4E3037869</t>
  </si>
  <si>
    <t>林进源</t>
  </si>
  <si>
    <t>LFV3A24GXE3029565</t>
  </si>
  <si>
    <t>杜文玉</t>
  </si>
  <si>
    <t>LFV3A24GXE3044440</t>
  </si>
  <si>
    <t>夏俊良</t>
  </si>
  <si>
    <t>LFV3A24G5E3047634</t>
  </si>
  <si>
    <t>王新伟</t>
  </si>
  <si>
    <t>2.0T标准型个性化（南方车型）</t>
  </si>
  <si>
    <t>LFV3A24G0E3051073</t>
  </si>
  <si>
    <t>购置税大约：32500</t>
  </si>
  <si>
    <t>黄俊良</t>
  </si>
  <si>
    <t>陈国安（杨苑书）</t>
  </si>
  <si>
    <t>斑羚米+VB杏仁棕</t>
  </si>
  <si>
    <t>LFV5A24G2E3047597</t>
  </si>
  <si>
    <t>何剑辉</t>
  </si>
  <si>
    <t>LFV5A24G1E3055383</t>
  </si>
  <si>
    <t>李帆</t>
  </si>
  <si>
    <t>LFV3A24G7E3037333</t>
  </si>
  <si>
    <t>康世庭</t>
  </si>
  <si>
    <t>王文越（陈源森）</t>
  </si>
  <si>
    <t>LFV3A24G0E3053244</t>
  </si>
  <si>
    <t>朱静安</t>
  </si>
  <si>
    <t>LFV3A24GXE3041943</t>
  </si>
  <si>
    <r>
      <rPr>
        <sz val="10"/>
        <rFont val="宋体"/>
        <charset val="134"/>
      </rPr>
      <t xml:space="preserve">加装：升窗系统 </t>
    </r>
    <r>
      <rPr>
        <sz val="10"/>
        <color indexed="10"/>
        <rFont val="宋体"/>
        <charset val="134"/>
      </rPr>
      <t>完工</t>
    </r>
  </si>
  <si>
    <t>李冬云</t>
  </si>
  <si>
    <t>LFV3A24G6E3022385</t>
  </si>
  <si>
    <t>应蒙蒙</t>
  </si>
  <si>
    <t>LFV3A24G2E3055139</t>
  </si>
  <si>
    <t>潘汉勇</t>
  </si>
  <si>
    <t>LFV3A24G7E3037607</t>
  </si>
  <si>
    <t>陈永祥</t>
  </si>
  <si>
    <t>LFV3A24G1E3035707</t>
  </si>
  <si>
    <t>余华柱</t>
  </si>
  <si>
    <t>LFV3A24G2E3041922</t>
  </si>
  <si>
    <t>黄惠波</t>
  </si>
  <si>
    <t>LFV5A24G1E3045551</t>
  </si>
  <si>
    <t>赖培勤</t>
  </si>
  <si>
    <t>LFV3A24G1E3055262</t>
  </si>
  <si>
    <t>深圳市成泰隆照明科技有限公司</t>
  </si>
  <si>
    <t>LFV5A24G5E3055600</t>
  </si>
  <si>
    <t>肖广云</t>
  </si>
  <si>
    <t>李成(杨苑书）</t>
  </si>
  <si>
    <t>LFV5A24G2E3055330</t>
  </si>
  <si>
    <t>温锋华</t>
  </si>
  <si>
    <t>LFV3A24G0E3056015</t>
  </si>
  <si>
    <t>何高翔</t>
  </si>
  <si>
    <t>2.5L技术型（南方车型）</t>
  </si>
  <si>
    <t>LFV5A24G2E3053447</t>
  </si>
  <si>
    <t>林昌俊</t>
  </si>
  <si>
    <t>LFV3A24G9E3054585</t>
  </si>
  <si>
    <t>邵利</t>
  </si>
  <si>
    <t>LFV3A24G1E3053012</t>
  </si>
  <si>
    <t>陈汉阳</t>
  </si>
  <si>
    <t>LFV3A24G3E3056168</t>
  </si>
  <si>
    <t>田伟浓</t>
  </si>
  <si>
    <t>LFV3A24G2E3056162</t>
  </si>
  <si>
    <t>朱红英</t>
  </si>
  <si>
    <t>LFV3A24G1E3055570</t>
  </si>
  <si>
    <t>李日华</t>
  </si>
  <si>
    <t>LFV5A24G5E3060702</t>
  </si>
  <si>
    <t>魏文龙</t>
  </si>
  <si>
    <t>LFV3A24G0E3054653</t>
  </si>
  <si>
    <t>王红梅</t>
  </si>
  <si>
    <t>2.0T标准型（南方车型）</t>
  </si>
  <si>
    <t xml:space="preserve">朱鹭白+FZ黑色 </t>
  </si>
  <si>
    <t>LFV3A24G5E3057435</t>
  </si>
  <si>
    <t>孙大志</t>
  </si>
  <si>
    <t>朱鹭白-FZ黑色</t>
  </si>
  <si>
    <t>LFV3A24G1E3056766</t>
  </si>
  <si>
    <t>杨云永</t>
  </si>
  <si>
    <t>LFV3A24GXE3056300</t>
  </si>
  <si>
    <t>范松良</t>
  </si>
  <si>
    <t>LFV3A24G4E3059953</t>
  </si>
  <si>
    <t>丁江海</t>
  </si>
  <si>
    <t>LFV5A24G0E3064043</t>
  </si>
  <si>
    <t>彭志航</t>
  </si>
  <si>
    <t>LFV5A24GXE3059139</t>
  </si>
  <si>
    <t>武升瑞</t>
  </si>
  <si>
    <t>LFV5A24G2E3061029</t>
  </si>
  <si>
    <t>任卫强</t>
  </si>
  <si>
    <t>王文越（黄宏宇）</t>
  </si>
  <si>
    <t>2.0T南方车型</t>
  </si>
  <si>
    <t>LFV3A24G7E3063690</t>
  </si>
  <si>
    <t>邬凯怡</t>
  </si>
  <si>
    <t>LFV5A24G9E3048942</t>
  </si>
  <si>
    <t>邓科笺</t>
  </si>
  <si>
    <t>LFV5A24G8E3055655</t>
  </si>
  <si>
    <t>刘敏资</t>
  </si>
  <si>
    <t>朱鹭白+FZ黑色</t>
  </si>
  <si>
    <t>LFV3A24G9E3063321</t>
  </si>
  <si>
    <t>黄坤</t>
  </si>
  <si>
    <t>斑羚米-FZ黑色</t>
  </si>
  <si>
    <t>LFV3A24G2E3061958</t>
  </si>
  <si>
    <t>赖丽芝</t>
  </si>
  <si>
    <t>LFV5A24G7E3062662</t>
  </si>
  <si>
    <t>马文军</t>
  </si>
  <si>
    <t>LFV3A24G9E3059964</t>
  </si>
  <si>
    <t>林坚固</t>
  </si>
  <si>
    <t>LFV5A24G7E3049037</t>
  </si>
  <si>
    <t>齐敏</t>
  </si>
  <si>
    <t>LFV3A24G6E3054656</t>
  </si>
  <si>
    <t>邱少凡</t>
  </si>
  <si>
    <t>LFV5A24G9E3068480</t>
  </si>
  <si>
    <t>加2000升窗 已下单</t>
  </si>
  <si>
    <t>温伟洪</t>
  </si>
  <si>
    <t>LFV5A24G1E3070367</t>
  </si>
  <si>
    <t>李意辉</t>
  </si>
  <si>
    <t>LFV3A24G5E3069083</t>
  </si>
  <si>
    <t>戚玉英</t>
  </si>
  <si>
    <t>LFV3A24G5E3030641</t>
  </si>
  <si>
    <r>
      <rPr>
        <sz val="10"/>
        <rFont val="宋体"/>
        <charset val="134"/>
      </rPr>
      <t xml:space="preserve">到店加装：升窗系统 </t>
    </r>
    <r>
      <rPr>
        <sz val="10"/>
        <color indexed="10"/>
        <rFont val="宋体"/>
        <charset val="134"/>
      </rPr>
      <t>完工</t>
    </r>
    <r>
      <rPr>
        <sz val="10"/>
        <rFont val="宋体"/>
        <charset val="134"/>
      </rPr>
      <t xml:space="preserve"> </t>
    </r>
  </si>
  <si>
    <t>陈干国</t>
  </si>
  <si>
    <t>白-FZ黑色</t>
  </si>
  <si>
    <t>LFV3A24G4E3056874</t>
  </si>
  <si>
    <t>陈盛鑫</t>
  </si>
  <si>
    <t>LFV3A24G7E3071806</t>
  </si>
  <si>
    <t>加2000升窗</t>
  </si>
  <si>
    <t>周智玲</t>
  </si>
  <si>
    <t>LFV3A24G1E3068822</t>
  </si>
  <si>
    <t>深圳市禾力科技有限公司（温庆平）</t>
  </si>
  <si>
    <t>LFV3A24G4E3053280</t>
  </si>
  <si>
    <t>李琼</t>
  </si>
  <si>
    <t>LFV3A24G7E3071689</t>
  </si>
  <si>
    <t>加3000升窗</t>
  </si>
  <si>
    <t>廖湘文</t>
  </si>
  <si>
    <t>LFV5A24G2E3071348</t>
  </si>
  <si>
    <t>林伟瑞</t>
  </si>
  <si>
    <t>LFV5A24GXE3068696</t>
  </si>
  <si>
    <t>邹志坚</t>
  </si>
  <si>
    <t>LFV3A24G8E3068896</t>
  </si>
  <si>
    <t>吴晴革</t>
  </si>
  <si>
    <t>LFV3A24G9E3068177</t>
  </si>
  <si>
    <t>钱安梦</t>
  </si>
  <si>
    <t>LFV3A24G7E3032889</t>
  </si>
  <si>
    <t>不售：物流买断</t>
  </si>
  <si>
    <t>LFV3A24G7E3071708</t>
  </si>
  <si>
    <t>刘霞</t>
  </si>
  <si>
    <t>LFV3A24G7E3055542</t>
  </si>
  <si>
    <t>詹少林</t>
  </si>
  <si>
    <t>2.8L 豪华型</t>
  </si>
  <si>
    <t>幻影黑-VC钛灰色</t>
  </si>
  <si>
    <t>LFV5A24G2E3057577</t>
  </si>
  <si>
    <t>肖建军</t>
  </si>
  <si>
    <t>二次分车了</t>
  </si>
  <si>
    <t>LFV3A24G1E3056296</t>
  </si>
  <si>
    <t>钟振权</t>
  </si>
  <si>
    <t>LFV3A24GXE3055549</t>
  </si>
  <si>
    <t>杨晓飞</t>
  </si>
  <si>
    <t>2.0T标准（南方车型）</t>
  </si>
  <si>
    <t>LFV3A24G4E3070936</t>
  </si>
  <si>
    <t>加装：升窗系统 已下单 购置税大约：32500</t>
  </si>
  <si>
    <t>张晓玲</t>
  </si>
  <si>
    <t>2474</t>
  </si>
  <si>
    <t>2.5L技术（南方车型）</t>
  </si>
  <si>
    <t>LFV5A24G1E3074340</t>
  </si>
  <si>
    <t>购置税大约：33700</t>
  </si>
  <si>
    <t>周恒发</t>
  </si>
  <si>
    <t xml:space="preserve">LFV3A24G2E3056792 </t>
  </si>
  <si>
    <t>易剑雄</t>
  </si>
  <si>
    <t>LFV5A24G0E3071350</t>
  </si>
  <si>
    <t>欠修改合同</t>
  </si>
  <si>
    <t>徐奎香</t>
  </si>
  <si>
    <t>1869</t>
  </si>
  <si>
    <t>2.0T手动标准型</t>
  </si>
  <si>
    <t>白-钛灰色</t>
  </si>
  <si>
    <t>LFV3A14G7E3076885</t>
  </si>
  <si>
    <t>单良成</t>
  </si>
  <si>
    <t>LFV3A24G3E3074900</t>
  </si>
  <si>
    <t>徐娟</t>
  </si>
  <si>
    <t>LFV5A24G9E3074490</t>
  </si>
  <si>
    <t>洪虹</t>
  </si>
  <si>
    <t>陈值友</t>
  </si>
  <si>
    <t>斑羚米-黑色</t>
  </si>
  <si>
    <t>LFV5A24G0E3074572</t>
  </si>
  <si>
    <t>张自来</t>
  </si>
  <si>
    <t>LFV3A24G0E3075390</t>
  </si>
  <si>
    <t>何秀</t>
  </si>
  <si>
    <t>LFV5A24G9E3077129</t>
  </si>
  <si>
    <t>吴联国</t>
  </si>
  <si>
    <t>LFV3A24G4E3075232</t>
  </si>
  <si>
    <t>王林才</t>
  </si>
  <si>
    <t>LFV5A24G7E3067487</t>
  </si>
  <si>
    <t>吴世权</t>
  </si>
  <si>
    <t>LFV3A24G4E3064375</t>
  </si>
  <si>
    <t>加装：升窗系统 完工 奥迪专用皮 已下单</t>
  </si>
  <si>
    <t>深圳市警通投资发展有限公司</t>
  </si>
  <si>
    <t>LFV3A24G0E3070027</t>
  </si>
  <si>
    <t>罗亚</t>
  </si>
  <si>
    <t>LFV5A24G4E3076986</t>
  </si>
  <si>
    <t>廖达成</t>
  </si>
  <si>
    <t>LFV5A24G0E3075754</t>
  </si>
  <si>
    <t>黄真莲</t>
  </si>
  <si>
    <t>LFV3A24G0E3074921</t>
  </si>
  <si>
    <t>朱丽芳</t>
  </si>
  <si>
    <t>LFV5A24G6E3076987</t>
  </si>
  <si>
    <t>姜海</t>
  </si>
  <si>
    <t>LFV3A24G2E3060843</t>
  </si>
  <si>
    <t>LFV5A24G6E3076388</t>
  </si>
  <si>
    <t>谢劲心</t>
  </si>
  <si>
    <t>3.0T豪华型</t>
  </si>
  <si>
    <t>LFV6A24G8D3145178</t>
  </si>
  <si>
    <t>2013款</t>
  </si>
  <si>
    <t>方建</t>
  </si>
  <si>
    <t>LFV3A24G6E3084028</t>
  </si>
  <si>
    <t>简怀林</t>
  </si>
  <si>
    <t>LFV3A24G1E3034587</t>
  </si>
  <si>
    <t>加装：升窗系统 完工  5-16完工-6月5日已拆</t>
  </si>
  <si>
    <t>高志军</t>
  </si>
  <si>
    <t>2427</t>
  </si>
  <si>
    <t>LFV3A24G0E3078435</t>
  </si>
  <si>
    <t>LFV3A24G8E3075251</t>
  </si>
  <si>
    <t>加装：升窗系统/奥迪专用皮 已下单</t>
  </si>
  <si>
    <t>林建鹏</t>
  </si>
  <si>
    <t>LFV5A24G7E3079137</t>
  </si>
  <si>
    <t>深圳市吉盟珠宝股份有限公司</t>
  </si>
  <si>
    <t>已开票7-29</t>
  </si>
  <si>
    <t>LFV3A24G6E3052289</t>
  </si>
  <si>
    <t>深圳市裕和梅沙投资有限公司</t>
  </si>
  <si>
    <t>朱娟娟</t>
  </si>
  <si>
    <t>LFV5A24G4E3080701</t>
  </si>
  <si>
    <t>黄振佳</t>
  </si>
  <si>
    <t>黑-VB杏仁棕</t>
  </si>
  <si>
    <t>LFV5A24G5E3082974</t>
  </si>
  <si>
    <t>升窗+5000，欠合同，有下一台可换</t>
  </si>
  <si>
    <t>程思远</t>
  </si>
  <si>
    <t>黑-VC钛灰色</t>
  </si>
  <si>
    <t>LFV5A24GXE3082839</t>
  </si>
  <si>
    <t>深圳市康源泰科技发展有限公司</t>
  </si>
  <si>
    <t>LFV5A24G7E3079185</t>
  </si>
  <si>
    <t>李芳红</t>
  </si>
  <si>
    <t>LFV3A24G2E3033075</t>
  </si>
  <si>
    <t>叶蛟</t>
  </si>
  <si>
    <t>LFV5A24G4E3085901</t>
  </si>
  <si>
    <t>LFV5A24G6E3087309</t>
  </si>
  <si>
    <t>庄雄江</t>
  </si>
  <si>
    <t>LFV5A24G2E3080972</t>
  </si>
  <si>
    <t>卢锦添</t>
  </si>
  <si>
    <t>LFV5A24G6E3077167</t>
  </si>
  <si>
    <t>深圳市威斯曼电力设备有限公司</t>
  </si>
  <si>
    <t>销售说价格跟杨总申请过，直接打销售合同8.6</t>
  </si>
  <si>
    <t>LFV5A24G5E3080108</t>
  </si>
  <si>
    <t>杜相敏</t>
  </si>
  <si>
    <t>LFV5A24G0E3069792</t>
  </si>
  <si>
    <t>补修改合同</t>
  </si>
  <si>
    <t>庄少红</t>
  </si>
  <si>
    <t>廖曙光</t>
  </si>
  <si>
    <t>黑-FZ黑色</t>
  </si>
  <si>
    <t>LFV5A24G1E3085791</t>
  </si>
  <si>
    <t>罗志华</t>
  </si>
  <si>
    <t>LFV3A24G4E3090605</t>
  </si>
  <si>
    <t>廖丽帆</t>
  </si>
  <si>
    <t>LFV3A24G8E3042217</t>
  </si>
  <si>
    <r>
      <rPr>
        <sz val="10"/>
        <rFont val="宋体"/>
        <charset val="134"/>
      </rPr>
      <t xml:space="preserve">加装：五星双色皮，升窗系统 </t>
    </r>
    <r>
      <rPr>
        <sz val="10"/>
        <color indexed="10"/>
        <rFont val="宋体"/>
        <charset val="134"/>
      </rPr>
      <t>完工</t>
    </r>
  </si>
  <si>
    <t>黄笑星</t>
  </si>
  <si>
    <t>LFV5A24GXE3091816</t>
  </si>
  <si>
    <t>庞忠洪</t>
  </si>
  <si>
    <t>已开票8-18</t>
  </si>
  <si>
    <t>水晶银+FZ黑色</t>
  </si>
  <si>
    <t>LFV3A24G0E3086292</t>
  </si>
  <si>
    <t>加装：升窗系统完工</t>
  </si>
  <si>
    <t>林雪芳</t>
  </si>
  <si>
    <t>LFV3A24G3E3075612</t>
  </si>
  <si>
    <t>黄亚洪</t>
  </si>
  <si>
    <t>LFV5A24GXE3090214</t>
  </si>
  <si>
    <t>LFV5A24G3E3094718</t>
  </si>
  <si>
    <t>李军伟</t>
  </si>
  <si>
    <t>LFV5A24G0E3050997</t>
  </si>
  <si>
    <t>沈斯桦</t>
  </si>
  <si>
    <t>LFV3A24G6E3091285</t>
  </si>
  <si>
    <t>吴岳林</t>
  </si>
  <si>
    <t>LFV3A24G1E3097057</t>
  </si>
  <si>
    <t>凌举高</t>
  </si>
  <si>
    <t>LFV5A24G2E3084696</t>
  </si>
  <si>
    <t>张立军</t>
  </si>
  <si>
    <t>LFV3A24G5E3098258</t>
  </si>
  <si>
    <t>彪哥同杨总确认不加升窗的。车到即能开票8.26</t>
  </si>
  <si>
    <t>幻影黑-FZ黑色</t>
  </si>
  <si>
    <t>LFV5A24GXE3097163</t>
  </si>
  <si>
    <t>曾昭清</t>
  </si>
  <si>
    <t>LFV5A24G5E3095398</t>
  </si>
  <si>
    <t>合格证在财务  左后车窗有异响</t>
  </si>
  <si>
    <t>杨子慕</t>
  </si>
  <si>
    <t>已开票9-5</t>
  </si>
  <si>
    <t>水晶银-VC钛灰色</t>
  </si>
  <si>
    <t>LFV3A24G2E3098881</t>
  </si>
  <si>
    <t>叶春荣</t>
  </si>
  <si>
    <t>展车(批量配备)</t>
  </si>
  <si>
    <t>LFV3A24G3E3087405</t>
  </si>
  <si>
    <t>加装：奥迪专用皮，升窗系统 完工</t>
  </si>
  <si>
    <t>李小兵</t>
  </si>
  <si>
    <t>2822</t>
  </si>
  <si>
    <t>LFV3A24GXE3102563</t>
  </si>
  <si>
    <t>王志勇</t>
  </si>
  <si>
    <t>斑羚米-VB杏仁棕</t>
  </si>
  <si>
    <t>LFV5A24G9E3092276</t>
  </si>
  <si>
    <t>陈杏舒</t>
  </si>
  <si>
    <t>LFV5A24G8E3096352</t>
  </si>
  <si>
    <t>叶小康</t>
  </si>
  <si>
    <t>LFV3A24G2E3098072</t>
  </si>
  <si>
    <t>加装：双色皮，升窗系统 已下单</t>
  </si>
  <si>
    <t>郑创标</t>
  </si>
  <si>
    <t>LFV6A24G8E3076980</t>
  </si>
  <si>
    <t>先锋国际融资租凭有限公司深圳分公司</t>
  </si>
  <si>
    <t>LFV5A24G8E3091670</t>
  </si>
  <si>
    <t>程伟</t>
  </si>
  <si>
    <t>2726</t>
  </si>
  <si>
    <t>LFV5A24G4E3097692</t>
  </si>
  <si>
    <t>杨春辉</t>
  </si>
  <si>
    <t>LFV5A24G6E3091778</t>
  </si>
  <si>
    <t>阮挽</t>
  </si>
  <si>
    <t>2337</t>
  </si>
  <si>
    <t>2.8L舒适型</t>
  </si>
  <si>
    <t>LFV5A24G8E3077297</t>
  </si>
  <si>
    <t>扶纪林</t>
  </si>
  <si>
    <t>包红（龙欢）-吴秋玉7.11 此车客户必须换号上传档案，按揭不知道能不能通过，留到20号7.18</t>
  </si>
  <si>
    <t>2765</t>
  </si>
  <si>
    <t>LFV5A24G1E3102900</t>
  </si>
  <si>
    <t>刘欣</t>
  </si>
  <si>
    <t>LFV3A24GXE3107326</t>
  </si>
  <si>
    <t>周志东</t>
  </si>
  <si>
    <t>需加2000升窗，文越同杨总沟通，9.6已同意加2000升窗</t>
  </si>
  <si>
    <t>LFV3A24G5E3105726</t>
  </si>
  <si>
    <t>阮伟聪</t>
  </si>
  <si>
    <t>LFV3A24G3E3105787</t>
  </si>
  <si>
    <t>深圳市立创电子商务有限公司</t>
  </si>
  <si>
    <t>2821</t>
  </si>
  <si>
    <t>LFV5A24G2E3100976</t>
  </si>
  <si>
    <t>3000升窗</t>
  </si>
  <si>
    <t>周午松</t>
  </si>
  <si>
    <t>LFV3A24GXE3106953</t>
  </si>
  <si>
    <t>李敏华</t>
  </si>
  <si>
    <t>LFV5A24G1E3088643</t>
  </si>
  <si>
    <t>李子璐</t>
  </si>
  <si>
    <t>LFV5A24G7E3083060</t>
  </si>
  <si>
    <t>刘礼燕</t>
  </si>
  <si>
    <t>已开票9-21</t>
  </si>
  <si>
    <t>向菲-刘礼燕9.1 专案。按揭被拒9.18，按揭已通过9.19</t>
  </si>
  <si>
    <t>LFV3A24G3E3105823</t>
  </si>
  <si>
    <t>巫运芳</t>
  </si>
  <si>
    <t>2067</t>
  </si>
  <si>
    <t>LFV6A24G9E3025925</t>
  </si>
  <si>
    <t>方莉莉</t>
  </si>
  <si>
    <t>2725</t>
  </si>
  <si>
    <t>幻影黑-VB杏仁棕</t>
  </si>
  <si>
    <t>LFV5A24G6E3110524</t>
  </si>
  <si>
    <t>少资料包</t>
  </si>
  <si>
    <t>李昌银</t>
  </si>
  <si>
    <t>LFV3A24G6E3110546</t>
  </si>
  <si>
    <t>王取华</t>
  </si>
  <si>
    <t>已开票9-24</t>
  </si>
  <si>
    <t>LFV3A24GXE3111358</t>
  </si>
  <si>
    <t>吴潜</t>
  </si>
  <si>
    <t>已开票9-25</t>
  </si>
  <si>
    <t>LFV3A24G3E3111475</t>
  </si>
  <si>
    <t>加装：升窗系统 双色皮 已下单</t>
  </si>
  <si>
    <t>深圳市奥通地产顾问有限公司</t>
  </si>
  <si>
    <t>2728</t>
  </si>
  <si>
    <t>LFV3A24G1E3114214</t>
  </si>
  <si>
    <t>邓榕</t>
  </si>
  <si>
    <t>下个月20号前肯定能开票，本来是9月A，因杂色已完成要留给下一个月9.24</t>
  </si>
  <si>
    <t>LFV5A24G4E3105788</t>
  </si>
  <si>
    <t>唐丽君</t>
  </si>
  <si>
    <t>大用户，前面的车未配，彪哥同杨总说明9.26</t>
  </si>
  <si>
    <t>LFV5A24G7E3094365</t>
  </si>
  <si>
    <t>钟大勇</t>
  </si>
  <si>
    <t>LFV3A24G0E3100403</t>
  </si>
  <si>
    <t>苏燕</t>
  </si>
  <si>
    <t>已交完全款</t>
  </si>
  <si>
    <t>LFV5A24G2E3097125</t>
  </si>
  <si>
    <t>孔维琰</t>
  </si>
  <si>
    <t>今天交钱了</t>
  </si>
  <si>
    <t>朱鹭白-VB杏仁棕</t>
  </si>
  <si>
    <t>LFV5A24G8E3102375</t>
  </si>
  <si>
    <t>张新华</t>
  </si>
  <si>
    <t>这两天可以过来</t>
  </si>
  <si>
    <t>LFV3A24G0E3094358</t>
  </si>
  <si>
    <t>等通知才开票10</t>
  </si>
  <si>
    <t>韩佳颖</t>
  </si>
  <si>
    <t>搞不了，还是等通知吧</t>
  </si>
  <si>
    <t>LFV5A24G4E3109789</t>
  </si>
  <si>
    <t>刘继荣</t>
  </si>
  <si>
    <t>贴息专案</t>
  </si>
  <si>
    <t>公务员购车，按揭今明两天下来，应该没问题，本来要9月A，因杂色已完成留给下一个月9.24</t>
  </si>
  <si>
    <t>LFV5A24G8E3081494</t>
  </si>
  <si>
    <t>加装：升窗系统，双色皮，桃木 完工</t>
  </si>
  <si>
    <t>黄东方</t>
  </si>
  <si>
    <t>10号交全款</t>
  </si>
  <si>
    <t>LFV5A24G1E3109314</t>
  </si>
  <si>
    <t>张勇</t>
  </si>
  <si>
    <t>LFV3A24G8E3096889</t>
  </si>
  <si>
    <t>等通知才开票13</t>
  </si>
  <si>
    <t>蒋凤权</t>
  </si>
  <si>
    <t>关机</t>
  </si>
  <si>
    <t>LFV5A24G9E3079107</t>
  </si>
  <si>
    <t>长库龄车</t>
  </si>
  <si>
    <t>吴和平</t>
  </si>
  <si>
    <t>LFV5A24G8E3113926</t>
  </si>
  <si>
    <t>彭子章</t>
  </si>
  <si>
    <t>LFV3A24G0E3100417</t>
  </si>
  <si>
    <t>等通知才开票14</t>
  </si>
  <si>
    <t>范红俊</t>
  </si>
  <si>
    <t>LFV5A24G8E3108113</t>
  </si>
  <si>
    <t>等通知才开票9</t>
  </si>
  <si>
    <t>明杰</t>
  </si>
  <si>
    <t>已开票10-13</t>
  </si>
  <si>
    <t>可以调到19.5，等电话</t>
  </si>
  <si>
    <t>LFV5A24G3E3107970</t>
  </si>
  <si>
    <t>等通知才开票11</t>
  </si>
  <si>
    <t>霍建荣</t>
  </si>
  <si>
    <t>电话没接</t>
  </si>
  <si>
    <t>幻影黑+VC钛灰色</t>
  </si>
  <si>
    <t>LFV3A24G0E3120442</t>
  </si>
  <si>
    <t>明后天过来办手续</t>
  </si>
  <si>
    <t>LFV3A24G5E3111462</t>
  </si>
  <si>
    <t>叶旭初</t>
  </si>
  <si>
    <t>按揭中，通过即可开票</t>
  </si>
  <si>
    <t>LFV5A24G9E3070004</t>
  </si>
  <si>
    <t>购置税39200</t>
  </si>
  <si>
    <t>夏新禄</t>
  </si>
  <si>
    <t>LFV5A24G4E3089866</t>
  </si>
  <si>
    <t>巫瑞娥</t>
  </si>
  <si>
    <t xml:space="preserve">朱鹭白+FZ黑色  </t>
  </si>
  <si>
    <t>LFV5A24G4E3109453</t>
  </si>
  <si>
    <t>购置税34300</t>
  </si>
  <si>
    <t>李伟金</t>
  </si>
  <si>
    <t>要问一下，还不知道</t>
  </si>
  <si>
    <t>LFV3A24G3E3107572</t>
  </si>
  <si>
    <t>购置税32700</t>
  </si>
  <si>
    <t>刘聪</t>
  </si>
  <si>
    <t>DD</t>
  </si>
  <si>
    <t>LFV5A24G6E3104478</t>
  </si>
  <si>
    <t>刘建忠</t>
  </si>
  <si>
    <t>LFV3A24G0E3107383</t>
  </si>
  <si>
    <t>陶建华</t>
  </si>
  <si>
    <t>按揭情况还不知道</t>
  </si>
  <si>
    <t>LFV3A24G2E3113055</t>
  </si>
  <si>
    <t>LFV3A24G9E3105230</t>
  </si>
  <si>
    <t>陈金城</t>
  </si>
  <si>
    <t>LFV3A24G2E3117221</t>
  </si>
  <si>
    <t>魏心梅</t>
  </si>
  <si>
    <t>8号交钱</t>
  </si>
  <si>
    <t>LFV3A24G3E3070121</t>
  </si>
  <si>
    <t>购置税34500</t>
  </si>
  <si>
    <t>崔国鹏</t>
  </si>
  <si>
    <t>已开票10-22</t>
  </si>
  <si>
    <t>LFV5A24G5E3104939</t>
  </si>
  <si>
    <t>刘伟环</t>
  </si>
  <si>
    <t>LFV3A24G4E3112926</t>
  </si>
  <si>
    <t>金丰奎</t>
  </si>
  <si>
    <t>LFV3A24G4E3123635</t>
  </si>
  <si>
    <t>王铸</t>
  </si>
  <si>
    <t>LFV5A24G8E3097131</t>
  </si>
  <si>
    <t>购置税36200</t>
  </si>
  <si>
    <t>谢峰</t>
  </si>
  <si>
    <t>10月一定能交钱</t>
  </si>
  <si>
    <t>LFV5A24G1E3116604</t>
  </si>
  <si>
    <t>罗雄荣</t>
  </si>
  <si>
    <t>LFV3A24G8E3100374</t>
  </si>
  <si>
    <t>加装：双色皮，升窗系统 完工</t>
  </si>
  <si>
    <t>李文</t>
  </si>
  <si>
    <t>斑羚米-VC钛灰色</t>
  </si>
  <si>
    <t>LFV3A24G0E3107514</t>
  </si>
  <si>
    <t>蒋军志</t>
  </si>
  <si>
    <t>LFV5A24G5E3122549</t>
  </si>
  <si>
    <t>关池德</t>
  </si>
  <si>
    <t>LFV3A24G3E3112898</t>
  </si>
  <si>
    <t>刘香平</t>
  </si>
  <si>
    <t>温国宝</t>
  </si>
  <si>
    <t>升窗在奥德加</t>
  </si>
  <si>
    <t>LFV5A24G6E3090677</t>
  </si>
  <si>
    <t>毛凌燕</t>
  </si>
  <si>
    <t>LFV3A24G5E3127967</t>
  </si>
  <si>
    <t>李小燕</t>
  </si>
  <si>
    <t>LFV3A24G6E3123622</t>
  </si>
  <si>
    <t>郭建伟</t>
  </si>
  <si>
    <t>达科他灰-黑色</t>
  </si>
  <si>
    <t>LFV3A24G4E3128057</t>
  </si>
  <si>
    <t>刘敏</t>
  </si>
  <si>
    <t>LFV5A24G7E3119538</t>
  </si>
  <si>
    <t>深圳市金华盛纺织品有限公司</t>
  </si>
  <si>
    <t>2823</t>
  </si>
  <si>
    <t>LFV3A24G8E3096844</t>
  </si>
  <si>
    <t>段松梅</t>
  </si>
  <si>
    <t>18.8个点，中旬左右</t>
  </si>
  <si>
    <t>LFV3A24G7E3124245</t>
  </si>
  <si>
    <t>刘水腾</t>
  </si>
  <si>
    <t xml:space="preserve">斑羚米+FZ黑色 </t>
  </si>
  <si>
    <t>LFV5A24G2E3124601</t>
  </si>
  <si>
    <t>加装：升窗系统，双色皮</t>
  </si>
  <si>
    <t>周瑶琴</t>
  </si>
  <si>
    <t>LFV5A24G8E3118799</t>
  </si>
  <si>
    <t>彭秀琼</t>
  </si>
  <si>
    <t>LFV5A24G5E3118758</t>
  </si>
  <si>
    <t>黄连明</t>
  </si>
  <si>
    <t>按揭中，不确定要不要</t>
  </si>
  <si>
    <t>LFV3A24G2E3116683</t>
  </si>
  <si>
    <t>张免</t>
  </si>
  <si>
    <t>LFV3A24GXE3116477</t>
  </si>
  <si>
    <t>吴继承</t>
  </si>
  <si>
    <t>LFV3A24G8E3117319</t>
  </si>
  <si>
    <t>练永样</t>
  </si>
  <si>
    <t>LFV3A24G9E3119371</t>
  </si>
  <si>
    <t>高俊</t>
  </si>
  <si>
    <t>LFV3A24G2E3122001</t>
  </si>
  <si>
    <t>杨绍明</t>
  </si>
  <si>
    <t>LFV3A24G3E3122041</t>
  </si>
  <si>
    <t>李清海</t>
  </si>
  <si>
    <t>LFV3A24G0E3115130</t>
  </si>
  <si>
    <t>周礼方</t>
  </si>
  <si>
    <t>LFV3A24G1E3119705</t>
  </si>
  <si>
    <t>黄小聪</t>
  </si>
  <si>
    <t>已开票11-6</t>
  </si>
  <si>
    <t>LFV3A24G1E3104525</t>
  </si>
  <si>
    <t>黎建东</t>
  </si>
  <si>
    <t>LFV3A24G2E3120491</t>
  </si>
  <si>
    <t>LFV5A24GXE3119694</t>
  </si>
  <si>
    <t>肖胜裕</t>
  </si>
  <si>
    <t>2340</t>
  </si>
  <si>
    <t>2.8L豪华型</t>
  </si>
  <si>
    <t>LFV5A24G5E3091870</t>
  </si>
  <si>
    <t>购置税52200</t>
  </si>
  <si>
    <t>LFV3A24G0E3117623</t>
  </si>
  <si>
    <t>林祥杰</t>
  </si>
  <si>
    <t>LFV3A24G8E3110774</t>
  </si>
  <si>
    <t>叶锦明</t>
  </si>
  <si>
    <t>吴红姣-李传义9.8按揭中，银行下周二结答复，可能要退车9.19，按揭未定，客户出差，暂不换成已AAK的车9.24,资料总是交不齐，先放出来卖9.30，下周三过来交钱10.12</t>
  </si>
  <si>
    <t>LFV3A24G8E3122133</t>
  </si>
  <si>
    <t>加装：双色皮，升窗系统</t>
  </si>
  <si>
    <t>周亿</t>
  </si>
  <si>
    <t>LFV3A24G9E3129480</t>
  </si>
  <si>
    <t>李传义</t>
  </si>
  <si>
    <t>LFV3A24G7E3118185</t>
  </si>
  <si>
    <t>江娜</t>
  </si>
  <si>
    <t xml:space="preserve">幻影黑+VC钛灰色 </t>
  </si>
  <si>
    <t>LFV3A24G1E3134883</t>
  </si>
  <si>
    <t>舒平闲</t>
  </si>
  <si>
    <t>LFV5A24G5E3119618</t>
  </si>
  <si>
    <t>深圳市闻信齐业电子有限公司</t>
  </si>
  <si>
    <t>LFV3A24GXE3119606</t>
  </si>
  <si>
    <t>加装：双色皮</t>
  </si>
  <si>
    <t>韦春连</t>
  </si>
  <si>
    <t>LFV3A24G6E3122535</t>
  </si>
  <si>
    <t>加装：五星黑色真皮，升窗系统</t>
  </si>
  <si>
    <t>LFV3A24G7E3132524</t>
  </si>
  <si>
    <t>LFV5A24G1E3134584</t>
  </si>
  <si>
    <t>邓建军</t>
  </si>
  <si>
    <t>LFV5A24G6E3091182</t>
  </si>
  <si>
    <t>郑创浩</t>
  </si>
  <si>
    <t>LFV3A24G0E3126323</t>
  </si>
  <si>
    <t>唐定华</t>
  </si>
  <si>
    <t>LFV3A24G9E3120312</t>
  </si>
  <si>
    <t>黄凯东</t>
  </si>
  <si>
    <t>LFV5A24G4E3097479</t>
  </si>
  <si>
    <t>PDI检查发现开空调及开暖风时中央出风口左侧有异响，需检修</t>
  </si>
  <si>
    <t>姜军</t>
  </si>
  <si>
    <t>LFV5A24G7E3117093</t>
  </si>
  <si>
    <t>刘爱民</t>
  </si>
  <si>
    <t>LFV5A24G6E3130272</t>
  </si>
  <si>
    <t>曾祥福</t>
  </si>
  <si>
    <t>LFV5A24G2E3101450</t>
  </si>
  <si>
    <t>曹勇</t>
  </si>
  <si>
    <t>已开票11-19</t>
  </si>
  <si>
    <t>LFV5A24G6E3120230</t>
  </si>
  <si>
    <t>深圳辰鑫达电科技有限公司</t>
  </si>
  <si>
    <t>LFV3A24G2E3141499</t>
  </si>
  <si>
    <t>宋毅</t>
  </si>
  <si>
    <t>LFV3A24GXE3076739</t>
  </si>
  <si>
    <t>冯家豪</t>
  </si>
  <si>
    <t>LFV5A24G9E3120223</t>
  </si>
  <si>
    <t>陈熙荣</t>
  </si>
  <si>
    <t>LFV5A24G9E3119637</t>
  </si>
  <si>
    <t>刘振法</t>
  </si>
  <si>
    <t>LFV5A24G5E3119537</t>
  </si>
  <si>
    <t>徐翔</t>
  </si>
  <si>
    <t>已开票11-26</t>
  </si>
  <si>
    <t>LFV5A24G8E3119452</t>
  </si>
  <si>
    <t>杨文广</t>
  </si>
  <si>
    <t>LFV5A24G8E3122352</t>
  </si>
  <si>
    <t>钟建华</t>
  </si>
  <si>
    <t>LFV5A24G8E3118320</t>
  </si>
  <si>
    <t>深圳市鑫宇科技有限公司</t>
  </si>
  <si>
    <t>达科他灰-FZ黑色</t>
  </si>
  <si>
    <t>LFV3A24G2E3132186</t>
  </si>
  <si>
    <t>向永强</t>
  </si>
  <si>
    <t>已通过207000</t>
  </si>
  <si>
    <t>LFV3A24G7E3122267</t>
  </si>
  <si>
    <t>周建华</t>
  </si>
  <si>
    <t>LFV3A24G8E3137487</t>
  </si>
  <si>
    <t>吴晓丰</t>
  </si>
  <si>
    <t>LFV3A24G0E3138536</t>
  </si>
  <si>
    <t>周志伟</t>
  </si>
  <si>
    <t>LFV5A24G3E3118967</t>
  </si>
  <si>
    <t>谢恩华</t>
  </si>
  <si>
    <t>LFV5A24G4E3138001</t>
  </si>
  <si>
    <t>章才生</t>
  </si>
  <si>
    <t>已通过210000</t>
  </si>
  <si>
    <t>水晶银-FZ黑色</t>
  </si>
  <si>
    <t>LFV3A24G7E3116629</t>
  </si>
  <si>
    <t>加装：升窗系统,双色皮</t>
  </si>
  <si>
    <t>邓勇华</t>
  </si>
  <si>
    <t>已开票12.2</t>
  </si>
  <si>
    <t>LFV3A24G0E3122109</t>
  </si>
  <si>
    <t>刘国艳</t>
  </si>
  <si>
    <t>已通过134000</t>
  </si>
  <si>
    <t>2827</t>
  </si>
  <si>
    <t>LFV5A24G8E3105079</t>
  </si>
  <si>
    <t>林耿发</t>
  </si>
  <si>
    <t>已开票12.3 438764</t>
  </si>
  <si>
    <t>LFV3A24G7E3137626</t>
  </si>
  <si>
    <t>闭丹玲</t>
  </si>
  <si>
    <t>已开票12.2  336950</t>
  </si>
  <si>
    <t>LFV5A24G6E3136136</t>
  </si>
  <si>
    <t>卞婧婧</t>
  </si>
  <si>
    <t>已开票12.3 379155</t>
  </si>
  <si>
    <t>LFV5A24G7E3121435</t>
  </si>
  <si>
    <t>邓彩虹</t>
  </si>
  <si>
    <t>已开票12.8  376580</t>
  </si>
  <si>
    <t>LFV3A24G1E3148900</t>
  </si>
  <si>
    <t>郭建成</t>
  </si>
  <si>
    <t>达科他灰-VC钛灰色</t>
  </si>
  <si>
    <t>LFV3A24G1E3137315</t>
  </si>
  <si>
    <t>聂云辉</t>
  </si>
  <si>
    <t>潘汉英</t>
  </si>
  <si>
    <t>已开票12.9  334300</t>
  </si>
  <si>
    <t>LFV5A24G0E3122295</t>
  </si>
  <si>
    <t>欧阳贵祥</t>
  </si>
  <si>
    <t>LFV5A24G6E3138842</t>
  </si>
  <si>
    <t>王三忠</t>
  </si>
  <si>
    <t>LFV3A24G3E3151927</t>
  </si>
  <si>
    <t>曹凤兰</t>
  </si>
  <si>
    <t>已通过270000</t>
  </si>
  <si>
    <t>LFV5A24G3E3136742</t>
  </si>
  <si>
    <t>陈晓彬</t>
  </si>
  <si>
    <t>LFV3A24G4E3148471</t>
  </si>
  <si>
    <t>范金星</t>
  </si>
  <si>
    <t>刘长亮</t>
  </si>
  <si>
    <t>LFV3A24G2E3139400</t>
  </si>
  <si>
    <t>孟建宏</t>
  </si>
  <si>
    <t>已通过130000</t>
  </si>
  <si>
    <t>LFV5A24G6E3138825</t>
  </si>
  <si>
    <t>甘松柏</t>
  </si>
  <si>
    <t>LFV3A24G6E3138315</t>
  </si>
  <si>
    <t>孙力</t>
  </si>
  <si>
    <t>已开票12.19 344585</t>
  </si>
  <si>
    <t>LFV3A24G5E3156210</t>
  </si>
  <si>
    <t>田海林</t>
  </si>
  <si>
    <t>LFV5A24G3E3064554</t>
  </si>
  <si>
    <t>刘新茂</t>
  </si>
  <si>
    <t>已放款210000</t>
  </si>
  <si>
    <t>LFV3A24G3E3120354</t>
  </si>
  <si>
    <t>利洪文</t>
  </si>
  <si>
    <t>LFV5A24G7E3128188</t>
  </si>
  <si>
    <t>辜守云</t>
  </si>
  <si>
    <t>LFV5A24G8E3135845</t>
  </si>
  <si>
    <t>李伟宾</t>
  </si>
  <si>
    <t>LFV3A24G2E3133256</t>
  </si>
  <si>
    <t>周志龙</t>
  </si>
  <si>
    <t>LFV3A24G6E3147581</t>
  </si>
  <si>
    <t>王军玲</t>
  </si>
  <si>
    <t>LFV3A24G8E3157982</t>
  </si>
  <si>
    <t>刘国彬</t>
  </si>
  <si>
    <t>LFV5A24GXE3121414</t>
  </si>
  <si>
    <t>温贺龙</t>
  </si>
  <si>
    <t>LFV3A24GXE3149673</t>
  </si>
  <si>
    <t>林永镇</t>
  </si>
  <si>
    <t>LFV3A24G6E3151808</t>
  </si>
  <si>
    <t>贺青</t>
  </si>
  <si>
    <t>LFV3A24GXE3121727</t>
  </si>
  <si>
    <t>胡锦强</t>
  </si>
  <si>
    <t>LFV5A24G1E3121463</t>
  </si>
  <si>
    <t>黄为仁</t>
  </si>
  <si>
    <t>LFV5A24G7E3145895</t>
  </si>
  <si>
    <t>刘文涛</t>
  </si>
  <si>
    <t>LFV3A24G3E3121617</t>
  </si>
  <si>
    <t>深圳市沃尔核材股份有限公司</t>
  </si>
  <si>
    <t>LFV5A24G2E3159669</t>
  </si>
  <si>
    <t>吴威</t>
  </si>
  <si>
    <t>LFV5A24GXE3135751</t>
  </si>
  <si>
    <t>陈卫红</t>
  </si>
  <si>
    <t xml:space="preserve">达科他灰+FZ黑色 </t>
  </si>
  <si>
    <t>LFV3A24G8E3158176</t>
  </si>
  <si>
    <t>陈耿</t>
  </si>
  <si>
    <t xml:space="preserve">幻影黑+VB杏仁棕 </t>
  </si>
  <si>
    <t>LFV5A24G6E3147167</t>
  </si>
  <si>
    <t>毕耀文</t>
  </si>
  <si>
    <t>LFV3A24GXE3148071</t>
  </si>
  <si>
    <t>万俊琴</t>
  </si>
  <si>
    <t>LFV3A24G1E3147133</t>
  </si>
  <si>
    <t>王林林</t>
  </si>
  <si>
    <t xml:space="preserve">LFV3A24G3E3161499 </t>
  </si>
  <si>
    <t>林玉玲</t>
  </si>
  <si>
    <t>LFV5A24G1E3152244</t>
  </si>
  <si>
    <t>胡宸堂</t>
  </si>
  <si>
    <t>LFV5A24G0E3166474</t>
  </si>
  <si>
    <t>张静</t>
  </si>
  <si>
    <t>LFV5A24G5E3147631</t>
  </si>
  <si>
    <t>罗祥洪</t>
  </si>
  <si>
    <t>LFV5A24G2E3147182</t>
  </si>
  <si>
    <t>杨先玉</t>
  </si>
  <si>
    <t>幻影黑+VB杏仁棕</t>
  </si>
  <si>
    <t>LFV5A24G9E3147177</t>
  </si>
  <si>
    <t>吴振义</t>
  </si>
  <si>
    <t>LFV5A24G7E3076691</t>
  </si>
  <si>
    <r>
      <rPr>
        <sz val="9"/>
        <rFont val="宋体"/>
        <charset val="134"/>
      </rPr>
      <t>周满春</t>
    </r>
    <r>
      <rPr>
        <b/>
        <sz val="14"/>
        <color indexed="10"/>
        <rFont val="宋体"/>
        <charset val="134"/>
      </rPr>
      <t>国四</t>
    </r>
  </si>
  <si>
    <t>深圳</t>
  </si>
  <si>
    <t>LFV5A24G8E3135280</t>
  </si>
  <si>
    <t>深圳市中航大记工程制品有限公司</t>
  </si>
  <si>
    <t>LFV5A24G3E3149426</t>
  </si>
  <si>
    <t>孔令伸</t>
  </si>
  <si>
    <t>已交首期2.7   已开票</t>
  </si>
  <si>
    <t xml:space="preserve">斑羚米+VB杏仁棕 </t>
  </si>
  <si>
    <t>LFV5A24G5F3005393</t>
  </si>
  <si>
    <t>丘展昌</t>
  </si>
  <si>
    <t>已开票2.7</t>
  </si>
  <si>
    <t>LFV3A24G0E3151416</t>
  </si>
  <si>
    <t>杨霞</t>
  </si>
  <si>
    <t>LFV3A24G9E3154136</t>
  </si>
  <si>
    <t>五星皮黑+棕 已下单</t>
  </si>
  <si>
    <t>李小玲（未结算）</t>
  </si>
  <si>
    <t>已交完全款2.7</t>
  </si>
  <si>
    <t>LFV3A24G2E3156083</t>
  </si>
  <si>
    <t>吴善锵</t>
  </si>
  <si>
    <t>LFV3A24G5E3161553</t>
  </si>
  <si>
    <t>吴文泉</t>
  </si>
  <si>
    <t>已开票2.10</t>
  </si>
  <si>
    <t>LFV3A24G3F3009062</t>
  </si>
  <si>
    <t>陈育霞</t>
  </si>
  <si>
    <t>LFV5A24G2E3122198</t>
  </si>
  <si>
    <t>童纪龙</t>
  </si>
  <si>
    <t>LFV5A24G0E3108719</t>
  </si>
  <si>
    <t>邱维和</t>
  </si>
  <si>
    <t>LFV3A24G0E3161489</t>
  </si>
  <si>
    <t>深圳市瑞辉达科技有限公司</t>
  </si>
  <si>
    <t>LFV3A24G3E3155086</t>
  </si>
  <si>
    <t>在财务、已公证</t>
  </si>
  <si>
    <t>史玉来</t>
  </si>
  <si>
    <t>已交钱2.7</t>
  </si>
  <si>
    <t>LFV3A24G0E3161542</t>
  </si>
  <si>
    <t>张立敏</t>
  </si>
  <si>
    <t>已交完钱2.7</t>
  </si>
  <si>
    <t>LFV5A24G9E3154467</t>
  </si>
  <si>
    <t>少5个按键</t>
  </si>
  <si>
    <r>
      <rPr>
        <sz val="9"/>
        <color indexed="10"/>
        <rFont val="宋体"/>
        <charset val="134"/>
      </rPr>
      <t>（开锦奥票）</t>
    </r>
    <r>
      <rPr>
        <sz val="9"/>
        <rFont val="宋体"/>
        <charset val="134"/>
      </rPr>
      <t>卢新文</t>
    </r>
  </si>
  <si>
    <t>LFV5A24G8E3147784</t>
  </si>
  <si>
    <t>阳贤文</t>
  </si>
  <si>
    <t>已交首期2.12</t>
  </si>
  <si>
    <t>LFV5A24G2E3153676</t>
  </si>
  <si>
    <t>郑炎光</t>
  </si>
  <si>
    <t>LFV5A24G5E3145247</t>
  </si>
  <si>
    <t>欧阳钦</t>
  </si>
  <si>
    <t>LFV3A24G1F3019508</t>
  </si>
  <si>
    <t>张黎敏</t>
  </si>
  <si>
    <t xml:space="preserve">已开票3.22  </t>
  </si>
  <si>
    <t>LFV5A24G7F3018663</t>
  </si>
  <si>
    <t>杨铃锐</t>
  </si>
  <si>
    <t>LFV3A24G3F3018313</t>
  </si>
  <si>
    <t>膜  完工</t>
  </si>
  <si>
    <t>何子锋</t>
  </si>
  <si>
    <t>LFV5A24G7E3158100</t>
  </si>
  <si>
    <t>廖迪文</t>
  </si>
  <si>
    <t>LFV3A24G1E3147875</t>
  </si>
  <si>
    <t>余春勇</t>
  </si>
  <si>
    <t>LFV5A24G5E3142235</t>
  </si>
  <si>
    <t>方剑波</t>
  </si>
  <si>
    <t>深圳牌</t>
  </si>
  <si>
    <t>LFV3A24G0E3161511</t>
  </si>
  <si>
    <t>张富</t>
  </si>
  <si>
    <t>LFV3A24G6E3161531</t>
  </si>
  <si>
    <t>姜亚军</t>
  </si>
  <si>
    <t>LFV3A24G5F3003361</t>
  </si>
  <si>
    <t>叶玲萍</t>
  </si>
  <si>
    <t>LFV5A24G8F3028070</t>
  </si>
  <si>
    <t>谭文祥</t>
  </si>
  <si>
    <t>幻影黑-VD丝绒米</t>
  </si>
  <si>
    <t>LFV3A24G2F3020571</t>
  </si>
  <si>
    <t>梁荣环</t>
  </si>
  <si>
    <t>LFV3A24G5E3161522</t>
  </si>
  <si>
    <t>郑德丰</t>
  </si>
  <si>
    <t>LFV3A24G5E3161519</t>
  </si>
  <si>
    <t>吴妮娜</t>
  </si>
  <si>
    <t>LFV5A24G8F3018557</t>
  </si>
  <si>
    <t>林伟军</t>
  </si>
  <si>
    <t>LFV3A24G5E3162640</t>
  </si>
  <si>
    <t>完工：膜、座椅舒适真皮黑色、行车记录仪，升窗系统</t>
  </si>
  <si>
    <t>龙天柏</t>
  </si>
  <si>
    <t>LFV3A24G3F3006310</t>
  </si>
  <si>
    <t>林卫东</t>
  </si>
  <si>
    <t>LFV5A24GXF3020083</t>
  </si>
  <si>
    <t>詹特豪</t>
  </si>
  <si>
    <t>LFV5A24G6F3003586</t>
  </si>
  <si>
    <t>完工：舒适真皮黑色+隐藏式行车记录仪+升窗系统+桃木四件套</t>
  </si>
  <si>
    <t>潘朝野</t>
  </si>
  <si>
    <t>LFV3A24G8F3017965</t>
  </si>
  <si>
    <t>LFV3A24G6F3021397</t>
  </si>
  <si>
    <t>唐红娟</t>
  </si>
  <si>
    <t>东莞牌，4-15号过来交款。4-12</t>
  </si>
  <si>
    <t>LFV3A24G8F3018498</t>
  </si>
  <si>
    <t>刘晓阳</t>
  </si>
  <si>
    <t>已交款4.13</t>
  </si>
  <si>
    <t>LFV3A24G0F3026756</t>
  </si>
  <si>
    <t>宋孟贵</t>
  </si>
  <si>
    <t xml:space="preserve">幻影黑+FZ黑色 </t>
  </si>
  <si>
    <t>LFV5A24G8F3026495</t>
  </si>
  <si>
    <t>方卫友</t>
  </si>
  <si>
    <t>LFV3A24G4F3020863</t>
  </si>
  <si>
    <t>薛杰锋</t>
  </si>
  <si>
    <t>LFV5A24GXF3020259</t>
  </si>
  <si>
    <t>深圳众信汇金融资租赁有限公司</t>
  </si>
  <si>
    <t xml:space="preserve">2343 </t>
  </si>
  <si>
    <t>LFV5A24G6E3092736</t>
  </si>
  <si>
    <t>拖广州番禹1.27国四</t>
  </si>
  <si>
    <t>覃开旺</t>
  </si>
  <si>
    <t>LFV5A24G0F3019900</t>
  </si>
  <si>
    <t>德国大众汽车租凭（上海）有限公司</t>
  </si>
  <si>
    <t>郭本华</t>
  </si>
  <si>
    <t>LFV3A24G1F3028533</t>
  </si>
  <si>
    <t>胡伟林</t>
  </si>
  <si>
    <t>LFV3A24GXF3003100</t>
  </si>
  <si>
    <t>廖奕发</t>
  </si>
  <si>
    <t>已开票4-30</t>
  </si>
  <si>
    <t>LFV5A24G9F3018387</t>
  </si>
  <si>
    <t>陈照安</t>
  </si>
  <si>
    <t>盘炜城</t>
  </si>
  <si>
    <t>已交首付.4-26</t>
  </si>
  <si>
    <t>LFV3A24G4F3039705</t>
  </si>
  <si>
    <t>LFV3A24G7F3040332</t>
  </si>
  <si>
    <t>王辉强</t>
  </si>
  <si>
    <t>已开票4.29</t>
  </si>
  <si>
    <t>LFV5A24G0F3030282</t>
  </si>
  <si>
    <t>谢燕芳</t>
  </si>
  <si>
    <t>LFV5A24G9F3005350</t>
  </si>
  <si>
    <t>丁杰</t>
  </si>
  <si>
    <t>LFV3A24G3F3020739</t>
  </si>
  <si>
    <t>深圳市黄金谷金业有限公司</t>
  </si>
  <si>
    <t>LFV3A24G2F3030663</t>
  </si>
  <si>
    <t>宋银凤</t>
  </si>
  <si>
    <t>已开票5-7</t>
  </si>
  <si>
    <t>LFV3A24G3F3030686</t>
  </si>
  <si>
    <t>肖辉/刘婷婷</t>
  </si>
  <si>
    <t>LFV3A24G3F3033698</t>
  </si>
  <si>
    <t>郭志浩</t>
  </si>
  <si>
    <t>LFV3A24G9F3039960</t>
  </si>
  <si>
    <t>詹锡彬</t>
  </si>
  <si>
    <t>LFV3A24G5F3035680</t>
  </si>
  <si>
    <t>刘德明</t>
  </si>
  <si>
    <t>LFV5A24G4F3008382</t>
  </si>
  <si>
    <t>黄健</t>
  </si>
  <si>
    <t>赖君铭</t>
  </si>
  <si>
    <t>LFV5A24G5F3033680</t>
  </si>
  <si>
    <t>罗囊力、徐裕良</t>
  </si>
  <si>
    <t>已开票5-14</t>
  </si>
  <si>
    <t>LFV3A24G0F3045792</t>
  </si>
  <si>
    <t>黄文炳</t>
  </si>
  <si>
    <t>LFV5A24G1E3153152</t>
  </si>
  <si>
    <t>黄诚创</t>
  </si>
  <si>
    <t>LFV5A24G7F3009784</t>
  </si>
  <si>
    <t>姚兴旺</t>
  </si>
  <si>
    <t>LFV3A24G7F3045790</t>
  </si>
  <si>
    <t>LFV3A24G4F3045777</t>
  </si>
  <si>
    <t>王良群</t>
  </si>
  <si>
    <t>LFV3A24GXF3056637</t>
  </si>
  <si>
    <t>陈冰</t>
  </si>
  <si>
    <t>LFV5A24GXF3028555</t>
  </si>
  <si>
    <t>张海金</t>
  </si>
  <si>
    <t>已交款5.17</t>
  </si>
  <si>
    <t>LFV3A24G0F3045789</t>
  </si>
  <si>
    <t>古维远</t>
  </si>
  <si>
    <t>LFV5A24G7F3050156</t>
  </si>
  <si>
    <t>郭丽丽</t>
  </si>
  <si>
    <t>LFV3A24GXF3042849</t>
  </si>
  <si>
    <t>彭一斓</t>
  </si>
  <si>
    <t>LFV3A24G3F3035676</t>
  </si>
  <si>
    <t>薛丹丹</t>
  </si>
  <si>
    <t>LFV3A24G4F3017039</t>
  </si>
  <si>
    <t>膜  售后替换车不做销售</t>
  </si>
  <si>
    <t>LFV5A24G9F3047114</t>
  </si>
  <si>
    <t>张宇航</t>
  </si>
  <si>
    <t>已开票5-27</t>
  </si>
  <si>
    <t>LFV5A24G4F3040930</t>
  </si>
  <si>
    <t>郭锦木</t>
  </si>
  <si>
    <t>已开票5-28</t>
  </si>
  <si>
    <t xml:space="preserve">2823 </t>
  </si>
  <si>
    <t>2.0舒适型</t>
  </si>
  <si>
    <t>LFV3A24G8F3053669</t>
  </si>
  <si>
    <t>刘苏菊</t>
  </si>
  <si>
    <t>LFV3A24G0F3034324</t>
  </si>
  <si>
    <t>LFV3A24G0F3042844</t>
  </si>
  <si>
    <t>李洪林</t>
  </si>
  <si>
    <t>LFV3A24G7F3028522</t>
  </si>
  <si>
    <t>唐想秀</t>
  </si>
  <si>
    <t>已开票6.1</t>
  </si>
  <si>
    <t>LFV3A24G5F3041723</t>
  </si>
  <si>
    <t>吴丰姣</t>
  </si>
  <si>
    <t>LFV3A24G8F3041716</t>
  </si>
  <si>
    <t>孙玉红</t>
  </si>
  <si>
    <t>LFV5A24G1F3039623</t>
  </si>
  <si>
    <t>连焕槟</t>
  </si>
  <si>
    <t>LFV3A24G2F3043042</t>
  </si>
  <si>
    <t>黄国雄</t>
  </si>
  <si>
    <t>LFV5A24G1F3050153</t>
  </si>
  <si>
    <t>蔡燕波</t>
  </si>
  <si>
    <t>今天转账过来6.3</t>
  </si>
  <si>
    <t xml:space="preserve">LFV3A24G7F3041710 </t>
  </si>
  <si>
    <t>黄小娇</t>
  </si>
  <si>
    <t>2825</t>
  </si>
  <si>
    <t>3.0T Qua豪华型</t>
  </si>
  <si>
    <t>LFV6A24G5F3018990</t>
  </si>
  <si>
    <t>梁氏婵</t>
  </si>
  <si>
    <t>3275</t>
  </si>
  <si>
    <t>2.8 Qua技术型</t>
  </si>
  <si>
    <t>LFV5A24G1F3041713</t>
  </si>
  <si>
    <t>蓝宝慧</t>
  </si>
  <si>
    <t>LFV3A24G0F3043041</t>
  </si>
  <si>
    <t>韩威</t>
  </si>
  <si>
    <t>3271</t>
  </si>
  <si>
    <t>2.8 Qua舒适型</t>
  </si>
  <si>
    <t>LFV5A24G1F3052906</t>
  </si>
  <si>
    <t>蔡艺强</t>
  </si>
  <si>
    <t>LFV3A24G0F3030693</t>
  </si>
  <si>
    <t>杨文进</t>
  </si>
  <si>
    <t>LFV3A24G5F3039356</t>
  </si>
  <si>
    <t>纪敏智</t>
  </si>
  <si>
    <t>LFV3A24G0F3047462</t>
  </si>
  <si>
    <t>完工：桃木件四件套</t>
  </si>
  <si>
    <t>赵基水</t>
  </si>
  <si>
    <t>LFV5A24G9F3043130</t>
  </si>
  <si>
    <t>刘理国</t>
  </si>
  <si>
    <t>罗涛</t>
  </si>
  <si>
    <t>LFV5A24G2F3051523</t>
  </si>
  <si>
    <t>深圳市龙岗天安数码新城有限公司</t>
  </si>
  <si>
    <t>LFV3A24G0F3055030</t>
  </si>
  <si>
    <t>龙世斌</t>
  </si>
  <si>
    <t>LFV3A24G6F3041715</t>
  </si>
  <si>
    <t>程辉（王志刚）</t>
  </si>
  <si>
    <t>LFV5A24G3F3053782</t>
  </si>
  <si>
    <t>吴少平</t>
  </si>
  <si>
    <t>2.5 L 豪华型</t>
  </si>
  <si>
    <t>LFV5A24G0F3044537</t>
  </si>
  <si>
    <t>广州仁丰机电工程有限公司</t>
  </si>
  <si>
    <t>LFV3A24G6F3044324</t>
  </si>
  <si>
    <t>钟昭雄</t>
  </si>
  <si>
    <t>LFV3A24G9F3054216</t>
  </si>
  <si>
    <t>陈裕荣</t>
  </si>
  <si>
    <t>LFV3A24G2F3033580</t>
  </si>
  <si>
    <t>加装：个性顶棚棕色，座椅专用皮棕色，桃木四件套 完工</t>
  </si>
  <si>
    <t>韦锐锋</t>
  </si>
  <si>
    <t>LFV3A24G3F3054941</t>
  </si>
  <si>
    <t>王海涛</t>
  </si>
  <si>
    <t>LFV3A24G6F3053895</t>
  </si>
  <si>
    <t>隆盛华</t>
  </si>
  <si>
    <t>LFV5A24G9F3046903</t>
  </si>
  <si>
    <t>郭小荣</t>
  </si>
  <si>
    <t>LFV5A24G9F3043256</t>
  </si>
  <si>
    <t>昌智峰</t>
  </si>
  <si>
    <t>LFV3A24G0F3056839</t>
  </si>
  <si>
    <t>骆玲珑</t>
  </si>
  <si>
    <t>LFV5A24GXF3051771</t>
  </si>
  <si>
    <t>柯艳梅</t>
  </si>
  <si>
    <t>LFV3A24G2F3035670</t>
  </si>
  <si>
    <t>完工。五星尊贵双色皮（黑+棕）+桃木件四件套+WIFI行车记录仪+升窗系统</t>
  </si>
  <si>
    <t>陈子龙</t>
  </si>
  <si>
    <t>刘群</t>
  </si>
  <si>
    <t>LFV3A24G9F3042826</t>
  </si>
  <si>
    <t>加装;五星尊贵双色皮（黑+灰）完工</t>
  </si>
  <si>
    <t>奖励200元/台</t>
  </si>
  <si>
    <t>李斌</t>
  </si>
  <si>
    <t>LFV3A24GXF3043046</t>
  </si>
  <si>
    <t>黄翠婷</t>
  </si>
  <si>
    <t>LFV5A24G4F3055377</t>
  </si>
  <si>
    <t>黄利威</t>
  </si>
  <si>
    <t>已开票7.1</t>
  </si>
  <si>
    <t>LFV5A24G2F3054020</t>
  </si>
  <si>
    <t>李镇锋</t>
  </si>
  <si>
    <t>已开票7.3</t>
  </si>
  <si>
    <t>2798</t>
  </si>
  <si>
    <t>2.5L舒适型个性化</t>
  </si>
  <si>
    <t>LFV5A24G0F3038236</t>
  </si>
  <si>
    <t>深圳市佑康健康管理股份有限公司</t>
  </si>
  <si>
    <t>LFV3A24G4F3044726</t>
  </si>
  <si>
    <t>余振增</t>
  </si>
  <si>
    <t>LFV3A24G4F3061168</t>
  </si>
  <si>
    <t>龚辉元</t>
  </si>
  <si>
    <t>LFV3A24G2F3061184</t>
  </si>
  <si>
    <t>许业花</t>
  </si>
  <si>
    <t>LFV5A24G4F3051605</t>
  </si>
  <si>
    <t>侯标</t>
  </si>
  <si>
    <t>LFV5A24G6F3036216</t>
  </si>
  <si>
    <t>广州百塑电子商务有限公司 </t>
  </si>
  <si>
    <t>已交全款7.8</t>
  </si>
  <si>
    <t>2913</t>
  </si>
  <si>
    <t>LFV3A24G9F3026738</t>
  </si>
  <si>
    <t>黄烈</t>
  </si>
  <si>
    <t>LFV5A24G3F3061140</t>
  </si>
  <si>
    <t>刘笃辉</t>
  </si>
  <si>
    <t xml:space="preserve"> 卢泽群</t>
  </si>
  <si>
    <t>LFV3A24G3F3044975</t>
  </si>
  <si>
    <t>段四洋</t>
  </si>
  <si>
    <t>LFV3A24G7F3061374</t>
  </si>
  <si>
    <t>深圳市金昇利达投资管理有限公司</t>
  </si>
  <si>
    <t>LFV3A24G5F3057355</t>
  </si>
  <si>
    <t>温庆真</t>
  </si>
  <si>
    <t>LFV3A24G2F3061444</t>
  </si>
  <si>
    <t>赵细容（唐震）</t>
  </si>
  <si>
    <t>LFV3A24G2F3054882</t>
  </si>
  <si>
    <t xml:space="preserve"> 刘麦浪</t>
  </si>
  <si>
    <t>LFV5A24G9F3061367</t>
  </si>
  <si>
    <t>深圳市摩尔城商业管理有限公司</t>
  </si>
  <si>
    <t>LFV5A24G1F3065266</t>
  </si>
  <si>
    <t>吴俊梅</t>
  </si>
  <si>
    <t>达科他灰-VB杏仁棕</t>
  </si>
  <si>
    <t>LFV5A24G5F3065738</t>
  </si>
  <si>
    <t>李东清</t>
  </si>
  <si>
    <t>LFV3A24G9F3061375</t>
  </si>
  <si>
    <t>深圳市桑隆科技有限公司</t>
  </si>
  <si>
    <t>LFV3A24G4F3033306</t>
  </si>
  <si>
    <t>刘谭凯</t>
  </si>
  <si>
    <t>已开票7-22</t>
  </si>
  <si>
    <t>LFV5A24G6F3043537</t>
  </si>
  <si>
    <t>丁磊</t>
  </si>
  <si>
    <t>LFV5A24G6F3064355</t>
  </si>
  <si>
    <t>邱桂坚</t>
  </si>
  <si>
    <t>LFV5A24G7F3046916</t>
  </si>
  <si>
    <t>徐娟萍</t>
  </si>
  <si>
    <t>LFV5A24G7F3041618</t>
  </si>
  <si>
    <t>赵志荣</t>
  </si>
  <si>
    <t>LFV5A24G9F3050708</t>
  </si>
  <si>
    <t>黄德飞</t>
  </si>
  <si>
    <t xml:space="preserve">LFV5A24G2F3065843 </t>
  </si>
  <si>
    <t>邓永荣</t>
  </si>
  <si>
    <t xml:space="preserve">LFV3A24G9F3063899 </t>
  </si>
  <si>
    <t>屠昌友</t>
  </si>
  <si>
    <t>LFV5A24G2F3064272</t>
  </si>
  <si>
    <t>黄志勇</t>
  </si>
  <si>
    <t xml:space="preserve">LFV5A24G9F3059084 </t>
  </si>
  <si>
    <t>陈日进</t>
  </si>
  <si>
    <t>LFV5A24G2F3061680</t>
  </si>
  <si>
    <t>深圳市深城投投资有限公司</t>
  </si>
  <si>
    <t>LFV3A24G8F3063196</t>
  </si>
  <si>
    <t>邝宇霞</t>
  </si>
  <si>
    <t>LFV5A24G5F3061544</t>
  </si>
  <si>
    <t>梁广杰</t>
  </si>
  <si>
    <t>LFV3A24G1F3065713</t>
  </si>
  <si>
    <t>朱均</t>
  </si>
  <si>
    <t>LFV5A24G8F3060873</t>
  </si>
  <si>
    <t>魏祥瑞</t>
  </si>
  <si>
    <t>LFV3A24G1F3068367</t>
  </si>
  <si>
    <t>范德全</t>
  </si>
  <si>
    <t>LFV3A24G2F3063954</t>
  </si>
  <si>
    <t>惠州市惠阳区博林私家配件厂</t>
  </si>
  <si>
    <t xml:space="preserve">LFV3A24G4F3067861 </t>
  </si>
  <si>
    <t>杨聪</t>
  </si>
  <si>
    <t>LFV5A24G5F3073449</t>
  </si>
  <si>
    <t>廖国胜</t>
  </si>
  <si>
    <t>LFV3A24G0F3064133</t>
  </si>
  <si>
    <t>苏培强</t>
  </si>
  <si>
    <t>LFV3A24G5F3064421</t>
  </si>
  <si>
    <t>莫少聪</t>
  </si>
  <si>
    <t>LFV5A24G6F3043859</t>
  </si>
  <si>
    <t>王德利</t>
  </si>
  <si>
    <t>LFV3A24G8F3065773</t>
  </si>
  <si>
    <t>卢方杰</t>
  </si>
  <si>
    <t>龙思佳（陈佳洁）</t>
  </si>
  <si>
    <t>LFV5A24GXF3069803</t>
  </si>
  <si>
    <t>曾智</t>
  </si>
  <si>
    <t>LFV5A24G7F3041764</t>
  </si>
  <si>
    <t>赵薇</t>
  </si>
  <si>
    <t>LFV5A24G8F3077575</t>
  </si>
  <si>
    <t>卢朝霞</t>
  </si>
  <si>
    <t>LFV3A24G1F3065825</t>
  </si>
  <si>
    <t>吴丰杨</t>
  </si>
  <si>
    <t>LFV5A24G8F3040025</t>
  </si>
  <si>
    <t>陈佳明</t>
  </si>
  <si>
    <t>LFV3A24G9F3074790</t>
  </si>
  <si>
    <t>毛庆爱</t>
  </si>
  <si>
    <t>LFV3A24G9F3075003</t>
  </si>
  <si>
    <t>许镜辉</t>
  </si>
  <si>
    <t>LFV3A24G4F3071215</t>
  </si>
  <si>
    <t>蔡元达</t>
  </si>
  <si>
    <t>LFV3A24G9F3043264</t>
  </si>
  <si>
    <t>陈爽</t>
  </si>
  <si>
    <t>LFV5A24G2F3066605</t>
  </si>
  <si>
    <t>罗洁铭</t>
  </si>
  <si>
    <t>LFV3A24G0F3073317</t>
  </si>
  <si>
    <t>杨小诚</t>
  </si>
  <si>
    <t>LFV3A24G9F3071226</t>
  </si>
  <si>
    <t>陈小梅</t>
  </si>
  <si>
    <t>LFV5A24G6F3082614</t>
  </si>
  <si>
    <t>邓永斌</t>
  </si>
  <si>
    <t>LFV5A24G0F3092152</t>
  </si>
  <si>
    <t>刘书浩</t>
  </si>
  <si>
    <t>LFV5A24GXF3086598</t>
  </si>
  <si>
    <t>余汀</t>
  </si>
  <si>
    <t>LFV3A24G0F3074726</t>
  </si>
  <si>
    <t>张祖进</t>
  </si>
  <si>
    <t>LFV3A24G0F3071311</t>
  </si>
  <si>
    <t>杨武航</t>
  </si>
  <si>
    <t>已开票9-15</t>
  </si>
  <si>
    <t>LFV3A24G9F3074742</t>
  </si>
  <si>
    <t>唐满春</t>
  </si>
  <si>
    <t>LFV5A24G0F3085346</t>
  </si>
  <si>
    <t>李丛阳</t>
  </si>
  <si>
    <t>LFV5A24GXF3071423</t>
  </si>
  <si>
    <t>深圳市诚信欣精密五金有限公司</t>
  </si>
  <si>
    <t>LFV5A24G5F3072981</t>
  </si>
  <si>
    <t>张先进</t>
  </si>
  <si>
    <t>LFV3A24G1F3076212</t>
  </si>
  <si>
    <t>叶甦</t>
  </si>
  <si>
    <t>LFV3A24G8F3076336</t>
  </si>
  <si>
    <t>蒋亮亮</t>
  </si>
  <si>
    <t>白金色-FZ黑色</t>
  </si>
  <si>
    <t>LFV3A24G1F3085556</t>
  </si>
  <si>
    <t>邝秀珍</t>
  </si>
  <si>
    <t>LFV3A24G1F3058759</t>
  </si>
  <si>
    <t>邓金华</t>
  </si>
  <si>
    <t>LFV3A24G8F3047144</t>
  </si>
  <si>
    <t>黄杰</t>
  </si>
  <si>
    <t>LFV3A24G3F3084215</t>
  </si>
  <si>
    <t>李晓阳</t>
  </si>
  <si>
    <t>LFV5A24G3F3065284</t>
  </si>
  <si>
    <t>邓乃如</t>
  </si>
  <si>
    <t>LFV3A24G0F3075939</t>
  </si>
  <si>
    <t>周世方</t>
  </si>
  <si>
    <t>LFV3A24G2F3076218</t>
  </si>
  <si>
    <t>王维文</t>
  </si>
  <si>
    <t xml:space="preserve">LFV3A24G5F3068758 </t>
  </si>
  <si>
    <t>张艳红</t>
  </si>
  <si>
    <t>LFV3A24G4F3079329</t>
  </si>
  <si>
    <t>杨贵碧</t>
  </si>
  <si>
    <t>LFV3A24G5F3083406</t>
  </si>
  <si>
    <t>朱凯亮</t>
  </si>
  <si>
    <t>LFV5A24GXF3073883</t>
  </si>
  <si>
    <t>欧旭方</t>
  </si>
  <si>
    <t>LFV5A24G8F3079522</t>
  </si>
  <si>
    <t>锐高照明电子（深圳）有限公司</t>
  </si>
  <si>
    <t>LFV3A24G9F3084218</t>
  </si>
  <si>
    <t>管浩明</t>
  </si>
  <si>
    <t>LFV3A24G0F3084222</t>
  </si>
  <si>
    <t>王昌亮</t>
  </si>
  <si>
    <t>LFV3A24G2F3078969</t>
  </si>
  <si>
    <t>徐炜杰</t>
  </si>
  <si>
    <t>LFV5A24G8F3088480</t>
  </si>
  <si>
    <t>张广振</t>
  </si>
  <si>
    <t>LFV3A24G5F3072888</t>
  </si>
  <si>
    <t>吕双全</t>
  </si>
  <si>
    <t>LFV3A24G6F3075279</t>
  </si>
  <si>
    <t>魏庆兰</t>
  </si>
  <si>
    <t>LFV3A24GXF3071123</t>
  </si>
  <si>
    <t>梁有辉</t>
  </si>
  <si>
    <t>LFV3A24G5F3079355</t>
  </si>
  <si>
    <t>许健烘</t>
  </si>
  <si>
    <t>LFV3A24G8F3084615</t>
  </si>
  <si>
    <t>姜旭</t>
  </si>
  <si>
    <t>LFV3A24G5F3090906</t>
  </si>
  <si>
    <t>鲁凯</t>
  </si>
  <si>
    <t>LFV5A24G0F3065047</t>
  </si>
  <si>
    <t>梁泳波</t>
  </si>
  <si>
    <t>LFV3A24G6F3073287</t>
  </si>
  <si>
    <t>周莹</t>
  </si>
  <si>
    <t>LFV3A24GXF3084681</t>
  </si>
  <si>
    <t>杨兴平</t>
  </si>
  <si>
    <t>LFV3A24G5F3073376</t>
  </si>
  <si>
    <t>刘鹏青</t>
  </si>
  <si>
    <t>已开票11.2</t>
  </si>
  <si>
    <t>LFV3A24G5F3070705</t>
  </si>
  <si>
    <t>李珂</t>
  </si>
  <si>
    <t>已开票11.4</t>
  </si>
  <si>
    <t>LFV3A24G9F3080864</t>
  </si>
  <si>
    <t>次于在财务</t>
  </si>
  <si>
    <t>江坤贯</t>
  </si>
  <si>
    <t>LFV5A24G1F3112750</t>
  </si>
  <si>
    <t>冯生平</t>
  </si>
  <si>
    <t>2.8四驱技术型</t>
  </si>
  <si>
    <t>LFV5A24G5F3107776</t>
  </si>
  <si>
    <t>孙洪海</t>
  </si>
  <si>
    <t>已开票11.10</t>
  </si>
  <si>
    <t xml:space="preserve">2825 </t>
  </si>
  <si>
    <t>LFV6A24G6F3033305</t>
  </si>
  <si>
    <t>谢建涌</t>
  </si>
  <si>
    <t>LFV3A24G8F3062534</t>
  </si>
  <si>
    <t>陈苏芳</t>
  </si>
  <si>
    <t>LFV3A24G7F3078031</t>
  </si>
  <si>
    <t>王丽萍</t>
  </si>
  <si>
    <t>LFV3A24G4F3108294</t>
  </si>
  <si>
    <t>曾福平</t>
  </si>
  <si>
    <t>LFV3A24G2F3105930</t>
  </si>
  <si>
    <t>黄異</t>
  </si>
  <si>
    <t>LFV3A24G8F3079351</t>
  </si>
  <si>
    <t>杨桂茂</t>
  </si>
  <si>
    <t xml:space="preserve">2725 </t>
  </si>
  <si>
    <r>
      <rPr>
        <sz val="9"/>
        <rFont val="宋体"/>
        <charset val="134"/>
      </rPr>
      <t>2</t>
    </r>
    <r>
      <rPr>
        <sz val="11"/>
        <color theme="1"/>
        <rFont val="宋体"/>
        <charset val="134"/>
        <scheme val="minor"/>
      </rPr>
      <t>.</t>
    </r>
    <r>
      <rPr>
        <sz val="9"/>
        <rFont val="宋体"/>
        <charset val="134"/>
      </rPr>
      <t>5L</t>
    </r>
    <r>
      <rPr>
        <sz val="11"/>
        <color theme="1"/>
        <rFont val="宋体"/>
        <charset val="134"/>
        <scheme val="minor"/>
      </rPr>
      <t>豪华型</t>
    </r>
  </si>
  <si>
    <t>LFV5A24G3F3103905</t>
  </si>
  <si>
    <t>陈世顺</t>
  </si>
  <si>
    <t>LFV3A24G9F3079357</t>
  </si>
  <si>
    <t>东莞市聚朋汽车服务有限公司</t>
  </si>
  <si>
    <t>LFV5A24G7F3109772</t>
  </si>
  <si>
    <t>黄增荣</t>
  </si>
  <si>
    <t>LFV3A24G0F3080784</t>
  </si>
  <si>
    <t>汪天牛</t>
  </si>
  <si>
    <t>LFV3A24G5F3094471</t>
  </si>
  <si>
    <t>宋胜</t>
  </si>
  <si>
    <t>LFV3A24G4F3080934</t>
  </si>
  <si>
    <t>侯青云</t>
  </si>
  <si>
    <t>LFV5A24G5F3108409</t>
  </si>
  <si>
    <t>肖春艳</t>
  </si>
  <si>
    <t>朱鹭白+FZ黑色 </t>
  </si>
  <si>
    <t>LFV3A24G8F3101431</t>
  </si>
  <si>
    <t>熊顺华</t>
  </si>
  <si>
    <t>LFV3A24G0F3116098</t>
  </si>
  <si>
    <t>詹饶丰</t>
  </si>
  <si>
    <t>LFV3A24G2F3103644</t>
  </si>
  <si>
    <t>聂浩</t>
  </si>
  <si>
    <t>LFV3A24G4F3107033</t>
  </si>
  <si>
    <t>欧平飞</t>
  </si>
  <si>
    <t>LFV3A24G4F3072851</t>
  </si>
  <si>
    <t>余开林</t>
  </si>
  <si>
    <t>LFV3A24G3F3078785</t>
  </si>
  <si>
    <t>林景森</t>
  </si>
  <si>
    <t>LFV3A24G5F3078786</t>
  </si>
  <si>
    <t>殷士杰</t>
  </si>
  <si>
    <t>LFV3A24G3F3085381</t>
  </si>
  <si>
    <t>杨飞</t>
  </si>
  <si>
    <t>LFV5A24G5F3123282</t>
  </si>
  <si>
    <t>李友强</t>
  </si>
  <si>
    <t>LFV5A24G1F3125207</t>
  </si>
  <si>
    <t>安费诺精密连接器</t>
  </si>
  <si>
    <t>LFV3A24G8F3084887</t>
  </si>
  <si>
    <t>华涛</t>
  </si>
  <si>
    <t>已开票12.8</t>
  </si>
  <si>
    <t>LFV3A24G8F3058192</t>
  </si>
  <si>
    <t xml:space="preserve"> 完工。加装：个性顶棚棕色+五星双色皮黑+棕+桃木四件套+RS6中网+奥迪A6LACC雾灯罩。</t>
  </si>
  <si>
    <t>牛艳</t>
  </si>
  <si>
    <t>LFV5A24G1F3120296</t>
  </si>
  <si>
    <t>杜小英</t>
  </si>
  <si>
    <t>LFV5A24G3F3108389</t>
  </si>
  <si>
    <t>深圳市汇通源环保科技有限公司</t>
  </si>
  <si>
    <t>LFV3A24G6F3086394</t>
  </si>
  <si>
    <t>刘占雨</t>
  </si>
  <si>
    <t>LFV5A24G9F3122801</t>
  </si>
  <si>
    <t>郑训星</t>
  </si>
  <si>
    <t>LFV5A24G6F3118267</t>
  </si>
  <si>
    <t>夏其宪</t>
  </si>
  <si>
    <t>LFV5A24G3F3123149</t>
  </si>
  <si>
    <t>朱昌贤</t>
  </si>
  <si>
    <t>LFV5A24G3F3108019</t>
  </si>
  <si>
    <t>郑少平</t>
  </si>
  <si>
    <t>LFV3A24G5F3126724</t>
  </si>
  <si>
    <t>黄博洧</t>
  </si>
  <si>
    <t>吴红娇</t>
  </si>
  <si>
    <t>LFV5A24G1F3123666</t>
  </si>
  <si>
    <t>余志霖</t>
  </si>
  <si>
    <t>LFV3A24G9F3098104</t>
  </si>
  <si>
    <t>王宠虹</t>
  </si>
  <si>
    <t>LFV3A24G6F3087576</t>
  </si>
  <si>
    <t>徐波</t>
  </si>
  <si>
    <t>LFV3A24G9F3126452</t>
  </si>
  <si>
    <t>陈伦方</t>
  </si>
  <si>
    <t>LFV3A24G7F3097369</t>
  </si>
  <si>
    <t>郑孝军</t>
  </si>
  <si>
    <t>LFV3A24G8F3110873</t>
  </si>
  <si>
    <t>林理幸</t>
  </si>
  <si>
    <t>已开票12-17</t>
  </si>
  <si>
    <r>
      <rPr>
        <sz val="9"/>
        <rFont val="宋体"/>
        <charset val="134"/>
      </rPr>
      <t>3</t>
    </r>
    <r>
      <rPr>
        <sz val="11"/>
        <color theme="1"/>
        <rFont val="宋体"/>
        <charset val="134"/>
        <scheme val="minor"/>
      </rPr>
      <t>.0T豪华型</t>
    </r>
  </si>
  <si>
    <t>LFV6A24G6F3060262</t>
  </si>
  <si>
    <t>肖贻东</t>
  </si>
  <si>
    <t>周海婷</t>
  </si>
  <si>
    <t>LFV5A24G9F3119641</t>
  </si>
  <si>
    <t>曹灵艳</t>
  </si>
  <si>
    <t>LFV3A24G3F3084599</t>
  </si>
  <si>
    <t>12月份才可开票（姜昊）</t>
  </si>
  <si>
    <t>LFV3A24G3F3126740</t>
  </si>
  <si>
    <t>陈礼贵</t>
  </si>
  <si>
    <t>LFV3A24G5F3099573</t>
  </si>
  <si>
    <t>揭登华</t>
  </si>
  <si>
    <t>LFV5A24G2F3124356</t>
  </si>
  <si>
    <t>申海利</t>
  </si>
  <si>
    <t>LFV3A24G0F3126775</t>
  </si>
  <si>
    <t>张小莉</t>
  </si>
  <si>
    <t>LFV3A24G0F3126386</t>
  </si>
  <si>
    <t>林利方</t>
  </si>
  <si>
    <t>LFV3A24G6F3110919</t>
  </si>
  <si>
    <t>朱文合</t>
  </si>
  <si>
    <t>LFV5A24G5F3123895</t>
  </si>
  <si>
    <t>深圳市永顺发家具配件有限公司</t>
  </si>
  <si>
    <t>LFV3A24G4F3084191</t>
  </si>
  <si>
    <t>12月份才可开票</t>
  </si>
  <si>
    <t>刘德清</t>
  </si>
  <si>
    <t>LFV3A24G2F3126731</t>
  </si>
  <si>
    <t>罗晋慷</t>
  </si>
  <si>
    <t>LFV5A24G7F3051839</t>
  </si>
  <si>
    <t>加装：个性顶棚棕色+座椅专用皮棕色+桃木四件套 完工。</t>
  </si>
  <si>
    <t>2015-12-26置换，
发票不上传</t>
  </si>
  <si>
    <t>吴学明（置换）</t>
  </si>
  <si>
    <t>LFV3A24G2F3106205</t>
  </si>
  <si>
    <t>郑强</t>
  </si>
  <si>
    <t>徐志锋</t>
  </si>
  <si>
    <t>LFV3A24G9F3126614</t>
  </si>
  <si>
    <t>深圳市前海泰丰租赁有限公司</t>
  </si>
  <si>
    <t xml:space="preserve">杨丽 </t>
  </si>
  <si>
    <t>LFV3A24G6F3125839</t>
  </si>
  <si>
    <t>蔺强</t>
  </si>
  <si>
    <t>LFV3A24G6F3126330</t>
  </si>
  <si>
    <t>夏平</t>
  </si>
  <si>
    <t>LFV3A24G7F3136428</t>
  </si>
  <si>
    <t>常帅</t>
  </si>
  <si>
    <t>LFV5A24G7F3105141</t>
  </si>
  <si>
    <t>廖妙珍</t>
  </si>
  <si>
    <t>LFV3A24G1F3135789</t>
  </si>
  <si>
    <t>方才南</t>
  </si>
  <si>
    <t>LFV5A24G3F3046900</t>
  </si>
  <si>
    <t>王德明</t>
  </si>
  <si>
    <t>LFV3A24G4F3106514</t>
  </si>
  <si>
    <t>加装：桃木四件套 完工</t>
  </si>
  <si>
    <t>刘玉珍</t>
  </si>
  <si>
    <t>LFV3A24GXF3084549</t>
  </si>
  <si>
    <t>邱一雄</t>
  </si>
  <si>
    <t>LFV3A24G9F3102832</t>
  </si>
  <si>
    <t>加装：原车屏记录仪</t>
  </si>
  <si>
    <t>朱贵茂</t>
  </si>
  <si>
    <t>LFV5A24G4F3106845</t>
  </si>
  <si>
    <t>（可开票了，不可贴息）蔡清华</t>
  </si>
  <si>
    <t>LFV3A24G3F3111252</t>
  </si>
  <si>
    <t>到店加装五星双色皮黑+棕+RS6中网+A6LACC雾灯格栅。</t>
  </si>
  <si>
    <t>卢泉华</t>
  </si>
  <si>
    <t>LFV3A24G8F3098756</t>
  </si>
  <si>
    <t>德国大众汽车租赁（上海）有限公司深圳分公司</t>
  </si>
  <si>
    <t>LFV3A24G1F3121553</t>
  </si>
  <si>
    <t>周美艳</t>
  </si>
  <si>
    <t>LFV5A24G1F3118936</t>
  </si>
  <si>
    <t>游祖平</t>
  </si>
  <si>
    <t>LFV3A24G1F3126302</t>
  </si>
  <si>
    <t>尹六仔</t>
  </si>
  <si>
    <t>LFV5A24G7F3135689</t>
  </si>
  <si>
    <t>陈庆华</t>
  </si>
  <si>
    <t>LFV5A24G9F3123463</t>
  </si>
  <si>
    <t>黄胜云</t>
  </si>
  <si>
    <t>LFV5A24G1F3137745</t>
  </si>
  <si>
    <t>刘文标</t>
  </si>
  <si>
    <t>LFV3A24G7F3126451</t>
  </si>
  <si>
    <t>加装：座椅专用皮米色</t>
  </si>
  <si>
    <t>蔡建刚</t>
  </si>
  <si>
    <t>LFV5A24G1F3107564</t>
  </si>
  <si>
    <t>置换,2月AAK</t>
  </si>
  <si>
    <t>肖立平</t>
  </si>
  <si>
    <t>LFV3A24G3F3136796</t>
  </si>
  <si>
    <t>置换,
2月AAK</t>
  </si>
  <si>
    <t>白岩锋（置换）</t>
  </si>
  <si>
    <t>LFV5A24G3F3131185</t>
  </si>
  <si>
    <t>深圳新宙邦科技股份有限公司</t>
  </si>
  <si>
    <t>LFV5A24G1F3060701</t>
  </si>
  <si>
    <t>加装：五星双色皮黑+棕 完工。</t>
  </si>
  <si>
    <t>何秀平</t>
  </si>
  <si>
    <t>LFV5A24G0F3086142</t>
  </si>
  <si>
    <t>2015-12-26置换</t>
  </si>
  <si>
    <t>宋方霞</t>
  </si>
  <si>
    <t>LFV5A24G7F3123140</t>
  </si>
  <si>
    <t>李爱国</t>
  </si>
  <si>
    <t>LFV3A24G1G3000541</t>
  </si>
  <si>
    <t>陈青花</t>
  </si>
  <si>
    <t>已开票1-26</t>
  </si>
  <si>
    <t>3402</t>
  </si>
  <si>
    <t>2.5L舒享版</t>
  </si>
  <si>
    <t>幻影黑+FZ黑色</t>
  </si>
  <si>
    <t>LFV5A24G7F3134879</t>
  </si>
  <si>
    <t>彭斌生</t>
  </si>
  <si>
    <t>LFV3A24GXG3000411</t>
  </si>
  <si>
    <t>深圳亿维锐创科技股份有限公司</t>
  </si>
  <si>
    <t>LFV5A24G6F3045756</t>
  </si>
  <si>
    <t>叶洁玉</t>
  </si>
  <si>
    <t>LFV3A24GXG3000425</t>
  </si>
  <si>
    <t>林楚海</t>
  </si>
  <si>
    <t>LFV3A24G4F3107114</t>
  </si>
  <si>
    <t>加装：桃木四件套+RS6中网+奥迪A6LACC雾灯格珊</t>
  </si>
  <si>
    <r>
      <rPr>
        <sz val="9"/>
        <color indexed="30"/>
        <rFont val="宋体"/>
        <charset val="134"/>
      </rPr>
      <t>可开票了，不可贴息(</t>
    </r>
    <r>
      <rPr>
        <sz val="9"/>
        <rFont val="宋体"/>
        <charset val="134"/>
      </rPr>
      <t>魏德俊</t>
    </r>
    <r>
      <rPr>
        <sz val="9"/>
        <color indexed="30"/>
        <rFont val="宋体"/>
        <charset val="134"/>
      </rPr>
      <t>）</t>
    </r>
  </si>
  <si>
    <t>已开票2.2</t>
  </si>
  <si>
    <t>LFV5A24G5F3117305</t>
  </si>
  <si>
    <t>(置换)王东</t>
  </si>
  <si>
    <t xml:space="preserve">2726 </t>
  </si>
  <si>
    <t>LFV5A24G5F3139711</t>
  </si>
  <si>
    <t>广州市赢时通汽车租赁有限公司</t>
  </si>
  <si>
    <t>李威</t>
  </si>
  <si>
    <t>3405</t>
  </si>
  <si>
    <t>传奇黑-VB杏仁棕</t>
  </si>
  <si>
    <t>LFV5A24G2F3136782</t>
  </si>
  <si>
    <t>黄亮</t>
  </si>
  <si>
    <t>3391</t>
  </si>
  <si>
    <t>1.8T标准型</t>
  </si>
  <si>
    <t>LFV3A24G8G3002559</t>
  </si>
  <si>
    <t>毛勇</t>
  </si>
  <si>
    <t>LFV3A24G9G3008371</t>
  </si>
  <si>
    <t>暂停销售，等售后通知（郑丹红）</t>
  </si>
  <si>
    <t>LFV5A24G6F3071628</t>
  </si>
  <si>
    <t>郑维忠</t>
  </si>
  <si>
    <t>LFV5A24G8F3140898</t>
  </si>
  <si>
    <t>曾庆云</t>
  </si>
  <si>
    <t>LFV5A24G1F3135073</t>
  </si>
  <si>
    <t>龚均龙</t>
  </si>
  <si>
    <t>LFV5A24G4F3085723</t>
  </si>
  <si>
    <t>黎福星</t>
  </si>
  <si>
    <t>LFV5A24G9F3141008</t>
  </si>
  <si>
    <t>廖志杰</t>
  </si>
  <si>
    <t>LFV5A24G6G3006456</t>
  </si>
  <si>
    <t>李富根</t>
  </si>
  <si>
    <t>LFV5A24G9F3064012</t>
  </si>
  <si>
    <t>张婷婷</t>
  </si>
  <si>
    <t>3390</t>
  </si>
  <si>
    <t>2.5标准型</t>
  </si>
  <si>
    <t>传奇黑-FZ黑色</t>
  </si>
  <si>
    <t>LFV5A24G5F3135819</t>
  </si>
  <si>
    <t>邓鑫</t>
  </si>
  <si>
    <t>LFV5A24GXF3125738</t>
  </si>
  <si>
    <t>东莞市凤岗天安数据城有限公司</t>
  </si>
  <si>
    <t>LFV5A24G9G3015961</t>
  </si>
  <si>
    <t>阳秀宇</t>
  </si>
  <si>
    <t>LFV3A24G9G3009147</t>
  </si>
  <si>
    <t>苏剑民</t>
  </si>
  <si>
    <t>LFV5A24G4F3107574</t>
  </si>
  <si>
    <t>玉山银行（中国）有限公司</t>
  </si>
  <si>
    <t>3404</t>
  </si>
  <si>
    <r>
      <rPr>
        <sz val="9"/>
        <rFont val="宋体"/>
        <charset val="134"/>
      </rPr>
      <t>1</t>
    </r>
    <r>
      <rPr>
        <sz val="9"/>
        <color indexed="8"/>
        <rFont val="宋体"/>
        <charset val="134"/>
      </rPr>
      <t>.8T舒适型</t>
    </r>
  </si>
  <si>
    <t>LFV3A24G9F3139573</t>
  </si>
  <si>
    <t>温志勇</t>
  </si>
  <si>
    <t>LFV5A24G5G3009171</t>
  </si>
  <si>
    <t>深圳市中创装饰设计工程有限公司</t>
  </si>
  <si>
    <t>C租</t>
  </si>
  <si>
    <t xml:space="preserve">3408 </t>
  </si>
  <si>
    <t>LFV6A24GXG3008621</t>
  </si>
  <si>
    <t>王东文</t>
  </si>
  <si>
    <t>LFV3A24G6G3009123</t>
  </si>
  <si>
    <t>李振</t>
  </si>
  <si>
    <t>LFV3A24G5G3009324</t>
  </si>
  <si>
    <t>叶九生</t>
  </si>
  <si>
    <t>LFV5A24G2G3016627</t>
  </si>
  <si>
    <t>许水河</t>
  </si>
  <si>
    <t>LFV3A24G2G3002105</t>
  </si>
  <si>
    <t>16款 加装：个性专用皮杏仁黄+深咖</t>
  </si>
  <si>
    <t>曾煌生</t>
  </si>
  <si>
    <t>3504</t>
  </si>
  <si>
    <t>1.8T运动型</t>
  </si>
  <si>
    <t>LFV3A24G9G3025204</t>
  </si>
  <si>
    <t>陈晓玲</t>
  </si>
  <si>
    <t xml:space="preserve">3391 </t>
  </si>
  <si>
    <t>传奇黑-灰色</t>
  </si>
  <si>
    <t>LFV3A24G0F3134262</t>
  </si>
  <si>
    <t>LFV3A24G5G3002471</t>
  </si>
  <si>
    <t>洪春长</t>
  </si>
  <si>
    <t xml:space="preserve">3513 </t>
  </si>
  <si>
    <t>3.0T Qua运动型</t>
  </si>
  <si>
    <t>LFV6A24G3G3017578</t>
  </si>
  <si>
    <r>
      <rPr>
        <sz val="9"/>
        <color indexed="10"/>
        <rFont val="宋体"/>
        <charset val="134"/>
      </rPr>
      <t>林晓春（</t>
    </r>
    <r>
      <rPr>
        <b/>
        <sz val="9"/>
        <color indexed="10"/>
        <rFont val="宋体"/>
        <charset val="134"/>
      </rPr>
      <t>二手车收资料）</t>
    </r>
  </si>
  <si>
    <t>已开票4.6</t>
  </si>
  <si>
    <t>LFV6A24G7G3030558</t>
  </si>
  <si>
    <t>吕桥</t>
  </si>
  <si>
    <t>LFV3A24GXG3025048</t>
  </si>
  <si>
    <t>黄志成</t>
  </si>
  <si>
    <t>LFV6A24G1G3008653</t>
  </si>
  <si>
    <t>16款 只能做车贷专案</t>
  </si>
  <si>
    <t xml:space="preserve">深圳市泓欧物流有限公司 （已有更新指标） </t>
  </si>
  <si>
    <t>LFV3A24G8G3027199</t>
  </si>
  <si>
    <t>张建辉</t>
  </si>
  <si>
    <t>LFV6A24G8G3023473</t>
  </si>
  <si>
    <t>罗小青</t>
  </si>
  <si>
    <t>段泉福</t>
  </si>
  <si>
    <t>LFV3A24G3G3027868</t>
  </si>
  <si>
    <t>黄庭美</t>
  </si>
  <si>
    <t>LFV5A24G6G3009177</t>
  </si>
  <si>
    <t>林涌文</t>
  </si>
  <si>
    <t>LFV6A24G3G3025745</t>
  </si>
  <si>
    <t>张蓓</t>
  </si>
  <si>
    <t>LFV3A24G5G3015687</t>
  </si>
  <si>
    <t>沈立娟</t>
  </si>
  <si>
    <t>LFV3A24G0G3000417</t>
  </si>
  <si>
    <t>马羽寒</t>
  </si>
  <si>
    <t>LFV5A24G4G3026575</t>
  </si>
  <si>
    <t>郑燕玲</t>
  </si>
  <si>
    <t>LFV5A24G8F3138035</t>
  </si>
  <si>
    <t>郭广</t>
  </si>
  <si>
    <t>LFV5A24G2G3027725</t>
  </si>
  <si>
    <t>贺湘衡</t>
  </si>
  <si>
    <t>LFV5A24G7G3031110</t>
  </si>
  <si>
    <t>罗通先</t>
  </si>
  <si>
    <t>A6L 1.8T/TFSI技术型</t>
  </si>
  <si>
    <t>LFV3A24G8G3024707</t>
  </si>
  <si>
    <t>陈生</t>
  </si>
  <si>
    <t>LFV3A24G8G3016512</t>
  </si>
  <si>
    <t>陆志胆</t>
  </si>
  <si>
    <t>LFV3A24G4G3030438</t>
  </si>
  <si>
    <t>深圳市维频科技发展有限公司</t>
  </si>
  <si>
    <t>LFV3A24G0G3027908</t>
  </si>
  <si>
    <t>郑君雄</t>
  </si>
  <si>
    <t>忠诚用户</t>
  </si>
  <si>
    <t>LFV3A24GXG3041587</t>
  </si>
  <si>
    <t>曾孟孙</t>
  </si>
  <si>
    <t xml:space="preserve">3503 </t>
  </si>
  <si>
    <t>A6L 3.0T/45TFSI运动型</t>
  </si>
  <si>
    <t>LFV6A24G1G3043371</t>
  </si>
  <si>
    <t>隗婷瑜</t>
  </si>
  <si>
    <t>A6L 2.5/30FSI舒适型</t>
  </si>
  <si>
    <t>LFV5A24GXG3042389</t>
  </si>
  <si>
    <t>朱顺龙</t>
  </si>
  <si>
    <t>LFV3A24G9G3043363</t>
  </si>
  <si>
    <t>彭斌斌</t>
  </si>
  <si>
    <t>A6L 1.8T/TFSI舒适型</t>
  </si>
  <si>
    <t>LFV3A24G1F3133945</t>
  </si>
  <si>
    <t>海彦丽</t>
  </si>
  <si>
    <t>LFV6A24G0G3044222</t>
  </si>
  <si>
    <t>李跃辉</t>
  </si>
  <si>
    <t>傅津毓</t>
  </si>
  <si>
    <t>A6L 1.8T/TFSI运动型</t>
  </si>
  <si>
    <t>LFV3A24G9G3030628</t>
  </si>
  <si>
    <t>16款 只能做贴息</t>
  </si>
  <si>
    <t>廖忠杰</t>
  </si>
  <si>
    <t>LFV3A24G2G3046444</t>
  </si>
  <si>
    <t>林稳</t>
  </si>
  <si>
    <t>LFV6A24G8G3044579</t>
  </si>
  <si>
    <t>张应鹏</t>
  </si>
  <si>
    <t>LFV3A24GXG3040505</t>
  </si>
  <si>
    <t>罗松</t>
  </si>
  <si>
    <t>白金色-杏仁棕</t>
  </si>
  <si>
    <t>LFV5A24G7F3138219</t>
  </si>
  <si>
    <t>叶伟修</t>
  </si>
  <si>
    <t>LFV3A24G0G3027102</t>
  </si>
  <si>
    <t>丁瑞浜</t>
  </si>
  <si>
    <t>LFV3A24G1G3051604</t>
  </si>
  <si>
    <t>张岸雄</t>
  </si>
  <si>
    <t>A6L 3.0T/50TFSI豪华型</t>
  </si>
  <si>
    <t>LFV6A24G9G3052027</t>
  </si>
  <si>
    <t>石少军</t>
  </si>
  <si>
    <t>魏文滔</t>
  </si>
  <si>
    <t>LFV5A24G8G3021931</t>
  </si>
  <si>
    <t>朱云</t>
  </si>
  <si>
    <t>LFV3A24G5G3041058</t>
  </si>
  <si>
    <t>龚丽聪</t>
  </si>
  <si>
    <t>LFV6A24G9G3049435</t>
  </si>
  <si>
    <t>刘晋民</t>
  </si>
  <si>
    <t>LFV6A24G0G3052224</t>
  </si>
  <si>
    <t>深圳市钜盛华股份有限公司</t>
  </si>
  <si>
    <t>LFV3A24G9G3032721</t>
  </si>
  <si>
    <t>16款 加装：RS6包围套件+个性专用皮杏黄+深咖+WIFI记录仪36800</t>
  </si>
  <si>
    <t>王丽霞</t>
  </si>
  <si>
    <t>LFV6A24G0G3050070</t>
  </si>
  <si>
    <t>深圳市科泰超声自动化设备有限公司</t>
  </si>
  <si>
    <t>LFV3A24G3G3049501</t>
  </si>
  <si>
    <t>王楚风</t>
  </si>
  <si>
    <t>LFV5A24G9G3050323</t>
  </si>
  <si>
    <t>兴业银行股份有限公司深圳分行</t>
  </si>
  <si>
    <t>LFV5A24GXG3052453</t>
  </si>
  <si>
    <t>李妙洪</t>
  </si>
  <si>
    <t>LFV5A24G2G3041186</t>
  </si>
  <si>
    <t>深圳市保千里电子有限公司</t>
  </si>
  <si>
    <t>LFV5A24G8G3024943</t>
  </si>
  <si>
    <t>LFV3A24G2G3054754</t>
  </si>
  <si>
    <t>陈新忠</t>
  </si>
  <si>
    <t>LFV3A24G3G3053077</t>
  </si>
  <si>
    <t>梁天</t>
  </si>
  <si>
    <t>LFV3A24G6G3052795</t>
  </si>
  <si>
    <t>沈幼东</t>
  </si>
  <si>
    <t>LFV3A24G8G3027509</t>
  </si>
  <si>
    <t>王金连</t>
  </si>
  <si>
    <t>LFV3A24G0G3040559</t>
  </si>
  <si>
    <t>卢慧锋</t>
  </si>
  <si>
    <t>LFV5A24G5G3039562</t>
  </si>
  <si>
    <t>王浩</t>
  </si>
  <si>
    <t>LFV3A24G3G3051930</t>
  </si>
  <si>
    <t>冯全国</t>
  </si>
  <si>
    <t>3509</t>
  </si>
  <si>
    <t>传奇黑+FZ黑色</t>
  </si>
  <si>
    <t>LFV5A24G1G3001830</t>
  </si>
  <si>
    <t>深圳坪山珠江村镇银行股份有限公司</t>
  </si>
  <si>
    <t>LFV3A24G9G3056971</t>
  </si>
  <si>
    <t>彭俊峰</t>
  </si>
  <si>
    <t>LFV3A24G6G3042235</t>
  </si>
  <si>
    <t>魏志强</t>
  </si>
  <si>
    <t>LFV3A24G8G3052507</t>
  </si>
  <si>
    <t>16款 加装V6中网+装饰ACC雾灯格栅+座椅专用皮黑16800</t>
  </si>
  <si>
    <t>陈荣海</t>
  </si>
  <si>
    <t>A6L 2.5/30FSI技术型</t>
  </si>
  <si>
    <t>花剑银-FZ黑色</t>
  </si>
  <si>
    <t>LFV5A24G1G3025464</t>
  </si>
  <si>
    <t>深圳市利方达科技有限公司</t>
  </si>
  <si>
    <t>LFV3A24G7F3136252</t>
  </si>
  <si>
    <t>李湘交</t>
  </si>
  <si>
    <t>LFV5A24G2G3043861</t>
  </si>
  <si>
    <t>缪庆文</t>
  </si>
  <si>
    <t>LFV3A24G2G3056889</t>
  </si>
  <si>
    <t>黄金龙</t>
  </si>
  <si>
    <t>LFV3A24G0G3054767</t>
  </si>
  <si>
    <t>罗碧丽</t>
  </si>
  <si>
    <t>3523</t>
  </si>
  <si>
    <t>LFV3A24G7G3058783</t>
  </si>
  <si>
    <t>胡天真</t>
  </si>
  <si>
    <t>LFV3A24G7G3043457</t>
  </si>
  <si>
    <t>李浩满</t>
  </si>
  <si>
    <t>LFV3A24G3G3009225</t>
  </si>
  <si>
    <t>16款 加装：个性专用皮黑+枣红8800 只能做贴息</t>
  </si>
  <si>
    <t>陈静波</t>
  </si>
  <si>
    <t>LFV5A24G9G3052282</t>
  </si>
  <si>
    <t>龙旗电子</t>
  </si>
  <si>
    <t>LFV5A24G1G3046167</t>
  </si>
  <si>
    <t>（深圳嘉泰水处理技术设备有限公司）</t>
  </si>
  <si>
    <t>LFV5A24G7G3051504</t>
  </si>
  <si>
    <t>(杨颖荔)</t>
  </si>
  <si>
    <t xml:space="preserve">3518 </t>
  </si>
  <si>
    <t>LFV6A24G4G3067731</t>
  </si>
  <si>
    <t>江山</t>
  </si>
  <si>
    <t>LFV6A24G6G3063129</t>
  </si>
  <si>
    <t>杨树伟</t>
  </si>
  <si>
    <t>LFV5A24G4G3061276</t>
  </si>
  <si>
    <t>郑雪华</t>
  </si>
  <si>
    <t>LFV3A24G9G3049583</t>
  </si>
  <si>
    <t>李世喜</t>
  </si>
  <si>
    <t>LFV5A24G0G3051506</t>
  </si>
  <si>
    <t>董弟</t>
  </si>
  <si>
    <t>LFV6A24G1G3051924</t>
  </si>
  <si>
    <t>杨鹏</t>
  </si>
  <si>
    <t>LFV3A24G1G3061100</t>
  </si>
  <si>
    <t>邓书灿</t>
  </si>
  <si>
    <t>LFV3A24G4G3060328</t>
  </si>
  <si>
    <t>高蓉蓉</t>
  </si>
  <si>
    <t>LFV3A24G1G3063137</t>
  </si>
  <si>
    <t>刘明钦</t>
  </si>
  <si>
    <t>LFV5A24G0G3026007</t>
  </si>
  <si>
    <t>赖建洪</t>
  </si>
  <si>
    <t>LFV5A24G3G3060443</t>
  </si>
  <si>
    <t>16款 加装：电动尾门6000</t>
  </si>
  <si>
    <t>资明祥</t>
  </si>
  <si>
    <t>LFV3A24G3G3061082</t>
  </si>
  <si>
    <t>16款 加装：个性专用皮杏仁+深咖+装饰桃木12600 完工</t>
  </si>
  <si>
    <t>骆敏1</t>
  </si>
  <si>
    <t>LFV3A24G0G3075473</t>
  </si>
  <si>
    <t>深圳市朗坤环保股份有限公司1</t>
  </si>
  <si>
    <t>LFV5A24G9G3059605</t>
  </si>
  <si>
    <t>林正发</t>
  </si>
  <si>
    <t>LFV3A24G1G3070217</t>
  </si>
  <si>
    <t>常廷府</t>
  </si>
  <si>
    <t>LFV3A24G7G3070190</t>
  </si>
  <si>
    <t>卢自豹</t>
  </si>
  <si>
    <t>LFV3A24G8G3067315</t>
  </si>
  <si>
    <t>柯举</t>
  </si>
  <si>
    <t>A6L 3.0T/50TFSI四驱豪华型</t>
  </si>
  <si>
    <t>LFV6A24G5G3073120</t>
  </si>
  <si>
    <t xml:space="preserve">古卫雄 </t>
  </si>
  <si>
    <t>LFV5A24G5G3050206</t>
  </si>
  <si>
    <t>LFV3A24G8G3071851</t>
  </si>
  <si>
    <t>莫小奇</t>
  </si>
  <si>
    <t>3518</t>
  </si>
  <si>
    <t>A6L 3.0T/45TFSI四驱运动型</t>
  </si>
  <si>
    <t>LFV6A24G2G3083037</t>
  </si>
  <si>
    <t>周营超</t>
  </si>
  <si>
    <t>LFV5A24G2G3071949</t>
  </si>
  <si>
    <t>刘会娜</t>
  </si>
  <si>
    <t>LFV3A24G8G3017241</t>
  </si>
  <si>
    <t>16款 加装：个性专用皮杏仁黄+深咖8800 完工 只能做贴息</t>
  </si>
  <si>
    <t>占文华</t>
  </si>
  <si>
    <t>LFV5A24G4G3065506</t>
  </si>
  <si>
    <t>刘玉娟</t>
  </si>
  <si>
    <t>3678</t>
  </si>
  <si>
    <t>A6L 2.5/30FSI舒适型特别版</t>
  </si>
  <si>
    <t>LFV5A24G9G3076954</t>
  </si>
  <si>
    <t>吴艺明</t>
  </si>
  <si>
    <t>LFV5A24G4G3059625</t>
  </si>
  <si>
    <t>万振华</t>
  </si>
  <si>
    <t>LFV6A24G8G3064718</t>
  </si>
  <si>
    <t>深圳市钜盛华股份有限公司1</t>
  </si>
  <si>
    <t>LFV6A24G4G3083489</t>
  </si>
  <si>
    <t>LFV5A24G5G3075638</t>
  </si>
  <si>
    <t>刘新卫</t>
  </si>
  <si>
    <t>LFV5A24G1G3075099</t>
  </si>
  <si>
    <t>熊慧斌</t>
  </si>
  <si>
    <t>LFV3A24GXG3061855</t>
  </si>
  <si>
    <t>赵勇军</t>
  </si>
  <si>
    <t>LFV3A24G6G3061836</t>
  </si>
  <si>
    <t>邓彩梅</t>
  </si>
  <si>
    <t>LFV5A24G6G3073834</t>
  </si>
  <si>
    <t>聂兰华</t>
  </si>
  <si>
    <t>LFV3A24G7G3080072</t>
  </si>
  <si>
    <t>林景亮</t>
  </si>
  <si>
    <t>LFV3A24G6G3081939</t>
  </si>
  <si>
    <t>刘卫平</t>
  </si>
  <si>
    <t>LFV3A24G0G3081399</t>
  </si>
  <si>
    <t>16款 加装：舒适套餐（WIFI记录仪、升窗系统、个性专用皮杏黄+深咖、室内净化、包围脚垫+尾箱垫、舒适礼包（OMAK浅色）15800 完工。</t>
  </si>
  <si>
    <t>蒋薪昌</t>
  </si>
  <si>
    <t>LFV3A24G6G3080581</t>
  </si>
  <si>
    <t>黄培霖</t>
  </si>
  <si>
    <t>LFV5A24G4G3054232</t>
  </si>
  <si>
    <t>林渡鸿</t>
  </si>
  <si>
    <t>LFV5A24G4G3065523</t>
  </si>
  <si>
    <t>丘丽娟</t>
  </si>
  <si>
    <t>LFV3A24G0G3090099</t>
  </si>
  <si>
    <t>16款 加装RS运动版（RX包围套件（前杠+中网+雾灯格栅+后下群+排气管筒）+专用皮杏黄+深咖+WIFI记录仪+OMAK防爆膜+交车礼包）39800</t>
  </si>
  <si>
    <t>林希扬</t>
  </si>
  <si>
    <t>LFV3A24GXG3084438</t>
  </si>
  <si>
    <t>吴泽楷</t>
  </si>
  <si>
    <t>LFV5A24G0F3136649</t>
  </si>
  <si>
    <t>顾倩</t>
  </si>
  <si>
    <t>LFV5A24G0G3028324</t>
  </si>
  <si>
    <t>深圳市舟然航空服务有限公司</t>
  </si>
  <si>
    <t>LFV3A24G8G3068299</t>
  </si>
  <si>
    <t>罗明金</t>
  </si>
  <si>
    <t>LFV5A24G0F3138661</t>
  </si>
  <si>
    <t xml:space="preserve">16款 加装：座椅专用皮黑+装饰桃木件8800  只能做车贷专案 </t>
  </si>
  <si>
    <t>李青青</t>
  </si>
  <si>
    <t>LFV6A24G8G3089568</t>
  </si>
  <si>
    <t>李立国</t>
  </si>
  <si>
    <t>LFV3A24G9G3089534</t>
  </si>
  <si>
    <t>16款 加装电动尾门7700 完工</t>
  </si>
  <si>
    <t>周焕新</t>
  </si>
  <si>
    <t>LFV5A24G6G3024682</t>
  </si>
  <si>
    <t>16款 加装：座椅个性杏仁+深咖+装饰桃木件10800 完工</t>
  </si>
  <si>
    <t>钟敏胜</t>
  </si>
  <si>
    <t xml:space="preserve">3523 </t>
  </si>
  <si>
    <t>LFV3A24G0G3088238</t>
  </si>
  <si>
    <t>陈露生</t>
  </si>
  <si>
    <t>LFV3A24G9G3067579</t>
  </si>
  <si>
    <t>王凡</t>
  </si>
  <si>
    <t>LFV5A24G9G3062777</t>
  </si>
  <si>
    <t>王耀春</t>
  </si>
  <si>
    <t>LFV3A24G2G3080819</t>
  </si>
  <si>
    <t>廖安辉</t>
  </si>
  <si>
    <t>LFV5A24G1G3030633</t>
  </si>
  <si>
    <t>16款 加装：座椅专用皮黑+装饰桃木件8800 完工</t>
  </si>
  <si>
    <t>张倩</t>
  </si>
  <si>
    <t>LFV3A24G1G3090080</t>
  </si>
  <si>
    <t>李胜利</t>
  </si>
  <si>
    <t>LFV3A24G1G3070203</t>
  </si>
  <si>
    <t>16款 加装：舒适套餐（WIFI记录仪、升窗系统、个性专用皮杏黄+深咖、室内净化、包围脚垫+尾箱垫、交车礼包、OMAK防爆膜）15800</t>
  </si>
  <si>
    <t>袁祖华</t>
  </si>
  <si>
    <t>LFV3A24G5G3065912</t>
  </si>
  <si>
    <t>李艳</t>
  </si>
  <si>
    <t>LFV3A24G5G3090003</t>
  </si>
  <si>
    <t>姜少雄</t>
  </si>
  <si>
    <t>LFV3A24GXG3059698</t>
  </si>
  <si>
    <t>汪冬生</t>
  </si>
  <si>
    <t>LFV3A24G4G3081468</t>
  </si>
  <si>
    <t>师忠岭</t>
  </si>
  <si>
    <t>LFV3A24G6G3087949</t>
  </si>
  <si>
    <t>尹揆</t>
  </si>
  <si>
    <t>3519</t>
  </si>
  <si>
    <t>LFV5A24GXG3060195</t>
  </si>
  <si>
    <t>深圳市永林轩服装有限公司</t>
  </si>
  <si>
    <t>LFV5A24G7G3090299</t>
  </si>
  <si>
    <t>陈业侦</t>
  </si>
  <si>
    <t>LFV3A24G7G3094795</t>
  </si>
  <si>
    <t>林宝献</t>
  </si>
  <si>
    <t>LFV3A24G4G3080787</t>
  </si>
  <si>
    <t>盛小兵</t>
  </si>
  <si>
    <t>LFV3A24G4G3071801</t>
  </si>
  <si>
    <t>李雪婷</t>
  </si>
  <si>
    <t>LFV3A24GXG3100296</t>
  </si>
  <si>
    <t>李友才（暂停交付10.28）</t>
  </si>
  <si>
    <t>LFV6A24G8G3098920</t>
  </si>
  <si>
    <t>黄红兵</t>
  </si>
  <si>
    <t>LFV5A24G2G3080375</t>
  </si>
  <si>
    <t>钟家琦</t>
  </si>
  <si>
    <t>LFV5A24G6G3094778</t>
  </si>
  <si>
    <t>李琛</t>
  </si>
  <si>
    <t>LFV3A24G3G3053547</t>
  </si>
  <si>
    <t>冯凤星</t>
  </si>
  <si>
    <t>LFV3A24G8G3102581</t>
  </si>
  <si>
    <t>16款 加装:电动尾门7700</t>
  </si>
  <si>
    <t>陈向阳（暂停交付10.28）</t>
  </si>
  <si>
    <t>LFV5A24G1G3014688</t>
  </si>
  <si>
    <t>杨群英</t>
  </si>
  <si>
    <t>LFV5A24G4G3080281</t>
  </si>
  <si>
    <t>方勇坚</t>
  </si>
  <si>
    <t>LFV5A24GXG3102803</t>
  </si>
  <si>
    <t>李兴林（暂停交付10.28）</t>
  </si>
  <si>
    <t>LFV6A24G2G3099142</t>
  </si>
  <si>
    <t>李银平</t>
  </si>
  <si>
    <t>LFV5A24G6G3080282</t>
  </si>
  <si>
    <t>16款 加装电动尾门7700</t>
  </si>
  <si>
    <t>吴红梅</t>
  </si>
  <si>
    <t>LFV3A24GXG3077277</t>
  </si>
  <si>
    <t>魏兵</t>
  </si>
  <si>
    <t>LFV6A24G9G3100027</t>
  </si>
  <si>
    <t>16款 少一个点烟器</t>
  </si>
  <si>
    <t>熊更新（暂停交付10.28）</t>
  </si>
  <si>
    <t>飓风灰-FZ黑色</t>
  </si>
  <si>
    <t>LFV3A24GXG3067901</t>
  </si>
  <si>
    <t>李先强</t>
  </si>
  <si>
    <t>LFV6A24G3G3103540</t>
  </si>
  <si>
    <t>17款</t>
  </si>
  <si>
    <t>黄娜（暂停交付10.28）</t>
  </si>
  <si>
    <t>LFV5A24G6G3091296</t>
  </si>
  <si>
    <t>16款 加装:电动尾门7700 完工</t>
  </si>
  <si>
    <t>孙永君</t>
  </si>
  <si>
    <t>LFV3A24G3G3103671</t>
  </si>
  <si>
    <t>谢青松（暂停交付10.28）</t>
  </si>
  <si>
    <t>LFV5A24GXG3080351</t>
  </si>
  <si>
    <t>16款 加装：电动尾门7700 完工</t>
  </si>
  <si>
    <t>叶明煌</t>
  </si>
  <si>
    <t>LFV6A24G6G3100311</t>
  </si>
  <si>
    <t>林凯欣（暂停交付10.28）</t>
  </si>
  <si>
    <t>问下客户10.14，20号交款10.15，下周一或下周二过来开票10.22已开票9.30</t>
  </si>
  <si>
    <t>LFV3A24G8G3099519</t>
  </si>
  <si>
    <t>深圳翔合邦泰润滑材料有限公司</t>
  </si>
  <si>
    <t>LFV5A24G3G3090462</t>
  </si>
  <si>
    <t>郭朴卓</t>
  </si>
  <si>
    <t>LFV5A24G2G3099413</t>
  </si>
  <si>
    <t>接口11.22 李英</t>
  </si>
  <si>
    <t>LFV3A24G3G3100544</t>
  </si>
  <si>
    <t>续晓鹏（暂停交付10.28）</t>
  </si>
  <si>
    <t>LFV6A24G5G3106746</t>
  </si>
  <si>
    <t>黄宏杰（暂停交付10.28）</t>
  </si>
  <si>
    <t>LFV5A24G0G3099443</t>
  </si>
  <si>
    <t>赵晓娟</t>
  </si>
  <si>
    <t>LFV3A24G1G3107153</t>
  </si>
  <si>
    <t>付俊领（暂停交付10.28）</t>
  </si>
  <si>
    <t>LFV5A24G9G3104705</t>
  </si>
  <si>
    <t>刘艳丽（暂停交付9.22）</t>
  </si>
  <si>
    <t>LFV3A24G1G3100381</t>
  </si>
  <si>
    <t>陈方高（暂停交付10.28）</t>
  </si>
  <si>
    <t>LFV3A24G2F3135753</t>
  </si>
  <si>
    <t>孙波</t>
  </si>
  <si>
    <t>LFV5A24G9G3105305</t>
  </si>
  <si>
    <t>（暂停交付10.28）袁磊</t>
  </si>
  <si>
    <t>LFV5A24G5F3128322</t>
  </si>
  <si>
    <t>16款 加装：座椅专用皮灰+装饰桃木件8800 完工</t>
  </si>
  <si>
    <t>曾祥平</t>
  </si>
  <si>
    <t>刘裕鹏</t>
  </si>
  <si>
    <t>LFV5A24G5G3026181</t>
  </si>
  <si>
    <t>接口 11.22  深圳市键星诺电子科技有限公司</t>
  </si>
  <si>
    <t>LFV3A24G5G3100304</t>
  </si>
  <si>
    <t>（暂停交付10.28）黄长珍</t>
  </si>
  <si>
    <t>LFV3A24GXG3076839</t>
  </si>
  <si>
    <t>接口11.22  李广州</t>
  </si>
  <si>
    <t>LFV5A24G6G3057004</t>
  </si>
  <si>
    <t>接口11.22  鼎睿电机（深圳）有限公司</t>
  </si>
  <si>
    <t>LFV5A24G1G3097667</t>
  </si>
  <si>
    <t>接口11.22  深圳市诺金系统集成有限公司</t>
  </si>
  <si>
    <t>LFV3A24G5G3101680</t>
  </si>
  <si>
    <t>冯硕（大用户）（暂停交付10.28）</t>
  </si>
  <si>
    <t>LFV6A24G6G3106125</t>
  </si>
  <si>
    <t>接口11.22 冉瑞龙（暂停交付10.28）</t>
  </si>
  <si>
    <t>LFV3A24G9G3111693</t>
  </si>
  <si>
    <t>李锋</t>
  </si>
  <si>
    <t>LFV5A24G7G3103004</t>
  </si>
  <si>
    <t>马仁海（暂停交付10.28）</t>
  </si>
  <si>
    <t>LFV3A24G2G3098723</t>
  </si>
  <si>
    <t>接口11.22  向文江</t>
  </si>
  <si>
    <t>LFV5A24G7G3081652</t>
  </si>
  <si>
    <t>接口11.22 王忠</t>
  </si>
  <si>
    <t>LFV5A24GXG3112005</t>
  </si>
  <si>
    <t>欣旺达电子股份有限公司</t>
  </si>
  <si>
    <t>大用户组</t>
  </si>
  <si>
    <t>LFV3A24G8G3107294</t>
  </si>
  <si>
    <t>胡炯（暂停交付10.28）</t>
  </si>
  <si>
    <t>LFV5A24G0G3112238</t>
  </si>
  <si>
    <t>邓芝让</t>
  </si>
  <si>
    <t>LFV5A24G8G3063919</t>
  </si>
  <si>
    <t>接口 11.22  王康宇（深圳市芳美达包装制品）</t>
  </si>
  <si>
    <t>LFV6A24GXG3111263</t>
  </si>
  <si>
    <t>文体</t>
  </si>
  <si>
    <t>LFV5A24GXG3086568</t>
  </si>
  <si>
    <r>
      <rPr>
        <sz val="9"/>
        <color indexed="10"/>
        <rFont val="宋体"/>
        <charset val="134"/>
      </rPr>
      <t xml:space="preserve">暂停交付9.22 </t>
    </r>
    <r>
      <rPr>
        <sz val="9"/>
        <rFont val="宋体"/>
        <charset val="134"/>
      </rPr>
      <t>何永军</t>
    </r>
  </si>
  <si>
    <t>LFV3A24GXG3081409</t>
  </si>
  <si>
    <t>16款 加装电动尾门7700 /装饰桃木3800 完工</t>
  </si>
  <si>
    <t>接口11.22  贺碧荣</t>
  </si>
  <si>
    <t>LFV5A24G3G3097606</t>
  </si>
  <si>
    <t>接口11.22  深圳市汉雅文化发展有限公司</t>
  </si>
  <si>
    <t>LFV5A24G3G3096262</t>
  </si>
  <si>
    <t>接口11.22  陈洪武</t>
  </si>
  <si>
    <t>LFV5A24G6G3083070</t>
  </si>
  <si>
    <t>接口11.22  卿志林</t>
  </si>
  <si>
    <t>LFV3A24G6G3107309</t>
  </si>
  <si>
    <t>17款 加装电动尾门7700</t>
  </si>
  <si>
    <t>（暂停交付10.28）魏忆瑕</t>
  </si>
  <si>
    <t>LFV3A24G2G3117299</t>
  </si>
  <si>
    <t>巫美雄</t>
  </si>
  <si>
    <t>LFV5A24G7G3043239</t>
  </si>
  <si>
    <t>接口11.22  陈晖</t>
  </si>
  <si>
    <t>LFV6A24GXG3116110</t>
  </si>
  <si>
    <t>17款 加装：电动尾门7700</t>
  </si>
  <si>
    <t>黄华勇</t>
  </si>
  <si>
    <t>LFV5A24G1G3107517</t>
  </si>
  <si>
    <t>17款 加装电动尾门7700 完工</t>
  </si>
  <si>
    <t xml:space="preserve">暂停交付10.28   </t>
  </si>
  <si>
    <t>邓荣</t>
  </si>
  <si>
    <t>LFV3A24G5G3111156</t>
  </si>
  <si>
    <t>庄鹏裕</t>
  </si>
  <si>
    <t>LFV3A24G8G3104797</t>
  </si>
  <si>
    <t>暂停交付10.28 张俊</t>
  </si>
  <si>
    <t>LFV3A24G3G3107445</t>
  </si>
  <si>
    <t>黄永顺 （暂停交付10.28）</t>
  </si>
  <si>
    <t>LFV5A24G2G3118347</t>
  </si>
  <si>
    <t>16款 加装：电动尾门7700</t>
  </si>
  <si>
    <t>郭锡钳</t>
  </si>
  <si>
    <t>LFV3A24G0G3113056</t>
  </si>
  <si>
    <t>黄意玲</t>
  </si>
  <si>
    <t>LFV5A24G6G3091704</t>
  </si>
  <si>
    <r>
      <rPr>
        <sz val="9"/>
        <color indexed="10"/>
        <rFont val="宋体"/>
        <charset val="134"/>
      </rPr>
      <t xml:space="preserve">接口11.22   </t>
    </r>
    <r>
      <rPr>
        <sz val="9"/>
        <rFont val="宋体"/>
        <charset val="134"/>
      </rPr>
      <t>丁文静</t>
    </r>
  </si>
  <si>
    <t>LFV3A24G6G3077244</t>
  </si>
  <si>
    <r>
      <rPr>
        <sz val="10"/>
        <color indexed="10"/>
        <rFont val="宋体"/>
        <charset val="134"/>
      </rPr>
      <t xml:space="preserve">接口11.22 </t>
    </r>
    <r>
      <rPr>
        <sz val="10"/>
        <rFont val="宋体"/>
        <charset val="134"/>
      </rPr>
      <t>何亚连（张万樑）</t>
    </r>
  </si>
  <si>
    <t>LFV5A24GXG3116779</t>
  </si>
  <si>
    <t>17款 加装：电动尾门7700 完工</t>
  </si>
  <si>
    <t>钟诚</t>
  </si>
  <si>
    <t>LFV3A24G2G3125208</t>
  </si>
  <si>
    <t>LFV5A24GXG3111775</t>
  </si>
  <si>
    <t>唐明</t>
  </si>
  <si>
    <t>LFV3A24G1G3117276</t>
  </si>
  <si>
    <t>阮云辉</t>
  </si>
  <si>
    <t>LFV3A24GXG3081569</t>
  </si>
  <si>
    <t>16款 加装：座椅通风系统、舒适黑色打孔、WIFI记录仪、升窗系统、室内净化、舒适礼包（OMAK浅色）23800 完工。中控+门板岑木4800，电动尾门7700，精品共36300</t>
  </si>
  <si>
    <t>接口 11.22  陈文彬</t>
  </si>
  <si>
    <t>LFV5A24G6G3097566</t>
  </si>
  <si>
    <t>接口11.22 刘嘉杰</t>
  </si>
  <si>
    <t>已交钱12.13</t>
  </si>
  <si>
    <t>LFV5A24G7G3102435</t>
  </si>
  <si>
    <t>暂停交付9.22 蔡志春</t>
  </si>
  <si>
    <t>LFV5A24G6G3122661</t>
  </si>
  <si>
    <t>李文珍</t>
  </si>
  <si>
    <t>LFV3A24G3G3112953</t>
  </si>
  <si>
    <t>陈秋辉</t>
  </si>
  <si>
    <t>LFV3A24G9G3113931</t>
  </si>
  <si>
    <t>李文英</t>
  </si>
  <si>
    <t>LFV5A24G8G3105506</t>
  </si>
  <si>
    <t>暂停交付9.22 蓝天佑</t>
  </si>
  <si>
    <t>LFV3A24G4G3089151</t>
  </si>
  <si>
    <r>
      <rPr>
        <sz val="10"/>
        <color indexed="10"/>
        <rFont val="宋体"/>
        <charset val="134"/>
      </rPr>
      <t xml:space="preserve">接口11.22 </t>
    </r>
    <r>
      <rPr>
        <sz val="10"/>
        <rFont val="宋体"/>
        <charset val="134"/>
      </rPr>
      <t>程小艳</t>
    </r>
  </si>
  <si>
    <t>LFV5A24GXG3116054</t>
  </si>
  <si>
    <t>黄建鑫</t>
  </si>
  <si>
    <t>LFV5A24G6G3125608</t>
  </si>
  <si>
    <t>叶志勇</t>
  </si>
  <si>
    <t>LFV3A24G0G3125336</t>
  </si>
  <si>
    <t>陈兆奎</t>
  </si>
  <si>
    <t>新21</t>
  </si>
  <si>
    <t>LFV3A24G9G3126095</t>
  </si>
  <si>
    <t>葛士杰</t>
  </si>
  <si>
    <t>LFV3A24G3G3125184</t>
  </si>
  <si>
    <t>张勇江</t>
  </si>
  <si>
    <t>LFV6A24G8G3124917</t>
  </si>
  <si>
    <t>李卫东</t>
  </si>
  <si>
    <t>老23</t>
  </si>
  <si>
    <t>LFV3A24G5G3126224</t>
  </si>
  <si>
    <t>深圳合佳自动包装机械有限公司</t>
  </si>
  <si>
    <t>LFV6A24G6G3125242</t>
  </si>
  <si>
    <t>王阳杰</t>
  </si>
  <si>
    <t>LFV5A24G8G3086598</t>
  </si>
  <si>
    <t>刘光清</t>
  </si>
  <si>
    <t>LFV5A24G2G3130157</t>
  </si>
  <si>
    <t>高军强（先锋国际融资租赁有限公司）</t>
  </si>
  <si>
    <t>LFV5A24G4G3069930</t>
  </si>
  <si>
    <t>接口11.22余瑞荣</t>
  </si>
  <si>
    <t>LFV5A24G1G3125290</t>
  </si>
  <si>
    <t>王文赞</t>
  </si>
  <si>
    <t>LFV3A24G2G3118968</t>
  </si>
  <si>
    <t>刘昌飞</t>
  </si>
  <si>
    <t>LFV6A24G8G3127400</t>
  </si>
  <si>
    <t>邓幽军</t>
  </si>
  <si>
    <t>LFV5A24G0G3127919</t>
  </si>
  <si>
    <t>邱燕琳</t>
  </si>
  <si>
    <t>LFV5A24G9G3128504</t>
  </si>
  <si>
    <t>许碧芳</t>
  </si>
  <si>
    <t>LFV5A24G7G3081084</t>
  </si>
  <si>
    <t>接口11.22 朱俊杰</t>
  </si>
  <si>
    <t>LFV5A24G8G3125402</t>
  </si>
  <si>
    <t>晏军</t>
  </si>
  <si>
    <t>LFV5A24G2G3002114</t>
  </si>
  <si>
    <r>
      <rPr>
        <sz val="9"/>
        <rFont val="宋体"/>
        <charset val="134"/>
      </rPr>
      <t xml:space="preserve">接口11.22 </t>
    </r>
    <r>
      <rPr>
        <sz val="9"/>
        <rFont val="宋体"/>
        <charset val="134"/>
      </rPr>
      <t>杨汉青</t>
    </r>
  </si>
  <si>
    <t>LFV3A24G0G3117771</t>
  </si>
  <si>
    <t>林四勇</t>
  </si>
  <si>
    <t>LFV5A24G4G3130189</t>
  </si>
  <si>
    <t>段志宏</t>
  </si>
  <si>
    <t>曾良军</t>
  </si>
  <si>
    <t>LFV3A24G5G3064839</t>
  </si>
  <si>
    <t>16款 加装：豪华升级V6中网版（此车精品销售价：44610元奖励4500元）：座椅真皮黑色+V6中网+雾灯格栅+电动尾门+岑木内饰+原车MM记录仪+包围脚垫+舒适礼包（OMAK浅色）45380 完工，电动尾门7700</t>
  </si>
  <si>
    <t>刘捡桂</t>
  </si>
  <si>
    <t>LFV3A24G7G3117170</t>
  </si>
  <si>
    <t>深圳市星贝特科技有限公司</t>
  </si>
  <si>
    <t>LFV6A24G3G3138692</t>
  </si>
  <si>
    <t>邓剑勇</t>
  </si>
  <si>
    <t>LFV5A24G2G3130174</t>
  </si>
  <si>
    <t>传奇黑+灰色</t>
  </si>
  <si>
    <t>LFV5A24G6G3002830</t>
  </si>
  <si>
    <t>16款 到店加装电动尾门7700 完工</t>
  </si>
  <si>
    <t>接口11.22 深圳奥萨制药有限公司</t>
  </si>
  <si>
    <t>LFV5A24G8G3081398</t>
  </si>
  <si>
    <t>接口11.22 张庆林</t>
  </si>
  <si>
    <t>LFV3A24G1H3001285</t>
  </si>
  <si>
    <t>陈逸进</t>
  </si>
  <si>
    <t>LFV5A24G3H3001331</t>
  </si>
  <si>
    <t>钟万年</t>
  </si>
  <si>
    <t>3984</t>
  </si>
  <si>
    <t>A6L 1.8T/TFSI技术型个性化</t>
  </si>
  <si>
    <t>LFV3A24G8G3131854</t>
  </si>
  <si>
    <t>李明</t>
  </si>
  <si>
    <t>LFV5A24G8G3072300</t>
  </si>
  <si>
    <t>16款 加装：电动尾门</t>
  </si>
  <si>
    <t>接口11.22 黄本成</t>
  </si>
  <si>
    <t>LFV5A24G4G3122061</t>
  </si>
  <si>
    <t>周六龙</t>
  </si>
  <si>
    <t>LFV5A24G8G3123603</t>
  </si>
  <si>
    <t>彭芬</t>
  </si>
  <si>
    <t>LFV5A24G1H3001554</t>
  </si>
  <si>
    <t>王育斌</t>
  </si>
  <si>
    <t>已开票2.20</t>
  </si>
  <si>
    <t>LFV3A24G6H3009267</t>
  </si>
  <si>
    <t>宋伟</t>
  </si>
  <si>
    <t>4173</t>
  </si>
  <si>
    <t>LFV3A24G9H3010008</t>
  </si>
  <si>
    <t>17款  电动尾门7700完工</t>
  </si>
  <si>
    <t>李杰</t>
  </si>
  <si>
    <t>LFV3A24G8H3001185</t>
  </si>
  <si>
    <t>黄华东</t>
  </si>
  <si>
    <t>LFV3A24G6H3001217</t>
  </si>
  <si>
    <t>毛力军</t>
  </si>
  <si>
    <t>4075</t>
  </si>
  <si>
    <t>传奇黑+VB杏仁棕</t>
  </si>
  <si>
    <t>LFV3A24G8G3139033</t>
  </si>
  <si>
    <t>房剑丰</t>
  </si>
  <si>
    <t>LFV5A24G8G3121706</t>
  </si>
  <si>
    <t>陈然</t>
  </si>
  <si>
    <t>LFV5A24GXG3132626</t>
  </si>
  <si>
    <t>黄小丽</t>
  </si>
  <si>
    <t>LFV3A24G8H3000778</t>
  </si>
  <si>
    <t>古访岳</t>
  </si>
  <si>
    <t>LFV3A24G8G3135032</t>
  </si>
  <si>
    <t>王伟东</t>
  </si>
  <si>
    <t>LFV5A24G6G3130081</t>
  </si>
  <si>
    <t>刘强</t>
  </si>
  <si>
    <t>LFV5A24G5G3124370</t>
  </si>
  <si>
    <t>李惠华</t>
  </si>
  <si>
    <t>LFV3A24G8G3106064</t>
  </si>
  <si>
    <t>杨军（暂停交付10.28）</t>
  </si>
  <si>
    <t>A6L-3.0T/45TFSI运动型</t>
  </si>
  <si>
    <t>LFV6A24G3G3136392</t>
  </si>
  <si>
    <t>代云乐</t>
  </si>
  <si>
    <t>LFV5A24G3H3001376</t>
  </si>
  <si>
    <t>黄南林</t>
  </si>
  <si>
    <t>LFV3A24G3H3012904</t>
  </si>
  <si>
    <t>蒋旭</t>
  </si>
  <si>
    <t>LFV6A24G7H3008979</t>
  </si>
  <si>
    <t>何志良</t>
  </si>
  <si>
    <t xml:space="preserve">4173 </t>
  </si>
  <si>
    <t>LFV3A24G9H3014687</t>
  </si>
  <si>
    <t xml:space="preserve">传奇黑+VB杏仁棕 </t>
  </si>
  <si>
    <t>LFV3A24G5H3018106</t>
  </si>
  <si>
    <t>17款 电动尾门7700完工</t>
  </si>
  <si>
    <t>LFV5A24GXG3064070</t>
  </si>
  <si>
    <t>接口11.22</t>
  </si>
  <si>
    <t>LFV3A24G7H3009357</t>
  </si>
  <si>
    <t>叶仕媚</t>
  </si>
  <si>
    <t>LFV5A24G7H3013188</t>
  </si>
  <si>
    <t>张莉</t>
  </si>
  <si>
    <t>LFV6A24G5G3137592</t>
  </si>
  <si>
    <t>李更标</t>
  </si>
  <si>
    <t>LFV3A24G9G3137887</t>
  </si>
  <si>
    <t>朱忠志</t>
  </si>
  <si>
    <t>LFV3A24G6H3017790</t>
  </si>
  <si>
    <t>陈振</t>
  </si>
  <si>
    <t>LFV5A24G7H3016480</t>
  </si>
  <si>
    <t>朱伟营</t>
  </si>
  <si>
    <t>LFV3A24G1H3009130</t>
  </si>
  <si>
    <t>李明会</t>
  </si>
  <si>
    <t>LFV3A24G3H3020579</t>
  </si>
  <si>
    <t>邓朝灵</t>
  </si>
  <si>
    <t>LFV5A24G8H3016682</t>
  </si>
  <si>
    <t>深圳市智美达科技股份有限公司</t>
  </si>
  <si>
    <t>LFV3A24G6H3023279</t>
  </si>
  <si>
    <t>刘绍武</t>
  </si>
  <si>
    <t>LFV5A24G4G3135537</t>
  </si>
  <si>
    <t>顾广先</t>
  </si>
  <si>
    <t>LFV3A24G6G3133408</t>
  </si>
  <si>
    <t>李大安</t>
  </si>
  <si>
    <t>LFV3A24G5H3024052</t>
  </si>
  <si>
    <t>方四强</t>
  </si>
  <si>
    <t>LFV5A24G1H3027104</t>
  </si>
  <si>
    <t>邓芝隆</t>
  </si>
  <si>
    <t>LFV3A24G6G3133442</t>
  </si>
  <si>
    <t>范陆全</t>
  </si>
  <si>
    <t>LFV5A24G6G3086261</t>
  </si>
  <si>
    <t>接口11.22陈丽华</t>
  </si>
  <si>
    <t>LFV5A24GXG3133890</t>
  </si>
  <si>
    <t>张佩珊</t>
  </si>
  <si>
    <t>LFV5A24G2G3111074</t>
  </si>
  <si>
    <t>陈丽春</t>
  </si>
  <si>
    <t>LFV3A24G5H3024049</t>
  </si>
  <si>
    <t xml:space="preserve"> 陈政文</t>
  </si>
  <si>
    <t>LFV5A24G6H3016499</t>
  </si>
  <si>
    <t>汤鼎发</t>
  </si>
  <si>
    <t>LFV3A24G4H3025418</t>
  </si>
  <si>
    <t>周小燕</t>
  </si>
  <si>
    <t>LFV5A24G9H3026895</t>
  </si>
  <si>
    <t>鲁红强</t>
  </si>
  <si>
    <t>LFV3A24G1H3030186</t>
  </si>
  <si>
    <t>谭路德</t>
  </si>
  <si>
    <t>LFV5A24G8H3028878</t>
  </si>
  <si>
    <t>罗柏枝</t>
  </si>
  <si>
    <t>LFV5A24G9H3027884</t>
  </si>
  <si>
    <t>赵建纲</t>
  </si>
  <si>
    <t>LFV5A24GXH3027974</t>
  </si>
  <si>
    <t>张四国</t>
  </si>
  <si>
    <t>LFV5A24G4G3083066</t>
  </si>
  <si>
    <t>接口11.22罗镇艺</t>
  </si>
  <si>
    <t>已开票5.2</t>
  </si>
  <si>
    <t>LFV3A24G0H3037887</t>
  </si>
  <si>
    <t>陈日炳</t>
  </si>
  <si>
    <t>LFV3A24GXH3036729</t>
  </si>
  <si>
    <t>赖名船</t>
  </si>
  <si>
    <t>LFV5A24G7H3034462</t>
  </si>
  <si>
    <t>肖健雄</t>
  </si>
  <si>
    <t>LFV3A24G8H3031562</t>
  </si>
  <si>
    <t>王忠刚</t>
  </si>
  <si>
    <t>LFV3A24G8H3000974</t>
  </si>
  <si>
    <t>邹晶晶</t>
  </si>
  <si>
    <t xml:space="preserve">传奇黑+FZ黑色 </t>
  </si>
  <si>
    <t>LFV3A24G9H3034969</t>
  </si>
  <si>
    <t>杨剑</t>
  </si>
  <si>
    <t>LFV5A24G8H3037872</t>
  </si>
  <si>
    <t>范铁冰</t>
  </si>
  <si>
    <t>LFV5A24G7H3022649</t>
  </si>
  <si>
    <t>何雪松</t>
  </si>
  <si>
    <t>LFV3A24G0H3036772</t>
  </si>
  <si>
    <t>邱新添</t>
  </si>
  <si>
    <t>LFV5A24G7H3034512</t>
  </si>
  <si>
    <t>尹功明</t>
  </si>
  <si>
    <t>LFV5A24G7G3130476</t>
  </si>
  <si>
    <t>欧素平</t>
  </si>
  <si>
    <t>LFV3A24G6H3036646</t>
  </si>
  <si>
    <t>刘凯旋</t>
  </si>
  <si>
    <t>LFV5A24G8H3038956</t>
  </si>
  <si>
    <t>17款  加装：电动尾门7700 完工</t>
  </si>
  <si>
    <t>薛从华</t>
  </si>
  <si>
    <t>LFV3A24G6H3013223</t>
  </si>
  <si>
    <t>颜永源</t>
  </si>
  <si>
    <t>LFV6A24GXH3042205</t>
  </si>
  <si>
    <t>赵刚</t>
  </si>
  <si>
    <t>LFV3A24G6H3033701</t>
  </si>
  <si>
    <t>陈泓锦</t>
  </si>
  <si>
    <t>LFV5A24G2H3035678</t>
  </si>
  <si>
    <t>吴永得</t>
  </si>
  <si>
    <t>LFV3A24G4H3039450</t>
  </si>
  <si>
    <t>曾伟理</t>
  </si>
  <si>
    <t>LFV3A24G2H3042685</t>
  </si>
  <si>
    <t>黄长菊</t>
  </si>
  <si>
    <t>LFV6A24G1H3044134</t>
  </si>
  <si>
    <t>谢晓鹏</t>
  </si>
  <si>
    <t>LFV6A24G8H3014225</t>
  </si>
  <si>
    <t>深圳前海联动云汽车租赁有限公司武汉分公司</t>
  </si>
  <si>
    <t>LFV6A24G6H3014210</t>
  </si>
  <si>
    <t>LFV6A24G4H3014254</t>
  </si>
  <si>
    <t>LFV5A24G4H3028800</t>
  </si>
  <si>
    <t xml:space="preserve">17款 </t>
  </si>
  <si>
    <t>廖琼山</t>
  </si>
  <si>
    <t>LFV3A24G4G3118129</t>
  </si>
  <si>
    <t>陈燕婷</t>
  </si>
  <si>
    <t>探索蓝-FZ黑色</t>
  </si>
  <si>
    <t>LFV3A24G0H3030695</t>
  </si>
  <si>
    <t>钟茉莉</t>
  </si>
  <si>
    <t>LFV5A24G7H3046420</t>
  </si>
  <si>
    <t>卢俏惠</t>
  </si>
  <si>
    <t>黄光先</t>
  </si>
  <si>
    <t>LFV3A24G7H3046750</t>
  </si>
  <si>
    <t>徐燕青</t>
  </si>
  <si>
    <t>LFV5A24G4H3042356</t>
  </si>
  <si>
    <t>李清平</t>
  </si>
  <si>
    <t>LFV3A24G2H3047224</t>
  </si>
  <si>
    <t>黄科燕</t>
  </si>
  <si>
    <t>LFV3A24G9H3029996</t>
  </si>
  <si>
    <t>周欣</t>
  </si>
  <si>
    <t>王四海</t>
  </si>
  <si>
    <t>LFV3A24G3H3048365</t>
  </si>
  <si>
    <t>深圳市黄金谷业有限公司</t>
  </si>
  <si>
    <t>LFV3A24G8H3025552</t>
  </si>
  <si>
    <t>17款 车展特供套餐A6L-TC004,12800元提成800元（电动尾门+WIFI记录仪+尊享套餐+手机支架+商务拉杆箱+1年动力总成）</t>
  </si>
  <si>
    <t>刘志建</t>
  </si>
  <si>
    <t>LFV3A24GXH3036763</t>
  </si>
  <si>
    <t>17款 加装：电动尾门 完工</t>
  </si>
  <si>
    <t>孙春涛</t>
  </si>
  <si>
    <t>LFV3A24G7H3048806</t>
  </si>
  <si>
    <t>林少蓬</t>
  </si>
  <si>
    <t>LFV3A24GXH3046726</t>
  </si>
  <si>
    <t>惠州市现代城房地产发展有限公司（大用户）</t>
  </si>
  <si>
    <t>LFV3A24G7H3006491</t>
  </si>
  <si>
    <t>郑广飞</t>
  </si>
  <si>
    <t>LFV5A24G6G3097230</t>
  </si>
  <si>
    <t>接口11.22 张华志</t>
  </si>
  <si>
    <t xml:space="preserve">白金色+FZ黑色 </t>
  </si>
  <si>
    <t>LFV3A24GXH3022491</t>
  </si>
  <si>
    <t>尹彦林</t>
  </si>
  <si>
    <t>LFV5A24G9G3131421</t>
  </si>
  <si>
    <t>柯红平</t>
  </si>
  <si>
    <t>LFV3A24G9H3046510</t>
  </si>
  <si>
    <t>深圳市国宏建设工程有限公司-于承国</t>
  </si>
  <si>
    <t>LFV5A24G9H3049660</t>
  </si>
  <si>
    <t>蒲定一</t>
  </si>
  <si>
    <t>LFV6A24G5H3042225</t>
  </si>
  <si>
    <t>何艳红</t>
  </si>
  <si>
    <t>LFV3A24G2H3024655</t>
  </si>
  <si>
    <t>深圳中瑞博成电器有限公司</t>
  </si>
  <si>
    <t>LFV5A24G2H3055557</t>
  </si>
  <si>
    <t>深圳福泽源黄金珠宝有限公司</t>
  </si>
  <si>
    <t>LFV5A24G1H3046056</t>
  </si>
  <si>
    <t>姬彦涛</t>
  </si>
  <si>
    <t>LFV5A24G8H3028976</t>
  </si>
  <si>
    <t>蓝秀明</t>
  </si>
  <si>
    <t>LFV5A24G7G3118876</t>
  </si>
  <si>
    <t>17款 加装：RS6包围+WIFI记录仪+电动尾门 19800 完工</t>
  </si>
  <si>
    <t>姚炜</t>
  </si>
  <si>
    <t>LFV3A24G4H3039562</t>
  </si>
  <si>
    <t>PDI车</t>
  </si>
  <si>
    <t>李清文</t>
  </si>
  <si>
    <t>LFV5A24G2H3055560</t>
  </si>
  <si>
    <t>廖姣姣</t>
  </si>
  <si>
    <t>LFV5A24G7H3034350</t>
  </si>
  <si>
    <t>王怀星</t>
  </si>
  <si>
    <t>LFV5A24G0H3054276</t>
  </si>
  <si>
    <t>陈积强</t>
  </si>
  <si>
    <t>LFV3A24GXH3056219</t>
  </si>
  <si>
    <t>许明</t>
  </si>
  <si>
    <t>LFV3A24G4H3056362</t>
  </si>
  <si>
    <t>曾洪</t>
  </si>
  <si>
    <t>LFV5A24G3H3061058</t>
  </si>
  <si>
    <t>肖宋花</t>
  </si>
  <si>
    <t>LFV5A24G2H3042131</t>
  </si>
  <si>
    <t xml:space="preserve"> 王艳林</t>
  </si>
  <si>
    <t>LFV3A24G8H3059541</t>
  </si>
  <si>
    <t>谢美玲</t>
  </si>
  <si>
    <t>LFV5A24G7H3060236</t>
  </si>
  <si>
    <t>LFV5A24G9H3062215</t>
  </si>
  <si>
    <t>彭华锋</t>
  </si>
  <si>
    <t xml:space="preserve">飓风灰+FZ黑色 </t>
  </si>
  <si>
    <t>LFV3A24G4H3061870</t>
  </si>
  <si>
    <t>林奇隆</t>
  </si>
  <si>
    <t>LFV3A24G4H3061240</t>
  </si>
  <si>
    <t>吴培立</t>
  </si>
  <si>
    <t>LFV5A24G5H3056105</t>
  </si>
  <si>
    <t>李帅</t>
  </si>
  <si>
    <t>LFV3A24G1H3056464</t>
  </si>
  <si>
    <t>汤明星</t>
  </si>
  <si>
    <t>LFV3A24G3H3061200</t>
  </si>
  <si>
    <t>林苑平</t>
  </si>
  <si>
    <t>A6L 3.0T/45TFS运动型</t>
  </si>
  <si>
    <t>LFV6A24G4H3055340</t>
  </si>
  <si>
    <t>王国宝</t>
  </si>
  <si>
    <t>LFV3A24G0H3059033</t>
  </si>
  <si>
    <t>陈小刚</t>
  </si>
  <si>
    <t>LFV5A24G1H3055579</t>
  </si>
  <si>
    <t>深圳市龙生胶粘制品有限公司</t>
  </si>
  <si>
    <t>LFV5A24G0H3062815</t>
  </si>
  <si>
    <t>张明全</t>
  </si>
  <si>
    <t>LFV5A24G4H3061361</t>
  </si>
  <si>
    <t>朱永国</t>
  </si>
  <si>
    <t>LFV5A24G0H3064371</t>
  </si>
  <si>
    <t>蒋飞宇</t>
  </si>
  <si>
    <t>LFV3A24G3H3056515</t>
  </si>
  <si>
    <t>曹祥元</t>
  </si>
  <si>
    <t>LFV3A24G4H3055468</t>
  </si>
  <si>
    <t>潘小刚（向光超）</t>
  </si>
  <si>
    <t>LFV3A24G6G3137846</t>
  </si>
  <si>
    <t>傅小春</t>
  </si>
  <si>
    <t>LFV5A24G2H3046079</t>
  </si>
  <si>
    <t>刘天华</t>
  </si>
  <si>
    <t>LFV3A24G1H3060014</t>
  </si>
  <si>
    <t>熊智华</t>
  </si>
  <si>
    <t>LFV6A24G5H3055489</t>
  </si>
  <si>
    <t>陈俊玲</t>
  </si>
  <si>
    <t>LFV5A24G5H3055682</t>
  </si>
  <si>
    <t>黄伟</t>
  </si>
  <si>
    <t>LFV3A24G6H3061210</t>
  </si>
  <si>
    <t>10月再A</t>
  </si>
  <si>
    <t>邓家合</t>
  </si>
  <si>
    <t>LFV3A24G2H3059759</t>
  </si>
  <si>
    <t>蔡新风</t>
  </si>
  <si>
    <t>LFV5A24G4H3055561</t>
  </si>
  <si>
    <t>钟雪娥</t>
  </si>
  <si>
    <t>LFV6A24G5H3069344</t>
  </si>
  <si>
    <t>朱义臣</t>
  </si>
  <si>
    <t>LFV3A24G4H3066731</t>
  </si>
  <si>
    <t>黄歆</t>
  </si>
  <si>
    <t>LFV3A24G1H3064130</t>
  </si>
  <si>
    <t>魏德伦</t>
  </si>
  <si>
    <t>LFV3A24G7H3072250</t>
  </si>
  <si>
    <t>黄雪荣</t>
  </si>
  <si>
    <t>LFV5A24G7H3055523</t>
  </si>
  <si>
    <t>谢伟</t>
  </si>
  <si>
    <t>LFV5A24G0H3068369</t>
  </si>
  <si>
    <t>龙本佑</t>
  </si>
  <si>
    <t>LFV6A24GXH3070246</t>
  </si>
  <si>
    <t>何名辉</t>
  </si>
  <si>
    <t>LFV3A24G3H3048575</t>
  </si>
  <si>
    <t>李敦梅</t>
  </si>
  <si>
    <t>LFV5A24G0H3055668</t>
  </si>
  <si>
    <t>LFV5A24G3H3062419</t>
  </si>
  <si>
    <t>陶晶茹</t>
  </si>
  <si>
    <t>张宇斌（陈小春）</t>
  </si>
  <si>
    <t>LFV3A24G4H3073761</t>
  </si>
  <si>
    <t>杨令姣</t>
  </si>
  <si>
    <t>LFV3A24G0H3072929</t>
  </si>
  <si>
    <t>凌宇丽</t>
  </si>
  <si>
    <t>LFV3A24G8H3063752</t>
  </si>
  <si>
    <t>赵艳丽</t>
  </si>
  <si>
    <t>LFV5A24G4H3062168</t>
  </si>
  <si>
    <t>唐治军</t>
  </si>
  <si>
    <t>LFV3A24G5H3064664</t>
  </si>
  <si>
    <t>肖志辉</t>
  </si>
  <si>
    <t>LFV3A24G5H3030272</t>
  </si>
  <si>
    <t>魏麟</t>
  </si>
  <si>
    <t>LFV3A24G7H3064679</t>
  </si>
  <si>
    <t>深圳市龙岗区龙岗镇川味调料店</t>
  </si>
  <si>
    <t>LFV3A24G0H3076401</t>
  </si>
  <si>
    <t>罗传省</t>
  </si>
  <si>
    <t>LFV3A24G3H3059737</t>
  </si>
  <si>
    <t>肖力</t>
  </si>
  <si>
    <t>LFV5A24G5H3076225</t>
  </si>
  <si>
    <t>杨壮强</t>
  </si>
  <si>
    <t>蔡广萍（邱晓明）</t>
  </si>
  <si>
    <t>LFV3A24G1H3067206</t>
  </si>
  <si>
    <t>李伟强</t>
  </si>
  <si>
    <t>LFV3A24GXH3066281</t>
  </si>
  <si>
    <t>深圳市顺隆精密制造有限公司</t>
  </si>
  <si>
    <t>LFV5A24G0H3048526</t>
  </si>
  <si>
    <t>成艳</t>
  </si>
  <si>
    <t>LFV3A24G7H3065105</t>
  </si>
  <si>
    <t>孙勇</t>
  </si>
  <si>
    <t>LFV3A24G3H3073928</t>
  </si>
  <si>
    <t>李来兵</t>
  </si>
  <si>
    <t>LFV3A24G8H3076520</t>
  </si>
  <si>
    <t>东莞市凤岗旺丰模具钢材商店</t>
  </si>
  <si>
    <t>LFV5A24G7H3076596</t>
  </si>
  <si>
    <t>廖裕平</t>
  </si>
  <si>
    <t>LFV3A24G0H3077483</t>
  </si>
  <si>
    <t>吴振生</t>
  </si>
  <si>
    <t>LFV5A24G6H3062768</t>
  </si>
  <si>
    <t>茅同炜</t>
  </si>
  <si>
    <t>LFV5A24G2H3066719</t>
  </si>
  <si>
    <t>LFV5A24G7H3067364</t>
  </si>
  <si>
    <t>杨天养</t>
  </si>
  <si>
    <t>LFV5A24G7H3066232</t>
  </si>
  <si>
    <t>王永琴</t>
  </si>
  <si>
    <t>LFV3A24GXH3062828</t>
  </si>
  <si>
    <t>17款 加装：V6中网+装饰ACC雾灯格栅+前排座椅通风+打孔+桃木件 26800 完工</t>
  </si>
  <si>
    <t>郑小菊</t>
  </si>
  <si>
    <t>LFV5A24G6H3076296</t>
  </si>
  <si>
    <t>李端</t>
  </si>
  <si>
    <t>LFV3A24G7H3071583</t>
  </si>
  <si>
    <t>邓九平（大用户）</t>
  </si>
  <si>
    <t>LFV5A24G0H3076603</t>
  </si>
  <si>
    <t>廖天华</t>
  </si>
  <si>
    <t>LFV6A24G7H3077218</t>
  </si>
  <si>
    <t>邹剑平</t>
  </si>
  <si>
    <t xml:space="preserve"> 4469 </t>
  </si>
  <si>
    <t>A6L 1.8T/TFSI进取型</t>
  </si>
  <si>
    <t>传奇黑-黑色座椅配深灰色缝线</t>
  </si>
  <si>
    <t>LFV3A24G9H3079927</t>
  </si>
  <si>
    <t>18款</t>
  </si>
  <si>
    <t>陈泽明</t>
  </si>
  <si>
    <t>LFV3A24G5H3062817</t>
  </si>
  <si>
    <t>罗志钢</t>
  </si>
  <si>
    <t xml:space="preserve">4474 </t>
  </si>
  <si>
    <t>A6L 2.5L/30FSI风尚型
（-Sline外观包）</t>
  </si>
  <si>
    <t>LFV5A24G4H3080976</t>
  </si>
  <si>
    <t>深圳福凯半导体技术股份有限公司</t>
  </si>
  <si>
    <t>LFV3A24G1H3083826</t>
  </si>
  <si>
    <t>范江林</t>
  </si>
  <si>
    <t xml:space="preserve">4471 </t>
  </si>
  <si>
    <t>A6L 2.0T/35TFSI时尚型
-Sline外观包</t>
  </si>
  <si>
    <t>达科他灰-黑色座椅配深灰色缝线</t>
  </si>
  <si>
    <t>LFV3A24G0H3088869</t>
  </si>
  <si>
    <t>范伟君</t>
  </si>
  <si>
    <t>爪哇棕-黑色座椅配深灰色缝线</t>
  </si>
  <si>
    <t>LFV3A24G4H3088731</t>
  </si>
  <si>
    <t>洪志成</t>
  </si>
  <si>
    <t>传奇黑-棕色座椅配黑色缝线</t>
  </si>
  <si>
    <t>LFV5A24GXH3079783</t>
  </si>
  <si>
    <t>易汇军</t>
  </si>
  <si>
    <t>LFV3A24G3H3084007</t>
  </si>
  <si>
    <t>林部</t>
  </si>
  <si>
    <t>原赵静-李观康9.1。已开票9.29</t>
  </si>
  <si>
    <t>LFV3A24G3H3089062</t>
  </si>
  <si>
    <t>董志翔</t>
  </si>
  <si>
    <t>LFV3A24G3H3095587</t>
  </si>
  <si>
    <t>王富明</t>
  </si>
  <si>
    <t>开票10.9</t>
  </si>
  <si>
    <t>LFV3A24G9H3084013</t>
  </si>
  <si>
    <t>黄欣明</t>
  </si>
  <si>
    <t>原李青华-黄丽红9.3已开票10.12</t>
  </si>
  <si>
    <t>LFV3A24GXH3095540</t>
  </si>
  <si>
    <t>黄印俊</t>
  </si>
  <si>
    <t>LFV3A24G2H3095094</t>
  </si>
  <si>
    <t>马群豪</t>
  </si>
  <si>
    <t>A6L 2.0T/35TFSI时尚型</t>
  </si>
  <si>
    <t>LFV3A24G3H3090230</t>
  </si>
  <si>
    <t>黄丽红</t>
  </si>
  <si>
    <t>9.24号换的在途车9.24，节后开票10.8，已开票10.13</t>
  </si>
  <si>
    <t>LFV3A24G7H3095415</t>
  </si>
  <si>
    <t>蒋阳兵</t>
  </si>
  <si>
    <t>A6L 2.5L/30FSI风尚型</t>
  </si>
  <si>
    <t>LFV5A24G4H3097745</t>
  </si>
  <si>
    <t>俞成浩</t>
  </si>
  <si>
    <t>LFV3A24G7H3095124</t>
  </si>
  <si>
    <t>陈德敢</t>
  </si>
  <si>
    <t>何将固（邱晓明）</t>
  </si>
  <si>
    <t>A6L 2.0T/35TFSI运动型</t>
  </si>
  <si>
    <t>LFV3A24G2H3095967</t>
  </si>
  <si>
    <t>周冠贤（大用户）</t>
  </si>
  <si>
    <t>考虑白色，原何将固-黄军，先让出来10.14，已开票10.16</t>
  </si>
  <si>
    <t>LFV3A24GXH3095330</t>
  </si>
  <si>
    <t>刘金才</t>
  </si>
  <si>
    <t>LFV3A24G5H3095705</t>
  </si>
  <si>
    <t>王银国</t>
  </si>
  <si>
    <t>LFV3A24G6H3095423</t>
  </si>
  <si>
    <t>萧新其</t>
  </si>
  <si>
    <t>节后开票10.8，3天内付款，他在处理旧车，明天或者后天过户就来交款，最多等到10.18号10.17，已开票10.18</t>
  </si>
  <si>
    <t>LFV3A24G5H3095476</t>
  </si>
  <si>
    <t>王飞兵</t>
  </si>
  <si>
    <t>原赵静-王飞兵，换黑+棕10.12，已开票10.18</t>
  </si>
  <si>
    <t>LFV5A24G4H3094764</t>
  </si>
  <si>
    <t>李志军</t>
  </si>
  <si>
    <t>LFV3A24GXH3095683</t>
  </si>
  <si>
    <t>韩德亮</t>
  </si>
  <si>
    <t>LFV3A24G3H3097839</t>
  </si>
  <si>
    <t>黄运华</t>
  </si>
  <si>
    <t>23号交10.22，已开票10.25</t>
  </si>
  <si>
    <t>LFV5A24G3H3094772</t>
  </si>
  <si>
    <t>段先金</t>
  </si>
  <si>
    <t>LFV5A24G3H3095792</t>
  </si>
  <si>
    <t>国创盛世区块链技术（深圳）有限公司（大用户）</t>
  </si>
  <si>
    <t>LFV3A24G4H3104779</t>
  </si>
  <si>
    <t>巫勇新</t>
  </si>
  <si>
    <t>白金色-黑色座椅配深灰色缝线</t>
  </si>
  <si>
    <t>LFV3A24G7H3104193</t>
  </si>
  <si>
    <t>惠州市锦秀家具有限公司（大用户）</t>
  </si>
  <si>
    <t>原订415000，已告诉销售,已交钱10.26，已开票10.29</t>
  </si>
  <si>
    <t>LFV3A24G5H3095459</t>
  </si>
  <si>
    <t>肖子华（大用户）</t>
  </si>
  <si>
    <t>原宋婷-周永明，要换黑+棕10.12，开票10.29</t>
  </si>
  <si>
    <t>LFV5A24G0H3088315</t>
  </si>
  <si>
    <t>劳镇</t>
  </si>
  <si>
    <t>已告诉销售不是467000  9.17,原李青华-徐成杰，销售说换给李青华-劳镇10.11，27号交钱10.22，已开票10.29</t>
  </si>
  <si>
    <t>LFV3A24G0H3095112</t>
  </si>
  <si>
    <t>张贵保</t>
  </si>
  <si>
    <t>原赵杰-崇宁实业，暂留，客户要白金或爪哇棕9.26，换白金色了。原赵静-雷梦媛10.9，换锦龙白色车10.25，已交钱10.30，已开票10.30</t>
  </si>
  <si>
    <t>LFV3A24G6H3104377</t>
  </si>
  <si>
    <t>深圳市崇宁实业有限公司(大用户）</t>
  </si>
  <si>
    <t>原订415000，已告诉销售，已开票10.31</t>
  </si>
  <si>
    <t>LFV3A24G8H3098145</t>
  </si>
  <si>
    <t>周永明</t>
  </si>
  <si>
    <t>原陈晓聪-蒋阳兵，换成黑+黑10.12，28号交10.22.30号交款10.25，明天开票10.30，已开票11.1</t>
  </si>
  <si>
    <t>LFV3A24G4H3106628</t>
  </si>
  <si>
    <t>陈义钦</t>
  </si>
  <si>
    <t>LFV3A24G0H3104861</t>
  </si>
  <si>
    <t>熊水守</t>
  </si>
  <si>
    <t>LFV3A24G3H3107799</t>
  </si>
  <si>
    <t>柯江阳</t>
  </si>
  <si>
    <t>下月初10.22，已开票11.6</t>
  </si>
  <si>
    <t>LFV3A24G1H3107378</t>
  </si>
  <si>
    <t>郭风龙</t>
  </si>
  <si>
    <t>LFV3A24G0H3108327</t>
  </si>
  <si>
    <t>刘兰燕</t>
  </si>
  <si>
    <t>LFV3A24G2H3111147</t>
  </si>
  <si>
    <t>陈卿瑶</t>
  </si>
  <si>
    <t>朱鹭白-黑色座椅配深灰色缝线</t>
  </si>
  <si>
    <t>LFV3A24G4H3106645</t>
  </si>
  <si>
    <t>刘文松</t>
  </si>
  <si>
    <t>原奥德洪幼娜-陈泽晓10.21，车辆扣款才9天，她说等不及了，10.27,已开票11.8</t>
  </si>
  <si>
    <t>LFV3A24G7H3106641</t>
  </si>
  <si>
    <t>张永会</t>
  </si>
  <si>
    <t>吉永慧（邱晓明）</t>
  </si>
  <si>
    <t>LFV3A24G4H3111182</t>
  </si>
  <si>
    <t>黄俊</t>
  </si>
  <si>
    <t>LFV3A24G5H3111191</t>
  </si>
  <si>
    <t>陈雪峰</t>
  </si>
  <si>
    <t>LFV6A24G4H3100213</t>
  </si>
  <si>
    <t>深圳吴庄餐饮管理服务有限公司（大用户）</t>
  </si>
  <si>
    <t>LFV3A24G5H3106654</t>
  </si>
  <si>
    <t>徐勇杰</t>
  </si>
  <si>
    <t>LFV3A24G2H3079929</t>
  </si>
  <si>
    <t>18款 加装：V6中网+装饰ACC雾灯格栅+前排座椅通风+打孔+桃木件26800，活动价18800 完工</t>
  </si>
  <si>
    <t>A6L 3.0T/45TFSI豪华型</t>
  </si>
  <si>
    <t>LFV6A24GXH3106145</t>
  </si>
  <si>
    <t>邬克松</t>
  </si>
  <si>
    <t>LFV3A24G0H3107856</t>
  </si>
  <si>
    <t>周再华</t>
  </si>
  <si>
    <t>LFV3A24GXH3095554</t>
  </si>
  <si>
    <t>18款 加装：电动尾门+行车记录仪+岑木+自动升窗13600，提成1000</t>
  </si>
  <si>
    <t>梁升亮</t>
  </si>
  <si>
    <t>精品没卖，销售与小姚沟通10.19，今天转合同10.30，今天开票11.12，已开票11.14</t>
  </si>
  <si>
    <t>LFV6A24G0H3100547</t>
  </si>
  <si>
    <t>卢青云</t>
  </si>
  <si>
    <t>LFV3A24G0H3104505</t>
  </si>
  <si>
    <t>李煜</t>
  </si>
  <si>
    <t>原何将固-黎邦云10.21，先让出来11.12，已开票11.20</t>
  </si>
  <si>
    <t>LFV3A24GXH3113860</t>
  </si>
  <si>
    <t>秦攀</t>
  </si>
  <si>
    <t>LFV5A24G6H3094779</t>
  </si>
  <si>
    <t>18款 加装：电动尾门+行车记录仪8500提成500</t>
  </si>
  <si>
    <t>郑日光</t>
  </si>
  <si>
    <t xml:space="preserve"> 张健</t>
  </si>
  <si>
    <t>LFV3A24G1H3122639</t>
  </si>
  <si>
    <t>李思伟</t>
  </si>
  <si>
    <t>LFV6A24G1H3110830</t>
  </si>
  <si>
    <t>叶东伟</t>
  </si>
  <si>
    <t>LFV3A24GXH3121540</t>
  </si>
  <si>
    <t>顾学国</t>
  </si>
  <si>
    <t>飓风灰-黑色座椅配深灰色缝线</t>
  </si>
  <si>
    <t>LFV3A24G5H3121722</t>
  </si>
  <si>
    <t>龚美怡</t>
  </si>
  <si>
    <t>LFV3A24GXH3121084</t>
  </si>
  <si>
    <t>深圳市天聚科力通信线缆有限公司</t>
  </si>
  <si>
    <t>投拆客户，已开票12.4</t>
  </si>
  <si>
    <t>LFV6A24G6H3116851</t>
  </si>
  <si>
    <t>李永献</t>
  </si>
  <si>
    <t>LFV3A24G1H3124682</t>
  </si>
  <si>
    <t>陈波（大用户）</t>
  </si>
  <si>
    <t>LFV3A24G9H3120072</t>
  </si>
  <si>
    <t>王仙华</t>
  </si>
  <si>
    <t>LFV5A24G2H3120584</t>
  </si>
  <si>
    <t>翁桂炯</t>
  </si>
  <si>
    <t>LFV5A24G2H3125316</t>
  </si>
  <si>
    <t>陈录青</t>
  </si>
  <si>
    <t>LFV3A24GXH3120968</t>
  </si>
  <si>
    <t>LFV3A24G6H3125293</t>
  </si>
  <si>
    <t>程娟娟</t>
  </si>
  <si>
    <t>LFV3A24GXH3122588</t>
  </si>
  <si>
    <t>薛永丰</t>
  </si>
  <si>
    <t>LFV3A24G7H3095060</t>
  </si>
  <si>
    <t>林正忠</t>
  </si>
  <si>
    <t>原吉永慧-章进锋，退车10.10，27号交10.22，原赵静-张贵保，换成95112，10.25，15号开票11.12，今天交钱11.30，原陈植友-陈加瑾，10.25配车，12.7放车，已开票12.11</t>
  </si>
  <si>
    <t>LFV3A24G0H3105220</t>
  </si>
  <si>
    <t>何锦胜</t>
  </si>
  <si>
    <t>LFV3A24G3H3127082</t>
  </si>
  <si>
    <t>黎邦云</t>
  </si>
  <si>
    <t>LFV5A24G9H3118315</t>
  </si>
  <si>
    <t>李波</t>
  </si>
  <si>
    <t>LFV6A24G4H3121708</t>
  </si>
  <si>
    <t>陈雄林</t>
  </si>
  <si>
    <t>LFV3A24G9H3128091</t>
  </si>
  <si>
    <t>刘芸</t>
  </si>
  <si>
    <t>LFV3A24G3H3111223</t>
  </si>
  <si>
    <t>东莞市芝兰亭首饰包装有限公司（大用户）</t>
  </si>
  <si>
    <t>12.4开票11.30，已交款，等创富交钱，大概6号前开票12.1，已开票12.14</t>
  </si>
  <si>
    <t>LFV3A24G1H3108577</t>
  </si>
  <si>
    <t>18款 加装：电动后尾门6000</t>
  </si>
  <si>
    <t>周涛</t>
  </si>
  <si>
    <t>LFV3A24G4H3128029</t>
  </si>
  <si>
    <t>高瑞盛</t>
  </si>
  <si>
    <t>LFV5A24G0H3102536</t>
  </si>
  <si>
    <t>张伟标</t>
  </si>
  <si>
    <t>LFV5A24G6H3125285</t>
  </si>
  <si>
    <t>舒振业</t>
  </si>
  <si>
    <t>LFV3A24G4H3124854</t>
  </si>
  <si>
    <t>张东（大用户）</t>
  </si>
  <si>
    <t>LFV3A24GXH3126172</t>
  </si>
  <si>
    <t>沈静</t>
  </si>
  <si>
    <t>景东鹍</t>
  </si>
  <si>
    <t>LFV3A24G3H3126479</t>
  </si>
  <si>
    <t>周东旭</t>
  </si>
  <si>
    <t>已交钱12.17已开票12.19</t>
  </si>
  <si>
    <t>LFV5A24G9H3098292</t>
  </si>
  <si>
    <t>已交钱12.20，已开票12.20</t>
  </si>
  <si>
    <t>LFV3A24G1H3124312</t>
  </si>
  <si>
    <t>苟均平</t>
  </si>
  <si>
    <t>25号交12.23，已开票12.25</t>
  </si>
  <si>
    <t>LFV6A24G1H3121939</t>
  </si>
  <si>
    <t>董玉政</t>
  </si>
  <si>
    <t>LFV3A24G4H3124322</t>
  </si>
  <si>
    <t>陆雄波</t>
  </si>
  <si>
    <t>LFV5A24G9H3127032</t>
  </si>
  <si>
    <t>纪少群</t>
  </si>
  <si>
    <t>LFV3A24G3H3125882</t>
  </si>
  <si>
    <t>黄德华</t>
  </si>
  <si>
    <t>LFV5A24G2H3124408</t>
  </si>
  <si>
    <t>占小夏</t>
  </si>
  <si>
    <t>原宋博-许泽鑫，不要这个颜色12.21，已开票12.28</t>
  </si>
  <si>
    <t>LFV3A24G6H3127481</t>
  </si>
  <si>
    <t>叶春文</t>
  </si>
  <si>
    <t>25号交12.23，已开票12.29</t>
  </si>
  <si>
    <t>LFV6A24G8H3120156</t>
  </si>
  <si>
    <t>邱富强（大用户）</t>
  </si>
  <si>
    <t>LFV5A24G0H3131812</t>
  </si>
  <si>
    <t>陈佩（大用户）</t>
  </si>
  <si>
    <t>LFV6A24G7H3128068</t>
  </si>
  <si>
    <t>叶宇</t>
  </si>
  <si>
    <t>LFV3A24G5H3107223</t>
  </si>
  <si>
    <t>王飞飞（大用户）</t>
  </si>
  <si>
    <t>原陈植友-王映祥，换黑色12.21，已开票12.31</t>
  </si>
  <si>
    <t>LFV3A24G9H3124199</t>
  </si>
  <si>
    <t>习先珑</t>
  </si>
  <si>
    <t>下周交12.23，原袁梦萍-陈锦科，客户暂时不要，放出来12.28，已开票1.3</t>
  </si>
  <si>
    <t>探索蓝-黑色座椅配深灰色缝线</t>
  </si>
  <si>
    <t>LFV3A24G0H3124883</t>
  </si>
  <si>
    <t>先锋国际融资租赁有限公司深圳分公司</t>
  </si>
  <si>
    <t>LFV3A24G6H3107943</t>
  </si>
  <si>
    <t>李武兵</t>
  </si>
  <si>
    <t>原管森林-刘斌12.3，已开票1.14</t>
  </si>
  <si>
    <t>LFV3A24G6H3136715</t>
  </si>
  <si>
    <t>唐建</t>
  </si>
  <si>
    <t>LFV3A24GXH3138497</t>
  </si>
  <si>
    <t>骆立红</t>
  </si>
  <si>
    <t>LFV3A24G3H3103929</t>
  </si>
  <si>
    <t>右前杠有划痕，物流已索赔10.24</t>
  </si>
  <si>
    <t>深圳市福奥科技有限公司</t>
  </si>
  <si>
    <t>原赵静-张东海，10.31，按揭，一直没交钱，放车12.3，已开票1.18</t>
  </si>
  <si>
    <t>LFV3A24G6H3127013</t>
  </si>
  <si>
    <t>黎相坤</t>
  </si>
  <si>
    <t>LFV6A24G5H3118381</t>
  </si>
  <si>
    <t>罗娜（李述觉）</t>
  </si>
  <si>
    <t>LFV3A24G2H3131706</t>
  </si>
  <si>
    <t>张立军（大用户）</t>
  </si>
  <si>
    <t>LFV3A24G7H3136030</t>
  </si>
  <si>
    <t>徐格</t>
  </si>
  <si>
    <t>LFV3A24G7H3132060</t>
  </si>
  <si>
    <t>谭尧</t>
  </si>
  <si>
    <t>已开票1-17</t>
  </si>
  <si>
    <t>LFV3A24G2H3133391</t>
  </si>
  <si>
    <t>邹文政</t>
  </si>
  <si>
    <t>LFV3A24GXH3138015</t>
  </si>
  <si>
    <t>刘琴</t>
  </si>
  <si>
    <t>LFV3A24G8H3137946</t>
  </si>
  <si>
    <t>李国权</t>
  </si>
  <si>
    <t>LFV3A24G6H3140022</t>
  </si>
  <si>
    <t>白建峰</t>
  </si>
  <si>
    <t>LFV5A24G1H3136842</t>
  </si>
  <si>
    <t>曾文勇</t>
  </si>
  <si>
    <t>27号交12.23，已开票1.21</t>
  </si>
  <si>
    <t>LFV3A24GXH3141660</t>
  </si>
  <si>
    <t>万年红</t>
  </si>
  <si>
    <t>LFV3A24G2H3141877</t>
  </si>
  <si>
    <t>易南周</t>
  </si>
  <si>
    <t>LFV3A24G1H3141725</t>
  </si>
  <si>
    <t>赖力强</t>
  </si>
  <si>
    <t>LFV3A24G4H3121100</t>
  </si>
  <si>
    <t>黄新目</t>
  </si>
  <si>
    <t>原龙思佳-雷超琼，11.22订，一直不配合按揭，先放出来12.23，明天交钱1.21，再留2天1.23。原陈植友-王映祥，没交钱，放出来1.28，已开票1.29</t>
  </si>
  <si>
    <t>LFV6A24G7H3127339</t>
  </si>
  <si>
    <t>张晓思（萧彦红）</t>
  </si>
  <si>
    <t>LFV3A24G2H3141636</t>
  </si>
  <si>
    <t>吴远升</t>
  </si>
  <si>
    <t>原赵静-张东海，已开票1.31</t>
  </si>
  <si>
    <t>LFV5A24G8H3102431</t>
  </si>
  <si>
    <t>18款 加装电动尾门</t>
  </si>
  <si>
    <t>刘利祥（大用户）</t>
  </si>
  <si>
    <t>尾门未卖，等销售与小姚沟通装到其他车上1.20，已开票1.31</t>
  </si>
  <si>
    <t>A6L 1.8T/TFSI进取型个性化</t>
  </si>
  <si>
    <t>LFV3A24G8H3142774</t>
  </si>
  <si>
    <t>18款，加装：1XW 3幅多功能真皮运动方向盘0、3FU 全景玻璃天窗4500、44V PA2 19寸车轮7000、H3T、KA6 全景摄像头8000、WAE、YEC，共19500</t>
  </si>
  <si>
    <t>谢振顺</t>
  </si>
  <si>
    <t>LFV3A24G2H3143211</t>
  </si>
  <si>
    <t>刘惠霞</t>
  </si>
  <si>
    <t>LFV3A24G3H3143301</t>
  </si>
  <si>
    <t>18款，加装：电动尾门6000，，提成300</t>
  </si>
  <si>
    <t>邓建红</t>
  </si>
  <si>
    <t>LFV3A24G0H3143014</t>
  </si>
  <si>
    <t>王正勇（大用户）</t>
  </si>
  <si>
    <t>LFV3A24G3H3135246</t>
  </si>
  <si>
    <t>连新华</t>
  </si>
  <si>
    <t>原管森森-熊光荣12.21，让给赵静1.19，已开票1.28</t>
  </si>
  <si>
    <t>LFV5A24G9H3127080</t>
  </si>
  <si>
    <t>徐成杰</t>
  </si>
  <si>
    <t>明天联系12.23，1.29号不交钱要放出来1.21，已开票2.4</t>
  </si>
  <si>
    <t>LFV5A24G2H3132346</t>
  </si>
  <si>
    <t>杨立瑄</t>
  </si>
  <si>
    <t>LFV3A24G6H3143504</t>
  </si>
  <si>
    <t>胡劲诚（创富融资租赁（上海）有限公司惠州分公司）</t>
  </si>
  <si>
    <t>LFV3A24G1J3001048</t>
  </si>
  <si>
    <t>周小军</t>
  </si>
  <si>
    <t>已开票2.5</t>
  </si>
  <si>
    <t>LFV3A24G8J3004349</t>
  </si>
  <si>
    <t>谢碧瑶</t>
  </si>
  <si>
    <t>LFV3A24G2J3004847</t>
  </si>
  <si>
    <t>赵国民</t>
  </si>
  <si>
    <t>已开票2.9</t>
  </si>
  <si>
    <t>LFV3A24G3J3004484</t>
  </si>
  <si>
    <t>钟利军</t>
  </si>
  <si>
    <t>LFV3A24G3J3003478</t>
  </si>
  <si>
    <t>骆文婷</t>
  </si>
  <si>
    <t>原赵杰-徐晓2.28，已开票3.4</t>
  </si>
  <si>
    <t>传奇黑-黑色座椅配黑色缝线</t>
  </si>
  <si>
    <t>LFV3A24GXJ3011559</t>
  </si>
  <si>
    <t>郭杰</t>
  </si>
  <si>
    <t>LFV3A24GXJ3011805</t>
  </si>
  <si>
    <t>朴圣子</t>
  </si>
  <si>
    <t>原李青华-宁超退车2.26，已开票3.6</t>
  </si>
  <si>
    <t>LFV3A24G8J3011771</t>
  </si>
  <si>
    <t>陈敬熙</t>
  </si>
  <si>
    <t>原陈小龙-朱礼全退车2.28，已开票3.9</t>
  </si>
  <si>
    <t>LFV3A24G0J3013417</t>
  </si>
  <si>
    <t>李雪香（李茂龙）</t>
  </si>
  <si>
    <t>LFV3A24G3J3005070</t>
  </si>
  <si>
    <t>汪建英</t>
  </si>
  <si>
    <t>LFV3A24G9H3052324</t>
  </si>
  <si>
    <t>17款 加装：电动尾门+行车记录仪9800 完工</t>
  </si>
  <si>
    <t>没有置换补贴 马丹</t>
  </si>
  <si>
    <t>10月初交钱9.25，重新做按揭10.8,原张健-赖俊嘉，8.27分车，一直不交钱，放车10.15,原邱晓明-郭丽元，客户一直耍赖，先放出来2.28，已开票3.13</t>
  </si>
  <si>
    <t>LFV3A24G1J3013829</t>
  </si>
  <si>
    <t>刘红英（吴海嘉）</t>
  </si>
  <si>
    <t>LFV3A24G6J3013244</t>
  </si>
  <si>
    <t>曾辉</t>
  </si>
  <si>
    <t>大用户经理</t>
  </si>
  <si>
    <t>已开票了的3.17，已开票3.16</t>
  </si>
  <si>
    <t>LFV3A24G4J3004803</t>
  </si>
  <si>
    <t>陈玉文（黄秋升）</t>
  </si>
  <si>
    <t>LFV3A24G1J3014933</t>
  </si>
  <si>
    <t>李展标</t>
  </si>
  <si>
    <t>LFV3A24G5J3013347</t>
  </si>
  <si>
    <t>马时安</t>
  </si>
  <si>
    <t>原赵静-李展标3.16.周一交款3.17，已开票3.22</t>
  </si>
  <si>
    <t>LFV3A24G6J3014488</t>
  </si>
  <si>
    <t>丁伟</t>
  </si>
  <si>
    <t>A6L 2.5T/30FSI风尚型</t>
  </si>
  <si>
    <t>LFV5A24G7J3007591</t>
  </si>
  <si>
    <t>黎伟雄</t>
  </si>
  <si>
    <t>LFV6A24G5J3010588</t>
  </si>
  <si>
    <t>王马木</t>
  </si>
  <si>
    <t>LFV3A24G1J3021283</t>
  </si>
  <si>
    <t>柳秀丰</t>
  </si>
  <si>
    <t>LFV3A24G4J3021097</t>
  </si>
  <si>
    <t>张智军</t>
  </si>
  <si>
    <t>LFV6A24G0J3009302</t>
  </si>
  <si>
    <t>郭晓吟</t>
  </si>
  <si>
    <t>LFV6A24G2H3143531</t>
  </si>
  <si>
    <t>刘兵</t>
  </si>
  <si>
    <t>LFV3A24G8J3024326</t>
  </si>
  <si>
    <t>李胜文</t>
  </si>
  <si>
    <t>LFV3A24G7J3013253</t>
  </si>
  <si>
    <t>章少坤</t>
  </si>
  <si>
    <t>LFV3A24G0J3024479</t>
  </si>
  <si>
    <t>魏志芳</t>
  </si>
  <si>
    <t>LFV5A24G7J3006361</t>
  </si>
  <si>
    <t>蔡俊生</t>
  </si>
  <si>
    <t>原刘小艳-王忠2.5</t>
  </si>
  <si>
    <t>LFV3A24G7J3015262</t>
  </si>
  <si>
    <t>李洁林</t>
  </si>
  <si>
    <t>LFV3A24G6J3020372</t>
  </si>
  <si>
    <t>王建峰</t>
  </si>
  <si>
    <t>想退车3.17，原蔡广萍-王彬彬3.22，已开票3.31</t>
  </si>
  <si>
    <t>LFV3A24GXJ3012792</t>
  </si>
  <si>
    <t>孙鑫</t>
  </si>
  <si>
    <t>LFV3A24G7J3024396</t>
  </si>
  <si>
    <t>肖顺红</t>
  </si>
  <si>
    <t>LFV3A24G1J3020943</t>
  </si>
  <si>
    <t>房宇宸</t>
  </si>
  <si>
    <t>已开票4.4</t>
  </si>
  <si>
    <t>LFV3A24G6J3028584</t>
  </si>
  <si>
    <t>张英俊</t>
  </si>
  <si>
    <t>周四按揭通过，通过交钱4.9，已开票4.11</t>
  </si>
  <si>
    <t>LFV3A24G3J3027960</t>
  </si>
  <si>
    <t>杨福田</t>
  </si>
  <si>
    <t>今天交钱4.9，已开票4.11</t>
  </si>
  <si>
    <t>LFV6A24G2J3027977</t>
  </si>
  <si>
    <t>师用冬</t>
  </si>
  <si>
    <t>LFV3A24G5J3028737</t>
  </si>
  <si>
    <t>武路路</t>
  </si>
  <si>
    <t>明天交钱4.9,已开票4.12</t>
  </si>
  <si>
    <t>LFV3A24G0J3021386</t>
  </si>
  <si>
    <t>欧阳斌</t>
  </si>
  <si>
    <t>LFV3A24G0J3020853</t>
  </si>
  <si>
    <t>彭兆欣</t>
  </si>
  <si>
    <t>LFV3A24G0J3034574</t>
  </si>
  <si>
    <t>刘君峰</t>
  </si>
  <si>
    <t>LFV3A24G7J3009798</t>
  </si>
  <si>
    <t>张琪霞</t>
  </si>
  <si>
    <t>LFV3A24G9J3012783</t>
  </si>
  <si>
    <t>A6L 3.0T/50TFSI尊享型</t>
  </si>
  <si>
    <t>LFV6A24G6J3026833</t>
  </si>
  <si>
    <t>陈新豪</t>
  </si>
  <si>
    <t>LFV3A24G4J3022069</t>
  </si>
  <si>
    <t>李影怡</t>
  </si>
  <si>
    <t>LFV3A24GXJ3034064</t>
  </si>
  <si>
    <t>余芳明</t>
  </si>
  <si>
    <t>LFV6A24G7J3012083</t>
  </si>
  <si>
    <t>高庆惠</t>
  </si>
  <si>
    <t>LFV3A24G6J3021408</t>
  </si>
  <si>
    <t>18款，加装：电动尾门</t>
  </si>
  <si>
    <t>刘仁忠</t>
  </si>
  <si>
    <t>原何将固-陈良4.8，已开票4.25</t>
  </si>
  <si>
    <t>LFV3A24G3J3033984</t>
  </si>
  <si>
    <t>李荣</t>
  </si>
  <si>
    <t>LFV3A24G3J3005649</t>
  </si>
  <si>
    <t>转了公司牌，在做按揭3.10,已开票4.27</t>
  </si>
  <si>
    <t>LFV6A24G7J3010690</t>
  </si>
  <si>
    <t>覃兴华</t>
  </si>
  <si>
    <t>LFV5A24G8J3003758</t>
  </si>
  <si>
    <t>深圳市锦艺节日装饰品有限公司</t>
  </si>
  <si>
    <t>LFV3A24G4J3037316</t>
  </si>
  <si>
    <t>何林华</t>
  </si>
  <si>
    <t>LFV3A24G6J3034580</t>
  </si>
  <si>
    <t>唐文科</t>
  </si>
  <si>
    <t>原陈植友-廖青荣4.27，已开票4.27</t>
  </si>
  <si>
    <t>LFV3A24G2J3002046</t>
  </si>
  <si>
    <t>莫英满</t>
  </si>
  <si>
    <t>LFV3A24G1J3034101</t>
  </si>
  <si>
    <t>孙火</t>
  </si>
  <si>
    <t>LFV5A24G8J3026540</t>
  </si>
  <si>
    <t>深圳市明合发纸品有限公司</t>
  </si>
  <si>
    <t>LFV3A24G0J3038835</t>
  </si>
  <si>
    <t>陈良</t>
  </si>
  <si>
    <t>LFV3A24G1J3034857</t>
  </si>
  <si>
    <t>胡坤</t>
  </si>
  <si>
    <t>LFV3A24G8J3037643</t>
  </si>
  <si>
    <t>刘凯平</t>
  </si>
  <si>
    <t>LFV3A24G3J3039851</t>
  </si>
  <si>
    <t>郭焱明</t>
  </si>
  <si>
    <t>LFV3A24G9J3039823</t>
  </si>
  <si>
    <t>传奇黑-棕色座椅配深灰色缝线</t>
  </si>
  <si>
    <t>LFV3A24G8J3036881</t>
  </si>
  <si>
    <t>谭红军</t>
  </si>
  <si>
    <t>原李青华-黄倩影5.2，已开票5.15</t>
  </si>
  <si>
    <t>LFV6A24G4H3142011</t>
  </si>
  <si>
    <t>冯钧伟</t>
  </si>
  <si>
    <t>LFV3A24G9J3036579</t>
  </si>
  <si>
    <t>任志峰</t>
  </si>
  <si>
    <t>LFV3A24G7J3041151</t>
  </si>
  <si>
    <t>陈亮</t>
  </si>
  <si>
    <t>LFV3A24G9J3041250</t>
  </si>
  <si>
    <t>王舒佳</t>
  </si>
  <si>
    <t>LFV3A24G7J3044616</t>
  </si>
  <si>
    <t>邱全芬</t>
  </si>
  <si>
    <t>LFV5A24G9J3024151</t>
  </si>
  <si>
    <t>徐超</t>
  </si>
  <si>
    <t>LFV3A24G8J3041353</t>
  </si>
  <si>
    <t>吴宪伟</t>
  </si>
  <si>
    <t>LFV3A24G3J3040109</t>
  </si>
  <si>
    <t>深圳市宏伟信科技有限公司</t>
  </si>
  <si>
    <t>LFV3A24G1J3011689</t>
  </si>
  <si>
    <t>周敏</t>
  </si>
  <si>
    <t>原赵杰-余丽雅4.17,已开票5.24</t>
  </si>
  <si>
    <t>LFV3A24G1J3039749</t>
  </si>
  <si>
    <t>江乃山</t>
  </si>
  <si>
    <t>原张健-钟丽萍5.1，二手车抵押，无法交车5.23，已开票5.24</t>
  </si>
  <si>
    <t>LFV3A24G0J3009559</t>
  </si>
  <si>
    <t>詹欣武</t>
  </si>
  <si>
    <t>原刘小艳-张琪霞4.11，已开票5.28</t>
  </si>
  <si>
    <t>LFV3A24G8J3046469</t>
  </si>
  <si>
    <t>印峰</t>
  </si>
  <si>
    <t>LFV3A24G1J3023325</t>
  </si>
  <si>
    <t>刘振梅</t>
  </si>
  <si>
    <t>不确定能否开票5.25，已开票5.31</t>
  </si>
  <si>
    <t>LFV3A24GXJ3047641</t>
  </si>
  <si>
    <t>罗天罡（大用户）</t>
  </si>
  <si>
    <t>LFV3A24G9J3039210</t>
  </si>
  <si>
    <t>郑庆飞（大用户）</t>
  </si>
  <si>
    <t>原李青华-谭红军5.2，原李青华-黄倩影4.26，按揭被拒，放车5.23，已开票5.31</t>
  </si>
  <si>
    <t>LFV3A24G8J3051168</t>
  </si>
  <si>
    <t>赵晓艳</t>
  </si>
  <si>
    <t>车到可以开票5.25，已开票5.31</t>
  </si>
  <si>
    <t>LFV3A24G9J3047758</t>
  </si>
  <si>
    <t>车到可以开票5.25，已开票6.3</t>
  </si>
  <si>
    <t>LFV3A24G8J3051171</t>
  </si>
  <si>
    <t>付聪聪</t>
  </si>
  <si>
    <t>LFV3A24G0J3051083</t>
  </si>
  <si>
    <t>周镇忠</t>
  </si>
  <si>
    <t>LFV3A24G5J3053556</t>
  </si>
  <si>
    <t>叶志坤</t>
  </si>
  <si>
    <t>LFV3A24G5J3051239</t>
  </si>
  <si>
    <t>漆兰军</t>
  </si>
  <si>
    <t>LFV3A24G1J3051528</t>
  </si>
  <si>
    <t>许灵元</t>
  </si>
  <si>
    <t>LFV3A24G3J3052521</t>
  </si>
  <si>
    <t>黄万代</t>
  </si>
  <si>
    <t>车展期间申请6.11交钱6.7，已开票6.11</t>
  </si>
  <si>
    <t>LFV6A24G8H3143646</t>
  </si>
  <si>
    <t>18款，加装：前排座椅通风+打孔+电动尾门+装饰桃木件+WIFI记录仪，套餐价16800，提成1200
套餐价16800，
提成
1200</t>
  </si>
  <si>
    <t>LFV3A24G8J3047301</t>
  </si>
  <si>
    <t>王木兴</t>
  </si>
  <si>
    <t>已开票6.12.</t>
  </si>
  <si>
    <t>LFV3A24G8J3053938</t>
  </si>
  <si>
    <t>许杰</t>
  </si>
  <si>
    <t>LFV3A24G5J3046302</t>
  </si>
  <si>
    <t>李建明</t>
  </si>
  <si>
    <t>LFV3A24GXJ3051723</t>
  </si>
  <si>
    <t>凌长发</t>
  </si>
  <si>
    <t>原赵杰-罗天罡5.31，已开票6.13</t>
  </si>
  <si>
    <t>LFV3A24G3J3043821</t>
  </si>
  <si>
    <t>段小群</t>
  </si>
  <si>
    <t>LFV3A24G0J3022358</t>
  </si>
  <si>
    <t>18款，加装：电动尾门，活动价5500，奖励300</t>
  </si>
  <si>
    <t>深圳市龙岗区华沛商行</t>
  </si>
  <si>
    <t>估计不可以开票5.25，已交全款6.7，已开票6.14</t>
  </si>
  <si>
    <t>LFV3A24G3J3036674</t>
  </si>
  <si>
    <t>崔龙强</t>
  </si>
  <si>
    <t>LFV3A24GXJ3053732</t>
  </si>
  <si>
    <t>孙荣伟</t>
  </si>
  <si>
    <t>LFV5A24G7J3019711</t>
  </si>
  <si>
    <t>贾朝辉</t>
  </si>
  <si>
    <t>LFV3A24G9J3051003</t>
  </si>
  <si>
    <t>罗秋艳</t>
  </si>
  <si>
    <t>车到可以开票.25，已开票6.19</t>
  </si>
  <si>
    <t>LFV3A24G5J3050785</t>
  </si>
  <si>
    <t>廖青荣</t>
  </si>
  <si>
    <t>车到可以开票5.25，周日开6.22，本月开6.23,已开票6.24</t>
  </si>
  <si>
    <t>LFV3A24G8J3017781</t>
  </si>
  <si>
    <t>李映辉</t>
  </si>
  <si>
    <t>孙永乐（黄宏宇）</t>
  </si>
  <si>
    <t>原陈植友-蔺克平5.6，已交款6.22，已开票6.24</t>
  </si>
  <si>
    <t>LFV3A24G2J3050680</t>
  </si>
  <si>
    <t>池娟</t>
  </si>
  <si>
    <t>按揭中6.22，今天开6.23，已开票6.24</t>
  </si>
  <si>
    <t>A6 3.0T/45TFSI运动型</t>
  </si>
  <si>
    <t>LFV6A24G7J3050316</t>
  </si>
  <si>
    <t>范泽佳（忠诚用户）</t>
  </si>
  <si>
    <t>车到可以开6.23，已开票6.25</t>
  </si>
  <si>
    <t>朱鹭白-棕色座椅配深灰色缝线</t>
  </si>
  <si>
    <t>LFV3A24G2J3054275</t>
  </si>
  <si>
    <t>潘承松</t>
  </si>
  <si>
    <t>按揭通过6.23，车到可以开6.23，已开票6.26</t>
  </si>
  <si>
    <t>LFV5A24G0J3003916</t>
  </si>
  <si>
    <t>戴东海</t>
  </si>
  <si>
    <t>原陈晓聪-戴东海5.12订，5.14分车，月中交钱6.1，月底才有钱6.22，已开票6.28</t>
  </si>
  <si>
    <t>LFV6A24G7J3043205</t>
  </si>
  <si>
    <t>魏伟先</t>
  </si>
  <si>
    <t>车到就开6.23,已开票6.29</t>
  </si>
  <si>
    <t>LFV3A24G4J3057744</t>
  </si>
  <si>
    <t>何金</t>
  </si>
  <si>
    <t>按揭通过6.23，车到可以6.23，已开票6.30</t>
  </si>
  <si>
    <t>LFV3A24G9J3037019</t>
  </si>
  <si>
    <t>谢泽斌</t>
  </si>
  <si>
    <t>电动尾门未售6.16，下周开票6.22，按揭通过6.23，本月开没问题6.23，已开票6.30</t>
  </si>
  <si>
    <t>LFV3A24G5J3047787</t>
  </si>
  <si>
    <t>冯宗保</t>
  </si>
  <si>
    <t>原何将固-周家友5.24，原黄乐乐-谭小霞，6.4分车，客户要拉杆箱，不给，不来交钱6.22，留到24号，6.22,原黄乐乐-谭小霞6.4订，6.26客户不来交钱，退6.26，已开票6.30</t>
  </si>
  <si>
    <t>LFV3A24G1J3057748</t>
  </si>
  <si>
    <t>2018.7.9精品部移车导致后杠刮伤</t>
  </si>
  <si>
    <t>罗贞强</t>
  </si>
  <si>
    <t>按揭通过6.23车到可开6.23，已开票7.3</t>
  </si>
  <si>
    <t>LFV3A24G4J3057856</t>
  </si>
  <si>
    <t>周湘</t>
  </si>
  <si>
    <t>按揭通过6.23，本月可开6.23已开票6.30</t>
  </si>
  <si>
    <t>LFV3A24G1J3011112</t>
  </si>
  <si>
    <t>陈文丰</t>
  </si>
  <si>
    <t>LFV3A24G9H3137387</t>
  </si>
  <si>
    <t>18款，加装：前排座椅通风+打孔+装饰桃木件+WIFI记录仪,套餐价16800，提成1200
套餐价16800，
提成1200</t>
  </si>
  <si>
    <t>林鋆生（大用户）</t>
  </si>
  <si>
    <t>原陈晓聪-李国鹏退车1.28，已开票7-15</t>
  </si>
  <si>
    <t>LFV5A24G6J3029159</t>
  </si>
  <si>
    <t>深圳市福泰投资管理有限公司(大用户）</t>
  </si>
  <si>
    <t>LFV3A24G0J3023204</t>
  </si>
  <si>
    <t>龚海洪</t>
  </si>
  <si>
    <t>尾门没卖，等按揭通过销售与精品部沟通6.7,原孙永乐-杨杰6.20,已开票7.16</t>
  </si>
  <si>
    <t>LFV3A24G8J3057181</t>
  </si>
  <si>
    <t>陈从如</t>
  </si>
  <si>
    <t>LFV5A24G2J3011760</t>
  </si>
  <si>
    <t>陈旭生</t>
  </si>
  <si>
    <t>原陈晓聪-赖海花6.10订，6.10分，6.22放出来，说等下一台6.22，已开票7.26</t>
  </si>
  <si>
    <t>LFV3A24G8J3060842</t>
  </si>
  <si>
    <t>刘国平</t>
  </si>
  <si>
    <t>原李青华-刘国平，6.10订，6.26分，8才要车7.7，已开票7.30</t>
  </si>
  <si>
    <t>LFV3A24G6J3011056</t>
  </si>
  <si>
    <t>黄桂阳</t>
  </si>
  <si>
    <t>LFV6A24G2J3059957</t>
  </si>
  <si>
    <t>傅晓峰</t>
  </si>
  <si>
    <t>LFV3A24G9J3059909</t>
  </si>
  <si>
    <t>谭海兵</t>
  </si>
  <si>
    <t>原陈海诚-刘日辉7.1原陈海诚-深圳市隆盛源广告有限公司 7.1，7.7退，已开票7.31</t>
  </si>
  <si>
    <t>LFV3A24G1J3068538</t>
  </si>
  <si>
    <t>贺一新</t>
  </si>
  <si>
    <t>沟通中7.21，已开票7.31</t>
  </si>
  <si>
    <t>LFV5A24G5J3011753</t>
  </si>
  <si>
    <t>州际酒店</t>
  </si>
  <si>
    <t>原赵杰-贾朝辉6.14，月底可开，应该没问题7.21，开不了，下周才转款7.28，已开票7.31</t>
  </si>
  <si>
    <t>LFV5A24GXJ3003082</t>
  </si>
  <si>
    <t>原赵静-徐超5.8，月底可开，应该没问题7.21，开不了，下周才转款7.28,已开票7.31</t>
  </si>
  <si>
    <t>LFV3A24G0J3052752</t>
  </si>
  <si>
    <t>魏燕婷</t>
  </si>
  <si>
    <t>原陈晓聪-段小群6.4，已开票8.5</t>
  </si>
  <si>
    <t>LFV6A24G8J3022766</t>
  </si>
  <si>
    <t>深圳市动感时代汽车租赁有限公司</t>
  </si>
  <si>
    <t>原杨明祥（袁梦萍）-杨永亮7.9，已开票8.5</t>
  </si>
  <si>
    <t>LFV3A24G4J3067321</t>
  </si>
  <si>
    <t>谢迎兵</t>
  </si>
  <si>
    <t>LFV3A24G0J3069924</t>
  </si>
  <si>
    <t>翦文军</t>
  </si>
  <si>
    <t>LFV3A24GXJ3066819</t>
  </si>
  <si>
    <t>吴海红（深圳市南山区万中光灯饰店）</t>
  </si>
  <si>
    <t>本月开没问题7.21，已开票8.16</t>
  </si>
  <si>
    <t>LFV3A24G1J3050850</t>
  </si>
  <si>
    <t>18款,加装：电动尾门</t>
  </si>
  <si>
    <t>胡益明</t>
  </si>
  <si>
    <t>LFV3A24G2J3060271</t>
  </si>
  <si>
    <t>刘小明</t>
  </si>
  <si>
    <t>LFV3A24G7J3074490</t>
  </si>
  <si>
    <t>王涛</t>
  </si>
  <si>
    <t>LFV5A24G3J3040166</t>
  </si>
  <si>
    <t>袁丰虎</t>
  </si>
  <si>
    <t>LFV5A24G2J3032690</t>
  </si>
  <si>
    <t>邓维春</t>
  </si>
  <si>
    <t>LFV3A24G6J3064792</t>
  </si>
  <si>
    <t>梁耀义</t>
  </si>
  <si>
    <t>LFV3A24G2J3011751</t>
  </si>
  <si>
    <t>18款，加装：+前排座椅通风+打孔+装饰桃木件,套餐价18800，提成1500</t>
  </si>
  <si>
    <t>刘涛</t>
  </si>
  <si>
    <t>LFV5A24G3J3040457</t>
  </si>
  <si>
    <t>薛建惠</t>
  </si>
  <si>
    <t>LFV3A24G6J3050911</t>
  </si>
  <si>
    <t>18款，</t>
  </si>
  <si>
    <t>江民</t>
  </si>
  <si>
    <t>LFV3A24G4J3046131</t>
  </si>
  <si>
    <t>张晓斌</t>
  </si>
  <si>
    <t>等车到8.29</t>
  </si>
  <si>
    <t>LFV3A24G6J3078515</t>
  </si>
  <si>
    <t>胡兴龙</t>
  </si>
  <si>
    <t>等车到8.29，已开票8.31</t>
  </si>
  <si>
    <t>LFV3A24G8J3077544</t>
  </si>
  <si>
    <t>惠州市鼎新电路有限公司</t>
  </si>
  <si>
    <t>原李青华-范文艳8.20，原陈海诚-管颂斌8.18，退车8.24等车到8.27，按揭中8.29，已开票8.31</t>
  </si>
  <si>
    <t>LFV5A24G3J3021049</t>
  </si>
  <si>
    <t>翁古小龙</t>
  </si>
  <si>
    <t>客户要说出了一点问题要过10多天，没钱.大约2周，实在需要可以预开8.29，已开票8.31</t>
  </si>
  <si>
    <t>LFV3A24GXJ3077531</t>
  </si>
  <si>
    <t>朱小庆</t>
  </si>
  <si>
    <t>LFV3A24G8J3053969</t>
  </si>
  <si>
    <t>焦峰（周琼）</t>
  </si>
  <si>
    <t>按揭中8.29，已开票8.31</t>
  </si>
  <si>
    <t>LFV3A24G2J3067334</t>
  </si>
  <si>
    <t>邹熙艺</t>
  </si>
  <si>
    <t>按揭通过，在办居住证8.29，已开票9.3</t>
  </si>
  <si>
    <t>LFV5A24GXJ3044179</t>
  </si>
  <si>
    <t>郑宏文</t>
  </si>
  <si>
    <t>LFV3A24GXJ3072152</t>
  </si>
  <si>
    <t>黄江海</t>
  </si>
  <si>
    <t>LFV3A24G7J3063232</t>
  </si>
  <si>
    <t>18款， 加装：电动尾门5500</t>
  </si>
  <si>
    <t>杨俊强</t>
  </si>
  <si>
    <t>A6L-50TFSI-2018-尊享型</t>
  </si>
  <si>
    <t>LFV6A24G7J3065530</t>
  </si>
  <si>
    <t>邱枝圆</t>
  </si>
  <si>
    <t>LFV3A24G3J3077337</t>
  </si>
  <si>
    <t>刘志杰</t>
  </si>
  <si>
    <t>LFV3A24G1J3088269</t>
  </si>
  <si>
    <t>黄锦浩</t>
  </si>
  <si>
    <t>LFV3A24G2J3089608</t>
  </si>
  <si>
    <t>金德胜（华为员工）</t>
  </si>
  <si>
    <t>LFV3A24G3J3018062</t>
  </si>
  <si>
    <t xml:space="preserve">18款 </t>
  </si>
  <si>
    <t>李志鹏</t>
  </si>
  <si>
    <t>原陈小龙-王哲豪7.24，原林煌凯-翦文军8.14，已开票9.20</t>
  </si>
  <si>
    <t>LFV3A24G8J3088012</t>
  </si>
  <si>
    <t>李展</t>
  </si>
  <si>
    <t>LFV3A24G3J3064118</t>
  </si>
  <si>
    <t>蒋先兵</t>
  </si>
  <si>
    <t>LFV3A24G3J3087298</t>
  </si>
  <si>
    <t>叶方孟</t>
  </si>
  <si>
    <t>A6L 2.0T/35TFSI时尚型 个性化</t>
  </si>
  <si>
    <t>LFV3A24G3J3086488</t>
  </si>
  <si>
    <t>李伟新</t>
  </si>
  <si>
    <t>LFV3A24G2J3089558</t>
  </si>
  <si>
    <t>范文艳</t>
  </si>
  <si>
    <t>A6L 2.0T/35TFSI时尚型个性化</t>
  </si>
  <si>
    <t>LFV3A24G4J3090985</t>
  </si>
  <si>
    <t>余均孔</t>
  </si>
  <si>
    <t>LFV3A24G3J3077550</t>
  </si>
  <si>
    <t>前杠左侧下方划伤、右后轮毂掉漆</t>
  </si>
  <si>
    <t>叶振浪</t>
  </si>
  <si>
    <t>4原管森森-蒋春杰9.20，已开票9.25</t>
  </si>
  <si>
    <t>LFV3A24G5J3077338</t>
  </si>
  <si>
    <t>李永涛</t>
  </si>
  <si>
    <t>LFV3A24G4J3053502</t>
  </si>
  <si>
    <t>郑丽银</t>
  </si>
  <si>
    <t>LFV3A24G6J3083844</t>
  </si>
  <si>
    <t>郑焕林</t>
  </si>
  <si>
    <t>等车到8.29,原范炳城-王如9.17，已开票9.26</t>
  </si>
  <si>
    <t>LFV5A24G3J3083017</t>
  </si>
  <si>
    <t>刘秀主</t>
  </si>
  <si>
    <t>A6L 1.8T/TFSI进取型
个性化</t>
  </si>
  <si>
    <t>LFV3A24G3J3092727</t>
  </si>
  <si>
    <t>黄科才</t>
  </si>
  <si>
    <t>LFV5A24G3J3042418</t>
  </si>
  <si>
    <t>周昭创</t>
  </si>
  <si>
    <t>原蔡珍华-深圳东北核电建设有限公司9.18，已开票9.29</t>
  </si>
  <si>
    <t>A6L 2.0T/35TFSI时尚型
个性化</t>
  </si>
  <si>
    <t>LFV3A24G3J3097166</t>
  </si>
  <si>
    <t>潘淑华</t>
  </si>
  <si>
    <t>原陈植友-余均孔9.21，已开票9.30</t>
  </si>
  <si>
    <t>LFV3A24G2J3095411</t>
  </si>
  <si>
    <t>郑军辉</t>
  </si>
  <si>
    <t>LFV5A24G8J3053897</t>
  </si>
  <si>
    <t>深圳东北核电建设有限公司</t>
  </si>
  <si>
    <t>LFV3A24G8J3093579</t>
  </si>
  <si>
    <t>彭美迪</t>
  </si>
  <si>
    <t>LFV3A24G5J3069675</t>
  </si>
  <si>
    <t>18款，加装：岑木+电动尾门，</t>
  </si>
  <si>
    <t>付杰</t>
  </si>
  <si>
    <t>LFV3A24GXJ3096435</t>
  </si>
  <si>
    <t>黄伟跃</t>
  </si>
  <si>
    <t>LFV3A24G2J3089396</t>
  </si>
  <si>
    <t>陈军</t>
  </si>
  <si>
    <t>LFV3A24G8J3081111</t>
  </si>
  <si>
    <t>王维谦</t>
  </si>
  <si>
    <t>LFV3A24G3J3088208</t>
  </si>
  <si>
    <t>原陈晓聪-叶振浪9.22，已开票9.30</t>
  </si>
  <si>
    <t>LFV3A24GXJ3089825</t>
  </si>
  <si>
    <t>原张健-郑焕林9.22，已开票9.30</t>
  </si>
  <si>
    <t>LFV3A24G8J3069847</t>
  </si>
  <si>
    <t>施利胜</t>
  </si>
  <si>
    <t>LFV3A24G1J3083704</t>
  </si>
  <si>
    <t>刘付增伟</t>
  </si>
  <si>
    <t>LFV3A24G3J3103208</t>
  </si>
  <si>
    <t>刘火兵</t>
  </si>
  <si>
    <t>LFV3A24G5J3095810</t>
  </si>
  <si>
    <t>刘子球</t>
  </si>
  <si>
    <t>LFV3A24G1J3105510</t>
  </si>
  <si>
    <t>敬庚元</t>
  </si>
  <si>
    <t>23号交钱10.22,已开票10.22</t>
  </si>
  <si>
    <t>LFV5A24G9J3089209</t>
  </si>
  <si>
    <t>彭云瑛</t>
  </si>
  <si>
    <t>原陈晓聪-赖海花10.12，2已开票10.22</t>
  </si>
  <si>
    <t>LFV3A24G5J3053797</t>
  </si>
  <si>
    <t>王宇池</t>
  </si>
  <si>
    <t>原张健-王宇池9.29，22号确认10.22，已开票10.22</t>
  </si>
  <si>
    <t>LFV3A24G2J3047164</t>
  </si>
  <si>
    <t>傅才名</t>
  </si>
  <si>
    <t>LFV3A24G0J3052119</t>
  </si>
  <si>
    <t>周卫清（忠诚用户）</t>
  </si>
  <si>
    <t>原邱晓明-何金球9.23,已开票10.25</t>
  </si>
  <si>
    <t>LFV3A24G1J3069740</t>
  </si>
  <si>
    <t>邓一洪</t>
  </si>
  <si>
    <t>原陈晓聪-江勇8.31，已收款10.27，已开票10.28</t>
  </si>
  <si>
    <t>LFV5A24G6J3033468</t>
  </si>
  <si>
    <t>18款，加装：电动尾门、前排通风座椅、楼兰宝盒，套餐价：20800</t>
  </si>
  <si>
    <t>叶运良</t>
  </si>
  <si>
    <t>本周六前10.22，按揭中10.24，10.30，已开票10.28</t>
  </si>
  <si>
    <t>LFV3A24G4J3105243</t>
  </si>
  <si>
    <t>闵蕾</t>
  </si>
  <si>
    <t>22交钱10.22，29号10.27，已开票10.29</t>
  </si>
  <si>
    <t>LFV3A24G1J3105684</t>
  </si>
  <si>
    <t>张航航</t>
  </si>
  <si>
    <t>10.26开，交夹子10.27，已开票10.29</t>
  </si>
  <si>
    <t>LFV3A24G8J3084414</t>
  </si>
  <si>
    <t>贺平</t>
  </si>
  <si>
    <t>外省牌10.22，31号10.27，已开票10.29</t>
  </si>
  <si>
    <t>LFV3A24G5J3087612</t>
  </si>
  <si>
    <t>彭易</t>
  </si>
  <si>
    <t>准备10.26，29号10.27，已开票10.30</t>
  </si>
  <si>
    <t>LFV3A24G3J3101684</t>
  </si>
  <si>
    <t>杨明慧</t>
  </si>
  <si>
    <t>说已开票10.22，外省牌10.24，已交夹子10.27，已开票10.31</t>
  </si>
  <si>
    <t>A6L 3.0T/45TFSI运动型个性化</t>
  </si>
  <si>
    <t xml:space="preserve">传奇黑+棕色座椅配黑色缝线 </t>
  </si>
  <si>
    <t>LFV6A24G9J3113285</t>
  </si>
  <si>
    <t>邱勇辉</t>
  </si>
  <si>
    <t>在途10.26，已开票10.31</t>
  </si>
  <si>
    <t>LFV3A24G6J3102179</t>
  </si>
  <si>
    <t>姜兴华</t>
  </si>
  <si>
    <t>等按揭10.22，10.27，30号10.27，已开票10.31</t>
  </si>
  <si>
    <t>LFV3A24G4J3098374</t>
  </si>
  <si>
    <t>谢波</t>
  </si>
  <si>
    <t>等按揭10.23，补资料10.26，已开票10.31</t>
  </si>
  <si>
    <t>LFV5A24G3J3019916</t>
  </si>
  <si>
    <t>18款，加装：电动尾门，活动价5500，奖励300，已装</t>
  </si>
  <si>
    <t>范运金</t>
  </si>
  <si>
    <t>原叶娜-范运金10.20，11月初10.27,已开票11.4</t>
  </si>
  <si>
    <t>LFV5A24G3J3091537</t>
  </si>
  <si>
    <t>盘兴平</t>
  </si>
  <si>
    <t>外省牌10.23，已开票11.7</t>
  </si>
  <si>
    <t>LFV5A24G7J3091640</t>
  </si>
  <si>
    <t>，曹建峰</t>
  </si>
  <si>
    <t>LFV3A24G7J3095548</t>
  </si>
  <si>
    <t>,李春美</t>
  </si>
  <si>
    <t>LFV3A24G6J3104871</t>
  </si>
  <si>
    <t>李秋红</t>
  </si>
  <si>
    <t>按揭中10.27，已开票11.7</t>
  </si>
  <si>
    <t>LFV3A24G7J3114339</t>
  </si>
  <si>
    <t>潘敏华</t>
  </si>
  <si>
    <t>LFV3A24G8J3105469</t>
  </si>
  <si>
    <t>钟荣安</t>
  </si>
  <si>
    <t>外省牌10.23，下月开10.26,原赵杰-吴永健11.5，已开票11.7</t>
  </si>
  <si>
    <t>LFV5A24G2J3054169</t>
  </si>
  <si>
    <t>林伟清</t>
  </si>
  <si>
    <t>原李青华-彭云瑛9.29，已开票11.8</t>
  </si>
  <si>
    <t>LFV6A24G9J3049362</t>
  </si>
  <si>
    <t>欠更改合同.</t>
  </si>
  <si>
    <t>罗良仕</t>
  </si>
  <si>
    <t>居住证等12月10.23，等居住证，11月初10.27，已开票11.11</t>
  </si>
  <si>
    <t>LFV3A24G4J3113827</t>
  </si>
  <si>
    <t>李观毅</t>
  </si>
  <si>
    <t>LFV3A24G2J3084151</t>
  </si>
  <si>
    <t>吴巧玲</t>
  </si>
  <si>
    <t>LFV3A24G2J3070265</t>
  </si>
  <si>
    <t>唐思霞</t>
  </si>
  <si>
    <t>原袁梦萍-张云平10.15，已开票11.13</t>
  </si>
  <si>
    <t>LFV3A24G4J3115237</t>
  </si>
  <si>
    <t>18款，加装：标楼兰宝盒6000+电动尾门5500+桃木2800，合计：14300</t>
  </si>
  <si>
    <t>伍海燕，</t>
  </si>
  <si>
    <t>LFV3A24G4J3113410</t>
  </si>
  <si>
    <t>裴亮</t>
  </si>
  <si>
    <t>LFV3A24G6J3113523</t>
  </si>
  <si>
    <t>杨蓉</t>
  </si>
  <si>
    <t>LFV3A24G7J3112882</t>
  </si>
  <si>
    <t>蒋志</t>
  </si>
  <si>
    <t>LFV3A24G0J3116188</t>
  </si>
  <si>
    <t>许长峰</t>
  </si>
  <si>
    <t>LFV3A24G8J3022611</t>
  </si>
  <si>
    <t>18款，加装：桃木、电动尾门、前排通风座椅、无钥匙进入、WIFI记录仪，套餐价：23300</t>
  </si>
  <si>
    <t>郭春华</t>
  </si>
  <si>
    <t>LFV3A24G9J3115119</t>
  </si>
  <si>
    <t>黄家雄</t>
  </si>
  <si>
    <t>LFV3A24G0J3114070</t>
  </si>
  <si>
    <t>石海波，</t>
  </si>
  <si>
    <t>LFV3A24G0J3113484</t>
  </si>
  <si>
    <t>吕安旺</t>
  </si>
  <si>
    <t>LFV6A24G6J3063672</t>
  </si>
  <si>
    <t>叶飞彤</t>
  </si>
  <si>
    <t>LFV3A24G5J3101671</t>
  </si>
  <si>
    <t>刘其团</t>
  </si>
  <si>
    <t>LFV3A24G3J3096907</t>
  </si>
  <si>
    <t>郑国周</t>
  </si>
  <si>
    <t>LFV3A24G3J3114158</t>
  </si>
  <si>
    <t>洪鸿武，</t>
  </si>
  <si>
    <t>LFV3A24G8J3113751</t>
  </si>
  <si>
    <t xml:space="preserve"> 林同伟</t>
  </si>
  <si>
    <t>没卖精品，已开票11.20</t>
  </si>
  <si>
    <t>LFV5A24G3J3060031</t>
  </si>
  <si>
    <t>贺蓉芳</t>
  </si>
  <si>
    <t>曹建峰11月中才要车，如有在途可以换车10.4,原叶娜-曹建峰，10.3订车，10.13LD让放车10.13，已开票11.21</t>
  </si>
  <si>
    <t>LFV3A24G5J3115022</t>
  </si>
  <si>
    <t>黄振业，</t>
  </si>
  <si>
    <t xml:space="preserve">传奇黑+黑色座椅配深灰色缝线 </t>
  </si>
  <si>
    <t>LFV3A24G9J3111183</t>
  </si>
  <si>
    <t>汪俊</t>
  </si>
  <si>
    <t>原李青华-肖国州10.30，周日交11.24，已开票11.25</t>
  </si>
  <si>
    <t>LFV3A24G2J3098115</t>
  </si>
  <si>
    <t>18款，加装：岑木+电动尾门，优惠价9000，奖励700</t>
  </si>
  <si>
    <t>古治良，</t>
  </si>
  <si>
    <t>周一交11.24，已开票11.26</t>
  </si>
  <si>
    <t>LFV5A24G8J3037599</t>
  </si>
  <si>
    <t>柯明波</t>
  </si>
  <si>
    <t>周日交11.24</t>
  </si>
  <si>
    <t>LFV5A24GXJ3054887</t>
  </si>
  <si>
    <t>,张卫平</t>
  </si>
  <si>
    <t>28日11.24，本月可开11.27，已开票11.27</t>
  </si>
  <si>
    <t>LFV3A24GXJ3095804</t>
  </si>
  <si>
    <t>朋兴亚</t>
  </si>
  <si>
    <t>原陈植友-许长峰，客户不肯要展车11.17，周二交11.24，11月可开11.27，已开票11.27</t>
  </si>
  <si>
    <t>LFV3A24G4J3114086</t>
  </si>
  <si>
    <t xml:space="preserve">卢志强 </t>
  </si>
  <si>
    <t>不能预开11.27，可开票11.29,已开票11.29</t>
  </si>
  <si>
    <t>LFV3A24G0J3097187</t>
  </si>
  <si>
    <t>郭文兴</t>
  </si>
  <si>
    <t>外省牌10.26外省牌，下个月11.27,已开票11.30</t>
  </si>
  <si>
    <t>LFV3A24G9J3124113</t>
  </si>
  <si>
    <t>李军佑</t>
  </si>
  <si>
    <t>按揭中11.27，已通过11.29,已开票11.30</t>
  </si>
  <si>
    <t>LFV3A24G9J3110261</t>
  </si>
  <si>
    <t>罗楷城</t>
  </si>
  <si>
    <t>等按揭11.24，按揭通过可开11.27，已通过11.29，已开票11.30</t>
  </si>
  <si>
    <t>LFV3A24G7J3114292</t>
  </si>
  <si>
    <t>18款，加装：标楼兰宝盒6000+电动尾门5500+桃木2800，不可拆，合计：14300</t>
  </si>
  <si>
    <t>何伟华</t>
  </si>
  <si>
    <t>LFV3A24GXJ3114190</t>
  </si>
  <si>
    <t xml:space="preserve">周军华 </t>
  </si>
  <si>
    <t>下个月11.27，已开票12.6</t>
  </si>
  <si>
    <t>LFV3A24G3J3123491</t>
  </si>
  <si>
    <t>吴永健</t>
  </si>
  <si>
    <t>外省，下个月11.27，已开票12.6</t>
  </si>
  <si>
    <t>LFV6A24G8H3113773</t>
  </si>
  <si>
    <t>18款， 加装：电动尾门，这个已装。楼兰宝盒、电吸门（四门)、自动泊车系统，这三个未装。套餐价：28800</t>
  </si>
  <si>
    <t>韩荣盛</t>
  </si>
  <si>
    <t>原袁梦萍-韩荣盛11.22，按揭已通过11.29，已开票12.6</t>
  </si>
  <si>
    <t>LFV3A24G0J3121780</t>
  </si>
  <si>
    <t>邓士娜</t>
  </si>
  <si>
    <t>按揭通过就可以11.27，已通过11.29，已开票12.9</t>
  </si>
  <si>
    <t>LFV3A24G8J3123731</t>
  </si>
  <si>
    <t>按揭通过就可以11.27，未交资料11.29，已开票12.10</t>
  </si>
  <si>
    <t>LFV3A24G5J3102027</t>
  </si>
  <si>
    <t>聂丹</t>
  </si>
  <si>
    <t>原陈晓聪-宋凯11.17，等按揭11.24，来不及11.27，已开票12.10</t>
  </si>
  <si>
    <t>LFV3A24G4J3113889</t>
  </si>
  <si>
    <t>金合钻石刀具（深圳）有限公司</t>
  </si>
  <si>
    <t>LFV3A24G2J3114037</t>
  </si>
  <si>
    <t>李诚龙</t>
  </si>
  <si>
    <t>LFV3A24G9J3114164</t>
  </si>
  <si>
    <t xml:space="preserve"> 陈会娇</t>
  </si>
  <si>
    <t>原董军超-谷明波11.14，下个月11.27，已开票12.16</t>
  </si>
  <si>
    <t>LFV3A24G1J3115079</t>
  </si>
  <si>
    <t>冼金英</t>
  </si>
  <si>
    <t>LFV3A24G2J3118508</t>
  </si>
  <si>
    <t>郭雨诗</t>
  </si>
  <si>
    <t>A6L-35TFSI-2018-时尚型</t>
  </si>
  <si>
    <t>LFV3A24G9J3131384</t>
  </si>
  <si>
    <t>夏跃春</t>
  </si>
  <si>
    <t>等车12.22,已开票12.24</t>
  </si>
  <si>
    <t>A6L-TFSI-2018-进取型</t>
  </si>
  <si>
    <t>LFV3A24G6J3131228</t>
  </si>
  <si>
    <t>蔡红兵</t>
  </si>
  <si>
    <t>等车等按揭12.22，已开票12.24</t>
  </si>
  <si>
    <t>A6L 2.0T/35TFSI时尚型典藏版</t>
  </si>
  <si>
    <t>LFV3A24G2J3131226</t>
  </si>
  <si>
    <t>周婷</t>
  </si>
  <si>
    <t>LFV5A24G0J3021171</t>
  </si>
  <si>
    <t>18款 加装：电动尾门（已装）、前排通风座椅、楼兰宝盒，套餐价：20800</t>
  </si>
  <si>
    <t>陶召调</t>
  </si>
  <si>
    <t>原刘律良-周昭创9.24，说已开12.22，已开票12.28</t>
  </si>
  <si>
    <t>A6L 1.8T/TFSI进取型典藏版</t>
  </si>
  <si>
    <t>LFV3A24G9J3131191</t>
  </si>
  <si>
    <t>欠更改合同</t>
  </si>
  <si>
    <t>林中鹏</t>
  </si>
  <si>
    <t>原陈晓聪-林中鹏，换现车12.22，已开票12.28</t>
  </si>
  <si>
    <t>LFV3A24G1J3131816</t>
  </si>
  <si>
    <t>陈乃魁</t>
  </si>
  <si>
    <t>已交钱12.26，已提车12.30，已开票12.27</t>
  </si>
  <si>
    <t>A6L 2.0T/TFSI时尚型典藏版</t>
  </si>
  <si>
    <t>LFV3A24G7J3131187</t>
  </si>
  <si>
    <t>肖忠湖</t>
  </si>
  <si>
    <t>原邱晓明-林清海，骗子12.24,今天收款12.30，已开票12.31</t>
  </si>
  <si>
    <t>LFV5A24G1J3116676</t>
  </si>
  <si>
    <t>后尾箱盖凹陷，左后尾箱盖灯裂，左右尾灯刮伤</t>
  </si>
  <si>
    <t>王亮亮（大用户）</t>
  </si>
  <si>
    <t>等按揭12.22，车到开12.26，今天开票12.30，已开票12.31</t>
  </si>
  <si>
    <t>LFV3A24G8J3131361</t>
  </si>
  <si>
    <t>罗宇森</t>
  </si>
  <si>
    <t>LFV3A24GXJ3131023</t>
  </si>
  <si>
    <t>黄钦文</t>
  </si>
  <si>
    <t>李青华-何东喜，12.22大用户，1月才能开，12月没返利了12.30，1月开票12.30，周一交钱1.11，原赵杰-深圳市闵兴科技有限公司，按揭问题1.15今天交钱1.18,已开票1.21</t>
  </si>
  <si>
    <t>LFV3A24G2J3131047</t>
  </si>
  <si>
    <t>黄仁有</t>
  </si>
  <si>
    <t>原李青华：丁玉凤12.30，周天交钱1.11，今明两天1.18，已开票1.22</t>
  </si>
  <si>
    <t>A6 2.5/FSI风尚型典藏版</t>
  </si>
  <si>
    <t>LFV5A24G1K3000086</t>
  </si>
  <si>
    <t>邓小燕</t>
  </si>
  <si>
    <t>等按揭1.23，今明两天1.24，已开票1.25</t>
  </si>
  <si>
    <t>LFV3A24G9K3002417</t>
  </si>
  <si>
    <t>秦寒静</t>
  </si>
  <si>
    <t>原孙永乐：黄钦文，换现车1.16，等车1.23，已开票2.15</t>
  </si>
  <si>
    <t>LFV3A24G2K3002789</t>
  </si>
  <si>
    <t>深圳市闵兴科技有限公司</t>
  </si>
  <si>
    <t>等车1.24，已交钱2.19，已开票2.22</t>
  </si>
  <si>
    <t>LFV3A24G5K3006089</t>
  </si>
  <si>
    <t>18款，加装电动尾门5500，3D全景影像7500</t>
  </si>
  <si>
    <t>熊光荣</t>
  </si>
  <si>
    <t>LFV3A24G1K3006753</t>
  </si>
  <si>
    <t>张雷</t>
  </si>
  <si>
    <t>等车2.19，审核已过2.26</t>
  </si>
  <si>
    <t>LFV3A24G8K3005437</t>
  </si>
  <si>
    <t>董雷刚</t>
  </si>
  <si>
    <t>审核已过，已约今天转款2.26</t>
  </si>
  <si>
    <t>LFV3A24G4K3006942</t>
  </si>
  <si>
    <t>等按揭2.19，按揭已通过2.26</t>
  </si>
  <si>
    <t>LFV3A24G6K3006778</t>
  </si>
  <si>
    <t>蔡潇</t>
  </si>
  <si>
    <t>等车2.19，等按揭2.26</t>
  </si>
  <si>
    <t>LFV3A24G9K3006743</t>
  </si>
  <si>
    <t>赖振杰</t>
  </si>
  <si>
    <t>等车、等按揭2.2，审核中2.26</t>
  </si>
  <si>
    <t>LFV3A24G5K3005959</t>
  </si>
  <si>
    <t>黄成权</t>
  </si>
  <si>
    <t>审核中，明天出结果2.26</t>
  </si>
  <si>
    <t>LFV3A24G2K3007149</t>
  </si>
  <si>
    <t>林雨</t>
  </si>
  <si>
    <t>明天交资料，通过后28开票2.26</t>
  </si>
  <si>
    <t>LFV3A24G1K3005666</t>
  </si>
  <si>
    <t>李洪涛</t>
  </si>
  <si>
    <t>明天交资料，通过了开票28号2.26</t>
  </si>
  <si>
    <t>LFV3A24G7K3006787</t>
  </si>
  <si>
    <t>郑志帆</t>
  </si>
  <si>
    <t>LFV3A24G3K3005118</t>
  </si>
  <si>
    <t>黄运磷</t>
  </si>
  <si>
    <t>LFV3A24G6K3007137</t>
  </si>
  <si>
    <t>彭玲仙</t>
  </si>
  <si>
    <t>等按揭3.10</t>
  </si>
  <si>
    <t>LFV3A24G7K3005879</t>
  </si>
  <si>
    <t>邵胜良</t>
  </si>
  <si>
    <r>
      <rPr>
        <sz val="9"/>
        <rFont val="宋体"/>
        <charset val="134"/>
      </rPr>
      <t>11号3.10，</t>
    </r>
    <r>
      <rPr>
        <sz val="9"/>
        <rFont val="宋体"/>
        <charset val="134"/>
      </rPr>
      <t>15号开3.12</t>
    </r>
  </si>
  <si>
    <t>LFV3A24G9K3006712</t>
  </si>
  <si>
    <t>刘勇</t>
  </si>
  <si>
    <t>B8库存明细</t>
  </si>
  <si>
    <t>开票情况</t>
  </si>
  <si>
    <t>LFV3A28K3D3116818</t>
  </si>
  <si>
    <t>刘圣兵</t>
  </si>
  <si>
    <t>LFV3A28K7D3096542</t>
  </si>
  <si>
    <t>李发娣</t>
  </si>
  <si>
    <t>LFV3A28K7D3112500</t>
  </si>
  <si>
    <t>游文凤</t>
  </si>
  <si>
    <t>LFV3A28K7D3102730</t>
  </si>
  <si>
    <t>李军生</t>
  </si>
  <si>
    <t>LFV3A28K7D3116661</t>
  </si>
  <si>
    <t>愈晓苑</t>
  </si>
  <si>
    <t>LFV3A28K1D3116705</t>
  </si>
  <si>
    <t>古海权</t>
  </si>
  <si>
    <t>LFV3A28KXE3002249</t>
  </si>
  <si>
    <t>10个点内销售</t>
  </si>
  <si>
    <t>林映虹</t>
  </si>
  <si>
    <t>LFV3A28K2D3106281</t>
  </si>
  <si>
    <t>到店加装：导航+倒车影像，奥迪专用皮，升窗系统，Sline标，S4前中网。已完成</t>
  </si>
  <si>
    <t>李先卫</t>
  </si>
  <si>
    <t>张丹娜</t>
  </si>
  <si>
    <t>LFV3A28K6E3002197</t>
  </si>
  <si>
    <t>钟善梅</t>
  </si>
  <si>
    <t>水晶银+黑色 </t>
  </si>
  <si>
    <t>LFV3A28K5E3005124</t>
  </si>
  <si>
    <t>11个点内销售</t>
  </si>
  <si>
    <t>刘思思</t>
  </si>
  <si>
    <t>LFV3A28K9D3122039</t>
  </si>
  <si>
    <t>李亚鸽</t>
  </si>
  <si>
    <t>柚木棕+灰色</t>
  </si>
  <si>
    <t>LFV3A28K2E3003279</t>
  </si>
  <si>
    <t>9个点内销售</t>
  </si>
  <si>
    <t>张学军</t>
  </si>
  <si>
    <t>LFV3A28K2D3112372</t>
  </si>
  <si>
    <t>田青</t>
  </si>
  <si>
    <t>LFV3A28K6D3111600</t>
  </si>
  <si>
    <t>柳滢</t>
  </si>
  <si>
    <t>LFV3A28K5D3097561</t>
  </si>
  <si>
    <t>石雄</t>
  </si>
  <si>
    <t>LFV3A28KXE3005507</t>
  </si>
  <si>
    <t>胡阳</t>
  </si>
  <si>
    <t>LFV3A28K3E3005378</t>
  </si>
  <si>
    <t>叶碧青</t>
  </si>
  <si>
    <t xml:space="preserve">LFV3A28K3E3013576 </t>
  </si>
  <si>
    <t>陈云</t>
  </si>
  <si>
    <t>达喀尔米+黑色</t>
  </si>
  <si>
    <t>LFV3A28K7E3012706</t>
  </si>
  <si>
    <t>朱晓霞</t>
  </si>
  <si>
    <t>柚木棕-黑色</t>
  </si>
  <si>
    <t>LFV3A28K3E3011584</t>
  </si>
  <si>
    <t>郑均超</t>
  </si>
  <si>
    <t>LFV3A28K7E3005741</t>
  </si>
  <si>
    <t>林岳弘</t>
  </si>
  <si>
    <t>LFV3A28KXE3003563</t>
  </si>
  <si>
    <t>胡祎</t>
  </si>
  <si>
    <t>LFV3A28K0E3013602</t>
  </si>
  <si>
    <t>江霞飞</t>
  </si>
  <si>
    <t>LFV3A28K5E3013501</t>
  </si>
  <si>
    <t>林永忠</t>
  </si>
  <si>
    <t>LFV3A28K1E3013219</t>
  </si>
  <si>
    <t>杨煜(李艳杰）</t>
  </si>
  <si>
    <t>LFV3A28K4E3013666</t>
  </si>
  <si>
    <t>刘晨晨</t>
  </si>
  <si>
    <t>LFV3A28K1E3003371</t>
  </si>
  <si>
    <t>邓伟强</t>
  </si>
  <si>
    <t>2.0T个性运动版减运动包</t>
  </si>
  <si>
    <t>LFV3A28KXD3121773</t>
  </si>
  <si>
    <t>崔志坚</t>
  </si>
  <si>
    <t>LFV3A28K2E3014508</t>
  </si>
  <si>
    <t>周绍宗</t>
  </si>
  <si>
    <t>LFV3A28K5E3003325</t>
  </si>
  <si>
    <t>张春梅</t>
  </si>
  <si>
    <t>LFV3A28KXE3003434</t>
  </si>
  <si>
    <t>朱秀琴</t>
  </si>
  <si>
    <t>LFV3A28K1E3005198</t>
  </si>
  <si>
    <t>申建军</t>
  </si>
  <si>
    <t>LFV3A28K6E3014530</t>
  </si>
  <si>
    <t>邓利军</t>
  </si>
  <si>
    <t>LFV3A28K8E3014514</t>
  </si>
  <si>
    <t>董婷婷</t>
  </si>
  <si>
    <t>LFV3A28K4E3014476</t>
  </si>
  <si>
    <t>赖军</t>
  </si>
  <si>
    <t>LFV3A28K9E3014909</t>
  </si>
  <si>
    <t>吴静</t>
  </si>
  <si>
    <t>LFV3A28K2E3013424</t>
  </si>
  <si>
    <t>张翠英</t>
  </si>
  <si>
    <t>LFV3A28K9E3014375</t>
  </si>
  <si>
    <t>李华琳</t>
  </si>
  <si>
    <t>LFV3A28K0E3003183</t>
  </si>
  <si>
    <t>罗守虎</t>
  </si>
  <si>
    <t>LFV3A28K6E3014303</t>
  </si>
  <si>
    <t>李雪红</t>
  </si>
  <si>
    <t>LFV3A28K8E3013587</t>
  </si>
  <si>
    <t>邝妙兰</t>
  </si>
  <si>
    <t>LFV3A28K8E3013668</t>
  </si>
  <si>
    <t>肖威</t>
  </si>
  <si>
    <t>LFV3A28K7E3015248</t>
  </si>
  <si>
    <t>林舜炎</t>
  </si>
  <si>
    <t>LFV3A28K6E3005942</t>
  </si>
  <si>
    <t>到店加装：S4前网，导航+倒车影像，专用皮（白黑），SLINE标，升窗系统。已完成</t>
  </si>
  <si>
    <t>黄亚洋</t>
  </si>
  <si>
    <t>雄鹰灰+灰色</t>
  </si>
  <si>
    <t>LFV3A28K8E3014383</t>
  </si>
  <si>
    <t>到店加装：S4四出排气管含后板+S4中网。已完成</t>
  </si>
  <si>
    <t>尚文英</t>
  </si>
  <si>
    <t>LFV3A28K6E3018965</t>
  </si>
  <si>
    <t>赵镇庄</t>
  </si>
  <si>
    <t>LFV3A28K4E3018706</t>
  </si>
  <si>
    <t>朱裕红</t>
  </si>
  <si>
    <t>LFV3A28K3E3018373</t>
  </si>
  <si>
    <t>周玮</t>
  </si>
  <si>
    <t>LFV3A28K5E3018309</t>
  </si>
  <si>
    <t>王佳琦</t>
  </si>
  <si>
    <t>LFV3A28K1E3018419</t>
  </si>
  <si>
    <t>樊帆</t>
  </si>
  <si>
    <t>LFV3A28K1E3018341</t>
  </si>
  <si>
    <t>刘延敏</t>
  </si>
  <si>
    <t>LFV3A28K1E3018534</t>
  </si>
  <si>
    <t>黄炳峰</t>
  </si>
  <si>
    <t>LFV3A28K2E3019109</t>
  </si>
  <si>
    <t>郭发祥</t>
  </si>
  <si>
    <t>LFV3A28K9E3020600</t>
  </si>
  <si>
    <t>张艳芳</t>
  </si>
  <si>
    <t>LFV3A28K1E3014290</t>
  </si>
  <si>
    <t>黄瑜</t>
  </si>
  <si>
    <t xml:space="preserve">LFV3A28K4E3022920 </t>
  </si>
  <si>
    <t>深圳市海星联创科技有限公司</t>
  </si>
  <si>
    <t>LFV3A28K4E3020648</t>
  </si>
  <si>
    <t>纪小明</t>
  </si>
  <si>
    <t>A4L 2.0T舒适型</t>
  </si>
  <si>
    <t>LFV3A28K5E3022568</t>
  </si>
  <si>
    <t>肖凯</t>
  </si>
  <si>
    <t>LFV3A28K0E3018296</t>
  </si>
  <si>
    <t>吕友萍</t>
  </si>
  <si>
    <t xml:space="preserve">LFV3A28K6E3025088 </t>
  </si>
  <si>
    <t>凌金果</t>
  </si>
  <si>
    <t xml:space="preserve">LFV3A28K2E3025055 </t>
  </si>
  <si>
    <t>姚远</t>
  </si>
  <si>
    <t>LFV3A28K9E3027014</t>
  </si>
  <si>
    <t>LFV3A28K9E3018717</t>
  </si>
  <si>
    <t>何彩凤</t>
  </si>
  <si>
    <t>LFV3A28K0E3013678</t>
  </si>
  <si>
    <t>李香兰</t>
  </si>
  <si>
    <t>LFV3A28K9E3022718</t>
  </si>
  <si>
    <t>黄文立</t>
  </si>
  <si>
    <t>LFV3A28K9E3022010</t>
  </si>
  <si>
    <t>陈婉芬</t>
  </si>
  <si>
    <t>黑+灰色</t>
  </si>
  <si>
    <t>LFV3A28K9E3002338</t>
  </si>
  <si>
    <t>何雪荣</t>
  </si>
  <si>
    <t>LFV3A28K7E3018537</t>
  </si>
  <si>
    <t>高立岽</t>
  </si>
  <si>
    <t>LFV3A28K7E3014942</t>
  </si>
  <si>
    <t>魏宏</t>
  </si>
  <si>
    <t xml:space="preserve">LFV3A28K2E3022902 </t>
  </si>
  <si>
    <t>双邢媛</t>
  </si>
  <si>
    <t>LFV3A28K3E3024741</t>
  </si>
  <si>
    <t>叶丹</t>
  </si>
  <si>
    <t>LFV3A28K6E3025222</t>
  </si>
  <si>
    <t>周林</t>
  </si>
  <si>
    <t>LFV3A28K7E3020188</t>
  </si>
  <si>
    <t>刘海磊</t>
  </si>
  <si>
    <t>LFV3A28K0E3020209</t>
  </si>
  <si>
    <t>刘陆峰</t>
  </si>
  <si>
    <t>LFV3A28KXE3026177</t>
  </si>
  <si>
    <t>周全</t>
  </si>
  <si>
    <t>LFV3A28K1E3014046</t>
  </si>
  <si>
    <t>郑少霞</t>
  </si>
  <si>
    <t xml:space="preserve">LFV3A28K4E3025039 </t>
  </si>
  <si>
    <t>周雄辉</t>
  </si>
  <si>
    <t>田明明</t>
  </si>
  <si>
    <t>LFV3A28K1E3024950</t>
  </si>
  <si>
    <t>周具武</t>
  </si>
  <si>
    <t>LFV3A28K9E3020483</t>
  </si>
  <si>
    <t>宋顺方</t>
  </si>
  <si>
    <t>LFV3A28K2E3024763</t>
  </si>
  <si>
    <t>胡斌</t>
  </si>
  <si>
    <t>LFV3A28K3E3015196</t>
  </si>
  <si>
    <t>加装：导航+倒车影像，奥迪专用皮（黑色）。完工</t>
  </si>
  <si>
    <t>周谦</t>
  </si>
  <si>
    <t>LFV3A28KXE3022484</t>
  </si>
  <si>
    <t>魏蔚</t>
  </si>
  <si>
    <t>LFV3A28K0E3020386</t>
  </si>
  <si>
    <t>钟广蕾</t>
  </si>
  <si>
    <t>水晶银+黑色</t>
  </si>
  <si>
    <t>LFV3A28K4E3028829</t>
  </si>
  <si>
    <t>赖进良</t>
  </si>
  <si>
    <t>LFV3A28K9E3031046</t>
  </si>
  <si>
    <t>林春熙</t>
  </si>
  <si>
    <t xml:space="preserve">LFV3A28K1E3025290 </t>
  </si>
  <si>
    <t>黄惠光</t>
  </si>
  <si>
    <t>达喀尔米-黑色</t>
  </si>
  <si>
    <t>LFV3A28K1E3028190</t>
  </si>
  <si>
    <t>李海滨</t>
  </si>
  <si>
    <t>LFV3A28KXE3030553</t>
  </si>
  <si>
    <t>彭卫平</t>
  </si>
  <si>
    <t xml:space="preserve">LFV3A28K2E3030613 </t>
  </si>
  <si>
    <t>白建喜</t>
  </si>
  <si>
    <t>LFV3A28K0E3030674</t>
  </si>
  <si>
    <t>许凯</t>
  </si>
  <si>
    <t>2.0T公务员版</t>
  </si>
  <si>
    <t>LFV3A28K5E3032078</t>
  </si>
  <si>
    <t>深圳市川菱科技有限公司</t>
  </si>
  <si>
    <t>LFV3A28KXE3031962</t>
  </si>
  <si>
    <t>冯国</t>
  </si>
  <si>
    <t>LFV3A28K2D3121296</t>
  </si>
  <si>
    <t>到店加装：个性化专用皮（黑+棕）。完工</t>
  </si>
  <si>
    <t>党银玲</t>
  </si>
  <si>
    <t>LFV3A28K8E3020278</t>
  </si>
  <si>
    <t>施义乒</t>
  </si>
  <si>
    <t>LFV3A28K1E3014273</t>
  </si>
  <si>
    <t>加装：S4四出排气管含后板+S4前中网。完工</t>
  </si>
  <si>
    <t>陈俊杰</t>
  </si>
  <si>
    <t>LFV3A28K4E3022464</t>
  </si>
  <si>
    <t>黄金华</t>
  </si>
  <si>
    <t>LFV3A28K3E3028014</t>
  </si>
  <si>
    <t>林倩宇</t>
  </si>
  <si>
    <t>LFV3A28K1E3031557</t>
  </si>
  <si>
    <t>谢帅</t>
  </si>
  <si>
    <t>达喀尔米+灰色</t>
  </si>
  <si>
    <t>LFV3A28K8E3020846</t>
  </si>
  <si>
    <t>谢才建</t>
  </si>
  <si>
    <t>LFV3A28K0E3030772</t>
  </si>
  <si>
    <t>张曙芬</t>
  </si>
  <si>
    <t>LFV3A28K8E3019969</t>
  </si>
  <si>
    <t>张芬芳</t>
  </si>
  <si>
    <t>LFV3A28K2E3036198</t>
  </si>
  <si>
    <t>李清红</t>
  </si>
  <si>
    <t xml:space="preserve">LFV3A28K4E3036297 </t>
  </si>
  <si>
    <t>候南南</t>
  </si>
  <si>
    <t>LFV3A28K0E3036054</t>
  </si>
  <si>
    <t>萧美苑</t>
  </si>
  <si>
    <t>LFV3A28K7E3036083</t>
  </si>
  <si>
    <t>杨温迪</t>
  </si>
  <si>
    <t>LFV3A28K4E3031536</t>
  </si>
  <si>
    <t>LFV3A28K3E3037862</t>
  </si>
  <si>
    <t>刘莅杨</t>
  </si>
  <si>
    <t>LFV3A28K3E3022682</t>
  </si>
  <si>
    <t>易晓毛</t>
  </si>
  <si>
    <t>白-黑色</t>
  </si>
  <si>
    <t>LFV3A28K1E3035303</t>
  </si>
  <si>
    <t>邓洪峰</t>
  </si>
  <si>
    <t>LFV3A28K4E3036462</t>
  </si>
  <si>
    <t>罗燕和</t>
  </si>
  <si>
    <t>LFV3A28K7E3039923</t>
  </si>
  <si>
    <t>吴国荣</t>
  </si>
  <si>
    <t>LFV3A28K5E3036499</t>
  </si>
  <si>
    <t>李金键</t>
  </si>
  <si>
    <t>LFV3A28K2E3042132</t>
  </si>
  <si>
    <t>刘娴</t>
  </si>
  <si>
    <t>LFV3A28K7E3040005</t>
  </si>
  <si>
    <r>
      <rPr>
        <sz val="10"/>
        <rFont val="宋体"/>
        <charset val="134"/>
      </rPr>
      <t>到店加装：升窗系统</t>
    </r>
    <r>
      <rPr>
        <sz val="10"/>
        <color indexed="10"/>
        <rFont val="宋体"/>
        <charset val="134"/>
      </rPr>
      <t xml:space="preserve"> 完工</t>
    </r>
  </si>
  <si>
    <t>任祖坤</t>
  </si>
  <si>
    <t>LFV3A28K0E3041948</t>
  </si>
  <si>
    <t>曹欢颜</t>
  </si>
  <si>
    <t>LFV3A28KXE3040080</t>
  </si>
  <si>
    <t>张辰</t>
  </si>
  <si>
    <t>LFV3A28K7E3042160</t>
  </si>
  <si>
    <t>范汉文</t>
  </si>
  <si>
    <t>LFV3A28K6E3041940</t>
  </si>
  <si>
    <t>王雨晗</t>
  </si>
  <si>
    <t>LFV3A28K3E3040504</t>
  </si>
  <si>
    <t>李军</t>
  </si>
  <si>
    <t>LFV3A28K6E3042988</t>
  </si>
  <si>
    <t>廖海源</t>
  </si>
  <si>
    <t>水晶银-灰色</t>
  </si>
  <si>
    <t>LFV3A28K9E3043066</t>
  </si>
  <si>
    <t>马齐明</t>
  </si>
  <si>
    <t>LFV3A28K5E3042531</t>
  </si>
  <si>
    <t>蒋炎发</t>
  </si>
  <si>
    <t>雄鹰灰-灰色</t>
  </si>
  <si>
    <t>LFV3A28K2E3042101</t>
  </si>
  <si>
    <t>潘康伟</t>
  </si>
  <si>
    <t xml:space="preserve">LFV3A28K7E3021986 </t>
  </si>
  <si>
    <t>赖春花</t>
  </si>
  <si>
    <t>LFV3A28K5E3041945</t>
  </si>
  <si>
    <t>钟月秀</t>
  </si>
  <si>
    <t>LFV3A28K6E3042814</t>
  </si>
  <si>
    <t>黄史防</t>
  </si>
  <si>
    <t>2.0T个性运动</t>
  </si>
  <si>
    <t>LFV3A28K5E3043307</t>
  </si>
  <si>
    <t>张伟光</t>
  </si>
  <si>
    <t>水晶银-黑色</t>
  </si>
  <si>
    <t>LFV3A28K1E3042462</t>
  </si>
  <si>
    <t>邓映清</t>
  </si>
  <si>
    <t>王理鹏</t>
  </si>
  <si>
    <t>柚木棕-灰色</t>
  </si>
  <si>
    <t>LFV3A28K1E3045085</t>
  </si>
  <si>
    <t>何玲娜</t>
  </si>
  <si>
    <t>LFV3A28K0E3045319</t>
  </si>
  <si>
    <t>邓学昆</t>
  </si>
  <si>
    <t>2.0T个性运动版加运动包</t>
  </si>
  <si>
    <t>LFV3A28K5E3043369</t>
  </si>
  <si>
    <t>艾之华</t>
  </si>
  <si>
    <t>LFV3A28K6E3043753</t>
  </si>
  <si>
    <t>曾德平</t>
  </si>
  <si>
    <t>LFV3A28K6E3039931</t>
  </si>
  <si>
    <t>罗锦标</t>
  </si>
  <si>
    <t>LFV3A28K1E3047970</t>
  </si>
  <si>
    <t>蔡创英</t>
  </si>
  <si>
    <t>LFV3A28K4E3048241</t>
  </si>
  <si>
    <t>邹祺炜</t>
  </si>
  <si>
    <t>LFV3A28K2E3048383</t>
  </si>
  <si>
    <t>胡原野</t>
  </si>
  <si>
    <t xml:space="preserve"> LFV3A28K9E3047974</t>
  </si>
  <si>
    <t>常俊华</t>
  </si>
  <si>
    <t>LFV3A28K2E3041613</t>
  </si>
  <si>
    <t>邓陆雄</t>
  </si>
  <si>
    <t>LFV3A28K6E3050931</t>
  </si>
  <si>
    <t>包月春</t>
  </si>
  <si>
    <t>LFV3A28KXE3051659</t>
  </si>
  <si>
    <t>蔡喜文</t>
  </si>
  <si>
    <t>LFV3A28K4E3051088</t>
  </si>
  <si>
    <t>章菊芳</t>
  </si>
  <si>
    <t>LFV3A28KXE3045781</t>
  </si>
  <si>
    <t>薛明华</t>
  </si>
  <si>
    <t>宋婷（陈源森）</t>
  </si>
  <si>
    <t>LFV3A28K5E3053125</t>
  </si>
  <si>
    <t>邱荣康</t>
  </si>
  <si>
    <t>LFV3A28K5E3052895</t>
  </si>
  <si>
    <t>刘泽军</t>
  </si>
  <si>
    <t>LFV3A28K7E3049108</t>
  </si>
  <si>
    <t>姚艳</t>
  </si>
  <si>
    <t>LFV3A28K3E3050661</t>
  </si>
  <si>
    <t>加装：升窗系统，五星双色皮 已下单</t>
  </si>
  <si>
    <t>向朝海</t>
  </si>
  <si>
    <t>2.0T运动型</t>
  </si>
  <si>
    <t>LFV3A28K0E3054201</t>
  </si>
  <si>
    <t>陈伟浓</t>
  </si>
  <si>
    <t>LFV3A28K8E3051028</t>
  </si>
  <si>
    <t>舒俊华</t>
  </si>
  <si>
    <t>LFV3A28K1E3054949</t>
  </si>
  <si>
    <t>潘琦</t>
  </si>
  <si>
    <t>LFV3A28K1E3050772</t>
  </si>
  <si>
    <t>刘荣珍</t>
  </si>
  <si>
    <t>LFV3A28K8E3053278</t>
  </si>
  <si>
    <t>袁兴洪</t>
  </si>
  <si>
    <t>LFV3A28KXE3054366</t>
  </si>
  <si>
    <t>温育君</t>
  </si>
  <si>
    <t>达喀尔米-灰色</t>
  </si>
  <si>
    <t>LFV3A28KXE3046798</t>
  </si>
  <si>
    <t>杨文才</t>
  </si>
  <si>
    <t>LFV3A28K3E3052118</t>
  </si>
  <si>
    <t>罗曹园</t>
  </si>
  <si>
    <t>LFV3A28K6E3054347</t>
  </si>
  <si>
    <t>深圳市誉途新材料实业有限公司</t>
  </si>
  <si>
    <t>LFV3A28K8E3054379</t>
  </si>
  <si>
    <t>朱志光</t>
  </si>
  <si>
    <t>LFV3A28K0E3053324</t>
  </si>
  <si>
    <t>LFV3A28K6E3042893</t>
  </si>
  <si>
    <t>标检用车,暂不售</t>
  </si>
  <si>
    <t>陈新得</t>
  </si>
  <si>
    <t>LFV3A28K1E3054353</t>
  </si>
  <si>
    <t>徐淑真</t>
  </si>
  <si>
    <t xml:space="preserve"> 45T 165kW个性运动版减运动包</t>
  </si>
  <si>
    <t>LFV3A28KXE3057252</t>
  </si>
  <si>
    <t>夏俊贤</t>
  </si>
  <si>
    <t>LFV3A28K2E3056595</t>
  </si>
  <si>
    <t>李晓莉</t>
  </si>
  <si>
    <t>LFV3A28K1E3046558</t>
  </si>
  <si>
    <t>客户愿意加11600的皮和导航</t>
  </si>
  <si>
    <t>李丹彤</t>
  </si>
  <si>
    <t>LFV3A28K6E3060682</t>
  </si>
  <si>
    <t>到店加装：升窗系统、双色皮 已下单</t>
  </si>
  <si>
    <t>袁良志</t>
  </si>
  <si>
    <t>35TFSI 舒适型</t>
  </si>
  <si>
    <t>LFV3A28KXE3060085</t>
  </si>
  <si>
    <t>黄定昆</t>
  </si>
  <si>
    <t>LFV3A28K1E3063571</t>
  </si>
  <si>
    <t>到店加装：升窗系统、午阳真皮已下单</t>
  </si>
  <si>
    <t>深圳市曹记精密有限公司</t>
  </si>
  <si>
    <t>35TFSI 技术型</t>
  </si>
  <si>
    <t>LFV3A28K2E3060887</t>
  </si>
  <si>
    <t>2015款欠修改合同</t>
  </si>
  <si>
    <t>郭璞</t>
  </si>
  <si>
    <t>LFV3A28K8E3054396</t>
  </si>
  <si>
    <t>王付红</t>
  </si>
  <si>
    <t>LFV3A28K4E3057733</t>
  </si>
  <si>
    <t>到店加装：升窗系统/双色皮 已下单</t>
  </si>
  <si>
    <t>龚玉明</t>
  </si>
  <si>
    <t>LFV3A28K5E3058339</t>
  </si>
  <si>
    <t>李虹燕</t>
  </si>
  <si>
    <t>LFV3A28K1E3043644</t>
  </si>
  <si>
    <t>到店加装：升窗系统 完工  双色皮 已下单</t>
  </si>
  <si>
    <t>林奇迎</t>
  </si>
  <si>
    <t>柚木棕+黑色</t>
  </si>
  <si>
    <t>LFV3A28K3E3058937</t>
  </si>
  <si>
    <t>陈小安</t>
  </si>
  <si>
    <t>LFV3A28K0E3048401</t>
  </si>
  <si>
    <t>加装：双色皮、升窗系统 已下单</t>
  </si>
  <si>
    <t>张加琦</t>
  </si>
  <si>
    <t>LFV3A28K3E3050935</t>
  </si>
  <si>
    <t>到店加装：升窗系统，奥迪专用皮 已下单</t>
  </si>
  <si>
    <t>李幸勇</t>
  </si>
  <si>
    <t>LFV3A28K3E3068433</t>
  </si>
  <si>
    <t>新款</t>
  </si>
  <si>
    <t>郭兴元</t>
  </si>
  <si>
    <t>LFV3A28K2E3068729</t>
  </si>
  <si>
    <t>加装：升窗系统、双色皮</t>
  </si>
  <si>
    <t>宁真真</t>
  </si>
  <si>
    <t>白金色-灰色</t>
  </si>
  <si>
    <t>LFV3A28K2E3068049</t>
  </si>
  <si>
    <t>朱子瑶</t>
  </si>
  <si>
    <t>LFV3A28K3E3068139</t>
  </si>
  <si>
    <t>到店加装：升窗系统，五星双色皮</t>
  </si>
  <si>
    <t>曾海洋</t>
  </si>
  <si>
    <t>LFV3A28K4E3069185</t>
  </si>
  <si>
    <t>刘壮</t>
  </si>
  <si>
    <t>LFV3A28K8E3069528</t>
  </si>
  <si>
    <t>张利容</t>
  </si>
  <si>
    <t>LFV3A28K9E3063351</t>
  </si>
  <si>
    <t>加装：升窗系统、五星双色皮 完工</t>
  </si>
  <si>
    <t>杨慧芳</t>
  </si>
  <si>
    <t>LFV3A28K8E3069061</t>
  </si>
  <si>
    <t>古锦泰</t>
  </si>
  <si>
    <t>LFV3A28K9E3071787</t>
  </si>
  <si>
    <t>加装：升窗系统、双色皮 已下单</t>
  </si>
  <si>
    <t>加12400</t>
  </si>
  <si>
    <t>张旻宇</t>
  </si>
  <si>
    <t>LFV3A28K7E3068404</t>
  </si>
  <si>
    <t>罗秋香</t>
  </si>
  <si>
    <t>LFV3A28K1E3070908</t>
  </si>
  <si>
    <t>廖仕健</t>
  </si>
  <si>
    <t>车到即可开票8.25，廖奕侃</t>
  </si>
  <si>
    <t>LFV3A28K0E3062248</t>
  </si>
  <si>
    <t>陈彬</t>
  </si>
  <si>
    <t>LFV3A28K1E3071251</t>
  </si>
  <si>
    <t>谢敏荣</t>
  </si>
  <si>
    <t>LFV3A28KXE3071958</t>
  </si>
  <si>
    <t>谢国文</t>
  </si>
  <si>
    <t>LFV3A28K6E3071763</t>
  </si>
  <si>
    <t>赵予忠</t>
  </si>
  <si>
    <t>LFV3A28K5E3071835</t>
  </si>
  <si>
    <t>卞楚晨</t>
  </si>
  <si>
    <t>LFV3A28K5E3073391</t>
  </si>
  <si>
    <t>黄文勇</t>
  </si>
  <si>
    <t>LFV3A28K8E3075040</t>
  </si>
  <si>
    <t>唐瑞英</t>
  </si>
  <si>
    <t>LFV3A28K6E3073366</t>
  </si>
  <si>
    <t>加装：五星双色皮 已下单</t>
  </si>
  <si>
    <t>肖琼</t>
  </si>
  <si>
    <t>LFV3A28K3E3075026</t>
  </si>
  <si>
    <t>加装：升窗系统 已下单 +5000</t>
  </si>
  <si>
    <t>杨贵连</t>
  </si>
  <si>
    <t>LFV3A28K9E3075080</t>
  </si>
  <si>
    <t>张洲</t>
  </si>
  <si>
    <t>2.0T个性版减运动包</t>
  </si>
  <si>
    <t>LFV3A28K4E3073916</t>
  </si>
  <si>
    <t>冯秋英</t>
  </si>
  <si>
    <t>LFV3A28K0E3074982</t>
  </si>
  <si>
    <t>张建成</t>
  </si>
  <si>
    <t>加7300（非精品价）明天交钱9-11</t>
  </si>
  <si>
    <t>LFV3A28K9E3075919</t>
  </si>
  <si>
    <t>赖丽霞</t>
  </si>
  <si>
    <t>加7800升窗</t>
  </si>
  <si>
    <r>
      <rPr>
        <sz val="10"/>
        <rFont val="宋体"/>
        <charset val="134"/>
      </rPr>
      <t>2</t>
    </r>
    <r>
      <rPr>
        <sz val="10"/>
        <rFont val="宋体"/>
        <charset val="134"/>
      </rPr>
      <t>.0T标准型</t>
    </r>
  </si>
  <si>
    <t>LFV3A28K6E3076185</t>
  </si>
  <si>
    <t>杨总同意不加升窗</t>
  </si>
  <si>
    <t>LFV3A28K1E3075977</t>
  </si>
  <si>
    <t>加7000</t>
  </si>
  <si>
    <t>廖仕彬</t>
  </si>
  <si>
    <t>加多少钱升窗等答复9.4（要求8000报价，7000底限）</t>
  </si>
  <si>
    <t>LFV3A28K5E3077487</t>
  </si>
  <si>
    <t>孙嘉其</t>
  </si>
  <si>
    <t>LFV3A28K5E3075187</t>
  </si>
  <si>
    <t>戴盛宇</t>
  </si>
  <si>
    <t>LFV3A28KXE3077307</t>
  </si>
  <si>
    <t>陈喻萍</t>
  </si>
  <si>
    <t>LFV3A28K1E3075946</t>
  </si>
  <si>
    <t>王文蛟</t>
  </si>
  <si>
    <t>专案，不愿加升窗，销售同杨总沟通9.4销售说同意不加升窗9.6.本来今天开票，客户说车架号与生辰八字不符，可能要换在途车78650 9.19不换了，可开票9.19</t>
  </si>
  <si>
    <t>LFV3A28K7E3077331</t>
  </si>
  <si>
    <t>何金朋</t>
  </si>
  <si>
    <t>LFV3A28K3E3075088</t>
  </si>
  <si>
    <t>惠凌燕</t>
  </si>
  <si>
    <t>LFV3A28K9E3078559</t>
  </si>
  <si>
    <t>彭海华</t>
  </si>
  <si>
    <t>LFV3A28K5E3078543</t>
  </si>
  <si>
    <t>宋珊珊</t>
  </si>
  <si>
    <t>幻影黑-灰色</t>
  </si>
  <si>
    <t>LFV3A28K3E3075267</t>
  </si>
  <si>
    <t>黄水灵</t>
  </si>
  <si>
    <t>LFV3A28K7E3078432</t>
  </si>
  <si>
    <t>丘玲</t>
  </si>
  <si>
    <t>LFV3A28K3E3078461</t>
  </si>
  <si>
    <t>郑利锋</t>
  </si>
  <si>
    <t>LFV3A28K3E3078928</t>
  </si>
  <si>
    <t>唐松年</t>
  </si>
  <si>
    <t>LFV3A28K6E3075196</t>
  </si>
  <si>
    <t>加7300</t>
  </si>
  <si>
    <t>LFV3A28K6E3078650</t>
  </si>
  <si>
    <t>张玉</t>
  </si>
  <si>
    <t>LFV3A28K7E3076552</t>
  </si>
  <si>
    <r>
      <rPr>
        <sz val="10"/>
        <rFont val="宋体"/>
        <charset val="134"/>
      </rPr>
      <t xml:space="preserve">加装：升窗系统 已下单 </t>
    </r>
    <r>
      <rPr>
        <b/>
        <sz val="10"/>
        <color indexed="10"/>
        <rFont val="宋体"/>
        <charset val="134"/>
      </rPr>
      <t>双色皮 未下单</t>
    </r>
  </si>
  <si>
    <t>葛亚南</t>
  </si>
  <si>
    <t>王文越-王元君9.9 退车9.15</t>
  </si>
  <si>
    <t>宋婷-李晓毓9.4原订棕色，现要白金色，合同没双色皮，杨总同意9.19，还是要柚木棕的9.20</t>
  </si>
  <si>
    <t>LFV3A28K7E3080620</t>
  </si>
  <si>
    <t>何子为</t>
  </si>
  <si>
    <t>LFV3A28K4E3080008</t>
  </si>
  <si>
    <t>郭建源</t>
  </si>
  <si>
    <t>LFV3A28K5E3078025</t>
  </si>
  <si>
    <t>傅佐洲</t>
  </si>
  <si>
    <t>LFV3A28K9E3077654</t>
  </si>
  <si>
    <t>朱秋</t>
  </si>
  <si>
    <t>雄鹰灰-黑色</t>
  </si>
  <si>
    <t>LFV3A28K8E3082313</t>
  </si>
  <si>
    <t>杨智雨</t>
  </si>
  <si>
    <t>LFV3A28KXE3081874</t>
  </si>
  <si>
    <t>汪长平</t>
  </si>
  <si>
    <t>LFV3A28K6E3083802</t>
  </si>
  <si>
    <t>购置税23500</t>
  </si>
  <si>
    <t>彭春娜</t>
  </si>
  <si>
    <t>LFV3A28K0E3080006</t>
  </si>
  <si>
    <t>购置税26400</t>
  </si>
  <si>
    <t>梁杰</t>
  </si>
  <si>
    <t>LFV3A28KXE3400657</t>
  </si>
  <si>
    <t>购置税24900</t>
  </si>
  <si>
    <t>深圳市润越贸易有限公司</t>
  </si>
  <si>
    <t>雄鹰灰+黑色</t>
  </si>
  <si>
    <t>LFV3A28K1E3075901</t>
  </si>
  <si>
    <t>张毅军</t>
  </si>
  <si>
    <t>LFV3A28K6E3087154</t>
  </si>
  <si>
    <t>LFV3A28K9E3085916</t>
  </si>
  <si>
    <t>赖志坚</t>
  </si>
  <si>
    <t>LFV3A28K3E3086432</t>
  </si>
  <si>
    <t>购置税23300</t>
  </si>
  <si>
    <t>林美娟</t>
  </si>
  <si>
    <t>LFV3A28K2E3089533</t>
  </si>
  <si>
    <t>LFV3A28K5E3085458</t>
  </si>
  <si>
    <t>LFV3A28K5E3086741</t>
  </si>
  <si>
    <t>魏一虎</t>
  </si>
  <si>
    <t>LFV3A28K7E3086076</t>
  </si>
  <si>
    <t>加装：升窗系统、双色皮 后排出风口，折叠外后视镜已下单</t>
  </si>
  <si>
    <t>合格证在财务     购置税23500</t>
  </si>
  <si>
    <t>陈红星</t>
  </si>
  <si>
    <t>LFV3A28K3E3088116</t>
  </si>
  <si>
    <t>李文健</t>
  </si>
  <si>
    <t>LFV3A28K7E3077264</t>
  </si>
  <si>
    <t>戴爱方</t>
  </si>
  <si>
    <t>LFV3A28K5E3092247</t>
  </si>
  <si>
    <t>彭奥迪</t>
  </si>
  <si>
    <t>LFV3A28K8E3093232</t>
  </si>
  <si>
    <t>吴凤娟</t>
  </si>
  <si>
    <t>LFV3A28K5E3402090</t>
  </si>
  <si>
    <t>LFV3A28K4E3401626</t>
  </si>
  <si>
    <t>刘荣</t>
  </si>
  <si>
    <t>LFV3A28K8E3401905</t>
  </si>
  <si>
    <t>李逵斌</t>
  </si>
  <si>
    <t>LFV3A28K4E3092434</t>
  </si>
  <si>
    <t>确认2000双色皮</t>
  </si>
  <si>
    <t>李贵华</t>
  </si>
  <si>
    <t>LFV3A28K9E3402013</t>
  </si>
  <si>
    <t>曾顺怡</t>
  </si>
  <si>
    <t>LFV3A28K0E3093046</t>
  </si>
  <si>
    <t>黄跃新</t>
  </si>
  <si>
    <t>朱鹭白-棕色</t>
  </si>
  <si>
    <t>LFV3A28K9E3092090</t>
  </si>
  <si>
    <t>韦民华</t>
  </si>
  <si>
    <t>LFV3A28K5E3093043</t>
  </si>
  <si>
    <t>彭海泊</t>
  </si>
  <si>
    <t>LFV3A28K5E3094225</t>
  </si>
  <si>
    <t>李幸怡</t>
  </si>
  <si>
    <t>LFV3A28K0E3090695</t>
  </si>
  <si>
    <t>加装：升窗系统、后排出风口，折叠外后视镜已下单</t>
  </si>
  <si>
    <t>王丽明</t>
  </si>
  <si>
    <t>LFV3A28K6E3094248</t>
  </si>
  <si>
    <t>加3000双色皮</t>
  </si>
  <si>
    <t>朱秋华</t>
  </si>
  <si>
    <t>LFV3A28K8E3402343</t>
  </si>
  <si>
    <t>占长忠</t>
  </si>
  <si>
    <t>白金色-棕色</t>
  </si>
  <si>
    <t>LFV3A28K1E3091872</t>
  </si>
  <si>
    <t>林金鹏</t>
  </si>
  <si>
    <t>LFV3A28K4E3093048</t>
  </si>
  <si>
    <t>深圳市晨鑫达电子有限公司</t>
  </si>
  <si>
    <t>LFV3A28K4E3402064</t>
  </si>
  <si>
    <t>5800五星皮（黑色）已下单</t>
  </si>
  <si>
    <t>吴家醒</t>
  </si>
  <si>
    <t>2015新款</t>
  </si>
  <si>
    <t>LFV3A28K1E3094738</t>
  </si>
  <si>
    <t>刘秒媛</t>
  </si>
  <si>
    <t>LFV3A28K9E3091943</t>
  </si>
  <si>
    <t>加装：双色皮、后排出风口</t>
  </si>
  <si>
    <t>易知生</t>
  </si>
  <si>
    <t>LFV3A28K0E3096609</t>
  </si>
  <si>
    <t>陈杰敏</t>
  </si>
  <si>
    <t>LFV3A28K5E3401893</t>
  </si>
  <si>
    <t>深圳市合瑞华科技有限公司</t>
  </si>
  <si>
    <r>
      <rPr>
        <sz val="9"/>
        <rFont val="宋体"/>
        <charset val="134"/>
      </rPr>
      <t>4</t>
    </r>
    <r>
      <rPr>
        <sz val="9"/>
        <color indexed="8"/>
        <rFont val="宋体"/>
        <charset val="134"/>
      </rPr>
      <t>776</t>
    </r>
  </si>
  <si>
    <r>
      <rPr>
        <sz val="10"/>
        <rFont val="宋体"/>
        <charset val="134"/>
      </rPr>
      <t>1</t>
    </r>
    <r>
      <rPr>
        <sz val="9"/>
        <color indexed="8"/>
        <rFont val="宋体"/>
        <charset val="134"/>
      </rPr>
      <t>.8T舒适型</t>
    </r>
  </si>
  <si>
    <t>LFV3A28K6E3083766</t>
  </si>
  <si>
    <t>保底精品9800</t>
  </si>
  <si>
    <t>董昱</t>
  </si>
  <si>
    <t>LFV3A28K9E3097306</t>
  </si>
  <si>
    <t>袁文毅</t>
  </si>
  <si>
    <t>已通过190000</t>
  </si>
  <si>
    <t>LFV3A28K9E3096429</t>
  </si>
  <si>
    <t>马朝海</t>
  </si>
  <si>
    <t>个性运动版</t>
  </si>
  <si>
    <t>LFV3A28K4E3097181</t>
  </si>
  <si>
    <t>廖明华</t>
  </si>
  <si>
    <t>已开票12.3  306700</t>
  </si>
  <si>
    <t>LFV3A28K4E3097052</t>
  </si>
  <si>
    <t>黄芳</t>
  </si>
  <si>
    <t>已开票12.3 291099</t>
  </si>
  <si>
    <t>LFV3A28K8E3097474</t>
  </si>
  <si>
    <t>王永</t>
  </si>
  <si>
    <t>已开票12.4 274700</t>
  </si>
  <si>
    <t>LFV3A28K0E3096108</t>
  </si>
  <si>
    <t>及姗</t>
  </si>
  <si>
    <t>已开票12.5 329900</t>
  </si>
  <si>
    <t>LFV3A28KXE3097301</t>
  </si>
  <si>
    <t>邓志华</t>
  </si>
  <si>
    <t>已开票12.8 272800</t>
  </si>
  <si>
    <t>LFV3A28K4E3066626</t>
  </si>
  <si>
    <t>吴红燕</t>
  </si>
  <si>
    <t>已开票12.7 278617</t>
  </si>
  <si>
    <t>LFV3A28K0E3403986</t>
  </si>
  <si>
    <t>深圳市特科合家具配件有限公司</t>
  </si>
  <si>
    <t>已开票12.7 293900</t>
  </si>
  <si>
    <t>补个人流水，主贷人在国外</t>
  </si>
  <si>
    <t>LFV3A28K1E3092682</t>
  </si>
  <si>
    <t>邓小安</t>
  </si>
  <si>
    <t>已开票12.8 287630</t>
  </si>
  <si>
    <t>LFV3A28K6E3098753</t>
  </si>
  <si>
    <t>张海萍</t>
  </si>
  <si>
    <t xml:space="preserve">已开票12.9 </t>
  </si>
  <si>
    <t>LFV3A28K5E3098873</t>
  </si>
  <si>
    <t>徐展文</t>
  </si>
  <si>
    <t>已通过194000</t>
  </si>
  <si>
    <t>LFV3A28K1E3405715</t>
  </si>
  <si>
    <t>蒋巧华</t>
  </si>
  <si>
    <t>LFV3A28K6E3099062</t>
  </si>
  <si>
    <t>党书昌</t>
  </si>
  <si>
    <t>LFV3A28K8E3099399</t>
  </si>
  <si>
    <t>陈发强</t>
  </si>
  <si>
    <t>LFV3A28K1E3092021</t>
  </si>
  <si>
    <t>蒋官梅</t>
  </si>
  <si>
    <t>LFV3A28K2E3404735</t>
  </si>
  <si>
    <t>梁秀英</t>
  </si>
  <si>
    <t>LFV3A28K7E3098874</t>
  </si>
  <si>
    <t>元晓彬</t>
  </si>
  <si>
    <t>LFV3A28K3E3405280</t>
  </si>
  <si>
    <t>任光琴</t>
  </si>
  <si>
    <t>LFV3A28KXE3404904</t>
  </si>
  <si>
    <t>彭丽（大用户）</t>
  </si>
  <si>
    <t>已放款250000</t>
  </si>
  <si>
    <t>LFV3A28K8E3100163</t>
  </si>
  <si>
    <t>15款</t>
  </si>
  <si>
    <t>方华</t>
  </si>
  <si>
    <t>补流水190000</t>
  </si>
  <si>
    <t>LFV3A28K3E3101494</t>
  </si>
  <si>
    <t>张剑辉</t>
  </si>
  <si>
    <t>LFV3A28K4E3405157</t>
  </si>
  <si>
    <t>陈群</t>
  </si>
  <si>
    <t>已通过100000</t>
  </si>
  <si>
    <t>LFV3A28K1E3099339</t>
  </si>
  <si>
    <t>周一（未结算）</t>
  </si>
  <si>
    <t>雄鹰灰-棕色</t>
  </si>
  <si>
    <t>LFV3A28K2E3407263</t>
  </si>
  <si>
    <t>肖素丽</t>
  </si>
  <si>
    <t>LFV3A28K5E3405135</t>
  </si>
  <si>
    <t>李娅琳</t>
  </si>
  <si>
    <t>已开票12.19 275300</t>
  </si>
  <si>
    <t>LFV3A28K9E3404909</t>
  </si>
  <si>
    <t>LFV3A28K0E3090700</t>
  </si>
  <si>
    <t>杨津津</t>
  </si>
  <si>
    <t>已开票12.19 309900</t>
  </si>
  <si>
    <t>LFV3A28K1E3405374</t>
  </si>
  <si>
    <t>席大响</t>
  </si>
  <si>
    <t>退单：信用不良</t>
  </si>
  <si>
    <t>LFV3A28K5E3407564</t>
  </si>
  <si>
    <t>罗建琛</t>
  </si>
  <si>
    <t>LFV3A28K6E3104843</t>
  </si>
  <si>
    <t>戴天武（未结算）</t>
  </si>
  <si>
    <t>LFV3A28K7E3103264</t>
  </si>
  <si>
    <t>陈贵</t>
  </si>
  <si>
    <t>LFV3A28K2E3093209</t>
  </si>
  <si>
    <t>6800双色皮</t>
  </si>
  <si>
    <t>邹睿</t>
  </si>
  <si>
    <t>已通过110200</t>
  </si>
  <si>
    <t>LFV3A28K3E3406882</t>
  </si>
  <si>
    <t>樊礼</t>
  </si>
  <si>
    <t>杨总同意12.15</t>
  </si>
  <si>
    <t>LFV3A28K3E3103715</t>
  </si>
  <si>
    <t>邹敏芝</t>
  </si>
  <si>
    <t xml:space="preserve">白金色+棕色 </t>
  </si>
  <si>
    <t>LFV3A28K2E3407232</t>
  </si>
  <si>
    <t>陈升华</t>
  </si>
  <si>
    <t>LFV3A28K1E3407786</t>
  </si>
  <si>
    <t>深圳市超强通电子有限公司</t>
  </si>
  <si>
    <t>LFV3A28K5E3408018</t>
  </si>
  <si>
    <t>余慧莲</t>
  </si>
  <si>
    <t>LFV3A28K6E3103479</t>
  </si>
  <si>
    <t>陈静燕</t>
  </si>
  <si>
    <t>LFV3A28K4E3106543</t>
  </si>
  <si>
    <t>杜中原</t>
  </si>
  <si>
    <t>LFV3A28K6E3408044</t>
  </si>
  <si>
    <t>刘山飞</t>
  </si>
  <si>
    <t>LFV3A28K2E3101289</t>
  </si>
  <si>
    <t>冉朋文</t>
  </si>
  <si>
    <t>LFV3A28K3E3410124</t>
  </si>
  <si>
    <t>雷达（未结算）</t>
  </si>
  <si>
    <t>LFV3A28KXE3410248</t>
  </si>
  <si>
    <t>梁丽芬</t>
  </si>
  <si>
    <t>LFV3A28K5E3410142</t>
  </si>
  <si>
    <t>郭毕会</t>
  </si>
  <si>
    <t>幻影黑+黑色</t>
  </si>
  <si>
    <t>LFV3A28KXE3408354</t>
  </si>
  <si>
    <t>闫绍林</t>
  </si>
  <si>
    <t>LFV3A28K0E3108757</t>
  </si>
  <si>
    <r>
      <rPr>
        <sz val="10"/>
        <color indexed="10"/>
        <rFont val="宋体"/>
        <charset val="134"/>
      </rPr>
      <t>（开锦奥票）</t>
    </r>
    <r>
      <rPr>
        <sz val="10"/>
        <rFont val="宋体"/>
        <charset val="134"/>
      </rPr>
      <t>李双荣</t>
    </r>
  </si>
  <si>
    <t>LFV3A28K4E3109121</t>
  </si>
  <si>
    <t>聂廷勇</t>
  </si>
  <si>
    <t>LFV3A28K6E3109928</t>
  </si>
  <si>
    <t>李世琨</t>
  </si>
  <si>
    <t>LFV3A28KXE3094138</t>
  </si>
  <si>
    <t>刘胜章</t>
  </si>
  <si>
    <t>LFV3A28K3E3407272</t>
  </si>
  <si>
    <t>朱锦昙</t>
  </si>
  <si>
    <t>按揭贴息</t>
  </si>
  <si>
    <t>LFV3A28K8E3109896</t>
  </si>
  <si>
    <t>肖倩</t>
  </si>
  <si>
    <t>LFV3A28K5E3109905</t>
  </si>
  <si>
    <t>李继根</t>
  </si>
  <si>
    <t>LFV3A28K3E3410138</t>
  </si>
  <si>
    <t>徐贤能</t>
  </si>
  <si>
    <t>LFV3A28K3E3409832</t>
  </si>
  <si>
    <t>刘月爱</t>
  </si>
  <si>
    <t xml:space="preserve">已开票        </t>
  </si>
  <si>
    <t>LFV3A28K0E3103445</t>
  </si>
  <si>
    <t>LFV3A28K3E3108770</t>
  </si>
  <si>
    <t>曹颖</t>
  </si>
  <si>
    <t>LFV3A28K9E3109888</t>
  </si>
  <si>
    <t>未放入AAK和档案</t>
  </si>
  <si>
    <t>已交首期2.28</t>
  </si>
  <si>
    <t>LFV3A28K0E3409240</t>
  </si>
  <si>
    <t>黄金桥</t>
  </si>
  <si>
    <t>LFV3A28K5E3410352</t>
  </si>
  <si>
    <t>汪郁梅</t>
  </si>
  <si>
    <t>LFV3A28K6E3108813</t>
  </si>
  <si>
    <t>崔建文</t>
  </si>
  <si>
    <t>LFV3A28K2E3408056</t>
  </si>
  <si>
    <t>樊志强</t>
  </si>
  <si>
    <t>LFV3A28K7E3109629</t>
  </si>
  <si>
    <t>陈婷</t>
  </si>
  <si>
    <t>1月份分的个性话车3.14换成舒适型的车</t>
  </si>
  <si>
    <t>LFV3A28K4E3409435</t>
  </si>
  <si>
    <t>李天和</t>
  </si>
  <si>
    <t>LFV3A28KXF3407173</t>
  </si>
  <si>
    <t>黄芬芳</t>
  </si>
  <si>
    <t>LFV3A28K9E3104710</t>
  </si>
  <si>
    <t>黄志秋</t>
  </si>
  <si>
    <t>B組</t>
  </si>
  <si>
    <t>LFV3A28K6F3407400</t>
  </si>
  <si>
    <t>林纯</t>
  </si>
  <si>
    <t>LFV3A28K5E3411243</t>
  </si>
  <si>
    <t xml:space="preserve">完工：膜，七寸屏导航全套（导航+倒车+蓝牙+单碟DVD+行车记录仪）
</t>
  </si>
  <si>
    <t>任志远</t>
  </si>
  <si>
    <t>LFV3A28K4F3011563</t>
  </si>
  <si>
    <t>田华玲</t>
  </si>
  <si>
    <t>LFV3A28K7E3109856</t>
  </si>
  <si>
    <t>3-30已开票</t>
  </si>
  <si>
    <t>LFV3A28K7F3405722</t>
  </si>
  <si>
    <t>广州掌聚信息技术有限公司</t>
  </si>
  <si>
    <t>已开票4.2  259624</t>
  </si>
  <si>
    <t>LFV3A28K5E3109242</t>
  </si>
  <si>
    <t>曾仕娣</t>
  </si>
  <si>
    <t>LFV3A28K8E3109252</t>
  </si>
  <si>
    <t>已完工:膜，五星双色皮（黑+棕）</t>
  </si>
  <si>
    <t>肖江松</t>
  </si>
  <si>
    <t>已开票 259624   4-9</t>
  </si>
  <si>
    <t>LFV3A28K4F3407380</t>
  </si>
  <si>
    <t>张素萍</t>
  </si>
  <si>
    <t>LFV3A28K2E3410129</t>
  </si>
  <si>
    <t>夏震宇</t>
  </si>
  <si>
    <t>LFV3A28K5F3401071</t>
  </si>
  <si>
    <t>完工：五星双色皮（黑+棕）</t>
  </si>
  <si>
    <t>兰春林</t>
  </si>
  <si>
    <t>LFV3A28K1E3109884</t>
  </si>
  <si>
    <t>何子新</t>
  </si>
  <si>
    <t>LFV3A28KXE3109785</t>
  </si>
  <si>
    <t>曾昭文</t>
  </si>
  <si>
    <t>LFV3A28K3F3011814</t>
  </si>
  <si>
    <t>何伟标</t>
  </si>
  <si>
    <t>LFV3A28K6E3107418</t>
  </si>
  <si>
    <t xml:space="preserve">完工：膜
</t>
  </si>
  <si>
    <t>罗丽群</t>
  </si>
  <si>
    <t>已开票4.17 275877.</t>
  </si>
  <si>
    <t>LFV3A28K2E3100126</t>
  </si>
  <si>
    <t>膜未完工，五星皮黑+棕 皮已完工</t>
  </si>
  <si>
    <t>冯发</t>
  </si>
  <si>
    <t>LFV3A28K6F3006106</t>
  </si>
  <si>
    <t>7寸导航全套（导航+倒车+蓝牙+单碟DVD+行车记录仪）+折叠后视镜+后排出风口+雨量传感器</t>
  </si>
  <si>
    <t>占少兰</t>
  </si>
  <si>
    <t>4-20已开票</t>
  </si>
  <si>
    <t>LFV3A28K8F3017253</t>
  </si>
  <si>
    <t>樊珊珊</t>
  </si>
  <si>
    <t>LFV3A28KXE3108927</t>
  </si>
  <si>
    <t>李嘉贸</t>
  </si>
  <si>
    <t>LFV3A28K6F3011564</t>
  </si>
  <si>
    <t>杨钢领</t>
  </si>
  <si>
    <t>何春锋</t>
  </si>
  <si>
    <t>LFV3A28K6F3408367</t>
  </si>
  <si>
    <t>邹燕</t>
  </si>
  <si>
    <t>LFV3A28K8F3011338</t>
  </si>
  <si>
    <t>程良友</t>
  </si>
  <si>
    <t>已开票5-3</t>
  </si>
  <si>
    <t>LFV3A28KXF3003189</t>
  </si>
  <si>
    <t>完工：五星尊贵真皮（黑+棕）+折叠后视镜+后排出风口</t>
  </si>
  <si>
    <t>深圳市唯特偶新材料股份有限公司</t>
  </si>
  <si>
    <t>已开票4-29</t>
  </si>
  <si>
    <t>LFV3A28K3E3092425</t>
  </si>
  <si>
    <t>黄光胜(开锦奥票)</t>
  </si>
  <si>
    <t>LFV3A28K0F3010216</t>
  </si>
  <si>
    <t>吴志鸿</t>
  </si>
  <si>
    <t>已开票5-5</t>
  </si>
  <si>
    <t>LFV3A28K7F3005286</t>
  </si>
  <si>
    <t>袁则友</t>
  </si>
  <si>
    <t>已开票4.28  259700.00</t>
  </si>
  <si>
    <t>LFV3A28K2F3003204</t>
  </si>
  <si>
    <t>完工：7寸导航全套（导航+倒车+蓝牙+单碟DVD+行车记录仪）+折叠后视镜+后排出风口+雨量传感器</t>
  </si>
  <si>
    <t>孟兵</t>
  </si>
  <si>
    <t>已开票4.28 262200.00</t>
  </si>
  <si>
    <t>4776</t>
  </si>
  <si>
    <t>LFV3A28K6F3020541</t>
  </si>
  <si>
    <t>五星皮黑+棕与78087对调座椅</t>
  </si>
  <si>
    <t>邹志茂</t>
  </si>
  <si>
    <t>LFV3A28K0F3016968</t>
  </si>
  <si>
    <t>刘凌</t>
  </si>
  <si>
    <t xml:space="preserve">白金色+黑色 </t>
  </si>
  <si>
    <t>LFV3A28K0F3006327</t>
  </si>
  <si>
    <t>闫富贵</t>
  </si>
  <si>
    <t>LFV3A28K9F3003068</t>
  </si>
  <si>
    <t>完工：膜，五星双色皮黑+棕</t>
  </si>
  <si>
    <t>王晓辉</t>
  </si>
  <si>
    <t>LFV3A28K9F3001868</t>
  </si>
  <si>
    <t>黄海先</t>
  </si>
  <si>
    <t>LFV3A28K6F3020555</t>
  </si>
  <si>
    <t>曾裕峰</t>
  </si>
  <si>
    <t>已开票5-13</t>
  </si>
  <si>
    <t>LFV3A28K8F3020749</t>
  </si>
  <si>
    <t>邓叶欣</t>
  </si>
  <si>
    <t>LFV3A28KXF3016363</t>
  </si>
  <si>
    <t>谷桃香</t>
  </si>
  <si>
    <t>LFV3A28K5F3018327</t>
  </si>
  <si>
    <t>陈黎明</t>
  </si>
  <si>
    <t>LFV3A28K5F3020840</t>
  </si>
  <si>
    <t>孔晓琼</t>
  </si>
  <si>
    <t>LFV3A28KXF3410929</t>
  </si>
  <si>
    <t>曾琴</t>
  </si>
  <si>
    <t>LFV3A28K3F3016429</t>
  </si>
  <si>
    <t>夏登云</t>
  </si>
  <si>
    <t>LFV3A28K5F3410062</t>
  </si>
  <si>
    <t>夏望清</t>
  </si>
  <si>
    <t>范久蓉</t>
  </si>
  <si>
    <t>已交钱5.19</t>
  </si>
  <si>
    <t>LFV3A28K6F3005697</t>
  </si>
  <si>
    <t>到店加装：S4中网+S4排气管+座椅专用皮黑色+WIFI专用行车记录仪 已完工</t>
  </si>
  <si>
    <t>刘小方</t>
  </si>
  <si>
    <t>LFV3A28K2F3023663</t>
  </si>
  <si>
    <t>罗景威</t>
  </si>
  <si>
    <t>已交钱5.24</t>
  </si>
  <si>
    <t>LFV3A28KXF3022583</t>
  </si>
  <si>
    <t>陈年声</t>
  </si>
  <si>
    <t>已交钱5-22</t>
  </si>
  <si>
    <t>LFV3A28K0F3011477</t>
  </si>
  <si>
    <t>胡建权</t>
  </si>
  <si>
    <t>LFV3A28K7F3019754</t>
  </si>
  <si>
    <t>蔡弈滨</t>
  </si>
  <si>
    <t>已开票5.30  291410</t>
  </si>
  <si>
    <t>LFV3A28K5E3099411</t>
  </si>
  <si>
    <t>徐尧天</t>
  </si>
  <si>
    <t xml:space="preserve">LFV3A28K4F3022272 </t>
  </si>
  <si>
    <t>肖家贤</t>
  </si>
  <si>
    <t>LFV3A28K6F3018403</t>
  </si>
  <si>
    <t>黄庆发</t>
  </si>
  <si>
    <t>LFV3A28K2F3410813</t>
  </si>
  <si>
    <t>张燕利</t>
  </si>
  <si>
    <t>LFV3A28K3F3412778</t>
  </si>
  <si>
    <t>5-18已过按揭5-26</t>
  </si>
  <si>
    <t>LFV3A28K0F3022401</t>
  </si>
  <si>
    <t>阳书宁</t>
  </si>
  <si>
    <t>LFV3A28K9F3412803</t>
  </si>
  <si>
    <t>陈太斌</t>
  </si>
  <si>
    <t>LFV3A28K2F3010637</t>
  </si>
  <si>
    <t>吴松青</t>
  </si>
  <si>
    <t>已开票6-11   279200</t>
  </si>
  <si>
    <t xml:space="preserve">朱鹭白-黑色 </t>
  </si>
  <si>
    <t>LFV3A28K3F3411520</t>
  </si>
  <si>
    <t>加装：7寸导航倒车行车记录仪+五星双色皮黑+棕 完工</t>
  </si>
  <si>
    <t>奖励1000元/台</t>
  </si>
  <si>
    <t>张学芳</t>
  </si>
  <si>
    <t>LFV3A28K5F3408652</t>
  </si>
  <si>
    <t>唐志军</t>
  </si>
  <si>
    <t xml:space="preserve">LFV3A28K3F3020514 </t>
  </si>
  <si>
    <t>张世锋</t>
  </si>
  <si>
    <t>LFV3A28K8F3018774</t>
  </si>
  <si>
    <t>易华健</t>
  </si>
  <si>
    <t>LFV3A28K7F3410791</t>
  </si>
  <si>
    <t>LFV3A28K5E3078087</t>
  </si>
  <si>
    <t>膜未完工，升窗系统</t>
  </si>
  <si>
    <t>曾佩瑾</t>
  </si>
  <si>
    <t>LFV3A28K1F3017496</t>
  </si>
  <si>
    <t>深圳市锐驰机电技术有限公司</t>
  </si>
  <si>
    <t>LFV3A28K6F3029076</t>
  </si>
  <si>
    <t>郑斌</t>
  </si>
  <si>
    <t xml:space="preserve">柚木棕+黑色 </t>
  </si>
  <si>
    <t xml:space="preserve">LFV3A28K9F3016757 </t>
  </si>
  <si>
    <t>付力量</t>
  </si>
  <si>
    <t>LFV3A28K9F3029279</t>
  </si>
  <si>
    <t xml:space="preserve">吴荣利 </t>
  </si>
  <si>
    <t>LFV3A28K7F3009791</t>
  </si>
  <si>
    <t>叶文佳</t>
  </si>
  <si>
    <t>LFV3A28KXF3410624</t>
  </si>
  <si>
    <t>售后替换车，不销售</t>
  </si>
  <si>
    <t>LFV3A28K4F3413776</t>
  </si>
  <si>
    <t>储文斌</t>
  </si>
  <si>
    <t>LFV3A28K0F3025024</t>
  </si>
  <si>
    <t>何景极</t>
  </si>
  <si>
    <t>LFV3A28K6F3036819</t>
  </si>
  <si>
    <t>徐新花</t>
  </si>
  <si>
    <t>LFV3A28K7F3413660</t>
  </si>
  <si>
    <t>蒋田晚</t>
  </si>
  <si>
    <t>LFV3A28K0F3033544</t>
  </si>
  <si>
    <t>翁丽聪</t>
  </si>
  <si>
    <t>LFV3A28K6F3035024</t>
  </si>
  <si>
    <t>王昱</t>
  </si>
  <si>
    <t>LFV3A28K9F3415815</t>
  </si>
  <si>
    <t>汪寅</t>
  </si>
  <si>
    <t>LFV3A28K4F3033479</t>
  </si>
  <si>
    <t>涂婷</t>
  </si>
  <si>
    <t>LFV3A28K7F3413237</t>
  </si>
  <si>
    <t> 李嘉诚</t>
  </si>
  <si>
    <t>LFV3A28KXF3013978</t>
  </si>
  <si>
    <t>邱伟杰</t>
  </si>
  <si>
    <t>LFV3A28K1F3033195</t>
  </si>
  <si>
    <t>张志勇</t>
  </si>
  <si>
    <t>LFV3A28KXF3033082</t>
  </si>
  <si>
    <t>叶华兴</t>
  </si>
  <si>
    <t>LFV3A28K5F3033457</t>
  </si>
  <si>
    <t>吴超</t>
  </si>
  <si>
    <t>LFV3A28K4F3413096</t>
  </si>
  <si>
    <t>余琼琼</t>
  </si>
  <si>
    <t>LFV3A28K2F3033691</t>
  </si>
  <si>
    <t>黄锦芬</t>
  </si>
  <si>
    <t>已开票7-21</t>
  </si>
  <si>
    <t>LFV3A28K7F3032293</t>
  </si>
  <si>
    <t>陈俊文</t>
  </si>
  <si>
    <t>LFV3A28K1F3035643</t>
  </si>
  <si>
    <t>LFV3A28K1F3035433</t>
  </si>
  <si>
    <t>曹文豪</t>
  </si>
  <si>
    <t>LFV3A28K0F3032331</t>
  </si>
  <si>
    <t>叶群芳</t>
  </si>
  <si>
    <t>LFV3A28K9F3025037</t>
  </si>
  <si>
    <t>天安展车</t>
  </si>
  <si>
    <t>张祥桂</t>
  </si>
  <si>
    <t>LFV3A28K3F3033084</t>
  </si>
  <si>
    <t>王纤</t>
  </si>
  <si>
    <t>已开票8.4 二手车报废指标，其他店无资源，暂留锦奥</t>
  </si>
  <si>
    <t>LFV3A28K6F3036013</t>
  </si>
  <si>
    <t>邱庆杰</t>
  </si>
  <si>
    <t>已开票8.6 已收二手车，其他店无资源，暂留锦奥资源</t>
  </si>
  <si>
    <t>LFV3A28K8F3002042</t>
  </si>
  <si>
    <t>加装：五星皮黑+棕完工</t>
  </si>
  <si>
    <t>在财务 奖励200元/台</t>
  </si>
  <si>
    <t>牛瑞雪</t>
  </si>
  <si>
    <t>LFV3A28K5F3039632</t>
  </si>
  <si>
    <t>章学国</t>
  </si>
  <si>
    <t>LFV3A28K3F3416829</t>
  </si>
  <si>
    <t>黄钦</t>
  </si>
  <si>
    <t xml:space="preserve">LFV3A28K7F3039566 </t>
  </si>
  <si>
    <t>刘博</t>
  </si>
  <si>
    <t>LFV3A28KXF3416777</t>
  </si>
  <si>
    <t>梁军</t>
  </si>
  <si>
    <t>LFV3A28K0F3039456</t>
  </si>
  <si>
    <t>李文海</t>
  </si>
  <si>
    <t>LFV3A28K6F3039588</t>
  </si>
  <si>
    <t>谢明均</t>
  </si>
  <si>
    <t>LFV3A28K0F3025511</t>
  </si>
  <si>
    <t>指定试驾车</t>
  </si>
  <si>
    <t>萧锐明</t>
  </si>
  <si>
    <t>LFV3A28K1F3039692</t>
  </si>
  <si>
    <t>李科</t>
  </si>
  <si>
    <t xml:space="preserve">LFV3A28K9F3416608 </t>
  </si>
  <si>
    <t>陈秋香</t>
  </si>
  <si>
    <t>黄志凯</t>
  </si>
  <si>
    <t>LFV3A28K3F3417723</t>
  </si>
  <si>
    <t>但望君</t>
  </si>
  <si>
    <t xml:space="preserve">LFV3A28K8F3041083 </t>
  </si>
  <si>
    <t xml:space="preserve">LFV3A28K7F3038675 </t>
  </si>
  <si>
    <t>李晋贤</t>
  </si>
  <si>
    <t>LFV3A28K1F3042186</t>
  </si>
  <si>
    <t>刘玉婵</t>
  </si>
  <si>
    <t>LFV3A28K1F3040731</t>
  </si>
  <si>
    <t>谭尊兰</t>
  </si>
  <si>
    <t>LFV3A28K1F3033343</t>
  </si>
  <si>
    <t>赵敏</t>
  </si>
  <si>
    <t>LFV3A28KXF3416441</t>
  </si>
  <si>
    <t>李国良</t>
  </si>
  <si>
    <t>LFV3A28K8F3416924</t>
  </si>
  <si>
    <t xml:space="preserve">LFV3A28K8F3416177 </t>
  </si>
  <si>
    <t>王育挺</t>
  </si>
  <si>
    <t xml:space="preserve">LFV3A28K4F3040805 </t>
  </si>
  <si>
    <t>到店加装：五星尊贵真皮（黑+枣红）+S4中网+WIFI行车记录仪 完工</t>
  </si>
  <si>
    <t>张剑军</t>
  </si>
  <si>
    <t xml:space="preserve">LFV3A28K3F3039984 </t>
  </si>
  <si>
    <t>刘奇兵</t>
  </si>
  <si>
    <t>LFV3A28K6F3041941</t>
  </si>
  <si>
    <t>但唐勤</t>
  </si>
  <si>
    <t>LFV3A28K1F3044889</t>
  </si>
  <si>
    <t>向鸿飞</t>
  </si>
  <si>
    <t xml:space="preserve">LFV3A28K0F3040171 </t>
  </si>
  <si>
    <t>到店加装：五星尊贵真皮（黑+棕）+7寸导航倒车行车记录仪</t>
  </si>
  <si>
    <t>戴海明</t>
  </si>
  <si>
    <t>LFV3A28K6F3042832</t>
  </si>
  <si>
    <t>王蕾</t>
  </si>
  <si>
    <t>2.0个性运动版减运动包</t>
  </si>
  <si>
    <t xml:space="preserve">LFV3A28K7F3037798 </t>
  </si>
  <si>
    <t>试驾车不可销售</t>
  </si>
  <si>
    <t>杨选勤</t>
  </si>
  <si>
    <t>LFV3A28K2F3049678</t>
  </si>
  <si>
    <t>郑汉星</t>
  </si>
  <si>
    <t>LFV3A28K2F3416773</t>
  </si>
  <si>
    <t>江镇山</t>
  </si>
  <si>
    <t>已开票9-13</t>
  </si>
  <si>
    <t>LFV3A28K7F3041284</t>
  </si>
  <si>
    <t>谢少文</t>
  </si>
  <si>
    <t>LFV3A28KXF3037052</t>
  </si>
  <si>
    <t>完工。加装:S4中网+转弯灯镜片+五星双色皮黑+棕+7寸导航倒车行车记录仪</t>
  </si>
  <si>
    <t>肖明志</t>
  </si>
  <si>
    <t>LFV3A28K5F3045334</t>
  </si>
  <si>
    <t>冷景群</t>
  </si>
  <si>
    <t>柚木棕-棕色</t>
  </si>
  <si>
    <t>LFV3A28K7F3040703</t>
  </si>
  <si>
    <t>黎天小</t>
  </si>
  <si>
    <t>2.0个性运动版</t>
  </si>
  <si>
    <t>LFV3A28K4F3048449</t>
  </si>
  <si>
    <t>陈海明</t>
  </si>
  <si>
    <t>6月车展</t>
  </si>
  <si>
    <t>LFV3A28K1F3038851</t>
  </si>
  <si>
    <t>易洪波</t>
  </si>
  <si>
    <t>LFV3A28K4F3042229</t>
  </si>
  <si>
    <t>曹含</t>
  </si>
  <si>
    <t>LFV3A28K1F3420183</t>
  </si>
  <si>
    <t>蓝雪琴</t>
  </si>
  <si>
    <t>LFV3A28K6F3047805</t>
  </si>
  <si>
    <t>陈丽芳</t>
  </si>
  <si>
    <t>LFV3A28K8F3041178</t>
  </si>
  <si>
    <t>余伟兴</t>
  </si>
  <si>
    <t>LFV3A28K2F3403022</t>
  </si>
  <si>
    <t>完工。到店加装：S4中网+座椅专用皮黑色+WIFI专用行车记录仪+防眩目转弯灯 奖励1500元/台</t>
  </si>
  <si>
    <t>陆东流</t>
  </si>
  <si>
    <t>LFV3A28K1F3421611</t>
  </si>
  <si>
    <t>林富发</t>
  </si>
  <si>
    <t>LFV3A28K9F3053257</t>
  </si>
  <si>
    <t>黄名清</t>
  </si>
  <si>
    <t>LFV3A28K4F3054588</t>
  </si>
  <si>
    <t>刘萌妍</t>
  </si>
  <si>
    <t>LFV3A28KXF3419968</t>
  </si>
  <si>
    <t>黄良颖</t>
  </si>
  <si>
    <t>LFV3A28K3F3055053</t>
  </si>
  <si>
    <t>程建洋</t>
  </si>
  <si>
    <t xml:space="preserve">雄鹰灰+灰色 </t>
  </si>
  <si>
    <t>LFV3A28K3F3039452</t>
  </si>
  <si>
    <t>新款，</t>
  </si>
  <si>
    <t>张惠民</t>
  </si>
  <si>
    <t>LFV3A28K8F3054903</t>
  </si>
  <si>
    <t>程卓</t>
  </si>
  <si>
    <t>已开票10.6</t>
  </si>
  <si>
    <t>LFV3A28K9F3054862</t>
  </si>
  <si>
    <t>刘末玲</t>
  </si>
  <si>
    <t>LFV3A28K3F3055361</t>
  </si>
  <si>
    <t>新款，加装：四出排气管，个性双色皮黑，WIFI式行车记录仪。</t>
  </si>
  <si>
    <t>宋家著</t>
  </si>
  <si>
    <t>水晶银-棕色</t>
  </si>
  <si>
    <t>LFV3A28K4F3042246</t>
  </si>
  <si>
    <t>黄月治</t>
  </si>
  <si>
    <t>LFV3A28K8F3003904</t>
  </si>
  <si>
    <t>到店加装：五星尊贵真皮（黑+棕） 导航倒车行车记录仪  已完工  奖励1000元/台</t>
  </si>
  <si>
    <t>谢辉</t>
  </si>
  <si>
    <t>LFV3A28K7F3055072</t>
  </si>
  <si>
    <t>王冬冬</t>
  </si>
  <si>
    <t>LFV3A28K5F3054499</t>
  </si>
  <si>
    <t>刘莎</t>
  </si>
  <si>
    <t>LFV3A28K2F3054587</t>
  </si>
  <si>
    <t>新款,试驾车</t>
  </si>
  <si>
    <t>蒋军</t>
  </si>
  <si>
    <t>LFV3A28K4F3054302</t>
  </si>
  <si>
    <t>黄亚龙</t>
  </si>
  <si>
    <t>LFV3A28K9F3055476</t>
  </si>
  <si>
    <t>蒋军能</t>
  </si>
  <si>
    <t>6月</t>
  </si>
  <si>
    <t>LFV3A28K5F3054633</t>
  </si>
  <si>
    <t>邹坚强</t>
  </si>
  <si>
    <t>LFV3A28K7F3055069</t>
  </si>
  <si>
    <t>黄淼森</t>
  </si>
  <si>
    <t>LFV3A28K7F3063379</t>
  </si>
  <si>
    <t>隆超</t>
  </si>
  <si>
    <t>LFV3A28K8F3063360</t>
  </si>
  <si>
    <t>卢剑荣</t>
  </si>
  <si>
    <t>LFV3A28K7F3423430</t>
  </si>
  <si>
    <t>曹燕春</t>
  </si>
  <si>
    <t>LFV3A28K7F3423492</t>
  </si>
  <si>
    <t>秦荣</t>
  </si>
  <si>
    <t>LFV3A28K4F3065140</t>
  </si>
  <si>
    <t>刘立平</t>
  </si>
  <si>
    <t>LFV3A28K1F3059280</t>
  </si>
  <si>
    <t>黄立庄</t>
  </si>
  <si>
    <t>LFV3A28K5F3062747</t>
  </si>
  <si>
    <t>潘伟</t>
  </si>
  <si>
    <t>LFV3A28K3F3065260</t>
  </si>
  <si>
    <t>段彭涛</t>
  </si>
  <si>
    <t>LFV3A28K0F3065250</t>
  </si>
  <si>
    <t>苏榕庆</t>
  </si>
  <si>
    <t>LFV3A28K2F3065220</t>
  </si>
  <si>
    <t>张丽红</t>
  </si>
  <si>
    <t>LFV3A28K9F3066221</t>
  </si>
  <si>
    <t>张勇斌</t>
  </si>
  <si>
    <t>LFV3A28K0F3067967</t>
  </si>
  <si>
    <t>LFV3A28K4F3066305</t>
  </si>
  <si>
    <t>LFV3A28KXF3065255</t>
  </si>
  <si>
    <t>吴总说20%与肇庆结算</t>
  </si>
  <si>
    <t>夏伟贞</t>
  </si>
  <si>
    <t>LFV3A28K5F3424043</t>
  </si>
  <si>
    <t>罗碧荣</t>
  </si>
  <si>
    <t>LFV3A28K6F3424651</t>
  </si>
  <si>
    <t>龙运孝</t>
  </si>
  <si>
    <t>LFV3A28K9F3041416</t>
  </si>
  <si>
    <t>刘思宁</t>
  </si>
  <si>
    <t>LFV3A28K9F3065201</t>
  </si>
  <si>
    <t>新款，加装：五星双色黑+棕，WIFI式行车记录仪 完工</t>
  </si>
  <si>
    <t>黄诗聪</t>
  </si>
  <si>
    <t>LFV3A28K6F3424844</t>
  </si>
  <si>
    <t>陈凯</t>
  </si>
  <si>
    <t xml:space="preserve">5906 </t>
  </si>
  <si>
    <t>LFV3A28K2F3070269</t>
  </si>
  <si>
    <t>彭一泉</t>
  </si>
  <si>
    <t>LFV3A28K4F3036057</t>
  </si>
  <si>
    <t>李永香</t>
  </si>
  <si>
    <t>LFV3A28K6F3069769</t>
  </si>
  <si>
    <t>王水仙</t>
  </si>
  <si>
    <t>2.0T典藏版 标准型（减智能钥匙）</t>
  </si>
  <si>
    <t>LFV3A28K1F3073776</t>
  </si>
  <si>
    <t>王科华</t>
  </si>
  <si>
    <t>LFV3A28K9F3074786</t>
  </si>
  <si>
    <t>徐国伟</t>
  </si>
  <si>
    <t>2.0T典藏版 
S line舒适型</t>
  </si>
  <si>
    <t>LFV3A28K4F3072783</t>
  </si>
  <si>
    <t>郑翔</t>
  </si>
  <si>
    <t>LFV3A28K9F3073699</t>
  </si>
  <si>
    <t>余增琴</t>
  </si>
  <si>
    <t>LFV3A28K1F3045802</t>
  </si>
  <si>
    <t>LFV3A28KXF3047595</t>
  </si>
  <si>
    <t>到店加装五星皮黑+棕。</t>
  </si>
  <si>
    <t>陈玉璐</t>
  </si>
  <si>
    <r>
      <rPr>
        <sz val="10"/>
        <rFont val="宋体"/>
        <charset val="134"/>
      </rPr>
      <t>1</t>
    </r>
    <r>
      <rPr>
        <sz val="9"/>
        <color indexed="8"/>
        <rFont val="宋体"/>
        <charset val="134"/>
      </rPr>
      <t>.8T舒适型(典藏版）</t>
    </r>
  </si>
  <si>
    <t>LFV3A28K4F3072377</t>
  </si>
  <si>
    <t>桂雪兰</t>
  </si>
  <si>
    <t>LFV3A28K5F3425886</t>
  </si>
  <si>
    <t>许斌</t>
  </si>
  <si>
    <t>LFV3A28K9F3078241</t>
  </si>
  <si>
    <t>包梦燃</t>
  </si>
  <si>
    <t>周正炎</t>
  </si>
  <si>
    <t>已票12.26</t>
  </si>
  <si>
    <t>LFV3A28K9F3075937</t>
  </si>
  <si>
    <t>林永奎</t>
  </si>
  <si>
    <t>LFV3A28K2F3078923</t>
  </si>
  <si>
    <t>凌湘颐</t>
  </si>
  <si>
    <t>LFV3A28K0F3428162</t>
  </si>
  <si>
    <t>吴朝阳</t>
  </si>
  <si>
    <t>LFV3A28K8F3079168</t>
  </si>
  <si>
    <t>黄能华</t>
  </si>
  <si>
    <t>王丹</t>
  </si>
  <si>
    <t>LFV3A28KXF3079270</t>
  </si>
  <si>
    <t>吴静谊</t>
  </si>
  <si>
    <t>LFV3A28K3F3077215</t>
  </si>
  <si>
    <t>龚雪莉</t>
  </si>
  <si>
    <t>LFV3A28K0F3079195</t>
  </si>
  <si>
    <t>陆浩</t>
  </si>
  <si>
    <t>2.0T标准型(典藏版）</t>
  </si>
  <si>
    <t>LFV3A28K9F3079454</t>
  </si>
  <si>
    <t>LFV3A28K5F3079001</t>
  </si>
  <si>
    <t>宋薇</t>
  </si>
  <si>
    <t>LFV3A28K7F3065164</t>
  </si>
  <si>
    <t>新款标检展车</t>
  </si>
  <si>
    <t>朱艳仪</t>
  </si>
  <si>
    <t xml:space="preserve">LFV3A28K5F3037850 </t>
  </si>
  <si>
    <t>程健</t>
  </si>
  <si>
    <t>LFV3A28K4F3075652</t>
  </si>
  <si>
    <t xml:space="preserve">新款 </t>
  </si>
  <si>
    <t>曾福生</t>
  </si>
  <si>
    <t>LFV3A28K6F3079170</t>
  </si>
  <si>
    <t>朱怀庆</t>
  </si>
  <si>
    <t>LFV3A28K4G3002542</t>
  </si>
  <si>
    <t>符浩</t>
  </si>
  <si>
    <t>LFV3A28K6F3047495</t>
  </si>
  <si>
    <t>置换，
2月底AAK</t>
  </si>
  <si>
    <t>张木章</t>
  </si>
  <si>
    <t>2.0T典藏版 
S line舒适型（减S line外部包）</t>
  </si>
  <si>
    <t>LFV3A28K0G3002702</t>
  </si>
  <si>
    <t>置换（发票彪哥同意上传）</t>
  </si>
  <si>
    <t>牛宏伟</t>
  </si>
  <si>
    <t>LFV3A28K2F3084253</t>
  </si>
  <si>
    <t>16款 少四环标志，35TFSI,
暂停交付</t>
  </si>
  <si>
    <t>张仕芳</t>
  </si>
  <si>
    <t>LFV3A28KXG3002478</t>
  </si>
  <si>
    <t>严敏</t>
  </si>
  <si>
    <t>LFV3A28KXG3001394</t>
  </si>
  <si>
    <t>李德龙</t>
  </si>
  <si>
    <t>LFV3A28K1F3079271</t>
  </si>
  <si>
    <t>新款 加装：五星双色真皮黑+棕、桃木四件套 完工</t>
  </si>
  <si>
    <t>1-28置换</t>
  </si>
  <si>
    <t>发票暂不上传</t>
  </si>
  <si>
    <t>李华春</t>
  </si>
  <si>
    <t>LFV3A28K7G3002616</t>
  </si>
  <si>
    <t>周宏俊</t>
  </si>
  <si>
    <t>LFV3A28K3G3501686</t>
  </si>
  <si>
    <t>曾敏阁</t>
  </si>
  <si>
    <t>LFV3A28K7G3004544</t>
  </si>
  <si>
    <t>董朝霞</t>
  </si>
  <si>
    <t>LFV3A28K8F3079204</t>
  </si>
  <si>
    <t>廖承龙</t>
  </si>
  <si>
    <t>LFV3A28K5G3003019</t>
  </si>
  <si>
    <t>文平</t>
  </si>
  <si>
    <t>LFV3A28K7G3501822</t>
  </si>
  <si>
    <t>叶艳琴</t>
  </si>
  <si>
    <t>LFV3A28K5G3004591</t>
  </si>
  <si>
    <t>马立斌</t>
  </si>
  <si>
    <t>已开票2.29</t>
  </si>
  <si>
    <t>LFV3A28K5G3004574</t>
  </si>
  <si>
    <t>王宏宇</t>
  </si>
  <si>
    <t>LFV3A28KXF3082458</t>
  </si>
  <si>
    <t>张雪峰</t>
  </si>
  <si>
    <t>LFV3A28K0F3078774</t>
  </si>
  <si>
    <t>袁利欢</t>
  </si>
  <si>
    <t>LFV3A28K3G3500330</t>
  </si>
  <si>
    <t>彭建群</t>
  </si>
  <si>
    <t>LFV3A28K2G3002815</t>
  </si>
  <si>
    <t>钟丽珊</t>
  </si>
  <si>
    <t>LFV3A28K8G3004567</t>
  </si>
  <si>
    <t>郑连清</t>
  </si>
  <si>
    <t>LFV3A28K9G3005906</t>
  </si>
  <si>
    <t>刘慧</t>
  </si>
  <si>
    <t>LFV3A28K5G3005322</t>
  </si>
  <si>
    <t>杨建华</t>
  </si>
  <si>
    <t>LFV3A28K2G3010865</t>
  </si>
  <si>
    <t>叶国辉</t>
  </si>
  <si>
    <t>LFV3A28K8G3010921</t>
  </si>
  <si>
    <t>邓根</t>
  </si>
  <si>
    <t>LFV3A28K2G3504725</t>
  </si>
  <si>
    <t>陈倍钦</t>
  </si>
  <si>
    <t>LFV3A28K7G3004589</t>
  </si>
  <si>
    <t>蔡叶群</t>
  </si>
  <si>
    <t>LFV3A28K2G3504613</t>
  </si>
  <si>
    <t>汪皓</t>
  </si>
  <si>
    <t>LFV3A28K5G3012383</t>
  </si>
  <si>
    <t>莫鸿剑</t>
  </si>
  <si>
    <t>LFV3A28K3G3010843</t>
  </si>
  <si>
    <t>蒋浩</t>
  </si>
  <si>
    <t>竞拍指标</t>
  </si>
  <si>
    <t>LFV3A28K7G3505272</t>
  </si>
  <si>
    <t>李永红</t>
  </si>
  <si>
    <t>LFV3A28K0G3009035</t>
  </si>
  <si>
    <t>黄丽蓉</t>
  </si>
  <si>
    <t>LFV3A28K0G3010850</t>
  </si>
  <si>
    <t>林耀敏</t>
  </si>
  <si>
    <t>LFV3A28K3G3011569</t>
  </si>
  <si>
    <t>胡卫斌</t>
  </si>
  <si>
    <t>LFV3A28K5G3505643</t>
  </si>
  <si>
    <t>董凯</t>
  </si>
  <si>
    <t>LFV3A28K2G3506670</t>
  </si>
  <si>
    <t>陈嘉彬</t>
  </si>
  <si>
    <t>2.0T典藏版 个性运动版</t>
  </si>
  <si>
    <t>LFV3A28K1F3077388</t>
  </si>
  <si>
    <t>张泉</t>
  </si>
  <si>
    <t>LFV3A28K3G3018327</t>
  </si>
  <si>
    <t>刘晨</t>
  </si>
  <si>
    <t>LFV3A28K2G3012812</t>
  </si>
  <si>
    <t>杨彧婧</t>
  </si>
  <si>
    <t>已开票4.10</t>
  </si>
  <si>
    <t>LFV3A28K4G3508436</t>
  </si>
  <si>
    <t>戴中德</t>
  </si>
  <si>
    <t>LFV3A28K0G3505355</t>
  </si>
  <si>
    <t>狄禹鸿</t>
  </si>
  <si>
    <t>LFV3A28K6G3502444</t>
  </si>
  <si>
    <t>李文华</t>
  </si>
  <si>
    <t>LFV3A28K1G3011344</t>
  </si>
  <si>
    <t>王修保</t>
  </si>
  <si>
    <t>今天开票4.11</t>
  </si>
  <si>
    <t>LFV3A28K9G3011768</t>
  </si>
  <si>
    <t>潘小忠</t>
  </si>
  <si>
    <t>LFV3A28K1G3006290</t>
  </si>
  <si>
    <t>荆阳</t>
  </si>
  <si>
    <t>LFV3A28K3G3012205</t>
  </si>
  <si>
    <t>廖华乐</t>
  </si>
  <si>
    <t>LFV3A28K5G3000833</t>
  </si>
  <si>
    <t>杜亚平</t>
  </si>
  <si>
    <t>LFV3A28K6F3079556</t>
  </si>
  <si>
    <t>新款 只能做车贷专案</t>
  </si>
  <si>
    <t>杨定</t>
  </si>
  <si>
    <t>A4L 2.0T/45TFSI个性运动版</t>
  </si>
  <si>
    <t>LFV3A28KXF3077941</t>
  </si>
  <si>
    <t>陈琳</t>
  </si>
  <si>
    <t>A4L 1.8T/30TFSI舒适型</t>
  </si>
  <si>
    <t>LFV3A28K8F3076884</t>
  </si>
  <si>
    <t>新款 不能贴息</t>
  </si>
  <si>
    <t>方延平</t>
  </si>
  <si>
    <t>A4L 2.0T/35TFSI标准型</t>
  </si>
  <si>
    <t>LFV3A28K7G3024289</t>
  </si>
  <si>
    <t>王敏鹏</t>
  </si>
  <si>
    <t>LFV3A28KXG3024464</t>
  </si>
  <si>
    <t>秦昌柏</t>
  </si>
  <si>
    <t>LFV3A28K7G3511458</t>
  </si>
  <si>
    <t>方学坚</t>
  </si>
  <si>
    <t>A4L 2.0T/35TFSI舒适型</t>
  </si>
  <si>
    <t>LFV3A28K2F3083779</t>
  </si>
  <si>
    <t>刘启西</t>
  </si>
  <si>
    <t>LFV3A28K3G3511361</t>
  </si>
  <si>
    <t>吴柒铃</t>
  </si>
  <si>
    <t>LFV3A28K7G3509810</t>
  </si>
  <si>
    <t>韩小玉</t>
  </si>
  <si>
    <t>LFV3A28K1G3019251</t>
  </si>
  <si>
    <t>王枝花</t>
  </si>
  <si>
    <t>LFV3A28K8G3026469</t>
  </si>
  <si>
    <t>欧阳林燕</t>
  </si>
  <si>
    <t>LFV3A28K0G3026465</t>
  </si>
  <si>
    <t>蔡静</t>
  </si>
  <si>
    <t>LFV3A28K8G3026147</t>
  </si>
  <si>
    <t>李嘉航</t>
  </si>
  <si>
    <t>LFV3A28K4G3016392</t>
  </si>
  <si>
    <t>刘东</t>
  </si>
  <si>
    <t>LFV3A28K7G3028469</t>
  </si>
  <si>
    <t>聂伟权</t>
  </si>
  <si>
    <t>LFV3A28K1G3028256</t>
  </si>
  <si>
    <t>A4L 2.0T/35TFSI豪华型</t>
  </si>
  <si>
    <t>LFV3A28K6F3073675</t>
  </si>
  <si>
    <t>黄泗坤</t>
  </si>
  <si>
    <t>LFV3A28K6G3511418</t>
  </si>
  <si>
    <t>陈晓飞</t>
  </si>
  <si>
    <t>LFV3A28K0G3508420</t>
  </si>
  <si>
    <t>16款 有刮蹭</t>
  </si>
  <si>
    <t>潘智玲</t>
  </si>
  <si>
    <t>客户回老家了，月中回来5.7</t>
  </si>
  <si>
    <t>LFV3A28K9G3504995</t>
  </si>
  <si>
    <t>蒋丽丽</t>
  </si>
  <si>
    <t>LFV3A28K6G3019648</t>
  </si>
  <si>
    <t>16款 暂停交付 封存到位3.29</t>
  </si>
  <si>
    <t>侯平</t>
  </si>
  <si>
    <t>LFV3A28K2G3511500</t>
  </si>
  <si>
    <t>胡金环</t>
  </si>
  <si>
    <t>LFV3A28K7G3032375</t>
  </si>
  <si>
    <t>梁丽丽</t>
  </si>
  <si>
    <t>LFV3A28K1G3000442</t>
  </si>
  <si>
    <t>舒伟招</t>
  </si>
  <si>
    <t>LFV3A28K9G3032037</t>
  </si>
  <si>
    <t>邹传隆</t>
  </si>
  <si>
    <t>LFV3A28K7G3511461</t>
  </si>
  <si>
    <t>余美芳</t>
  </si>
  <si>
    <t>LFV3A28K1G3035062</t>
  </si>
  <si>
    <t>王成</t>
  </si>
  <si>
    <t>LFV3A28K0G3025946</t>
  </si>
  <si>
    <t>龙兰兰</t>
  </si>
  <si>
    <t>LFV3A28K2G3500044</t>
  </si>
  <si>
    <t>深圳市明星机械有限公司</t>
  </si>
  <si>
    <t>LFV3A28K2G3028444</t>
  </si>
  <si>
    <t>张学通</t>
  </si>
  <si>
    <t>LFV3A28K1G3034736</t>
  </si>
  <si>
    <t>陈俊辉</t>
  </si>
  <si>
    <t>LFV3A28K0G3033254</t>
  </si>
  <si>
    <t>周杰威</t>
  </si>
  <si>
    <t>LFV3A28K4G3011628</t>
  </si>
  <si>
    <t>曾胜尧</t>
  </si>
  <si>
    <t>LFV3A28K9G3018879</t>
  </si>
  <si>
    <t>典藏版 只能做贴息</t>
  </si>
  <si>
    <t>李敏敏</t>
  </si>
  <si>
    <t>LFV3A28K4G3017333</t>
  </si>
  <si>
    <t>刘海山</t>
  </si>
  <si>
    <t>LFV3A28K5G3036263</t>
  </si>
  <si>
    <t>邱冬梅</t>
  </si>
  <si>
    <t>LFV3A28K4G3028025</t>
  </si>
  <si>
    <t>李育生</t>
  </si>
  <si>
    <t>LFV3A28K1G3035742</t>
  </si>
  <si>
    <t>LFV3A28KXG3036288</t>
  </si>
  <si>
    <t>肖利云</t>
  </si>
  <si>
    <t>LFV3A28K1G3511469</t>
  </si>
  <si>
    <t>赵祥</t>
  </si>
  <si>
    <t>LFV3A28K5G3010438</t>
  </si>
  <si>
    <t>张宏政</t>
  </si>
  <si>
    <t>LFV3A28K8G3036290</t>
  </si>
  <si>
    <t>岳刚</t>
  </si>
  <si>
    <t>蔡晓杰</t>
  </si>
  <si>
    <t>LFV3A28K1G3034915</t>
  </si>
  <si>
    <t>吴远强</t>
  </si>
  <si>
    <t>LFV3A28K7G3514778</t>
  </si>
  <si>
    <t>柯汉波</t>
  </si>
  <si>
    <t>LFV3A28K2G3511335</t>
  </si>
  <si>
    <t>典藏版 只能做专案</t>
  </si>
  <si>
    <t>谭翔</t>
  </si>
  <si>
    <t>LFV3A28K4G3505259</t>
  </si>
  <si>
    <t>典藏版,加装：升级运动版后杠套件3000</t>
  </si>
  <si>
    <t>潘建伟</t>
  </si>
  <si>
    <t>LFV3A28K7G3036345</t>
  </si>
  <si>
    <t>唐隆</t>
  </si>
  <si>
    <t>LFV3A28K9G3019904</t>
  </si>
  <si>
    <t>典藏版 暂停交付 封存到位3.29</t>
  </si>
  <si>
    <t>巫泽川</t>
  </si>
  <si>
    <t>LFV3A28K8G3513770</t>
  </si>
  <si>
    <t>典藏版 加装座椅舒适真皮黑8800完工</t>
  </si>
  <si>
    <t>王丽谊</t>
  </si>
  <si>
    <t>LFV3A28K8G3514756</t>
  </si>
  <si>
    <t>胡峰</t>
  </si>
  <si>
    <t>LFV3A28K3G3511358</t>
  </si>
  <si>
    <t>典藏版 加装升级运动版后杠套件3000</t>
  </si>
  <si>
    <t>潘军晖</t>
  </si>
  <si>
    <t>LFV3A28K4F3064957</t>
  </si>
  <si>
    <t>非典藏版，加装：RS4四出排气管+奥迪专用皮黑色13800 非典藏版</t>
  </si>
  <si>
    <t>史俊霞</t>
  </si>
  <si>
    <t>LFV3A28K8G3505006</t>
  </si>
  <si>
    <t>刘佰秋</t>
  </si>
  <si>
    <t>张奇斌</t>
  </si>
  <si>
    <t>LFV3A28K7G3038970</t>
  </si>
  <si>
    <t>(江小花）</t>
  </si>
  <si>
    <t>LFV3A28K1G3038799</t>
  </si>
  <si>
    <t>包广建</t>
  </si>
  <si>
    <t>LFV3A28K7G3516661</t>
  </si>
  <si>
    <t>王小元</t>
  </si>
  <si>
    <t>LFV3A28KXG3034797</t>
  </si>
  <si>
    <t>陈丽文</t>
  </si>
  <si>
    <t>LFV3A28KXG3038669</t>
  </si>
  <si>
    <t>钟运亮</t>
  </si>
  <si>
    <t>LFV3A28K4G3025254</t>
  </si>
  <si>
    <t>吴晓亮</t>
  </si>
  <si>
    <t>LFV3A28K6G3026213</t>
  </si>
  <si>
    <t>邱晓玲</t>
  </si>
  <si>
    <t>LFV3A28K0G3516629</t>
  </si>
  <si>
    <t>许得宝</t>
  </si>
  <si>
    <t>LFV3A28K0G3038714</t>
  </si>
  <si>
    <t>潘小兰</t>
  </si>
  <si>
    <t>LFV3A28K8G3019098</t>
  </si>
  <si>
    <t>LFV3A28K8G3021210</t>
  </si>
  <si>
    <t>林伟豪</t>
  </si>
  <si>
    <t>LFV3A28K1G3516316</t>
  </si>
  <si>
    <t>覃学军</t>
  </si>
  <si>
    <t>LFV3A28K4G3515760</t>
  </si>
  <si>
    <t>杨君</t>
  </si>
  <si>
    <t>LFV3A28K9G3031602</t>
  </si>
  <si>
    <t>王晓燕</t>
  </si>
  <si>
    <t>LFV3A28K1G3038754</t>
  </si>
  <si>
    <t>宋佳1</t>
  </si>
  <si>
    <t>LFV3A28K5G3015302</t>
  </si>
  <si>
    <t>罗四维1</t>
  </si>
  <si>
    <t>LFV3A28K4G3516472</t>
  </si>
  <si>
    <t>温海青（置换）</t>
  </si>
  <si>
    <t>LFV3A28K5G3516416</t>
  </si>
  <si>
    <t>彭文文</t>
  </si>
  <si>
    <t>LFV3A28K5G3507845</t>
  </si>
  <si>
    <t>惠州市粤泰翔科技有限公司</t>
  </si>
  <si>
    <t>LFV3A28K2G3037709</t>
  </si>
  <si>
    <t>彭清端</t>
  </si>
  <si>
    <t>LFV3A28K0G3038745</t>
  </si>
  <si>
    <t>涂真金</t>
  </si>
  <si>
    <t>LFV3A28K5G3038241</t>
  </si>
  <si>
    <t>冼燕枚1</t>
  </si>
  <si>
    <t>LFV3A28K9G3042681</t>
  </si>
  <si>
    <t>刘开成1</t>
  </si>
  <si>
    <t>LFV3A28K0G3019774</t>
  </si>
  <si>
    <t>胡志灵</t>
  </si>
  <si>
    <t>已开票8-9</t>
  </si>
  <si>
    <t>LFV3A28K8G3049248</t>
  </si>
  <si>
    <t>典藏版 加装：座椅专用黑打孔+7寸导航倒车记录仪+原厂桃木+室内空气净化+包围脚垫+尾箱垫+舒适礼包（OMAK浅色）18800</t>
  </si>
  <si>
    <t>肖文冲</t>
  </si>
  <si>
    <t>LFV3A28K7G3047359</t>
  </si>
  <si>
    <t>曹佃彬</t>
  </si>
  <si>
    <t>已交钱8.11</t>
  </si>
  <si>
    <t>LFV3A28K4G3044418</t>
  </si>
  <si>
    <t>谢登科</t>
  </si>
  <si>
    <t>LFV3A28K4G3048047</t>
  </si>
  <si>
    <t>袁玉龙</t>
  </si>
  <si>
    <t>LFV3A28K0G3044884</t>
  </si>
  <si>
    <t>李建锋</t>
  </si>
  <si>
    <t>LFV3A28K5G3049210</t>
  </si>
  <si>
    <t>肖正高</t>
  </si>
  <si>
    <t>LFV3A28K2G3038357</t>
  </si>
  <si>
    <t>徐兴涛</t>
  </si>
  <si>
    <t>LFV3A28K2G3044532</t>
  </si>
  <si>
    <t>郭安城1</t>
  </si>
  <si>
    <t>LFV3A28K4G3047349</t>
  </si>
  <si>
    <t>李江</t>
  </si>
  <si>
    <t>LFV3A28K7G3505210</t>
  </si>
  <si>
    <t>典藏版 只能做车贷专案</t>
  </si>
  <si>
    <t>周龙</t>
  </si>
  <si>
    <t>LFV3A28K0G3047347</t>
  </si>
  <si>
    <t>侯小军</t>
  </si>
  <si>
    <t>LFV3A28K3G3037671</t>
  </si>
  <si>
    <t>刘爱云</t>
  </si>
  <si>
    <t>LFV3A28K6G3038698</t>
  </si>
  <si>
    <t>尹玉勤</t>
  </si>
  <si>
    <t>LFV3A28K2G3047351</t>
  </si>
  <si>
    <t>马誉荣</t>
  </si>
  <si>
    <t>LFV3A28K9G3047332</t>
  </si>
  <si>
    <t>典藏版 加装：座椅专用棕+7寸导航倒车记录仪+原厂桃木+室内空气净化+包围脚垫+尾箱垫+舒适礼包（OMAK浅色）18800 完工。</t>
  </si>
  <si>
    <t>李凯</t>
  </si>
  <si>
    <t>LFV3A28K0G3042665</t>
  </si>
  <si>
    <t xml:space="preserve">典藏版  加装：7寸导航倒车记录仪 8800 </t>
  </si>
  <si>
    <t>陈用</t>
  </si>
  <si>
    <t>LFV3A28KXG3505508</t>
  </si>
  <si>
    <t>陈世超</t>
  </si>
  <si>
    <t>LFV3A28K8F3429382</t>
  </si>
  <si>
    <t>蒋宇彤</t>
  </si>
  <si>
    <t>LFV3A28K9F3079339</t>
  </si>
  <si>
    <t>典藏版 加装：RS4前后包围套件、个性专用皮黑+红、个性18寸轮毂+轮胎 45800 完工</t>
  </si>
  <si>
    <t>阳伟</t>
  </si>
  <si>
    <t>LFV3A28K1G3035594</t>
  </si>
  <si>
    <t>唐代平</t>
  </si>
  <si>
    <t>LFV3A28K4G3000063</t>
  </si>
  <si>
    <t>孔雪娟</t>
  </si>
  <si>
    <t>LFV3A28K6G3045702</t>
  </si>
  <si>
    <t>典藏版 加装：座椅专用灰+7寸导航倒车记录仪+原厂桃木+室内空气净化+包围脚垫+尾箱垫+舒适礼包（OMAK浅色）18800 完工。</t>
  </si>
  <si>
    <t>胡伟明（胡运祥）</t>
  </si>
  <si>
    <t>LFV3A28K3G3038612</t>
  </si>
  <si>
    <t>麦智灵</t>
  </si>
  <si>
    <t>LFV3A28K2G3044501</t>
  </si>
  <si>
    <t>赵文浩</t>
  </si>
  <si>
    <t>LFV3A28K6F3083610</t>
  </si>
  <si>
    <t>尹松峰(深圳市长兴达源物流有限公司）</t>
  </si>
  <si>
    <t>LFV3A28K4G3044371</t>
  </si>
  <si>
    <t>典藏版 加装：原厂挡泥板+尾翼5800</t>
  </si>
  <si>
    <t>郎杨</t>
  </si>
  <si>
    <t>LFV3A28K1G3049043</t>
  </si>
  <si>
    <t>典藏版 加装：RS4中网+雾灯格栅+四出排气管+座椅专用灰+7寸导航倒车记录仪+后挡泥板 25800</t>
  </si>
  <si>
    <t>陈向勇</t>
  </si>
  <si>
    <t>Q5库存明细</t>
  </si>
  <si>
    <t>0850</t>
  </si>
  <si>
    <t>黑+棕黑色</t>
  </si>
  <si>
    <t>LFV3B28R3D3094751</t>
  </si>
  <si>
    <t>原价销售</t>
  </si>
  <si>
    <t>潘克富</t>
  </si>
  <si>
    <t>LFV3B28R3D3094684</t>
  </si>
  <si>
    <t>张卫华</t>
  </si>
  <si>
    <t>LFV3B28RXD3095492</t>
  </si>
  <si>
    <t>毛绪武</t>
  </si>
  <si>
    <t>LFV3B28R3D3083491</t>
  </si>
  <si>
    <t>丘陵</t>
  </si>
  <si>
    <t>LFV3B28R3D3095477</t>
  </si>
  <si>
    <t>郭胜</t>
  </si>
  <si>
    <t>LFV3B28R3E3000496</t>
  </si>
  <si>
    <t>蒋飞燕</t>
  </si>
  <si>
    <t>LFV3B28R5D3085906</t>
  </si>
  <si>
    <t>韩毅良</t>
  </si>
  <si>
    <t>白+棕黑色</t>
  </si>
  <si>
    <t>LFV3B28R7D3102642</t>
  </si>
  <si>
    <t>孙霈纹</t>
  </si>
  <si>
    <t>LFV3B28R9D3085987</t>
  </si>
  <si>
    <t>石明碧</t>
  </si>
  <si>
    <t>LFV3B28R6D3103099</t>
  </si>
  <si>
    <t>曾宇锋</t>
  </si>
  <si>
    <t>0851</t>
  </si>
  <si>
    <t>LFV3B28R9E3000616</t>
  </si>
  <si>
    <t>2个点内销售</t>
  </si>
  <si>
    <t>侯洪寿</t>
  </si>
  <si>
    <t>0851 </t>
  </si>
  <si>
    <t>LFV3B28R1D3084090</t>
  </si>
  <si>
    <t>关意勤</t>
  </si>
  <si>
    <t>LFV3B28R6E3003893</t>
  </si>
  <si>
    <t>富裕皮具制品（深圳）有限公司</t>
  </si>
  <si>
    <t>白金色+灰色</t>
  </si>
  <si>
    <t>LFV3B28R0E3006532</t>
  </si>
  <si>
    <t>陈木水（陈冬梅）</t>
  </si>
  <si>
    <t>LFV3B28R1E3005115</t>
  </si>
  <si>
    <t>葛周卫</t>
  </si>
  <si>
    <t>LFV3B28R0E3011259</t>
  </si>
  <si>
    <t>陈拓安</t>
  </si>
  <si>
    <t>LFV3B28R2E3011490</t>
  </si>
  <si>
    <t>夏波</t>
  </si>
  <si>
    <t>LFV3B28R7E3003904</t>
  </si>
  <si>
    <t>蔡智刚</t>
  </si>
  <si>
    <t>0221</t>
  </si>
  <si>
    <t>白金色+棕黑色</t>
  </si>
  <si>
    <t>LFV3B28R1E3011528</t>
  </si>
  <si>
    <t>李伟锋</t>
  </si>
  <si>
    <t>LFV3B28R9E3011051</t>
  </si>
  <si>
    <t>曾苑容</t>
  </si>
  <si>
    <t>吴东鹏（谢连）</t>
  </si>
  <si>
    <t>柚木棕+棕黑色</t>
  </si>
  <si>
    <t>LFV3B28R8E3011493</t>
  </si>
  <si>
    <t>高升荣</t>
  </si>
  <si>
    <t>LFV3B28R7E3011565</t>
  </si>
  <si>
    <t>魏逸</t>
  </si>
  <si>
    <t>黑-棕黑色</t>
  </si>
  <si>
    <t>LFV3B28R6E3010276</t>
  </si>
  <si>
    <t>袁祖副</t>
  </si>
  <si>
    <t>0818</t>
  </si>
  <si>
    <t>2.0T进取型加后驻车报警 3幅真皮运动型方向盘 多功能驾驶员信息系统</t>
  </si>
  <si>
    <t>白+棕色</t>
  </si>
  <si>
    <t>LFV3B28R4E3004525</t>
  </si>
  <si>
    <t>1个点内销售</t>
  </si>
  <si>
    <t>张栋</t>
  </si>
  <si>
    <t>LFV3B28R0E3004117</t>
  </si>
  <si>
    <t>黄伟忠</t>
  </si>
  <si>
    <t>LFV3B28R6E3004932</t>
  </si>
  <si>
    <t>罗建钢</t>
  </si>
  <si>
    <t>LFV3B28R7E3009718</t>
  </si>
  <si>
    <t>彭瑞容</t>
  </si>
  <si>
    <t>LFV3B28R6E3009791</t>
  </si>
  <si>
    <t>陈宝发</t>
  </si>
  <si>
    <t>LFV3B28R2E3011683</t>
  </si>
  <si>
    <t>桂刚成</t>
  </si>
  <si>
    <t>LFV3B28R1E3005079</t>
  </si>
  <si>
    <t>彭丽秋</t>
  </si>
  <si>
    <r>
      <rPr>
        <sz val="10"/>
        <rFont val="宋体"/>
        <charset val="134"/>
      </rPr>
      <t>谢连</t>
    </r>
    <r>
      <rPr>
        <sz val="10"/>
        <rFont val="Arial"/>
        <charset val="134"/>
      </rPr>
      <t xml:space="preserve"> </t>
    </r>
  </si>
  <si>
    <r>
      <rPr>
        <sz val="10"/>
        <rFont val="Arial"/>
        <charset val="134"/>
      </rPr>
      <t>B</t>
    </r>
    <r>
      <rPr>
        <sz val="10"/>
        <rFont val="宋体"/>
        <charset val="134"/>
      </rPr>
      <t>组</t>
    </r>
  </si>
  <si>
    <t>LFV3B28R9E3010031</t>
  </si>
  <si>
    <t>王忠</t>
  </si>
  <si>
    <t>LFV3B28R1E3012212</t>
  </si>
  <si>
    <t>陈阁</t>
  </si>
  <si>
    <t>LFV3B28R2E3012249</t>
  </si>
  <si>
    <t>王颖</t>
  </si>
  <si>
    <t>LFV3B28R9E3016668</t>
  </si>
  <si>
    <t>刘增松</t>
  </si>
  <si>
    <t>LFV3B28RXE3009745</t>
  </si>
  <si>
    <t>侯花容</t>
  </si>
  <si>
    <t>LFV3B28R1E3012355</t>
  </si>
  <si>
    <t>张文彬</t>
  </si>
  <si>
    <t>LFV3B28R7E3011761</t>
  </si>
  <si>
    <t>申振琪</t>
  </si>
  <si>
    <t>LFV3B28R8E3012398</t>
  </si>
  <si>
    <t>熊友飞</t>
  </si>
  <si>
    <t>LFV3B28R8E3012000</t>
  </si>
  <si>
    <t>苏李永清</t>
  </si>
  <si>
    <t>LFV3B28R9E3013320</t>
  </si>
  <si>
    <t>冯浩</t>
  </si>
  <si>
    <t>黑+米黄色</t>
  </si>
  <si>
    <t>LFV3B28R2D3050367</t>
  </si>
  <si>
    <t>施义和</t>
  </si>
  <si>
    <t>LFV3B28R1E3013263</t>
  </si>
  <si>
    <t>梁志权</t>
  </si>
  <si>
    <r>
      <rPr>
        <sz val="9"/>
        <rFont val="Arial"/>
        <charset val="134"/>
      </rPr>
      <t>2.0T</t>
    </r>
    <r>
      <rPr>
        <sz val="9"/>
        <rFont val="宋体"/>
        <charset val="134"/>
      </rPr>
      <t>舒适型</t>
    </r>
  </si>
  <si>
    <t>LFV3B28RXE3012726</t>
  </si>
  <si>
    <t>关汉超</t>
  </si>
  <si>
    <t>LFV3B28R0E3015585</t>
  </si>
  <si>
    <t>肖光平</t>
  </si>
  <si>
    <t>LFV3B28R8E3016600</t>
  </si>
  <si>
    <t>黄伟平</t>
  </si>
  <si>
    <t>LFV3B28R3E3016780</t>
  </si>
  <si>
    <t>焦富强</t>
  </si>
  <si>
    <t>LFV3B28R5E3019258</t>
  </si>
  <si>
    <t>赖茂盛</t>
  </si>
  <si>
    <t>LFV3B28R2E3000442</t>
  </si>
  <si>
    <t>曹宏非</t>
  </si>
  <si>
    <t>LFV3B28R3E3004113</t>
  </si>
  <si>
    <t>到店加装：360度全景摄像头系统（含行车记录仪）11800+脚踏板8800，不能拆卸。已完成</t>
  </si>
  <si>
    <t>深圳市龙岗区益德祥建材经营部</t>
  </si>
  <si>
    <t>LFV3B28R5E3017445</t>
  </si>
  <si>
    <t>周明春</t>
  </si>
  <si>
    <t>LFV3B28R4E3020112</t>
  </si>
  <si>
    <t>段丹</t>
  </si>
  <si>
    <r>
      <rPr>
        <sz val="9"/>
        <rFont val="Arial"/>
        <charset val="134"/>
      </rPr>
      <t>2.0T</t>
    </r>
    <r>
      <rPr>
        <sz val="9"/>
        <rFont val="宋体"/>
        <charset val="134"/>
      </rPr>
      <t>技术型</t>
    </r>
  </si>
  <si>
    <t>LFV3B28R3E3017637</t>
  </si>
  <si>
    <t>禤志敏</t>
  </si>
  <si>
    <t>LFV3B28R1E3011982</t>
  </si>
  <si>
    <t>刘爱川</t>
  </si>
  <si>
    <r>
      <rPr>
        <sz val="9"/>
        <rFont val="Arial"/>
        <charset val="134"/>
      </rPr>
      <t>Q5 2.0T</t>
    </r>
    <r>
      <rPr>
        <sz val="9"/>
        <rFont val="宋体"/>
        <charset val="134"/>
      </rPr>
      <t>技术型</t>
    </r>
    <r>
      <rPr>
        <sz val="9"/>
        <rFont val="Arial"/>
        <charset val="134"/>
      </rPr>
      <t>8</t>
    </r>
    <r>
      <rPr>
        <sz val="9"/>
        <rFont val="宋体"/>
        <charset val="134"/>
      </rPr>
      <t>速</t>
    </r>
  </si>
  <si>
    <t>LFV3B28R0E3018101</t>
  </si>
  <si>
    <t>黄光杜</t>
  </si>
  <si>
    <t>LFV3B28R0E3023928</t>
  </si>
  <si>
    <t>冉龙奎</t>
  </si>
  <si>
    <t>LFV3B28R1E3017166</t>
  </si>
  <si>
    <t>冯秋梅</t>
  </si>
  <si>
    <t>LFV3B28R8E3009890</t>
  </si>
  <si>
    <t>到店加装：踏板。已完成</t>
  </si>
  <si>
    <t>詹君绍</t>
  </si>
  <si>
    <t>王彦红</t>
  </si>
  <si>
    <t>LFV3B28R1E3015613</t>
  </si>
  <si>
    <t>罗启通</t>
  </si>
  <si>
    <t>LFV3B28R4E3015606</t>
  </si>
  <si>
    <t>肖厚满</t>
  </si>
  <si>
    <t>LFV3B28R3E3003947</t>
  </si>
  <si>
    <t>李雪莲</t>
  </si>
  <si>
    <t>LFV3B28R7E3015602</t>
  </si>
  <si>
    <t>深圳市荣伟业电子有限公司</t>
  </si>
  <si>
    <t>LFV3B28R4E3017307</t>
  </si>
  <si>
    <t>吴慧忠</t>
  </si>
  <si>
    <t>1332</t>
  </si>
  <si>
    <t>2.0进取型个性化</t>
  </si>
  <si>
    <t>LFV3B28R9E3022129</t>
  </si>
  <si>
    <t>收车发现：左前挡风玻璃破裂，左边两门有划痕，后视镜有划痕3.27</t>
  </si>
  <si>
    <t>2个点</t>
  </si>
  <si>
    <t>邹少志</t>
  </si>
  <si>
    <t>LFV3B28R3E3019663</t>
  </si>
  <si>
    <t>施义明</t>
  </si>
  <si>
    <t>Q5 2.0T进取型</t>
  </si>
  <si>
    <t>柚木棕+棕色</t>
  </si>
  <si>
    <t>LFV3B28R3E3016410</t>
  </si>
  <si>
    <t>到店加装：奥迪专用皮。完工</t>
  </si>
  <si>
    <t>江艳玲</t>
  </si>
  <si>
    <t>LFV3B28RXE3019868</t>
  </si>
  <si>
    <t>赵艮艮</t>
  </si>
  <si>
    <t>Q5 2.0T技术型8速</t>
  </si>
  <si>
    <t>LFV3B28R3E3019582</t>
  </si>
  <si>
    <t>黄祥珍</t>
  </si>
  <si>
    <t>LFV3B28RXE3019871</t>
  </si>
  <si>
    <t>刘凤杰</t>
  </si>
  <si>
    <t>LFV3B28R8E3023871</t>
  </si>
  <si>
    <t>曹文峰</t>
  </si>
  <si>
    <t>LFV3B28R2E3022280</t>
  </si>
  <si>
    <t>庄木春</t>
  </si>
  <si>
    <t>LFV3B28R4E3022541</t>
  </si>
  <si>
    <t>深圳市易利康服装加工厂</t>
  </si>
  <si>
    <t>LFV3B28R0E3020592</t>
  </si>
  <si>
    <t>饶祖强</t>
  </si>
  <si>
    <t>陈志杰</t>
  </si>
  <si>
    <t>白-棕黑色</t>
  </si>
  <si>
    <t>LFV3B28R3E3023258</t>
  </si>
  <si>
    <t>郭长岭</t>
  </si>
  <si>
    <t>LFV3B28R7E3027636</t>
  </si>
  <si>
    <t>林斌</t>
  </si>
  <si>
    <t>LFV3B28R8E3027225</t>
  </si>
  <si>
    <t>李观贤</t>
  </si>
  <si>
    <t>LFV3B28R7E3019813</t>
  </si>
  <si>
    <t>徐亚萍</t>
  </si>
  <si>
    <t>LFV3B28R8E3028729</t>
  </si>
  <si>
    <t>廖金发</t>
  </si>
  <si>
    <t>LFV3B28R3E3029478</t>
  </si>
  <si>
    <t>刘诚</t>
  </si>
  <si>
    <t>LFV3B28R7E3024980</t>
  </si>
  <si>
    <t>杨雨晴</t>
  </si>
  <si>
    <t>LFV3B28R3E3026421</t>
  </si>
  <si>
    <t>江雪枚</t>
  </si>
  <si>
    <t>柚木棕-棕黑色</t>
  </si>
  <si>
    <t>LFV3B28R6E3028678</t>
  </si>
  <si>
    <t>黎翠婷</t>
  </si>
  <si>
    <t>LFV3B28R7E3028768</t>
  </si>
  <si>
    <t>邓洁萍</t>
  </si>
  <si>
    <t>LFV3B28R1E3029026</t>
  </si>
  <si>
    <t>李培</t>
  </si>
  <si>
    <t>LFV3B28R1E3027891</t>
  </si>
  <si>
    <t>钟继承</t>
  </si>
  <si>
    <t>黑-黑色</t>
  </si>
  <si>
    <t>LFV3B28R2E3028743</t>
  </si>
  <si>
    <t>曾碧玲</t>
  </si>
  <si>
    <t>LFV3B28RXE3030577</t>
  </si>
  <si>
    <t>彭小拉</t>
  </si>
  <si>
    <t>LFV3B28R8E3028827</t>
  </si>
  <si>
    <t>李秀娟</t>
  </si>
  <si>
    <t>LFV3B28R2E3027091</t>
  </si>
  <si>
    <t>加装：升窗系统？？</t>
  </si>
  <si>
    <t>龙俊呈</t>
  </si>
  <si>
    <t>LFV3B28R0E3027199</t>
  </si>
  <si>
    <t>黄仁杰(上牌名：李华波）</t>
  </si>
  <si>
    <t>LFV3B28R0E3030619</t>
  </si>
  <si>
    <t>邓国民</t>
  </si>
  <si>
    <t>LFV3B28R5E3023908</t>
  </si>
  <si>
    <t>倪先锋</t>
  </si>
  <si>
    <t>邓咸喻</t>
  </si>
  <si>
    <t>LFV3B28R9E3033728</t>
  </si>
  <si>
    <t>刘东敏</t>
  </si>
  <si>
    <t>孙玥武</t>
  </si>
  <si>
    <t>LFV3B28RXE3032331</t>
  </si>
  <si>
    <t>万鹏</t>
  </si>
  <si>
    <t>LFV3B28R1E3035358</t>
  </si>
  <si>
    <t>蔡少旭</t>
  </si>
  <si>
    <t>LFV3B28R4E3023799</t>
  </si>
  <si>
    <t>夏秀凤</t>
  </si>
  <si>
    <t>LFV3B28R4E3037928</t>
  </si>
  <si>
    <t>吴利春</t>
  </si>
  <si>
    <t>LFV3B28R4E3037248</t>
  </si>
  <si>
    <t>蒋卓森</t>
  </si>
  <si>
    <t>LFV3B28R4E3028825</t>
  </si>
  <si>
    <t>庾自斌</t>
  </si>
  <si>
    <t>水晶银+棕色</t>
  </si>
  <si>
    <t>LFV3B28R7E3010920</t>
  </si>
  <si>
    <t>到店加装：奥迪专用皮，脚踏板。升窗系统。完工</t>
  </si>
  <si>
    <t>王主良</t>
  </si>
  <si>
    <t>LFV3B28RXE3035097</t>
  </si>
  <si>
    <t>王桂香</t>
  </si>
  <si>
    <t>1414</t>
  </si>
  <si>
    <t>LFV3B28R2E3035580</t>
  </si>
  <si>
    <t>马立洪</t>
  </si>
  <si>
    <t>LFV3B28R2E3037488</t>
  </si>
  <si>
    <t>林逸让</t>
  </si>
  <si>
    <t>LFV3B28R4E3038450</t>
  </si>
  <si>
    <t>加装：皮 已下单</t>
  </si>
  <si>
    <t>陈彤</t>
  </si>
  <si>
    <t>LFV3B28R2E3038253</t>
  </si>
  <si>
    <t>高秀英</t>
  </si>
  <si>
    <t>白金色+棕色</t>
  </si>
  <si>
    <t>LFV3B28R6E3037879</t>
  </si>
  <si>
    <t>余寿英</t>
  </si>
  <si>
    <t>LFV3B28R7E3037163</t>
  </si>
  <si>
    <t>白金色-棕黑色</t>
  </si>
  <si>
    <t>LFV3B28R6E3039714</t>
  </si>
  <si>
    <t>曹烈锋</t>
  </si>
  <si>
    <t>LFV3B28R2E3034798</t>
  </si>
  <si>
    <t>深圳市鑫恒隆电子科技有限公司</t>
  </si>
  <si>
    <t>LFV3B28R0E3040275</t>
  </si>
  <si>
    <t>钟灶妹</t>
  </si>
  <si>
    <t>LFV3B28R0E3040969</t>
  </si>
  <si>
    <t>陈淑静</t>
  </si>
  <si>
    <t>幻影黑-棕黑色</t>
  </si>
  <si>
    <t>LFV3B28R2E3040536</t>
  </si>
  <si>
    <t>叶少超</t>
  </si>
  <si>
    <t>LFV3B28R9E3035642</t>
  </si>
  <si>
    <t>李中元</t>
  </si>
  <si>
    <t>LFV3B28R4E3041171</t>
  </si>
  <si>
    <t xml:space="preserve"> 廖房金</t>
  </si>
  <si>
    <t>LFV3B28R4E3041011</t>
  </si>
  <si>
    <t>加装：升窗系统、皮 已下单</t>
  </si>
  <si>
    <t>LFV3B28R3E3041937</t>
  </si>
  <si>
    <t>谭菁菁</t>
  </si>
  <si>
    <t>LFV3B28RXE3038274</t>
  </si>
  <si>
    <t>方逸文</t>
  </si>
  <si>
    <t>LFV3B28R5E3040935</t>
  </si>
  <si>
    <t>付铕</t>
  </si>
  <si>
    <t>LFV3B28R3E3037032</t>
  </si>
  <si>
    <t>到店加装：皮 完工  升窗系统 已下单</t>
  </si>
  <si>
    <t>卢卷洪</t>
  </si>
  <si>
    <t>LFV3B28R3E3025088</t>
  </si>
  <si>
    <t>展车</t>
  </si>
  <si>
    <t>彭武着</t>
  </si>
  <si>
    <t>LFV3B28R2E3042237</t>
  </si>
  <si>
    <t>刘锦新</t>
  </si>
  <si>
    <t>LFV3B28R0E3041314</t>
  </si>
  <si>
    <t>戴国兴</t>
  </si>
  <si>
    <t>幻影黑-米黄色</t>
  </si>
  <si>
    <t>LFV3B28R4E3037217</t>
  </si>
  <si>
    <t>徐传华</t>
  </si>
  <si>
    <t>LFV3B28R9E3038525</t>
  </si>
  <si>
    <t>深圳市永和精机科技有限公司</t>
  </si>
  <si>
    <t>LFV3B28RXE3040087</t>
  </si>
  <si>
    <t>倪继彬</t>
  </si>
  <si>
    <t>LFV3B28R3E3044630</t>
  </si>
  <si>
    <t>陈远</t>
  </si>
  <si>
    <t>LFV3B28R6E3042659</t>
  </si>
  <si>
    <t>罗淑琴</t>
  </si>
  <si>
    <t>LFV3B28RXE3045208</t>
  </si>
  <si>
    <t>郭敬晖</t>
  </si>
  <si>
    <t xml:space="preserve">LFV3B28R2E3042044 </t>
  </si>
  <si>
    <t>黄汉盛</t>
  </si>
  <si>
    <t>LFV3B28R6E3044007</t>
  </si>
  <si>
    <t>到店加装：升窗系统/皮（棕色） 已下单</t>
  </si>
  <si>
    <t>李玲军</t>
  </si>
  <si>
    <t>LFV3B28R1E3046201</t>
  </si>
  <si>
    <t>李远富</t>
  </si>
  <si>
    <t>LFV3B28R8E3048124</t>
  </si>
  <si>
    <t>柯日明</t>
  </si>
  <si>
    <t>LFV3B28R8E3037446</t>
  </si>
  <si>
    <t>到店加装：升窗系统 5-24完工-6月5日已拆</t>
  </si>
  <si>
    <t>刘顺龙</t>
  </si>
  <si>
    <t>LFV3B28R4E3045477</t>
  </si>
  <si>
    <t>加2000升窗OK</t>
  </si>
  <si>
    <t>周常利</t>
  </si>
  <si>
    <t>LFV3B28R4E3042059</t>
  </si>
  <si>
    <t>冯清燕</t>
  </si>
  <si>
    <t>LFV3B28R8E3047393</t>
  </si>
  <si>
    <t>差2000的合同</t>
  </si>
  <si>
    <t>黄欣萍</t>
  </si>
  <si>
    <t>LFV3B28R0E3046089</t>
  </si>
  <si>
    <t>加装：奥迪专用皮 已下单</t>
  </si>
  <si>
    <t>崔青彦</t>
  </si>
  <si>
    <t>LFV3B28R6E3042077</t>
  </si>
  <si>
    <t>标检后才能加装精品和提车</t>
  </si>
  <si>
    <t>谭世文</t>
  </si>
  <si>
    <r>
      <rPr>
        <sz val="9"/>
        <rFont val="Arial"/>
        <charset val="134"/>
      </rPr>
      <t>A</t>
    </r>
    <r>
      <rPr>
        <sz val="9"/>
        <rFont val="宋体"/>
        <charset val="134"/>
      </rPr>
      <t>组</t>
    </r>
  </si>
  <si>
    <t>换</t>
  </si>
  <si>
    <t>LFV3B28RXE3047038</t>
  </si>
  <si>
    <t>深圳市金丰泰高分子材料有限公司</t>
  </si>
  <si>
    <t>1072</t>
  </si>
  <si>
    <t>LFV3B28R0E3049624</t>
  </si>
  <si>
    <t xml:space="preserve">LFV3B28R6E3047537 </t>
  </si>
  <si>
    <t>加装：五星双色皮，升窗系统 已下单</t>
  </si>
  <si>
    <t>陈映贤</t>
  </si>
  <si>
    <t>LFV3B28R2E3035496</t>
  </si>
  <si>
    <t>古路明</t>
  </si>
  <si>
    <t>LFV3B28R2E3045977</t>
  </si>
  <si>
    <t>郭峰</t>
  </si>
  <si>
    <t>LFV3B28RXE3047640</t>
  </si>
  <si>
    <t>陈彬霞</t>
  </si>
  <si>
    <t>朱鹭白+棕黑色</t>
  </si>
  <si>
    <t>LFV3B28R6E3036277</t>
  </si>
  <si>
    <t>尹凤</t>
  </si>
  <si>
    <t>LFV3B28R0E3049977</t>
  </si>
  <si>
    <t>罗文</t>
  </si>
  <si>
    <t>LFV3B28R9E3049704</t>
  </si>
  <si>
    <t>高志伟</t>
  </si>
  <si>
    <t>LFV3B28R9E3051940</t>
  </si>
  <si>
    <t>陈沛广</t>
  </si>
  <si>
    <t>LFV3B28R5E3046640</t>
  </si>
  <si>
    <t>关天汝（上牌名：蒙蒙）</t>
  </si>
  <si>
    <t>刘志娴（黄宏宇）</t>
  </si>
  <si>
    <t>朱鹭白-棕黑色</t>
  </si>
  <si>
    <t>LFV3B28R4E3050694</t>
  </si>
  <si>
    <t>黄德权</t>
  </si>
  <si>
    <t>LFV3B28R4E3050968</t>
  </si>
  <si>
    <t>李佑齐</t>
  </si>
  <si>
    <r>
      <rPr>
        <sz val="9"/>
        <rFont val="Arial"/>
        <charset val="134"/>
      </rPr>
      <t>C</t>
    </r>
    <r>
      <rPr>
        <sz val="9"/>
        <rFont val="宋体"/>
        <charset val="134"/>
      </rPr>
      <t>组</t>
    </r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</si>
  <si>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7.17</t>
    </r>
  </si>
  <si>
    <t>LFV3B28R3E3050962</t>
  </si>
  <si>
    <t>江玉迈</t>
  </si>
  <si>
    <r>
      <rPr>
        <sz val="9"/>
        <rFont val="Arial"/>
        <charset val="134"/>
      </rPr>
      <t>B</t>
    </r>
    <r>
      <rPr>
        <sz val="9"/>
        <rFont val="宋体"/>
        <charset val="134"/>
      </rPr>
      <t>组</t>
    </r>
  </si>
  <si>
    <t>LFV3B28R6E3051118</t>
  </si>
  <si>
    <t>韩纪云</t>
  </si>
  <si>
    <t>LFV3B28R5E3046606</t>
  </si>
  <si>
    <t>苏焕谦</t>
  </si>
  <si>
    <t>LFV3B28R1E3054086</t>
  </si>
  <si>
    <t>李津</t>
  </si>
  <si>
    <t>LFV3B28RXE3047850</t>
  </si>
  <si>
    <t>王文瑾</t>
  </si>
  <si>
    <t>LFV3B28R4E3047634</t>
  </si>
  <si>
    <t>魏先必</t>
  </si>
  <si>
    <t>陈植友（杨苑书）</t>
  </si>
  <si>
    <t>LFV3B28R4E3053692</t>
  </si>
  <si>
    <t>蓝礼伟</t>
  </si>
  <si>
    <t>LFV3B28R8E3051024</t>
  </si>
  <si>
    <t>加装：升窗系统、双色皮 完工</t>
  </si>
  <si>
    <t>曾志强</t>
  </si>
  <si>
    <t>LFV3B28R7E3056120</t>
  </si>
  <si>
    <t>李奕忠</t>
  </si>
  <si>
    <t>LFV3B28R1E3050684</t>
  </si>
  <si>
    <t>刘国珍</t>
  </si>
  <si>
    <t>LFV3B28R2E3058616</t>
  </si>
  <si>
    <t>王劲飞</t>
  </si>
  <si>
    <t>LFV3B28R5E3051000</t>
  </si>
  <si>
    <t>廖财荣</t>
  </si>
  <si>
    <t>LFV3B28R2E3045705</t>
  </si>
  <si>
    <t>梅仁军</t>
  </si>
  <si>
    <t>LFV3B28R2E3060852</t>
  </si>
  <si>
    <t>LFV3B28R4E3060111</t>
  </si>
  <si>
    <t>李桂伟</t>
  </si>
  <si>
    <t>双色皮要约客户看实物再定要不要8.20，开票没太大问题8.26</t>
  </si>
  <si>
    <t>LFV3B28R8E3061424</t>
  </si>
  <si>
    <t>加装：升窗系统 奥迪专用皮 已下单</t>
  </si>
  <si>
    <t>深圳市坪山新区锆博表面处理材料经销部</t>
  </si>
  <si>
    <t>LFV3B28RXE3050327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</si>
  <si>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8.31</t>
    </r>
  </si>
  <si>
    <t>公务员购车,26号左右能开票8.19  29号开票8.25</t>
  </si>
  <si>
    <t>LFV3B28R3E3061878</t>
  </si>
  <si>
    <t>王七月</t>
  </si>
  <si>
    <t>LFV3B28R9E3062033</t>
  </si>
  <si>
    <t>伍佩珊</t>
  </si>
  <si>
    <t>LFV3B28R5E3026825</t>
  </si>
  <si>
    <t>尹益玲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</si>
  <si>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9.1</t>
    </r>
  </si>
  <si>
    <t>LFV3B28R5E3060893</t>
  </si>
  <si>
    <t>张淑锋</t>
  </si>
  <si>
    <t>LFV3B28R4E3062571</t>
  </si>
  <si>
    <t>黄广松</t>
  </si>
  <si>
    <t>LFV3B28R0E3061790</t>
  </si>
  <si>
    <t>江晓帆</t>
  </si>
  <si>
    <t>幻影黑+灰色</t>
  </si>
  <si>
    <t>LFV3B28RXE3063014</t>
  </si>
  <si>
    <t>雷建平</t>
  </si>
  <si>
    <t>LFV3B28R1E3062754</t>
  </si>
  <si>
    <t>白建团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</si>
  <si>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9.4</t>
    </r>
  </si>
  <si>
    <t>杨总同意不加升窗8.22,车到即可开票8.26</t>
  </si>
  <si>
    <t>LFV3B28R7E3061849</t>
  </si>
  <si>
    <t>武宏生</t>
  </si>
  <si>
    <t>1660</t>
  </si>
  <si>
    <t>进取型加后驻车报警 3幅真皮运动型方向盘 多功能驾驶员信息系统</t>
  </si>
  <si>
    <t>LFV3B28R8E3066395</t>
  </si>
  <si>
    <t>兰亚飞</t>
  </si>
  <si>
    <t>LFV3B28R9E3062078</t>
  </si>
  <si>
    <t>唐海港</t>
  </si>
  <si>
    <t>LFV3B28R1E3062432</t>
  </si>
  <si>
    <t>吴乾平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</si>
  <si>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9.16</t>
    </r>
  </si>
  <si>
    <t>先不A 8.25，销售同杨总确认不加升窗.</t>
  </si>
  <si>
    <t>1608</t>
  </si>
  <si>
    <t>LFV3B28R6E3064211</t>
  </si>
  <si>
    <t>刘波</t>
  </si>
  <si>
    <t>不贴息</t>
  </si>
  <si>
    <t>LFV3B28R1E3061863</t>
  </si>
  <si>
    <t>余瑞科</t>
  </si>
  <si>
    <t>1658</t>
  </si>
  <si>
    <t>LFV3B28R4E3066684</t>
  </si>
  <si>
    <t>潘卉</t>
  </si>
  <si>
    <t>LFV3B28R6E3067030</t>
  </si>
  <si>
    <t>李克伟</t>
  </si>
  <si>
    <t>柚木棕+米黄色</t>
  </si>
  <si>
    <t>LFV3B28R3E3048743</t>
  </si>
  <si>
    <t>汪鹏</t>
  </si>
  <si>
    <t>LFV3B28R7E3066842</t>
  </si>
  <si>
    <t>深圳市振凯工业自动化设备有限公司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</si>
  <si>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9.21</t>
    </r>
  </si>
  <si>
    <t>车已看好，转款有点问题，下周一才帐开票9.19</t>
  </si>
  <si>
    <t>LFV3B28R4E3060626</t>
  </si>
  <si>
    <t>袁必欢</t>
  </si>
  <si>
    <t>加3000升窗，要下个月才能开票8.25 下个月19号到帐8.25,销售同杨总确认不加升窗。今天开票9.19</t>
  </si>
  <si>
    <t>LFV3B28R7E3068140</t>
  </si>
  <si>
    <t>刘长水</t>
  </si>
  <si>
    <t>加后驻车报警 3幅真皮运动型方向盘 多功能驾驶员信息系统</t>
  </si>
  <si>
    <t>LFV3B28RXE3069847</t>
  </si>
  <si>
    <t>彭勇兵</t>
  </si>
  <si>
    <t>LFV3B28R5E3065768</t>
  </si>
  <si>
    <t>夏章</t>
  </si>
  <si>
    <t>LFV3B28R5E3067889</t>
  </si>
  <si>
    <t>黄东梅</t>
  </si>
  <si>
    <t>LFV3B28R2E3068191</t>
  </si>
  <si>
    <t>张春昌</t>
  </si>
  <si>
    <t>LFV3B28R0E3070778</t>
  </si>
  <si>
    <t>LFV3B28R0E3065905</t>
  </si>
  <si>
    <t>徐毅</t>
  </si>
  <si>
    <r>
      <rPr>
        <sz val="9"/>
        <rFont val="宋体"/>
        <charset val="134"/>
      </rPr>
      <t>已开票</t>
    </r>
    <r>
      <rPr>
        <sz val="9"/>
        <rFont val="Arial"/>
        <charset val="134"/>
      </rPr>
      <t>9.29</t>
    </r>
  </si>
  <si>
    <t>这个月底才能开，客户在老家9.19月底确定能开票9.24 29号开票9.27</t>
  </si>
  <si>
    <t>LFV3B28R3E3068183</t>
  </si>
  <si>
    <t>易守坤</t>
  </si>
  <si>
    <t>1659</t>
  </si>
  <si>
    <t xml:space="preserve">LFV3B28R9E3069306 </t>
  </si>
  <si>
    <t>少导航碟</t>
  </si>
  <si>
    <t>庄俊源</t>
  </si>
  <si>
    <t>朱鹭白+棕色</t>
  </si>
  <si>
    <t xml:space="preserve">LFV3B28R4E3068841 </t>
  </si>
  <si>
    <t>苏传明</t>
  </si>
  <si>
    <t>LFV3B28R6E3071014</t>
  </si>
  <si>
    <t>陈宣宣</t>
  </si>
  <si>
    <t>LFV3B28R5E3071179</t>
  </si>
  <si>
    <t>陈立强</t>
  </si>
  <si>
    <t xml:space="preserve">LFV3B28R5E3068928 </t>
  </si>
  <si>
    <t>冉军</t>
  </si>
  <si>
    <t>LFV3B28R7E3070616</t>
  </si>
  <si>
    <t>吴克棠</t>
  </si>
  <si>
    <t>LFV3B28R5E3069108</t>
  </si>
  <si>
    <t>翁永裕</t>
  </si>
  <si>
    <t>LFV3B28RXE3063434</t>
  </si>
  <si>
    <t>杨明</t>
  </si>
  <si>
    <t>LFV3B28R9E3065207</t>
  </si>
  <si>
    <t>李迪喜</t>
  </si>
  <si>
    <t>LFV3B28R9E3067782</t>
  </si>
  <si>
    <t>黄日明</t>
  </si>
  <si>
    <t>出差，下周1过来开票9.19吴红姣-陈万正9.8订车，9月16分车，家里出事，要下个月才来，先放出来9.23</t>
  </si>
  <si>
    <t>LFV3B28R3E3069172</t>
  </si>
  <si>
    <r>
      <rPr>
        <sz val="9"/>
        <color indexed="10"/>
        <rFont val="宋体"/>
        <charset val="134"/>
      </rPr>
      <t>购置税</t>
    </r>
    <r>
      <rPr>
        <sz val="9"/>
        <color indexed="10"/>
        <rFont val="Arial"/>
        <charset val="134"/>
      </rPr>
      <t>30800</t>
    </r>
  </si>
  <si>
    <t>胡定胜</t>
  </si>
  <si>
    <t>LFV3B28R3E3069124</t>
  </si>
  <si>
    <t>戴芬寸</t>
  </si>
  <si>
    <t>LFV3B28R3E3070760</t>
  </si>
  <si>
    <t>LFV3B28R4E3076308</t>
  </si>
  <si>
    <t>刘兴海</t>
  </si>
  <si>
    <t>LFV3B28R1E3073849</t>
  </si>
  <si>
    <t>史亚林</t>
  </si>
  <si>
    <t>LFV3B28R8E3060452</t>
  </si>
  <si>
    <t>李秋丽</t>
  </si>
  <si>
    <t>LFV3B28R3E3067423</t>
  </si>
  <si>
    <t>购置税37300</t>
  </si>
  <si>
    <t>冷白玉</t>
  </si>
  <si>
    <t>LFV3B28R9E3077678</t>
  </si>
  <si>
    <t>周存国</t>
  </si>
  <si>
    <t>LFV3B28R3E3079426</t>
  </si>
  <si>
    <t>杨小龙</t>
  </si>
  <si>
    <t>LFV3B28R2E3079921</t>
  </si>
  <si>
    <r>
      <rPr>
        <sz val="9"/>
        <color indexed="10"/>
        <rFont val="宋体"/>
        <charset val="134"/>
      </rPr>
      <t>购置税</t>
    </r>
    <r>
      <rPr>
        <sz val="9"/>
        <color indexed="10"/>
        <rFont val="Arial"/>
        <charset val="134"/>
      </rPr>
      <t>32900</t>
    </r>
  </si>
  <si>
    <t>陈万正</t>
  </si>
  <si>
    <t>LFV3B28RXE3079990</t>
  </si>
  <si>
    <t>林细平</t>
  </si>
  <si>
    <t>LFV3B28R4E3079953</t>
  </si>
  <si>
    <t>付世安</t>
  </si>
  <si>
    <t>LFV3B28R7E3081664</t>
  </si>
  <si>
    <t>杨新玲</t>
  </si>
  <si>
    <t>LFV3B28R1E3079635</t>
  </si>
  <si>
    <t>杨志才</t>
  </si>
  <si>
    <t>LFV3B28R6E3068226</t>
  </si>
  <si>
    <t>董粤华</t>
  </si>
  <si>
    <t>LFV3B28R3E3084755</t>
  </si>
  <si>
    <t>孙伟城</t>
  </si>
  <si>
    <t>LFV3B28R0E3084759</t>
  </si>
  <si>
    <t>余修身</t>
  </si>
  <si>
    <t>LFV3B28R9E3077499</t>
  </si>
  <si>
    <r>
      <rPr>
        <sz val="9"/>
        <color indexed="10"/>
        <rFont val="宋体"/>
        <charset val="134"/>
      </rPr>
      <t>购置税</t>
    </r>
    <r>
      <rPr>
        <sz val="9"/>
        <color indexed="10"/>
        <rFont val="Arial"/>
        <charset val="134"/>
      </rPr>
      <t>30000</t>
    </r>
  </si>
  <si>
    <t>郑之寿</t>
  </si>
  <si>
    <t>LFV3B28R9E3087157</t>
  </si>
  <si>
    <t>周继昌</t>
  </si>
  <si>
    <t>LFV3B28R5E3086152</t>
  </si>
  <si>
    <t>刘艳华</t>
  </si>
  <si>
    <t>LFV3B28R6E3083793</t>
  </si>
  <si>
    <t>袁华山</t>
  </si>
  <si>
    <t>LFV3B28RXE3069346</t>
  </si>
  <si>
    <t>甘玉露</t>
  </si>
  <si>
    <t>LFV3B28R3E3078048</t>
  </si>
  <si>
    <t>罗伟城</t>
  </si>
  <si>
    <t>LFV3B28R0E3085412</t>
  </si>
  <si>
    <t>庄丽兰</t>
  </si>
  <si>
    <t>LFV3B28R1E3086083</t>
  </si>
  <si>
    <t>卓秋峰</t>
  </si>
  <si>
    <t>LFV3B28R1E3086729</t>
  </si>
  <si>
    <t>杨江</t>
  </si>
  <si>
    <t>LFV3B28R5E3077676</t>
  </si>
  <si>
    <t>张平利</t>
  </si>
  <si>
    <t>水晶银-米黄色</t>
  </si>
  <si>
    <t>LFV3B28R8E3077459</t>
  </si>
  <si>
    <t>练启芳（欠合同）</t>
  </si>
  <si>
    <t>LFV3B28R1E3084821</t>
  </si>
  <si>
    <t>杨相银</t>
  </si>
  <si>
    <t>LFV3B28R4E3087079</t>
  </si>
  <si>
    <t>蒋国光</t>
  </si>
  <si>
    <t>LFV3B28R3E3085095</t>
  </si>
  <si>
    <t>许琦伟</t>
  </si>
  <si>
    <t>LFV3B28R5E3085258</t>
  </si>
  <si>
    <t>张丽芳</t>
  </si>
  <si>
    <t>1416</t>
  </si>
  <si>
    <r>
      <rPr>
        <sz val="9"/>
        <rFont val="Arial"/>
        <charset val="134"/>
      </rPr>
      <t>2.0T</t>
    </r>
    <r>
      <rPr>
        <sz val="9"/>
        <rFont val="宋体"/>
        <charset val="134"/>
      </rPr>
      <t>动感型</t>
    </r>
  </si>
  <si>
    <t xml:space="preserve">LFV3B28R0E3041300 </t>
  </si>
  <si>
    <t>钟石松</t>
  </si>
  <si>
    <t>LFV3B28R0E3077603</t>
  </si>
  <si>
    <t>冯交飞</t>
  </si>
  <si>
    <t>LFV3B28R3E3084741</t>
  </si>
  <si>
    <t>彭玉龙</t>
  </si>
  <si>
    <t>LFV3B28R9E3086977</t>
  </si>
  <si>
    <t>左仁德</t>
  </si>
  <si>
    <t>LFV3B28R2E3077702</t>
  </si>
  <si>
    <t>深圳市晋宸科技有限公司</t>
  </si>
  <si>
    <t>LFV3B28R9E3087191</t>
  </si>
  <si>
    <t>李卫星</t>
  </si>
  <si>
    <t>LFV3B28R1E3085306</t>
  </si>
  <si>
    <t>吴利平</t>
  </si>
  <si>
    <t>LFV3B28R4E3086689</t>
  </si>
  <si>
    <t>黄馥孜</t>
  </si>
  <si>
    <t xml:space="preserve">朱鹭白+棕色 </t>
  </si>
  <si>
    <t>LFV3B28R6E3078464</t>
  </si>
  <si>
    <t>胡广洋</t>
  </si>
  <si>
    <t>LFV3B28R9E3084047</t>
  </si>
  <si>
    <t>深圳市奇士美涂料有限公司</t>
  </si>
  <si>
    <t>LFV3B28R7E3088677</t>
  </si>
  <si>
    <t>陈宝禄</t>
  </si>
  <si>
    <t>LFV3B28RXE3085031</t>
  </si>
  <si>
    <t>杜东升</t>
  </si>
  <si>
    <t>LFV3B28R8E3086713</t>
  </si>
  <si>
    <t>李学勇</t>
  </si>
  <si>
    <t>LFV3B28R1E3092028</t>
  </si>
  <si>
    <t>占青云</t>
  </si>
  <si>
    <t>LFV3B28R2E3088764</t>
  </si>
  <si>
    <t>古春华</t>
  </si>
  <si>
    <t>LFV3B28R2E3084293</t>
  </si>
  <si>
    <t>叶志</t>
  </si>
  <si>
    <t>LFV3B28R8E3083293</t>
  </si>
  <si>
    <t>曹树华</t>
  </si>
  <si>
    <t>LFV3B28R1E3087069</t>
  </si>
  <si>
    <t>徐春风</t>
  </si>
  <si>
    <t>LFV3B28R1E3092319</t>
  </si>
  <si>
    <t>赖伟忠</t>
  </si>
  <si>
    <t>LFV3B28R3E3091236</t>
  </si>
  <si>
    <t>祝秀华</t>
  </si>
  <si>
    <t>LFV3B28R4E3086627</t>
  </si>
  <si>
    <t>刘奇志</t>
  </si>
  <si>
    <t>已通过310000</t>
  </si>
  <si>
    <t>LFV3B28R3E3084593</t>
  </si>
  <si>
    <t>陈东文</t>
  </si>
  <si>
    <t>已通过188000</t>
  </si>
  <si>
    <t xml:space="preserve">柚木棕+棕色 </t>
  </si>
  <si>
    <t>LFV3B28R2E3089218</t>
  </si>
  <si>
    <t>宋座集</t>
  </si>
  <si>
    <t>LFV3B28R7E3087206</t>
  </si>
  <si>
    <t>夏春秋</t>
  </si>
  <si>
    <t>LFV3B28R2E3091972</t>
  </si>
  <si>
    <t>金何劲</t>
  </si>
  <si>
    <t>LFV3B28R9E3092052</t>
  </si>
  <si>
    <t>文朝</t>
  </si>
  <si>
    <t>LFV3B28R6E3091618</t>
  </si>
  <si>
    <t>杜国林</t>
  </si>
  <si>
    <t>已开票12.4 404156</t>
  </si>
  <si>
    <t>LFV3B28R7E3091921</t>
  </si>
  <si>
    <t>邬志峰</t>
  </si>
  <si>
    <t>已开票12.4 396879</t>
  </si>
  <si>
    <t>LFV3B28R3E3092273</t>
  </si>
  <si>
    <t>杨光友</t>
  </si>
  <si>
    <t>已开票12.4 452128</t>
  </si>
  <si>
    <t>LFV3B28R8E3095279</t>
  </si>
  <si>
    <t>凌小嫣</t>
  </si>
  <si>
    <t>已开票12.8 373478</t>
  </si>
  <si>
    <t>1923</t>
  </si>
  <si>
    <t>LFV3B28R7E3096584</t>
  </si>
  <si>
    <t>杨月明</t>
  </si>
  <si>
    <t>已开票12.8 405077</t>
  </si>
  <si>
    <t>1922</t>
  </si>
  <si>
    <t>LFV3B28R7E3096701</t>
  </si>
  <si>
    <t>陈建阳</t>
  </si>
  <si>
    <t>LFV3B28R7E3091465</t>
  </si>
  <si>
    <t>王春波</t>
  </si>
  <si>
    <t>LFV3B28R2E3089669</t>
  </si>
  <si>
    <t>曾祥杰</t>
  </si>
  <si>
    <t>LFV3B28R9E3092102</t>
  </si>
  <si>
    <t>黄春荣</t>
  </si>
  <si>
    <t>LFV3B28R3E3096517</t>
  </si>
  <si>
    <t>待回复</t>
  </si>
  <si>
    <t>LFV3B28R1E3096306</t>
  </si>
  <si>
    <t>闵又云</t>
  </si>
  <si>
    <t>LFV3B28R6E3084166</t>
  </si>
  <si>
    <t>徐志勇</t>
  </si>
  <si>
    <t>已通过113800</t>
  </si>
  <si>
    <t>1926</t>
  </si>
  <si>
    <t>LFV3B28R5E3097880</t>
  </si>
  <si>
    <t>王小吴</t>
  </si>
  <si>
    <t>LFV3B28R8E3084993</t>
  </si>
  <si>
    <t>夏结国</t>
  </si>
  <si>
    <t>LFV3B28R1E3098590</t>
  </si>
  <si>
    <t>刘定才</t>
  </si>
  <si>
    <t>LFV3B28R2E3097884</t>
  </si>
  <si>
    <t>万登雨</t>
  </si>
  <si>
    <t>LFV3B28R0E3095258</t>
  </si>
  <si>
    <t>马厚蓉</t>
  </si>
  <si>
    <t>LFV3B28RXE3095641</t>
  </si>
  <si>
    <t>廖淑玲</t>
  </si>
  <si>
    <t>LFV3B28R2E3093446</t>
  </si>
  <si>
    <t>吴孟忠</t>
  </si>
  <si>
    <t>LFV3B28R9E3098577</t>
  </si>
  <si>
    <t>刘倩</t>
  </si>
  <si>
    <t>LFV3B28R6E3096480</t>
  </si>
  <si>
    <t>揭清华</t>
  </si>
  <si>
    <t>进取型</t>
  </si>
  <si>
    <t>LFV3B28R8E3085058</t>
  </si>
  <si>
    <t>罗明水</t>
  </si>
  <si>
    <t>LFV3B28R5E3100938</t>
  </si>
  <si>
    <t>陈毅</t>
  </si>
  <si>
    <t>LFV3B28RXE3098278</t>
  </si>
  <si>
    <t>张富源</t>
  </si>
  <si>
    <t xml:space="preserve">柚木棕+棕黑色 </t>
  </si>
  <si>
    <t>LFV3B28R8E3101193</t>
  </si>
  <si>
    <r>
      <rPr>
        <sz val="9"/>
        <color indexed="10"/>
        <rFont val="宋体"/>
        <charset val="134"/>
      </rPr>
      <t>加</t>
    </r>
    <r>
      <rPr>
        <sz val="9"/>
        <color indexed="10"/>
        <rFont val="Arial"/>
        <charset val="134"/>
      </rPr>
      <t>8000</t>
    </r>
  </si>
  <si>
    <t>方猛</t>
  </si>
  <si>
    <t>LFV3B28R8E3087733</t>
  </si>
  <si>
    <r>
      <rPr>
        <sz val="9"/>
        <color indexed="10"/>
        <rFont val="宋体"/>
        <charset val="134"/>
      </rPr>
      <t>留给刘金钺</t>
    </r>
    <r>
      <rPr>
        <sz val="9"/>
        <color indexed="10"/>
        <rFont val="Arial"/>
        <charset val="134"/>
      </rPr>
      <t>12.14</t>
    </r>
  </si>
  <si>
    <t>深圳市科富通科技有限公司</t>
  </si>
  <si>
    <t>LFV3B28R2E3095150</t>
  </si>
  <si>
    <t>姚正武</t>
  </si>
  <si>
    <t>LFV3B28R6E3102830</t>
  </si>
  <si>
    <t>何金发</t>
  </si>
  <si>
    <t>LFV3B28R7E3096276</t>
  </si>
  <si>
    <t>李嘉兴（未结算）</t>
  </si>
  <si>
    <t>LFV3B28R7E3089439</t>
  </si>
  <si>
    <t>升窗系统、双色皮 已下单</t>
  </si>
  <si>
    <t>谢圣明</t>
  </si>
  <si>
    <t>LFV3B28R7E3108443</t>
  </si>
  <si>
    <t>李昭</t>
  </si>
  <si>
    <t>LFV3B28R7E3101301</t>
  </si>
  <si>
    <t>新款，双色皮</t>
  </si>
  <si>
    <t>李春亮</t>
  </si>
  <si>
    <t>LFV3B28R5E3096132</t>
  </si>
  <si>
    <t>新款，新车部</t>
  </si>
  <si>
    <t>陈素妹</t>
  </si>
  <si>
    <r>
      <rPr>
        <sz val="9"/>
        <color indexed="8"/>
        <rFont val="宋体"/>
        <charset val="134"/>
      </rPr>
      <t>A</t>
    </r>
    <r>
      <rPr>
        <sz val="9"/>
        <rFont val="宋体"/>
        <charset val="134"/>
      </rPr>
      <t>组</t>
    </r>
  </si>
  <si>
    <t>LFV3B28R5E3102687</t>
  </si>
  <si>
    <t>许吉才</t>
  </si>
  <si>
    <t>LFV3B28R6E3098231</t>
  </si>
  <si>
    <t>庄文敏</t>
  </si>
  <si>
    <t>LFV3B28R2E3100430</t>
  </si>
  <si>
    <t>乔艳丽</t>
  </si>
  <si>
    <t>LFV3B28R3E3102669</t>
  </si>
  <si>
    <r>
      <rPr>
        <sz val="9"/>
        <rFont val="宋体"/>
        <charset val="134"/>
      </rPr>
      <t>2.0T</t>
    </r>
    <r>
      <rPr>
        <sz val="9"/>
        <rFont val="宋体"/>
        <charset val="134"/>
      </rPr>
      <t>舒适型</t>
    </r>
  </si>
  <si>
    <t>LFV3B28R3E3099403</t>
  </si>
  <si>
    <t>刘燕</t>
  </si>
  <si>
    <t>LFV3B28R0E3089797</t>
  </si>
  <si>
    <t>吴火永</t>
  </si>
  <si>
    <t>LFV3B28R7E3099727</t>
  </si>
  <si>
    <t>焦洪霞</t>
  </si>
  <si>
    <t>LFV3B28R5E3100163</t>
  </si>
  <si>
    <t>叶清灵</t>
  </si>
  <si>
    <t>LFV3B28R4E3097580</t>
  </si>
  <si>
    <t>李宏伟</t>
  </si>
  <si>
    <t>LFV3B28RXE3101597</t>
  </si>
  <si>
    <t>膜，新款</t>
  </si>
  <si>
    <t>任明怀</t>
  </si>
  <si>
    <t>LFV3B28R4E3099605</t>
  </si>
  <si>
    <t>黄葵宾</t>
  </si>
  <si>
    <t>LFV3B28R8E3091698</t>
  </si>
  <si>
    <t>膜，升窗系统 已下单</t>
  </si>
  <si>
    <t>卢丽娜</t>
  </si>
  <si>
    <t>LFV3B28R9E3102319</t>
  </si>
  <si>
    <t>江海波</t>
  </si>
  <si>
    <t xml:space="preserve">幻影黑+灰色 </t>
  </si>
  <si>
    <t>LFV3B28R2E3086299</t>
  </si>
  <si>
    <t>膜，升窗系统、五星单色皮灰色 已完工</t>
  </si>
  <si>
    <t>李宗谱</t>
  </si>
  <si>
    <t>LFV3B28R7E3101072</t>
  </si>
  <si>
    <t>膜完工，新款</t>
  </si>
  <si>
    <t>林永浩</t>
  </si>
  <si>
    <t>LFV3B28R3E3098185</t>
  </si>
  <si>
    <t>彭峰</t>
  </si>
  <si>
    <t>已开票3.25  408413</t>
  </si>
  <si>
    <t>LFV3B28R3E3102221</t>
  </si>
  <si>
    <t>新款，五星皮黑+棕 已下单</t>
  </si>
  <si>
    <t>张丽珍</t>
  </si>
  <si>
    <t>LFV3B28R8E3097985</t>
  </si>
  <si>
    <t>付旭成</t>
  </si>
  <si>
    <t>LFV3B28R0E3094935</t>
  </si>
  <si>
    <t>膜，升窗系统 未装  老款</t>
  </si>
  <si>
    <t>王林军</t>
  </si>
  <si>
    <t>LFV3B28R1E3100354</t>
  </si>
  <si>
    <t>苏昀</t>
  </si>
  <si>
    <t>LFV3B28R8E3096724</t>
  </si>
  <si>
    <t>漆明军</t>
  </si>
  <si>
    <t>1928</t>
  </si>
  <si>
    <t>LFV3B28RXF3012985</t>
  </si>
  <si>
    <t>黄海</t>
  </si>
  <si>
    <t>LFV3B28R6E3096835</t>
  </si>
  <si>
    <t>陈仲义</t>
  </si>
  <si>
    <t>1927</t>
  </si>
  <si>
    <t>LFV3B28R7F3013091</t>
  </si>
  <si>
    <t>黎冬春</t>
  </si>
  <si>
    <t>已交钱4.8</t>
  </si>
  <si>
    <t>LFV3B28R7E3108670</t>
  </si>
  <si>
    <t>蔡楚生</t>
  </si>
  <si>
    <t>LFV3B28R2F3016657</t>
  </si>
  <si>
    <t>叶祥</t>
  </si>
  <si>
    <t>LFV3B28R9F3018745</t>
  </si>
  <si>
    <t>周启伟</t>
  </si>
  <si>
    <t>已交钱4.13</t>
  </si>
  <si>
    <t>LFV3B28R6F3009940</t>
  </si>
  <si>
    <t>黄淑营</t>
  </si>
  <si>
    <t>LFV3B28RXF3013294</t>
  </si>
  <si>
    <t>杨裕华</t>
  </si>
  <si>
    <t>LFV3B28R0F3023204</t>
  </si>
  <si>
    <t>叶小圆</t>
  </si>
  <si>
    <t xml:space="preserve">LFV3B28RXF3021542 </t>
  </si>
  <si>
    <t>陈海瑚</t>
  </si>
  <si>
    <t>LFV3B28R5F3020203</t>
  </si>
  <si>
    <t>冯向鸿</t>
  </si>
  <si>
    <t>LFV3B28R8F3023483 </t>
  </si>
  <si>
    <t>李国建</t>
  </si>
  <si>
    <t>LFV3B28R9F3022536</t>
  </si>
  <si>
    <t>杨勤</t>
  </si>
  <si>
    <t>已开票-4-30</t>
  </si>
  <si>
    <t>LFV3B28R9F3026408</t>
  </si>
  <si>
    <t>张远志</t>
  </si>
  <si>
    <t>LFV3B28R7F3020199</t>
  </si>
  <si>
    <t>殷春英</t>
  </si>
  <si>
    <t>已开票5-4</t>
  </si>
  <si>
    <t>LFV3B28R1F3020229</t>
  </si>
  <si>
    <t>谢志</t>
  </si>
  <si>
    <t>LFV3B28R5F3020671</t>
  </si>
  <si>
    <t>李灵</t>
  </si>
  <si>
    <t>LFV3B28R8F3020048</t>
  </si>
  <si>
    <t>黄燕晓</t>
  </si>
  <si>
    <t>LFV3B28R7F3021997</t>
  </si>
  <si>
    <t>陈艳稠</t>
  </si>
  <si>
    <t>已开票5-6</t>
  </si>
  <si>
    <t>LFV3B28R6F3020727</t>
  </si>
  <si>
    <t>洪德龙</t>
  </si>
  <si>
    <t>LFV3B28R0F3020089</t>
  </si>
  <si>
    <t>张绍泉</t>
  </si>
  <si>
    <t>LFV3B28RXF3008922</t>
  </si>
  <si>
    <t>连南莉</t>
  </si>
  <si>
    <t>已开票5-10</t>
  </si>
  <si>
    <t>LFV3B28R3F3020460</t>
  </si>
  <si>
    <t>深圳市特美思包装有限公司</t>
  </si>
  <si>
    <t>LFV3B28R1F3021350</t>
  </si>
  <si>
    <t>王玲</t>
  </si>
  <si>
    <t>已开票5-11</t>
  </si>
  <si>
    <t>LFV3B28R7F3010997</t>
  </si>
  <si>
    <t>陈勇新</t>
  </si>
  <si>
    <t>LFV3B28RXF3020925</t>
  </si>
  <si>
    <t>姚谢峰</t>
  </si>
  <si>
    <t>5.11来交款</t>
  </si>
  <si>
    <t>LFV3B28R7F3012443</t>
  </si>
  <si>
    <t>首期款已经交了，5.11快递夹子过来开票</t>
  </si>
  <si>
    <t>LFV3B28R7F3019294</t>
  </si>
  <si>
    <t>于东军</t>
  </si>
  <si>
    <t>LFV3B28R4F3023772</t>
  </si>
  <si>
    <t>林惠端</t>
  </si>
  <si>
    <t>LFV3B28R9F3026103</t>
  </si>
  <si>
    <t>廖练强</t>
  </si>
  <si>
    <t>LFV3B28R7F3026200</t>
  </si>
  <si>
    <t>黄月娴</t>
  </si>
  <si>
    <t>LFV3B28R6F3019769</t>
  </si>
  <si>
    <t>吴钦佳</t>
  </si>
  <si>
    <t>LFV3B28R2F3028310</t>
  </si>
  <si>
    <t>华淑华</t>
  </si>
  <si>
    <t>LFV3B28R3F3025870</t>
  </si>
  <si>
    <t>夏荣根</t>
  </si>
  <si>
    <t>LFV3B28R1F3029836</t>
  </si>
  <si>
    <t>到店加装：7寸导航+倒车</t>
  </si>
  <si>
    <t>LFV3B28R6F3019870</t>
  </si>
  <si>
    <t>LFV3B28R5E3089889</t>
  </si>
  <si>
    <t xml:space="preserve">升窗系统 已下单
</t>
  </si>
  <si>
    <t>樊耀星</t>
  </si>
  <si>
    <t>LFV3B28R2F3031045</t>
  </si>
  <si>
    <t>彭小成</t>
  </si>
  <si>
    <t>LFV3B28R3F3022290</t>
  </si>
  <si>
    <t>葛康乐</t>
  </si>
  <si>
    <t>已交首期，差公证书5.17</t>
  </si>
  <si>
    <t>LFV3B28R2F3031854</t>
  </si>
  <si>
    <t>张敏苑</t>
  </si>
  <si>
    <t>LFV3B28R7F3031767</t>
  </si>
  <si>
    <t>于海琦</t>
  </si>
  <si>
    <t>LFV3B28R3F3020880</t>
  </si>
  <si>
    <t>范守营</t>
  </si>
  <si>
    <t>LFV3B28R0F3025342</t>
  </si>
  <si>
    <t>程践</t>
  </si>
  <si>
    <t xml:space="preserve">杨钧涵
</t>
  </si>
  <si>
    <t>LFV3B28RXF3030449</t>
  </si>
  <si>
    <t>赵华萍</t>
  </si>
  <si>
    <t>LFV3B28R0F3023865</t>
  </si>
  <si>
    <t>刘炳华</t>
  </si>
  <si>
    <t>LFV3B28R6F3020677</t>
  </si>
  <si>
    <t>刘东来</t>
  </si>
  <si>
    <t>林银如</t>
  </si>
  <si>
    <t>LFV3B28R0F3025227</t>
  </si>
  <si>
    <t>吴斌</t>
  </si>
  <si>
    <t>LFV3B28R2F3032258</t>
  </si>
  <si>
    <t>林雨水</t>
  </si>
  <si>
    <t>LFV3B28R9F3025355</t>
  </si>
  <si>
    <t>王林</t>
  </si>
  <si>
    <t>LFV3B28R3F3020944</t>
  </si>
  <si>
    <t>凌洋洋</t>
  </si>
  <si>
    <t>已开票5-29</t>
  </si>
  <si>
    <t>LFV3B28RXF3035697</t>
  </si>
  <si>
    <t>售后待检测</t>
  </si>
  <si>
    <t>周志雄</t>
  </si>
  <si>
    <t>LFV3B28R0F3032226</t>
  </si>
  <si>
    <t>刘裕明</t>
  </si>
  <si>
    <t>LFV3B28R9F3026537</t>
  </si>
  <si>
    <t>赵梅</t>
  </si>
  <si>
    <t>LFV3B28R6F3031131</t>
  </si>
  <si>
    <t>7月份出AAK 要跟杨总确认再AAK</t>
  </si>
  <si>
    <t>范智华</t>
  </si>
  <si>
    <t>已开票5.29   368000</t>
  </si>
  <si>
    <t>LFV3B28R5F3032240</t>
  </si>
  <si>
    <t>管金琴</t>
  </si>
  <si>
    <t>LFV3B28R7F3026147</t>
  </si>
  <si>
    <t>黄祝荣</t>
  </si>
  <si>
    <t>LFV3B28R1F3035023</t>
  </si>
  <si>
    <t>张欢妹</t>
  </si>
  <si>
    <t>LFV3B28R4F3025330</t>
  </si>
  <si>
    <t>王辉悦</t>
  </si>
  <si>
    <t>LFV3B28R5F3025465</t>
  </si>
  <si>
    <t>成小平</t>
  </si>
  <si>
    <t>LFV3B28R6F3035857</t>
  </si>
  <si>
    <t>余小红</t>
  </si>
  <si>
    <t>LFV3B28R5F3020380</t>
  </si>
  <si>
    <t>王里刚</t>
  </si>
  <si>
    <t>LFV3B28R7F3030781</t>
  </si>
  <si>
    <t>廖庆才</t>
  </si>
  <si>
    <t>LFV3B28RXF3034050</t>
  </si>
  <si>
    <t>陈晓东</t>
  </si>
  <si>
    <t>LFV3B28R9F3035741</t>
  </si>
  <si>
    <t>刘镜文</t>
  </si>
  <si>
    <t>LFV3B28R1F3031795</t>
  </si>
  <si>
    <t>薛德运</t>
  </si>
  <si>
    <t>LFV3B28R5F3034019</t>
  </si>
  <si>
    <t>侯同德</t>
  </si>
  <si>
    <t xml:space="preserve">郭兴元 </t>
  </si>
  <si>
    <t xml:space="preserve">LFV3B28R9F3021841 </t>
  </si>
  <si>
    <t>加装：五星尊贵双色皮（黑+棕）完工+7寸导航倒车行车记录仪</t>
  </si>
  <si>
    <t>李燕香</t>
  </si>
  <si>
    <t>LFV3B28R5F3041648</t>
  </si>
  <si>
    <t>深圳市慧硕包装制品有限公司</t>
  </si>
  <si>
    <t>LFV3B28R4F3034383</t>
  </si>
  <si>
    <t>李能辉</t>
  </si>
  <si>
    <t>LFV3B28R4F3034139</t>
  </si>
  <si>
    <t>刘善彭</t>
  </si>
  <si>
    <t>LFV3B28R7F3031378</t>
  </si>
  <si>
    <t>完工：到店加装：四出装饰排管+SQ5中网+脚踏板</t>
  </si>
  <si>
    <t>奖励400元/台</t>
  </si>
  <si>
    <t>LFV3B28R8F3025248</t>
  </si>
  <si>
    <t>徐贵兰</t>
  </si>
  <si>
    <t>LFV3B28R3F3035718</t>
  </si>
  <si>
    <t>钟新成</t>
  </si>
  <si>
    <t>盘伟城</t>
  </si>
  <si>
    <t>LFV3B28R0F3025471</t>
  </si>
  <si>
    <t>完工。到店加装：四出装饰排管+SQ5中网+脚踏板 完工</t>
  </si>
  <si>
    <t>李超文</t>
  </si>
  <si>
    <t xml:space="preserve">2025 </t>
  </si>
  <si>
    <t>2.0进取个性化</t>
  </si>
  <si>
    <t>LFV3B28R2F3045415</t>
  </si>
  <si>
    <t>深圳市盛磁通磁业有限公司</t>
  </si>
  <si>
    <t>LFV3B28R1F3034387</t>
  </si>
  <si>
    <t xml:space="preserve">售后待检测  </t>
  </si>
  <si>
    <t>丁利君</t>
  </si>
  <si>
    <t>LFV3B28R6F3034403</t>
  </si>
  <si>
    <t>LFV3B28R1F3030744</t>
  </si>
  <si>
    <t>梁齐鑫</t>
  </si>
  <si>
    <t>LFV3B28R3F3035119</t>
  </si>
  <si>
    <t>深圳市锐明视讯技术有限公司</t>
  </si>
  <si>
    <t>LFV3B28R7F3035561</t>
  </si>
  <si>
    <t>彭晓锋</t>
  </si>
  <si>
    <t>LFV3B28R0F3035594</t>
  </si>
  <si>
    <t>李育</t>
  </si>
  <si>
    <t>LFV3B28R8F3046486</t>
  </si>
  <si>
    <t>周特耀</t>
  </si>
  <si>
    <t>LFV3B28RXF3046280</t>
  </si>
  <si>
    <t>徐家威</t>
  </si>
  <si>
    <t>LFV3B28R1F3045115</t>
  </si>
  <si>
    <t>陈志荣</t>
  </si>
  <si>
    <t>LFV3B28R4F3045593</t>
  </si>
  <si>
    <t>郭凌州</t>
  </si>
  <si>
    <t>LFV3B28R3F3043205</t>
  </si>
  <si>
    <t>黄镇森</t>
  </si>
  <si>
    <t>LFV3B28R9F3047064</t>
  </si>
  <si>
    <t>黄种波</t>
  </si>
  <si>
    <t>LFV3B28R8F3046357</t>
  </si>
  <si>
    <t>张孜茵</t>
  </si>
  <si>
    <t>LFV3B28R7F3046446</t>
  </si>
  <si>
    <t>周小前</t>
  </si>
  <si>
    <t>LFV3B28R7F3029131</t>
  </si>
  <si>
    <t>LFV3B28R8F3043202</t>
  </si>
  <si>
    <t>陈源彬</t>
  </si>
  <si>
    <t>LFV3B28RXF3032458</t>
  </si>
  <si>
    <t>加装：7寸导航倒车行车记录仪+四出装饰排管+SQ5中网+脚踏板 完工</t>
  </si>
  <si>
    <t>谭新雄</t>
  </si>
  <si>
    <t>LFV3B28R1F3034891</t>
  </si>
  <si>
    <t>李小明</t>
  </si>
  <si>
    <t>LFV3B28R8F3026660</t>
  </si>
  <si>
    <t>甘奇鹏</t>
  </si>
  <si>
    <t>LFV3B28R4F3047053</t>
  </si>
  <si>
    <t>林春霞</t>
  </si>
  <si>
    <t>LFV3B28R7F3035608</t>
  </si>
  <si>
    <t xml:space="preserve"> 张小喻</t>
  </si>
  <si>
    <r>
      <rPr>
        <sz val="9"/>
        <rFont val="宋体"/>
        <charset val="134"/>
      </rPr>
      <t xml:space="preserve">已开票7.26 </t>
    </r>
    <r>
      <rPr>
        <sz val="9"/>
        <color indexed="10"/>
        <rFont val="宋体"/>
        <charset val="134"/>
      </rPr>
      <t>361378</t>
    </r>
  </si>
  <si>
    <t>LFV3B28R1F3034048</t>
  </si>
  <si>
    <t>洪淑玲</t>
  </si>
  <si>
    <t>钟琳（胡雪梅）</t>
  </si>
  <si>
    <t>LFV3B28R7F3035415</t>
  </si>
  <si>
    <t>王盈盈</t>
  </si>
  <si>
    <t>LFV3B28R1F3035989</t>
  </si>
  <si>
    <t>郑喜根</t>
  </si>
  <si>
    <t>LFV3B28R2F3035421</t>
  </si>
  <si>
    <t>张俊喜</t>
  </si>
  <si>
    <t>已开票7-31</t>
  </si>
  <si>
    <t>LFV3B28R7F3034118</t>
  </si>
  <si>
    <t>李厚启</t>
  </si>
  <si>
    <t>LFV3B28R1F3028962</t>
  </si>
  <si>
    <t>李泽鹏</t>
  </si>
  <si>
    <t>LFV3B28R1F3032395</t>
  </si>
  <si>
    <t>邱艳燕</t>
  </si>
  <si>
    <t>罗鹏</t>
  </si>
  <si>
    <t>LFV3B28R4F3051281</t>
  </si>
  <si>
    <t>试驾车不能销售，问杨英8.1</t>
  </si>
  <si>
    <t>温镜流</t>
  </si>
  <si>
    <t>已开票。8.12已收二手车，其他店无资源，暂留锦奥资源</t>
  </si>
  <si>
    <t>LFV3B28R1F3046541</t>
  </si>
  <si>
    <t>叶菲</t>
  </si>
  <si>
    <t>LFV3B28R6F3036877</t>
  </si>
  <si>
    <t>张文峯</t>
  </si>
  <si>
    <t>LFV3B28R8F3054359</t>
  </si>
  <si>
    <t>黄郁</t>
  </si>
  <si>
    <t>LFV3B28R3F3054754</t>
  </si>
  <si>
    <t>汤健如</t>
  </si>
  <si>
    <t>LFV3B28R3F3031247</t>
  </si>
  <si>
    <t>许振光</t>
  </si>
  <si>
    <t>LFV3B28R4F3029961</t>
  </si>
  <si>
    <t>周三忠</t>
  </si>
  <si>
    <t>LFV3B28R8F3046326</t>
  </si>
  <si>
    <t>陈运昌</t>
  </si>
  <si>
    <t>LFV3B28R7F3031414</t>
  </si>
  <si>
    <t>冯海庭</t>
  </si>
  <si>
    <t>LFV3B28R1F3057037</t>
  </si>
  <si>
    <t>黄华</t>
  </si>
  <si>
    <t>LFV3B28R8F3031325</t>
  </si>
  <si>
    <t>陈桓潮</t>
  </si>
  <si>
    <t>LFV3B28R6F3056885</t>
  </si>
  <si>
    <t>周创龙</t>
  </si>
  <si>
    <t>LFV3B28R0F3055747</t>
  </si>
  <si>
    <t>李敏红</t>
  </si>
  <si>
    <t>钟典成</t>
  </si>
  <si>
    <t>LFV3B28R2F3031403</t>
  </si>
  <si>
    <t>唐建波</t>
  </si>
  <si>
    <t>LFV3B28R6F3029248</t>
  </si>
  <si>
    <t>陈志钦</t>
  </si>
  <si>
    <t>LFV3B28R3F3031569</t>
  </si>
  <si>
    <t>陈义群</t>
  </si>
  <si>
    <t>LFV3B28R6F3029931</t>
  </si>
  <si>
    <t>张庭坚</t>
  </si>
  <si>
    <t>LFV3B28R8F3064275</t>
  </si>
  <si>
    <t>苏世斌</t>
  </si>
  <si>
    <t>LFV3B28R1F3063582</t>
  </si>
  <si>
    <t>张成</t>
  </si>
  <si>
    <t>LFV3B28R7F3063912</t>
  </si>
  <si>
    <t>何云</t>
  </si>
  <si>
    <t>LFV3B28R7F3047340</t>
  </si>
  <si>
    <t>刘德兴</t>
  </si>
  <si>
    <t>LFV3B28R3F3031541</t>
  </si>
  <si>
    <t>邓建平</t>
  </si>
  <si>
    <t>LFV3B28R9F3060686</t>
  </si>
  <si>
    <t>LFV3B28R7F3062789</t>
  </si>
  <si>
    <t>陈进财</t>
  </si>
  <si>
    <t>已开票9-14</t>
  </si>
  <si>
    <t>LFV3B28R2F3064076</t>
  </si>
  <si>
    <t>蔡耀宁</t>
  </si>
  <si>
    <t>LFV3B28R5F3031363</t>
  </si>
  <si>
    <t>张满珍</t>
  </si>
  <si>
    <t xml:space="preserve"> 专案</t>
  </si>
  <si>
    <t>LFV3B28R8F3060209</t>
  </si>
  <si>
    <t>赵彩颖</t>
  </si>
  <si>
    <t>LFV3B28RXF3063046</t>
  </si>
  <si>
    <t>王红强</t>
  </si>
  <si>
    <t>LFV3B28R1F3057068</t>
  </si>
  <si>
    <t>张晓琴</t>
  </si>
  <si>
    <t>LFV3B28R5F3062600</t>
  </si>
  <si>
    <t>唐功芝</t>
  </si>
  <si>
    <t>LFV3B28R7F3030487</t>
  </si>
  <si>
    <t>吴文富</t>
  </si>
  <si>
    <t>LFV3B28R7F3063389</t>
  </si>
  <si>
    <t>李海明</t>
  </si>
  <si>
    <t>LFV3B28R1F3030209</t>
  </si>
  <si>
    <t>刘雯</t>
  </si>
  <si>
    <t>已交钱9.19</t>
  </si>
  <si>
    <t>LFV3B28R4F3071823</t>
  </si>
  <si>
    <t>黄日威</t>
  </si>
  <si>
    <t>LFV3B28R0F3069230</t>
  </si>
  <si>
    <t>李道生</t>
  </si>
  <si>
    <t>LFV3B28RXF3064164</t>
  </si>
  <si>
    <t>叶聪超</t>
  </si>
  <si>
    <t>LFV3B28R7F3037388</t>
  </si>
  <si>
    <t>陈磊</t>
  </si>
  <si>
    <t>LFV3B28R4F3063303</t>
  </si>
  <si>
    <t>叶育育</t>
  </si>
  <si>
    <t>LFV3B28R8F3063384</t>
  </si>
  <si>
    <t>蓝奇勇</t>
  </si>
  <si>
    <t>2056</t>
  </si>
  <si>
    <t>南方车型
（2.0进取）</t>
  </si>
  <si>
    <t>LFV3B28R4F3067819</t>
  </si>
  <si>
    <t>李同飞</t>
  </si>
  <si>
    <t>LFV3B28R8F3069153</t>
  </si>
  <si>
    <t>宛燕球</t>
  </si>
  <si>
    <t>LFV3B28R3F3063132</t>
  </si>
  <si>
    <t>贺友文</t>
  </si>
  <si>
    <t>LFV3B28R1F3062223</t>
  </si>
  <si>
    <t>万新彩</t>
  </si>
  <si>
    <t>LFV3B28R4F3069344</t>
  </si>
  <si>
    <t>尹大杰</t>
  </si>
  <si>
    <t>LFV3B28R3F3059713</t>
  </si>
  <si>
    <t>杨东华</t>
  </si>
  <si>
    <t>LFV3B28R5F3072625</t>
  </si>
  <si>
    <t>康萍</t>
  </si>
  <si>
    <t>LFV3B28R8F3069380</t>
  </si>
  <si>
    <t>黎伟光</t>
  </si>
  <si>
    <t>LFV3B28RXF3070224</t>
  </si>
  <si>
    <t>龙永贵</t>
  </si>
  <si>
    <t>LFV3B28R3F3030504</t>
  </si>
  <si>
    <t>伍贤全</t>
  </si>
  <si>
    <t>LFV3B28R3F3063244</t>
  </si>
  <si>
    <t>颜秉章</t>
  </si>
  <si>
    <t>LFV3B28R0F3067963</t>
  </si>
  <si>
    <t>曹建忠</t>
  </si>
  <si>
    <t>LFV3B28R6F3061097</t>
  </si>
  <si>
    <t>刘亮</t>
  </si>
  <si>
    <t>LFV3B28R0F3069325</t>
  </si>
  <si>
    <t>刘婷婷</t>
  </si>
  <si>
    <t>LFV3B28R1F3063176</t>
  </si>
  <si>
    <t>周灿林</t>
  </si>
  <si>
    <t>LFV3B28R1F3055918</t>
  </si>
  <si>
    <t xml:space="preserve">惠州大亚湾同盈房地产经纪有限公司 </t>
  </si>
  <si>
    <t>LFV3B28R4F3055914</t>
  </si>
  <si>
    <t>原慧智</t>
  </si>
  <si>
    <t>LFV3B28RXF3029396</t>
  </si>
  <si>
    <t>白继荣</t>
  </si>
  <si>
    <t>LFV3B28R8F3063417</t>
  </si>
  <si>
    <t>朱凤玲</t>
  </si>
  <si>
    <t>LFV3B28R2F3060044</t>
  </si>
  <si>
    <t>廖云</t>
  </si>
  <si>
    <t>LFV3B28R2F3062005</t>
  </si>
  <si>
    <t>王慧莲</t>
  </si>
  <si>
    <t>LFV3B28R1F3064893</t>
  </si>
  <si>
    <t>薛经芳</t>
  </si>
  <si>
    <t>LFV3B28R2F3031501</t>
  </si>
  <si>
    <t>到店加装;7寸导航倒车行车记录仪 完工</t>
  </si>
  <si>
    <t>林江</t>
  </si>
  <si>
    <t>1982</t>
  </si>
  <si>
    <t>LFV3B28RXF3044352</t>
  </si>
  <si>
    <t>邹川</t>
  </si>
  <si>
    <t>LFV3B28R2F3062991</t>
  </si>
  <si>
    <t>王前进</t>
  </si>
  <si>
    <t>2230</t>
  </si>
  <si>
    <t>2.0T技术型减（减智能钥匙 减蓝牙接口 加音乐接口）</t>
  </si>
  <si>
    <t>幻影黑-黑棕</t>
  </si>
  <si>
    <t>LFV3B28R8F3076622</t>
  </si>
  <si>
    <t>LFV3B28R4F3069263</t>
  </si>
  <si>
    <t>陈俊山</t>
  </si>
  <si>
    <t>LFV3B28R1F3062190</t>
  </si>
  <si>
    <t>夏欢</t>
  </si>
  <si>
    <t>LFV3B28R7F3069838</t>
  </si>
  <si>
    <t>张世祥</t>
  </si>
  <si>
    <t>LFV3B28RXF3064813</t>
  </si>
  <si>
    <t>洪英</t>
  </si>
  <si>
    <t>LFV3B28R8F3071436</t>
  </si>
  <si>
    <t>16款  标检展车</t>
  </si>
  <si>
    <t>罗大明</t>
  </si>
  <si>
    <t>LFV3B28R8F3062767</t>
  </si>
  <si>
    <t>许标</t>
  </si>
  <si>
    <t>LFV3B28R1F3070810</t>
  </si>
  <si>
    <t>刘国苏</t>
  </si>
  <si>
    <t>LFV3B28R4F3064757</t>
  </si>
  <si>
    <t>马学凡</t>
  </si>
  <si>
    <t>LFV3B28R4F3029135</t>
  </si>
  <si>
    <t>杨乐可</t>
  </si>
  <si>
    <t>LFV3B28R1F3072671</t>
  </si>
  <si>
    <t>深圳市顺新安电子有限公司</t>
  </si>
  <si>
    <t>LFV3B28R6F3035969</t>
  </si>
  <si>
    <t>售后待检测
加装：7寸导航倒车行车记录仪+四出装饰排管+SQ5中网+脚踏板 完工  奖励1000元/台</t>
  </si>
  <si>
    <t>孙媛</t>
  </si>
  <si>
    <t>2232</t>
  </si>
  <si>
    <t>2.0T技术型（减智能钥匙 减蓝牙接口）</t>
  </si>
  <si>
    <t>柚木棕-黑棕</t>
  </si>
  <si>
    <t>LFV3B28R7F3080483</t>
  </si>
  <si>
    <t>深圳市艾柯森自动化设备有限公司</t>
  </si>
  <si>
    <t>朱鹭白-黑棕</t>
  </si>
  <si>
    <t>LFV3B28R4F3081719</t>
  </si>
  <si>
    <t>陈志良</t>
  </si>
  <si>
    <t xml:space="preserve">幻影黑+棕色 </t>
  </si>
  <si>
    <t>LFV3B28R8F3069492</t>
  </si>
  <si>
    <t>周明兵</t>
  </si>
  <si>
    <t xml:space="preserve">朱鹭白+灰色 </t>
  </si>
  <si>
    <t>LFV3B28R5F3068767</t>
  </si>
  <si>
    <t>叶永清</t>
  </si>
  <si>
    <t>2237</t>
  </si>
  <si>
    <t>LFV3B28R6F3084377</t>
  </si>
  <si>
    <t>张淑贤</t>
  </si>
  <si>
    <t>LFV3B28R7F3030232</t>
  </si>
  <si>
    <t>代艳香</t>
  </si>
  <si>
    <t>已开票11-12</t>
  </si>
  <si>
    <t>LFV3B28R6F3069345</t>
  </si>
  <si>
    <t>袁友良</t>
  </si>
  <si>
    <t>幻影黑-棕色</t>
  </si>
  <si>
    <t>LFV3B28R1F3080950</t>
  </si>
  <si>
    <t>梅军龙</t>
  </si>
  <si>
    <t>LFV3B28R5F3076366</t>
  </si>
  <si>
    <t>卢锦玉</t>
  </si>
  <si>
    <t>LFV3B28R2F3084487</t>
  </si>
  <si>
    <t>徐建</t>
  </si>
  <si>
    <t>LFV3B28R2F3063056</t>
  </si>
  <si>
    <t>黄薇</t>
  </si>
  <si>
    <t>LFV3B28R1F3081662</t>
  </si>
  <si>
    <t>匡益</t>
  </si>
  <si>
    <t>LFV3B28R3F3068430</t>
  </si>
  <si>
    <t>黄小斌</t>
  </si>
  <si>
    <t xml:space="preserve">2239 </t>
  </si>
  <si>
    <t>2.0T技术型(减智能钥匙)</t>
  </si>
  <si>
    <t>LFV3B28R7F3086915</t>
  </si>
  <si>
    <t>曹国才</t>
  </si>
  <si>
    <t>LFV3B28R9F3076385</t>
  </si>
  <si>
    <t>徐海艳</t>
  </si>
  <si>
    <t>LFV3B28RXF3084351</t>
  </si>
  <si>
    <t>钦清燕</t>
  </si>
  <si>
    <t>LFV3B28R8F3076331</t>
  </si>
  <si>
    <t>缪亮</t>
  </si>
  <si>
    <t>2.0T舒适型(减蓝牙接口)</t>
  </si>
  <si>
    <t>LFV3B28R2F3077765</t>
  </si>
  <si>
    <t>阮虎英</t>
  </si>
  <si>
    <t>LFV3B28R4F3080621</t>
  </si>
  <si>
    <t>彭辉权</t>
  </si>
  <si>
    <t>LFV3B28R3F3080612</t>
  </si>
  <si>
    <t>张时国</t>
  </si>
  <si>
    <t xml:space="preserve">2237 </t>
  </si>
  <si>
    <t>2.0T舒适型(+蓝牙接口)</t>
  </si>
  <si>
    <t>LFV3B28R0F3093074</t>
  </si>
  <si>
    <t>代利辉</t>
  </si>
  <si>
    <t>LFV3B28R8F3088656</t>
  </si>
  <si>
    <t>许宏奎</t>
  </si>
  <si>
    <t>2.0T技术型
（加蓝牙接口）</t>
  </si>
  <si>
    <t>LFV3B28R9F3091999</t>
  </si>
  <si>
    <t>聂勇</t>
  </si>
  <si>
    <t xml:space="preserve">2238 </t>
  </si>
  <si>
    <t>2.0T进取型（加蓝牙接口）</t>
  </si>
  <si>
    <t>LFV3B28R5F3088274</t>
  </si>
  <si>
    <t>LFV3B28R4F3093076</t>
  </si>
  <si>
    <t>马爱芳</t>
  </si>
  <si>
    <t>LFV3B28R3F3064765</t>
  </si>
  <si>
    <t>薛站江</t>
  </si>
  <si>
    <t>LFV3B28R3F3076513</t>
  </si>
  <si>
    <t>16款，加装：脚踏板+个性专用皮黑+棕+7寸导航+倒车+记录仪</t>
  </si>
  <si>
    <t>邢岗</t>
  </si>
  <si>
    <t>LFV3B28R4F3093787</t>
  </si>
  <si>
    <t>庄振标</t>
  </si>
  <si>
    <t>LFV3B28R3F3088435</t>
  </si>
  <si>
    <t>深圳市成胜源电子有限公司</t>
  </si>
  <si>
    <t>LFV3B28R9F3086169</t>
  </si>
  <si>
    <t>李基平</t>
  </si>
  <si>
    <t>LFV3B28R4F3091800</t>
  </si>
  <si>
    <t>夏军霞</t>
  </si>
  <si>
    <t>LFV3B28R4F3079078</t>
  </si>
  <si>
    <t>李深军</t>
  </si>
  <si>
    <t>LFV3B28R7F3081598</t>
  </si>
  <si>
    <t>潘春芳</t>
  </si>
  <si>
    <t>LFV3B28RXF3081756</t>
  </si>
  <si>
    <t>林响</t>
  </si>
  <si>
    <t>LFV3B28R3F3088645</t>
  </si>
  <si>
    <t>一定要开JA票</t>
  </si>
  <si>
    <t>深圳市金掌柜资产管理有限公司</t>
  </si>
  <si>
    <t>LFV3B28R9F3088715</t>
  </si>
  <si>
    <t>LFV3B28R8F3088608</t>
  </si>
  <si>
    <t>LFV3B28R7F3094707</t>
  </si>
  <si>
    <t>LFV3B28R5F3094740</t>
  </si>
  <si>
    <t>LFV3B28R7F3084050</t>
  </si>
  <si>
    <t>余建强</t>
  </si>
  <si>
    <t>LFV3B28R9F3090285</t>
  </si>
  <si>
    <t>林壮欢</t>
  </si>
  <si>
    <t>LFV3B28R1F3078602</t>
  </si>
  <si>
    <t>16款，加装：脚踏板+个性专用皮黑+棕+7寸导航+倒车+记录仪 完工</t>
  </si>
  <si>
    <t>余琼珠</t>
  </si>
  <si>
    <t>LFV3B28R7F3031395</t>
  </si>
  <si>
    <t>到店加装;SQ5中网+四出装饰排气管套件 完工</t>
  </si>
  <si>
    <t>王明忠</t>
  </si>
  <si>
    <t>白金色-黑棕</t>
  </si>
  <si>
    <t>LFV3B28R1F3092225</t>
  </si>
  <si>
    <t>江校雄</t>
  </si>
  <si>
    <t>LFV3B28R1F3093620</t>
  </si>
  <si>
    <t>姚耀军</t>
  </si>
  <si>
    <t>LFV3B28R2F3077863</t>
  </si>
  <si>
    <t>胡东海</t>
  </si>
  <si>
    <t>LFV3B28R1F3080205</t>
  </si>
  <si>
    <t>缪传银</t>
  </si>
  <si>
    <t>LFV3B28R8F3092383</t>
  </si>
  <si>
    <t>李孟孟</t>
  </si>
  <si>
    <t>2297</t>
  </si>
  <si>
    <t>LFV3B28R4F3092316</t>
  </si>
  <si>
    <t>兰洁</t>
  </si>
  <si>
    <t>LFV3B28RXF3103478</t>
  </si>
  <si>
    <t>彭海斌</t>
  </si>
  <si>
    <t>LFV3B28R3F3093909</t>
  </si>
  <si>
    <t>深圳是鑫琦锋科技有限公司</t>
  </si>
  <si>
    <t>LFV3B28R3F3093795</t>
  </si>
  <si>
    <t>陈凯锋</t>
  </si>
  <si>
    <t>LFV3B28R9F3101737</t>
  </si>
  <si>
    <t>赖远宾</t>
  </si>
  <si>
    <t>客户拍了车架号</t>
  </si>
  <si>
    <t>LFV3B28R2F3093898</t>
  </si>
  <si>
    <t>林晓滨</t>
  </si>
  <si>
    <t>LFV3B28R9F3102886</t>
  </si>
  <si>
    <t>余小军</t>
  </si>
  <si>
    <t>LFV3B28R4F3104075</t>
  </si>
  <si>
    <t>何玉兰</t>
  </si>
  <si>
    <t>LFV3B28R5F3093877</t>
  </si>
  <si>
    <t>郭慧</t>
  </si>
  <si>
    <t>LFV3B28R3F3102740</t>
  </si>
  <si>
    <t>管爱梅</t>
  </si>
  <si>
    <t>LFV3B28R5F3103212</t>
  </si>
  <si>
    <t>郭建</t>
  </si>
  <si>
    <t>LFV3B28R6F3088901</t>
  </si>
  <si>
    <t>售前问吴总1.4</t>
  </si>
  <si>
    <t>LFV3B28R2F3100669</t>
  </si>
  <si>
    <t>喻聪</t>
  </si>
  <si>
    <t>LFV3B28R1F3093519</t>
  </si>
  <si>
    <t>邹小艳</t>
  </si>
  <si>
    <t>LFV3B28R3F3103838</t>
  </si>
  <si>
    <t>梁武洪</t>
  </si>
  <si>
    <t>LFV3B28R7F3092598</t>
  </si>
  <si>
    <t>2015-11-28(置换）</t>
  </si>
  <si>
    <t>邓冬云</t>
  </si>
  <si>
    <t>LFV3B28R4F3100964</t>
  </si>
  <si>
    <t>廖建雄</t>
  </si>
  <si>
    <t>LFV3B28R7F3101817</t>
  </si>
  <si>
    <t>LFV3B28R5F3093605</t>
  </si>
  <si>
    <t>李春华</t>
  </si>
  <si>
    <t>LFV3B28R7F3088938</t>
  </si>
  <si>
    <t>罗益泽</t>
  </si>
  <si>
    <t>LFV3B28R5F3088338</t>
  </si>
  <si>
    <t>黄辛才</t>
  </si>
  <si>
    <t>LFV3B28R1F3102851</t>
  </si>
  <si>
    <t>梁源兴</t>
  </si>
  <si>
    <t>LFV3B28R2F3104396</t>
  </si>
  <si>
    <t>李春枚</t>
  </si>
  <si>
    <t>更新</t>
  </si>
  <si>
    <t>LFV3B28R2F3088538</t>
  </si>
  <si>
    <t>朱利</t>
  </si>
  <si>
    <t>LFV3B28R5F3088646</t>
  </si>
  <si>
    <t>曹继刚</t>
  </si>
  <si>
    <t>LFV3B28R2F3079502</t>
  </si>
  <si>
    <t>置换
，2月AAK</t>
  </si>
  <si>
    <t>黄英群</t>
  </si>
  <si>
    <t>LFV3B28R3G3003191</t>
  </si>
  <si>
    <t>陈麦南</t>
  </si>
  <si>
    <t>LFV3B28R5G3001605</t>
  </si>
  <si>
    <t>陈文勇</t>
  </si>
  <si>
    <t>LFV3B28R7F3093556</t>
  </si>
  <si>
    <t>段青</t>
  </si>
  <si>
    <t>LFV3B28R0F3092104</t>
  </si>
  <si>
    <t>彭秀兰</t>
  </si>
  <si>
    <t>LFV3B28R0F3102825</t>
  </si>
  <si>
    <t>胡忠志</t>
  </si>
  <si>
    <t>LFV3B28R9G3003132</t>
  </si>
  <si>
    <t>朱其山</t>
  </si>
  <si>
    <t>LFV3B28R2F3094002</t>
  </si>
  <si>
    <t>黄鹤</t>
  </si>
  <si>
    <t>LFV3B28RXF3101729</t>
  </si>
  <si>
    <t>深圳市忠群冷气技术有限公司</t>
  </si>
  <si>
    <t>LFV3B28R8F3104161</t>
  </si>
  <si>
    <t>赵允亮</t>
  </si>
  <si>
    <t>LFV3B28R8G3009312</t>
  </si>
  <si>
    <t>陈慧</t>
  </si>
  <si>
    <t>LFV3B28R3G3009475</t>
  </si>
  <si>
    <t>杨满朝</t>
  </si>
  <si>
    <t>LFV3B28R6G3000608</t>
  </si>
  <si>
    <t>王芳（置换）</t>
  </si>
  <si>
    <t>LFV3B28R2G3002954</t>
  </si>
  <si>
    <t>陈祖芳</t>
  </si>
  <si>
    <t>LFV3B28RXG3002961</t>
  </si>
  <si>
    <t>谢卫平</t>
  </si>
  <si>
    <t>LFV3B28R2G3002968</t>
  </si>
  <si>
    <t>袁月梅</t>
  </si>
  <si>
    <t>LFV3B28RXG3003494</t>
  </si>
  <si>
    <t>曾汉峰</t>
  </si>
  <si>
    <t>LFV3B28R7F3104068</t>
  </si>
  <si>
    <t>陈真壁</t>
  </si>
  <si>
    <t>LFV3B28R0G3003360</t>
  </si>
  <si>
    <t>陈学林</t>
  </si>
  <si>
    <t>LFV3B28R3F3094090</t>
  </si>
  <si>
    <t>深圳市三湘源电子科技有限公司</t>
  </si>
  <si>
    <t>LFV3B28R0G3002970</t>
  </si>
  <si>
    <t>罗苑玲</t>
  </si>
  <si>
    <t>LFV3B28R3G3018497</t>
  </si>
  <si>
    <t>赖晓琪</t>
  </si>
  <si>
    <t>LFV3B28R4G3009288</t>
  </si>
  <si>
    <t>何毅雄</t>
  </si>
  <si>
    <t>LFV3B28R0G3003018</t>
  </si>
  <si>
    <t>郭天成</t>
  </si>
  <si>
    <t>LFV3B28R1G3003514</t>
  </si>
  <si>
    <t>钟婷</t>
  </si>
  <si>
    <t>LFV3B28R6G3017148</t>
  </si>
  <si>
    <t>汤少金</t>
  </si>
  <si>
    <t>LFV3B28R2G3016661</t>
  </si>
  <si>
    <t>北京华成奥通汽车销售有限公司</t>
  </si>
  <si>
    <t>LFV3B28R1F3055269</t>
  </si>
  <si>
    <t>李程</t>
  </si>
  <si>
    <t>LFV3B28R3G3015891</t>
  </si>
  <si>
    <t>郭荣宝</t>
  </si>
  <si>
    <t>LFV3B28R8G3018558</t>
  </si>
  <si>
    <t>李恒月</t>
  </si>
  <si>
    <t>LFV3B28R7G3000892</t>
  </si>
  <si>
    <t>16款 少40TFSI，有货 暂停交付</t>
  </si>
  <si>
    <t>阳友平</t>
  </si>
  <si>
    <t>LFV3B28R5G3003466</t>
  </si>
  <si>
    <t>张照超</t>
  </si>
  <si>
    <t>LFV3B28R4G3016774</t>
  </si>
  <si>
    <t>徐秋生</t>
  </si>
  <si>
    <t>LFV3B28R0G3003438</t>
  </si>
  <si>
    <t>覃文娟</t>
  </si>
  <si>
    <t>LFV3B28R5G3016136</t>
  </si>
  <si>
    <t>畅年生</t>
  </si>
  <si>
    <t>LFV3B28R2F3107315</t>
  </si>
  <si>
    <t>张长香</t>
  </si>
  <si>
    <t>LFV3B28RXG3003382</t>
  </si>
  <si>
    <t>LFV3B28RXG3003401</t>
  </si>
  <si>
    <t>深圳瑞浩电子有限公司</t>
  </si>
  <si>
    <t>LFV3B28R6F3101775</t>
  </si>
  <si>
    <t>胡晓琴</t>
  </si>
  <si>
    <t>LFV3B28R1G3017333</t>
  </si>
  <si>
    <t>LFV3B28R7G3003534</t>
  </si>
  <si>
    <t>石明超</t>
  </si>
  <si>
    <t>LFV3B28R6G3017974</t>
  </si>
  <si>
    <t>龚春柱</t>
  </si>
  <si>
    <t>LFV3B28R8G3002778</t>
  </si>
  <si>
    <t>蔡开洽</t>
  </si>
  <si>
    <t>LFV3B28R4G3024079</t>
  </si>
  <si>
    <t>徐育英</t>
  </si>
  <si>
    <t>LFV3B28R8G3024344</t>
  </si>
  <si>
    <t>吴宝成</t>
  </si>
  <si>
    <t>LFV3B28R4G3003507</t>
  </si>
  <si>
    <t>胡曙光(置换)</t>
  </si>
  <si>
    <t>LFV3B28R0G3025942</t>
  </si>
  <si>
    <t>王丽君</t>
  </si>
  <si>
    <t>LFV3B28R7G3024772</t>
  </si>
  <si>
    <t>陶琳</t>
  </si>
  <si>
    <t>LFV3B28R9F3109272</t>
  </si>
  <si>
    <t>夏曙光</t>
  </si>
  <si>
    <t>外地牌</t>
  </si>
  <si>
    <t>LFV3B28R2G3023996</t>
  </si>
  <si>
    <t>王慧</t>
  </si>
  <si>
    <t>LFV3B28R9G3028533</t>
  </si>
  <si>
    <t>车乐成</t>
  </si>
  <si>
    <t>LFV3B28R7G3030121</t>
  </si>
  <si>
    <t>张委中</t>
  </si>
  <si>
    <t>LFV3B28R2F3095036</t>
  </si>
  <si>
    <t>16款 做不了贴息与保险</t>
  </si>
  <si>
    <t>林世炫</t>
  </si>
  <si>
    <t>LFV3B28R1G3017803</t>
  </si>
  <si>
    <t>徐爱华</t>
  </si>
  <si>
    <t>LFV3B28R3F3103337</t>
  </si>
  <si>
    <t>饶高峰</t>
  </si>
  <si>
    <t>LFV3B28RXG3028119</t>
  </si>
  <si>
    <t>许振华</t>
  </si>
  <si>
    <t>LFV3B28R8G3023761</t>
  </si>
  <si>
    <t>LFV3B28R7G3006899</t>
  </si>
  <si>
    <t>胡小玲（置换）</t>
  </si>
  <si>
    <t>LFV3B28R7F3076384</t>
  </si>
  <si>
    <t>黄锦友</t>
  </si>
  <si>
    <t>LFV3B28R9G3024062</t>
  </si>
  <si>
    <t>林义和</t>
  </si>
  <si>
    <t>LFV3B28R9F3104363</t>
  </si>
  <si>
    <t>深圳市宝安区观澜福门家私厂</t>
  </si>
  <si>
    <t>LFV3B28R9G3024921</t>
  </si>
  <si>
    <t>李国清</t>
  </si>
  <si>
    <t>LFV3B28R4F3103654</t>
  </si>
  <si>
    <t>陈健</t>
  </si>
  <si>
    <t>LFV3B28R9G3009173</t>
  </si>
  <si>
    <t>操礼兵</t>
  </si>
  <si>
    <t>Q5国产 2.0T/40TFSI技术型</t>
  </si>
  <si>
    <t>LFV3B28R0G3016836</t>
  </si>
  <si>
    <t>16款 暂停交付3.2</t>
  </si>
  <si>
    <t>潘铭</t>
  </si>
  <si>
    <t>Q5国产 2.0T/40TFSI舒适型</t>
  </si>
  <si>
    <t>LFV3B28R5G3002740</t>
  </si>
  <si>
    <t>李天伟</t>
  </si>
  <si>
    <t>LFV3B28R3F3029837</t>
  </si>
  <si>
    <t>加装：五星尊贵双色皮（黑+灰）6800 完工  奖励1000元/台</t>
  </si>
  <si>
    <t>杨启华</t>
  </si>
  <si>
    <t>Q5国产 2.0T/40TFSI
进取型</t>
  </si>
  <si>
    <t>LFV3B28R4G3026401</t>
  </si>
  <si>
    <t>李雄辉</t>
  </si>
  <si>
    <t>LFV3B28R8G3026854</t>
  </si>
  <si>
    <t>吴亚周（上牌人：钟桂兰）</t>
  </si>
  <si>
    <t>LFV3B28R7G3026277</t>
  </si>
  <si>
    <t>16款 加装个性专用皮黑+棕8800</t>
  </si>
  <si>
    <t>谢敏</t>
  </si>
  <si>
    <t>LFV3B28R6F3092379</t>
  </si>
  <si>
    <t>孙姗姗</t>
  </si>
  <si>
    <t>LFV3B28R8G3037241</t>
  </si>
  <si>
    <t>廖日炎</t>
  </si>
  <si>
    <t>LFV3B28R8G3016339</t>
  </si>
  <si>
    <t>付全飞</t>
  </si>
  <si>
    <t>LFV3B28R4G3038337</t>
  </si>
  <si>
    <t>程良贵</t>
  </si>
  <si>
    <t>LFV3B28R3G3026373</t>
  </si>
  <si>
    <t>何国平</t>
  </si>
  <si>
    <t>LFV3B28R6G3038355</t>
  </si>
  <si>
    <t>盛琴</t>
  </si>
  <si>
    <t>LFV3B28R1G3038294</t>
  </si>
  <si>
    <t>李地宝</t>
  </si>
  <si>
    <t>LFV3B28R5F3093992</t>
  </si>
  <si>
    <t>刘湘义</t>
  </si>
  <si>
    <t>LFV3B28R7G3016493</t>
  </si>
  <si>
    <t>凌梦君</t>
  </si>
  <si>
    <t>LFV3B28R3G3029743</t>
  </si>
  <si>
    <t>简经美</t>
  </si>
  <si>
    <t>LFV3B28R0G3006517</t>
  </si>
  <si>
    <t>武庆喜</t>
  </si>
  <si>
    <t>LFV3B28R0G3003732</t>
  </si>
  <si>
    <t>艾小勇</t>
  </si>
  <si>
    <t>LFV3B28R3G3041715</t>
  </si>
  <si>
    <t>蔡文杰</t>
  </si>
  <si>
    <t>LFV3B28R4G3038113</t>
  </si>
  <si>
    <t>吴亦华</t>
  </si>
  <si>
    <t>LFV3B28R8G3017507</t>
  </si>
  <si>
    <t>庄锦文</t>
  </si>
  <si>
    <t>LFV3B28R4G3025815</t>
  </si>
  <si>
    <t>曾楚龙</t>
  </si>
  <si>
    <t>LFV3B28R8G3016454</t>
  </si>
  <si>
    <t>深圳市新城市规划建筑设计有限公司</t>
  </si>
  <si>
    <t>LFV3B28R1G3016439</t>
  </si>
  <si>
    <t>邓秋红</t>
  </si>
  <si>
    <t>LFV3B28R3G3032142</t>
  </si>
  <si>
    <t>深圳市宏伟达物流有限公司</t>
  </si>
  <si>
    <t>LFV3B28R8G3041547</t>
  </si>
  <si>
    <t>谢颂鹛</t>
  </si>
  <si>
    <t>LFV3B28R5G3017870</t>
  </si>
  <si>
    <t>黄少龙</t>
  </si>
  <si>
    <t>LFV3B28R4G3016662</t>
  </si>
  <si>
    <t>郑伟</t>
  </si>
  <si>
    <t>LFV3B28R1G3016389</t>
  </si>
  <si>
    <t>王镇标</t>
  </si>
  <si>
    <t>LFV3B28RXG3039122</t>
  </si>
  <si>
    <t>骆瑜</t>
  </si>
  <si>
    <t>LFV3B28R2G3039745</t>
  </si>
  <si>
    <t>邓晓芝</t>
  </si>
  <si>
    <t>LFV3B28R1G3026310</t>
  </si>
  <si>
    <t>沈足成</t>
  </si>
  <si>
    <t>LFV3B28R9G3047681</t>
  </si>
  <si>
    <t>肖联峰</t>
  </si>
  <si>
    <t>LFV3B28R0G3040215</t>
  </si>
  <si>
    <t>蒋航</t>
  </si>
  <si>
    <t>LFV3B28R7G3042074</t>
  </si>
  <si>
    <t>胡永忠</t>
  </si>
  <si>
    <t>LFV3B28R0G3016478</t>
  </si>
  <si>
    <t>陈赛亮</t>
  </si>
  <si>
    <t>LFV3B28R6G3046892</t>
  </si>
  <si>
    <t>16款 加装：个性专用皮黑+棕8800</t>
  </si>
  <si>
    <t>李殿明</t>
  </si>
  <si>
    <t>LFV3B28R1G3045214</t>
  </si>
  <si>
    <t>戴志法</t>
  </si>
  <si>
    <t>LFV3B28R4G3030142</t>
  </si>
  <si>
    <t>陈瑞芳</t>
  </si>
  <si>
    <t>LFV3B28R0G3038464</t>
  </si>
  <si>
    <t>陈敏刚</t>
  </si>
  <si>
    <t>幻影黑-黑米</t>
  </si>
  <si>
    <t>LFV3B28R3G3046154</t>
  </si>
  <si>
    <t>何菊芳</t>
  </si>
  <si>
    <t>LFV3B28R7G3016459</t>
  </si>
  <si>
    <t>深圳市双合汽车租恁有限公司</t>
  </si>
  <si>
    <t>原赵杰-王美洋5.16</t>
  </si>
  <si>
    <t>LFV3B28R2G3024324</t>
  </si>
  <si>
    <t>曹耀先</t>
  </si>
  <si>
    <t>LFV3B28RXG3050279</t>
  </si>
  <si>
    <t>16款 暂停交付5.23</t>
  </si>
  <si>
    <t>顾利民</t>
  </si>
  <si>
    <t>LFV3B28R1G3038392</t>
  </si>
  <si>
    <t>何年青</t>
  </si>
  <si>
    <t>LFV3B28R9G3049169</t>
  </si>
  <si>
    <t>应羽祥</t>
  </si>
  <si>
    <t>LFV3B28R0G3049058</t>
  </si>
  <si>
    <t>深圳市超天实业发展有限公司</t>
  </si>
  <si>
    <t>LFV3B28R8G3025798</t>
  </si>
  <si>
    <t>曾现侠</t>
  </si>
  <si>
    <t>LFV3B28R1G3025996</t>
  </si>
  <si>
    <t>徐增球</t>
  </si>
  <si>
    <t>LFV3B28R4G3048673</t>
  </si>
  <si>
    <t>吴新华</t>
  </si>
  <si>
    <t>LFV3B28R6G3050067</t>
  </si>
  <si>
    <t>杨益林</t>
  </si>
  <si>
    <t>LFV3B28R9G3018052</t>
  </si>
  <si>
    <t>在财务暂停交付3.2</t>
  </si>
  <si>
    <t>LFV3B28R1G3037081</t>
  </si>
  <si>
    <t>雷水强</t>
  </si>
  <si>
    <t>LFV3B28R3G3026471</t>
  </si>
  <si>
    <t>姚利晓</t>
  </si>
  <si>
    <t>LFV3B28R8G3046571</t>
  </si>
  <si>
    <t>16款 加装：个性专用皮黑+棕8800完工</t>
  </si>
  <si>
    <t>黄威</t>
  </si>
  <si>
    <t>LFV3B28R9G3045770</t>
  </si>
  <si>
    <t>李启斌</t>
  </si>
  <si>
    <t>LFV3B28R7G3046058</t>
  </si>
  <si>
    <t>何丽英</t>
  </si>
  <si>
    <t>LFV3B28R6G3052885</t>
  </si>
  <si>
    <t>郑福华</t>
  </si>
  <si>
    <t>LFV3B28RXG3052890</t>
  </si>
  <si>
    <t>刘伟华</t>
  </si>
  <si>
    <t>LFV3B28R5G3048052</t>
  </si>
  <si>
    <t>黄伟刚</t>
  </si>
  <si>
    <t>LFV3B28R2G3049658</t>
  </si>
  <si>
    <t>永达胶袋制品（深圳）有限公司</t>
  </si>
  <si>
    <t>LFV3B28R1G3000712</t>
  </si>
  <si>
    <t>文小飞</t>
  </si>
  <si>
    <t>LFV3B28R9G3046207</t>
  </si>
  <si>
    <t>杨文生</t>
  </si>
  <si>
    <t>LFV3B28R0G3036388</t>
  </si>
  <si>
    <t>宋磊</t>
  </si>
  <si>
    <t>LFV3B28R3G3056490</t>
  </si>
  <si>
    <t>崔必永</t>
  </si>
  <si>
    <t>LFV3B28R0G3024645</t>
  </si>
  <si>
    <t>李正梅</t>
  </si>
  <si>
    <t>LFV3B28R9G3026345</t>
  </si>
  <si>
    <t>林英</t>
  </si>
  <si>
    <t>LFV3B28R5G3046687</t>
  </si>
  <si>
    <t>杜建好</t>
  </si>
  <si>
    <t>LFV3B28R2G3047652</t>
  </si>
  <si>
    <t>周江鸣</t>
  </si>
  <si>
    <t>LFV3B28RXG3057121</t>
  </si>
  <si>
    <t>（田仁宣）</t>
  </si>
  <si>
    <t>LFV3B28R5G3054126</t>
  </si>
  <si>
    <t>杨亮</t>
  </si>
  <si>
    <t>LFV3B28R2G3047411</t>
  </si>
  <si>
    <t>朱红东</t>
  </si>
  <si>
    <t>LFV3B28R0G3059198</t>
  </si>
  <si>
    <t>秦天龙</t>
  </si>
  <si>
    <t>LFV3B28R5G3059553</t>
  </si>
  <si>
    <t>温勇</t>
  </si>
  <si>
    <t>LFV3B28R7G3056086</t>
  </si>
  <si>
    <t>陈玉苑</t>
  </si>
  <si>
    <t>LFV3B28R2G3056786</t>
  </si>
  <si>
    <t>陈瑞彬</t>
  </si>
  <si>
    <t>LFV3B28R9G3055974</t>
  </si>
  <si>
    <t>宋庆生</t>
  </si>
  <si>
    <t>LFV3B28RXG3056910</t>
  </si>
  <si>
    <t>旷梅</t>
  </si>
  <si>
    <t>LFV3B28R2G3052740</t>
  </si>
  <si>
    <t>左清军</t>
  </si>
  <si>
    <t>LFV3B28R1G3056293</t>
  </si>
  <si>
    <t>邓杰</t>
  </si>
  <si>
    <t>LFV3B28R2G3056612</t>
  </si>
  <si>
    <t>沈素仪</t>
  </si>
  <si>
    <t>LFV3B28R1G3056939</t>
  </si>
  <si>
    <t>李欣</t>
  </si>
  <si>
    <t>LFV3B28R8G3052886</t>
  </si>
  <si>
    <t>叶丹丽</t>
  </si>
  <si>
    <t>LFV3B28R9G3055182</t>
  </si>
  <si>
    <t>阳侠</t>
  </si>
  <si>
    <t>LFV3B28R3G3053525</t>
  </si>
  <si>
    <t>（李涛源）</t>
  </si>
  <si>
    <t>LFV3B28R4G3039813</t>
  </si>
  <si>
    <t>LFV3B28R2G3059218</t>
  </si>
  <si>
    <t>杨珍</t>
  </si>
  <si>
    <t>LFV3B28R1G3055290</t>
  </si>
  <si>
    <t>(叶道明)</t>
  </si>
  <si>
    <t>LFV3B28R5G3060508</t>
  </si>
  <si>
    <t>于海军</t>
  </si>
  <si>
    <t>LFV3B28R3G3059177</t>
  </si>
  <si>
    <t>刘名乐</t>
  </si>
  <si>
    <t>客户回老家7.6</t>
  </si>
  <si>
    <t>LFV3B28R9G3056381</t>
  </si>
  <si>
    <r>
      <rPr>
        <b/>
        <sz val="9"/>
        <color indexed="10"/>
        <rFont val="宋体"/>
        <charset val="134"/>
      </rPr>
      <t>（</t>
    </r>
    <r>
      <rPr>
        <sz val="9"/>
        <rFont val="宋体"/>
        <charset val="134"/>
      </rPr>
      <t>华廷志</t>
    </r>
    <r>
      <rPr>
        <b/>
        <sz val="9"/>
        <color indexed="10"/>
        <rFont val="宋体"/>
        <charset val="134"/>
      </rPr>
      <t>）</t>
    </r>
  </si>
  <si>
    <t>LFV3B28R3G3056795</t>
  </si>
  <si>
    <t>唐毅</t>
  </si>
  <si>
    <t>LFV3B28R5G3062176</t>
  </si>
  <si>
    <t>标检待交车</t>
  </si>
  <si>
    <t>刘利玲</t>
  </si>
  <si>
    <t>LFV3B28R0G3017789</t>
  </si>
  <si>
    <t>LFV3B28R6G3050277</t>
  </si>
  <si>
    <t>刘志平</t>
  </si>
  <si>
    <t>LFV3B28R0F3077795</t>
  </si>
  <si>
    <t>戴水根</t>
  </si>
  <si>
    <t>LFV3B28R8G3056498</t>
  </si>
  <si>
    <t>王抱强</t>
  </si>
  <si>
    <t>LFV3B28R9G3058776</t>
  </si>
  <si>
    <t>孙松权</t>
  </si>
  <si>
    <t>LFV3B28R2G3062345</t>
  </si>
  <si>
    <t>康亚李</t>
  </si>
  <si>
    <t>LFV3B28R2G3057100</t>
  </si>
  <si>
    <t>16款 加装：20寸轮胎+SQ5中网+四出排气管32800</t>
  </si>
  <si>
    <t>孙斌</t>
  </si>
  <si>
    <t>LFV3B28R5G3053784</t>
  </si>
  <si>
    <t>李建安</t>
  </si>
  <si>
    <t>LFV3B28R8G3061619</t>
  </si>
  <si>
    <t>邓运兴</t>
  </si>
  <si>
    <t>LFV3B28RXG3064702</t>
  </si>
  <si>
    <t>李秋平</t>
  </si>
  <si>
    <t>LFV3B28R3G3065416</t>
  </si>
  <si>
    <t>彭圭</t>
  </si>
  <si>
    <t>LFV3B28R5G3061044</t>
  </si>
  <si>
    <t>LFV3B28RXG3066529</t>
  </si>
  <si>
    <t>卢增居1</t>
  </si>
  <si>
    <t>LFV3B28R2G3056335</t>
  </si>
  <si>
    <t>朱志春</t>
  </si>
  <si>
    <t>LFV3B28R8G3069994</t>
  </si>
  <si>
    <t>LFV3B28R3G3064590</t>
  </si>
  <si>
    <t>魏建强</t>
  </si>
  <si>
    <t>LFV3B28R7G3066908</t>
  </si>
  <si>
    <t>黄巧真</t>
  </si>
  <si>
    <t>段全福</t>
  </si>
  <si>
    <t>LFV3B28R8F3089421</t>
  </si>
  <si>
    <t>林如元</t>
  </si>
  <si>
    <t>LFV3B28R3G3057008</t>
  </si>
  <si>
    <t>戴荣</t>
  </si>
  <si>
    <t>LFV3B28R0G3061730</t>
  </si>
  <si>
    <t>赖有宝</t>
  </si>
  <si>
    <t>LFV3B28R1G3073546</t>
  </si>
  <si>
    <t>肖运平</t>
  </si>
  <si>
    <t>LFV3B28R2G3069859</t>
  </si>
  <si>
    <t>叶智谋</t>
  </si>
  <si>
    <t>LFV3B28R0G3073022</t>
  </si>
  <si>
    <t>王泽铭</t>
  </si>
  <si>
    <t>LFV3B28R5G3067071</t>
  </si>
  <si>
    <t>于飞</t>
  </si>
  <si>
    <t>已开票8-8</t>
  </si>
  <si>
    <t>LFV3B28R1G3064748</t>
  </si>
  <si>
    <t>刘常志</t>
  </si>
  <si>
    <t>LFV3B28R7G3073762</t>
  </si>
  <si>
    <t>陈少鹏</t>
  </si>
  <si>
    <t>LFV3B28RXG3073576</t>
  </si>
  <si>
    <t>刘学斌</t>
  </si>
  <si>
    <t>LFV3B28R4G3073556</t>
  </si>
  <si>
    <t>张锦田</t>
  </si>
  <si>
    <t>LFV3B28R9G3069762</t>
  </si>
  <si>
    <t>陈先华</t>
  </si>
  <si>
    <t>LFV3B28R2G3069988</t>
  </si>
  <si>
    <t>李水金</t>
  </si>
  <si>
    <t>LFV3B28R2G3060479</t>
  </si>
  <si>
    <t>吴白云</t>
  </si>
  <si>
    <t>LFV3B28R2G3071031</t>
  </si>
  <si>
    <t>李细财</t>
  </si>
  <si>
    <t>LFV3B28R2G3070283</t>
  </si>
  <si>
    <t>吴淑云</t>
  </si>
  <si>
    <t>LFV3B28R3G3075203</t>
  </si>
  <si>
    <t>赖伟明</t>
  </si>
  <si>
    <t>LFV3B28R8G3070918</t>
  </si>
  <si>
    <t>陶志荣</t>
  </si>
  <si>
    <t>LFV3B28R6G3072490</t>
  </si>
  <si>
    <t>16款 加装：进取套餐（7寸导航倒车记录仪、双色皮黑+棕、自动大灯自动雨刮、后排出风口、升窗系统、室内净化、包围脚垫+尾箱垫、舒适礼包（OMAK浅色）20800  完工。</t>
  </si>
  <si>
    <t>陈可欣</t>
  </si>
  <si>
    <t>LFV3B28R9G3070152</t>
  </si>
  <si>
    <t>肖斌</t>
  </si>
  <si>
    <t>LFV3B28RXG3073612</t>
  </si>
  <si>
    <t>穆义宁</t>
  </si>
  <si>
    <t>LFV3B28RXG3070290</t>
  </si>
  <si>
    <t>吴杰敏</t>
  </si>
  <si>
    <t>LFV3B28R1G3070520</t>
  </si>
  <si>
    <t>熊贵成</t>
  </si>
  <si>
    <t>LFV3B28RXG3072069</t>
  </si>
  <si>
    <t>黄忠辉</t>
  </si>
  <si>
    <t>LFV3B28R2G3073796</t>
  </si>
  <si>
    <t>张建良</t>
  </si>
  <si>
    <t>LFV3B28R0G3069469</t>
  </si>
  <si>
    <t>朱海花</t>
  </si>
  <si>
    <t>Q5国产 2.0T/40TFSI动感型</t>
  </si>
  <si>
    <t>LFV3B28R8G3057893</t>
  </si>
  <si>
    <t>LFV3B28R6G3064499</t>
  </si>
  <si>
    <t>LFV3B28R4G3075971</t>
  </si>
  <si>
    <t>LFV3B28R8G3062074</t>
  </si>
  <si>
    <t>深圳市爱默斯科技有限公司</t>
  </si>
  <si>
    <t>LFV3B28R5G3065868</t>
  </si>
  <si>
    <t>曾国强</t>
  </si>
  <si>
    <t>2495</t>
  </si>
  <si>
    <t>Q5国产 2.0T特别版</t>
  </si>
  <si>
    <t>LFV3B28R6G3067452</t>
  </si>
  <si>
    <t>9月底AAK前问苏炯泉</t>
  </si>
  <si>
    <t>LFV3B28R9G3073875</t>
  </si>
  <si>
    <t>黄树忠</t>
  </si>
  <si>
    <t>LFV3B28R6G3067581</t>
  </si>
  <si>
    <t>邱大勇</t>
  </si>
  <si>
    <t>LFV3B28R9G3080082</t>
  </si>
  <si>
    <t>LFV3B28R3G3079672</t>
  </si>
  <si>
    <t>纪晓霞</t>
  </si>
  <si>
    <t>LFV3B28RXG3078454</t>
  </si>
  <si>
    <t>曾小勇</t>
  </si>
  <si>
    <t>LFV3B28R3G3077808</t>
  </si>
  <si>
    <t>LFV3B28RXG3074940</t>
  </si>
  <si>
    <t>刘晓梦</t>
  </si>
  <si>
    <t>LFV3B28R5G3081942</t>
  </si>
  <si>
    <t>张相葵</t>
  </si>
  <si>
    <t>LFV3B28R2G3081896</t>
  </si>
  <si>
    <t>郑桂林</t>
  </si>
  <si>
    <t>LFV3B28R7G3079206</t>
  </si>
  <si>
    <t>朱锦增</t>
  </si>
  <si>
    <t>LFV3B28R9G3076632</t>
  </si>
  <si>
    <t>深圳市恒泰富复合材料有限公司</t>
  </si>
  <si>
    <t>LFV3B28R2G3083955</t>
  </si>
  <si>
    <t>杨雪</t>
  </si>
  <si>
    <t>LFV3B28R1G3084532</t>
  </si>
  <si>
    <t>张晨鑫</t>
  </si>
  <si>
    <t>LFV3B28R7G3076600</t>
  </si>
  <si>
    <t>杨光</t>
  </si>
  <si>
    <t>LFV3B28R5G3084582</t>
  </si>
  <si>
    <t>任军</t>
  </si>
  <si>
    <t>LFV3B28R2G3085060</t>
  </si>
  <si>
    <t>谢育怀</t>
  </si>
  <si>
    <t>LFV3B28R1G3046640</t>
  </si>
  <si>
    <t>16款 加装：进取套餐（7寸导航倒车记录仪、舒适真皮灰、自动大灯自动雨刮、后排出风口、升窗系统、室内净化、包围脚垫+尾箱垫、舒适礼包（OMAK浅色）20800  完工。</t>
  </si>
  <si>
    <t>梁勇</t>
  </si>
  <si>
    <t>LFV3B28R7G3025663</t>
  </si>
  <si>
    <t>黄小军</t>
  </si>
  <si>
    <t>LFV3B28R7G3083255</t>
  </si>
  <si>
    <t>余建军</t>
  </si>
  <si>
    <t>杜富荣</t>
  </si>
  <si>
    <t>LFV3B28R3G3074245</t>
  </si>
  <si>
    <t>潘薇薇</t>
  </si>
  <si>
    <t>LFV3B28R6G3083974</t>
  </si>
  <si>
    <t>LFV3B28R6G3082324</t>
  </si>
  <si>
    <t>潘松平</t>
  </si>
  <si>
    <t>LFV3B28R8G3084320</t>
  </si>
  <si>
    <t>郭翠松</t>
  </si>
  <si>
    <t>LFV3B28R4G3072987</t>
  </si>
  <si>
    <t>刘正远</t>
  </si>
  <si>
    <t>LFV3B28R4G3079423</t>
  </si>
  <si>
    <t>16款 加装：进取套餐（7寸导航倒车记录仪、双色皮黑+棕、自动大灯自动雨刮、后排出风口、升窗系统、室内净化、包围脚垫+尾箱垫、舒适礼包（OMAK浅色）20800</t>
  </si>
  <si>
    <t>唐孝富</t>
  </si>
  <si>
    <t>LFV3B28R8G3074631</t>
  </si>
  <si>
    <t>黄海建</t>
  </si>
  <si>
    <t>LFV3B28RXG3073111</t>
  </si>
  <si>
    <t>刘胜富</t>
  </si>
  <si>
    <t>LFV3B28R9G3088649</t>
  </si>
  <si>
    <t>2017一阶段</t>
  </si>
  <si>
    <t>王世凡</t>
  </si>
  <si>
    <t>LFV3B28RXG3088420</t>
  </si>
  <si>
    <t>李高超</t>
  </si>
  <si>
    <t>LFV3B28R8G3068666</t>
  </si>
  <si>
    <t>詹永亮</t>
  </si>
  <si>
    <t>LFV3B28R4G3073069</t>
  </si>
  <si>
    <t>林锦庆</t>
  </si>
  <si>
    <t>LFV3B28R8G3087833</t>
  </si>
  <si>
    <t>叶小花</t>
  </si>
  <si>
    <t>LFV3B28R3G3077713</t>
  </si>
  <si>
    <t>谢俊锋</t>
  </si>
  <si>
    <t>LFV3B28R2G3090792</t>
  </si>
  <si>
    <t>梅想林</t>
  </si>
  <si>
    <t>LFV3B28R3G3078649</t>
  </si>
  <si>
    <t>彭成港</t>
  </si>
  <si>
    <t>LFV3B28RXG3088692</t>
  </si>
  <si>
    <t>关景华</t>
  </si>
  <si>
    <t>LFV3B28R9G3093768</t>
  </si>
  <si>
    <t>蔡友丽（沈桂生）</t>
  </si>
  <si>
    <t>2531</t>
  </si>
  <si>
    <t>LFV3B28R4G3088977</t>
  </si>
  <si>
    <t>冷小霞</t>
  </si>
  <si>
    <t>LFV3B28R5G3088289</t>
  </si>
  <si>
    <t>何祖德</t>
  </si>
  <si>
    <t>LFV3B28R0G3090483</t>
  </si>
  <si>
    <t>LFV3B28R1G3091237</t>
  </si>
  <si>
    <t>2017一阶段 加装：原厂座垫+仪表遮光垫1880</t>
  </si>
  <si>
    <t>尹慈华</t>
  </si>
  <si>
    <t>LFV3B28R9G3016253</t>
  </si>
  <si>
    <t>李志东</t>
  </si>
  <si>
    <t>今天交钱10.8</t>
  </si>
  <si>
    <t>LFV3B28R0G3090984</t>
  </si>
  <si>
    <t>2017一阶段 加装：进取套餐（7寸导航倒车记录仪、双色皮黑+棕、自动大灯自动雨刮、后排出风口、升窗系统、室内净化、包围脚垫、舒适礼包（OMAK浅色））20800</t>
  </si>
  <si>
    <t>王爱东</t>
  </si>
  <si>
    <t>LFV3B28R4G3072911</t>
  </si>
  <si>
    <t>吴吕红</t>
  </si>
  <si>
    <t>LFV3B28R2G3092106</t>
  </si>
  <si>
    <t>孙美红</t>
  </si>
  <si>
    <t>朱鹭白-黑棕双色</t>
  </si>
  <si>
    <t>LFV3B28R6G3097552</t>
  </si>
  <si>
    <t>2017二阶段</t>
  </si>
  <si>
    <t>沈楠</t>
  </si>
  <si>
    <t>LFV3B28R4G3092043</t>
  </si>
  <si>
    <t>周新年</t>
  </si>
  <si>
    <t>LFV3B28RXG3091575</t>
  </si>
  <si>
    <t>陈世伟</t>
  </si>
  <si>
    <t>LFV3B28R7G3080016</t>
  </si>
  <si>
    <t>刘卫华</t>
  </si>
  <si>
    <t>LFV3B28R2G3091148</t>
  </si>
  <si>
    <t>2017一阶段 加装：原厂座垫+仪表遮光垫+挡泥板2980</t>
  </si>
  <si>
    <t>朱小兵</t>
  </si>
  <si>
    <t>幻影黑-黑棕双色</t>
  </si>
  <si>
    <t>LFV3B28R5G3097199</t>
  </si>
  <si>
    <t>胡蕴军</t>
  </si>
  <si>
    <t>LFV3B28R6G3091069</t>
  </si>
  <si>
    <t>陈平辉</t>
  </si>
  <si>
    <t>LFV3B28R5G3090737</t>
  </si>
  <si>
    <t>李永</t>
  </si>
  <si>
    <t>2532</t>
  </si>
  <si>
    <t>LFV3B28R5G3092651</t>
  </si>
  <si>
    <t>刘晓东</t>
  </si>
  <si>
    <t>LFV3B28R5G3090785</t>
  </si>
  <si>
    <t>2017一阶段 加装：原厂座垫+仪表遮光垫+织布脚垫2980</t>
  </si>
  <si>
    <t>贺小国</t>
  </si>
  <si>
    <t>LFV3B28R3G3094138</t>
  </si>
  <si>
    <t>吴国平</t>
  </si>
  <si>
    <t>LFV3B28R7G3079433</t>
  </si>
  <si>
    <t>张超华</t>
  </si>
  <si>
    <t>LFV3B28R7G3088570</t>
  </si>
  <si>
    <t>董家耀</t>
  </si>
  <si>
    <t>LFV3B28R5G3092469</t>
  </si>
  <si>
    <t>邹栩菲</t>
  </si>
  <si>
    <t>LFV3B28R4G3088641</t>
  </si>
  <si>
    <t>张树榕</t>
  </si>
  <si>
    <t>LFV3B28R6G3094604</t>
  </si>
  <si>
    <t>张远彬</t>
  </si>
  <si>
    <t>柚木棕-黑棕双色</t>
  </si>
  <si>
    <t>LFV3B28R8G3098055</t>
  </si>
  <si>
    <t>李贤德</t>
  </si>
  <si>
    <t>LFV3B28R6G3094263</t>
  </si>
  <si>
    <t>吴银海</t>
  </si>
  <si>
    <t>LFV3B28R7G3095194</t>
  </si>
  <si>
    <t>刘虎</t>
  </si>
  <si>
    <t>LFV3B28R7G3095311</t>
  </si>
  <si>
    <t>梁多和</t>
  </si>
  <si>
    <t>LFV3B28R6G3094635</t>
  </si>
  <si>
    <t>林刚</t>
  </si>
  <si>
    <t>LFV3B28R9G3090479</t>
  </si>
  <si>
    <t>冷锐军</t>
  </si>
  <si>
    <t>LFV3B28R1G3088368</t>
  </si>
  <si>
    <t>2017一阶段 加装：进取套餐（7寸导航倒车记录仪、双色皮黑+棕、自动大灯自动雨刮、后排出风口、升窗系统、室内净化、包围脚垫、交车礼包（OMAK防爆膜））20800 完工</t>
  </si>
  <si>
    <t>田志刚</t>
  </si>
  <si>
    <t>LFV3B28R5G3103079</t>
  </si>
  <si>
    <t>韩英兰</t>
  </si>
  <si>
    <t>LFV3B28R4G3096383</t>
  </si>
  <si>
    <t>LFV3B28R3G3077226</t>
  </si>
  <si>
    <t>肖胜国</t>
  </si>
  <si>
    <t>LFV3B28R3G3102710</t>
  </si>
  <si>
    <t>2017二阶段 精品运动套餐18800元（SQ5中网+SQ5四出排气管+脚踏板+升窗系统+包围脚垫+交车礼包+OMAK防爆膜18800元</t>
  </si>
  <si>
    <t>邹焱</t>
  </si>
  <si>
    <t>LFV3B28RXG3092645</t>
  </si>
  <si>
    <t>曾颂根</t>
  </si>
  <si>
    <t>LFV3B28R8G3102508</t>
  </si>
  <si>
    <t>2017二阶段 精品尊贵套餐（7寸导航+倒车+记录仪+升窗系统+前后护板+脚踏板+包围脚垫+交车礼包+OMAK防爆膜18800元</t>
  </si>
  <si>
    <t>周冠彬</t>
  </si>
  <si>
    <t>LFV3B28R2G3103458</t>
  </si>
  <si>
    <t>寇含松</t>
  </si>
  <si>
    <t>LFV3B28R1G3102026</t>
  </si>
  <si>
    <t>林丽妮</t>
  </si>
  <si>
    <t>LFV3B28RXG3102798</t>
  </si>
  <si>
    <t>2017二阶段 精品豪华套餐（7寸导航+倒车+记录仪+折叠后视镜+自动大灯雨刮器+后排出风口+升窗系统+包围脚垫+交车礼包+OMAK防爆膜20800元</t>
  </si>
  <si>
    <t>郑明月</t>
  </si>
  <si>
    <t>LFV3B28R1G3105668</t>
  </si>
  <si>
    <t>巫伟军</t>
  </si>
  <si>
    <t>陈永乐</t>
  </si>
  <si>
    <t>新16</t>
  </si>
  <si>
    <t>LFV3B28R9G3093981</t>
  </si>
  <si>
    <t>李川芳</t>
  </si>
  <si>
    <t>LFV3B28R6G3106721</t>
  </si>
  <si>
    <t>许之忠</t>
  </si>
  <si>
    <t>LFV3B28R8G3093387</t>
  </si>
  <si>
    <t>刘世昌</t>
  </si>
  <si>
    <t>LFV3B28R1G3091030</t>
  </si>
  <si>
    <t>2017一阶段 加装：原厂座垫+仪表遮光垫+橡胶脚垫2980</t>
  </si>
  <si>
    <t>尚新建</t>
  </si>
  <si>
    <t>LFV3B28R2G3095930</t>
  </si>
  <si>
    <t>LFV3B28RXG3106379</t>
  </si>
  <si>
    <t>黄林</t>
  </si>
  <si>
    <t>LFV3B28R0G3108318</t>
  </si>
  <si>
    <t>深圳市宝昌利外商投资服务有限公司</t>
  </si>
  <si>
    <t>LFV3B28R1G3104116</t>
  </si>
  <si>
    <t>周东来</t>
  </si>
  <si>
    <t>LFV3B28R6G3106122</t>
  </si>
  <si>
    <t>余东阳</t>
  </si>
  <si>
    <t>LFV3B28R6G3091251</t>
  </si>
  <si>
    <t>2017一阶段 加装：进取套餐（7寸导航倒车记录仪、双色皮黑+棕、自动大灯自动雨刮、后排出风口、升窗系统、室内净化、包围脚垫、舒适礼包（OMAK浅色））20800 完工</t>
  </si>
  <si>
    <t>董慧</t>
  </si>
  <si>
    <t>LFV3B28R3G3106059</t>
  </si>
  <si>
    <t>桑建锋</t>
  </si>
  <si>
    <t>LFV3B28R9G3095925</t>
  </si>
  <si>
    <t>卢淼湖</t>
  </si>
  <si>
    <t>LFV3B28R9G3099960</t>
  </si>
  <si>
    <t>陈善宏</t>
  </si>
  <si>
    <t>LFV3B28R4G3094326</t>
  </si>
  <si>
    <t>胡梅良</t>
  </si>
  <si>
    <t>LFV3B28RXG3103367</t>
  </si>
  <si>
    <t>2017二阶段 精品运动套餐（SQ5中网+SQ5四出排气管+脚踏板+升窗系统+包围脚垫+交车礼包+OMAK防爆膜18800元</t>
  </si>
  <si>
    <t>白江旭</t>
  </si>
  <si>
    <t>LFV3B28R0G3105533</t>
  </si>
  <si>
    <t>王和平</t>
  </si>
  <si>
    <t>LFV3B28R2G3108093</t>
  </si>
  <si>
    <t>罗迎春</t>
  </si>
  <si>
    <t>LFV3B28RXG3103529</t>
  </si>
  <si>
    <t>陈勇</t>
  </si>
  <si>
    <t>LFV3B28R4G3107172</t>
  </si>
  <si>
    <t>董微</t>
  </si>
  <si>
    <t>白金色-黑棕双色</t>
  </si>
  <si>
    <t>LFV3B28R3G3111844</t>
  </si>
  <si>
    <t>关苏江</t>
  </si>
  <si>
    <t>LFV3B28R9G3106759</t>
  </si>
  <si>
    <t>徐刚强</t>
  </si>
  <si>
    <t>LFV3B28R6G3112244</t>
  </si>
  <si>
    <t>LFV3B28R6G3103608</t>
  </si>
  <si>
    <t>黄丽云</t>
  </si>
  <si>
    <t>LFV3B28R1G3109946</t>
  </si>
  <si>
    <t>廖秋霞</t>
  </si>
  <si>
    <t>LFV3B28RXG3111470</t>
  </si>
  <si>
    <t>尹建友</t>
  </si>
  <si>
    <t>LFV3B28R2G3113617</t>
  </si>
  <si>
    <t>文静夏</t>
  </si>
  <si>
    <t>LFV3B28R3G3113349</t>
  </si>
  <si>
    <t>陈海燕</t>
  </si>
  <si>
    <t>LFV3B28R9G3113615</t>
  </si>
  <si>
    <t>范宇</t>
  </si>
  <si>
    <t>LFV3B28R4G3113666</t>
  </si>
  <si>
    <t>张彩红</t>
  </si>
  <si>
    <t>LFV3B28R9G3112867</t>
  </si>
  <si>
    <t>许珂(公务员）</t>
  </si>
  <si>
    <t>钱振浩</t>
  </si>
  <si>
    <t>LFV3B28RXG3097960</t>
  </si>
  <si>
    <t>杨海凤</t>
  </si>
  <si>
    <t>LFV3B28R2G3100978</t>
  </si>
  <si>
    <t>李健</t>
  </si>
  <si>
    <t>LFV3B28R7G3114102</t>
  </si>
  <si>
    <t>刘登云</t>
  </si>
  <si>
    <t>LFV3B28R2G3091005</t>
  </si>
  <si>
    <t>张玉树</t>
  </si>
  <si>
    <t>LFV3B28R3G3113982</t>
  </si>
  <si>
    <t>吴文明</t>
  </si>
  <si>
    <t>LFV3B28R7G3117520</t>
  </si>
  <si>
    <t>吴南龙</t>
  </si>
  <si>
    <t>LFV3B28R0G3112689</t>
  </si>
  <si>
    <t>郑贵文</t>
  </si>
  <si>
    <t>LFV3B28R9G3101884</t>
  </si>
  <si>
    <t>2017二阶段 精品豪华套餐（7寸导航+倒车+记录仪+折叠后视镜+自动大灯雨刮器+后排出风口+升窗系统+包围脚垫+交车礼包+OMAK防爆膜20800元 完工</t>
  </si>
  <si>
    <t>李显桥</t>
  </si>
  <si>
    <t>LFV3B28R3G3103484</t>
  </si>
  <si>
    <t>付文谱</t>
  </si>
  <si>
    <t>LFV3B28R5G3105642</t>
  </si>
  <si>
    <t>官祥钻</t>
  </si>
  <si>
    <t>LFV3B28R2G3110989</t>
  </si>
  <si>
    <t>唐晓红</t>
  </si>
  <si>
    <t>老16</t>
  </si>
  <si>
    <t>LFV3B28R1G3080349</t>
  </si>
  <si>
    <t>葛旗军</t>
  </si>
  <si>
    <t>LFV3B28R8G3112441</t>
  </si>
  <si>
    <t>深圳市亚森实业有限公司</t>
  </si>
  <si>
    <t>LFV3B28R5G3118021</t>
  </si>
  <si>
    <t>李晓娟</t>
  </si>
  <si>
    <t>LFV3B28R4G3113974</t>
  </si>
  <si>
    <t>物流买断，不售11.22</t>
  </si>
  <si>
    <t>LFV3B28R2G3112693</t>
  </si>
  <si>
    <t>黎亚平</t>
  </si>
  <si>
    <t>LFV3B28R8G3119616</t>
  </si>
  <si>
    <t>陈福秋</t>
  </si>
  <si>
    <t>LFV3B28R4G3117538</t>
  </si>
  <si>
    <t>2017二阶段 加装：尊贵套餐18800（7寸导航倒车+WIFI记录仪+升窗系统+脚踏板+前后护板+OMAK防爆膜+交车礼包+包围脚垫）</t>
  </si>
  <si>
    <t>宁建国</t>
  </si>
  <si>
    <t>LFV3B28R4G3111271</t>
  </si>
  <si>
    <t>郎书瑛</t>
  </si>
  <si>
    <t>LFV3B28R5G3114955</t>
  </si>
  <si>
    <t>LFV3B28R5G3116415</t>
  </si>
  <si>
    <t>陈桂华</t>
  </si>
  <si>
    <t>LFV3B28R2G3116257</t>
  </si>
  <si>
    <t>沈庆贤（大用户）</t>
  </si>
  <si>
    <t>LFV3B28R3G3117515</t>
  </si>
  <si>
    <t>李真喜</t>
  </si>
  <si>
    <t>LFV3B28R8G3117428</t>
  </si>
  <si>
    <t>谢文航</t>
  </si>
  <si>
    <t>新14</t>
  </si>
  <si>
    <t>LFV3B28R1G3116394</t>
  </si>
  <si>
    <t>傅泽术</t>
  </si>
  <si>
    <t>LFV3B28R5G3113000</t>
  </si>
  <si>
    <t>刘代明</t>
  </si>
  <si>
    <t>LFV3B28R9G3122881</t>
  </si>
  <si>
    <t>陈继宏</t>
  </si>
  <si>
    <t>LFV3B28R0G3125104</t>
  </si>
  <si>
    <t>2017二阶段 加装：精品豪华套餐20800元提成1300元（7寸导航+倒车+记录仪+一键启动+前2门无匙进入+自动大灯雨刮器+后排出风口+包围脚垫+交车礼包+OMAK防爆膜）</t>
  </si>
  <si>
    <t>李明慧</t>
  </si>
  <si>
    <t>LFV3B28R4G3122626</t>
  </si>
  <si>
    <t>陈国华</t>
  </si>
  <si>
    <t>LFV3B28R1G3124947</t>
  </si>
  <si>
    <t>谢少辉</t>
  </si>
  <si>
    <t>LFV3B28R3G3112928</t>
  </si>
  <si>
    <t>张菊兵</t>
  </si>
  <si>
    <t>LFV3B28R6G3117993</t>
  </si>
  <si>
    <t>於炼钢</t>
  </si>
  <si>
    <t>LFV3B28R8G3123276</t>
  </si>
  <si>
    <t>叶荣活</t>
  </si>
  <si>
    <t>LFV3B28R1G3124561</t>
  </si>
  <si>
    <t>陈咏泽</t>
  </si>
  <si>
    <t>LFV3B28R2G3127890</t>
  </si>
  <si>
    <t>陈绍辉</t>
  </si>
  <si>
    <t>LFV3B28R4G3124635</t>
  </si>
  <si>
    <t>樊员华</t>
  </si>
  <si>
    <t>LFV3B28R0G3125460</t>
  </si>
  <si>
    <t>胡路茜</t>
  </si>
  <si>
    <t>LFV3B28R0G3122803</t>
  </si>
  <si>
    <t>林旺</t>
  </si>
  <si>
    <t>LFV3B28RXG3126924</t>
  </si>
  <si>
    <t>莫天念</t>
  </si>
  <si>
    <t>LFV3B28RXG3127362</t>
  </si>
  <si>
    <t>李宝明</t>
  </si>
  <si>
    <t>LFV3B28R0G3127774</t>
  </si>
  <si>
    <t>LFV3B28R8G3125738</t>
  </si>
  <si>
    <t>江志军</t>
  </si>
  <si>
    <t>LFV3B28R9G3126008</t>
  </si>
  <si>
    <t>黄建安</t>
  </si>
  <si>
    <t>LFV3B28R0G3127449</t>
  </si>
  <si>
    <t>胡余福</t>
  </si>
  <si>
    <t>LFV3B28R4G3125624</t>
  </si>
  <si>
    <t>葛建平（刘春红）</t>
  </si>
  <si>
    <t>LFV3B28R8G3124895</t>
  </si>
  <si>
    <t>LFV3B28R9G3127532</t>
  </si>
  <si>
    <t>聂优晚</t>
  </si>
  <si>
    <t>LFV3B28R5G3124563</t>
  </si>
  <si>
    <t>曾广全</t>
  </si>
  <si>
    <t>LFV3B28R1G3128643</t>
  </si>
  <si>
    <t>LFV3B28R1G3127220</t>
  </si>
  <si>
    <t>LFV3B28R6G3126659</t>
  </si>
  <si>
    <t>万炜（大用户）</t>
  </si>
  <si>
    <t>LFV3B28RXG3123571</t>
  </si>
  <si>
    <t>王顺</t>
  </si>
  <si>
    <t>LFV3B28R9G3121794</t>
  </si>
  <si>
    <t>陈运基</t>
  </si>
  <si>
    <t>LFV3B28R8G3133435</t>
  </si>
  <si>
    <t>李东文</t>
  </si>
  <si>
    <t>LFV3B28R9G3134075</t>
  </si>
  <si>
    <t>莫定雄</t>
  </si>
  <si>
    <t>LFV3B28R5G3134042</t>
  </si>
  <si>
    <t>毛志森</t>
  </si>
  <si>
    <t>LFV3B28R6G3130646</t>
  </si>
  <si>
    <t>凌远惠</t>
  </si>
  <si>
    <t>LFV3B28R5G3127172</t>
  </si>
  <si>
    <t>LFV3B28R0G3120713</t>
  </si>
  <si>
    <t>姜国沅</t>
  </si>
  <si>
    <t>LFV3B28R8H3001857</t>
  </si>
  <si>
    <t>深圳鹏达信能源环保科技有限公司</t>
  </si>
  <si>
    <t>LFV3B28R4H3000043</t>
  </si>
  <si>
    <t>赖飞伦</t>
  </si>
  <si>
    <t>LFV3B28RXG3134831</t>
  </si>
  <si>
    <t>熊琢思</t>
  </si>
  <si>
    <t>LFV3B28R9H3001088</t>
  </si>
  <si>
    <t>2017二阶段 加装：基础套餐（脚踏板+前后护板+包围脚垫+交车礼包+OMAK防爆膜）提成900，12800</t>
  </si>
  <si>
    <t>梁宗全</t>
  </si>
  <si>
    <t>LFV3B28R3H3000020</t>
  </si>
  <si>
    <t>熊华</t>
  </si>
  <si>
    <t>LFV3B28R4G3127132</t>
  </si>
  <si>
    <t>刘丹丹</t>
  </si>
  <si>
    <t>LFV3B28R2G3133172</t>
  </si>
  <si>
    <t>封秀珍</t>
  </si>
  <si>
    <t>LFV3B28R8G3132804</t>
  </si>
  <si>
    <t>李诚</t>
  </si>
  <si>
    <t>LFV3B28R0G3119190</t>
  </si>
  <si>
    <t>黄伟光</t>
  </si>
  <si>
    <t>LFV3B28R0G3125068</t>
  </si>
  <si>
    <t>2017二阶段 加装：精品豪华套餐20800元提成1300元（7寸导航+倒车+记录仪+一键启动+前2门无匙进入+原厂岑木+后排出风口+包围脚垫+交车礼包+OMAK防爆膜）完工</t>
  </si>
  <si>
    <t>伍桃洪</t>
  </si>
  <si>
    <t>LFV3B28R8G3134181</t>
  </si>
  <si>
    <t>杜建辉</t>
  </si>
  <si>
    <t>LFV3B28R1G3127606</t>
  </si>
  <si>
    <t>叶汉青</t>
  </si>
  <si>
    <t>LFV3B28R8H3000059</t>
  </si>
  <si>
    <t>陈想权</t>
  </si>
  <si>
    <t>LFV3B28RXG3134621</t>
  </si>
  <si>
    <t>安晓峰</t>
  </si>
  <si>
    <t>已开票3.5</t>
  </si>
  <si>
    <t>LFV3B28R4G3094181</t>
  </si>
  <si>
    <t>周水兰</t>
  </si>
  <si>
    <t>LFV3B28R6H3014025</t>
  </si>
  <si>
    <t>陈钰勤</t>
  </si>
  <si>
    <t>尤佳超（龙思佳）</t>
  </si>
  <si>
    <t>LFV3B28R7G3130610</t>
  </si>
  <si>
    <t>肖迪</t>
  </si>
  <si>
    <t>LFV3B28RXG3132870</t>
  </si>
  <si>
    <t>蓝凯</t>
  </si>
  <si>
    <t>LFV3B28R0G3131968</t>
  </si>
  <si>
    <t>江保国</t>
  </si>
  <si>
    <t>LFV3B28RXH3009555</t>
  </si>
  <si>
    <t>庄从亮</t>
  </si>
  <si>
    <t>LFV3B28R2G3132765</t>
  </si>
  <si>
    <t>周理</t>
  </si>
  <si>
    <t>LFV3B28R7G3123639</t>
  </si>
  <si>
    <t>杨玉兰</t>
  </si>
  <si>
    <t>LFV3B28R9H3000037</t>
  </si>
  <si>
    <t>孟凡村</t>
  </si>
  <si>
    <t>LFV3B28R2G3131745</t>
  </si>
  <si>
    <t>胡宝珍</t>
  </si>
  <si>
    <t>LFV3B28R4G3133089</t>
  </si>
  <si>
    <t>田洪涛</t>
  </si>
  <si>
    <t>LFV3B28R3H3009543</t>
  </si>
  <si>
    <t>深圳市中联制药有限公司（大用户）</t>
  </si>
  <si>
    <t>LFV3B28R9H3000653</t>
  </si>
  <si>
    <t>黄意加</t>
  </si>
  <si>
    <t>2554</t>
  </si>
  <si>
    <t>Q5国产 2.0T/40TFSI进取个性化</t>
  </si>
  <si>
    <t>LFV3B28R7H3017340</t>
  </si>
  <si>
    <t>2017二阶段 加装：个性套餐：自动大灯、自动雨刮、尾箱杂物盒、后排出风口、7寸导航+倒车+WIFI记录仪+交车礼包+OMAK防爆膜16800</t>
  </si>
  <si>
    <t>翟菱平</t>
  </si>
  <si>
    <t>LFV3B28R3G3134170</t>
  </si>
  <si>
    <t>李培铭</t>
  </si>
  <si>
    <t>LFV3B28R3H3012572</t>
  </si>
  <si>
    <t>梁广民</t>
  </si>
  <si>
    <t>LFV3B28R6H3013280</t>
  </si>
  <si>
    <t>方碧强</t>
  </si>
  <si>
    <t>LFV3B28R2G3133995</t>
  </si>
  <si>
    <t>何海嫦</t>
  </si>
  <si>
    <t>LFV3B28R7H3013711</t>
  </si>
  <si>
    <t>张秀珍</t>
  </si>
  <si>
    <t>LFV3B28RXH3015159</t>
  </si>
  <si>
    <t>卢森宇</t>
  </si>
  <si>
    <t>LFV3B28R5H3011682</t>
  </si>
  <si>
    <t>王聪</t>
  </si>
  <si>
    <t>LFV3B28R7H3019864</t>
  </si>
  <si>
    <t>邵新华</t>
  </si>
  <si>
    <t>LFV3B28R4H3016551</t>
  </si>
  <si>
    <t>罗小萍</t>
  </si>
  <si>
    <t>水晶银+棕黑色</t>
  </si>
  <si>
    <t>LFV3B28R2H3015253</t>
  </si>
  <si>
    <t>李巧妮</t>
  </si>
  <si>
    <t>LFV3B28R6H3017085</t>
  </si>
  <si>
    <t>张建宇</t>
  </si>
  <si>
    <t>LFV3B28RXH3012276</t>
  </si>
  <si>
    <t>深圳市兆丰精密科技有限公司</t>
  </si>
  <si>
    <t>LFV3B28R4H3008210</t>
  </si>
  <si>
    <t>汪志滔</t>
  </si>
  <si>
    <t>LFV3B28R0G3130125</t>
  </si>
  <si>
    <t>谢咏君</t>
  </si>
  <si>
    <t>柚木棕+黑棕</t>
  </si>
  <si>
    <t>LFV3B28R2H3020467</t>
  </si>
  <si>
    <t>凌远宽</t>
  </si>
  <si>
    <t>LFV3B28R4H3016890</t>
  </si>
  <si>
    <t>罗贺</t>
  </si>
  <si>
    <t>LFV3B28R0H3006955</t>
  </si>
  <si>
    <t>魏明润</t>
  </si>
  <si>
    <t>专家</t>
  </si>
  <si>
    <t>LFV3B28R8H3017783</t>
  </si>
  <si>
    <t>2017二阶段 加装：原车升级件：前雷达带模拟显示、后排出风口、自动大灯自动雨刮、杂物箱盒盒7200.完工</t>
  </si>
  <si>
    <t>黎兆权</t>
  </si>
  <si>
    <t>LFV3B28R8H3021834</t>
  </si>
  <si>
    <t>陈长元</t>
  </si>
  <si>
    <t>LFV3B28R1H3012229</t>
  </si>
  <si>
    <t>黄仕跃</t>
  </si>
  <si>
    <t>LFV3B28R0G3124681</t>
  </si>
  <si>
    <t>郑伟明</t>
  </si>
  <si>
    <t>LFV3B28R2G3131759</t>
  </si>
  <si>
    <t>罗斯雅</t>
  </si>
  <si>
    <t>LFV3B28R5H3001315</t>
  </si>
  <si>
    <t>付俊芳</t>
  </si>
  <si>
    <t>LFV3B28R3H3001829</t>
  </si>
  <si>
    <t>深圳市虎略龙韬企业管理咨询有限公司</t>
  </si>
  <si>
    <t>LFV3B28R9G3126767</t>
  </si>
  <si>
    <t>深圳市弘英自行车配件有限公司</t>
  </si>
  <si>
    <t>LFV3B28R6G3124118</t>
  </si>
  <si>
    <t>巫梅锋</t>
  </si>
  <si>
    <t>LFV3B28R1H3028317</t>
  </si>
  <si>
    <t>LFV3B28R9H3027738</t>
  </si>
  <si>
    <t>程新和</t>
  </si>
  <si>
    <t>LFV3B28R9H3016061</t>
  </si>
  <si>
    <t>孙陶开</t>
  </si>
  <si>
    <t>LFV3B28R1G3125760</t>
  </si>
  <si>
    <t>2017二阶段加装：精品豪华套餐20800元提成1300（7寸导航+倒车+记录仪+一键启动+前两门无钥匙进入+自动大灯雨刮器+后排出风口+包围脚垫+交车礼包+OMA防爆膜）完工。</t>
  </si>
  <si>
    <t>李晓宁</t>
  </si>
  <si>
    <t>LFV3B28R6H3028605</t>
  </si>
  <si>
    <t>许培明</t>
  </si>
  <si>
    <t>LFV3B28R5G3125406</t>
  </si>
  <si>
    <t>2017二阶段 加装：精品豪华套餐20800元提成1300元（7寸导航+倒车+记录仪+一键启动+前2门无匙进入+原厂岑木+自动大灯+自动雨刮+后排出风口+包围脚垫+交车礼包+OMAK防爆膜） 完工</t>
  </si>
  <si>
    <t>东莞市元达包装制品有限公司</t>
  </si>
  <si>
    <t>LFV3B28R2H3024020</t>
  </si>
  <si>
    <t>张锦青</t>
  </si>
  <si>
    <t>LFV3B28R6H3034100</t>
  </si>
  <si>
    <t>叶稳财</t>
  </si>
  <si>
    <t>LFV3B28R2H3012577</t>
  </si>
  <si>
    <t>梁浩</t>
  </si>
  <si>
    <t>LFV3B28R3H3025581</t>
  </si>
  <si>
    <t>钟德华</t>
  </si>
  <si>
    <t>LFV3B28R9H3008610</t>
  </si>
  <si>
    <t>曾育莲</t>
  </si>
  <si>
    <t>LFV3B28R2H3034742</t>
  </si>
  <si>
    <t>刘海燕</t>
  </si>
  <si>
    <t>LFV3B28R0H3009774</t>
  </si>
  <si>
    <t>洪文能</t>
  </si>
  <si>
    <t>LFV3B28R4H3023600</t>
  </si>
  <si>
    <t>深圳测瑞通科技有限公司</t>
  </si>
  <si>
    <t>LFV3B28R2H3028746</t>
  </si>
  <si>
    <t>刘江源</t>
  </si>
  <si>
    <t>LFV3B28R4H3039554</t>
  </si>
  <si>
    <t>李峥嵘</t>
  </si>
  <si>
    <t>LFV3B28R1H3030231</t>
  </si>
  <si>
    <t>韩跃华</t>
  </si>
  <si>
    <t>LFV3B28R1H3031802</t>
  </si>
  <si>
    <t>李东晏</t>
  </si>
  <si>
    <t>LFV3B28R8H3033868</t>
  </si>
  <si>
    <t>彭方文</t>
  </si>
  <si>
    <t>LFV3B28R1H3014157</t>
  </si>
  <si>
    <t>朱常清</t>
  </si>
  <si>
    <t>LFV3B28R8H3023230</t>
  </si>
  <si>
    <t>刘旭浩</t>
  </si>
  <si>
    <t>LFV3B28R8H3034552</t>
  </si>
  <si>
    <t>汪世英</t>
  </si>
  <si>
    <t>LFV3B28R2H3027953</t>
  </si>
  <si>
    <t>赵宗军</t>
  </si>
  <si>
    <t>LFV3B28R3H3023314</t>
  </si>
  <si>
    <t>2017二阶段 加装：原厂个性尾灯+原厂织布脚垫8380，提成650.完工</t>
  </si>
  <si>
    <t>付任有</t>
  </si>
  <si>
    <t>LFV3B28R2G3117571</t>
  </si>
  <si>
    <t>2017二阶段 加装：精品豪华套餐20800元提成1300元（7寸导航+倒车+记录仪+一键启动+前2门无匙进入+原厂岑木+后排出风口+包围脚垫+交车礼包+OMAK防爆膜） 完工</t>
  </si>
  <si>
    <t>陈姝玉</t>
  </si>
  <si>
    <t>LFV3B28R4H3035519</t>
  </si>
  <si>
    <t>刘兆红</t>
  </si>
  <si>
    <t>LFV3B28R0H3018605</t>
  </si>
  <si>
    <t>罗伟锋</t>
  </si>
  <si>
    <t>LFV3B28R0H3031287</t>
  </si>
  <si>
    <t>LFV3B28R2H3031081</t>
  </si>
  <si>
    <t>程英杰</t>
  </si>
  <si>
    <t>LFV3B28R3H3041103</t>
  </si>
  <si>
    <t>余福连</t>
  </si>
  <si>
    <t>LFV3B28R8H3043395</t>
  </si>
  <si>
    <t>陈家禹</t>
  </si>
  <si>
    <t>LFV3B28R3H3038265</t>
  </si>
  <si>
    <t>王沛</t>
  </si>
  <si>
    <t>LFV3B28R1H3035252</t>
  </si>
  <si>
    <t>徐思蕴</t>
  </si>
  <si>
    <t>LFV3B28R1G3129825</t>
  </si>
  <si>
    <t>陈泳标</t>
  </si>
  <si>
    <t>桑伟</t>
  </si>
  <si>
    <t>LFV3B28R5H3025596</t>
  </si>
  <si>
    <t>石胜娟</t>
  </si>
  <si>
    <t>LFV3B28R4H3047251</t>
  </si>
  <si>
    <t>惠州市金鑫铭五金有限公司</t>
  </si>
  <si>
    <t>LFV3B28R6H3032539</t>
  </si>
  <si>
    <t>何东利</t>
  </si>
  <si>
    <t>LFV3B28R7H3044358</t>
  </si>
  <si>
    <t>袁莉</t>
  </si>
  <si>
    <t>LFV3B28R4H3035584</t>
  </si>
  <si>
    <t>方靖峰</t>
  </si>
  <si>
    <t>LFV3B28R6H3027342</t>
  </si>
  <si>
    <t>谭训钟</t>
  </si>
  <si>
    <t>Q5国产 2.0T/40TFSI进取型</t>
  </si>
  <si>
    <t>LFV3B28R0G3124454</t>
  </si>
  <si>
    <t>邱韬为</t>
  </si>
  <si>
    <t>LFV3B28R1H3036806</t>
  </si>
  <si>
    <t>邹莲霞</t>
  </si>
  <si>
    <t>LFV3B28R5H3031530</t>
  </si>
  <si>
    <t>陈敏霞</t>
  </si>
  <si>
    <t>LFV3B28R8H3047298</t>
  </si>
  <si>
    <t>黄育太</t>
  </si>
  <si>
    <t xml:space="preserve">朱鹭白+棕黑色 </t>
  </si>
  <si>
    <t>LFV3B28R1H3028592</t>
  </si>
  <si>
    <t>吴丽</t>
  </si>
  <si>
    <t>LFV3B28R9H3025391</t>
  </si>
  <si>
    <t>张芬</t>
  </si>
  <si>
    <t>LFV3B28R4H3043507</t>
  </si>
  <si>
    <t>2017二阶段 加装：原厂个性尾灯+原厂织布脚垫8380 完工</t>
  </si>
  <si>
    <t>张国标</t>
  </si>
  <si>
    <t>LFV3B28R5H3008734</t>
  </si>
  <si>
    <t>谭肖平</t>
  </si>
  <si>
    <t>LFV3B28R2H3044431</t>
  </si>
  <si>
    <t>詹欢</t>
  </si>
  <si>
    <t>LFV3B28R9H3048735</t>
  </si>
  <si>
    <t>罗福</t>
  </si>
  <si>
    <t>LFV3B28R7H3049088</t>
  </si>
  <si>
    <t>黄利</t>
  </si>
  <si>
    <t>LFV3B28R3H3048116</t>
  </si>
  <si>
    <t>欧阳小梅</t>
  </si>
  <si>
    <t>幻影黑+黑棕</t>
  </si>
  <si>
    <t>LFV3B28R3H3036242</t>
  </si>
  <si>
    <t>伍方正</t>
  </si>
  <si>
    <t>LFV3B28R0G3123479</t>
  </si>
  <si>
    <t>揭淑莉</t>
  </si>
  <si>
    <t>LFV3B28R1H3053783</t>
  </si>
  <si>
    <t>张庆添</t>
  </si>
  <si>
    <t>LFV3B28R5H3041796</t>
  </si>
  <si>
    <t>袁航飞</t>
  </si>
  <si>
    <t>LFV3B28R3H3046348</t>
  </si>
  <si>
    <t>刘宝珠</t>
  </si>
  <si>
    <t>林艳妮</t>
  </si>
  <si>
    <t>LFV3B28R0H3047750</t>
  </si>
  <si>
    <t>聂光华</t>
  </si>
  <si>
    <t>LFV3B28R4H3019661</t>
  </si>
  <si>
    <t>陈志豪</t>
  </si>
  <si>
    <t>LFV3B28R0H3047800</t>
  </si>
  <si>
    <t>余续梅</t>
  </si>
  <si>
    <t>LFV3B28R5G3127298</t>
  </si>
  <si>
    <t>宋超群</t>
  </si>
  <si>
    <t>LFV3B28R2H3057938</t>
  </si>
  <si>
    <t>黄春梅</t>
  </si>
  <si>
    <t>LFV3B28R5H3040972</t>
  </si>
  <si>
    <t>叶玉琴</t>
  </si>
  <si>
    <t>LFV3B28R0G3118623</t>
  </si>
  <si>
    <t>刘柔香</t>
  </si>
  <si>
    <t>LFV3B28R5H3047789</t>
  </si>
  <si>
    <t>谢绍汉</t>
  </si>
  <si>
    <t>LFV3B28R4H3041000</t>
  </si>
  <si>
    <t>蔡赞君</t>
  </si>
  <si>
    <t>LFV3B28R7H3039631</t>
  </si>
  <si>
    <t>陈向红</t>
  </si>
  <si>
    <t>LFV3B28R2H3035485</t>
  </si>
  <si>
    <t>刘瑾</t>
  </si>
  <si>
    <t>已开票7.11  加钱加尾门6.13</t>
  </si>
  <si>
    <t>LFV3B28R0H3059610</t>
  </si>
  <si>
    <t>李华钰</t>
  </si>
  <si>
    <t>LFV3B28R8H3058866</t>
  </si>
  <si>
    <t>陈毅君</t>
  </si>
  <si>
    <t>LFV3B28R5H3054404</t>
  </si>
  <si>
    <t>胡致江</t>
  </si>
  <si>
    <t>LFV3B28R5H3040728</t>
  </si>
  <si>
    <t>郭琪云</t>
  </si>
  <si>
    <t>LFV3B28R7H3043095</t>
  </si>
  <si>
    <r>
      <rPr>
        <sz val="9"/>
        <color indexed="10"/>
        <rFont val="宋体"/>
        <charset val="134"/>
      </rPr>
      <t>不可置换</t>
    </r>
    <r>
      <rPr>
        <sz val="9"/>
        <color indexed="8"/>
        <rFont val="宋体"/>
        <charset val="134"/>
      </rPr>
      <t xml:space="preserve"> 梁华良</t>
    </r>
  </si>
  <si>
    <t>LFV3B28R5H3041362</t>
  </si>
  <si>
    <t>利芬</t>
  </si>
  <si>
    <t>LFV3B28R5H3041958</t>
  </si>
  <si>
    <t>深圳市鑫鸿伸五金制品有限公司</t>
  </si>
  <si>
    <t>LFV3B28R5H3061059</t>
  </si>
  <si>
    <t>2017 plus</t>
  </si>
  <si>
    <t>李战</t>
  </si>
  <si>
    <t>袁维亚</t>
  </si>
  <si>
    <t>LFV3B28R6H3043461</t>
  </si>
  <si>
    <t>郭光华</t>
  </si>
  <si>
    <t>LFV3B28R8H3044501</t>
  </si>
  <si>
    <t>丁永全</t>
  </si>
  <si>
    <t>LFV3B28R9H3053949</t>
  </si>
  <si>
    <t>申学军</t>
  </si>
  <si>
    <t>朱鹭白-黑红内饰</t>
  </si>
  <si>
    <t>LFV3B28R2H3061746</t>
  </si>
  <si>
    <t>楚翔</t>
  </si>
  <si>
    <t>LFV3B28R9H3039436</t>
  </si>
  <si>
    <t>叶志君</t>
  </si>
  <si>
    <t>LFV3B28R8H3060648</t>
  </si>
  <si>
    <t>LFV3B28R8H3041470</t>
  </si>
  <si>
    <t>黎琴</t>
  </si>
  <si>
    <t>LFV3B28RXH3061753</t>
  </si>
  <si>
    <t>朱文卓</t>
  </si>
  <si>
    <t>LFV3B28RXH3047870</t>
  </si>
  <si>
    <t>冼丽芳</t>
  </si>
  <si>
    <t>LFV3B28R0H3013856</t>
  </si>
  <si>
    <t>曾文明</t>
  </si>
  <si>
    <t>LFV3B28R8H3062691</t>
  </si>
  <si>
    <t>欧志强</t>
  </si>
  <si>
    <t>LFV3B28R0G3132716</t>
  </si>
  <si>
    <t>张柳鸿</t>
  </si>
  <si>
    <t>LFV3B28R3H3057303</t>
  </si>
  <si>
    <t>彭楚辉</t>
  </si>
  <si>
    <t>LFV3B28RXH3066001</t>
  </si>
  <si>
    <t>彭振棠</t>
  </si>
  <si>
    <t>LFV3B28R2H3041383</t>
  </si>
  <si>
    <t>黄鹏</t>
  </si>
  <si>
    <t>LFV3B28R6H3052919</t>
  </si>
  <si>
    <t>罗潇</t>
  </si>
  <si>
    <t>LFV3B28R8H3056230</t>
  </si>
  <si>
    <t>王怀明</t>
  </si>
  <si>
    <t>LFV3B28RXH3053040</t>
  </si>
  <si>
    <t>陈高雄</t>
  </si>
  <si>
    <t>LFV3B28R8H3058382</t>
  </si>
  <si>
    <t>涂铭</t>
  </si>
  <si>
    <t>已标开票8.10</t>
  </si>
  <si>
    <t>LFV3B28R8G3133273</t>
  </si>
  <si>
    <t>陈仁</t>
  </si>
  <si>
    <t>已交钱8.6</t>
  </si>
  <si>
    <t>LFV3B28R7H3051813</t>
  </si>
  <si>
    <t>林彬</t>
  </si>
  <si>
    <t>LFV3B28R7H3052833</t>
  </si>
  <si>
    <t>付青兰</t>
  </si>
  <si>
    <t>LFV3B28R9H3040537</t>
  </si>
  <si>
    <t>欧学军</t>
  </si>
  <si>
    <t>LFV3B28R5H3059473</t>
  </si>
  <si>
    <t>谢节胜</t>
  </si>
  <si>
    <t>LFV3B28R2H3059950</t>
  </si>
  <si>
    <t>王贤芳</t>
  </si>
  <si>
    <t>LFV3B28R7H3046028</t>
  </si>
  <si>
    <t>2017二阶段 加装：Q5个性尾灯+织布脚垫8350 提成650 完工</t>
  </si>
  <si>
    <t>顿剑厉</t>
  </si>
  <si>
    <t>LFV3B28R5H3043144</t>
  </si>
  <si>
    <t>吴旭东</t>
  </si>
  <si>
    <t>LFV3B28R9H3023513</t>
  </si>
  <si>
    <t>黄春平</t>
  </si>
  <si>
    <t>LFV3B28R1H3058076</t>
  </si>
  <si>
    <t>刘证先</t>
  </si>
  <si>
    <t>LFV3B28R1H3051709</t>
  </si>
  <si>
    <t>陈国斌</t>
  </si>
  <si>
    <t>LFV3B28R6H3040933</t>
  </si>
  <si>
    <t>深圳市兴泓玻璃制品有限公司</t>
  </si>
  <si>
    <t>幻影黑-黑红内饰</t>
  </si>
  <si>
    <t>LFV3B28R4H3064051</t>
  </si>
  <si>
    <t>杨波</t>
  </si>
  <si>
    <t>LFV3B28R3H3047225</t>
  </si>
  <si>
    <t>韩冬雪</t>
  </si>
  <si>
    <t>LFV3B28R1H3045148</t>
  </si>
  <si>
    <t>陈云芳</t>
  </si>
  <si>
    <t>LFV3B28RXH3039106</t>
  </si>
  <si>
    <t>毛有军</t>
  </si>
  <si>
    <t>LFV3B28R8H3049536</t>
  </si>
  <si>
    <t>陈梦飞</t>
  </si>
  <si>
    <t>LFV3B28R6H3032041</t>
  </si>
  <si>
    <t>陈晓华</t>
  </si>
  <si>
    <t>LFV3B28R5H3052314</t>
  </si>
  <si>
    <t>蔡翠荣</t>
  </si>
  <si>
    <t>LFV3B28R8H3039007</t>
  </si>
  <si>
    <t>侯龙云</t>
  </si>
  <si>
    <t>LFV3B28R8H3065154</t>
  </si>
  <si>
    <t>宋春生</t>
  </si>
  <si>
    <t>LFV3B28R1H3066646</t>
  </si>
  <si>
    <t>王雪琴</t>
  </si>
  <si>
    <t>LFV3B28R1H3065657</t>
  </si>
  <si>
    <t>谢勇</t>
  </si>
  <si>
    <t>LFV3B28R9H3063252</t>
  </si>
  <si>
    <t>余光辉</t>
  </si>
  <si>
    <t>LFV3B28R4H3081223</t>
  </si>
  <si>
    <t>LFV3B28R3H3077048</t>
  </si>
  <si>
    <t>LFV3B28R3H3072884</t>
  </si>
  <si>
    <t>张妙婷</t>
  </si>
  <si>
    <t>幻影黑-黑灰内饰</t>
  </si>
  <si>
    <t>LFV3B28R9H3064482</t>
  </si>
  <si>
    <t>夏容</t>
  </si>
  <si>
    <t>LFV3B28R4H3083425</t>
  </si>
  <si>
    <t>张江招</t>
  </si>
  <si>
    <t>LFV3B28R7H3057577</t>
  </si>
  <si>
    <t>陈足根</t>
  </si>
  <si>
    <t>LFV3B28R2H3068423</t>
  </si>
  <si>
    <t>冯长发</t>
  </si>
  <si>
    <t>LFV3B28R5H3083319</t>
  </si>
  <si>
    <t>刘强华</t>
  </si>
  <si>
    <t>LFV3B28R5H3079416</t>
  </si>
  <si>
    <t>深圳市凌俊佳电子有限公司</t>
  </si>
  <si>
    <t>LFV3B28R0H3068713</t>
  </si>
  <si>
    <t>陈精华</t>
  </si>
  <si>
    <t>LFV3B28R6H3083748</t>
  </si>
  <si>
    <t>LFV3B28R8H3074520</t>
  </si>
  <si>
    <t>刘小强</t>
  </si>
  <si>
    <t>LFV3B28R6H3064231</t>
  </si>
  <si>
    <t>2017 plus 加装：Q5个性尾灯 6800 完工。</t>
  </si>
  <si>
    <t>黄优明</t>
  </si>
  <si>
    <t>LFV3B28R3H3083609</t>
  </si>
  <si>
    <t>李玉峰</t>
  </si>
  <si>
    <t>LFV3B28R3H3047063</t>
  </si>
  <si>
    <t>舒利平</t>
  </si>
  <si>
    <t>LFV3B28RXH3077788</t>
  </si>
  <si>
    <t>余培红（大用户）</t>
  </si>
  <si>
    <t>LFV3B28R0H3068727</t>
  </si>
  <si>
    <t>温文云</t>
  </si>
  <si>
    <t>LFV3B28R8H3078082</t>
  </si>
  <si>
    <t>赖芳芳</t>
  </si>
  <si>
    <t>LFV3B28RXH3057461</t>
  </si>
  <si>
    <t>2017二阶段 Q5-TC01套餐明细：个性尾灯+WIFI记录仪+岑木+后排出风口+自动大灯+自动雨刷+一键启动+两门无钥匙进入+OMAK防爆膜+包围脚垫+交车礼包 原价31240，活动价20800，提成1300 完工</t>
  </si>
  <si>
    <t>林灼华</t>
  </si>
  <si>
    <t>精品广萍已同精品部沟通好，9.17已开票9.25</t>
  </si>
  <si>
    <t>LFV3B28R1H3078148</t>
  </si>
  <si>
    <t>邓军辉</t>
  </si>
  <si>
    <t>LFV3B28R1H3082622</t>
  </si>
  <si>
    <t>韩建垂</t>
  </si>
  <si>
    <t>LFV3B28R2H3038533</t>
  </si>
  <si>
    <t>谢淑辉</t>
  </si>
  <si>
    <t>LFV3B28R8H3082133</t>
  </si>
  <si>
    <t>李升</t>
  </si>
  <si>
    <t>朱鹭白-黑灰内饰</t>
  </si>
  <si>
    <t>LFV3B28R9H3062232</t>
  </si>
  <si>
    <t>2017 plus 加装：个性化尾灯+原厂进口脚垫5800 完工</t>
  </si>
  <si>
    <t>刘鸿</t>
  </si>
  <si>
    <t>LFV3B28R7H3077781</t>
  </si>
  <si>
    <t>成安平</t>
  </si>
  <si>
    <t>LFV3B28R5H3059098</t>
  </si>
  <si>
    <t>2017plus</t>
  </si>
  <si>
    <t>陈立初</t>
  </si>
  <si>
    <t>说已开票，但车被刮了9.24已开票9.28</t>
  </si>
  <si>
    <t>后杠划伤10.8</t>
  </si>
  <si>
    <t>LFV3B28R9H3087664</t>
  </si>
  <si>
    <t>邱跃进</t>
  </si>
  <si>
    <t>LFV3B28R2H3059463</t>
  </si>
  <si>
    <t>罗义超（欠截图）</t>
  </si>
  <si>
    <t>LFV3B28R7H3064254</t>
  </si>
  <si>
    <t>销售自行同精品沟通好了9.18，节后交钱10.8，已开票10.12</t>
  </si>
  <si>
    <t>LFV3B28R0H3089271</t>
  </si>
  <si>
    <t>刘乾</t>
  </si>
  <si>
    <t>LFV3B28R8H3061640</t>
  </si>
  <si>
    <t>精品要跟阿梅说，销售沟通中8.21,原宋婷-冯杰8.24，原宋婷-董彪9.19，嫌弃是库存车，等车，10.9,已开票10.12</t>
  </si>
  <si>
    <t>LFV3B28R3H3087658</t>
  </si>
  <si>
    <t>彭武振</t>
  </si>
  <si>
    <t>LFV3B28R6H3057991</t>
  </si>
  <si>
    <t>刘利中</t>
  </si>
  <si>
    <t>今天开票10.8，欠7万块钱10.12，已开票10.15</t>
  </si>
  <si>
    <t>柚木棕-黑灰双色</t>
  </si>
  <si>
    <t>LFV3B28R7H3062536</t>
  </si>
  <si>
    <t>段红贵</t>
  </si>
  <si>
    <t>LFV3B28R0H3079310</t>
  </si>
  <si>
    <t>施明魁</t>
  </si>
  <si>
    <t>LFV3B28R2H3087750</t>
  </si>
  <si>
    <t>欧志雄</t>
  </si>
  <si>
    <t>LFV3B28RXH3069089</t>
  </si>
  <si>
    <t>陶跃进</t>
  </si>
  <si>
    <t>LFV3B28R3H3086168</t>
  </si>
  <si>
    <t>赖志玮</t>
  </si>
  <si>
    <t>LFV3B28R9H3085879</t>
  </si>
  <si>
    <t>赖济飞</t>
  </si>
  <si>
    <t>LFV3B28R6H3068389</t>
  </si>
  <si>
    <t>蒋刚</t>
  </si>
  <si>
    <t>下周交钱9.10，下周确定，留到1号，9.24原陈晓聪-陈存瑜，8.29订车，一次性，一直不交钱，放车9.30,已开票10.18</t>
  </si>
  <si>
    <t>LFV3B28R3H3086249</t>
  </si>
  <si>
    <t>已交钱10.19，已开票10.19</t>
  </si>
  <si>
    <t>LFV3B28R7H3058812</t>
  </si>
  <si>
    <t>刘少兵</t>
  </si>
  <si>
    <t>LFV3B28R7H3058924</t>
  </si>
  <si>
    <t>杜芳</t>
  </si>
  <si>
    <t>LFV3B28R5H3085846</t>
  </si>
  <si>
    <t>吴剑发</t>
  </si>
  <si>
    <t>LFV3B28R9H3089771</t>
  </si>
  <si>
    <t>张维国</t>
  </si>
  <si>
    <t>LFV3B28R6H3083300</t>
  </si>
  <si>
    <t>张内明</t>
  </si>
  <si>
    <t>LFV3B28R4H3082209</t>
  </si>
  <si>
    <t>王进</t>
  </si>
  <si>
    <t>原赵杰-王艳，换成棕色9.22，这两天开10.8，留一天10.15，原孙永乐-邹运辉9.9订，9.20分，一直没交钱10.16退10.16，25号交10.22，已开票10.25</t>
  </si>
  <si>
    <t>LFV3B28R5H3085281</t>
  </si>
  <si>
    <t>LFV3B28R0H3086516</t>
  </si>
  <si>
    <t>颜建华</t>
  </si>
  <si>
    <t>LFV3B28RXH3087706</t>
  </si>
  <si>
    <t>侯志乾</t>
  </si>
  <si>
    <t>LFV3B28R7H3080373</t>
  </si>
  <si>
    <t>2017plus Q5-TC01套餐明细：个性尾灯+WIFI记录仪+岑木+后排出风口+自动大灯+自动雨刷+一键启动+两门无钥匙进入+OMAK防爆膜+包围脚垫+交车礼包，20800，提成1300 完工</t>
  </si>
  <si>
    <t>林锦洲</t>
  </si>
  <si>
    <t>LFV3B28R0H3080201</t>
  </si>
  <si>
    <t>李国平</t>
  </si>
  <si>
    <t>LFV3B28R7H3079868</t>
  </si>
  <si>
    <t>梁巨文</t>
  </si>
  <si>
    <t>LFV3B28R5H3057934</t>
  </si>
  <si>
    <t>2017plus Q5-TC01套餐明细：个性尾灯+WIFI记录仪+岑木+后排出风口+自动大灯+自动雨刷+一键启动+两门无钥匙进入+OMAK防爆膜+包围脚垫+交车礼包 原价31240，活动价20800，提成1300 完工</t>
  </si>
  <si>
    <t>袁晓琴</t>
  </si>
  <si>
    <t>LFV3B28R0H3084104</t>
  </si>
  <si>
    <t>江家森</t>
  </si>
  <si>
    <t>LFV3B28RXH3058254</t>
  </si>
  <si>
    <t>谢华富</t>
  </si>
  <si>
    <t>原蔡广萍-陈立初9.9，换颜色9.14，按揭有问题10.15，原陈植友-徐旭龙，退车10.22，那开票11.7</t>
  </si>
  <si>
    <t>LFV3B28R3H3087661</t>
  </si>
  <si>
    <t>杨洪生</t>
  </si>
  <si>
    <t>LFV3B28R7H3057031</t>
  </si>
  <si>
    <t>余群鲜</t>
  </si>
  <si>
    <t>LFV3B28R4H3098409</t>
  </si>
  <si>
    <t>曾伟忠</t>
  </si>
  <si>
    <t>LFV3B28R7H3058843</t>
  </si>
  <si>
    <t>薛杰</t>
  </si>
  <si>
    <t>等按揭10.17，原孙永乐-吴剑发，换白金色10.20，已开票11.10</t>
  </si>
  <si>
    <t>LFV3B28R5H3040969</t>
  </si>
  <si>
    <t>深圳市智动力精密技术股份有限公司（大用户）</t>
  </si>
  <si>
    <t>LFV3B28R7H3098274</t>
  </si>
  <si>
    <t>屈尧</t>
  </si>
  <si>
    <t>LFV3B28RXH3083994</t>
  </si>
  <si>
    <t>彭益石</t>
  </si>
  <si>
    <t>原孙永乐-袁晓琴，换成黑色11.3，已开票11.14</t>
  </si>
  <si>
    <t>LFV3B28R8H3066319</t>
  </si>
  <si>
    <t>党元喆</t>
  </si>
  <si>
    <t>LFV3B28R2H3097338</t>
  </si>
  <si>
    <t>伍益民</t>
  </si>
  <si>
    <t>LFV3B28R8H3087784</t>
  </si>
  <si>
    <t>邓江华</t>
  </si>
  <si>
    <t>LFV3B28R1H3099677</t>
  </si>
  <si>
    <t>刘威宏</t>
  </si>
  <si>
    <t>LFV3B28R8H3081578</t>
  </si>
  <si>
    <t>邓理良</t>
  </si>
  <si>
    <t>LFV3B28R4H3098684</t>
  </si>
  <si>
    <t>伍箴勇</t>
  </si>
  <si>
    <t>LFV3B28R6H3099870</t>
  </si>
  <si>
    <t>张少忠</t>
  </si>
  <si>
    <t>LFV3B28RXH3103922</t>
  </si>
  <si>
    <t>古木青</t>
  </si>
  <si>
    <t>LFV3B28R3H3098966</t>
  </si>
  <si>
    <t>阮紫淳</t>
  </si>
  <si>
    <t>LFV3B28R9H3103345</t>
  </si>
  <si>
    <t>胡平(彪哥大用户）</t>
  </si>
  <si>
    <t>LFV3B28R1H3108099</t>
  </si>
  <si>
    <t>姜德文</t>
  </si>
  <si>
    <t>LFV3B28R1H3104053</t>
  </si>
  <si>
    <t>王远芬（大用户）</t>
  </si>
  <si>
    <t>LFV3B28R2H3087764</t>
  </si>
  <si>
    <t>赵彦虎</t>
  </si>
  <si>
    <t>LFV3B28R9H3103037</t>
  </si>
  <si>
    <t>萧敏如</t>
  </si>
  <si>
    <t>LFV3B28R3H3058399</t>
  </si>
  <si>
    <t>付李军</t>
  </si>
  <si>
    <t>前杠下裙边有划痕，先抛光处理，如抛不了需飞漆处理10.3</t>
  </si>
  <si>
    <t>LFV3B28R0H3087858</t>
  </si>
  <si>
    <t>深圳市顺盈真空科技有限公司（大用户）</t>
  </si>
  <si>
    <t>幻影黑+黑棕双色</t>
  </si>
  <si>
    <t>LFV3B28RXH3104648</t>
  </si>
  <si>
    <t>LFV3B28R7H3099540</t>
  </si>
  <si>
    <t>陈江</t>
  </si>
  <si>
    <t>LFV3B28R3H3104829</t>
  </si>
  <si>
    <t>邱镜辉</t>
  </si>
  <si>
    <t>LFV3B28R4H3084400</t>
  </si>
  <si>
    <t>2017plus 加装：SQ5中网+岑木+自动大灯+自动雨刷+一键升窗+记录仪，原价14800，优惠价13000，提成800</t>
  </si>
  <si>
    <t>刘明功</t>
  </si>
  <si>
    <t>LFV3B28R3H3102949</t>
  </si>
  <si>
    <t>文彬先</t>
  </si>
  <si>
    <t>LFV3B28R9H3099877</t>
  </si>
  <si>
    <t>阳林玉</t>
  </si>
  <si>
    <t xml:space="preserve">专案 </t>
  </si>
  <si>
    <t>LFV3B28R0H3076309</t>
  </si>
  <si>
    <t>付丽娜</t>
  </si>
  <si>
    <t>LFV3B28R2H3080183</t>
  </si>
  <si>
    <t>胡李娟</t>
  </si>
  <si>
    <t>LFV3B28R7H3095875</t>
  </si>
  <si>
    <t>万秀明（深圳市千宇科技有限公司）大用户</t>
  </si>
  <si>
    <t>LFV3B28RXH3062787</t>
  </si>
  <si>
    <t xml:space="preserve">2017plus 加装：Q5科技版：多功能方向盘+自动大灯+自动雨刮+后排空调系统+大屏电容显示屏+娱乐播放系统+车载蓝牙系统+轨迹倒车+岑木饰条+舒适进入+一键启动+原厂地毯，一档29500，提成2500，经理提成800，二档25500，提成1500，经理提成500 </t>
  </si>
  <si>
    <t>谢丽娜</t>
  </si>
  <si>
    <t>LFV3B28R4H3091444</t>
  </si>
  <si>
    <t>赖宪晶</t>
  </si>
  <si>
    <t>LFV3B28R1H3103968</t>
  </si>
  <si>
    <t>郑水教</t>
  </si>
  <si>
    <t>LFV3B28R8H3095819</t>
  </si>
  <si>
    <t>廖朋兴</t>
  </si>
  <si>
    <t>LFV3B28R8H3107273</t>
  </si>
  <si>
    <t>张育华</t>
  </si>
  <si>
    <t>LFV3B28R3H3057639</t>
  </si>
  <si>
    <t>2017plus Q5个性尾灯+织布脚垫 8330，提成650 完工</t>
  </si>
  <si>
    <t>罗茂华</t>
  </si>
  <si>
    <t>原张健-赵改改，11.7，换A3 LIM 1.4风尚西拉红11.24。销售与小姚沟通尾灯11.29,今天开票12.10已开票12.10</t>
  </si>
  <si>
    <t>LFV3B28R7H3103196</t>
  </si>
  <si>
    <t>江华珍</t>
  </si>
  <si>
    <t>重做按揭，大约5天11.30，已交钱12.7，已开票12.10</t>
  </si>
  <si>
    <t>LFV3B28R4H3106637</t>
  </si>
  <si>
    <t>李珍珍（大用户）</t>
  </si>
  <si>
    <t>LFV3B28R7H3112321</t>
  </si>
  <si>
    <t>黄小果</t>
  </si>
  <si>
    <t>白金色+黑棕</t>
  </si>
  <si>
    <t>LFV3B28R4H3105391</t>
  </si>
  <si>
    <t>徐东升</t>
  </si>
  <si>
    <t>LFV3B28R5H3112687</t>
  </si>
  <si>
    <t>曾鹏</t>
  </si>
  <si>
    <t>LFV3B28RXH3112653</t>
  </si>
  <si>
    <t>罗更晓</t>
  </si>
  <si>
    <t>LFV3B28R3H3107004</t>
  </si>
  <si>
    <t>刘庆坤</t>
  </si>
  <si>
    <t>LFV3B28R5H3111930</t>
  </si>
  <si>
    <t>严晓南</t>
  </si>
  <si>
    <t>LFV3B28R4H3102992</t>
  </si>
  <si>
    <t>张良清</t>
  </si>
  <si>
    <t>LFV3B28R4H3100286</t>
  </si>
  <si>
    <t>章丛英</t>
  </si>
  <si>
    <t>按揭已通过11.30，今天按揭通过12.7，已开票12.14</t>
  </si>
  <si>
    <t>LFV3B28RXH3097989</t>
  </si>
  <si>
    <t>刘威</t>
  </si>
  <si>
    <t>原钟琳-吴光红10.23，退车11.24,待居住证,大概要月底12.10,我说不可以,只留到17号,12.10.他的按揭过了，居住证是我们找人弄的，不敢先收款，所以等得比较慢12.10，已交钱12.17，已开票12.19</t>
  </si>
  <si>
    <t>Q5国产 2.0T/40TFSI进取型个性化</t>
  </si>
  <si>
    <t>LFV3B28R5H3109580</t>
  </si>
  <si>
    <t>胡爱琼</t>
  </si>
  <si>
    <t>LFV3B28R2H3112677</t>
  </si>
  <si>
    <t>叶春华</t>
  </si>
  <si>
    <t>LFV3B28R3H3092696</t>
  </si>
  <si>
    <t>何秀辉</t>
  </si>
  <si>
    <t>LFV3B28R6H3087671</t>
  </si>
  <si>
    <t>黎丁瑜</t>
  </si>
  <si>
    <t>原赵静-熊朝林11.5，换技术白+黑红11.24，已开票12.19</t>
  </si>
  <si>
    <t>LFV3B28R6H3074077</t>
  </si>
  <si>
    <t>习娟红</t>
  </si>
  <si>
    <t>LFV3B28R3H3106595</t>
  </si>
  <si>
    <t>李前伦</t>
  </si>
  <si>
    <t>已交钱12.18，已开票12.20</t>
  </si>
  <si>
    <t>LFV3B28R5H3058453</t>
  </si>
  <si>
    <t>刘伟英</t>
  </si>
  <si>
    <t>已交款12.23,已开票12-24</t>
  </si>
  <si>
    <t>LFV3B28R6H3114609</t>
  </si>
  <si>
    <t>唐辉明</t>
  </si>
  <si>
    <t>LFV3B28R6H3109698</t>
  </si>
  <si>
    <t>朱梅芳</t>
  </si>
  <si>
    <t>LFV3B28R3H3100814</t>
  </si>
  <si>
    <t>黄砚明</t>
  </si>
  <si>
    <t>LFV3B28R9H3085963</t>
  </si>
  <si>
    <t>前挡风玻璃破损,已更打款</t>
  </si>
  <si>
    <t>舒晓兰（忠诚用户）</t>
  </si>
  <si>
    <t>LFV3B28R1H3109334</t>
  </si>
  <si>
    <t>黄志芳</t>
  </si>
  <si>
    <t>已交钱12.25，已开票12.29</t>
  </si>
  <si>
    <t>LFV3B28R2H3066140</t>
  </si>
  <si>
    <t>李南</t>
  </si>
  <si>
    <t>27号不交钱就放出来12.23，已开票12.31</t>
  </si>
  <si>
    <t>LFV3B28R4H3056385</t>
  </si>
  <si>
    <t>傅增良</t>
  </si>
  <si>
    <t>原袁亚雄-温秋妮8.20，9月10日放车，已开票12.31</t>
  </si>
  <si>
    <t>LFV3B28R2H3057986</t>
  </si>
  <si>
    <t>徐耀宇</t>
  </si>
  <si>
    <t>幻影黑-黑红</t>
  </si>
  <si>
    <t>LFV3B28R2H3083178</t>
  </si>
  <si>
    <t>张海喜</t>
  </si>
  <si>
    <t>LFV3B28RXH3108411</t>
  </si>
  <si>
    <t>邓东海</t>
  </si>
  <si>
    <t>熊朝林想要黑红或黑棕内饰车，原赵静-熊朝林，与赵杰-邓东海对调12.12，原赵杰-邓东海11.5，11.19分车，一直没交钱，放车12.21，已开票12.31</t>
  </si>
  <si>
    <t>LFV3B28R8H3107466</t>
  </si>
  <si>
    <t>曾向媚</t>
  </si>
  <si>
    <t>留10天12.10，原赵杰-邓东海，让给赵静-熊朝林12.12，原赵静-熊朝林11.5订，11.28分车，一定要白+黑红12.21，已开票1.2</t>
  </si>
  <si>
    <t>LFV3B28R6H3118515</t>
  </si>
  <si>
    <t>许妙清</t>
  </si>
  <si>
    <t>LFV3B28RXH3063454</t>
  </si>
  <si>
    <t>林雪容</t>
  </si>
  <si>
    <t>原赵静-黄小果，换技术型11.29，已开票1.4</t>
  </si>
  <si>
    <t>LFV3B28R3H3117581</t>
  </si>
  <si>
    <t>刘机荣</t>
  </si>
  <si>
    <t>LFV3B28R1H3117689</t>
  </si>
  <si>
    <t>朱健</t>
  </si>
  <si>
    <t>已交钱1.4，已开票1.4</t>
  </si>
  <si>
    <t>LFV3B28R3H3117547</t>
  </si>
  <si>
    <t>熊朝林</t>
  </si>
  <si>
    <t>LFV3B28R9H3057645</t>
  </si>
  <si>
    <t>东莞市顺威五金精密有限公司</t>
  </si>
  <si>
    <t>销售说精品没装，与小姚协调12.11原管森森-顾磊12.11，改颜色12.26，已开票1.10</t>
  </si>
  <si>
    <t>LFV3B28RXH3119702</t>
  </si>
  <si>
    <t>陈达洪</t>
  </si>
  <si>
    <t>LFV3B28R9H3083498</t>
  </si>
  <si>
    <t>韦金喜</t>
  </si>
  <si>
    <t>LFV3B28R3H3119282</t>
  </si>
  <si>
    <t>蔡德龙</t>
  </si>
  <si>
    <t>LFV3B28R3H3121937</t>
  </si>
  <si>
    <t>邹建军</t>
  </si>
  <si>
    <t xml:space="preserve">2668 </t>
  </si>
  <si>
    <t>LFV3B28R6H3118448</t>
  </si>
  <si>
    <t>顾磊</t>
  </si>
  <si>
    <t>LFV3B28RXH3120994</t>
  </si>
  <si>
    <t>张卫华（大用户）</t>
  </si>
  <si>
    <t>LFV3B28R3H3100716</t>
  </si>
  <si>
    <t>雍志远</t>
  </si>
  <si>
    <t>LFV3B28R0H3121782</t>
  </si>
  <si>
    <t>廖章梁</t>
  </si>
  <si>
    <t>LFV3B28R8H3121240</t>
  </si>
  <si>
    <t>罗耀平</t>
  </si>
  <si>
    <t>LFV3B28R7H3113551</t>
  </si>
  <si>
    <t>钟国平</t>
  </si>
  <si>
    <t>LFV3B28R8H3122212</t>
  </si>
  <si>
    <t>王惠娜</t>
  </si>
  <si>
    <t>LFV3B28R9H3118167</t>
  </si>
  <si>
    <t>解忠振</t>
  </si>
  <si>
    <t>LFV3B28R6H3121706</t>
  </si>
  <si>
    <t>劳庞辉</t>
  </si>
  <si>
    <t>LFV3B28RXJ3350332</t>
  </si>
  <si>
    <t>彭军辉</t>
  </si>
  <si>
    <t>LFV3B28R4H3119680</t>
  </si>
  <si>
    <t>李桥</t>
  </si>
  <si>
    <t>已交钱1.18,已开票1.22</t>
  </si>
  <si>
    <t>LFV3B28R7J3351776</t>
  </si>
  <si>
    <t>李艳明</t>
  </si>
  <si>
    <t>LFV3B28R9J3353190</t>
  </si>
  <si>
    <t>吴永生</t>
  </si>
  <si>
    <t>探戈红-黑红内饰</t>
  </si>
  <si>
    <t>LFV3B28R5H3099438</t>
  </si>
  <si>
    <t>廖南云</t>
  </si>
  <si>
    <t>LFV3B28RXJ3350329</t>
  </si>
  <si>
    <t>尚海峰</t>
  </si>
  <si>
    <t>LFV3B28R1J3350171</t>
  </si>
  <si>
    <t>2017 plus，加装：岑木4800，提成260</t>
  </si>
  <si>
    <t>黄兰生</t>
  </si>
  <si>
    <t>LFV3B28R1J3352163</t>
  </si>
  <si>
    <t>宋亚林</t>
  </si>
  <si>
    <t>LFV3B28R6H3089579</t>
  </si>
  <si>
    <t>彭立可</t>
  </si>
  <si>
    <t>LFV3B28R2J3353824</t>
  </si>
  <si>
    <t>蒋政</t>
  </si>
  <si>
    <t>LFV3B28R4H3120053</t>
  </si>
  <si>
    <t>深圳市土匠土建有限公司</t>
  </si>
  <si>
    <t>LFV3B28R7J3350739</t>
  </si>
  <si>
    <t>陈彦五</t>
  </si>
  <si>
    <t>LFV3B28R6J3352983</t>
  </si>
  <si>
    <t>温惠育</t>
  </si>
  <si>
    <t>LFV3B28R5H3123401</t>
  </si>
  <si>
    <t>黄财益</t>
  </si>
  <si>
    <t>LFV3B28R7J3351115</t>
  </si>
  <si>
    <t>林丽敏（陆海军）</t>
  </si>
  <si>
    <t>LFV3B28R9J3351777</t>
  </si>
  <si>
    <t>杨华军</t>
  </si>
  <si>
    <t>LFV3B28R3J3350737</t>
  </si>
  <si>
    <t>程良辉</t>
  </si>
  <si>
    <t>LFV3B28R9J3352847</t>
  </si>
  <si>
    <t>黄晓辉</t>
  </si>
  <si>
    <t>LFV3B28R6J3351722</t>
  </si>
  <si>
    <t>谢和斌</t>
  </si>
  <si>
    <t>LFV3B28RXH3115214</t>
  </si>
  <si>
    <t>邱庆</t>
  </si>
  <si>
    <t>LFV3B28R5J3351520</t>
  </si>
  <si>
    <t>吕联篇</t>
  </si>
  <si>
    <t>LFV3B28R4J3352528</t>
  </si>
  <si>
    <t>陈斐珍</t>
  </si>
  <si>
    <t>LFV3B28R3J3353136</t>
  </si>
  <si>
    <t>深圳市爱默科技有限公司</t>
  </si>
  <si>
    <t>LFV3B28RXJ3356793</t>
  </si>
  <si>
    <t>饶伯林</t>
  </si>
  <si>
    <t>LFV3B28R7H3095987</t>
  </si>
  <si>
    <t>杨燕</t>
  </si>
  <si>
    <t>原罗成成-杨燕，资金不足暂时先放出来2.26,已开票3.5</t>
  </si>
  <si>
    <t>LFV3B28R2J3352592</t>
  </si>
  <si>
    <t>刘小辉</t>
  </si>
  <si>
    <t>原何将固-廖礼龙，客户暂时没钱，先放出来2.26，已开票3.6</t>
  </si>
  <si>
    <t>LFV3B28R0J3352882</t>
  </si>
  <si>
    <t>夏庆余</t>
  </si>
  <si>
    <t>LFV3B28R8J3353374</t>
  </si>
  <si>
    <t>张冬喜</t>
  </si>
  <si>
    <t>LFV3B28R6J3355611</t>
  </si>
  <si>
    <t>赖家豪</t>
  </si>
  <si>
    <t>LFV3B28RXJ3362285</t>
  </si>
  <si>
    <t>方良任</t>
  </si>
  <si>
    <t>LFV3B28R9J3353304</t>
  </si>
  <si>
    <t>詹建华</t>
  </si>
  <si>
    <t>LFV3B28RXJ3353330</t>
  </si>
  <si>
    <t>张冬娜（大用户）</t>
  </si>
  <si>
    <t>LFV3B28R9J3362987</t>
  </si>
  <si>
    <t>黄小红（大用户）</t>
  </si>
  <si>
    <t>LFV3B28RXJ3365493</t>
  </si>
  <si>
    <t>代伟</t>
  </si>
  <si>
    <t>已开票3..12</t>
  </si>
  <si>
    <t>LFV3B28R4J3353405</t>
  </si>
  <si>
    <t>赵良杰</t>
  </si>
  <si>
    <t>LFV3B28R6J3362963</t>
  </si>
  <si>
    <t>张伟达（张栋华）</t>
  </si>
  <si>
    <t>LFV3B28R2J3364709</t>
  </si>
  <si>
    <t>刘亚玲</t>
  </si>
  <si>
    <t>LFV3B28R0J3363770</t>
  </si>
  <si>
    <t>彭永健</t>
  </si>
  <si>
    <t>幻影黑-黑灰</t>
  </si>
  <si>
    <t>LFV3B28R1H3101508</t>
  </si>
  <si>
    <t>彭建辉</t>
  </si>
  <si>
    <t>LFV3B28R8J3351348</t>
  </si>
  <si>
    <t>2017 plus,Q5科技版</t>
  </si>
  <si>
    <t>沈克俭</t>
  </si>
  <si>
    <t>尽量在下周搞定3.10，已开票3.20</t>
  </si>
  <si>
    <t>LFV3B28RXJ3361623</t>
  </si>
  <si>
    <t>王晨</t>
  </si>
  <si>
    <t>LFV3B28R3J3364721</t>
  </si>
  <si>
    <t>尤喷土</t>
  </si>
  <si>
    <t>LFV3B28R4J3352562</t>
  </si>
  <si>
    <t>李谷林</t>
  </si>
  <si>
    <t>LFV3B28RXJ3365073</t>
  </si>
  <si>
    <t>王可演</t>
  </si>
  <si>
    <t>LFV3B28R4J3354392</t>
  </si>
  <si>
    <t>深圳市馨帘窗饰有限公司</t>
  </si>
  <si>
    <t>LFV3B28R5J3359469</t>
  </si>
  <si>
    <t>管建忠</t>
  </si>
  <si>
    <t>LFV3B28R4J3364212</t>
  </si>
  <si>
    <t>凡军耀</t>
  </si>
  <si>
    <t>LFV3B28R1J3370873</t>
  </si>
  <si>
    <t>赵林</t>
  </si>
  <si>
    <t>LFV3B28R2J3370350</t>
  </si>
  <si>
    <t>2017 plus,加装：脚踏板,优惠价3800，奖励200</t>
  </si>
  <si>
    <t>周剑锋</t>
  </si>
  <si>
    <t>LFV3B28R0J3356625</t>
  </si>
  <si>
    <t>潘慧君</t>
  </si>
  <si>
    <t>原孙永乐-洪丽霞2.25，退车3.10，已开票3.28</t>
  </si>
  <si>
    <t>LFV3B28R3J3362094</t>
  </si>
  <si>
    <t>权先勇</t>
  </si>
  <si>
    <t>LFV3B28R7J3364740</t>
  </si>
  <si>
    <t>LFV3B28R8J3369414</t>
  </si>
  <si>
    <t>孙传鹏</t>
  </si>
  <si>
    <t>LFV3B28R4J3359432</t>
  </si>
  <si>
    <t>李丽婷</t>
  </si>
  <si>
    <t>LFV3B28R8J3359353</t>
  </si>
  <si>
    <t>毛东塔</t>
  </si>
  <si>
    <t>LFV3B28R4J3369281</t>
  </si>
  <si>
    <t>吴少宏</t>
  </si>
  <si>
    <t>LFV3B28R3J3369207</t>
  </si>
  <si>
    <t>2017 plus，加装：脚踏板,优惠价3800，奖励200</t>
  </si>
  <si>
    <t>彭成旺</t>
  </si>
  <si>
    <t>LFV3B28RXJ3369138</t>
  </si>
  <si>
    <t>罗端阳</t>
  </si>
  <si>
    <t>LFV3B28R8H3117317</t>
  </si>
  <si>
    <t>2017 plus，加装：个性尾灯+岑木+原厂脚垫10600提成620</t>
  </si>
  <si>
    <t>胡安</t>
  </si>
  <si>
    <t>明天交钱4.9，已开票4.10</t>
  </si>
  <si>
    <t>LFV3B28R3J3364251</t>
  </si>
  <si>
    <t>苏东波</t>
  </si>
  <si>
    <t>原杨明祥-苏东波3.29，按揭中4.9,已开票4.15</t>
  </si>
  <si>
    <t>LFV3B28R1J3371991</t>
  </si>
  <si>
    <t>王金发</t>
  </si>
  <si>
    <t>原李青华-周剑锋3.26，已开票4.15</t>
  </si>
  <si>
    <t>LFV3B28R0J3359010</t>
  </si>
  <si>
    <t>丁淑娟</t>
  </si>
  <si>
    <t>LFV3B28R3J3372348</t>
  </si>
  <si>
    <t>姜登</t>
  </si>
  <si>
    <t>LFV3B28R7J3359313</t>
  </si>
  <si>
    <t>沈佳佳(大用户）</t>
  </si>
  <si>
    <t>LFV3B28R9H3078155</t>
  </si>
  <si>
    <t>索治兴</t>
  </si>
  <si>
    <t>LFV3B28R9J3378722</t>
  </si>
  <si>
    <t>刘天来</t>
  </si>
  <si>
    <t>LFV3B28R4J3376232</t>
  </si>
  <si>
    <t>王文建</t>
  </si>
  <si>
    <t>LFV3B28RXJ3367826</t>
  </si>
  <si>
    <t>宁清贞</t>
  </si>
  <si>
    <t>LFV3B28RXH3079816</t>
  </si>
  <si>
    <t>高录山</t>
  </si>
  <si>
    <t>X</t>
  </si>
  <si>
    <t>LFV3B28R9H3093190</t>
  </si>
  <si>
    <t>罗汉</t>
  </si>
  <si>
    <t>LFV3B28R0J3381671</t>
  </si>
  <si>
    <t>李绍华</t>
  </si>
  <si>
    <t>原陈晓聪-唐民华4.15，已开票4.23</t>
  </si>
  <si>
    <t>LFV3B28R6J3376314</t>
  </si>
  <si>
    <t>李世忠</t>
  </si>
  <si>
    <t>LFV3B28R6J3379875</t>
  </si>
  <si>
    <t>龙子义（大用户）</t>
  </si>
  <si>
    <t>LFV3B28R6J3379102</t>
  </si>
  <si>
    <t>李亮亮</t>
  </si>
  <si>
    <t>LFV3B28R6H3089985</t>
  </si>
  <si>
    <t>2017 plus，加装：岑木+脚踏板，优惠价8000元，奖励600元</t>
  </si>
  <si>
    <t>林宏伟</t>
  </si>
  <si>
    <t>LFV3B28R8J3379327</t>
  </si>
  <si>
    <t>唐民华</t>
  </si>
  <si>
    <t>LFV3B28RXJ3378759</t>
  </si>
  <si>
    <t>张小兵</t>
  </si>
  <si>
    <t>LFV3B28R8J3384379</t>
  </si>
  <si>
    <t>黄木</t>
  </si>
  <si>
    <t>LFV3B28R1J3382196</t>
  </si>
  <si>
    <t>张顾红</t>
  </si>
  <si>
    <t>LFV3B28R4J3371810</t>
  </si>
  <si>
    <t>徐毛毛（大用户）</t>
  </si>
  <si>
    <t>LFV3B28R4H3107173</t>
  </si>
  <si>
    <t>2017 plus，加装个性尾灯</t>
  </si>
  <si>
    <t>在展厅后杠掉漆</t>
  </si>
  <si>
    <t>黄远锋</t>
  </si>
  <si>
    <t>LFV3B28RXJ3381094</t>
  </si>
  <si>
    <t>许进展</t>
  </si>
  <si>
    <t>LFV3B28R2J3384300</t>
  </si>
  <si>
    <t>王治平</t>
  </si>
  <si>
    <t>LFV3B28R4J3374464</t>
  </si>
  <si>
    <t>陈琴</t>
  </si>
  <si>
    <t>LFV3B28R0J3380066</t>
  </si>
  <si>
    <t>吴芳云</t>
  </si>
  <si>
    <t>LFV3B28R7J3382476</t>
  </si>
  <si>
    <t>朱志清</t>
  </si>
  <si>
    <t>LFV3B28RXJ3363162</t>
  </si>
  <si>
    <t xml:space="preserve">2017 plus，加装：Q5科技版，一档29500，提成2500，经理提成800，二档25500，提成1500，经理提成500 </t>
  </si>
  <si>
    <t>曾伟军</t>
  </si>
  <si>
    <t>LFV3B28R4J3381995</t>
  </si>
  <si>
    <t>周金成</t>
  </si>
  <si>
    <t>LFV3B28R2H3102313</t>
  </si>
  <si>
    <t>LFV3B28R0J3383520</t>
  </si>
  <si>
    <t>LFV3B28R1J3383154</t>
  </si>
  <si>
    <t>杨天雄</t>
  </si>
  <si>
    <t>LFV3B28R8J3378260</t>
  </si>
  <si>
    <t>涂师海</t>
  </si>
  <si>
    <t>LFV3B28R1J3378665</t>
  </si>
  <si>
    <t>刘丽军</t>
  </si>
  <si>
    <t>LFV3B28R3J3362452</t>
  </si>
  <si>
    <t>2017 plus Q5个性尾灯+原厂脚垫：原价8800，处理库存价5800，提成360</t>
  </si>
  <si>
    <t>陈俊钦</t>
  </si>
  <si>
    <t>LFV3B28R8J3363855</t>
  </si>
  <si>
    <t>2017 plus，加装：Q5个性尾灯+原厂脚垫：原价8800，处理库存价5800，提成360</t>
  </si>
  <si>
    <t>朱成</t>
  </si>
  <si>
    <t>LFV3B28R4J3377722</t>
  </si>
  <si>
    <t>林志勇</t>
  </si>
  <si>
    <t>LFV3B28R3J3385228</t>
  </si>
  <si>
    <t>刘伯鹏（忠诚客户）</t>
  </si>
  <si>
    <t>LFV3B28R8J3369820</t>
  </si>
  <si>
    <t>易新生</t>
  </si>
  <si>
    <t>LFV3B28R8J3367856</t>
  </si>
  <si>
    <t>俞裕瑞</t>
  </si>
  <si>
    <t>原陈小龙-谈丽芳，换黑色5.19，已开票5.22</t>
  </si>
  <si>
    <t>LFV3B28R1J3362949</t>
  </si>
  <si>
    <t>林沪东</t>
  </si>
  <si>
    <t>LFV3B28R5J3368625</t>
  </si>
  <si>
    <t>陈忠海</t>
  </si>
  <si>
    <t>LFV3B28R7J3384695</t>
  </si>
  <si>
    <t>鄢蒋平</t>
  </si>
  <si>
    <t>原蔡广萍-陈忠海，换白色5.19，月底前可以开票5.25，已开票5.27</t>
  </si>
  <si>
    <t>LFV3B28RXJ3381256</t>
  </si>
  <si>
    <t>向其龙</t>
  </si>
  <si>
    <t>月底前可以开票5.25，已开票5.27</t>
  </si>
  <si>
    <t>LFV3B28R8J3381630</t>
  </si>
  <si>
    <t>印世涛</t>
  </si>
  <si>
    <t>原陈晓聪-杨琼发5.27，已开票5.31</t>
  </si>
  <si>
    <t>LFV3B28R7J3382445</t>
  </si>
  <si>
    <t>卢凤英</t>
  </si>
  <si>
    <t>应该可以开5.25，已开票6.3</t>
  </si>
  <si>
    <t>Q5国产 2.0T/40TFSI进取型典藏版</t>
  </si>
  <si>
    <t>LFV3B28R0J3389267</t>
  </si>
  <si>
    <t>2017runout</t>
  </si>
  <si>
    <t>刘杜坚</t>
  </si>
  <si>
    <t>LFV3B28R8J3384026</t>
  </si>
  <si>
    <t>深圳市博华睿智管理咨询有限公司</t>
  </si>
  <si>
    <t>Q5国产 2.0T/40TFSI技术型典藏版</t>
  </si>
  <si>
    <t>LFV3B28R4J3392561</t>
  </si>
  <si>
    <t>蒋镧</t>
  </si>
  <si>
    <t>LFV3B28R1J3394638</t>
  </si>
  <si>
    <t>肖金水</t>
  </si>
  <si>
    <t>LFV3B28R2J3361700</t>
  </si>
  <si>
    <t>2017 plus，加装：Q5科技版：多功能方向盘+自动大灯+自动雨刮+后排空调系统+大屏电容显示屏+娱乐播放系统+车载蓝牙系统+轨迹倒车+岑木饰条+舒适进入+一键启动+原厂地毯，一档29500，提成2500，经理提成800，二档25500，提成1500，经理提成500</t>
  </si>
  <si>
    <t>赵维康</t>
  </si>
  <si>
    <t>旷志飞</t>
  </si>
  <si>
    <t>LFV3B28R7J3375284</t>
  </si>
  <si>
    <t>虞伟</t>
  </si>
  <si>
    <t>原赵杰-叶永云5-28,已开票6.19</t>
  </si>
  <si>
    <t>LFV3B28R7J3389735</t>
  </si>
  <si>
    <t>李少令</t>
  </si>
  <si>
    <t>LFV3B28R1J3389875</t>
  </si>
  <si>
    <t>孔令志</t>
  </si>
  <si>
    <t>LFV3B28R3J3390381</t>
  </si>
  <si>
    <t>洪声亮</t>
  </si>
  <si>
    <t>柚木棕-黑棕内饰</t>
  </si>
  <si>
    <t>LFV3B28R6J3391606</t>
  </si>
  <si>
    <t>陈巧云</t>
  </si>
  <si>
    <t>LFV3B28R0J3393173</t>
  </si>
  <si>
    <t>赵保珍</t>
  </si>
  <si>
    <t>LFV3B28R4J3388557</t>
  </si>
  <si>
    <t>刘正波</t>
  </si>
  <si>
    <t>LFV3B28R8J3374435</t>
  </si>
  <si>
    <t>2017 plus 加装：岑木+脚踏板，优惠价8000元，奖励600元</t>
  </si>
  <si>
    <t>周孚新(大用户）</t>
  </si>
  <si>
    <t>等按揭5.25，再等两天6.1，车展期间已申请，11号一定交钱6.7，今天开票6.22,已开票6.22</t>
  </si>
  <si>
    <t>LFV3B28R8J3381417</t>
  </si>
  <si>
    <t>赵清伟（大用户）</t>
  </si>
  <si>
    <t>原锦龙段明星-赵清伟6.3，还在按揭中6.22，月底开票6.22，已开票6.24</t>
  </si>
  <si>
    <t>LFV3B28R2J3397497</t>
  </si>
  <si>
    <t>龙燕</t>
  </si>
  <si>
    <t>周日开6.22按揭通过6.23，本月开6.23，已开票6.24</t>
  </si>
  <si>
    <t>LFV3B28R9J3396914</t>
  </si>
  <si>
    <t>郑铨蕾</t>
  </si>
  <si>
    <t>已交款6.22按揭通过6.23，已交夹子6.23，已开票6.24</t>
  </si>
  <si>
    <t>LFV3B28RXJ3388109</t>
  </si>
  <si>
    <t>钟映南</t>
  </si>
  <si>
    <t>这两天开票6.22，周一开6.23,已开票6.25</t>
  </si>
  <si>
    <t>LFV3B28R3J3388758</t>
  </si>
  <si>
    <t>丁锦华</t>
  </si>
  <si>
    <t>下周一开票6.22，按揭通过，可以开6.23，已开票6.25</t>
  </si>
  <si>
    <t>LFV3B28RXJ3389096</t>
  </si>
  <si>
    <t>张柳燕</t>
  </si>
  <si>
    <t>周末过来交尾款6.22，按揭通过6.23，今天开票6.23，已开票6.25</t>
  </si>
  <si>
    <t>幻影黑-黑棕内饰</t>
  </si>
  <si>
    <t>LFV3B28R6J3390780</t>
  </si>
  <si>
    <t>朱雷斌</t>
  </si>
  <si>
    <t>已交款6.22，下周一开票6.22，按揭通过6.23本月可开6.23已开票6.25</t>
  </si>
  <si>
    <t>LFV3B28R3J3390199</t>
  </si>
  <si>
    <t>苟玉波</t>
  </si>
  <si>
    <t>按揭中6.22按揭通过，已转合同6.23，已开票6.26</t>
  </si>
  <si>
    <t>LFV3B28R9J3386108</t>
  </si>
  <si>
    <t>庞晓兰</t>
  </si>
  <si>
    <t>黄艳玲</t>
  </si>
  <si>
    <t>乔总说这个月肯定能开票6.22，已开票6.28</t>
  </si>
  <si>
    <t>LFV3B28R1J3396339</t>
  </si>
  <si>
    <t>徐望彬</t>
  </si>
  <si>
    <t>LFV3B28R3J3391837</t>
  </si>
  <si>
    <t>马中燕（大用户）</t>
  </si>
  <si>
    <t>今天交款6.22明天开6.23，已开票6.28</t>
  </si>
  <si>
    <t>LFV3B28R3J3392762</t>
  </si>
  <si>
    <t>刘小蓉</t>
  </si>
  <si>
    <t>原陈植友-龙燕6.18，已开票6.28</t>
  </si>
  <si>
    <t>LFV3B28R6J3388320</t>
  </si>
  <si>
    <t>陈汝寿</t>
  </si>
  <si>
    <t>按揭被拒，筹钱改一次性，月底交钱6.22，销售与客户沟通先交20万6.22，原张健-邹石安，6.6订，6.7分，6.25让给赖思颖6.25，按揭过可开6.25，已开票6.28</t>
  </si>
  <si>
    <t>LFV3B28R5H3098483</t>
  </si>
  <si>
    <t>2017plus 加装：自动大灯/雨刷+后排出风口</t>
  </si>
  <si>
    <t>韩迎齐</t>
  </si>
  <si>
    <t>居住证有问题,如果12.17号前搞不定就放车12.10，原许灵灵-赵淑娟11.26，搞不定居住证，放车12.20，原方宇硕-王志强一直没交钱放出来1.21，月底前不能保证开票5.25，原胡海平-章承华6.1,已开票6.27</t>
  </si>
  <si>
    <t>LFV3B28R3J3396696</t>
  </si>
  <si>
    <t>马振昌</t>
  </si>
  <si>
    <t>原陈晓聪-汤易强6.2订，6.14分，说先放出来，等下一台6.22，已开票6.30</t>
  </si>
  <si>
    <t>LFV3B28R9J3387923</t>
  </si>
  <si>
    <t>张光繇</t>
  </si>
  <si>
    <t>原赵静-任刚5.29，让给张健，赵静要白色6.7，客户出差，27号开始做按揭6.22，明天交按揭资料6.25，已开票6.30.</t>
  </si>
  <si>
    <t>LFV3B28R5J3396196</t>
  </si>
  <si>
    <t>刘红勤</t>
  </si>
  <si>
    <t>LFV3B28R6J3395543</t>
  </si>
  <si>
    <t>朱小军</t>
  </si>
  <si>
    <t>LFV3B28R5J3384226</t>
  </si>
  <si>
    <t>2017 plus 此车如果退车，不享受贴息专案8.13</t>
  </si>
  <si>
    <t>刘飞</t>
  </si>
  <si>
    <t>杨明祥（袁梦萍）</t>
  </si>
  <si>
    <t>没把握本月开6.23,已开票6.30</t>
  </si>
  <si>
    <t>此车如果退车，不享受贴息专案8.13</t>
  </si>
  <si>
    <t>LFV3B28R5J3395453</t>
  </si>
  <si>
    <t>张慧慧</t>
  </si>
  <si>
    <t>按揭中6.22，可以开票6.23，已开票6.30</t>
  </si>
  <si>
    <t>LFV3B28R0J3395490</t>
  </si>
  <si>
    <t>朱峰</t>
  </si>
  <si>
    <t>原赵静-任刚，5.12订车，6月7号分车，现在不知道什么时候交钱，放车6.22已开票6.30</t>
  </si>
  <si>
    <t>LFV3B28R4J3396366</t>
  </si>
  <si>
    <t>骆伟燕</t>
  </si>
  <si>
    <t>LFV3B28R8J3379683</t>
  </si>
  <si>
    <t>左前杆受损</t>
  </si>
  <si>
    <t>杨志育</t>
  </si>
  <si>
    <t>原李青华-马中燕6.1，原董军超-李福廷6.4订车，想换车，沟通中6.22，已开票7.5</t>
  </si>
  <si>
    <t>LFV3B28R4J3384217</t>
  </si>
  <si>
    <t>解转正(大用户）</t>
  </si>
  <si>
    <t>客户出差，不能在月底前开票5.25，已交钱，未开票6.1,5月就已经交完钱，客户老婆6月25号才能来做按揭6.22，月底可以6.23，已开票7.9</t>
  </si>
  <si>
    <t>LFV3B28R8J3389842</t>
  </si>
  <si>
    <t>单剑锋</t>
  </si>
  <si>
    <t>LFV3B28R1J3396633</t>
  </si>
  <si>
    <t>邹石安</t>
  </si>
  <si>
    <t>LFV3B28R2J3394809</t>
  </si>
  <si>
    <t>黎勇安</t>
  </si>
  <si>
    <t>LFV3B28R6J3404743</t>
  </si>
  <si>
    <t>汤易强</t>
  </si>
  <si>
    <t>LFV3B28RXJ3395996</t>
  </si>
  <si>
    <t>王文理</t>
  </si>
  <si>
    <t>LFV3B28R4J3396061</t>
  </si>
  <si>
    <t>石秋林</t>
  </si>
  <si>
    <t>LFV3B28R8J3388593</t>
  </si>
  <si>
    <t>郑伟群</t>
  </si>
  <si>
    <t>LFV3B28R4J3397520</t>
  </si>
  <si>
    <t>钱会影</t>
  </si>
  <si>
    <t>LFV3B28R4J3402747</t>
  </si>
  <si>
    <t>潘文灿</t>
  </si>
  <si>
    <t>LFV3B28R6J3398023</t>
  </si>
  <si>
    <t>萧春喜</t>
  </si>
  <si>
    <t>LFV3B28R6J3380492</t>
  </si>
  <si>
    <t>保险杠刮到了，需喷漆</t>
  </si>
  <si>
    <t>李金平</t>
  </si>
  <si>
    <t>LFV3B28R8J3404470</t>
  </si>
  <si>
    <t>陈灿</t>
  </si>
  <si>
    <t>LFV3B28R5J3395646</t>
  </si>
  <si>
    <t>刘新坤</t>
  </si>
  <si>
    <t>还在沟通首付款7.21，原赵静-任刚7.24，已开票7.29</t>
  </si>
  <si>
    <t>LFV3B28R5J3397784</t>
  </si>
  <si>
    <t>姜言穆</t>
  </si>
  <si>
    <t>按揭通过就可以7.21,已开票7.30</t>
  </si>
  <si>
    <t>LFV3B28R9J3405997</t>
  </si>
  <si>
    <t>李新明</t>
  </si>
  <si>
    <t>原蔡珍华-郭丽7.20，按揭通过可开7.21，已开票7.30</t>
  </si>
  <si>
    <t>LFV3B28R9J3386318</t>
  </si>
  <si>
    <t>黄火瑜</t>
  </si>
  <si>
    <t>原许梦云-周密6.4分车，不知道按揭能不能过6.22，月底开不了7.21，原董军超-曾凯玲7.23，已开票7.30</t>
  </si>
  <si>
    <t>LFV3B28R7J3405142</t>
  </si>
  <si>
    <t>黄有华（忠诚用户）</t>
  </si>
  <si>
    <t>本月可开7.21，已开票7.30</t>
  </si>
  <si>
    <t>LFV3B28R8J3402251</t>
  </si>
  <si>
    <t>熊丽弟</t>
  </si>
  <si>
    <t>按揭通过可开7.21，已开票7.31</t>
  </si>
  <si>
    <t>LFV3B28RXJ3397974</t>
  </si>
  <si>
    <t>黄丹东</t>
  </si>
  <si>
    <t>LFV3B28R8J3397133</t>
  </si>
  <si>
    <t>姚长刚</t>
  </si>
  <si>
    <t>LFV3B28R1J3397930</t>
  </si>
  <si>
    <t>谭建桃</t>
  </si>
  <si>
    <t>外省牌，本月不能开7.21，已开票7.31</t>
  </si>
  <si>
    <t>LFV3B28R2J3402634</t>
  </si>
  <si>
    <t>深圳市开智实业有限公司</t>
  </si>
  <si>
    <t>LFV3B28R7J3404492</t>
  </si>
  <si>
    <t>曾小梅</t>
  </si>
  <si>
    <t>Q5国产 2.0T/40TFSI技术型典藏版（南方车型）</t>
  </si>
  <si>
    <t>LFV3B28R7J3402886</t>
  </si>
  <si>
    <t>刘立红</t>
  </si>
  <si>
    <t>LFV3B28R2J3407526</t>
  </si>
  <si>
    <t>曾德春</t>
  </si>
  <si>
    <t>LFV3B28R2J3405131</t>
  </si>
  <si>
    <t>郑日新</t>
  </si>
  <si>
    <t>LFV3B28R5J3397381</t>
  </si>
  <si>
    <t>杨年伟</t>
  </si>
  <si>
    <t>LFV3B28RXJ3388451</t>
  </si>
  <si>
    <t>李湘平</t>
  </si>
  <si>
    <t>原陈植友-黄金春6.9订，6.9分车，还在看指标能不能通过。6.22本月开不了7.21，已开票8.13</t>
  </si>
  <si>
    <t>LFV3B28R4J3404269</t>
  </si>
  <si>
    <t>徐金华</t>
  </si>
  <si>
    <t>LFV3B28RXJ3403479</t>
  </si>
  <si>
    <t>黄知政</t>
  </si>
  <si>
    <t>-柚木棕-黑棕双色</t>
  </si>
  <si>
    <t>LFV3B28R9J3403277</t>
  </si>
  <si>
    <t>刘海军</t>
  </si>
  <si>
    <t>LFV3B28R8J3367453</t>
  </si>
  <si>
    <t>2017 plus，加装：Q5个性尾灯+原厂脚垫+脚踏板 9600，提成560</t>
  </si>
  <si>
    <t>刘章宜</t>
  </si>
  <si>
    <t>LFV3B28R9J3378297</t>
  </si>
  <si>
    <t>2017 plus,科技版一档19800 提成1100   科技版二档 16800  提成800 （安卓导航倒车+外防眩目后视镜片+自动大灯+雨刷+一键启动+岑木内饰（副厂）+后排出风口）</t>
  </si>
  <si>
    <t>王佰曾</t>
  </si>
  <si>
    <t>原赖思颖-胡日辉5.21，已开票8.26</t>
  </si>
  <si>
    <t>LFV3B28R8J3403075</t>
  </si>
  <si>
    <t>张文超（吴香）</t>
  </si>
  <si>
    <t>重新做按揭8.27,已开票8.28</t>
  </si>
  <si>
    <t>LFV3B28R9J3397321</t>
  </si>
  <si>
    <t>高燕强</t>
  </si>
  <si>
    <t>原陈植友-黄金春6.9订，6.9分车，还在看指标能不能通过。6.22本月开不了7.21，原陈植友-黄金春7.30，原蔡广萍-石松华8.12，已开票8.29</t>
  </si>
  <si>
    <t>LFV3B28R1J3412054</t>
  </si>
  <si>
    <t>2017runout，</t>
  </si>
  <si>
    <t>石松华</t>
  </si>
  <si>
    <t>LFV3B28R4J3408063</t>
  </si>
  <si>
    <t>谢华林</t>
  </si>
  <si>
    <t>LFV3B28R7J3410454</t>
  </si>
  <si>
    <t>骆影银</t>
  </si>
  <si>
    <t>LFV3B28R7J3413211</t>
  </si>
  <si>
    <t>赵强</t>
  </si>
  <si>
    <t>等车到8.27，已开票9.4</t>
  </si>
  <si>
    <t>LFV3B28R7J3411717</t>
  </si>
  <si>
    <t>朱全富</t>
  </si>
  <si>
    <t>等车到8.27，按揭中8.29，已开票8.31</t>
  </si>
  <si>
    <t>LFV3B28R8J3413797</t>
  </si>
  <si>
    <t>夏安心</t>
  </si>
  <si>
    <t>LFV3B28R8J3412357</t>
  </si>
  <si>
    <t>胡来鹤</t>
  </si>
  <si>
    <t>有把握开8.30，已开票8.31</t>
  </si>
  <si>
    <t>LFV3B28RXJ3408861</t>
  </si>
  <si>
    <t>周凯</t>
  </si>
  <si>
    <t>这个月可以先开8.29，已开票8.31</t>
  </si>
  <si>
    <t>LFV3B28R9J3412769</t>
  </si>
  <si>
    <t>王晓益</t>
  </si>
  <si>
    <t>LFV3B28RXJ3410447</t>
  </si>
  <si>
    <t>乐前</t>
  </si>
  <si>
    <t>等车到8.29，已开票9.5</t>
  </si>
  <si>
    <t>LFV3B28RXJ3413302</t>
  </si>
  <si>
    <t>赵跃峰</t>
  </si>
  <si>
    <t>朱鹭白-黑红双色</t>
  </si>
  <si>
    <t>LFV3B28R7J3413497</t>
  </si>
  <si>
    <t>王小波</t>
  </si>
  <si>
    <t>LFV3B28R3J3411732</t>
  </si>
  <si>
    <t>刘桃丽</t>
  </si>
  <si>
    <t>等车到8.29,已开票8.31</t>
  </si>
  <si>
    <t>LFV3B28R1J3413480</t>
  </si>
  <si>
    <t>柯泽馨</t>
  </si>
  <si>
    <t>LFV3B28R3J3408796</t>
  </si>
  <si>
    <t>郭元（大用户）</t>
  </si>
  <si>
    <t>等车到8.27，客户5号回来8.27，可以预开8.29，已开票8.31</t>
  </si>
  <si>
    <t>LFV3B28R5J3412641</t>
  </si>
  <si>
    <t>祝传军</t>
  </si>
  <si>
    <t>LFV3B28RXJ3414174</t>
  </si>
  <si>
    <t>张仁兵</t>
  </si>
  <si>
    <t>外省牌，下个月8.29，有名额就可以开8.29，已开票9.13</t>
  </si>
  <si>
    <t>LFV3B28R7J3415086</t>
  </si>
  <si>
    <t>陈湘联</t>
  </si>
  <si>
    <t>LFV3B28R1J3408893</t>
  </si>
  <si>
    <t>刘映波</t>
  </si>
  <si>
    <t>原叶娜-祝传军9.1，原孙永乐-王晓益9.4，已开票9.17</t>
  </si>
  <si>
    <t>LFV3B28R2J3415111</t>
  </si>
  <si>
    <t>赵国雄</t>
  </si>
  <si>
    <t>柚木棕-黑灰内饰</t>
  </si>
  <si>
    <t>LFV3B28R7J3407280</t>
  </si>
  <si>
    <t>赵翠苹</t>
  </si>
  <si>
    <t>LFV3B28R7J3408879</t>
  </si>
  <si>
    <t>深圳市悦心家居饰品有限公司</t>
  </si>
  <si>
    <t>等车到8.27，已开票9.19</t>
  </si>
  <si>
    <t>LFV3B28R2J3411799</t>
  </si>
  <si>
    <t>林裕育</t>
  </si>
  <si>
    <t>原蔡珍华-柯泽馨8.30，已开票9.20</t>
  </si>
  <si>
    <t>LFV3B28R1J3414158</t>
  </si>
  <si>
    <t>陈伟坚</t>
  </si>
  <si>
    <t>LFV3B28R3J3415621</t>
  </si>
  <si>
    <t>LFV3B28R0J3415608</t>
  </si>
  <si>
    <t xml:space="preserve">巢伟华 </t>
  </si>
  <si>
    <t>幻影黑-黑红双色</t>
  </si>
  <si>
    <t>LFV3B28R4J3413571</t>
  </si>
  <si>
    <t>刘先龙</t>
  </si>
  <si>
    <t>LFV3B28R3J3412038</t>
  </si>
  <si>
    <t>郑晖</t>
  </si>
  <si>
    <t>LFV3B28R6J3413815</t>
  </si>
  <si>
    <t>陈立意</t>
  </si>
  <si>
    <t>LFV3B28RXJ3414207</t>
  </si>
  <si>
    <t>温友明</t>
  </si>
  <si>
    <t>LFV3B28R0J3416144</t>
  </si>
  <si>
    <t>吕尧其</t>
  </si>
  <si>
    <t>LFV3B28R0J3414121</t>
  </si>
  <si>
    <t>刘国斌</t>
  </si>
  <si>
    <t>LFV3B28R1J3410711</t>
  </si>
  <si>
    <t>王杨森</t>
  </si>
  <si>
    <t>原陈植友-朱全富8.31，已开票9.29</t>
  </si>
  <si>
    <t>LFV3B28R7J3415718</t>
  </si>
  <si>
    <t>李红昌</t>
  </si>
  <si>
    <t>LFV3B28R1J3416959</t>
  </si>
  <si>
    <t>王亭亭</t>
  </si>
  <si>
    <t>LFV3B28RXJ3383301</t>
  </si>
  <si>
    <t>毛群英</t>
  </si>
  <si>
    <t>按揭通过就可以6.23,原胡海平-徐望彬6.27，按揭中，可以先开8.29，龙思佳把后尾灯拆了8.29，已开票9.30</t>
  </si>
  <si>
    <t>LFV3B28R5J3407035</t>
  </si>
  <si>
    <t>王建青</t>
  </si>
  <si>
    <t>2017 plus ，6月30已开过一次发票，此车不享受贴息专案，只能一次性,加装：个性化尾灯4500</t>
  </si>
  <si>
    <t>杨金河</t>
  </si>
  <si>
    <t>没把握本月开6.23,已开票6.30，原袁梦萍-刘飞9.14,已开票10.7</t>
  </si>
  <si>
    <t>LFV3B28R2J3413603</t>
  </si>
  <si>
    <t>付志旺</t>
  </si>
  <si>
    <t>原张健-陈永虎9.23，已开票10.9</t>
  </si>
  <si>
    <t>LFV3B28R0J3413549</t>
  </si>
  <si>
    <t>刘生</t>
  </si>
  <si>
    <t>原陈晓聪-单文良9.28，已开票10.9</t>
  </si>
  <si>
    <t>LFV3B28R4J3407687</t>
  </si>
  <si>
    <t>廖红斌</t>
  </si>
  <si>
    <t>LFV3B28R9J3415607</t>
  </si>
  <si>
    <t>曾红新</t>
  </si>
  <si>
    <t>原孙永乐-刘生9.29，已开票10.14</t>
  </si>
  <si>
    <t>LFV3B28R2J3412046</t>
  </si>
  <si>
    <t>罗波</t>
  </si>
  <si>
    <t>LFV3B28R9J3411816</t>
  </si>
  <si>
    <t>肖曹婧</t>
  </si>
  <si>
    <t>原陈晓聪-骆荣8.21，等车到8.27，按揭中8.29，按揭没通过，开不了8.30，原陈植友-李亮9.30，已开票10.16</t>
  </si>
  <si>
    <t>LFV3B28R6J3407688</t>
  </si>
  <si>
    <t>李英华</t>
  </si>
  <si>
    <t>LFV3B28R4J3406992</t>
  </si>
  <si>
    <t>郑明虎</t>
  </si>
  <si>
    <t>LFV3B28R1J3411647</t>
  </si>
  <si>
    <t>白浩峰</t>
  </si>
  <si>
    <t>周五交钱10.23，10.26开，交夹子10.27，已开票10.28</t>
  </si>
  <si>
    <t>Q5国产 2.0T/40TFSI技术型典藏版南方车型</t>
  </si>
  <si>
    <t>LFV3B28R9J3419592</t>
  </si>
  <si>
    <t>钟恩泉</t>
  </si>
  <si>
    <t>在途10.27，已开票10.30</t>
  </si>
  <si>
    <t>LFV3B28R2J3412077</t>
  </si>
  <si>
    <t>董斌</t>
  </si>
  <si>
    <t>原董军超-刘远见10.17，今天交资料10.22按揭中10.23，10.25，30号，已开票10.31</t>
  </si>
  <si>
    <t>LFV3B28R7J3419641</t>
  </si>
  <si>
    <t>钟建强</t>
  </si>
  <si>
    <t>31号10.27，已开票10.31</t>
  </si>
  <si>
    <t>LFV3B28RXJ3420640</t>
  </si>
  <si>
    <t>任刚</t>
  </si>
  <si>
    <t>在途10.23，10.30开，按揭中10.27，已开票10.31</t>
  </si>
  <si>
    <t>LFV3B28R9J3420418</t>
  </si>
  <si>
    <t>2017runout，加装：个性化尾灯+换屏导航倒车+楼兰宝盒+原厂橡木+踏板，（不可拆）   套餐结算价18000</t>
  </si>
  <si>
    <t>江洪波</t>
  </si>
  <si>
    <t>指标有问题10.23，已开票10.31</t>
  </si>
  <si>
    <t>LFV3B28R7J3419896</t>
  </si>
  <si>
    <t>朱琳祯</t>
  </si>
  <si>
    <t>LFV3B28R4J3420701</t>
  </si>
  <si>
    <t>唐立娜，</t>
  </si>
  <si>
    <t>LFV3B28R9J3419902</t>
  </si>
  <si>
    <t>2017runout，加装换屏导航倒车，原屏记录仪，橡木，楼兰宝盒，个性尾灯（免费置换,不可拆）,共13800，顾问提成900，经理300</t>
  </si>
  <si>
    <t>田志先</t>
  </si>
  <si>
    <t>LFV3B28R4J3420536</t>
  </si>
  <si>
    <t>肖勇</t>
  </si>
  <si>
    <t>LFV3B28R9J3420371</t>
  </si>
  <si>
    <t>周磊</t>
  </si>
  <si>
    <t>Q52.0169KWTip-2017二阶段-舒适型（大包）</t>
  </si>
  <si>
    <t>LFV3B28RXH3035928</t>
  </si>
  <si>
    <t>2017二阶段,深圳锦龙车</t>
  </si>
  <si>
    <t>陈军辉</t>
  </si>
</sst>
</file>

<file path=xl/styles.xml><?xml version="1.0" encoding="utf-8"?>
<styleSheet xmlns="http://schemas.openxmlformats.org/spreadsheetml/2006/main">
  <numFmts count="10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_(* #,##0.00_);_(* \(#,##0.00\);_(* &quot;-&quot;??_);_(@_)"/>
    <numFmt numFmtId="177" formatCode="m&quot;月&quot;d&quot;日&quot;;@"/>
    <numFmt numFmtId="178" formatCode="_-\¥* #,##0_-;\-\¥* #,##0_-;_-\¥* &quot;-&quot;_-;_-@_-"/>
    <numFmt numFmtId="179" formatCode="0_ "/>
    <numFmt numFmtId="180" formatCode="[$-F800]dddd\,\ mmmm\ dd\,\ yyyy"/>
    <numFmt numFmtId="181" formatCode="0.00_ "/>
  </numFmts>
  <fonts count="130">
    <font>
      <sz val="11"/>
      <color theme="1"/>
      <name val="宋体"/>
      <charset val="134"/>
      <scheme val="minor"/>
    </font>
    <font>
      <b/>
      <sz val="10"/>
      <name val="宋体"/>
      <charset val="134"/>
    </font>
    <font>
      <sz val="10"/>
      <name val="Arial"/>
      <charset val="134"/>
    </font>
    <font>
      <sz val="9"/>
      <name val="Arial"/>
      <charset val="134"/>
    </font>
    <font>
      <b/>
      <sz val="9"/>
      <name val="宋体"/>
      <charset val="134"/>
    </font>
    <font>
      <sz val="10"/>
      <name val="宋体"/>
      <charset val="134"/>
    </font>
    <font>
      <sz val="9"/>
      <name val="宋体"/>
      <charset val="134"/>
    </font>
    <font>
      <sz val="9"/>
      <color theme="1"/>
      <name val="宋体"/>
      <charset val="134"/>
    </font>
    <font>
      <sz val="10"/>
      <color indexed="8"/>
      <name val="宋体"/>
      <charset val="134"/>
    </font>
    <font>
      <sz val="9"/>
      <color indexed="8"/>
      <name val="宋体"/>
      <charset val="134"/>
    </font>
    <font>
      <b/>
      <sz val="9"/>
      <color indexed="10"/>
      <name val="宋体"/>
      <charset val="134"/>
    </font>
    <font>
      <sz val="10"/>
      <color indexed="10"/>
      <name val="宋体"/>
      <charset val="134"/>
    </font>
    <font>
      <sz val="10"/>
      <color indexed="12"/>
      <name val="宋体"/>
      <charset val="134"/>
    </font>
    <font>
      <b/>
      <sz val="10"/>
      <color indexed="10"/>
      <name val="宋体"/>
      <charset val="134"/>
    </font>
    <font>
      <b/>
      <sz val="20"/>
      <color indexed="8"/>
      <name val="宋体"/>
      <charset val="134"/>
    </font>
    <font>
      <b/>
      <sz val="10"/>
      <color indexed="8"/>
      <name val="宋体"/>
      <charset val="134"/>
    </font>
    <font>
      <b/>
      <sz val="9"/>
      <color indexed="8"/>
      <name val="宋体"/>
      <charset val="134"/>
    </font>
    <font>
      <b/>
      <sz val="9"/>
      <color indexed="12"/>
      <name val="宋体"/>
      <charset val="134"/>
    </font>
    <font>
      <sz val="9"/>
      <color rgb="FFFF0000"/>
      <name val="宋体"/>
      <charset val="134"/>
    </font>
    <font>
      <sz val="10"/>
      <color rgb="FFFF0000"/>
      <name val="Arial"/>
      <charset val="134"/>
    </font>
    <font>
      <sz val="10"/>
      <color rgb="FFFF0000"/>
      <name val="宋体"/>
      <charset val="134"/>
    </font>
    <font>
      <sz val="9"/>
      <color indexed="12"/>
      <name val="宋体"/>
      <charset val="134"/>
    </font>
    <font>
      <sz val="10"/>
      <color theme="1"/>
      <name val="Arial"/>
      <charset val="134"/>
    </font>
    <font>
      <sz val="9"/>
      <color rgb="FFFF0000"/>
      <name val="Arial"/>
      <charset val="134"/>
    </font>
    <font>
      <b/>
      <sz val="20"/>
      <color indexed="10"/>
      <name val="宋体"/>
      <charset val="134"/>
    </font>
    <font>
      <sz val="9"/>
      <color theme="0"/>
      <name val="宋体"/>
      <charset val="134"/>
    </font>
    <font>
      <b/>
      <sz val="9"/>
      <color theme="0"/>
      <name val="宋体"/>
      <charset val="134"/>
    </font>
    <font>
      <sz val="10"/>
      <color theme="1"/>
      <name val="宋体"/>
      <charset val="134"/>
    </font>
    <font>
      <sz val="9"/>
      <color theme="8"/>
      <name val="宋体"/>
      <charset val="134"/>
    </font>
    <font>
      <b/>
      <sz val="9"/>
      <color rgb="FFFF0000"/>
      <name val="宋体"/>
      <charset val="134"/>
    </font>
    <font>
      <sz val="8"/>
      <name val="宋体"/>
      <charset val="134"/>
    </font>
    <font>
      <b/>
      <sz val="9"/>
      <color rgb="FFFF0000"/>
      <name val="Arial"/>
      <charset val="134"/>
    </font>
    <font>
      <sz val="10"/>
      <color theme="0"/>
      <name val="宋体"/>
      <charset val="134"/>
    </font>
    <font>
      <sz val="9"/>
      <color indexed="10"/>
      <name val="宋体"/>
      <charset val="134"/>
    </font>
    <font>
      <sz val="8"/>
      <color indexed="8"/>
      <name val="宋体"/>
      <charset val="134"/>
    </font>
    <font>
      <sz val="9"/>
      <color theme="1"/>
      <name val="Arial"/>
      <charset val="134"/>
    </font>
    <font>
      <sz val="9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0"/>
      <color rgb="FFFF0000"/>
      <name val="宋体"/>
      <charset val="134"/>
    </font>
    <font>
      <sz val="9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9"/>
      <color rgb="FF030303"/>
      <name val="Inherit"/>
      <charset val="134"/>
    </font>
    <font>
      <sz val="12"/>
      <name val="宋体"/>
      <charset val="134"/>
    </font>
    <font>
      <sz val="10"/>
      <color rgb="FFFF0000"/>
      <name val="宋体"/>
      <charset val="134"/>
      <scheme val="minor"/>
    </font>
    <font>
      <sz val="9"/>
      <color rgb="FF000000"/>
      <name val="Arial"/>
      <charset val="134"/>
    </font>
    <font>
      <sz val="12"/>
      <color rgb="FFFF0000"/>
      <name val="宋体"/>
      <charset val="134"/>
    </font>
    <font>
      <sz val="11"/>
      <name val="宋体"/>
      <charset val="134"/>
    </font>
    <font>
      <b/>
      <sz val="11"/>
      <color rgb="FFFF0000"/>
      <name val="宋体"/>
      <charset val="134"/>
    </font>
    <font>
      <sz val="11"/>
      <color theme="0"/>
      <name val="宋体"/>
      <charset val="134"/>
    </font>
    <font>
      <sz val="10"/>
      <color theme="8"/>
      <name val="宋体"/>
      <charset val="134"/>
    </font>
    <font>
      <sz val="11"/>
      <color rgb="FFFF0000"/>
      <name val="宋体"/>
      <charset val="134"/>
    </font>
    <font>
      <sz val="10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rgb="FF0070C0"/>
      <name val="宋体"/>
      <charset val="134"/>
    </font>
    <font>
      <sz val="12"/>
      <color indexed="8"/>
      <name val="宋体"/>
      <charset val="134"/>
    </font>
    <font>
      <b/>
      <sz val="8"/>
      <color indexed="10"/>
      <name val="宋体"/>
      <charset val="134"/>
    </font>
    <font>
      <sz val="8"/>
      <color indexed="12"/>
      <name val="宋体"/>
      <charset val="134"/>
    </font>
    <font>
      <b/>
      <sz val="20"/>
      <name val="宋体"/>
      <charset val="134"/>
    </font>
    <font>
      <b/>
      <sz val="8"/>
      <name val="宋体"/>
      <charset val="134"/>
    </font>
    <font>
      <b/>
      <sz val="16"/>
      <name val="宋体"/>
      <charset val="134"/>
    </font>
    <font>
      <b/>
      <sz val="8"/>
      <color indexed="8"/>
      <name val="宋体"/>
      <charset val="134"/>
    </font>
    <font>
      <b/>
      <sz val="8"/>
      <color indexed="12"/>
      <name val="宋体"/>
      <charset val="134"/>
    </font>
    <font>
      <b/>
      <sz val="16"/>
      <color indexed="8"/>
      <name val="宋体"/>
      <charset val="134"/>
    </font>
    <font>
      <sz val="10"/>
      <color rgb="FF0070C0"/>
      <name val="宋体"/>
      <charset val="134"/>
    </font>
    <font>
      <sz val="12"/>
      <color theme="1"/>
      <name val="宋体"/>
      <charset val="134"/>
    </font>
    <font>
      <b/>
      <sz val="9"/>
      <color rgb="FF0070C0"/>
      <name val="宋体"/>
      <charset val="134"/>
    </font>
    <font>
      <sz val="11"/>
      <color rgb="FF030303"/>
      <name val="宋体"/>
      <charset val="134"/>
    </font>
    <font>
      <b/>
      <sz val="9"/>
      <color rgb="FFFF0000"/>
      <name val="宋体"/>
      <charset val="134"/>
      <scheme val="minor"/>
    </font>
    <font>
      <sz val="9"/>
      <color rgb="FF030303"/>
      <name val="宋体"/>
      <charset val="134"/>
    </font>
    <font>
      <sz val="9"/>
      <name val="Inherit"/>
      <charset val="134"/>
    </font>
    <font>
      <b/>
      <sz val="10"/>
      <name val="宋体"/>
      <charset val="134"/>
      <scheme val="minor"/>
    </font>
    <font>
      <sz val="12"/>
      <name val="宋体"/>
      <charset val="134"/>
      <scheme val="minor"/>
    </font>
    <font>
      <sz val="9"/>
      <color theme="1"/>
      <name val="Simsun"/>
      <charset val="134"/>
    </font>
    <font>
      <b/>
      <sz val="10"/>
      <color indexed="12"/>
      <name val="宋体"/>
      <charset val="134"/>
    </font>
    <font>
      <b/>
      <sz val="12"/>
      <color rgb="FFFF0000"/>
      <name val="宋体"/>
      <charset val="134"/>
    </font>
    <font>
      <sz val="12"/>
      <color indexed="12"/>
      <name val="宋体"/>
      <charset val="134"/>
    </font>
    <font>
      <b/>
      <sz val="9"/>
      <color theme="1"/>
      <name val="宋体"/>
      <charset val="134"/>
      <scheme val="minor"/>
    </font>
    <font>
      <sz val="12"/>
      <color theme="0"/>
      <name val="宋体"/>
      <charset val="134"/>
    </font>
    <font>
      <sz val="6"/>
      <color rgb="FFFF0000"/>
      <name val="宋体"/>
      <charset val="134"/>
    </font>
    <font>
      <sz val="9"/>
      <color theme="3" tint="-0.249977111117893"/>
      <name val="宋体"/>
      <charset val="134"/>
    </font>
    <font>
      <b/>
      <sz val="12"/>
      <name val="宋体"/>
      <charset val="134"/>
    </font>
    <font>
      <b/>
      <sz val="12"/>
      <color indexed="10"/>
      <name val="宋体"/>
      <charset val="134"/>
    </font>
    <font>
      <b/>
      <sz val="18"/>
      <name val="宋体"/>
      <charset val="134"/>
    </font>
    <font>
      <sz val="8"/>
      <color rgb="FF000000"/>
      <name val="Arial"/>
      <charset val="134"/>
    </font>
    <font>
      <sz val="9"/>
      <color rgb="FF000000"/>
      <name val="宋体"/>
      <charset val="134"/>
    </font>
    <font>
      <b/>
      <sz val="10"/>
      <color theme="0"/>
      <name val="宋体"/>
      <charset val="134"/>
    </font>
    <font>
      <sz val="8"/>
      <color theme="1"/>
      <name val="Arial"/>
      <charset val="134"/>
    </font>
    <font>
      <sz val="9"/>
      <color rgb="FF000000"/>
      <name val="宋体"/>
      <charset val="134"/>
      <scheme val="major"/>
    </font>
    <font>
      <sz val="9"/>
      <color rgb="FF000000"/>
      <name val="宋体"/>
      <charset val="134"/>
      <scheme val="minor"/>
    </font>
    <font>
      <sz val="11"/>
      <color theme="1"/>
      <name val="宋体"/>
      <charset val="134"/>
    </font>
    <font>
      <b/>
      <sz val="14"/>
      <name val="宋体"/>
      <charset val="134"/>
    </font>
    <font>
      <sz val="10.2"/>
      <name val="宋体"/>
      <charset val="134"/>
    </font>
    <font>
      <b/>
      <u/>
      <sz val="12"/>
      <color theme="10"/>
      <name val="宋体"/>
      <charset val="134"/>
    </font>
    <font>
      <sz val="12"/>
      <color indexed="10"/>
      <name val="宋体"/>
      <charset val="134"/>
    </font>
    <font>
      <sz val="18"/>
      <name val="宋体"/>
      <charset val="134"/>
    </font>
    <font>
      <sz val="9"/>
      <name val="微软雅黑"/>
      <charset val="134"/>
    </font>
    <font>
      <b/>
      <sz val="10"/>
      <color theme="1"/>
      <name val="宋体"/>
      <charset val="134"/>
    </font>
    <font>
      <b/>
      <sz val="18"/>
      <color rgb="FF0070C0"/>
      <name val="宋体"/>
      <charset val="134"/>
    </font>
    <font>
      <b/>
      <sz val="18"/>
      <color theme="1"/>
      <name val="宋体"/>
      <charset val="134"/>
    </font>
    <font>
      <b/>
      <sz val="9"/>
      <color theme="1"/>
      <name val="宋体"/>
      <charset val="134"/>
    </font>
    <font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2"/>
      <color theme="10"/>
      <name val="宋体"/>
      <charset val="134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color indexed="10"/>
      <name val="Arial"/>
      <charset val="134"/>
    </font>
    <font>
      <b/>
      <sz val="14"/>
      <color indexed="10"/>
      <name val="宋体"/>
      <charset val="134"/>
    </font>
    <font>
      <sz val="9"/>
      <color indexed="30"/>
      <name val="宋体"/>
      <charset val="134"/>
    </font>
    <font>
      <sz val="9"/>
      <color indexed="8"/>
      <name val="Arial"/>
      <charset val="134"/>
    </font>
    <font>
      <b/>
      <u/>
      <sz val="22"/>
      <color indexed="10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b/>
      <sz val="9"/>
      <name val="Tahoma"/>
      <charset val="134"/>
    </font>
    <font>
      <sz val="9"/>
      <name val="Tahoma"/>
      <charset val="134"/>
    </font>
  </fonts>
  <fills count="5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39664906765953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9" tint="0.396649067659536"/>
        <bgColor indexed="64"/>
      </patternFill>
    </fill>
    <fill>
      <patternFill patternType="solid">
        <fgColor theme="5" tint="0.39664906765953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60">
    <xf numFmtId="0" fontId="0" fillId="0" borderId="0"/>
    <xf numFmtId="42" fontId="0" fillId="0" borderId="0" applyFont="0" applyFill="0" applyBorder="0" applyAlignment="0" applyProtection="0">
      <alignment vertical="center"/>
    </xf>
    <xf numFmtId="177" fontId="42" fillId="0" borderId="0"/>
    <xf numFmtId="0" fontId="104" fillId="31" borderId="0" applyNumberFormat="0" applyBorder="0" applyAlignment="0" applyProtection="0">
      <alignment vertical="center"/>
    </xf>
    <xf numFmtId="0" fontId="111" fillId="37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4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2" fillId="48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0" fillId="47" borderId="32" applyNumberFormat="0" applyFont="0" applyAlignment="0" applyProtection="0">
      <alignment vertical="center"/>
    </xf>
    <xf numFmtId="0" fontId="102" fillId="51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10" fillId="0" borderId="29" applyNumberFormat="0" applyFill="0" applyAlignment="0" applyProtection="0">
      <alignment vertical="center"/>
    </xf>
    <xf numFmtId="0" fontId="113" fillId="0" borderId="29" applyNumberFormat="0" applyFill="0" applyAlignment="0" applyProtection="0">
      <alignment vertical="center"/>
    </xf>
    <xf numFmtId="178" fontId="42" fillId="0" borderId="0" applyFont="0" applyFill="0" applyBorder="0" applyAlignment="0" applyProtection="0">
      <alignment vertical="center"/>
    </xf>
    <xf numFmtId="0" fontId="102" fillId="33" borderId="0" applyNumberFormat="0" applyBorder="0" applyAlignment="0" applyProtection="0">
      <alignment vertical="center"/>
    </xf>
    <xf numFmtId="0" fontId="118" fillId="0" borderId="33" applyNumberFormat="0" applyFill="0" applyAlignment="0" applyProtection="0">
      <alignment vertical="center"/>
    </xf>
    <xf numFmtId="0" fontId="102" fillId="24" borderId="0" applyNumberFormat="0" applyBorder="0" applyAlignment="0" applyProtection="0">
      <alignment vertical="center"/>
    </xf>
    <xf numFmtId="0" fontId="106" fillId="30" borderId="26" applyNumberFormat="0" applyAlignment="0" applyProtection="0">
      <alignment vertical="center"/>
    </xf>
    <xf numFmtId="0" fontId="119" fillId="30" borderId="30" applyNumberFormat="0" applyAlignment="0" applyProtection="0">
      <alignment vertical="center"/>
    </xf>
    <xf numFmtId="0" fontId="109" fillId="36" borderId="28" applyNumberFormat="0" applyAlignment="0" applyProtection="0">
      <alignment vertical="center"/>
    </xf>
    <xf numFmtId="0" fontId="104" fillId="45" borderId="0" applyNumberFormat="0" applyBorder="0" applyAlignment="0" applyProtection="0">
      <alignment vertical="center"/>
    </xf>
    <xf numFmtId="0" fontId="102" fillId="35" borderId="0" applyNumberFormat="0" applyBorder="0" applyAlignment="0" applyProtection="0">
      <alignment vertical="center"/>
    </xf>
    <xf numFmtId="0" fontId="108" fillId="0" borderId="27" applyNumberFormat="0" applyFill="0" applyAlignment="0" applyProtection="0">
      <alignment vertical="center"/>
    </xf>
    <xf numFmtId="0" fontId="2" fillId="0" borderId="0"/>
    <xf numFmtId="0" fontId="117" fillId="0" borderId="31" applyNumberFormat="0" applyFill="0" applyAlignment="0" applyProtection="0">
      <alignment vertical="center"/>
    </xf>
    <xf numFmtId="0" fontId="115" fillId="44" borderId="0" applyNumberFormat="0" applyBorder="0" applyAlignment="0" applyProtection="0">
      <alignment vertical="center"/>
    </xf>
    <xf numFmtId="0" fontId="112" fillId="41" borderId="0" applyNumberFormat="0" applyBorder="0" applyAlignment="0" applyProtection="0">
      <alignment vertical="center"/>
    </xf>
    <xf numFmtId="0" fontId="104" fillId="50" borderId="0" applyNumberFormat="0" applyBorder="0" applyAlignment="0" applyProtection="0">
      <alignment vertical="center"/>
    </xf>
    <xf numFmtId="0" fontId="102" fillId="49" borderId="0" applyNumberFormat="0" applyBorder="0" applyAlignment="0" applyProtection="0">
      <alignment vertical="center"/>
    </xf>
    <xf numFmtId="0" fontId="42" fillId="0" borderId="0"/>
    <xf numFmtId="0" fontId="104" fillId="29" borderId="0" applyNumberFormat="0" applyBorder="0" applyAlignment="0" applyProtection="0">
      <alignment vertical="center"/>
    </xf>
    <xf numFmtId="0" fontId="104" fillId="40" borderId="0" applyNumberFormat="0" applyBorder="0" applyAlignment="0" applyProtection="0">
      <alignment vertical="center"/>
    </xf>
    <xf numFmtId="0" fontId="104" fillId="28" borderId="0" applyNumberFormat="0" applyBorder="0" applyAlignment="0" applyProtection="0">
      <alignment vertical="center"/>
    </xf>
    <xf numFmtId="0" fontId="104" fillId="34" borderId="0" applyNumberFormat="0" applyBorder="0" applyAlignment="0" applyProtection="0">
      <alignment vertical="center"/>
    </xf>
    <xf numFmtId="0" fontId="102" fillId="39" borderId="0" applyNumberFormat="0" applyBorder="0" applyAlignment="0" applyProtection="0">
      <alignment vertical="center"/>
    </xf>
    <xf numFmtId="0" fontId="102" fillId="43" borderId="0" applyNumberFormat="0" applyBorder="0" applyAlignment="0" applyProtection="0">
      <alignment vertical="center"/>
    </xf>
    <xf numFmtId="0" fontId="104" fillId="27" borderId="0" applyNumberFormat="0" applyBorder="0" applyAlignment="0" applyProtection="0">
      <alignment vertical="center"/>
    </xf>
    <xf numFmtId="0" fontId="104" fillId="32" borderId="0" applyNumberFormat="0" applyBorder="0" applyAlignment="0" applyProtection="0">
      <alignment vertical="center"/>
    </xf>
    <xf numFmtId="0" fontId="102" fillId="4" borderId="0" applyNumberFormat="0" applyBorder="0" applyAlignment="0" applyProtection="0">
      <alignment vertical="center"/>
    </xf>
    <xf numFmtId="0" fontId="42" fillId="0" borderId="0">
      <alignment vertical="center"/>
    </xf>
    <xf numFmtId="0" fontId="104" fillId="42" borderId="0" applyNumberFormat="0" applyBorder="0" applyAlignment="0" applyProtection="0">
      <alignment vertical="center"/>
    </xf>
    <xf numFmtId="0" fontId="102" fillId="23" borderId="0" applyNumberFormat="0" applyBorder="0" applyAlignment="0" applyProtection="0">
      <alignment vertical="center"/>
    </xf>
    <xf numFmtId="0" fontId="102" fillId="5" borderId="0" applyNumberFormat="0" applyBorder="0" applyAlignment="0" applyProtection="0">
      <alignment vertical="center"/>
    </xf>
    <xf numFmtId="0" fontId="104" fillId="38" borderId="0" applyNumberFormat="0" applyBorder="0" applyAlignment="0" applyProtection="0">
      <alignment vertical="center"/>
    </xf>
    <xf numFmtId="0" fontId="102" fillId="46" borderId="0" applyNumberFormat="0" applyBorder="0" applyAlignment="0" applyProtection="0">
      <alignment vertical="center"/>
    </xf>
    <xf numFmtId="0" fontId="42" fillId="0" borderId="0"/>
    <xf numFmtId="0" fontId="42" fillId="0" borderId="0"/>
    <xf numFmtId="0" fontId="2" fillId="0" borderId="0"/>
    <xf numFmtId="0" fontId="2" fillId="0" borderId="0"/>
    <xf numFmtId="176" fontId="42" fillId="0" borderId="0" applyFont="0" applyFill="0" applyBorder="0" applyAlignment="0" applyProtection="0">
      <alignment vertical="center"/>
    </xf>
    <xf numFmtId="0" fontId="2" fillId="0" borderId="0"/>
  </cellStyleXfs>
  <cellXfs count="2206">
    <xf numFmtId="0" fontId="0" fillId="0" borderId="0" xfId="0"/>
    <xf numFmtId="0" fontId="1" fillId="0" borderId="0" xfId="54" applyFont="1" applyAlignment="1">
      <alignment horizontal="center" vertical="center"/>
    </xf>
    <xf numFmtId="0" fontId="2" fillId="2" borderId="0" xfId="59" applyFill="1" applyAlignment="1">
      <alignment horizontal="center" vertical="center"/>
    </xf>
    <xf numFmtId="0" fontId="2" fillId="2" borderId="0" xfId="54" applyFont="1" applyFill="1" applyAlignment="1">
      <alignment horizontal="center" vertical="center"/>
    </xf>
    <xf numFmtId="0" fontId="2" fillId="0" borderId="0" xfId="54" applyFont="1" applyFill="1" applyAlignment="1">
      <alignment horizontal="center" vertical="center"/>
    </xf>
    <xf numFmtId="0" fontId="2" fillId="0" borderId="0" xfId="59" applyFill="1" applyAlignment="1">
      <alignment horizontal="center" vertical="center"/>
    </xf>
    <xf numFmtId="0" fontId="3" fillId="2" borderId="0" xfId="59" applyFont="1" applyFill="1" applyAlignment="1">
      <alignment horizontal="center" vertical="center"/>
    </xf>
    <xf numFmtId="0" fontId="3" fillId="2" borderId="0" xfId="54" applyFont="1" applyFill="1" applyAlignment="1">
      <alignment horizontal="center" vertical="center"/>
    </xf>
    <xf numFmtId="0" fontId="4" fillId="0" borderId="0" xfId="54" applyFont="1" applyAlignment="1">
      <alignment horizontal="center" vertical="center"/>
    </xf>
    <xf numFmtId="0" fontId="3" fillId="0" borderId="0" xfId="54" applyFont="1" applyFill="1" applyAlignment="1">
      <alignment horizontal="center" vertical="center"/>
    </xf>
    <xf numFmtId="0" fontId="5" fillId="2" borderId="0" xfId="54" applyFont="1" applyFill="1" applyAlignment="1">
      <alignment horizontal="center" vertical="center"/>
    </xf>
    <xf numFmtId="0" fontId="4" fillId="2" borderId="0" xfId="54" applyFont="1" applyFill="1" applyAlignment="1">
      <alignment horizontal="center" vertical="center"/>
    </xf>
    <xf numFmtId="0" fontId="5" fillId="0" borderId="0" xfId="54" applyFont="1" applyFill="1" applyAlignment="1">
      <alignment horizontal="center" vertical="center"/>
    </xf>
    <xf numFmtId="0" fontId="6" fillId="2" borderId="0" xfId="54" applyFont="1" applyFill="1" applyAlignment="1">
      <alignment horizontal="center" vertical="center"/>
    </xf>
    <xf numFmtId="0" fontId="6" fillId="0" borderId="0" xfId="54" applyFont="1" applyFill="1" applyAlignment="1">
      <alignment horizontal="center" vertical="center"/>
    </xf>
    <xf numFmtId="0" fontId="6" fillId="3" borderId="0" xfId="54" applyFont="1" applyFill="1" applyAlignment="1">
      <alignment horizontal="center" vertical="center"/>
    </xf>
    <xf numFmtId="0" fontId="6" fillId="2" borderId="1" xfId="54" applyFont="1" applyFill="1" applyBorder="1" applyAlignment="1">
      <alignment horizontal="center" vertical="center"/>
    </xf>
    <xf numFmtId="0" fontId="4" fillId="0" borderId="0" xfId="54" applyFont="1" applyAlignment="1">
      <alignment vertical="center"/>
    </xf>
    <xf numFmtId="0" fontId="7" fillId="3" borderId="0" xfId="54" applyFont="1" applyFill="1" applyAlignment="1">
      <alignment horizontal="center" vertical="center"/>
    </xf>
    <xf numFmtId="0" fontId="5" fillId="4" borderId="0" xfId="54" applyFont="1" applyFill="1" applyAlignment="1">
      <alignment horizontal="center" vertical="center"/>
    </xf>
    <xf numFmtId="0" fontId="8" fillId="0" borderId="0" xfId="54" applyFont="1" applyAlignment="1">
      <alignment horizontal="center" vertical="center"/>
    </xf>
    <xf numFmtId="49" fontId="5" fillId="0" borderId="0" xfId="54" applyNumberFormat="1" applyFont="1" applyFill="1" applyAlignment="1">
      <alignment horizontal="center" vertical="center"/>
    </xf>
    <xf numFmtId="0" fontId="5" fillId="0" borderId="0" xfId="54" applyFont="1" applyAlignment="1">
      <alignment horizontal="center" vertical="center"/>
    </xf>
    <xf numFmtId="0" fontId="6" fillId="0" borderId="0" xfId="54" applyFont="1" applyAlignment="1">
      <alignment horizontal="center" vertical="center"/>
    </xf>
    <xf numFmtId="0" fontId="9" fillId="0" borderId="0" xfId="54" applyFont="1" applyAlignment="1">
      <alignment horizontal="center" vertical="center"/>
    </xf>
    <xf numFmtId="0" fontId="10" fillId="0" borderId="0" xfId="54" applyFont="1" applyAlignment="1">
      <alignment horizontal="center" vertical="center"/>
    </xf>
    <xf numFmtId="0" fontId="11" fillId="0" borderId="0" xfId="54" applyFont="1" applyAlignment="1">
      <alignment horizontal="center" vertical="center"/>
    </xf>
    <xf numFmtId="0" fontId="12" fillId="0" borderId="0" xfId="54" applyFont="1" applyAlignment="1">
      <alignment horizontal="center" vertical="center"/>
    </xf>
    <xf numFmtId="0" fontId="13" fillId="0" borderId="0" xfId="54" applyFont="1" applyAlignment="1">
      <alignment horizontal="center" vertical="center"/>
    </xf>
    <xf numFmtId="0" fontId="14" fillId="0" borderId="2" xfId="54" applyFont="1" applyBorder="1" applyAlignment="1">
      <alignment horizontal="center" vertical="center"/>
    </xf>
    <xf numFmtId="0" fontId="15" fillId="0" borderId="3" xfId="54" applyFont="1" applyBorder="1" applyAlignment="1">
      <alignment horizontal="center" vertical="center"/>
    </xf>
    <xf numFmtId="49" fontId="16" fillId="0" borderId="3" xfId="54" applyNumberFormat="1" applyFont="1" applyFill="1" applyBorder="1" applyAlignment="1">
      <alignment horizontal="center" vertical="center"/>
    </xf>
    <xf numFmtId="0" fontId="16" fillId="0" borderId="3" xfId="54" applyFont="1" applyBorder="1" applyAlignment="1">
      <alignment horizontal="center" vertical="center"/>
    </xf>
    <xf numFmtId="177" fontId="4" fillId="0" borderId="3" xfId="54" applyNumberFormat="1" applyFont="1" applyBorder="1" applyAlignment="1">
      <alignment horizontal="center" vertical="center" wrapText="1"/>
    </xf>
    <xf numFmtId="14" fontId="16" fillId="0" borderId="3" xfId="54" applyNumberFormat="1" applyFont="1" applyBorder="1" applyAlignment="1">
      <alignment horizontal="center" vertical="center"/>
    </xf>
    <xf numFmtId="0" fontId="8" fillId="2" borderId="3" xfId="54" applyFont="1" applyFill="1" applyBorder="1" applyAlignment="1">
      <alignment horizontal="center" vertical="center"/>
    </xf>
    <xf numFmtId="49" fontId="5" fillId="2" borderId="3" xfId="59" applyNumberFormat="1" applyFont="1" applyFill="1" applyBorder="1" applyAlignment="1">
      <alignment horizontal="center" vertical="center"/>
    </xf>
    <xf numFmtId="0" fontId="5" fillId="2" borderId="3" xfId="59" applyFont="1" applyFill="1" applyBorder="1" applyAlignment="1">
      <alignment horizontal="center" vertical="center"/>
    </xf>
    <xf numFmtId="0" fontId="9" fillId="2" borderId="3" xfId="32" applyFont="1" applyFill="1" applyBorder="1" applyAlignment="1">
      <alignment horizontal="center" vertical="center"/>
    </xf>
    <xf numFmtId="0" fontId="9" fillId="0" borderId="3" xfId="32" applyFont="1" applyFill="1" applyBorder="1" applyAlignment="1">
      <alignment horizontal="center" vertical="center"/>
    </xf>
    <xf numFmtId="58" fontId="5" fillId="2" borderId="3" xfId="59" applyNumberFormat="1" applyFont="1" applyFill="1" applyBorder="1" applyAlignment="1">
      <alignment horizontal="center" vertical="center"/>
    </xf>
    <xf numFmtId="58" fontId="9" fillId="2" borderId="3" xfId="59" applyNumberFormat="1" applyFont="1" applyFill="1" applyBorder="1" applyAlignment="1">
      <alignment horizontal="center" vertical="center"/>
    </xf>
    <xf numFmtId="0" fontId="6" fillId="2" borderId="3" xfId="32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center" vertical="center"/>
    </xf>
    <xf numFmtId="58" fontId="6" fillId="2" borderId="3" xfId="54" applyNumberFormat="1" applyFont="1" applyFill="1" applyBorder="1" applyAlignment="1">
      <alignment horizontal="center" vertical="center"/>
    </xf>
    <xf numFmtId="0" fontId="5" fillId="0" borderId="3" xfId="59" applyFont="1" applyFill="1" applyBorder="1" applyAlignment="1">
      <alignment horizontal="center" vertical="center"/>
    </xf>
    <xf numFmtId="0" fontId="6" fillId="0" borderId="3" xfId="32" applyFont="1" applyFill="1" applyBorder="1" applyAlignment="1">
      <alignment horizontal="center" vertical="center"/>
    </xf>
    <xf numFmtId="58" fontId="6" fillId="0" borderId="3" xfId="54" applyNumberFormat="1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center" vertical="center"/>
    </xf>
    <xf numFmtId="49" fontId="5" fillId="0" borderId="3" xfId="59" applyNumberFormat="1" applyFont="1" applyFill="1" applyBorder="1" applyAlignment="1">
      <alignment horizontal="center" vertical="center"/>
    </xf>
    <xf numFmtId="0" fontId="2" fillId="0" borderId="3" xfId="59" applyFont="1" applyFill="1" applyBorder="1" applyAlignment="1">
      <alignment horizontal="center" vertical="center"/>
    </xf>
    <xf numFmtId="58" fontId="9" fillId="0" borderId="3" xfId="54" applyNumberFormat="1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center" vertical="center"/>
    </xf>
    <xf numFmtId="0" fontId="6" fillId="2" borderId="3" xfId="59" applyFont="1" applyFill="1" applyBorder="1" applyAlignment="1">
      <alignment horizontal="center" vertical="center"/>
    </xf>
    <xf numFmtId="0" fontId="9" fillId="2" borderId="3" xfId="54" applyFont="1" applyFill="1" applyBorder="1" applyAlignment="1">
      <alignment horizontal="center" vertical="center"/>
    </xf>
    <xf numFmtId="58" fontId="9" fillId="2" borderId="3" xfId="54" applyNumberFormat="1" applyFont="1" applyFill="1" applyBorder="1" applyAlignment="1">
      <alignment horizontal="center" vertical="center"/>
    </xf>
    <xf numFmtId="49" fontId="9" fillId="0" borderId="3" xfId="54" applyNumberFormat="1" applyFont="1" applyFill="1" applyBorder="1" applyAlignment="1">
      <alignment horizontal="center" vertical="center"/>
    </xf>
    <xf numFmtId="49" fontId="8" fillId="0" borderId="3" xfId="54" applyNumberFormat="1" applyFont="1" applyBorder="1" applyAlignment="1">
      <alignment horizontal="center" vertical="center" wrapText="1"/>
    </xf>
    <xf numFmtId="177" fontId="6" fillId="0" borderId="3" xfId="54" applyNumberFormat="1" applyFont="1" applyFill="1" applyBorder="1" applyAlignment="1">
      <alignment horizontal="center" vertical="center" wrapText="1"/>
    </xf>
    <xf numFmtId="49" fontId="6" fillId="2" borderId="3" xfId="59" applyNumberFormat="1" applyFont="1" applyFill="1" applyBorder="1" applyAlignment="1">
      <alignment horizontal="center" vertical="center"/>
    </xf>
    <xf numFmtId="0" fontId="3" fillId="0" borderId="3" xfId="59" applyFont="1" applyFill="1" applyBorder="1" applyAlignment="1">
      <alignment horizontal="center" vertical="center"/>
    </xf>
    <xf numFmtId="49" fontId="9" fillId="0" borderId="3" xfId="54" applyNumberFormat="1" applyFont="1" applyBorder="1" applyAlignment="1">
      <alignment horizontal="center" vertical="center" wrapText="1"/>
    </xf>
    <xf numFmtId="49" fontId="6" fillId="0" borderId="3" xfId="59" applyNumberFormat="1" applyFont="1" applyFill="1" applyBorder="1" applyAlignment="1">
      <alignment horizontal="center" vertical="center"/>
    </xf>
    <xf numFmtId="177" fontId="6" fillId="2" borderId="3" xfId="54" applyNumberFormat="1" applyFont="1" applyFill="1" applyBorder="1" applyAlignment="1">
      <alignment horizontal="center" vertical="center" wrapText="1"/>
    </xf>
    <xf numFmtId="14" fontId="4" fillId="0" borderId="3" xfId="54" applyNumberFormat="1" applyFont="1" applyBorder="1" applyAlignment="1">
      <alignment horizontal="center" vertical="center" wrapText="1"/>
    </xf>
    <xf numFmtId="0" fontId="10" fillId="0" borderId="3" xfId="54" applyFont="1" applyBorder="1" applyAlignment="1">
      <alignment horizontal="center" vertical="center" wrapText="1"/>
    </xf>
    <xf numFmtId="0" fontId="17" fillId="0" borderId="3" xfId="54" applyFont="1" applyBorder="1" applyAlignment="1">
      <alignment horizontal="center" vertical="center" wrapText="1"/>
    </xf>
    <xf numFmtId="0" fontId="2" fillId="2" borderId="3" xfId="59" applyFill="1" applyBorder="1" applyAlignment="1">
      <alignment horizontal="center" vertical="center"/>
    </xf>
    <xf numFmtId="58" fontId="10" fillId="2" borderId="3" xfId="59" applyNumberFormat="1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center" vertical="center" wrapText="1"/>
    </xf>
    <xf numFmtId="0" fontId="9" fillId="2" borderId="3" xfId="59" applyFont="1" applyFill="1" applyBorder="1" applyAlignment="1">
      <alignment horizontal="center" vertical="center"/>
    </xf>
    <xf numFmtId="58" fontId="2" fillId="2" borderId="3" xfId="59" applyNumberFormat="1" applyFill="1" applyBorder="1" applyAlignment="1">
      <alignment horizontal="center" vertical="center"/>
    </xf>
    <xf numFmtId="58" fontId="2" fillId="2" borderId="3" xfId="59" applyNumberFormat="1" applyFont="1" applyFill="1" applyBorder="1" applyAlignment="1">
      <alignment horizontal="center" vertical="center"/>
    </xf>
    <xf numFmtId="0" fontId="2" fillId="2" borderId="3" xfId="54" applyFont="1" applyFill="1" applyBorder="1" applyAlignment="1">
      <alignment horizontal="center" vertical="center"/>
    </xf>
    <xf numFmtId="0" fontId="9" fillId="2" borderId="3" xfId="59" applyFont="1" applyFill="1" applyBorder="1" applyAlignment="1">
      <alignment horizontal="center" vertical="center" wrapText="1"/>
    </xf>
    <xf numFmtId="0" fontId="2" fillId="0" borderId="3" xfId="59" applyFill="1" applyBorder="1" applyAlignment="1">
      <alignment horizontal="center" vertical="center"/>
    </xf>
    <xf numFmtId="0" fontId="18" fillId="2" borderId="3" xfId="59" applyFont="1" applyFill="1" applyBorder="1" applyAlignment="1">
      <alignment horizontal="center" vertical="center"/>
    </xf>
    <xf numFmtId="58" fontId="19" fillId="2" borderId="3" xfId="59" applyNumberFormat="1" applyFont="1" applyFill="1" applyBorder="1" applyAlignment="1">
      <alignment horizontal="center" vertical="center"/>
    </xf>
    <xf numFmtId="0" fontId="2" fillId="0" borderId="3" xfId="54" applyFont="1" applyFill="1" applyBorder="1" applyAlignment="1">
      <alignment horizontal="center" vertical="center"/>
    </xf>
    <xf numFmtId="58" fontId="10" fillId="0" borderId="3" xfId="59" applyNumberFormat="1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center" vertical="center" wrapText="1"/>
    </xf>
    <xf numFmtId="0" fontId="9" fillId="0" borderId="3" xfId="59" applyFont="1" applyFill="1" applyBorder="1" applyAlignment="1">
      <alignment horizontal="center" vertical="center" wrapText="1"/>
    </xf>
    <xf numFmtId="0" fontId="9" fillId="0" borderId="3" xfId="59" applyFont="1" applyFill="1" applyBorder="1" applyAlignment="1">
      <alignment horizontal="center" vertical="center"/>
    </xf>
    <xf numFmtId="58" fontId="5" fillId="0" borderId="3" xfId="59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center" vertical="center" wrapText="1"/>
    </xf>
    <xf numFmtId="0" fontId="18" fillId="2" borderId="3" xfId="59" applyFont="1" applyFill="1" applyBorder="1" applyAlignment="1">
      <alignment horizontal="center" vertical="center" wrapText="1"/>
    </xf>
    <xf numFmtId="58" fontId="20" fillId="2" borderId="3" xfId="59" applyNumberFormat="1" applyFont="1" applyFill="1" applyBorder="1" applyAlignment="1">
      <alignment horizontal="center" vertical="center"/>
    </xf>
    <xf numFmtId="0" fontId="5" fillId="0" borderId="3" xfId="54" applyFont="1" applyFill="1" applyBorder="1" applyAlignment="1">
      <alignment horizontal="center" vertical="center"/>
    </xf>
    <xf numFmtId="58" fontId="12" fillId="2" borderId="3" xfId="59" applyNumberFormat="1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center" vertical="center" wrapText="1"/>
    </xf>
    <xf numFmtId="177" fontId="5" fillId="0" borderId="3" xfId="54" applyNumberFormat="1" applyFont="1" applyFill="1" applyBorder="1" applyAlignment="1">
      <alignment horizontal="center" vertical="center"/>
    </xf>
    <xf numFmtId="58" fontId="12" fillId="0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left" vertical="center"/>
    </xf>
    <xf numFmtId="0" fontId="5" fillId="0" borderId="3" xfId="59" applyFont="1" applyFill="1" applyBorder="1" applyAlignment="1">
      <alignment horizontal="left" vertical="center"/>
    </xf>
    <xf numFmtId="58" fontId="2" fillId="0" borderId="3" xfId="59" applyNumberFormat="1" applyFont="1" applyFill="1" applyBorder="1" applyAlignment="1">
      <alignment horizontal="center" vertical="center"/>
    </xf>
    <xf numFmtId="0" fontId="5" fillId="2" borderId="3" xfId="59" applyFont="1" applyFill="1" applyBorder="1" applyAlignment="1">
      <alignment horizontal="left" vertical="center"/>
    </xf>
    <xf numFmtId="0" fontId="5" fillId="2" borderId="3" xfId="54" applyFont="1" applyFill="1" applyBorder="1" applyAlignment="1">
      <alignment horizontal="center" vertical="center"/>
    </xf>
    <xf numFmtId="0" fontId="6" fillId="2" borderId="3" xfId="59" applyFont="1" applyFill="1" applyBorder="1" applyAlignment="1">
      <alignment horizontal="center" vertical="center" wrapText="1"/>
    </xf>
    <xf numFmtId="177" fontId="5" fillId="2" borderId="3" xfId="54" applyNumberFormat="1" applyFont="1" applyFill="1" applyBorder="1" applyAlignment="1">
      <alignment horizontal="center" vertical="center"/>
    </xf>
    <xf numFmtId="58" fontId="12" fillId="2" borderId="3" xfId="54" applyNumberFormat="1" applyFont="1" applyFill="1" applyBorder="1" applyAlignment="1">
      <alignment horizontal="center" vertical="center"/>
    </xf>
    <xf numFmtId="14" fontId="6" fillId="0" borderId="3" xfId="54" applyNumberFormat="1" applyFont="1" applyBorder="1" applyAlignment="1">
      <alignment horizontal="left" vertical="center" wrapText="1"/>
    </xf>
    <xf numFmtId="0" fontId="5" fillId="0" borderId="3" xfId="54" applyFont="1" applyBorder="1" applyAlignment="1">
      <alignment horizontal="center" vertical="center"/>
    </xf>
    <xf numFmtId="58" fontId="5" fillId="0" borderId="3" xfId="54" applyNumberFormat="1" applyFont="1" applyBorder="1" applyAlignment="1">
      <alignment horizontal="center" vertical="center"/>
    </xf>
    <xf numFmtId="0" fontId="6" fillId="2" borderId="3" xfId="59" applyFont="1" applyFill="1" applyBorder="1" applyAlignment="1">
      <alignment horizontal="left" vertical="center"/>
    </xf>
    <xf numFmtId="58" fontId="6" fillId="2" borderId="3" xfId="59" applyNumberFormat="1" applyFont="1" applyFill="1" applyBorder="1" applyAlignment="1">
      <alignment horizontal="center" vertical="center"/>
    </xf>
    <xf numFmtId="58" fontId="21" fillId="2" borderId="3" xfId="59" applyNumberFormat="1" applyFont="1" applyFill="1" applyBorder="1" applyAlignment="1">
      <alignment horizontal="center" vertical="center"/>
    </xf>
    <xf numFmtId="58" fontId="2" fillId="0" borderId="3" xfId="54" applyNumberFormat="1" applyFont="1" applyFill="1" applyBorder="1" applyAlignment="1">
      <alignment horizontal="center" vertical="center"/>
    </xf>
    <xf numFmtId="0" fontId="7" fillId="2" borderId="3" xfId="59" applyFont="1" applyFill="1" applyBorder="1" applyAlignment="1">
      <alignment horizontal="center" vertical="center"/>
    </xf>
    <xf numFmtId="0" fontId="7" fillId="0" borderId="3" xfId="59" applyFont="1" applyFill="1" applyBorder="1" applyAlignment="1">
      <alignment horizontal="center" vertical="center"/>
    </xf>
    <xf numFmtId="58" fontId="22" fillId="2" borderId="3" xfId="59" applyNumberFormat="1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left" vertical="center"/>
    </xf>
    <xf numFmtId="0" fontId="18" fillId="0" borderId="3" xfId="59" applyFont="1" applyFill="1" applyBorder="1" applyAlignment="1">
      <alignment horizontal="center" vertical="center"/>
    </xf>
    <xf numFmtId="58" fontId="23" fillId="2" borderId="3" xfId="59" applyNumberFormat="1" applyFont="1" applyFill="1" applyBorder="1" applyAlignment="1">
      <alignment horizontal="center" vertical="center"/>
    </xf>
    <xf numFmtId="58" fontId="3" fillId="2" borderId="3" xfId="59" applyNumberFormat="1" applyFont="1" applyFill="1" applyBorder="1" applyAlignment="1">
      <alignment horizontal="center" vertical="center"/>
    </xf>
    <xf numFmtId="0" fontId="6" fillId="0" borderId="3" xfId="59" applyFont="1" applyFill="1" applyBorder="1" applyAlignment="1">
      <alignment horizontal="left" vertical="center" wrapText="1"/>
    </xf>
    <xf numFmtId="58" fontId="21" fillId="0" borderId="3" xfId="54" applyNumberFormat="1" applyFont="1" applyFill="1" applyBorder="1" applyAlignment="1">
      <alignment horizontal="center" vertical="center" wrapText="1"/>
    </xf>
    <xf numFmtId="0" fontId="6" fillId="0" borderId="3" xfId="54" applyFont="1" applyBorder="1" applyAlignment="1">
      <alignment horizontal="center" vertical="center"/>
    </xf>
    <xf numFmtId="58" fontId="6" fillId="0" borderId="3" xfId="54" applyNumberFormat="1" applyFont="1" applyBorder="1" applyAlignment="1">
      <alignment horizontal="center" vertical="center"/>
    </xf>
    <xf numFmtId="58" fontId="23" fillId="0" borderId="3" xfId="59" applyNumberFormat="1" applyFont="1" applyFill="1" applyBorder="1" applyAlignment="1">
      <alignment horizontal="center" vertical="center"/>
    </xf>
    <xf numFmtId="0" fontId="3" fillId="0" borderId="3" xfId="54" applyFont="1" applyFill="1" applyBorder="1" applyAlignment="1">
      <alignment horizontal="center" vertical="center"/>
    </xf>
    <xf numFmtId="177" fontId="6" fillId="0" borderId="3" xfId="54" applyNumberFormat="1" applyFont="1" applyFill="1" applyBorder="1" applyAlignment="1">
      <alignment horizontal="center" vertical="center"/>
    </xf>
    <xf numFmtId="58" fontId="21" fillId="0" borderId="3" xfId="54" applyNumberFormat="1" applyFont="1" applyFill="1" applyBorder="1" applyAlignment="1">
      <alignment horizontal="center" vertical="center"/>
    </xf>
    <xf numFmtId="14" fontId="6" fillId="0" borderId="3" xfId="54" applyNumberFormat="1" applyFont="1" applyFill="1" applyBorder="1" applyAlignment="1">
      <alignment horizontal="left" vertical="center" wrapText="1"/>
    </xf>
    <xf numFmtId="58" fontId="10" fillId="0" borderId="3" xfId="54" applyNumberFormat="1" applyFont="1" applyBorder="1" applyAlignment="1">
      <alignment horizontal="center" vertical="center" wrapText="1"/>
    </xf>
    <xf numFmtId="0" fontId="18" fillId="0" borderId="3" xfId="54" applyFont="1" applyBorder="1" applyAlignment="1">
      <alignment horizontal="center" vertical="center"/>
    </xf>
    <xf numFmtId="58" fontId="18" fillId="0" borderId="3" xfId="54" applyNumberFormat="1" applyFont="1" applyBorder="1" applyAlignment="1">
      <alignment horizontal="center" vertical="center"/>
    </xf>
    <xf numFmtId="58" fontId="18" fillId="0" borderId="3" xfId="54" applyNumberFormat="1" applyFont="1" applyBorder="1" applyAlignment="1">
      <alignment horizontal="center" vertical="center" wrapText="1"/>
    </xf>
    <xf numFmtId="0" fontId="24" fillId="0" borderId="2" xfId="54" applyFont="1" applyBorder="1" applyAlignment="1">
      <alignment horizontal="center" vertical="center"/>
    </xf>
    <xf numFmtId="0" fontId="16" fillId="0" borderId="3" xfId="54" applyFont="1" applyBorder="1" applyAlignment="1">
      <alignment horizontal="center" vertical="center" wrapText="1"/>
    </xf>
    <xf numFmtId="0" fontId="13" fillId="0" borderId="3" xfId="54" applyFont="1" applyBorder="1" applyAlignment="1">
      <alignment horizontal="center" vertical="center"/>
    </xf>
    <xf numFmtId="0" fontId="25" fillId="2" borderId="0" xfId="59" applyFont="1" applyFill="1" applyBorder="1" applyAlignment="1">
      <alignment horizontal="center" vertical="center"/>
    </xf>
    <xf numFmtId="177" fontId="9" fillId="2" borderId="3" xfId="54" applyNumberFormat="1" applyFont="1" applyFill="1" applyBorder="1" applyAlignment="1">
      <alignment horizontal="center" vertical="center"/>
    </xf>
    <xf numFmtId="0" fontId="25" fillId="2" borderId="0" xfId="59" applyFont="1" applyFill="1" applyBorder="1" applyAlignment="1">
      <alignment horizontal="center" vertical="center" wrapText="1"/>
    </xf>
    <xf numFmtId="0" fontId="20" fillId="2" borderId="3" xfId="59" applyFont="1" applyFill="1" applyBorder="1" applyAlignment="1">
      <alignment horizontal="center" vertical="center"/>
    </xf>
    <xf numFmtId="0" fontId="20" fillId="0" borderId="3" xfId="59" applyFont="1" applyFill="1" applyBorder="1" applyAlignment="1">
      <alignment horizontal="center" vertical="center"/>
    </xf>
    <xf numFmtId="177" fontId="9" fillId="0" borderId="3" xfId="54" applyNumberFormat="1" applyFont="1" applyFill="1" applyBorder="1" applyAlignment="1">
      <alignment horizontal="center" vertical="center"/>
    </xf>
    <xf numFmtId="0" fontId="25" fillId="0" borderId="0" xfId="59" applyFont="1" applyFill="1" applyBorder="1" applyAlignment="1">
      <alignment horizontal="center" vertical="center" wrapText="1"/>
    </xf>
    <xf numFmtId="177" fontId="18" fillId="2" borderId="3" xfId="54" applyNumberFormat="1" applyFont="1" applyFill="1" applyBorder="1" applyAlignment="1">
      <alignment horizontal="center" vertical="center"/>
    </xf>
    <xf numFmtId="0" fontId="11" fillId="0" borderId="3" xfId="54" applyFont="1" applyFill="1" applyBorder="1" applyAlignment="1">
      <alignment horizontal="center" vertical="center"/>
    </xf>
    <xf numFmtId="0" fontId="20" fillId="0" borderId="3" xfId="54" applyFont="1" applyFill="1" applyBorder="1" applyAlignment="1">
      <alignment horizontal="center" vertical="center"/>
    </xf>
    <xf numFmtId="0" fontId="25" fillId="0" borderId="0" xfId="59" applyFont="1" applyFill="1" applyBorder="1" applyAlignment="1">
      <alignment horizontal="center" vertical="center"/>
    </xf>
    <xf numFmtId="0" fontId="26" fillId="0" borderId="0" xfId="54" applyFont="1" applyBorder="1" applyAlignment="1">
      <alignment horizontal="center" vertical="center"/>
    </xf>
    <xf numFmtId="0" fontId="6" fillId="5" borderId="0" xfId="59" applyFont="1" applyFill="1" applyBorder="1" applyAlignment="1">
      <alignment horizontal="center" vertical="center"/>
    </xf>
    <xf numFmtId="0" fontId="27" fillId="2" borderId="3" xfId="59" applyFont="1" applyFill="1" applyBorder="1" applyAlignment="1">
      <alignment horizontal="center" vertical="center"/>
    </xf>
    <xf numFmtId="0" fontId="27" fillId="0" borderId="3" xfId="59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center" vertical="center" wrapText="1"/>
    </xf>
    <xf numFmtId="0" fontId="6" fillId="2" borderId="0" xfId="59" applyFont="1" applyFill="1" applyBorder="1" applyAlignment="1">
      <alignment horizontal="center" vertical="center"/>
    </xf>
    <xf numFmtId="0" fontId="18" fillId="0" borderId="3" xfId="54" applyFont="1" applyBorder="1" applyAlignment="1">
      <alignment horizontal="center" vertical="center" wrapText="1"/>
    </xf>
    <xf numFmtId="49" fontId="6" fillId="2" borderId="3" xfId="54" applyNumberFormat="1" applyFont="1" applyFill="1" applyBorder="1" applyAlignment="1">
      <alignment horizontal="center" vertical="center"/>
    </xf>
    <xf numFmtId="0" fontId="3" fillId="2" borderId="3" xfId="59" applyFont="1" applyFill="1" applyBorder="1" applyAlignment="1">
      <alignment horizontal="center" vertical="center"/>
    </xf>
    <xf numFmtId="0" fontId="8" fillId="2" borderId="3" xfId="54" applyFont="1" applyFill="1" applyBorder="1" applyAlignment="1">
      <alignment horizontal="left" vertical="center"/>
    </xf>
    <xf numFmtId="0" fontId="8" fillId="0" borderId="3" xfId="54" applyFont="1" applyFill="1" applyBorder="1" applyAlignment="1">
      <alignment horizontal="left" vertical="center"/>
    </xf>
    <xf numFmtId="49" fontId="9" fillId="2" borderId="3" xfId="54" applyNumberFormat="1" applyFont="1" applyFill="1" applyBorder="1" applyAlignment="1">
      <alignment horizontal="center" vertical="center"/>
    </xf>
    <xf numFmtId="49" fontId="9" fillId="2" borderId="3" xfId="54" applyNumberFormat="1" applyFont="1" applyFill="1" applyBorder="1" applyAlignment="1">
      <alignment horizontal="center" vertical="center" wrapText="1"/>
    </xf>
    <xf numFmtId="0" fontId="8" fillId="6" borderId="3" xfId="54" applyFont="1" applyFill="1" applyBorder="1" applyAlignment="1">
      <alignment horizontal="left" vertical="center"/>
    </xf>
    <xf numFmtId="14" fontId="5" fillId="2" borderId="3" xfId="54" applyNumberFormat="1" applyFont="1" applyFill="1" applyBorder="1" applyAlignment="1">
      <alignment horizontal="center" vertical="center" wrapText="1"/>
    </xf>
    <xf numFmtId="58" fontId="13" fillId="2" borderId="3" xfId="54" applyNumberFormat="1" applyFont="1" applyFill="1" applyBorder="1" applyAlignment="1">
      <alignment horizontal="center" vertical="center" wrapText="1"/>
    </xf>
    <xf numFmtId="58" fontId="5" fillId="2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center" vertical="center" wrapText="1"/>
    </xf>
    <xf numFmtId="14" fontId="28" fillId="0" borderId="3" xfId="54" applyNumberFormat="1" applyFont="1" applyFill="1" applyBorder="1" applyAlignment="1">
      <alignment horizontal="left" vertical="center" wrapText="1"/>
    </xf>
    <xf numFmtId="58" fontId="29" fillId="0" borderId="3" xfId="59" applyNumberFormat="1" applyFont="1" applyFill="1" applyBorder="1" applyAlignment="1">
      <alignment horizontal="center" vertical="center"/>
    </xf>
    <xf numFmtId="58" fontId="3" fillId="0" borderId="3" xfId="59" applyNumberFormat="1" applyFont="1" applyFill="1" applyBorder="1" applyAlignment="1">
      <alignment horizontal="center" vertical="center"/>
    </xf>
    <xf numFmtId="14" fontId="6" fillId="2" borderId="3" xfId="54" applyNumberFormat="1" applyFont="1" applyFill="1" applyBorder="1" applyAlignment="1">
      <alignment horizontal="left" vertical="center" wrapText="1"/>
    </xf>
    <xf numFmtId="0" fontId="18" fillId="2" borderId="3" xfId="54" applyFont="1" applyFill="1" applyBorder="1" applyAlignment="1">
      <alignment horizontal="center" vertical="center"/>
    </xf>
    <xf numFmtId="58" fontId="18" fillId="2" borderId="3" xfId="54" applyNumberFormat="1" applyFont="1" applyFill="1" applyBorder="1" applyAlignment="1">
      <alignment horizontal="center" vertical="center"/>
    </xf>
    <xf numFmtId="58" fontId="5" fillId="2" borderId="3" xfId="54" applyNumberFormat="1" applyFont="1" applyFill="1" applyBorder="1" applyAlignment="1">
      <alignment horizontal="left" vertical="center" wrapText="1"/>
    </xf>
    <xf numFmtId="0" fontId="30" fillId="2" borderId="3" xfId="59" applyFont="1" applyFill="1" applyBorder="1" applyAlignment="1">
      <alignment horizontal="center" vertical="center"/>
    </xf>
    <xf numFmtId="0" fontId="3" fillId="2" borderId="3" xfId="54" applyFont="1" applyFill="1" applyBorder="1" applyAlignment="1">
      <alignment horizontal="center" vertical="center"/>
    </xf>
    <xf numFmtId="177" fontId="6" fillId="2" borderId="3" xfId="54" applyNumberFormat="1" applyFont="1" applyFill="1" applyBorder="1" applyAlignment="1">
      <alignment horizontal="center" vertical="center"/>
    </xf>
    <xf numFmtId="14" fontId="5" fillId="0" borderId="3" xfId="54" applyNumberFormat="1" applyFont="1" applyFill="1" applyBorder="1" applyAlignment="1">
      <alignment horizontal="center" vertical="center" wrapText="1"/>
    </xf>
    <xf numFmtId="58" fontId="13" fillId="0" borderId="3" xfId="54" applyNumberFormat="1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center" vertical="center"/>
    </xf>
    <xf numFmtId="0" fontId="5" fillId="2" borderId="3" xfId="54" applyFont="1" applyFill="1" applyBorder="1" applyAlignment="1">
      <alignment horizontal="center" vertical="center" wrapText="1"/>
    </xf>
    <xf numFmtId="58" fontId="5" fillId="2" borderId="3" xfId="54" applyNumberFormat="1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left" vertical="center" wrapText="1"/>
    </xf>
    <xf numFmtId="14" fontId="5" fillId="3" borderId="3" xfId="54" applyNumberFormat="1" applyFont="1" applyFill="1" applyBorder="1" applyAlignment="1">
      <alignment horizontal="center" vertical="center" wrapText="1"/>
    </xf>
    <xf numFmtId="0" fontId="18" fillId="2" borderId="3" xfId="59" applyFont="1" applyFill="1" applyBorder="1" applyAlignment="1">
      <alignment horizontal="left" vertical="center"/>
    </xf>
    <xf numFmtId="14" fontId="5" fillId="0" borderId="3" xfId="54" applyNumberFormat="1" applyFont="1" applyFill="1" applyBorder="1" applyAlignment="1">
      <alignment horizontal="left" vertical="center" wrapText="1"/>
    </xf>
    <xf numFmtId="14" fontId="5" fillId="2" borderId="3" xfId="54" applyNumberFormat="1" applyFont="1" applyFill="1" applyBorder="1" applyAlignment="1">
      <alignment horizontal="left" vertical="center" wrapText="1"/>
    </xf>
    <xf numFmtId="58" fontId="5" fillId="0" borderId="3" xfId="54" applyNumberFormat="1" applyFont="1" applyFill="1" applyBorder="1" applyAlignment="1">
      <alignment horizontal="center" vertical="center" wrapText="1"/>
    </xf>
    <xf numFmtId="58" fontId="31" fillId="2" borderId="3" xfId="59" applyNumberFormat="1" applyFont="1" applyFill="1" applyBorder="1" applyAlignment="1">
      <alignment horizontal="center" vertical="center"/>
    </xf>
    <xf numFmtId="0" fontId="6" fillId="2" borderId="3" xfId="59" applyFont="1" applyFill="1" applyBorder="1" applyAlignment="1">
      <alignment horizontal="left" vertical="center" wrapText="1"/>
    </xf>
    <xf numFmtId="0" fontId="32" fillId="2" borderId="0" xfId="54" applyFont="1" applyFill="1" applyBorder="1" applyAlignment="1">
      <alignment horizontal="center" vertical="center" wrapText="1"/>
    </xf>
    <xf numFmtId="0" fontId="5" fillId="2" borderId="0" xfId="54" applyFont="1" applyFill="1" applyAlignment="1">
      <alignment vertical="center"/>
    </xf>
    <xf numFmtId="0" fontId="26" fillId="2" borderId="0" xfId="54" applyFont="1" applyFill="1" applyBorder="1" applyAlignment="1">
      <alignment horizontal="center" vertical="center"/>
    </xf>
    <xf numFmtId="0" fontId="5" fillId="2" borderId="3" xfId="54" applyFont="1" applyFill="1" applyBorder="1" applyAlignment="1">
      <alignment vertical="center"/>
    </xf>
    <xf numFmtId="0" fontId="5" fillId="0" borderId="3" xfId="54" applyFont="1" applyFill="1" applyBorder="1" applyAlignment="1">
      <alignment horizontal="left" vertical="center"/>
    </xf>
    <xf numFmtId="0" fontId="32" fillId="0" borderId="0" xfId="54" applyFont="1" applyFill="1" applyBorder="1" applyAlignment="1">
      <alignment horizontal="center" vertical="center" wrapText="1"/>
    </xf>
    <xf numFmtId="0" fontId="5" fillId="0" borderId="0" xfId="54" applyFont="1" applyFill="1" applyAlignment="1">
      <alignment vertical="center"/>
    </xf>
    <xf numFmtId="0" fontId="18" fillId="0" borderId="3" xfId="59" applyFont="1" applyFill="1" applyBorder="1" applyAlignment="1">
      <alignment horizontal="left" vertical="center"/>
    </xf>
    <xf numFmtId="0" fontId="20" fillId="2" borderId="3" xfId="54" applyFont="1" applyFill="1" applyBorder="1" applyAlignment="1">
      <alignment vertical="center"/>
    </xf>
    <xf numFmtId="0" fontId="6" fillId="2" borderId="3" xfId="54" applyFont="1" applyFill="1" applyBorder="1" applyAlignment="1">
      <alignment horizontal="left" vertical="center"/>
    </xf>
    <xf numFmtId="0" fontId="5" fillId="2" borderId="0" xfId="54" applyFont="1" applyFill="1" applyBorder="1" applyAlignment="1">
      <alignment horizontal="center" vertical="center" wrapText="1"/>
    </xf>
    <xf numFmtId="0" fontId="18" fillId="2" borderId="3" xfId="54" applyFont="1" applyFill="1" applyBorder="1" applyAlignment="1">
      <alignment horizontal="left" vertical="center"/>
    </xf>
    <xf numFmtId="0" fontId="6" fillId="2" borderId="0" xfId="59" applyFont="1" applyFill="1" applyBorder="1" applyAlignment="1">
      <alignment horizontal="center" vertical="center" wrapText="1"/>
    </xf>
    <xf numFmtId="0" fontId="9" fillId="2" borderId="3" xfId="54" applyFont="1" applyFill="1" applyBorder="1" applyAlignment="1">
      <alignment horizontal="left" vertical="center" wrapText="1"/>
    </xf>
    <xf numFmtId="58" fontId="10" fillId="2" borderId="3" xfId="59" applyNumberFormat="1" applyFont="1" applyFill="1" applyBorder="1" applyAlignment="1">
      <alignment horizontal="center" vertical="center" wrapText="1"/>
    </xf>
    <xf numFmtId="0" fontId="6" fillId="7" borderId="3" xfId="54" applyFont="1" applyFill="1" applyBorder="1" applyAlignment="1">
      <alignment horizontal="center" vertical="center" wrapText="1"/>
    </xf>
    <xf numFmtId="0" fontId="18" fillId="0" borderId="3" xfId="54" applyFont="1" applyFill="1" applyBorder="1" applyAlignment="1">
      <alignment horizontal="left" vertical="center"/>
    </xf>
    <xf numFmtId="0" fontId="6" fillId="3" borderId="3" xfId="59" applyFont="1" applyFill="1" applyBorder="1" applyAlignment="1">
      <alignment horizontal="center" vertical="center"/>
    </xf>
    <xf numFmtId="0" fontId="3" fillId="3" borderId="3" xfId="59" applyFont="1" applyFill="1" applyBorder="1" applyAlignment="1">
      <alignment horizontal="center" vertical="center"/>
    </xf>
    <xf numFmtId="58" fontId="3" fillId="3" borderId="3" xfId="59" applyNumberFormat="1" applyFont="1" applyFill="1" applyBorder="1" applyAlignment="1">
      <alignment horizontal="center" vertical="center"/>
    </xf>
    <xf numFmtId="58" fontId="29" fillId="0" borderId="3" xfId="54" applyNumberFormat="1" applyFont="1" applyFill="1" applyBorder="1" applyAlignment="1">
      <alignment horizontal="center" vertical="center"/>
    </xf>
    <xf numFmtId="58" fontId="3" fillId="2" borderId="3" xfId="54" applyNumberFormat="1" applyFont="1" applyFill="1" applyBorder="1" applyAlignment="1">
      <alignment horizontal="center" vertical="center"/>
    </xf>
    <xf numFmtId="0" fontId="7" fillId="2" borderId="3" xfId="54" applyFont="1" applyFill="1" applyBorder="1" applyAlignment="1">
      <alignment horizontal="center" vertical="center"/>
    </xf>
    <xf numFmtId="58" fontId="29" fillId="2" borderId="3" xfId="54" applyNumberFormat="1" applyFont="1" applyFill="1" applyBorder="1" applyAlignment="1">
      <alignment horizontal="center" vertical="center"/>
    </xf>
    <xf numFmtId="0" fontId="6" fillId="5" borderId="3" xfId="59" applyFont="1" applyFill="1" applyBorder="1" applyAlignment="1">
      <alignment horizontal="left" vertical="center"/>
    </xf>
    <xf numFmtId="58" fontId="33" fillId="2" borderId="3" xfId="54" applyNumberFormat="1" applyFont="1" applyFill="1" applyBorder="1" applyAlignment="1">
      <alignment horizontal="center" vertical="center" wrapText="1"/>
    </xf>
    <xf numFmtId="14" fontId="6" fillId="2" borderId="3" xfId="54" applyNumberFormat="1" applyFont="1" applyFill="1" applyBorder="1" applyAlignment="1">
      <alignment horizontal="center" vertical="center" wrapText="1"/>
    </xf>
    <xf numFmtId="58" fontId="21" fillId="2" borderId="3" xfId="54" applyNumberFormat="1" applyFont="1" applyFill="1" applyBorder="1" applyAlignment="1">
      <alignment horizontal="center" vertical="center" wrapText="1"/>
    </xf>
    <xf numFmtId="58" fontId="18" fillId="2" borderId="3" xfId="54" applyNumberFormat="1" applyFont="1" applyFill="1" applyBorder="1" applyAlignment="1">
      <alignment horizontal="left" vertical="center"/>
    </xf>
    <xf numFmtId="58" fontId="6" fillId="2" borderId="3" xfId="54" applyNumberFormat="1" applyFont="1" applyFill="1" applyBorder="1" applyAlignment="1">
      <alignment horizontal="center" vertical="center" wrapText="1"/>
    </xf>
    <xf numFmtId="0" fontId="34" fillId="0" borderId="3" xfId="54" applyFont="1" applyFill="1" applyBorder="1" applyAlignment="1">
      <alignment horizontal="center" vertical="center"/>
    </xf>
    <xf numFmtId="0" fontId="4" fillId="5" borderId="3" xfId="59" applyFont="1" applyFill="1" applyBorder="1" applyAlignment="1">
      <alignment horizontal="left" vertical="center"/>
    </xf>
    <xf numFmtId="0" fontId="9" fillId="3" borderId="3" xfId="54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vertical="center"/>
    </xf>
    <xf numFmtId="0" fontId="6" fillId="3" borderId="3" xfId="59" applyFont="1" applyFill="1" applyBorder="1" applyAlignment="1">
      <alignment horizontal="left" vertical="center"/>
    </xf>
    <xf numFmtId="0" fontId="6" fillId="3" borderId="0" xfId="59" applyFont="1" applyFill="1" applyBorder="1" applyAlignment="1">
      <alignment horizontal="center" vertical="center"/>
    </xf>
    <xf numFmtId="0" fontId="7" fillId="2" borderId="3" xfId="54" applyFont="1" applyFill="1" applyBorder="1" applyAlignment="1">
      <alignment horizontal="left" vertical="center"/>
    </xf>
    <xf numFmtId="0" fontId="9" fillId="2" borderId="3" xfId="54" applyFont="1" applyFill="1" applyBorder="1" applyAlignment="1">
      <alignment horizontal="center" vertical="center" wrapText="1"/>
    </xf>
    <xf numFmtId="0" fontId="6" fillId="2" borderId="0" xfId="54" applyFont="1" applyFill="1" applyAlignment="1">
      <alignment horizontal="left" vertical="center"/>
    </xf>
    <xf numFmtId="0" fontId="25" fillId="2" borderId="0" xfId="54" applyFont="1" applyFill="1" applyBorder="1" applyAlignment="1">
      <alignment horizontal="center" vertical="center"/>
    </xf>
    <xf numFmtId="0" fontId="3" fillId="2" borderId="0" xfId="59" applyFont="1" applyFill="1" applyAlignment="1">
      <alignment horizontal="left" vertical="center"/>
    </xf>
    <xf numFmtId="0" fontId="7" fillId="0" borderId="3" xfId="54" applyFont="1" applyFill="1" applyBorder="1" applyAlignment="1">
      <alignment horizontal="left" vertical="center"/>
    </xf>
    <xf numFmtId="0" fontId="6" fillId="2" borderId="0" xfId="54" applyFont="1" applyFill="1" applyBorder="1" applyAlignment="1">
      <alignment horizontal="center" vertical="center" wrapText="1"/>
    </xf>
    <xf numFmtId="0" fontId="7" fillId="0" borderId="3" xfId="54" applyFont="1" applyFill="1" applyBorder="1" applyAlignment="1">
      <alignment horizontal="center" vertical="center"/>
    </xf>
    <xf numFmtId="58" fontId="3" fillId="0" borderId="4" xfId="59" applyNumberFormat="1" applyFont="1" applyFill="1" applyBorder="1" applyAlignment="1">
      <alignment horizontal="center" vertical="center"/>
    </xf>
    <xf numFmtId="0" fontId="23" fillId="2" borderId="3" xfId="59" applyFont="1" applyFill="1" applyBorder="1" applyAlignment="1">
      <alignment horizontal="center" vertical="center"/>
    </xf>
    <xf numFmtId="58" fontId="6" fillId="0" borderId="3" xfId="54" applyNumberFormat="1" applyFont="1" applyFill="1" applyBorder="1" applyAlignment="1">
      <alignment horizontal="center" vertical="center" wrapText="1"/>
    </xf>
    <xf numFmtId="58" fontId="3" fillId="2" borderId="0" xfId="59" applyNumberFormat="1" applyFont="1" applyFill="1" applyAlignment="1">
      <alignment horizontal="center" vertical="center"/>
    </xf>
    <xf numFmtId="58" fontId="3" fillId="2" borderId="4" xfId="59" applyNumberFormat="1" applyFont="1" applyFill="1" applyBorder="1" applyAlignment="1">
      <alignment horizontal="center" vertical="center"/>
    </xf>
    <xf numFmtId="58" fontId="6" fillId="0" borderId="3" xfId="59" applyNumberFormat="1" applyFont="1" applyFill="1" applyBorder="1" applyAlignment="1">
      <alignment horizontal="center" vertical="center"/>
    </xf>
    <xf numFmtId="58" fontId="10" fillId="2" borderId="3" xfId="54" applyNumberFormat="1" applyFont="1" applyFill="1" applyBorder="1" applyAlignment="1">
      <alignment horizontal="center" vertical="center" wrapText="1"/>
    </xf>
    <xf numFmtId="0" fontId="9" fillId="0" borderId="4" xfId="54" applyFont="1" applyFill="1" applyBorder="1" applyAlignment="1">
      <alignment horizontal="center" vertical="center"/>
    </xf>
    <xf numFmtId="0" fontId="20" fillId="0" borderId="3" xfId="54" applyFont="1" applyFill="1" applyBorder="1" applyAlignment="1">
      <alignment horizontal="center" vertical="center" wrapText="1"/>
    </xf>
    <xf numFmtId="0" fontId="6" fillId="2" borderId="0" xfId="59" applyFont="1" applyFill="1" applyAlignment="1">
      <alignment horizontal="center" vertical="center"/>
    </xf>
    <xf numFmtId="0" fontId="6" fillId="2" borderId="4" xfId="59" applyFont="1" applyFill="1" applyBorder="1" applyAlignment="1">
      <alignment horizontal="left" vertical="center"/>
    </xf>
    <xf numFmtId="0" fontId="6" fillId="2" borderId="0" xfId="59" applyFont="1" applyFill="1" applyBorder="1" applyAlignment="1">
      <alignment horizontal="left" vertical="center"/>
    </xf>
    <xf numFmtId="0" fontId="6" fillId="2" borderId="3" xfId="54" applyFont="1" applyFill="1" applyBorder="1" applyAlignment="1">
      <alignment horizontal="center" vertical="center" shrinkToFit="1"/>
    </xf>
    <xf numFmtId="0" fontId="5" fillId="0" borderId="3" xfId="54" applyFont="1" applyFill="1" applyBorder="1" applyAlignment="1">
      <alignment vertical="center"/>
    </xf>
    <xf numFmtId="0" fontId="5" fillId="0" borderId="3" xfId="54" applyFont="1" applyFill="1" applyBorder="1" applyAlignment="1">
      <alignment horizontal="center" vertical="center" wrapText="1"/>
    </xf>
    <xf numFmtId="0" fontId="29" fillId="2" borderId="3" xfId="54" applyFont="1" applyFill="1" applyBorder="1" applyAlignment="1">
      <alignment horizontal="center" vertical="center" wrapText="1"/>
    </xf>
    <xf numFmtId="0" fontId="8" fillId="2" borderId="3" xfId="54" applyFont="1" applyFill="1" applyBorder="1" applyAlignment="1">
      <alignment vertical="center"/>
    </xf>
    <xf numFmtId="0" fontId="8" fillId="0" borderId="3" xfId="54" applyFont="1" applyFill="1" applyBorder="1" applyAlignment="1">
      <alignment vertical="center"/>
    </xf>
    <xf numFmtId="0" fontId="23" fillId="0" borderId="3" xfId="59" applyFont="1" applyFill="1" applyBorder="1" applyAlignment="1">
      <alignment horizontal="center" vertical="center"/>
    </xf>
    <xf numFmtId="58" fontId="7" fillId="2" borderId="3" xfId="54" applyNumberFormat="1" applyFont="1" applyFill="1" applyBorder="1" applyAlignment="1">
      <alignment horizontal="center" vertical="center"/>
    </xf>
    <xf numFmtId="0" fontId="29" fillId="2" borderId="3" xfId="59" applyFont="1" applyFill="1" applyBorder="1" applyAlignment="1">
      <alignment horizontal="left" vertical="center"/>
    </xf>
    <xf numFmtId="58" fontId="7" fillId="0" borderId="3" xfId="59" applyNumberFormat="1" applyFont="1" applyFill="1" applyBorder="1" applyAlignment="1">
      <alignment horizontal="center" vertical="center"/>
    </xf>
    <xf numFmtId="58" fontId="35" fillId="0" borderId="4" xfId="59" applyNumberFormat="1" applyFont="1" applyFill="1" applyBorder="1" applyAlignment="1">
      <alignment horizontal="center" vertical="center"/>
    </xf>
    <xf numFmtId="58" fontId="10" fillId="0" borderId="3" xfId="54" applyNumberFormat="1" applyFont="1" applyFill="1" applyBorder="1" applyAlignment="1">
      <alignment horizontal="center" vertical="center" wrapText="1"/>
    </xf>
    <xf numFmtId="0" fontId="23" fillId="5" borderId="3" xfId="59" applyFont="1" applyFill="1" applyBorder="1" applyAlignment="1">
      <alignment horizontal="center" vertical="center"/>
    </xf>
    <xf numFmtId="0" fontId="18" fillId="0" borderId="0" xfId="59" applyFont="1" applyFill="1" applyAlignment="1">
      <alignment vertical="center"/>
    </xf>
    <xf numFmtId="0" fontId="18" fillId="0" borderId="3" xfId="59" applyFont="1" applyFill="1" applyBorder="1" applyAlignment="1">
      <alignment vertical="center"/>
    </xf>
    <xf numFmtId="0" fontId="9" fillId="0" borderId="5" xfId="59" applyFont="1" applyFill="1" applyBorder="1" applyAlignment="1">
      <alignment horizontal="center" vertical="center"/>
    </xf>
    <xf numFmtId="58" fontId="18" fillId="0" borderId="3" xfId="59" applyNumberFormat="1" applyFont="1" applyFill="1" applyBorder="1" applyAlignment="1">
      <alignment horizontal="center" vertical="center"/>
    </xf>
    <xf numFmtId="58" fontId="23" fillId="0" borderId="4" xfId="59" applyNumberFormat="1" applyFont="1" applyFill="1" applyBorder="1" applyAlignment="1">
      <alignment horizontal="center" vertical="center"/>
    </xf>
    <xf numFmtId="0" fontId="9" fillId="0" borderId="3" xfId="54" applyFont="1" applyBorder="1" applyAlignment="1"/>
    <xf numFmtId="0" fontId="25" fillId="2" borderId="3" xfId="59" applyFont="1" applyFill="1" applyBorder="1" applyAlignment="1">
      <alignment horizontal="center" vertical="center"/>
    </xf>
    <xf numFmtId="0" fontId="6" fillId="0" borderId="5" xfId="59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left" vertical="center"/>
    </xf>
    <xf numFmtId="0" fontId="8" fillId="8" borderId="3" xfId="54" applyFont="1" applyFill="1" applyBorder="1" applyAlignment="1">
      <alignment horizontal="left" vertical="center"/>
    </xf>
    <xf numFmtId="0" fontId="8" fillId="3" borderId="3" xfId="54" applyFont="1" applyFill="1" applyBorder="1" applyAlignment="1">
      <alignment horizontal="left" vertical="center"/>
    </xf>
    <xf numFmtId="49" fontId="9" fillId="3" borderId="3" xfId="54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left" vertical="center" wrapText="1"/>
    </xf>
    <xf numFmtId="58" fontId="6" fillId="3" borderId="3" xfId="54" applyNumberFormat="1" applyFont="1" applyFill="1" applyBorder="1" applyAlignment="1">
      <alignment horizontal="center" vertical="center"/>
    </xf>
    <xf numFmtId="0" fontId="18" fillId="3" borderId="3" xfId="59" applyFont="1" applyFill="1" applyBorder="1" applyAlignment="1">
      <alignment vertical="center" wrapText="1"/>
    </xf>
    <xf numFmtId="0" fontId="18" fillId="9" borderId="3" xfId="59" applyFont="1" applyFill="1" applyBorder="1" applyAlignment="1">
      <alignment horizontal="center" vertical="center"/>
    </xf>
    <xf numFmtId="0" fontId="18" fillId="2" borderId="3" xfId="59" applyFont="1" applyFill="1" applyBorder="1" applyAlignment="1">
      <alignment vertical="center" wrapText="1"/>
    </xf>
    <xf numFmtId="0" fontId="18" fillId="10" borderId="3" xfId="59" applyFont="1" applyFill="1" applyBorder="1" applyAlignment="1">
      <alignment horizontal="center" vertical="center"/>
    </xf>
    <xf numFmtId="0" fontId="9" fillId="2" borderId="3" xfId="54" applyFont="1" applyFill="1" applyBorder="1" applyAlignment="1">
      <alignment horizontal="center" vertical="center" shrinkToFit="1"/>
    </xf>
    <xf numFmtId="0" fontId="9" fillId="0" borderId="3" xfId="54" applyFont="1" applyFill="1" applyBorder="1" applyAlignment="1">
      <alignment horizontal="center" vertical="center" shrinkToFit="1"/>
    </xf>
    <xf numFmtId="0" fontId="18" fillId="0" borderId="3" xfId="59" applyFont="1" applyFill="1" applyBorder="1" applyAlignment="1">
      <alignment vertical="center" wrapText="1"/>
    </xf>
    <xf numFmtId="0" fontId="18" fillId="10" borderId="3" xfId="54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center" vertical="center" shrinkToFit="1"/>
    </xf>
    <xf numFmtId="58" fontId="29" fillId="0" borderId="3" xfId="54" applyNumberFormat="1" applyFont="1" applyFill="1" applyBorder="1" applyAlignment="1">
      <alignment horizontal="center" vertical="center" wrapText="1"/>
    </xf>
    <xf numFmtId="0" fontId="18" fillId="2" borderId="3" xfId="54" applyFont="1" applyFill="1" applyBorder="1" applyAlignment="1">
      <alignment horizontal="center" vertical="center" shrinkToFit="1"/>
    </xf>
    <xf numFmtId="0" fontId="18" fillId="0" borderId="3" xfId="54" applyFont="1" applyFill="1" applyBorder="1" applyAlignment="1">
      <alignment horizontal="center" vertical="center" shrinkToFit="1"/>
    </xf>
    <xf numFmtId="58" fontId="8" fillId="0" borderId="3" xfId="54" applyNumberFormat="1" applyFont="1" applyFill="1" applyBorder="1" applyAlignment="1">
      <alignment horizontal="center" vertical="center" shrinkToFit="1"/>
    </xf>
    <xf numFmtId="0" fontId="18" fillId="6" borderId="3" xfId="59" applyFont="1" applyFill="1" applyBorder="1" applyAlignment="1">
      <alignment horizontal="center" vertical="center"/>
    </xf>
    <xf numFmtId="58" fontId="8" fillId="2" borderId="3" xfId="54" applyNumberFormat="1" applyFont="1" applyFill="1" applyBorder="1" applyAlignment="1">
      <alignment horizontal="center" vertical="center" shrinkToFit="1"/>
    </xf>
    <xf numFmtId="0" fontId="18" fillId="0" borderId="3" xfId="54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center" vertical="center"/>
    </xf>
    <xf numFmtId="0" fontId="18" fillId="3" borderId="3" xfId="59" applyFont="1" applyFill="1" applyBorder="1" applyAlignment="1">
      <alignment horizontal="center" vertical="center"/>
    </xf>
    <xf numFmtId="58" fontId="29" fillId="2" borderId="3" xfId="54" applyNumberFormat="1" applyFont="1" applyFill="1" applyBorder="1" applyAlignment="1">
      <alignment horizontal="center" vertical="center" wrapText="1"/>
    </xf>
    <xf numFmtId="0" fontId="4" fillId="11" borderId="3" xfId="59" applyFont="1" applyFill="1" applyBorder="1" applyAlignment="1">
      <alignment horizontal="center" vertical="center" wrapText="1"/>
    </xf>
    <xf numFmtId="58" fontId="5" fillId="2" borderId="3" xfId="54" applyNumberFormat="1" applyFont="1" applyFill="1" applyBorder="1" applyAlignment="1">
      <alignment horizontal="center" vertical="center" shrinkToFit="1"/>
    </xf>
    <xf numFmtId="0" fontId="36" fillId="0" borderId="3" xfId="54" applyFont="1" applyFill="1" applyBorder="1" applyAlignment="1">
      <alignment horizontal="center" vertical="center" shrinkToFit="1"/>
    </xf>
    <xf numFmtId="0" fontId="36" fillId="0" borderId="3" xfId="54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center" vertical="center" wrapText="1"/>
    </xf>
    <xf numFmtId="0" fontId="18" fillId="2" borderId="0" xfId="54" applyFont="1" applyFill="1" applyAlignment="1">
      <alignment horizontal="center" vertical="center"/>
    </xf>
    <xf numFmtId="0" fontId="18" fillId="0" borderId="5" xfId="54" applyFont="1" applyFill="1" applyBorder="1" applyAlignment="1">
      <alignment horizontal="center" vertical="center"/>
    </xf>
    <xf numFmtId="58" fontId="18" fillId="0" borderId="5" xfId="54" applyNumberFormat="1" applyFont="1" applyFill="1" applyBorder="1" applyAlignment="1">
      <alignment horizontal="center" vertical="center"/>
    </xf>
    <xf numFmtId="0" fontId="37" fillId="0" borderId="3" xfId="54" applyFont="1" applyFill="1" applyBorder="1" applyAlignment="1">
      <alignment horizontal="center" vertical="center"/>
    </xf>
    <xf numFmtId="0" fontId="29" fillId="2" borderId="3" xfId="59" applyFont="1" applyFill="1" applyBorder="1" applyAlignment="1">
      <alignment vertical="center" wrapText="1"/>
    </xf>
    <xf numFmtId="0" fontId="37" fillId="2" borderId="3" xfId="54" applyFont="1" applyFill="1" applyBorder="1" applyAlignment="1">
      <alignment horizontal="center" vertical="center" shrinkToFit="1"/>
    </xf>
    <xf numFmtId="0" fontId="37" fillId="2" borderId="3" xfId="54" applyFont="1" applyFill="1" applyBorder="1" applyAlignment="1">
      <alignment horizontal="center" vertical="center"/>
    </xf>
    <xf numFmtId="58" fontId="29" fillId="3" borderId="3" xfId="54" applyNumberFormat="1" applyFont="1" applyFill="1" applyBorder="1" applyAlignment="1">
      <alignment horizontal="center" vertical="center" wrapText="1"/>
    </xf>
    <xf numFmtId="0" fontId="29" fillId="3" borderId="3" xfId="59" applyFont="1" applyFill="1" applyBorder="1" applyAlignment="1">
      <alignment horizontal="center" vertical="center" wrapText="1"/>
    </xf>
    <xf numFmtId="0" fontId="18" fillId="3" borderId="3" xfId="54" applyFont="1" applyFill="1" applyBorder="1" applyAlignment="1">
      <alignment horizontal="center" vertical="center"/>
    </xf>
    <xf numFmtId="58" fontId="18" fillId="3" borderId="3" xfId="54" applyNumberFormat="1" applyFont="1" applyFill="1" applyBorder="1" applyAlignment="1">
      <alignment horizontal="center" vertical="center"/>
    </xf>
    <xf numFmtId="58" fontId="18" fillId="2" borderId="3" xfId="54" applyNumberFormat="1" applyFont="1" applyFill="1" applyBorder="1" applyAlignment="1">
      <alignment horizontal="center" vertical="center" wrapText="1"/>
    </xf>
    <xf numFmtId="0" fontId="25" fillId="2" borderId="3" xfId="54" applyFont="1" applyFill="1" applyBorder="1" applyAlignment="1">
      <alignment horizontal="center" vertical="center"/>
    </xf>
    <xf numFmtId="0" fontId="25" fillId="0" borderId="3" xfId="54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horizontal="left" vertical="center"/>
    </xf>
    <xf numFmtId="0" fontId="6" fillId="3" borderId="3" xfId="54" applyFont="1" applyFill="1" applyBorder="1" applyAlignment="1">
      <alignment horizontal="center" vertical="center" wrapText="1"/>
    </xf>
    <xf numFmtId="0" fontId="25" fillId="3" borderId="3" xfId="54" applyFont="1" applyFill="1" applyBorder="1" applyAlignment="1">
      <alignment horizontal="center" vertical="center"/>
    </xf>
    <xf numFmtId="58" fontId="8" fillId="2" borderId="3" xfId="54" applyNumberFormat="1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left" vertical="center" wrapText="1"/>
    </xf>
    <xf numFmtId="0" fontId="36" fillId="2" borderId="3" xfId="54" applyFont="1" applyFill="1" applyBorder="1" applyAlignment="1">
      <alignment horizontal="center" vertical="center" shrinkToFit="1"/>
    </xf>
    <xf numFmtId="0" fontId="38" fillId="0" borderId="3" xfId="54" applyFont="1" applyBorder="1" applyAlignment="1">
      <alignment vertical="center"/>
    </xf>
    <xf numFmtId="177" fontId="29" fillId="2" borderId="3" xfId="54" applyNumberFormat="1" applyFont="1" applyFill="1" applyBorder="1" applyAlignment="1">
      <alignment horizontal="center" vertical="center" wrapText="1"/>
    </xf>
    <xf numFmtId="177" fontId="18" fillId="10" borderId="3" xfId="54" applyNumberFormat="1" applyFont="1" applyFill="1" applyBorder="1" applyAlignment="1">
      <alignment horizontal="center" vertical="center" wrapText="1"/>
    </xf>
    <xf numFmtId="58" fontId="38" fillId="0" borderId="3" xfId="54" applyNumberFormat="1" applyFont="1" applyFill="1" applyBorder="1" applyAlignment="1">
      <alignment horizontal="left" vertical="center" wrapText="1"/>
    </xf>
    <xf numFmtId="0" fontId="18" fillId="2" borderId="3" xfId="54" applyFont="1" applyFill="1" applyBorder="1" applyAlignment="1">
      <alignment horizontal="center" vertical="center" wrapText="1" shrinkToFit="1"/>
    </xf>
    <xf numFmtId="0" fontId="18" fillId="4" borderId="3" xfId="54" applyFont="1" applyFill="1" applyBorder="1" applyAlignment="1">
      <alignment horizontal="center" vertical="center"/>
    </xf>
    <xf numFmtId="0" fontId="18" fillId="2" borderId="3" xfId="54" applyFont="1" applyFill="1" applyBorder="1" applyAlignment="1">
      <alignment horizontal="center" vertical="center" wrapText="1"/>
    </xf>
    <xf numFmtId="0" fontId="6" fillId="0" borderId="3" xfId="54" applyFont="1" applyFill="1" applyBorder="1" applyAlignment="1">
      <alignment horizontal="left"/>
    </xf>
    <xf numFmtId="0" fontId="29" fillId="2" borderId="3" xfId="54" applyFont="1" applyFill="1" applyBorder="1" applyAlignment="1">
      <alignment horizontal="left" vertical="center"/>
    </xf>
    <xf numFmtId="0" fontId="8" fillId="0" borderId="3" xfId="54" applyFont="1" applyFill="1" applyBorder="1" applyAlignment="1">
      <alignment horizontal="center" vertical="center"/>
    </xf>
    <xf numFmtId="58" fontId="8" fillId="0" borderId="3" xfId="54" applyNumberFormat="1" applyFont="1" applyFill="1" applyBorder="1" applyAlignment="1">
      <alignment horizontal="center" vertical="center"/>
    </xf>
    <xf numFmtId="0" fontId="8" fillId="0" borderId="0" xfId="54" applyFont="1" applyFill="1" applyBorder="1" applyAlignment="1">
      <alignment horizontal="left" vertical="center"/>
    </xf>
    <xf numFmtId="0" fontId="29" fillId="2" borderId="3" xfId="59" applyFont="1" applyFill="1" applyBorder="1" applyAlignment="1">
      <alignment horizontal="left" vertical="center" wrapText="1"/>
    </xf>
    <xf numFmtId="58" fontId="38" fillId="2" borderId="3" xfId="54" applyNumberFormat="1" applyFont="1" applyFill="1" applyBorder="1" applyAlignment="1">
      <alignment horizontal="center" vertical="center" wrapText="1"/>
    </xf>
    <xf numFmtId="0" fontId="39" fillId="0" borderId="3" xfId="54" applyFont="1" applyFill="1" applyBorder="1" applyAlignment="1">
      <alignment horizontal="center" vertical="center"/>
    </xf>
    <xf numFmtId="58" fontId="38" fillId="0" borderId="3" xfId="54" applyNumberFormat="1" applyFont="1" applyFill="1" applyBorder="1" applyAlignment="1">
      <alignment horizontal="center" vertical="center" wrapText="1"/>
    </xf>
    <xf numFmtId="0" fontId="29" fillId="2" borderId="3" xfId="54" applyFont="1" applyFill="1" applyBorder="1" applyAlignment="1">
      <alignment horizontal="left" vertical="center" wrapText="1"/>
    </xf>
    <xf numFmtId="0" fontId="29" fillId="0" borderId="3" xfId="59" applyFont="1" applyFill="1" applyBorder="1" applyAlignment="1">
      <alignment horizontal="left" vertical="center" wrapText="1"/>
    </xf>
    <xf numFmtId="0" fontId="39" fillId="0" borderId="3" xfId="54" applyFont="1" applyBorder="1" applyAlignment="1">
      <alignment horizontal="center" vertical="center"/>
    </xf>
    <xf numFmtId="0" fontId="4" fillId="2" borderId="0" xfId="54" applyFont="1" applyFill="1" applyAlignment="1">
      <alignment horizontal="left" vertical="center"/>
    </xf>
    <xf numFmtId="0" fontId="40" fillId="0" borderId="3" xfId="54" applyFont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center" vertical="center" shrinkToFit="1"/>
    </xf>
    <xf numFmtId="0" fontId="7" fillId="2" borderId="3" xfId="54" applyFont="1" applyFill="1" applyBorder="1" applyAlignment="1">
      <alignment horizontal="center" vertical="center" shrinkToFit="1"/>
    </xf>
    <xf numFmtId="0" fontId="7" fillId="0" borderId="3" xfId="54" applyFont="1" applyFill="1" applyBorder="1" applyAlignment="1">
      <alignment horizontal="center" vertical="center" shrinkToFit="1"/>
    </xf>
    <xf numFmtId="14" fontId="29" fillId="0" borderId="3" xfId="54" applyNumberFormat="1" applyFont="1" applyFill="1" applyBorder="1" applyAlignment="1">
      <alignment horizontal="left" vertical="center" wrapText="1"/>
    </xf>
    <xf numFmtId="177" fontId="18" fillId="0" borderId="3" xfId="54" applyNumberFormat="1" applyFont="1" applyFill="1" applyBorder="1" applyAlignment="1">
      <alignment horizontal="center" vertical="center" wrapText="1"/>
    </xf>
    <xf numFmtId="177" fontId="18" fillId="2" borderId="3" xfId="54" applyNumberFormat="1" applyFont="1" applyFill="1" applyBorder="1" applyAlignment="1">
      <alignment horizontal="center" vertical="center" wrapText="1"/>
    </xf>
    <xf numFmtId="0" fontId="40" fillId="0" borderId="3" xfId="54" applyFont="1" applyFill="1" applyBorder="1" applyAlignment="1">
      <alignment horizontal="center" vertical="center"/>
    </xf>
    <xf numFmtId="58" fontId="37" fillId="0" borderId="3" xfId="54" applyNumberFormat="1" applyFont="1" applyBorder="1" applyAlignment="1">
      <alignment horizontal="center" vertical="center"/>
    </xf>
    <xf numFmtId="14" fontId="29" fillId="2" borderId="3" xfId="54" applyNumberFormat="1" applyFont="1" applyFill="1" applyBorder="1" applyAlignment="1">
      <alignment horizontal="left" vertical="center" wrapText="1"/>
    </xf>
    <xf numFmtId="14" fontId="18" fillId="2" borderId="3" xfId="54" applyNumberFormat="1" applyFont="1" applyFill="1" applyBorder="1" applyAlignment="1">
      <alignment horizontal="center" vertical="center" wrapText="1"/>
    </xf>
    <xf numFmtId="0" fontId="29" fillId="0" borderId="3" xfId="54" applyFont="1" applyFill="1" applyBorder="1" applyAlignment="1">
      <alignment horizontal="left" vertical="center" wrapText="1"/>
    </xf>
    <xf numFmtId="0" fontId="33" fillId="12" borderId="3" xfId="54" applyFont="1" applyFill="1" applyBorder="1" applyAlignment="1">
      <alignment horizontal="left" vertical="center"/>
    </xf>
    <xf numFmtId="0" fontId="18" fillId="0" borderId="6" xfId="54" applyFont="1" applyFill="1" applyBorder="1" applyAlignment="1">
      <alignment horizontal="left" vertical="center"/>
    </xf>
    <xf numFmtId="0" fontId="18" fillId="2" borderId="6" xfId="54" applyFont="1" applyFill="1" applyBorder="1" applyAlignment="1">
      <alignment horizontal="left" vertical="center"/>
    </xf>
    <xf numFmtId="0" fontId="9" fillId="2" borderId="3" xfId="54" applyFont="1" applyFill="1" applyBorder="1" applyAlignment="1">
      <alignment horizontal="left" vertical="center"/>
    </xf>
    <xf numFmtId="0" fontId="41" fillId="0" borderId="3" xfId="54" applyFont="1" applyFill="1" applyBorder="1" applyAlignment="1">
      <alignment horizontal="left"/>
    </xf>
    <xf numFmtId="0" fontId="33" fillId="2" borderId="3" xfId="54" applyFont="1" applyFill="1" applyBorder="1" applyAlignment="1">
      <alignment horizontal="left" vertical="center"/>
    </xf>
    <xf numFmtId="0" fontId="41" fillId="2" borderId="3" xfId="54" applyFont="1" applyFill="1" applyBorder="1" applyAlignment="1">
      <alignment horizontal="left"/>
    </xf>
    <xf numFmtId="0" fontId="6" fillId="2" borderId="6" xfId="54" applyFont="1" applyFill="1" applyBorder="1" applyAlignment="1">
      <alignment horizontal="left" vertical="center"/>
    </xf>
    <xf numFmtId="0" fontId="9" fillId="4" borderId="3" xfId="54" applyFont="1" applyFill="1" applyBorder="1" applyAlignment="1">
      <alignment horizontal="center" vertical="center"/>
    </xf>
    <xf numFmtId="0" fontId="39" fillId="2" borderId="3" xfId="54" applyFont="1" applyFill="1" applyBorder="1" applyAlignment="1">
      <alignment horizontal="center" vertical="center"/>
    </xf>
    <xf numFmtId="14" fontId="18" fillId="0" borderId="3" xfId="54" applyNumberFormat="1" applyFont="1" applyFill="1" applyBorder="1" applyAlignment="1">
      <alignment horizontal="center" vertical="center" wrapText="1"/>
    </xf>
    <xf numFmtId="0" fontId="36" fillId="0" borderId="3" xfId="54" applyFont="1" applyFill="1" applyBorder="1" applyAlignment="1">
      <alignment horizontal="center" vertical="center" wrapText="1" shrinkToFit="1"/>
    </xf>
    <xf numFmtId="0" fontId="6" fillId="2" borderId="7" xfId="54" applyFont="1" applyFill="1" applyBorder="1" applyAlignment="1">
      <alignment horizontal="center" vertical="center"/>
    </xf>
    <xf numFmtId="58" fontId="6" fillId="2" borderId="7" xfId="54" applyNumberFormat="1" applyFont="1" applyFill="1" applyBorder="1" applyAlignment="1">
      <alignment horizontal="center" vertical="center"/>
    </xf>
    <xf numFmtId="58" fontId="38" fillId="3" borderId="3" xfId="54" applyNumberFormat="1" applyFont="1" applyFill="1" applyBorder="1" applyAlignment="1">
      <alignment horizontal="center" vertical="center" wrapText="1"/>
    </xf>
    <xf numFmtId="177" fontId="29" fillId="0" borderId="3" xfId="54" applyNumberFormat="1" applyFont="1" applyFill="1" applyBorder="1" applyAlignment="1">
      <alignment horizontal="center" vertical="center" wrapText="1"/>
    </xf>
    <xf numFmtId="0" fontId="42" fillId="0" borderId="3" xfId="54" applyFont="1" applyFill="1" applyBorder="1" applyAlignment="1">
      <alignment horizontal="center" vertical="center"/>
    </xf>
    <xf numFmtId="0" fontId="6" fillId="0" borderId="6" xfId="54" applyFont="1" applyFill="1" applyBorder="1" applyAlignment="1">
      <alignment horizontal="left" vertical="center"/>
    </xf>
    <xf numFmtId="0" fontId="6" fillId="2" borderId="7" xfId="54" applyFont="1" applyFill="1" applyBorder="1" applyAlignment="1">
      <alignment horizontal="center" vertical="center" shrinkToFit="1"/>
    </xf>
    <xf numFmtId="58" fontId="6" fillId="2" borderId="3" xfId="54" applyNumberFormat="1" applyFont="1" applyFill="1" applyBorder="1" applyAlignment="1">
      <alignment horizontal="center" vertical="center" shrinkToFit="1"/>
    </xf>
    <xf numFmtId="177" fontId="18" fillId="3" borderId="3" xfId="54" applyNumberFormat="1" applyFont="1" applyFill="1" applyBorder="1" applyAlignment="1">
      <alignment horizontal="center" vertical="center" wrapText="1"/>
    </xf>
    <xf numFmtId="0" fontId="36" fillId="2" borderId="3" xfId="54" applyFont="1" applyFill="1" applyBorder="1" applyAlignment="1">
      <alignment horizontal="center" vertical="center" wrapText="1" shrinkToFit="1"/>
    </xf>
    <xf numFmtId="0" fontId="18" fillId="2" borderId="8" xfId="54" applyFont="1" applyFill="1" applyBorder="1" applyAlignment="1">
      <alignment vertical="center"/>
    </xf>
    <xf numFmtId="0" fontId="42" fillId="0" borderId="2" xfId="54" applyBorder="1" applyAlignment="1">
      <alignment vertical="center"/>
    </xf>
    <xf numFmtId="0" fontId="8" fillId="13" borderId="3" xfId="54" applyFont="1" applyFill="1" applyBorder="1" applyAlignment="1">
      <alignment horizontal="left" vertical="center"/>
    </xf>
    <xf numFmtId="0" fontId="6" fillId="0" borderId="5" xfId="54" applyFont="1" applyFill="1" applyBorder="1" applyAlignment="1">
      <alignment horizontal="center" vertical="center"/>
    </xf>
    <xf numFmtId="0" fontId="6" fillId="2" borderId="5" xfId="54" applyFont="1" applyFill="1" applyBorder="1" applyAlignment="1">
      <alignment horizontal="center" vertical="center"/>
    </xf>
    <xf numFmtId="58" fontId="6" fillId="2" borderId="5" xfId="54" applyNumberFormat="1" applyFont="1" applyFill="1" applyBorder="1" applyAlignment="1">
      <alignment horizontal="center" vertical="center"/>
    </xf>
    <xf numFmtId="58" fontId="40" fillId="0" borderId="3" xfId="54" applyNumberFormat="1" applyFont="1" applyBorder="1" applyAlignment="1">
      <alignment horizontal="center" vertical="center"/>
    </xf>
    <xf numFmtId="0" fontId="29" fillId="2" borderId="3" xfId="54" applyFont="1" applyFill="1" applyBorder="1" applyAlignment="1">
      <alignment horizontal="center" vertical="center"/>
    </xf>
    <xf numFmtId="0" fontId="29" fillId="0" borderId="3" xfId="54" applyFont="1" applyFill="1" applyBorder="1" applyAlignment="1">
      <alignment horizontal="center" vertical="center"/>
    </xf>
    <xf numFmtId="0" fontId="40" fillId="2" borderId="3" xfId="54" applyFont="1" applyFill="1" applyBorder="1" applyAlignment="1">
      <alignment horizontal="center" vertical="center"/>
    </xf>
    <xf numFmtId="58" fontId="39" fillId="0" borderId="3" xfId="54" applyNumberFormat="1" applyFont="1" applyFill="1" applyBorder="1" applyAlignment="1">
      <alignment horizontal="center" vertical="center"/>
    </xf>
    <xf numFmtId="0" fontId="43" fillId="2" borderId="3" xfId="54" applyFont="1" applyFill="1" applyBorder="1" applyAlignment="1">
      <alignment horizontal="center" vertical="center"/>
    </xf>
    <xf numFmtId="58" fontId="43" fillId="2" borderId="3" xfId="54" applyNumberFormat="1" applyFont="1" applyFill="1" applyBorder="1" applyAlignment="1">
      <alignment horizontal="center" vertical="center"/>
    </xf>
    <xf numFmtId="58" fontId="6" fillId="2" borderId="0" xfId="54" applyNumberFormat="1" applyFont="1" applyFill="1" applyAlignment="1">
      <alignment horizontal="center" vertical="center"/>
    </xf>
    <xf numFmtId="0" fontId="6" fillId="2" borderId="5" xfId="54" applyFont="1" applyFill="1" applyBorder="1" applyAlignment="1">
      <alignment horizontal="center" vertical="center" shrinkToFit="1"/>
    </xf>
    <xf numFmtId="0" fontId="8" fillId="14" borderId="3" xfId="54" applyFont="1" applyFill="1" applyBorder="1" applyAlignment="1">
      <alignment horizontal="left" vertical="center"/>
    </xf>
    <xf numFmtId="58" fontId="40" fillId="2" borderId="3" xfId="54" applyNumberFormat="1" applyFont="1" applyFill="1" applyBorder="1" applyAlignment="1">
      <alignment horizontal="center" vertical="center"/>
    </xf>
    <xf numFmtId="0" fontId="4" fillId="2" borderId="3" xfId="54" applyFont="1" applyFill="1" applyBorder="1" applyAlignment="1">
      <alignment horizontal="center" vertical="center"/>
    </xf>
    <xf numFmtId="0" fontId="36" fillId="2" borderId="3" xfId="54" applyFont="1" applyFill="1" applyBorder="1" applyAlignment="1">
      <alignment horizontal="center" vertical="center"/>
    </xf>
    <xf numFmtId="0" fontId="42" fillId="13" borderId="3" xfId="54" applyFont="1" applyFill="1" applyBorder="1" applyAlignment="1">
      <alignment horizontal="center" vertical="center"/>
    </xf>
    <xf numFmtId="0" fontId="42" fillId="0" borderId="3" xfId="54" applyFill="1" applyBorder="1" applyAlignment="1">
      <alignment horizontal="center" vertical="center"/>
    </xf>
    <xf numFmtId="58" fontId="42" fillId="0" borderId="3" xfId="54" applyNumberFormat="1" applyFill="1" applyBorder="1" applyAlignment="1">
      <alignment horizontal="center" vertical="center"/>
    </xf>
    <xf numFmtId="0" fontId="6" fillId="13" borderId="0" xfId="54" applyFont="1" applyFill="1" applyAlignment="1">
      <alignment horizontal="center" vertical="center"/>
    </xf>
    <xf numFmtId="0" fontId="42" fillId="2" borderId="3" xfId="54" applyFont="1" applyFill="1" applyBorder="1" applyAlignment="1">
      <alignment horizontal="center" vertical="center"/>
    </xf>
    <xf numFmtId="0" fontId="18" fillId="2" borderId="6" xfId="54" applyFont="1" applyFill="1" applyBorder="1" applyAlignment="1">
      <alignment vertical="center"/>
    </xf>
    <xf numFmtId="0" fontId="6" fillId="13" borderId="3" xfId="54" applyFont="1" applyFill="1" applyBorder="1" applyAlignment="1">
      <alignment horizontal="center" vertical="center"/>
    </xf>
    <xf numFmtId="58" fontId="40" fillId="0" borderId="3" xfId="54" applyNumberFormat="1" applyFont="1" applyFill="1" applyBorder="1" applyAlignment="1">
      <alignment horizontal="center" vertical="center"/>
    </xf>
    <xf numFmtId="58" fontId="6" fillId="13" borderId="3" xfId="54" applyNumberFormat="1" applyFont="1" applyFill="1" applyBorder="1" applyAlignment="1">
      <alignment horizontal="center" vertical="center"/>
    </xf>
    <xf numFmtId="0" fontId="44" fillId="0" borderId="3" xfId="54" applyFont="1" applyFill="1" applyBorder="1" applyAlignment="1">
      <alignment horizontal="center" vertical="center"/>
    </xf>
    <xf numFmtId="0" fontId="44" fillId="0" borderId="0" xfId="54" applyFont="1" applyFill="1" applyAlignment="1">
      <alignment horizontal="center" vertical="center"/>
    </xf>
    <xf numFmtId="0" fontId="45" fillId="0" borderId="3" xfId="54" applyFont="1" applyFill="1" applyBorder="1" applyAlignment="1">
      <alignment horizontal="center" vertical="center"/>
    </xf>
    <xf numFmtId="58" fontId="42" fillId="2" borderId="3" xfId="54" applyNumberFormat="1" applyFill="1" applyBorder="1" applyAlignment="1">
      <alignment horizontal="center" vertical="center"/>
    </xf>
    <xf numFmtId="0" fontId="42" fillId="0" borderId="5" xfId="54" applyFill="1" applyBorder="1" applyAlignment="1">
      <alignment horizontal="center" vertical="center"/>
    </xf>
    <xf numFmtId="0" fontId="45" fillId="2" borderId="3" xfId="54" applyFont="1" applyFill="1" applyBorder="1" applyAlignment="1">
      <alignment horizontal="center" vertical="center"/>
    </xf>
    <xf numFmtId="0" fontId="42" fillId="0" borderId="5" xfId="54" applyFont="1" applyFill="1" applyBorder="1" applyAlignment="1">
      <alignment horizontal="center" vertical="center"/>
    </xf>
    <xf numFmtId="0" fontId="18" fillId="0" borderId="4" xfId="54" applyFont="1" applyFill="1" applyBorder="1" applyAlignment="1">
      <alignment horizontal="left" vertical="center"/>
    </xf>
    <xf numFmtId="0" fontId="9" fillId="6" borderId="3" xfId="54" applyFont="1" applyFill="1" applyBorder="1" applyAlignment="1">
      <alignment horizontal="center" vertical="center"/>
    </xf>
    <xf numFmtId="0" fontId="8" fillId="6" borderId="3" xfId="54" applyFont="1" applyFill="1" applyBorder="1" applyAlignment="1">
      <alignment horizontal="center" vertical="center"/>
    </xf>
    <xf numFmtId="58" fontId="8" fillId="6" borderId="3" xfId="54" applyNumberFormat="1" applyFont="1" applyFill="1" applyBorder="1" applyAlignment="1">
      <alignment horizontal="center" vertical="center"/>
    </xf>
    <xf numFmtId="58" fontId="6" fillId="6" borderId="3" xfId="54" applyNumberFormat="1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left" vertical="center"/>
    </xf>
    <xf numFmtId="0" fontId="9" fillId="14" borderId="3" xfId="54" applyFont="1" applyFill="1" applyBorder="1" applyAlignment="1">
      <alignment horizontal="center" vertical="center"/>
    </xf>
    <xf numFmtId="0" fontId="5" fillId="0" borderId="5" xfId="54" applyFont="1" applyFill="1" applyBorder="1" applyAlignment="1">
      <alignment horizontal="center" vertical="center"/>
    </xf>
    <xf numFmtId="0" fontId="8" fillId="0" borderId="5" xfId="54" applyFont="1" applyFill="1" applyBorder="1" applyAlignment="1">
      <alignment horizontal="center" vertical="center"/>
    </xf>
    <xf numFmtId="0" fontId="39" fillId="2" borderId="0" xfId="54" applyFont="1" applyFill="1" applyBorder="1" applyAlignment="1">
      <alignment horizontal="center" vertical="center"/>
    </xf>
    <xf numFmtId="0" fontId="42" fillId="2" borderId="5" xfId="54" applyFont="1" applyFill="1" applyBorder="1" applyAlignment="1">
      <alignment horizontal="center" vertical="center"/>
    </xf>
    <xf numFmtId="58" fontId="6" fillId="0" borderId="5" xfId="54" applyNumberFormat="1" applyFont="1" applyFill="1" applyBorder="1" applyAlignment="1">
      <alignment horizontal="center" vertical="center"/>
    </xf>
    <xf numFmtId="0" fontId="18" fillId="0" borderId="3" xfId="59" applyFont="1" applyFill="1" applyBorder="1" applyAlignment="1">
      <alignment horizontal="left" vertical="center" wrapText="1"/>
    </xf>
    <xf numFmtId="0" fontId="18" fillId="2" borderId="3" xfId="59" applyFont="1" applyFill="1" applyBorder="1" applyAlignment="1">
      <alignment horizontal="left" vertical="center" wrapText="1"/>
    </xf>
    <xf numFmtId="0" fontId="42" fillId="0" borderId="3" xfId="54" applyBorder="1" applyAlignment="1">
      <alignment horizontal="center" vertical="center"/>
    </xf>
    <xf numFmtId="0" fontId="6" fillId="2" borderId="5" xfId="54" applyFont="1" applyFill="1" applyBorder="1" applyAlignment="1">
      <alignment horizontal="left" vertical="center"/>
    </xf>
    <xf numFmtId="0" fontId="39" fillId="15" borderId="3" xfId="54" applyFont="1" applyFill="1" applyBorder="1" applyAlignment="1">
      <alignment horizontal="center" vertical="center"/>
    </xf>
    <xf numFmtId="0" fontId="6" fillId="15" borderId="3" xfId="54" applyFont="1" applyFill="1" applyBorder="1" applyAlignment="1">
      <alignment horizontal="center" vertical="center"/>
    </xf>
    <xf numFmtId="0" fontId="6" fillId="13" borderId="5" xfId="54" applyFont="1" applyFill="1" applyBorder="1" applyAlignment="1">
      <alignment horizontal="center" vertical="center"/>
    </xf>
    <xf numFmtId="0" fontId="42" fillId="13" borderId="3" xfId="54" applyFill="1" applyBorder="1" applyAlignment="1">
      <alignment horizontal="center" vertical="center"/>
    </xf>
    <xf numFmtId="58" fontId="42" fillId="13" borderId="3" xfId="54" applyNumberFormat="1" applyFill="1" applyBorder="1" applyAlignment="1">
      <alignment horizontal="center" vertical="center"/>
    </xf>
    <xf numFmtId="58" fontId="39" fillId="2" borderId="3" xfId="54" applyNumberFormat="1" applyFont="1" applyFill="1" applyBorder="1" applyAlignment="1">
      <alignment horizontal="center" vertical="center"/>
    </xf>
    <xf numFmtId="0" fontId="18" fillId="3" borderId="3" xfId="54" applyFont="1" applyFill="1" applyBorder="1" applyAlignment="1">
      <alignment horizontal="left" vertical="center"/>
    </xf>
    <xf numFmtId="0" fontId="18" fillId="13" borderId="3" xfId="54" applyFont="1" applyFill="1" applyBorder="1" applyAlignment="1">
      <alignment horizontal="left" vertical="center"/>
    </xf>
    <xf numFmtId="49" fontId="9" fillId="2" borderId="7" xfId="54" applyNumberFormat="1" applyFont="1" applyFill="1" applyBorder="1" applyAlignment="1">
      <alignment horizontal="center" vertical="center"/>
    </xf>
    <xf numFmtId="0" fontId="9" fillId="0" borderId="7" xfId="54" applyFont="1" applyFill="1" applyBorder="1" applyAlignment="1">
      <alignment horizontal="center" vertical="center"/>
    </xf>
    <xf numFmtId="58" fontId="42" fillId="0" borderId="5" xfId="54" applyNumberFormat="1" applyFill="1" applyBorder="1" applyAlignment="1">
      <alignment horizontal="center" vertical="center"/>
    </xf>
    <xf numFmtId="58" fontId="42" fillId="0" borderId="3" xfId="54" applyNumberFormat="1" applyFont="1" applyFill="1" applyBorder="1" applyAlignment="1">
      <alignment horizontal="center" vertical="center"/>
    </xf>
    <xf numFmtId="0" fontId="6" fillId="0" borderId="5" xfId="54" applyFont="1" applyFill="1" applyBorder="1" applyAlignment="1">
      <alignment horizontal="center" vertical="center" shrinkToFit="1"/>
    </xf>
    <xf numFmtId="0" fontId="6" fillId="0" borderId="7" xfId="54" applyFont="1" applyFill="1" applyBorder="1" applyAlignment="1">
      <alignment horizontal="center" vertical="center"/>
    </xf>
    <xf numFmtId="0" fontId="6" fillId="2" borderId="9" xfId="54" applyFont="1" applyFill="1" applyBorder="1" applyAlignment="1">
      <alignment horizontal="left" vertical="center" shrinkToFit="1"/>
    </xf>
    <xf numFmtId="0" fontId="6" fillId="0" borderId="9" xfId="54" applyFont="1" applyFill="1" applyBorder="1" applyAlignment="1">
      <alignment horizontal="left" vertical="center" shrinkToFit="1"/>
    </xf>
    <xf numFmtId="0" fontId="6" fillId="2" borderId="9" xfId="54" applyFont="1" applyFill="1" applyBorder="1" applyAlignment="1">
      <alignment horizontal="center" vertical="center"/>
    </xf>
    <xf numFmtId="0" fontId="39" fillId="0" borderId="3" xfId="54" applyFont="1" applyFill="1" applyBorder="1" applyAlignment="1">
      <alignment vertical="center"/>
    </xf>
    <xf numFmtId="0" fontId="6" fillId="2" borderId="10" xfId="54" applyFont="1" applyFill="1" applyBorder="1" applyAlignment="1">
      <alignment horizontal="left" vertical="center" shrinkToFit="1"/>
    </xf>
    <xf numFmtId="58" fontId="9" fillId="0" borderId="7" xfId="54" applyNumberFormat="1" applyFont="1" applyFill="1" applyBorder="1" applyAlignment="1">
      <alignment horizontal="center" vertical="center"/>
    </xf>
    <xf numFmtId="58" fontId="6" fillId="0" borderId="7" xfId="54" applyNumberFormat="1" applyFont="1" applyFill="1" applyBorder="1" applyAlignment="1">
      <alignment horizontal="center" vertical="center"/>
    </xf>
    <xf numFmtId="177" fontId="9" fillId="0" borderId="7" xfId="54" applyNumberFormat="1" applyFont="1" applyFill="1" applyBorder="1" applyAlignment="1">
      <alignment horizontal="center" vertical="center"/>
    </xf>
    <xf numFmtId="177" fontId="6" fillId="0" borderId="7" xfId="54" applyNumberFormat="1" applyFont="1" applyFill="1" applyBorder="1" applyAlignment="1">
      <alignment horizontal="center" vertical="center"/>
    </xf>
    <xf numFmtId="0" fontId="18" fillId="0" borderId="7" xfId="54" applyFont="1" applyFill="1" applyBorder="1" applyAlignment="1">
      <alignment horizontal="center" vertical="center"/>
    </xf>
    <xf numFmtId="0" fontId="6" fillId="0" borderId="7" xfId="54" applyFont="1" applyFill="1" applyBorder="1" applyAlignment="1">
      <alignment horizontal="center" vertical="center" shrinkToFit="1"/>
    </xf>
    <xf numFmtId="0" fontId="39" fillId="2" borderId="7" xfId="54" applyFont="1" applyFill="1" applyBorder="1" applyAlignment="1">
      <alignment horizontal="center" vertical="center"/>
    </xf>
    <xf numFmtId="58" fontId="39" fillId="2" borderId="7" xfId="54" applyNumberFormat="1" applyFont="1" applyFill="1" applyBorder="1" applyAlignment="1">
      <alignment horizontal="center" vertical="center"/>
    </xf>
    <xf numFmtId="0" fontId="39" fillId="0" borderId="7" xfId="54" applyFont="1" applyFill="1" applyBorder="1" applyAlignment="1">
      <alignment horizontal="center" vertical="center"/>
    </xf>
    <xf numFmtId="177" fontId="39" fillId="2" borderId="7" xfId="54" applyNumberFormat="1" applyFont="1" applyFill="1" applyBorder="1" applyAlignment="1">
      <alignment horizontal="center" vertical="center"/>
    </xf>
    <xf numFmtId="177" fontId="39" fillId="0" borderId="3" xfId="54" applyNumberFormat="1" applyFont="1" applyFill="1" applyBorder="1" applyAlignment="1">
      <alignment horizontal="center" vertical="center"/>
    </xf>
    <xf numFmtId="177" fontId="39" fillId="0" borderId="3" xfId="54" applyNumberFormat="1" applyFont="1" applyBorder="1" applyAlignment="1">
      <alignment horizontal="center" vertical="center"/>
    </xf>
    <xf numFmtId="177" fontId="18" fillId="2" borderId="7" xfId="54" applyNumberFormat="1" applyFont="1" applyFill="1" applyBorder="1" applyAlignment="1">
      <alignment horizontal="center" vertical="center" wrapText="1"/>
    </xf>
    <xf numFmtId="0" fontId="39" fillId="0" borderId="3" xfId="54" applyFont="1" applyFill="1" applyBorder="1" applyAlignment="1">
      <alignment horizontal="center" vertical="center" wrapText="1"/>
    </xf>
    <xf numFmtId="177" fontId="39" fillId="0" borderId="7" xfId="54" applyNumberFormat="1" applyFont="1" applyBorder="1" applyAlignment="1">
      <alignment horizontal="center" vertical="center"/>
    </xf>
    <xf numFmtId="177" fontId="39" fillId="2" borderId="3" xfId="54" applyNumberFormat="1" applyFont="1" applyFill="1" applyBorder="1" applyAlignment="1">
      <alignment horizontal="center" vertical="center"/>
    </xf>
    <xf numFmtId="0" fontId="36" fillId="0" borderId="0" xfId="54" applyFont="1" applyFill="1" applyAlignment="1">
      <alignment horizontal="center" vertical="center"/>
    </xf>
    <xf numFmtId="0" fontId="6" fillId="0" borderId="10" xfId="54" applyFont="1" applyFill="1" applyBorder="1" applyAlignment="1">
      <alignment horizontal="left" vertical="center" shrinkToFit="1"/>
    </xf>
    <xf numFmtId="0" fontId="6" fillId="16" borderId="0" xfId="54" applyFont="1" applyFill="1" applyAlignment="1">
      <alignment horizontal="center" vertical="center"/>
    </xf>
    <xf numFmtId="177" fontId="6" fillId="2" borderId="7" xfId="54" applyNumberFormat="1" applyFont="1" applyFill="1" applyBorder="1" applyAlignment="1">
      <alignment horizontal="center" vertical="center"/>
    </xf>
    <xf numFmtId="0" fontId="6" fillId="4" borderId="0" xfId="54" applyFont="1" applyFill="1" applyAlignment="1">
      <alignment horizontal="center" vertical="center"/>
    </xf>
    <xf numFmtId="0" fontId="6" fillId="0" borderId="3" xfId="54" applyFont="1" applyFill="1" applyBorder="1" applyAlignment="1">
      <alignment horizontal="left" vertical="center" shrinkToFit="1"/>
    </xf>
    <xf numFmtId="0" fontId="6" fillId="0" borderId="9" xfId="54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left" vertical="center" shrinkToFit="1"/>
    </xf>
    <xf numFmtId="177" fontId="6" fillId="0" borderId="3" xfId="54" applyNumberFormat="1" applyFont="1" applyFill="1" applyBorder="1" applyAlignment="1">
      <alignment vertical="center" shrinkToFit="1"/>
    </xf>
    <xf numFmtId="49" fontId="6" fillId="2" borderId="7" xfId="54" applyNumberFormat="1" applyFont="1" applyFill="1" applyBorder="1" applyAlignment="1">
      <alignment horizontal="center" vertical="center"/>
    </xf>
    <xf numFmtId="49" fontId="9" fillId="2" borderId="1" xfId="54" applyNumberFormat="1" applyFont="1" applyFill="1" applyBorder="1" applyAlignment="1">
      <alignment horizontal="center" vertical="center"/>
    </xf>
    <xf numFmtId="0" fontId="9" fillId="2" borderId="1" xfId="54" applyFont="1" applyFill="1" applyBorder="1" applyAlignment="1">
      <alignment horizontal="left" vertical="center" wrapText="1"/>
    </xf>
    <xf numFmtId="0" fontId="9" fillId="0" borderId="1" xfId="54" applyFont="1" applyFill="1" applyBorder="1" applyAlignment="1">
      <alignment horizontal="center" vertical="center"/>
    </xf>
    <xf numFmtId="177" fontId="9" fillId="0" borderId="1" xfId="54" applyNumberFormat="1" applyFont="1" applyFill="1" applyBorder="1" applyAlignment="1">
      <alignment horizontal="center" vertical="center"/>
    </xf>
    <xf numFmtId="177" fontId="6" fillId="0" borderId="1" xfId="54" applyNumberFormat="1" applyFont="1" applyFill="1" applyBorder="1" applyAlignment="1">
      <alignment horizontal="center" vertical="center"/>
    </xf>
    <xf numFmtId="0" fontId="9" fillId="13" borderId="3" xfId="54" applyFont="1" applyFill="1" applyBorder="1" applyAlignment="1">
      <alignment horizontal="center" vertical="center"/>
    </xf>
    <xf numFmtId="0" fontId="9" fillId="2" borderId="11" xfId="54" applyFont="1" applyFill="1" applyBorder="1" applyAlignment="1">
      <alignment horizontal="center" vertical="center"/>
    </xf>
    <xf numFmtId="177" fontId="36" fillId="0" borderId="3" xfId="54" applyNumberFormat="1" applyFont="1" applyFill="1" applyBorder="1" applyAlignment="1">
      <alignment horizontal="center" vertical="center"/>
    </xf>
    <xf numFmtId="0" fontId="6" fillId="0" borderId="7" xfId="54" applyFont="1" applyFill="1" applyBorder="1" applyAlignment="1">
      <alignment horizontal="center" vertical="center" wrapText="1"/>
    </xf>
    <xf numFmtId="177" fontId="39" fillId="0" borderId="7" xfId="54" applyNumberFormat="1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center" vertical="center"/>
    </xf>
    <xf numFmtId="0" fontId="18" fillId="0" borderId="1" xfId="59" applyFont="1" applyFill="1" applyBorder="1" applyAlignment="1">
      <alignment horizontal="left" vertical="center" wrapText="1"/>
    </xf>
    <xf numFmtId="0" fontId="18" fillId="0" borderId="1" xfId="54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center" vertical="center" shrinkToFit="1"/>
    </xf>
    <xf numFmtId="177" fontId="6" fillId="0" borderId="3" xfId="54" applyNumberFormat="1" applyFont="1" applyFill="1" applyBorder="1" applyAlignment="1">
      <alignment horizontal="center" vertical="center" shrinkToFit="1"/>
    </xf>
    <xf numFmtId="0" fontId="39" fillId="2" borderId="3" xfId="54" applyFont="1" applyFill="1" applyBorder="1" applyAlignment="1">
      <alignment horizontal="center" vertical="center" wrapText="1"/>
    </xf>
    <xf numFmtId="177" fontId="6" fillId="0" borderId="7" xfId="54" applyNumberFormat="1" applyFont="1" applyFill="1" applyBorder="1" applyAlignment="1">
      <alignment vertical="center" shrinkToFit="1"/>
    </xf>
    <xf numFmtId="0" fontId="6" fillId="0" borderId="7" xfId="54" applyFont="1" applyFill="1" applyBorder="1" applyAlignment="1">
      <alignment horizontal="left" vertical="center" shrinkToFit="1"/>
    </xf>
    <xf numFmtId="0" fontId="6" fillId="0" borderId="10" xfId="54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left" vertical="center" shrinkToFit="1"/>
    </xf>
    <xf numFmtId="0" fontId="6" fillId="0" borderId="12" xfId="54" applyFont="1" applyFill="1" applyBorder="1" applyAlignment="1">
      <alignment horizontal="center" vertical="center"/>
    </xf>
    <xf numFmtId="0" fontId="6" fillId="4" borderId="9" xfId="54" applyFont="1" applyFill="1" applyBorder="1" applyAlignment="1">
      <alignment horizontal="left" vertical="center"/>
    </xf>
    <xf numFmtId="0" fontId="39" fillId="0" borderId="3" xfId="54" applyFont="1" applyFill="1" applyBorder="1" applyAlignment="1">
      <alignment vertical="center" wrapText="1"/>
    </xf>
    <xf numFmtId="0" fontId="39" fillId="0" borderId="6" xfId="54" applyFont="1" applyFill="1" applyBorder="1" applyAlignment="1">
      <alignment horizontal="center" vertical="center" wrapText="1"/>
    </xf>
    <xf numFmtId="0" fontId="6" fillId="0" borderId="6" xfId="54" applyFont="1" applyFill="1" applyBorder="1" applyAlignment="1">
      <alignment horizontal="center" vertical="center" wrapText="1"/>
    </xf>
    <xf numFmtId="0" fontId="6" fillId="4" borderId="3" xfId="54" applyFont="1" applyFill="1" applyBorder="1" applyAlignment="1">
      <alignment horizontal="center" vertical="center" wrapText="1"/>
    </xf>
    <xf numFmtId="0" fontId="18" fillId="2" borderId="6" xfId="54" applyFont="1" applyFill="1" applyBorder="1" applyAlignment="1">
      <alignment horizontal="center" vertical="center"/>
    </xf>
    <xf numFmtId="0" fontId="39" fillId="0" borderId="7" xfId="54" applyFont="1" applyFill="1" applyBorder="1" applyAlignment="1">
      <alignment horizontal="center" vertical="center" wrapText="1"/>
    </xf>
    <xf numFmtId="0" fontId="36" fillId="0" borderId="6" xfId="54" applyFont="1" applyFill="1" applyBorder="1" applyAlignment="1">
      <alignment horizontal="center" vertical="center"/>
    </xf>
    <xf numFmtId="0" fontId="6" fillId="2" borderId="13" xfId="54" applyFont="1" applyFill="1" applyBorder="1" applyAlignment="1">
      <alignment horizontal="left" vertical="center" shrinkToFit="1"/>
    </xf>
    <xf numFmtId="177" fontId="7" fillId="0" borderId="3" xfId="57" applyNumberFormat="1" applyFont="1" applyFill="1" applyBorder="1" applyAlignment="1">
      <alignment horizontal="center" vertical="center"/>
    </xf>
    <xf numFmtId="0" fontId="9" fillId="0" borderId="11" xfId="54" applyFont="1" applyFill="1" applyBorder="1" applyAlignment="1">
      <alignment horizontal="center" vertical="center"/>
    </xf>
    <xf numFmtId="58" fontId="18" fillId="2" borderId="6" xfId="54" applyNumberFormat="1" applyFont="1" applyFill="1" applyBorder="1" applyAlignment="1">
      <alignment horizontal="center" vertical="center"/>
    </xf>
    <xf numFmtId="0" fontId="39" fillId="0" borderId="1" xfId="54" applyFont="1" applyFill="1" applyBorder="1" applyAlignment="1">
      <alignment horizontal="center" vertical="center" wrapText="1"/>
    </xf>
    <xf numFmtId="0" fontId="6" fillId="0" borderId="1" xfId="54" applyFont="1" applyFill="1" applyBorder="1" applyAlignment="1">
      <alignment horizontal="center" vertical="center" wrapText="1"/>
    </xf>
    <xf numFmtId="0" fontId="18" fillId="0" borderId="6" xfId="54" applyFont="1" applyFill="1" applyBorder="1" applyAlignment="1">
      <alignment horizontal="center" vertical="center"/>
    </xf>
    <xf numFmtId="0" fontId="6" fillId="13" borderId="6" xfId="54" applyFont="1" applyFill="1" applyBorder="1" applyAlignment="1">
      <alignment horizontal="center" vertical="center" wrapText="1"/>
    </xf>
    <xf numFmtId="0" fontId="39" fillId="13" borderId="3" xfId="54" applyFont="1" applyFill="1" applyBorder="1" applyAlignment="1">
      <alignment horizontal="center" vertical="center"/>
    </xf>
    <xf numFmtId="0" fontId="6" fillId="13" borderId="3" xfId="54" applyFont="1" applyFill="1" applyBorder="1" applyAlignment="1">
      <alignment horizontal="center" vertical="center" wrapText="1"/>
    </xf>
    <xf numFmtId="0" fontId="18" fillId="0" borderId="7" xfId="59" applyFont="1" applyFill="1" applyBorder="1" applyAlignment="1">
      <alignment horizontal="left" vertical="center" wrapText="1"/>
    </xf>
    <xf numFmtId="0" fontId="6" fillId="4" borderId="3" xfId="54" applyFont="1" applyFill="1" applyBorder="1" applyAlignment="1">
      <alignment horizontal="center" vertical="center"/>
    </xf>
    <xf numFmtId="177" fontId="39" fillId="4" borderId="3" xfId="54" applyNumberFormat="1" applyFont="1" applyFill="1" applyBorder="1" applyAlignment="1">
      <alignment horizontal="center" vertical="center"/>
    </xf>
    <xf numFmtId="0" fontId="39" fillId="4" borderId="3" xfId="54" applyFont="1" applyFill="1" applyBorder="1" applyAlignment="1">
      <alignment horizontal="center" vertical="center" wrapText="1"/>
    </xf>
    <xf numFmtId="177" fontId="18" fillId="0" borderId="6" xfId="54" applyNumberFormat="1" applyFont="1" applyFill="1" applyBorder="1" applyAlignment="1">
      <alignment horizontal="center" vertical="center" wrapText="1"/>
    </xf>
    <xf numFmtId="0" fontId="6" fillId="4" borderId="3" xfId="54" applyFont="1" applyFill="1" applyBorder="1" applyAlignment="1">
      <alignment horizontal="center" vertical="center" shrinkToFit="1"/>
    </xf>
    <xf numFmtId="0" fontId="6" fillId="0" borderId="6" xfId="54" applyFont="1" applyFill="1" applyBorder="1" applyAlignment="1">
      <alignment horizontal="center" vertical="center"/>
    </xf>
    <xf numFmtId="177" fontId="39" fillId="0" borderId="1" xfId="54" applyNumberFormat="1" applyFont="1" applyFill="1" applyBorder="1" applyAlignment="1">
      <alignment horizontal="center" vertical="center"/>
    </xf>
    <xf numFmtId="177" fontId="6" fillId="0" borderId="1" xfId="54" applyNumberFormat="1" applyFont="1" applyFill="1" applyBorder="1" applyAlignment="1">
      <alignment vertical="center" shrinkToFit="1"/>
    </xf>
    <xf numFmtId="0" fontId="39" fillId="0" borderId="1" xfId="54" applyFont="1" applyFill="1" applyBorder="1" applyAlignment="1">
      <alignment horizontal="center" vertical="center"/>
    </xf>
    <xf numFmtId="0" fontId="6" fillId="0" borderId="12" xfId="54" applyFont="1" applyFill="1" applyBorder="1" applyAlignment="1">
      <alignment horizontal="left" vertical="center" shrinkToFit="1"/>
    </xf>
    <xf numFmtId="177" fontId="39" fillId="13" borderId="3" xfId="54" applyNumberFormat="1" applyFont="1" applyFill="1" applyBorder="1" applyAlignment="1">
      <alignment horizontal="center" vertical="center"/>
    </xf>
    <xf numFmtId="177" fontId="6" fillId="0" borderId="7" xfId="54" applyNumberFormat="1" applyFont="1" applyFill="1" applyBorder="1" applyAlignment="1">
      <alignment horizontal="center" vertical="center" shrinkToFit="1"/>
    </xf>
    <xf numFmtId="58" fontId="6" fillId="4" borderId="3" xfId="54" applyNumberFormat="1" applyFont="1" applyFill="1" applyBorder="1" applyAlignment="1">
      <alignment horizontal="center" vertical="center"/>
    </xf>
    <xf numFmtId="58" fontId="39" fillId="4" borderId="3" xfId="54" applyNumberFormat="1" applyFont="1" applyFill="1" applyBorder="1" applyAlignment="1">
      <alignment horizontal="center" vertical="center"/>
    </xf>
    <xf numFmtId="177" fontId="6" fillId="4" borderId="3" xfId="54" applyNumberFormat="1" applyFont="1" applyFill="1" applyBorder="1" applyAlignment="1">
      <alignment horizontal="center" vertical="center" shrinkToFit="1"/>
    </xf>
    <xf numFmtId="49" fontId="6" fillId="2" borderId="1" xfId="54" applyNumberFormat="1" applyFont="1" applyFill="1" applyBorder="1" applyAlignment="1">
      <alignment horizontal="center" vertical="center"/>
    </xf>
    <xf numFmtId="0" fontId="9" fillId="2" borderId="1" xfId="54" applyFont="1" applyFill="1" applyBorder="1" applyAlignment="1">
      <alignment horizontal="center" vertical="center"/>
    </xf>
    <xf numFmtId="177" fontId="9" fillId="2" borderId="1" xfId="54" applyNumberFormat="1" applyFont="1" applyFill="1" applyBorder="1" applyAlignment="1">
      <alignment horizontal="center" vertical="center"/>
    </xf>
    <xf numFmtId="177" fontId="6" fillId="2" borderId="1" xfId="54" applyNumberFormat="1" applyFont="1" applyFill="1" applyBorder="1" applyAlignment="1">
      <alignment horizontal="center" vertical="center"/>
    </xf>
    <xf numFmtId="0" fontId="9" fillId="0" borderId="6" xfId="54" applyFont="1" applyFill="1" applyBorder="1" applyAlignment="1">
      <alignment horizontal="center" vertical="center"/>
    </xf>
    <xf numFmtId="177" fontId="6" fillId="0" borderId="4" xfId="54" applyNumberFormat="1" applyFont="1" applyFill="1" applyBorder="1" applyAlignment="1">
      <alignment horizontal="center" vertical="center"/>
    </xf>
    <xf numFmtId="49" fontId="9" fillId="0" borderId="7" xfId="54" applyNumberFormat="1" applyFont="1" applyFill="1" applyBorder="1" applyAlignment="1">
      <alignment horizontal="center" vertical="center"/>
    </xf>
    <xf numFmtId="177" fontId="7" fillId="0" borderId="7" xfId="57" applyNumberFormat="1" applyFont="1" applyFill="1" applyBorder="1" applyAlignment="1">
      <alignment horizontal="center" vertical="center"/>
    </xf>
    <xf numFmtId="0" fontId="9" fillId="3" borderId="11" xfId="54" applyFont="1" applyFill="1" applyBorder="1" applyAlignment="1">
      <alignment horizontal="center" vertical="center"/>
    </xf>
    <xf numFmtId="177" fontId="9" fillId="3" borderId="3" xfId="54" applyNumberFormat="1" applyFont="1" applyFill="1" applyBorder="1" applyAlignment="1">
      <alignment horizontal="center" vertical="center"/>
    </xf>
    <xf numFmtId="177" fontId="7" fillId="3" borderId="3" xfId="57" applyNumberFormat="1" applyFont="1" applyFill="1" applyBorder="1" applyAlignment="1">
      <alignment horizontal="center" vertical="center"/>
    </xf>
    <xf numFmtId="0" fontId="4" fillId="0" borderId="14" xfId="54" applyFont="1" applyFill="1" applyBorder="1" applyAlignment="1">
      <alignment horizontal="center" vertical="center"/>
    </xf>
    <xf numFmtId="49" fontId="16" fillId="0" borderId="15" xfId="54" applyNumberFormat="1" applyFont="1" applyBorder="1" applyAlignment="1">
      <alignment horizontal="center" vertical="center"/>
    </xf>
    <xf numFmtId="0" fontId="16" fillId="0" borderId="15" xfId="54" applyFont="1" applyBorder="1" applyAlignment="1">
      <alignment horizontal="center" vertical="center" wrapText="1"/>
    </xf>
    <xf numFmtId="0" fontId="16" fillId="2" borderId="15" xfId="54" applyFont="1" applyFill="1" applyBorder="1" applyAlignment="1">
      <alignment horizontal="center" vertical="center"/>
    </xf>
    <xf numFmtId="0" fontId="16" fillId="0" borderId="15" xfId="54" applyFont="1" applyFill="1" applyBorder="1" applyAlignment="1">
      <alignment horizontal="center" vertical="center"/>
    </xf>
    <xf numFmtId="177" fontId="4" fillId="2" borderId="15" xfId="54" applyNumberFormat="1" applyFont="1" applyFill="1" applyBorder="1" applyAlignment="1">
      <alignment horizontal="center" vertical="center" wrapText="1"/>
    </xf>
    <xf numFmtId="177" fontId="16" fillId="2" borderId="15" xfId="54" applyNumberFormat="1" applyFont="1" applyFill="1" applyBorder="1" applyAlignment="1">
      <alignment horizontal="center" vertical="center"/>
    </xf>
    <xf numFmtId="0" fontId="6" fillId="0" borderId="4" xfId="54" applyFont="1" applyFill="1" applyBorder="1" applyAlignment="1">
      <alignment horizontal="center" vertical="center"/>
    </xf>
    <xf numFmtId="0" fontId="18" fillId="2" borderId="1" xfId="59" applyFont="1" applyFill="1" applyBorder="1" applyAlignment="1">
      <alignment horizontal="left" vertical="center" wrapText="1"/>
    </xf>
    <xf numFmtId="177" fontId="18" fillId="0" borderId="1" xfId="54" applyNumberFormat="1" applyFont="1" applyFill="1" applyBorder="1" applyAlignment="1">
      <alignment horizontal="center" vertical="center" wrapText="1"/>
    </xf>
    <xf numFmtId="0" fontId="39" fillId="13" borderId="7" xfId="54" applyFont="1" applyFill="1" applyBorder="1" applyAlignment="1">
      <alignment horizontal="center" vertical="center" wrapText="1"/>
    </xf>
    <xf numFmtId="0" fontId="6" fillId="13" borderId="7" xfId="54" applyFont="1" applyFill="1" applyBorder="1" applyAlignment="1">
      <alignment horizontal="center" vertical="center" wrapText="1"/>
    </xf>
    <xf numFmtId="0" fontId="6" fillId="13" borderId="7" xfId="54" applyFont="1" applyFill="1" applyBorder="1" applyAlignment="1">
      <alignment horizontal="center" vertical="center"/>
    </xf>
    <xf numFmtId="0" fontId="39" fillId="0" borderId="16" xfId="54" applyFont="1" applyFill="1" applyBorder="1" applyAlignment="1">
      <alignment horizontal="center" vertical="center" wrapText="1"/>
    </xf>
    <xf numFmtId="0" fontId="18" fillId="3" borderId="3" xfId="59" applyFont="1" applyFill="1" applyBorder="1" applyAlignment="1">
      <alignment horizontal="left" vertical="center" wrapText="1"/>
    </xf>
    <xf numFmtId="0" fontId="37" fillId="0" borderId="3" xfId="54" applyFont="1" applyFill="1" applyBorder="1" applyAlignment="1">
      <alignment horizontal="center" vertical="center" wrapText="1"/>
    </xf>
    <xf numFmtId="14" fontId="29" fillId="0" borderId="15" xfId="54" applyNumberFormat="1" applyFont="1" applyFill="1" applyBorder="1" applyAlignment="1">
      <alignment horizontal="left" vertical="center" wrapText="1"/>
    </xf>
    <xf numFmtId="0" fontId="4" fillId="4" borderId="15" xfId="54" applyFont="1" applyFill="1" applyBorder="1" applyAlignment="1">
      <alignment horizontal="center" vertical="center"/>
    </xf>
    <xf numFmtId="177" fontId="29" fillId="0" borderId="15" xfId="54" applyNumberFormat="1" applyFont="1" applyFill="1" applyBorder="1" applyAlignment="1">
      <alignment horizontal="center" vertical="center" wrapText="1"/>
    </xf>
    <xf numFmtId="14" fontId="29" fillId="0" borderId="15" xfId="54" applyNumberFormat="1" applyFont="1" applyFill="1" applyBorder="1" applyAlignment="1">
      <alignment horizontal="center" vertical="center" wrapText="1"/>
    </xf>
    <xf numFmtId="0" fontId="16" fillId="0" borderId="15" xfId="54" applyFont="1" applyBorder="1" applyAlignment="1">
      <alignment horizontal="center" vertical="center"/>
    </xf>
    <xf numFmtId="58" fontId="6" fillId="13" borderId="7" xfId="54" applyNumberFormat="1" applyFont="1" applyFill="1" applyBorder="1" applyAlignment="1">
      <alignment horizontal="center" vertical="center"/>
    </xf>
    <xf numFmtId="58" fontId="39" fillId="13" borderId="7" xfId="54" applyNumberFormat="1" applyFont="1" applyFill="1" applyBorder="1" applyAlignment="1">
      <alignment horizontal="center" vertical="center"/>
    </xf>
    <xf numFmtId="0" fontId="39" fillId="13" borderId="7" xfId="54" applyFont="1" applyFill="1" applyBorder="1" applyAlignment="1">
      <alignment horizontal="center" vertical="center"/>
    </xf>
    <xf numFmtId="58" fontId="39" fillId="0" borderId="7" xfId="54" applyNumberFormat="1" applyFont="1" applyFill="1" applyBorder="1" applyAlignment="1">
      <alignment horizontal="center" vertical="center"/>
    </xf>
    <xf numFmtId="0" fontId="6" fillId="3" borderId="9" xfId="54" applyFont="1" applyFill="1" applyBorder="1" applyAlignment="1">
      <alignment horizontal="left" vertical="center" shrinkToFit="1"/>
    </xf>
    <xf numFmtId="0" fontId="6" fillId="3" borderId="0" xfId="54" applyFont="1" applyFill="1" applyAlignment="1">
      <alignment horizontal="left" vertical="center"/>
    </xf>
    <xf numFmtId="177" fontId="16" fillId="0" borderId="15" xfId="54" applyNumberFormat="1" applyFont="1" applyBorder="1" applyAlignment="1">
      <alignment horizontal="center" vertical="center"/>
    </xf>
    <xf numFmtId="177" fontId="4" fillId="0" borderId="15" xfId="54" applyNumberFormat="1" applyFont="1" applyBorder="1" applyAlignment="1">
      <alignment horizontal="center" vertical="center"/>
    </xf>
    <xf numFmtId="0" fontId="16" fillId="0" borderId="17" xfId="54" applyFont="1" applyBorder="1" applyAlignment="1">
      <alignment horizontal="center" vertical="center"/>
    </xf>
    <xf numFmtId="0" fontId="9" fillId="0" borderId="7" xfId="54" applyFont="1" applyFill="1" applyBorder="1" applyAlignment="1">
      <alignment horizontal="left" vertical="center"/>
    </xf>
    <xf numFmtId="0" fontId="9" fillId="0" borderId="7" xfId="54" applyFont="1" applyFill="1" applyBorder="1" applyAlignment="1">
      <alignment horizontal="left" vertical="center" wrapText="1"/>
    </xf>
    <xf numFmtId="0" fontId="6" fillId="4" borderId="3" xfId="54" applyFont="1" applyFill="1" applyBorder="1" applyAlignment="1">
      <alignment horizontal="left" vertical="center"/>
    </xf>
    <xf numFmtId="177" fontId="18" fillId="0" borderId="7" xfId="54" applyNumberFormat="1" applyFont="1" applyFill="1" applyBorder="1" applyAlignment="1">
      <alignment horizontal="center" vertical="center" wrapText="1"/>
    </xf>
    <xf numFmtId="177" fontId="39" fillId="13" borderId="7" xfId="54" applyNumberFormat="1" applyFont="1" applyFill="1" applyBorder="1" applyAlignment="1">
      <alignment horizontal="center" vertical="center"/>
    </xf>
    <xf numFmtId="49" fontId="9" fillId="0" borderId="1" xfId="54" applyNumberFormat="1" applyFont="1" applyFill="1" applyBorder="1" applyAlignment="1">
      <alignment horizontal="center" vertical="center"/>
    </xf>
    <xf numFmtId="0" fontId="9" fillId="0" borderId="1" xfId="54" applyFont="1" applyFill="1" applyBorder="1" applyAlignment="1">
      <alignment horizontal="left" vertical="center"/>
    </xf>
    <xf numFmtId="177" fontId="7" fillId="0" borderId="1" xfId="57" applyNumberFormat="1" applyFont="1" applyFill="1" applyBorder="1" applyAlignment="1">
      <alignment horizontal="center" vertical="center"/>
    </xf>
    <xf numFmtId="0" fontId="9" fillId="0" borderId="1" xfId="54" applyFont="1" applyFill="1" applyBorder="1" applyAlignment="1">
      <alignment horizontal="left" vertical="center" wrapText="1"/>
    </xf>
    <xf numFmtId="0" fontId="9" fillId="3" borderId="7" xfId="54" applyFont="1" applyFill="1" applyBorder="1" applyAlignment="1">
      <alignment horizontal="center" vertical="center"/>
    </xf>
    <xf numFmtId="0" fontId="9" fillId="0" borderId="18" xfId="54" applyFont="1" applyFill="1" applyBorder="1" applyAlignment="1">
      <alignment horizontal="center" vertical="center"/>
    </xf>
    <xf numFmtId="0" fontId="7" fillId="3" borderId="19" xfId="54" applyFont="1" applyFill="1" applyBorder="1" applyAlignment="1">
      <alignment horizontal="center" vertical="center"/>
    </xf>
    <xf numFmtId="49" fontId="7" fillId="3" borderId="1" xfId="54" applyNumberFormat="1" applyFont="1" applyFill="1" applyBorder="1" applyAlignment="1">
      <alignment horizontal="center" vertical="center"/>
    </xf>
    <xf numFmtId="0" fontId="7" fillId="3" borderId="1" xfId="54" applyFont="1" applyFill="1" applyBorder="1" applyAlignment="1">
      <alignment horizontal="left" vertical="center" wrapText="1"/>
    </xf>
    <xf numFmtId="0" fontId="7" fillId="3" borderId="18" xfId="54" applyFont="1" applyFill="1" applyBorder="1" applyAlignment="1">
      <alignment horizontal="center" vertical="center"/>
    </xf>
    <xf numFmtId="177" fontId="7" fillId="3" borderId="1" xfId="54" applyNumberFormat="1" applyFont="1" applyFill="1" applyBorder="1" applyAlignment="1">
      <alignment horizontal="center" vertical="center"/>
    </xf>
    <xf numFmtId="177" fontId="7" fillId="3" borderId="1" xfId="57" applyNumberFormat="1" applyFont="1" applyFill="1" applyBorder="1" applyAlignment="1">
      <alignment horizontal="center" vertical="center"/>
    </xf>
    <xf numFmtId="49" fontId="5" fillId="4" borderId="0" xfId="54" applyNumberFormat="1" applyFont="1" applyFill="1" applyAlignment="1">
      <alignment horizontal="center" vertical="center"/>
    </xf>
    <xf numFmtId="0" fontId="9" fillId="4" borderId="0" xfId="54" applyFont="1" applyFill="1" applyAlignment="1">
      <alignment horizontal="center" vertical="center"/>
    </xf>
    <xf numFmtId="0" fontId="9" fillId="0" borderId="0" xfId="54" applyFont="1" applyFill="1" applyBorder="1" applyAlignment="1">
      <alignment horizontal="left" vertical="center" wrapText="1"/>
    </xf>
    <xf numFmtId="0" fontId="5" fillId="0" borderId="0" xfId="54" applyFont="1" applyBorder="1" applyAlignment="1">
      <alignment horizontal="center" vertical="center"/>
    </xf>
    <xf numFmtId="0" fontId="39" fillId="0" borderId="7" xfId="54" applyFont="1" applyFill="1" applyBorder="1" applyAlignment="1">
      <alignment horizontal="left" vertical="center"/>
    </xf>
    <xf numFmtId="0" fontId="39" fillId="0" borderId="3" xfId="54" applyFont="1" applyFill="1" applyBorder="1" applyAlignment="1">
      <alignment horizontal="left" vertical="center"/>
    </xf>
    <xf numFmtId="0" fontId="6" fillId="0" borderId="18" xfId="54" applyFont="1" applyFill="1" applyBorder="1" applyAlignment="1">
      <alignment horizontal="center" vertical="center"/>
    </xf>
    <xf numFmtId="177" fontId="18" fillId="0" borderId="18" xfId="54" applyNumberFormat="1" applyFont="1" applyFill="1" applyBorder="1" applyAlignment="1">
      <alignment horizontal="center" vertical="center" wrapText="1"/>
    </xf>
    <xf numFmtId="0" fontId="18" fillId="0" borderId="18" xfId="54" applyFont="1" applyFill="1" applyBorder="1" applyAlignment="1">
      <alignment horizontal="center" vertical="center"/>
    </xf>
    <xf numFmtId="0" fontId="39" fillId="0" borderId="18" xfId="54" applyFont="1" applyFill="1" applyBorder="1" applyAlignment="1">
      <alignment horizontal="center" vertical="center"/>
    </xf>
    <xf numFmtId="0" fontId="7" fillId="3" borderId="1" xfId="54" applyFont="1" applyFill="1" applyBorder="1" applyAlignment="1">
      <alignment horizontal="center" vertical="center"/>
    </xf>
    <xf numFmtId="0" fontId="7" fillId="3" borderId="1" xfId="59" applyFont="1" applyFill="1" applyBorder="1" applyAlignment="1">
      <alignment horizontal="left" vertical="center" wrapText="1"/>
    </xf>
    <xf numFmtId="177" fontId="7" fillId="3" borderId="18" xfId="54" applyNumberFormat="1" applyFont="1" applyFill="1" applyBorder="1" applyAlignment="1">
      <alignment horizontal="center" vertical="center" wrapText="1"/>
    </xf>
    <xf numFmtId="0" fontId="39" fillId="3" borderId="18" xfId="54" applyFont="1" applyFill="1" applyBorder="1" applyAlignment="1">
      <alignment horizontal="center" vertical="center"/>
    </xf>
    <xf numFmtId="0" fontId="39" fillId="3" borderId="18" xfId="54" applyFont="1" applyFill="1" applyBorder="1" applyAlignment="1">
      <alignment horizontal="left" vertical="center"/>
    </xf>
    <xf numFmtId="0" fontId="11" fillId="4" borderId="0" xfId="54" applyFont="1" applyFill="1" applyAlignment="1">
      <alignment horizontal="center" vertical="center"/>
    </xf>
    <xf numFmtId="0" fontId="12" fillId="4" borderId="0" xfId="54" applyFont="1" applyFill="1" applyAlignment="1">
      <alignment horizontal="center" vertical="center"/>
    </xf>
    <xf numFmtId="58" fontId="6" fillId="0" borderId="1" xfId="54" applyNumberFormat="1" applyFont="1" applyFill="1" applyBorder="1" applyAlignment="1">
      <alignment horizontal="center" vertical="center"/>
    </xf>
    <xf numFmtId="177" fontId="39" fillId="0" borderId="18" xfId="54" applyNumberFormat="1" applyFont="1" applyFill="1" applyBorder="1" applyAlignment="1">
      <alignment horizontal="center" vertical="center"/>
    </xf>
    <xf numFmtId="58" fontId="6" fillId="0" borderId="18" xfId="54" applyNumberFormat="1" applyFont="1" applyFill="1" applyBorder="1" applyAlignment="1">
      <alignment horizontal="center" vertical="center"/>
    </xf>
    <xf numFmtId="0" fontId="6" fillId="0" borderId="20" xfId="54" applyFont="1" applyFill="1" applyBorder="1" applyAlignment="1">
      <alignment horizontal="left" vertical="center" shrinkToFit="1"/>
    </xf>
    <xf numFmtId="177" fontId="39" fillId="3" borderId="18" xfId="54" applyNumberFormat="1" applyFont="1" applyFill="1" applyBorder="1" applyAlignment="1">
      <alignment horizontal="center" vertical="center"/>
    </xf>
    <xf numFmtId="58" fontId="7" fillId="3" borderId="18" xfId="54" applyNumberFormat="1" applyFont="1" applyFill="1" applyBorder="1" applyAlignment="1">
      <alignment horizontal="center" vertical="center"/>
    </xf>
    <xf numFmtId="0" fontId="7" fillId="3" borderId="20" xfId="54" applyFont="1" applyFill="1" applyBorder="1" applyAlignment="1">
      <alignment horizontal="left" vertical="center" shrinkToFit="1"/>
    </xf>
    <xf numFmtId="0" fontId="8" fillId="4" borderId="0" xfId="54" applyFont="1" applyFill="1" applyAlignment="1">
      <alignment horizontal="center" vertical="center"/>
    </xf>
    <xf numFmtId="0" fontId="13" fillId="4" borderId="0" xfId="54" applyFont="1" applyFill="1" applyAlignment="1">
      <alignment horizontal="center" vertical="center"/>
    </xf>
    <xf numFmtId="0" fontId="1" fillId="0" borderId="0" xfId="54" applyFont="1" applyAlignment="1">
      <alignment vertical="center"/>
    </xf>
    <xf numFmtId="0" fontId="46" fillId="2" borderId="0" xfId="54" applyFont="1" applyFill="1" applyAlignment="1">
      <alignment horizontal="center" vertical="center"/>
    </xf>
    <xf numFmtId="0" fontId="46" fillId="0" borderId="0" xfId="54" applyFont="1" applyFill="1" applyAlignment="1">
      <alignment horizontal="center" vertical="center"/>
    </xf>
    <xf numFmtId="0" fontId="5" fillId="2" borderId="0" xfId="54" applyFont="1" applyFill="1"/>
    <xf numFmtId="0" fontId="1" fillId="2" borderId="0" xfId="54" applyFont="1" applyFill="1" applyAlignment="1">
      <alignment vertical="center"/>
    </xf>
    <xf numFmtId="0" fontId="5" fillId="4" borderId="0" xfId="54" applyFont="1" applyFill="1"/>
    <xf numFmtId="0" fontId="6" fillId="0" borderId="0" xfId="54" applyFont="1" applyFill="1"/>
    <xf numFmtId="0" fontId="5" fillId="0" borderId="0" xfId="54" applyFont="1"/>
    <xf numFmtId="0" fontId="6" fillId="0" borderId="0" xfId="54" applyFont="1"/>
    <xf numFmtId="177" fontId="6" fillId="0" borderId="0" xfId="54" applyNumberFormat="1" applyFont="1" applyAlignment="1">
      <alignment horizontal="center" vertical="center"/>
    </xf>
    <xf numFmtId="177" fontId="9" fillId="0" borderId="0" xfId="54" applyNumberFormat="1" applyFont="1"/>
    <xf numFmtId="0" fontId="6" fillId="0" borderId="0" xfId="54" applyFont="1" applyAlignment="1">
      <alignment horizontal="center"/>
    </xf>
    <xf numFmtId="177" fontId="10" fillId="0" borderId="0" xfId="54" applyNumberFormat="1" applyFont="1"/>
    <xf numFmtId="0" fontId="21" fillId="0" borderId="0" xfId="54" applyFont="1" applyAlignment="1">
      <alignment horizontal="center"/>
    </xf>
    <xf numFmtId="0" fontId="9" fillId="0" borderId="0" xfId="54" applyFont="1" applyAlignment="1">
      <alignment horizontal="left"/>
    </xf>
    <xf numFmtId="0" fontId="14" fillId="0" borderId="2" xfId="32" applyFont="1" applyBorder="1" applyAlignment="1">
      <alignment horizontal="center" vertical="center"/>
    </xf>
    <xf numFmtId="0" fontId="4" fillId="0" borderId="3" xfId="54" applyFont="1" applyFill="1" applyBorder="1" applyAlignment="1">
      <alignment horizontal="center" vertical="center"/>
    </xf>
    <xf numFmtId="0" fontId="18" fillId="0" borderId="3" xfId="32" applyFont="1" applyFill="1" applyBorder="1" applyAlignment="1">
      <alignment horizontal="center" vertical="center"/>
    </xf>
    <xf numFmtId="58" fontId="7" fillId="0" borderId="3" xfId="54" applyNumberFormat="1" applyFont="1" applyFill="1" applyBorder="1" applyAlignment="1">
      <alignment horizontal="center" vertical="center"/>
    </xf>
    <xf numFmtId="0" fontId="7" fillId="0" borderId="3" xfId="32" applyFont="1" applyFill="1" applyBorder="1" applyAlignment="1">
      <alignment horizontal="center" vertical="center"/>
    </xf>
    <xf numFmtId="177" fontId="10" fillId="0" borderId="3" xfId="54" applyNumberFormat="1" applyFont="1" applyBorder="1" applyAlignment="1">
      <alignment horizontal="center" vertical="center" wrapText="1"/>
    </xf>
    <xf numFmtId="0" fontId="17" fillId="0" borderId="3" xfId="54" applyFont="1" applyBorder="1" applyAlignment="1">
      <alignment horizontal="center" vertical="center"/>
    </xf>
    <xf numFmtId="177" fontId="13" fillId="2" borderId="3" xfId="54" applyNumberFormat="1" applyFont="1" applyFill="1" applyBorder="1" applyAlignment="1">
      <alignment horizontal="center" vertical="center"/>
    </xf>
    <xf numFmtId="0" fontId="46" fillId="2" borderId="3" xfId="54" applyFont="1" applyFill="1" applyBorder="1" applyAlignment="1">
      <alignment horizontal="center" vertical="center"/>
    </xf>
    <xf numFmtId="0" fontId="47" fillId="2" borderId="3" xfId="54" applyFont="1" applyFill="1" applyBorder="1" applyAlignment="1">
      <alignment horizontal="center" vertical="center"/>
    </xf>
    <xf numFmtId="0" fontId="29" fillId="0" borderId="0" xfId="54" applyFont="1" applyFill="1" applyAlignment="1">
      <alignment horizontal="left" vertical="center"/>
    </xf>
    <xf numFmtId="177" fontId="13" fillId="0" borderId="3" xfId="54" applyNumberFormat="1" applyFont="1" applyFill="1" applyBorder="1" applyAlignment="1">
      <alignment horizontal="center" vertical="center"/>
    </xf>
    <xf numFmtId="58" fontId="46" fillId="2" borderId="3" xfId="54" applyNumberFormat="1" applyFont="1" applyFill="1" applyBorder="1" applyAlignment="1">
      <alignment horizontal="center" vertical="center"/>
    </xf>
    <xf numFmtId="0" fontId="46" fillId="0" borderId="3" xfId="54" applyFont="1" applyFill="1" applyBorder="1" applyAlignment="1">
      <alignment horizontal="center" vertical="center"/>
    </xf>
    <xf numFmtId="177" fontId="38" fillId="0" borderId="3" xfId="54" applyNumberFormat="1" applyFont="1" applyFill="1" applyBorder="1" applyAlignment="1">
      <alignment horizontal="center" vertical="center"/>
    </xf>
    <xf numFmtId="0" fontId="18" fillId="0" borderId="3" xfId="54" applyFont="1" applyFill="1" applyBorder="1" applyAlignment="1">
      <alignment horizontal="center" vertical="center" wrapText="1"/>
    </xf>
    <xf numFmtId="177" fontId="18" fillId="0" borderId="3" xfId="54" applyNumberFormat="1" applyFont="1" applyFill="1" applyBorder="1" applyAlignment="1">
      <alignment horizontal="center" vertical="center"/>
    </xf>
    <xf numFmtId="0" fontId="9" fillId="0" borderId="2" xfId="32" applyFont="1" applyBorder="1" applyAlignment="1">
      <alignment horizontal="left" vertical="center"/>
    </xf>
    <xf numFmtId="0" fontId="16" fillId="0" borderId="3" xfId="54" applyFont="1" applyBorder="1" applyAlignment="1">
      <alignment horizontal="left" vertical="center"/>
    </xf>
    <xf numFmtId="0" fontId="25" fillId="2" borderId="0" xfId="54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left" vertical="center"/>
    </xf>
    <xf numFmtId="58" fontId="20" fillId="2" borderId="3" xfId="54" applyNumberFormat="1" applyFont="1" applyFill="1" applyBorder="1" applyAlignment="1">
      <alignment horizontal="left" vertical="center"/>
    </xf>
    <xf numFmtId="58" fontId="5" fillId="2" borderId="3" xfId="54" applyNumberFormat="1" applyFont="1" applyFill="1" applyBorder="1" applyAlignment="1">
      <alignment horizontal="left" vertical="center"/>
    </xf>
    <xf numFmtId="0" fontId="18" fillId="0" borderId="3" xfId="54" applyFont="1" applyFill="1" applyBorder="1" applyAlignment="1">
      <alignment vertical="center"/>
    </xf>
    <xf numFmtId="58" fontId="5" fillId="2" borderId="3" xfId="54" applyNumberFormat="1" applyFont="1" applyFill="1" applyBorder="1" applyAlignment="1">
      <alignment vertical="center"/>
    </xf>
    <xf numFmtId="0" fontId="6" fillId="0" borderId="3" xfId="54" applyFont="1" applyFill="1" applyBorder="1" applyAlignment="1">
      <alignment vertical="center"/>
    </xf>
    <xf numFmtId="0" fontId="25" fillId="0" borderId="0" xfId="54" applyFont="1" applyFill="1" applyBorder="1" applyAlignment="1">
      <alignment horizontal="center" vertical="center" wrapText="1"/>
    </xf>
    <xf numFmtId="0" fontId="48" fillId="2" borderId="0" xfId="54" applyFont="1" applyFill="1" applyBorder="1" applyAlignment="1">
      <alignment horizontal="center" vertical="center"/>
    </xf>
    <xf numFmtId="58" fontId="5" fillId="0" borderId="3" xfId="54" applyNumberFormat="1" applyFont="1" applyFill="1" applyBorder="1" applyAlignment="1">
      <alignment vertical="center"/>
    </xf>
    <xf numFmtId="0" fontId="6" fillId="0" borderId="0" xfId="54" applyFont="1" applyFill="1" applyBorder="1" applyAlignment="1">
      <alignment horizontal="center" vertical="center" wrapText="1"/>
    </xf>
    <xf numFmtId="0" fontId="6" fillId="5" borderId="0" xfId="54" applyFont="1" applyFill="1" applyBorder="1" applyAlignment="1">
      <alignment horizontal="center" vertical="center" wrapText="1"/>
    </xf>
    <xf numFmtId="58" fontId="20" fillId="2" borderId="3" xfId="54" applyNumberFormat="1" applyFont="1" applyFill="1" applyBorder="1" applyAlignment="1">
      <alignment vertical="center"/>
    </xf>
    <xf numFmtId="0" fontId="18" fillId="2" borderId="3" xfId="54" applyFont="1" applyFill="1" applyBorder="1" applyAlignment="1">
      <alignment vertical="center"/>
    </xf>
    <xf numFmtId="0" fontId="5" fillId="2" borderId="3" xfId="54" applyFont="1" applyFill="1" applyBorder="1"/>
    <xf numFmtId="58" fontId="49" fillId="2" borderId="3" xfId="54" applyNumberFormat="1" applyFont="1" applyFill="1" applyBorder="1" applyAlignment="1">
      <alignment horizontal="center" vertical="center" wrapText="1"/>
    </xf>
    <xf numFmtId="0" fontId="28" fillId="0" borderId="3" xfId="54" applyFont="1" applyFill="1" applyBorder="1" applyAlignment="1">
      <alignment horizontal="center" vertical="center" wrapText="1"/>
    </xf>
    <xf numFmtId="58" fontId="49" fillId="0" borderId="3" xfId="54" applyNumberFormat="1" applyFont="1" applyFill="1" applyBorder="1" applyAlignment="1">
      <alignment horizontal="center" vertical="center" wrapText="1"/>
    </xf>
    <xf numFmtId="14" fontId="20" fillId="0" borderId="3" xfId="54" applyNumberFormat="1" applyFont="1" applyFill="1" applyBorder="1" applyAlignment="1">
      <alignment horizontal="center" vertical="center" wrapText="1"/>
    </xf>
    <xf numFmtId="0" fontId="5" fillId="0" borderId="3" xfId="54" applyFont="1" applyBorder="1"/>
    <xf numFmtId="58" fontId="5" fillId="2" borderId="3" xfId="54" applyNumberFormat="1" applyFont="1" applyFill="1" applyBorder="1" applyAlignment="1">
      <alignment vertical="center" wrapText="1"/>
    </xf>
    <xf numFmtId="0" fontId="6" fillId="5" borderId="3" xfId="54" applyFont="1" applyFill="1" applyBorder="1" applyAlignment="1">
      <alignment horizontal="center" vertical="center" wrapText="1"/>
    </xf>
    <xf numFmtId="0" fontId="6" fillId="13" borderId="0" xfId="54" applyFont="1" applyFill="1" applyBorder="1" applyAlignment="1">
      <alignment horizontal="center" vertical="center" wrapText="1"/>
    </xf>
    <xf numFmtId="0" fontId="6" fillId="0" borderId="3" xfId="54" applyFont="1" applyBorder="1" applyAlignment="1"/>
    <xf numFmtId="0" fontId="25" fillId="2" borderId="0" xfId="54" applyFont="1" applyFill="1" applyBorder="1"/>
    <xf numFmtId="0" fontId="4" fillId="0" borderId="3" xfId="54" applyFont="1" applyFill="1" applyBorder="1" applyAlignment="1">
      <alignment vertical="center"/>
    </xf>
    <xf numFmtId="0" fontId="6" fillId="2" borderId="0" xfId="54" applyFont="1" applyFill="1" applyBorder="1" applyAlignment="1">
      <alignment vertical="center" wrapText="1"/>
    </xf>
    <xf numFmtId="0" fontId="9" fillId="2" borderId="3" xfId="54" applyFont="1" applyFill="1" applyBorder="1" applyAlignment="1"/>
    <xf numFmtId="0" fontId="6" fillId="2" borderId="0" xfId="54" applyFont="1" applyFill="1" applyBorder="1"/>
    <xf numFmtId="0" fontId="6" fillId="2" borderId="3" xfId="54" applyFont="1" applyFill="1" applyBorder="1"/>
    <xf numFmtId="0" fontId="6" fillId="0" borderId="3" xfId="54" applyFont="1" applyBorder="1"/>
    <xf numFmtId="0" fontId="6" fillId="0" borderId="3" xfId="54" applyFont="1" applyBorder="1" applyAlignment="1">
      <alignment horizontal="center"/>
    </xf>
    <xf numFmtId="58" fontId="5" fillId="0" borderId="3" xfId="54" applyNumberFormat="1" applyFont="1" applyFill="1" applyBorder="1" applyAlignment="1">
      <alignment vertical="center" wrapText="1"/>
    </xf>
    <xf numFmtId="0" fontId="9" fillId="13" borderId="3" xfId="54" applyFont="1" applyFill="1" applyBorder="1" applyAlignment="1">
      <alignment horizontal="center" vertical="center" wrapText="1"/>
    </xf>
    <xf numFmtId="58" fontId="27" fillId="2" borderId="3" xfId="54" applyNumberFormat="1" applyFont="1" applyFill="1" applyBorder="1" applyAlignment="1">
      <alignment horizontal="center" vertical="center"/>
    </xf>
    <xf numFmtId="0" fontId="6" fillId="2" borderId="3" xfId="54" applyFont="1" applyFill="1" applyBorder="1" applyAlignment="1">
      <alignment horizontal="center" wrapText="1"/>
    </xf>
    <xf numFmtId="177" fontId="11" fillId="3" borderId="3" xfId="54" applyNumberFormat="1" applyFont="1" applyFill="1" applyBorder="1" applyAlignment="1">
      <alignment horizontal="left" vertical="center" wrapText="1"/>
    </xf>
    <xf numFmtId="177" fontId="11" fillId="2" borderId="3" xfId="54" applyNumberFormat="1" applyFont="1" applyFill="1" applyBorder="1" applyAlignment="1">
      <alignment horizontal="left" vertical="center"/>
    </xf>
    <xf numFmtId="0" fontId="42" fillId="2" borderId="3" xfId="54" applyFill="1" applyBorder="1" applyAlignment="1">
      <alignment horizontal="center" vertical="center"/>
    </xf>
    <xf numFmtId="0" fontId="5" fillId="2" borderId="3" xfId="54" applyFont="1" applyFill="1" applyBorder="1" applyAlignment="1">
      <alignment horizontal="center"/>
    </xf>
    <xf numFmtId="58" fontId="5" fillId="5" borderId="3" xfId="54" applyNumberFormat="1" applyFont="1" applyFill="1" applyBorder="1" applyAlignment="1">
      <alignment vertical="center" wrapText="1"/>
    </xf>
    <xf numFmtId="0" fontId="4" fillId="2" borderId="3" xfId="54" applyFont="1" applyFill="1" applyBorder="1" applyAlignment="1">
      <alignment vertical="center"/>
    </xf>
    <xf numFmtId="0" fontId="9" fillId="0" borderId="3" xfId="54" applyFont="1" applyFill="1" applyBorder="1" applyAlignment="1"/>
    <xf numFmtId="58" fontId="9" fillId="5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center"/>
    </xf>
    <xf numFmtId="14" fontId="6" fillId="5" borderId="3" xfId="54" applyNumberFormat="1" applyFont="1" applyFill="1" applyBorder="1" applyAlignment="1">
      <alignment horizontal="center" vertical="center" wrapText="1"/>
    </xf>
    <xf numFmtId="0" fontId="7" fillId="3" borderId="3" xfId="54" applyFont="1" applyFill="1" applyBorder="1" applyAlignment="1">
      <alignment horizontal="center" vertical="center"/>
    </xf>
    <xf numFmtId="0" fontId="9" fillId="0" borderId="3" xfId="54" applyFont="1" applyBorder="1" applyAlignment="1">
      <alignment horizontal="center" vertical="center"/>
    </xf>
    <xf numFmtId="58" fontId="9" fillId="0" borderId="3" xfId="54" applyNumberFormat="1" applyFont="1" applyBorder="1" applyAlignment="1">
      <alignment horizontal="center" vertical="center"/>
    </xf>
    <xf numFmtId="0" fontId="20" fillId="2" borderId="3" xfId="54" applyFont="1" applyFill="1" applyBorder="1" applyAlignment="1">
      <alignment horizontal="center" wrapText="1"/>
    </xf>
    <xf numFmtId="14" fontId="6" fillId="0" borderId="3" xfId="54" applyNumberFormat="1" applyFont="1" applyFill="1" applyBorder="1" applyAlignment="1">
      <alignment horizontal="center" vertical="center" wrapText="1"/>
    </xf>
    <xf numFmtId="0" fontId="46" fillId="2" borderId="0" xfId="54" applyFont="1" applyFill="1" applyAlignment="1">
      <alignment horizontal="left" vertical="center"/>
    </xf>
    <xf numFmtId="0" fontId="18" fillId="2" borderId="3" xfId="54" applyFont="1" applyFill="1" applyBorder="1" applyAlignment="1">
      <alignment horizontal="left" vertical="center" wrapText="1"/>
    </xf>
    <xf numFmtId="0" fontId="4" fillId="2" borderId="0" xfId="54" applyFont="1" applyFill="1" applyBorder="1" applyAlignment="1">
      <alignment horizontal="center" vertical="center" wrapText="1"/>
    </xf>
    <xf numFmtId="0" fontId="50" fillId="0" borderId="3" xfId="54" applyFont="1" applyFill="1" applyBorder="1" applyAlignment="1">
      <alignment horizontal="center" vertical="center"/>
    </xf>
    <xf numFmtId="177" fontId="10" fillId="2" borderId="3" xfId="54" applyNumberFormat="1" applyFont="1" applyFill="1" applyBorder="1" applyAlignment="1">
      <alignment horizontal="center" vertical="center" wrapText="1"/>
    </xf>
    <xf numFmtId="58" fontId="20" fillId="0" borderId="3" xfId="54" applyNumberFormat="1" applyFont="1" applyFill="1" applyBorder="1" applyAlignment="1">
      <alignment horizontal="left" vertical="center" wrapText="1"/>
    </xf>
    <xf numFmtId="0" fontId="20" fillId="0" borderId="3" xfId="54" applyFont="1" applyFill="1" applyBorder="1" applyAlignment="1">
      <alignment horizontal="center"/>
    </xf>
    <xf numFmtId="14" fontId="18" fillId="0" borderId="3" xfId="54" applyNumberFormat="1" applyFont="1" applyFill="1" applyBorder="1" applyAlignment="1">
      <alignment horizontal="left" vertical="center" wrapText="1"/>
    </xf>
    <xf numFmtId="177" fontId="18" fillId="0" borderId="3" xfId="54" applyNumberFormat="1" applyFont="1" applyFill="1" applyBorder="1" applyAlignment="1">
      <alignment horizontal="left" vertical="center" wrapText="1"/>
    </xf>
    <xf numFmtId="0" fontId="50" fillId="0" borderId="3" xfId="54" applyFont="1" applyFill="1" applyBorder="1" applyAlignment="1">
      <alignment horizontal="left" vertical="center"/>
    </xf>
    <xf numFmtId="177" fontId="20" fillId="0" borderId="3" xfId="54" applyNumberFormat="1" applyFont="1" applyFill="1" applyBorder="1" applyAlignment="1">
      <alignment horizontal="center" vertical="center"/>
    </xf>
    <xf numFmtId="14" fontId="18" fillId="2" borderId="3" xfId="54" applyNumberFormat="1" applyFont="1" applyFill="1" applyBorder="1" applyAlignment="1">
      <alignment horizontal="left" vertical="center" wrapText="1"/>
    </xf>
    <xf numFmtId="0" fontId="4" fillId="0" borderId="0" xfId="54" applyFont="1" applyFill="1" applyBorder="1" applyAlignment="1">
      <alignment horizontal="center" vertical="center" wrapText="1"/>
    </xf>
    <xf numFmtId="0" fontId="9" fillId="0" borderId="3" xfId="54" applyFont="1" applyBorder="1" applyAlignment="1">
      <alignment horizontal="left"/>
    </xf>
    <xf numFmtId="0" fontId="4" fillId="2" borderId="3" xfId="54" applyFont="1" applyFill="1" applyBorder="1" applyAlignment="1">
      <alignment horizontal="center" vertical="center" wrapText="1"/>
    </xf>
    <xf numFmtId="0" fontId="26" fillId="2" borderId="3" xfId="54" applyFont="1" applyFill="1" applyBorder="1" applyAlignment="1">
      <alignment horizontal="center" vertical="center"/>
    </xf>
    <xf numFmtId="0" fontId="1" fillId="0" borderId="3" xfId="54" applyFont="1" applyBorder="1" applyAlignment="1">
      <alignment vertical="center"/>
    </xf>
    <xf numFmtId="0" fontId="4" fillId="0" borderId="3" xfId="54" applyFont="1" applyFill="1" applyBorder="1" applyAlignment="1">
      <alignment horizontal="center" vertical="center" wrapText="1"/>
    </xf>
    <xf numFmtId="0" fontId="25" fillId="0" borderId="3" xfId="54" applyFont="1" applyFill="1" applyBorder="1" applyAlignment="1">
      <alignment horizontal="center" vertical="center" wrapText="1"/>
    </xf>
    <xf numFmtId="0" fontId="6" fillId="2" borderId="3" xfId="54" applyFont="1" applyFill="1" applyBorder="1" applyAlignment="1">
      <alignment horizontal="left" vertical="center" wrapText="1"/>
    </xf>
    <xf numFmtId="0" fontId="25" fillId="2" borderId="3" xfId="54" applyFont="1" applyFill="1" applyBorder="1" applyAlignment="1">
      <alignment horizontal="center" vertical="center" wrapText="1"/>
    </xf>
    <xf numFmtId="0" fontId="9" fillId="8" borderId="3" xfId="54" applyFont="1" applyFill="1" applyBorder="1" applyAlignment="1">
      <alignment horizontal="center" vertical="center"/>
    </xf>
    <xf numFmtId="14" fontId="18" fillId="3" borderId="3" xfId="54" applyNumberFormat="1" applyFont="1" applyFill="1" applyBorder="1" applyAlignment="1">
      <alignment horizontal="center" vertical="center" wrapText="1"/>
    </xf>
    <xf numFmtId="0" fontId="20" fillId="3" borderId="3" xfId="54" applyFont="1" applyFill="1" applyBorder="1" applyAlignment="1">
      <alignment horizontal="center"/>
    </xf>
    <xf numFmtId="58" fontId="38" fillId="0" borderId="3" xfId="54" applyNumberFormat="1" applyFont="1" applyFill="1" applyBorder="1" applyAlignment="1">
      <alignment horizontal="center"/>
    </xf>
    <xf numFmtId="0" fontId="20" fillId="9" borderId="3" xfId="54" applyFont="1" applyFill="1" applyBorder="1" applyAlignment="1">
      <alignment horizontal="center"/>
    </xf>
    <xf numFmtId="58" fontId="46" fillId="0" borderId="3" xfId="54" applyNumberFormat="1" applyFont="1" applyFill="1" applyBorder="1" applyAlignment="1">
      <alignment horizontal="center" vertical="center"/>
    </xf>
    <xf numFmtId="0" fontId="20" fillId="10" borderId="3" xfId="54" applyFont="1" applyFill="1" applyBorder="1" applyAlignment="1">
      <alignment horizontal="center"/>
    </xf>
    <xf numFmtId="0" fontId="5" fillId="2" borderId="3" xfId="54" applyFont="1" applyFill="1" applyBorder="1" applyAlignment="1">
      <alignment horizontal="left" vertical="center"/>
    </xf>
    <xf numFmtId="0" fontId="20" fillId="6" borderId="3" xfId="54" applyFont="1" applyFill="1" applyBorder="1" applyAlignment="1">
      <alignment horizontal="center"/>
    </xf>
    <xf numFmtId="177" fontId="20" fillId="6" borderId="3" xfId="54" applyNumberFormat="1" applyFont="1" applyFill="1" applyBorder="1" applyAlignment="1">
      <alignment horizontal="center" vertical="center"/>
    </xf>
    <xf numFmtId="177" fontId="20" fillId="3" borderId="3" xfId="54" applyNumberFormat="1" applyFont="1" applyFill="1" applyBorder="1" applyAlignment="1">
      <alignment horizontal="center" vertical="center"/>
    </xf>
    <xf numFmtId="58" fontId="20" fillId="2" borderId="3" xfId="54" applyNumberFormat="1" applyFont="1" applyFill="1" applyBorder="1" applyAlignment="1">
      <alignment horizontal="left" vertical="center" wrapText="1"/>
    </xf>
    <xf numFmtId="177" fontId="38" fillId="2" borderId="3" xfId="54" applyNumberFormat="1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left" vertical="center" wrapText="1"/>
    </xf>
    <xf numFmtId="177" fontId="20" fillId="9" borderId="3" xfId="54" applyNumberFormat="1" applyFont="1" applyFill="1" applyBorder="1" applyAlignment="1">
      <alignment horizontal="center" vertical="center"/>
    </xf>
    <xf numFmtId="0" fontId="46" fillId="2" borderId="3" xfId="54" applyFont="1" applyFill="1" applyBorder="1" applyAlignment="1">
      <alignment horizontal="left" vertical="center"/>
    </xf>
    <xf numFmtId="0" fontId="46" fillId="0" borderId="3" xfId="54" applyFont="1" applyFill="1" applyBorder="1" applyAlignment="1">
      <alignment horizontal="left" vertical="center"/>
    </xf>
    <xf numFmtId="0" fontId="9" fillId="0" borderId="3" xfId="54" applyFont="1" applyFill="1" applyBorder="1" applyAlignment="1">
      <alignment horizontal="left"/>
    </xf>
    <xf numFmtId="0" fontId="9" fillId="2" borderId="3" xfId="54" applyFont="1" applyFill="1" applyBorder="1" applyAlignment="1">
      <alignment horizontal="left"/>
    </xf>
    <xf numFmtId="0" fontId="6" fillId="0" borderId="3" xfId="54" applyFont="1" applyFill="1" applyBorder="1" applyAlignment="1">
      <alignment horizontal="left" vertical="center" wrapText="1"/>
    </xf>
    <xf numFmtId="58" fontId="9" fillId="0" borderId="3" xfId="54" applyNumberFormat="1" applyFont="1" applyFill="1" applyBorder="1" applyAlignment="1">
      <alignment horizontal="left"/>
    </xf>
    <xf numFmtId="0" fontId="39" fillId="0" borderId="3" xfId="54" applyFont="1" applyBorder="1" applyAlignment="1">
      <alignment horizontal="center" vertical="center" shrinkToFit="1"/>
    </xf>
    <xf numFmtId="58" fontId="36" fillId="2" borderId="3" xfId="54" applyNumberFormat="1" applyFont="1" applyFill="1" applyBorder="1" applyAlignment="1">
      <alignment horizontal="center" vertical="center"/>
    </xf>
    <xf numFmtId="0" fontId="20" fillId="3" borderId="3" xfId="54" applyFont="1" applyFill="1" applyBorder="1" applyAlignment="1">
      <alignment horizontal="center" vertical="center"/>
    </xf>
    <xf numFmtId="58" fontId="9" fillId="0" borderId="3" xfId="54" applyNumberFormat="1" applyFont="1" applyFill="1" applyBorder="1" applyAlignment="1">
      <alignment horizontal="center" vertical="center" shrinkToFit="1"/>
    </xf>
    <xf numFmtId="58" fontId="37" fillId="2" borderId="3" xfId="54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center" vertical="center" shrinkToFit="1"/>
    </xf>
    <xf numFmtId="58" fontId="5" fillId="3" borderId="3" xfId="54" applyNumberFormat="1" applyFont="1" applyFill="1" applyBorder="1" applyAlignment="1">
      <alignment horizontal="center" vertical="center" shrinkToFit="1"/>
    </xf>
    <xf numFmtId="0" fontId="36" fillId="3" borderId="3" xfId="54" applyFont="1" applyFill="1" applyBorder="1" applyAlignment="1">
      <alignment horizontal="center" vertical="center"/>
    </xf>
    <xf numFmtId="58" fontId="36" fillId="3" borderId="3" xfId="54" applyNumberFormat="1" applyFont="1" applyFill="1" applyBorder="1" applyAlignment="1">
      <alignment horizontal="center" vertical="center"/>
    </xf>
    <xf numFmtId="14" fontId="18" fillId="0" borderId="3" xfId="54" applyNumberFormat="1" applyFont="1" applyBorder="1" applyAlignment="1">
      <alignment horizontal="left" vertical="center" wrapText="1"/>
    </xf>
    <xf numFmtId="177" fontId="36" fillId="2" borderId="3" xfId="54" applyNumberFormat="1" applyFont="1" applyFill="1" applyBorder="1" applyAlignment="1">
      <alignment horizontal="center" vertical="center"/>
    </xf>
    <xf numFmtId="58" fontId="27" fillId="2" borderId="3" xfId="54" applyNumberFormat="1" applyFont="1" applyFill="1" applyBorder="1" applyAlignment="1">
      <alignment horizontal="center" vertical="center" shrinkToFit="1"/>
    </xf>
    <xf numFmtId="0" fontId="20" fillId="10" borderId="3" xfId="54" applyFont="1" applyFill="1" applyBorder="1" applyAlignment="1">
      <alignment horizontal="center" vertical="center"/>
    </xf>
    <xf numFmtId="0" fontId="39" fillId="2" borderId="3" xfId="54" applyFont="1" applyFill="1" applyBorder="1" applyAlignment="1">
      <alignment horizontal="center" vertical="center" wrapText="1" shrinkToFit="1"/>
    </xf>
    <xf numFmtId="0" fontId="39" fillId="4" borderId="3" xfId="54" applyFont="1" applyFill="1" applyBorder="1" applyAlignment="1">
      <alignment horizontal="center" vertical="center" wrapText="1" shrinkToFit="1"/>
    </xf>
    <xf numFmtId="58" fontId="38" fillId="2" borderId="3" xfId="54" applyNumberFormat="1" applyFont="1" applyFill="1" applyBorder="1" applyAlignment="1">
      <alignment horizontal="left" vertical="center" wrapText="1"/>
    </xf>
    <xf numFmtId="0" fontId="9" fillId="4" borderId="3" xfId="54" applyFont="1" applyFill="1" applyBorder="1" applyAlignment="1">
      <alignment horizontal="center" vertical="center" shrinkToFit="1"/>
    </xf>
    <xf numFmtId="0" fontId="39" fillId="0" borderId="3" xfId="54" applyFont="1" applyFill="1" applyBorder="1" applyAlignment="1">
      <alignment horizontal="center" vertical="center" wrapText="1" shrinkToFit="1"/>
    </xf>
    <xf numFmtId="0" fontId="39" fillId="2" borderId="3" xfId="54" applyFont="1" applyFill="1" applyBorder="1" applyAlignment="1">
      <alignment horizontal="center" vertical="center" shrinkToFit="1"/>
    </xf>
    <xf numFmtId="0" fontId="50" fillId="2" borderId="3" xfId="54" applyFont="1" applyFill="1" applyBorder="1" applyAlignment="1">
      <alignment horizontal="center" vertical="center"/>
    </xf>
    <xf numFmtId="58" fontId="50" fillId="2" borderId="3" xfId="54" applyNumberFormat="1" applyFont="1" applyFill="1" applyBorder="1" applyAlignment="1">
      <alignment horizontal="center" vertical="center"/>
    </xf>
    <xf numFmtId="58" fontId="20" fillId="0" borderId="3" xfId="54" applyNumberFormat="1" applyFont="1" applyFill="1" applyBorder="1" applyAlignment="1">
      <alignment horizontal="center" vertical="center" shrinkToFit="1"/>
    </xf>
    <xf numFmtId="58" fontId="50" fillId="0" borderId="3" xfId="54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center" vertical="center" wrapText="1"/>
    </xf>
    <xf numFmtId="0" fontId="29" fillId="3" borderId="3" xfId="54" applyFont="1" applyFill="1" applyBorder="1" applyAlignment="1">
      <alignment horizontal="left" vertical="center"/>
    </xf>
    <xf numFmtId="0" fontId="5" fillId="3" borderId="3" xfId="54" applyFont="1" applyFill="1" applyBorder="1" applyAlignment="1">
      <alignment horizontal="center" vertical="center"/>
    </xf>
    <xf numFmtId="0" fontId="7" fillId="2" borderId="3" xfId="54" applyFont="1" applyFill="1" applyBorder="1" applyAlignment="1">
      <alignment horizontal="center" vertical="center" wrapText="1"/>
    </xf>
    <xf numFmtId="58" fontId="5" fillId="0" borderId="3" xfId="54" applyNumberFormat="1" applyFont="1" applyFill="1" applyBorder="1" applyAlignment="1">
      <alignment horizontal="center" vertical="center" shrinkToFit="1"/>
    </xf>
    <xf numFmtId="14" fontId="29" fillId="0" borderId="3" xfId="54" applyNumberFormat="1" applyFont="1" applyBorder="1" applyAlignment="1">
      <alignment horizontal="left" vertical="center" wrapText="1"/>
    </xf>
    <xf numFmtId="58" fontId="46" fillId="2" borderId="0" xfId="54" applyNumberFormat="1" applyFont="1" applyFill="1" applyAlignment="1">
      <alignment horizontal="center" vertical="center"/>
    </xf>
    <xf numFmtId="0" fontId="51" fillId="0" borderId="3" xfId="54" applyFont="1" applyBorder="1" applyAlignment="1">
      <alignment horizontal="center" vertical="center"/>
    </xf>
    <xf numFmtId="0" fontId="51" fillId="0" borderId="21" xfId="54" applyFont="1" applyFill="1" applyBorder="1" applyAlignment="1">
      <alignment horizontal="center" vertical="center"/>
    </xf>
    <xf numFmtId="0" fontId="43" fillId="0" borderId="3" xfId="54" applyFont="1" applyFill="1" applyBorder="1" applyAlignment="1">
      <alignment horizontal="center" vertical="center"/>
    </xf>
    <xf numFmtId="58" fontId="37" fillId="0" borderId="3" xfId="54" applyNumberFormat="1" applyFont="1" applyFill="1" applyBorder="1" applyAlignment="1">
      <alignment horizontal="center" vertical="center"/>
    </xf>
    <xf numFmtId="58" fontId="43" fillId="0" borderId="3" xfId="54" applyNumberFormat="1" applyFont="1" applyFill="1" applyBorder="1" applyAlignment="1">
      <alignment horizontal="center" vertical="center"/>
    </xf>
    <xf numFmtId="0" fontId="37" fillId="0" borderId="3" xfId="54" applyFont="1" applyFill="1" applyBorder="1" applyAlignment="1">
      <alignment horizontal="center" vertical="center" wrapText="1" shrinkToFit="1"/>
    </xf>
    <xf numFmtId="0" fontId="37" fillId="2" borderId="3" xfId="54" applyFont="1" applyFill="1" applyBorder="1" applyAlignment="1">
      <alignment horizontal="center" vertical="center" wrapText="1" shrinkToFit="1"/>
    </xf>
    <xf numFmtId="177" fontId="4" fillId="2" borderId="3" xfId="54" applyNumberFormat="1" applyFont="1" applyFill="1" applyBorder="1" applyAlignment="1">
      <alignment horizontal="center" vertical="center" wrapText="1"/>
    </xf>
    <xf numFmtId="0" fontId="40" fillId="17" borderId="3" xfId="54" applyFont="1" applyFill="1" applyBorder="1" applyAlignment="1">
      <alignment horizontal="center" vertical="center"/>
    </xf>
    <xf numFmtId="177" fontId="29" fillId="3" borderId="3" xfId="54" applyNumberFormat="1" applyFont="1" applyFill="1" applyBorder="1" applyAlignment="1">
      <alignment horizontal="center" vertical="center" wrapText="1"/>
    </xf>
    <xf numFmtId="0" fontId="51" fillId="2" borderId="3" xfId="54" applyFont="1" applyFill="1" applyBorder="1" applyAlignment="1">
      <alignment horizontal="center" vertical="center"/>
    </xf>
    <xf numFmtId="58" fontId="51" fillId="2" borderId="3" xfId="54" applyNumberFormat="1" applyFont="1" applyFill="1" applyBorder="1" applyAlignment="1">
      <alignment horizontal="center" vertical="center"/>
    </xf>
    <xf numFmtId="0" fontId="51" fillId="0" borderId="3" xfId="54" applyFont="1" applyFill="1" applyBorder="1" applyAlignment="1">
      <alignment horizontal="center" vertical="center"/>
    </xf>
    <xf numFmtId="0" fontId="8" fillId="13" borderId="3" xfId="54" applyFont="1" applyFill="1" applyBorder="1" applyAlignment="1">
      <alignment vertical="center"/>
    </xf>
    <xf numFmtId="0" fontId="8" fillId="14" borderId="3" xfId="54" applyFont="1" applyFill="1" applyBorder="1" applyAlignment="1">
      <alignment vertical="center"/>
    </xf>
    <xf numFmtId="0" fontId="43" fillId="2" borderId="3" xfId="54" applyFont="1" applyFill="1" applyBorder="1" applyAlignment="1">
      <alignment horizontal="center" vertical="center" wrapText="1"/>
    </xf>
    <xf numFmtId="0" fontId="52" fillId="2" borderId="3" xfId="54" applyFont="1" applyFill="1" applyBorder="1" applyAlignment="1">
      <alignment horizontal="center" vertical="center"/>
    </xf>
    <xf numFmtId="58" fontId="36" fillId="0" borderId="3" xfId="54" applyNumberFormat="1" applyFont="1" applyFill="1" applyBorder="1" applyAlignment="1">
      <alignment horizontal="center" vertical="center"/>
    </xf>
    <xf numFmtId="0" fontId="40" fillId="2" borderId="3" xfId="54" applyFont="1" applyFill="1" applyBorder="1" applyAlignment="1">
      <alignment horizontal="left" vertical="center"/>
    </xf>
    <xf numFmtId="0" fontId="43" fillId="2" borderId="3" xfId="54" applyFont="1" applyFill="1" applyBorder="1" applyAlignment="1">
      <alignment horizontal="left" vertical="center"/>
    </xf>
    <xf numFmtId="0" fontId="9" fillId="13" borderId="3" xfId="54" applyFont="1" applyFill="1" applyBorder="1" applyAlignment="1">
      <alignment horizontal="center" vertical="center" shrinkToFit="1"/>
    </xf>
    <xf numFmtId="0" fontId="46" fillId="13" borderId="3" xfId="54" applyFont="1" applyFill="1" applyBorder="1" applyAlignment="1">
      <alignment horizontal="center" vertical="center"/>
    </xf>
    <xf numFmtId="58" fontId="47" fillId="2" borderId="3" xfId="54" applyNumberFormat="1" applyFont="1" applyFill="1" applyBorder="1" applyAlignment="1">
      <alignment horizontal="center" vertical="center"/>
    </xf>
    <xf numFmtId="58" fontId="39" fillId="13" borderId="3" xfId="54" applyNumberFormat="1" applyFont="1" applyFill="1" applyBorder="1" applyAlignment="1">
      <alignment horizontal="center" vertical="center"/>
    </xf>
    <xf numFmtId="0" fontId="40" fillId="13" borderId="3" xfId="54" applyFont="1" applyFill="1" applyBorder="1" applyAlignment="1">
      <alignment horizontal="center" vertical="center"/>
    </xf>
    <xf numFmtId="58" fontId="40" fillId="13" borderId="3" xfId="54" applyNumberFormat="1" applyFont="1" applyFill="1" applyBorder="1" applyAlignment="1">
      <alignment horizontal="center" vertical="center"/>
    </xf>
    <xf numFmtId="58" fontId="46" fillId="13" borderId="3" xfId="54" applyNumberFormat="1" applyFont="1" applyFill="1" applyBorder="1" applyAlignment="1">
      <alignment horizontal="center" vertical="center"/>
    </xf>
    <xf numFmtId="0" fontId="6" fillId="4" borderId="0" xfId="54" applyFont="1" applyFill="1"/>
    <xf numFmtId="177" fontId="6" fillId="4" borderId="0" xfId="54" applyNumberFormat="1" applyFont="1" applyFill="1" applyAlignment="1">
      <alignment horizontal="center" vertical="center"/>
    </xf>
    <xf numFmtId="177" fontId="9" fillId="4" borderId="0" xfId="54" applyNumberFormat="1" applyFont="1" applyFill="1"/>
    <xf numFmtId="0" fontId="53" fillId="0" borderId="3" xfId="54" applyFont="1" applyFill="1" applyBorder="1" applyAlignment="1">
      <alignment horizontal="center" vertical="center"/>
    </xf>
    <xf numFmtId="0" fontId="6" fillId="4" borderId="0" xfId="54" applyFont="1" applyFill="1" applyAlignment="1">
      <alignment horizontal="center"/>
    </xf>
    <xf numFmtId="177" fontId="10" fillId="4" borderId="0" xfId="54" applyNumberFormat="1" applyFont="1" applyFill="1"/>
    <xf numFmtId="0" fontId="21" fillId="4" borderId="0" xfId="54" applyFont="1" applyFill="1" applyAlignment="1">
      <alignment horizontal="center"/>
    </xf>
    <xf numFmtId="0" fontId="9" fillId="4" borderId="0" xfId="54" applyFont="1" applyFill="1" applyAlignment="1">
      <alignment horizontal="left"/>
    </xf>
    <xf numFmtId="0" fontId="4" fillId="0" borderId="0" xfId="54" applyFont="1"/>
    <xf numFmtId="0" fontId="54" fillId="2" borderId="0" xfId="54" applyFont="1" applyFill="1" applyAlignment="1">
      <alignment horizontal="center" vertical="center"/>
    </xf>
    <xf numFmtId="0" fontId="54" fillId="0" borderId="0" xfId="54" applyFont="1" applyFill="1" applyAlignment="1">
      <alignment horizontal="center" vertical="center"/>
    </xf>
    <xf numFmtId="0" fontId="7" fillId="2" borderId="0" xfId="54" applyFont="1" applyFill="1" applyAlignment="1">
      <alignment horizontal="center" vertical="center"/>
    </xf>
    <xf numFmtId="0" fontId="4" fillId="3" borderId="0" xfId="54" applyFont="1" applyFill="1" applyAlignment="1">
      <alignment horizontal="center" vertical="center"/>
    </xf>
    <xf numFmtId="0" fontId="7" fillId="0" borderId="0" xfId="54" applyFont="1" applyFill="1" applyAlignment="1">
      <alignment horizontal="center" vertical="center"/>
    </xf>
    <xf numFmtId="0" fontId="4" fillId="2" borderId="0" xfId="54" applyFont="1" applyFill="1"/>
    <xf numFmtId="0" fontId="54" fillId="3" borderId="0" xfId="54" applyFont="1" applyFill="1" applyAlignment="1">
      <alignment horizontal="center" vertical="center"/>
    </xf>
    <xf numFmtId="0" fontId="4" fillId="3" borderId="0" xfId="54" applyFont="1" applyFill="1"/>
    <xf numFmtId="0" fontId="4" fillId="0" borderId="0" xfId="54" applyFont="1" applyFill="1"/>
    <xf numFmtId="0" fontId="42" fillId="0" borderId="0" xfId="54" applyFont="1" applyFill="1"/>
    <xf numFmtId="49" fontId="42" fillId="0" borderId="0" xfId="54" applyNumberFormat="1" applyFont="1" applyAlignment="1">
      <alignment horizontal="center" vertical="center"/>
    </xf>
    <xf numFmtId="0" fontId="42" fillId="0" borderId="0" xfId="54" applyFont="1"/>
    <xf numFmtId="0" fontId="55" fillId="0" borderId="0" xfId="54" applyFont="1"/>
    <xf numFmtId="0" fontId="34" fillId="0" borderId="0" xfId="54" applyFont="1" applyAlignment="1">
      <alignment horizontal="center" vertical="center"/>
    </xf>
    <xf numFmtId="177" fontId="56" fillId="0" borderId="0" xfId="54" applyNumberFormat="1" applyFont="1" applyAlignment="1">
      <alignment horizontal="center" vertical="center"/>
    </xf>
    <xf numFmtId="0" fontId="42" fillId="0" borderId="0" xfId="54" applyFont="1" applyAlignment="1">
      <alignment horizontal="center" vertical="center"/>
    </xf>
    <xf numFmtId="0" fontId="30" fillId="0" borderId="0" xfId="54" applyFont="1" applyAlignment="1">
      <alignment horizontal="center" vertical="center"/>
    </xf>
    <xf numFmtId="0" fontId="57" fillId="0" borderId="0" xfId="54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0" fontId="58" fillId="0" borderId="2" xfId="54" applyFont="1" applyBorder="1" applyAlignment="1">
      <alignment horizontal="center" vertical="center"/>
    </xf>
    <xf numFmtId="0" fontId="16" fillId="0" borderId="3" xfId="54" applyFont="1" applyFill="1" applyBorder="1" applyAlignment="1">
      <alignment horizontal="center" vertical="center"/>
    </xf>
    <xf numFmtId="49" fontId="16" fillId="0" borderId="3" xfId="54" applyNumberFormat="1" applyFont="1" applyBorder="1" applyAlignment="1">
      <alignment horizontal="center" vertical="center"/>
    </xf>
    <xf numFmtId="177" fontId="16" fillId="0" borderId="3" xfId="54" applyNumberFormat="1" applyFont="1" applyBorder="1" applyAlignment="1">
      <alignment horizontal="center" vertical="center"/>
    </xf>
    <xf numFmtId="0" fontId="9" fillId="0" borderId="3" xfId="57" applyFont="1" applyFill="1" applyBorder="1" applyAlignment="1">
      <alignment horizontal="center" vertical="center"/>
    </xf>
    <xf numFmtId="58" fontId="9" fillId="0" borderId="3" xfId="57" applyNumberFormat="1" applyFont="1" applyFill="1" applyBorder="1" applyAlignment="1">
      <alignment horizontal="center" vertical="center"/>
    </xf>
    <xf numFmtId="58" fontId="9" fillId="2" borderId="3" xfId="57" applyNumberFormat="1" applyFont="1" applyFill="1" applyBorder="1" applyAlignment="1">
      <alignment horizontal="center" vertical="center"/>
    </xf>
    <xf numFmtId="49" fontId="6" fillId="0" borderId="3" xfId="54" applyNumberFormat="1" applyFont="1" applyFill="1" applyBorder="1" applyAlignment="1">
      <alignment horizontal="center" vertical="center"/>
    </xf>
    <xf numFmtId="0" fontId="20" fillId="0" borderId="3" xfId="54" applyFont="1" applyFill="1" applyBorder="1" applyAlignment="1">
      <alignment vertical="center"/>
    </xf>
    <xf numFmtId="0" fontId="6" fillId="0" borderId="3" xfId="57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horizontal="center" vertical="center"/>
    </xf>
    <xf numFmtId="58" fontId="6" fillId="2" borderId="3" xfId="57" applyNumberFormat="1" applyFont="1" applyFill="1" applyBorder="1" applyAlignment="1">
      <alignment horizontal="center" vertical="center"/>
    </xf>
    <xf numFmtId="0" fontId="9" fillId="2" borderId="3" xfId="57" applyFont="1" applyFill="1" applyBorder="1" applyAlignment="1">
      <alignment horizontal="center" vertical="center"/>
    </xf>
    <xf numFmtId="0" fontId="7" fillId="0" borderId="3" xfId="57" applyFont="1" applyFill="1" applyBorder="1" applyAlignment="1">
      <alignment horizontal="center" vertical="center"/>
    </xf>
    <xf numFmtId="0" fontId="27" fillId="0" borderId="3" xfId="54" applyFont="1" applyFill="1" applyBorder="1" applyAlignment="1">
      <alignment horizontal="left" vertical="center"/>
    </xf>
    <xf numFmtId="58" fontId="7" fillId="0" borderId="3" xfId="57" applyNumberFormat="1" applyFont="1" applyFill="1" applyBorder="1" applyAlignment="1">
      <alignment horizontal="center" vertical="center"/>
    </xf>
    <xf numFmtId="0" fontId="59" fillId="0" borderId="2" xfId="54" applyFont="1" applyBorder="1" applyAlignment="1">
      <alignment horizontal="center" vertical="center"/>
    </xf>
    <xf numFmtId="0" fontId="60" fillId="0" borderId="2" xfId="54" applyFont="1" applyBorder="1" applyAlignment="1">
      <alignment horizontal="center" vertical="center"/>
    </xf>
    <xf numFmtId="0" fontId="61" fillId="0" borderId="2" xfId="54" applyFont="1" applyBorder="1" applyAlignment="1">
      <alignment vertical="center"/>
    </xf>
    <xf numFmtId="0" fontId="62" fillId="0" borderId="2" xfId="54" applyFont="1" applyBorder="1" applyAlignment="1">
      <alignment horizontal="center" vertical="center"/>
    </xf>
    <xf numFmtId="177" fontId="16" fillId="0" borderId="3" xfId="54" applyNumberFormat="1" applyFont="1" applyBorder="1" applyAlignment="1">
      <alignment horizontal="center" vertical="center" wrapText="1"/>
    </xf>
    <xf numFmtId="177" fontId="10" fillId="0" borderId="3" xfId="54" applyNumberFormat="1" applyFont="1" applyBorder="1" applyAlignment="1">
      <alignment horizontal="center" vertical="center"/>
    </xf>
    <xf numFmtId="0" fontId="63" fillId="0" borderId="2" xfId="54" applyFont="1" applyBorder="1" applyAlignment="1">
      <alignment vertical="center"/>
    </xf>
    <xf numFmtId="0" fontId="34" fillId="0" borderId="2" xfId="54" applyFont="1" applyBorder="1" applyAlignment="1">
      <alignment horizontal="left" vertical="center"/>
    </xf>
    <xf numFmtId="0" fontId="16" fillId="0" borderId="7" xfId="54" applyFont="1" applyBorder="1" applyAlignment="1">
      <alignment horizontal="left" vertical="center"/>
    </xf>
    <xf numFmtId="0" fontId="9" fillId="2" borderId="3" xfId="54" applyFont="1" applyFill="1" applyBorder="1" applyAlignment="1">
      <alignment vertical="center"/>
    </xf>
    <xf numFmtId="0" fontId="9" fillId="0" borderId="3" xfId="54" applyFont="1" applyFill="1" applyBorder="1" applyAlignment="1">
      <alignment vertical="center"/>
    </xf>
    <xf numFmtId="0" fontId="6" fillId="0" borderId="0" xfId="54" applyFont="1" applyFill="1" applyBorder="1" applyAlignment="1">
      <alignment horizontal="center" vertical="center"/>
    </xf>
    <xf numFmtId="0" fontId="6" fillId="2" borderId="0" xfId="54" applyFont="1" applyFill="1" applyBorder="1" applyAlignment="1">
      <alignment horizontal="center" vertical="center"/>
    </xf>
    <xf numFmtId="0" fontId="25" fillId="0" borderId="0" xfId="54" applyFont="1" applyFill="1" applyBorder="1" applyAlignment="1">
      <alignment horizontal="center" vertical="center"/>
    </xf>
    <xf numFmtId="0" fontId="54" fillId="2" borderId="0" xfId="54" applyFont="1" applyFill="1" applyBorder="1" applyAlignment="1">
      <alignment horizontal="center" vertical="center"/>
    </xf>
    <xf numFmtId="0" fontId="54" fillId="0" borderId="0" xfId="54" applyFont="1" applyFill="1" applyBorder="1" applyAlignment="1">
      <alignment horizontal="center" vertical="center"/>
    </xf>
    <xf numFmtId="0" fontId="6" fillId="2" borderId="3" xfId="57" applyFont="1" applyFill="1" applyBorder="1" applyAlignment="1">
      <alignment horizontal="center" vertical="center"/>
    </xf>
    <xf numFmtId="49" fontId="6" fillId="3" borderId="3" xfId="54" applyNumberFormat="1" applyFont="1" applyFill="1" applyBorder="1" applyAlignment="1">
      <alignment horizontal="center" vertical="center"/>
    </xf>
    <xf numFmtId="0" fontId="54" fillId="3" borderId="3" xfId="54" applyFont="1" applyFill="1" applyBorder="1" applyAlignment="1">
      <alignment horizontal="center" vertical="center"/>
    </xf>
    <xf numFmtId="0" fontId="54" fillId="3" borderId="3" xfId="57" applyFont="1" applyFill="1" applyBorder="1" applyAlignment="1">
      <alignment horizontal="center" vertical="center"/>
    </xf>
    <xf numFmtId="0" fontId="64" fillId="3" borderId="3" xfId="54" applyFont="1" applyFill="1" applyBorder="1" applyAlignment="1">
      <alignment vertical="center"/>
    </xf>
    <xf numFmtId="58" fontId="54" fillId="3" borderId="3" xfId="57" applyNumberFormat="1" applyFont="1" applyFill="1" applyBorder="1" applyAlignment="1">
      <alignment horizontal="center" vertical="center"/>
    </xf>
    <xf numFmtId="0" fontId="9" fillId="3" borderId="3" xfId="57" applyFont="1" applyFill="1" applyBorder="1" applyAlignment="1">
      <alignment horizontal="center" vertical="center"/>
    </xf>
    <xf numFmtId="58" fontId="6" fillId="3" borderId="3" xfId="57" applyNumberFormat="1" applyFont="1" applyFill="1" applyBorder="1" applyAlignment="1">
      <alignment horizontal="center" vertical="center"/>
    </xf>
    <xf numFmtId="49" fontId="7" fillId="2" borderId="3" xfId="54" applyNumberFormat="1" applyFont="1" applyFill="1" applyBorder="1" applyAlignment="1">
      <alignment horizontal="center" vertical="center"/>
    </xf>
    <xf numFmtId="0" fontId="7" fillId="2" borderId="3" xfId="57" applyFont="1" applyFill="1" applyBorder="1" applyAlignment="1">
      <alignment horizontal="center" vertical="center"/>
    </xf>
    <xf numFmtId="0" fontId="27" fillId="2" borderId="3" xfId="54" applyFont="1" applyFill="1" applyBorder="1" applyAlignment="1">
      <alignment horizontal="left" vertical="center"/>
    </xf>
    <xf numFmtId="58" fontId="7" fillId="2" borderId="3" xfId="57" applyNumberFormat="1" applyFont="1" applyFill="1" applyBorder="1" applyAlignment="1">
      <alignment horizontal="center" vertical="center"/>
    </xf>
    <xf numFmtId="49" fontId="7" fillId="2" borderId="3" xfId="54" applyNumberFormat="1" applyFont="1" applyFill="1" applyBorder="1" applyAlignment="1">
      <alignment horizontal="left" vertical="center"/>
    </xf>
    <xf numFmtId="0" fontId="64" fillId="3" borderId="3" xfId="54" applyFont="1" applyFill="1" applyBorder="1" applyAlignment="1">
      <alignment horizontal="center" vertical="center"/>
    </xf>
    <xf numFmtId="0" fontId="64" fillId="3" borderId="3" xfId="54" applyFont="1" applyFill="1" applyBorder="1" applyAlignment="1">
      <alignment horizontal="left" vertical="center"/>
    </xf>
    <xf numFmtId="49" fontId="6" fillId="2" borderId="3" xfId="54" applyNumberFormat="1" applyFont="1" applyFill="1" applyBorder="1" applyAlignment="1">
      <alignment horizontal="left" vertical="center"/>
    </xf>
    <xf numFmtId="0" fontId="20" fillId="0" borderId="3" xfId="54" applyFont="1" applyFill="1" applyBorder="1" applyAlignment="1">
      <alignment horizontal="left" vertical="center"/>
    </xf>
    <xf numFmtId="0" fontId="54" fillId="2" borderId="3" xfId="54" applyFont="1" applyFill="1" applyBorder="1" applyAlignment="1">
      <alignment horizontal="center" vertical="center"/>
    </xf>
    <xf numFmtId="58" fontId="5" fillId="3" borderId="3" xfId="54" applyNumberFormat="1" applyFont="1" applyFill="1" applyBorder="1" applyAlignment="1">
      <alignment horizontal="center" vertical="center" wrapText="1"/>
    </xf>
    <xf numFmtId="0" fontId="54" fillId="0" borderId="3" xfId="54" applyFont="1" applyFill="1" applyBorder="1" applyAlignment="1">
      <alignment horizontal="center" vertical="center"/>
    </xf>
    <xf numFmtId="58" fontId="54" fillId="0" borderId="3" xfId="57" applyNumberFormat="1" applyFont="1" applyFill="1" applyBorder="1" applyAlignment="1">
      <alignment horizontal="center" vertical="center"/>
    </xf>
    <xf numFmtId="0" fontId="7" fillId="13" borderId="3" xfId="54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vertical="center"/>
    </xf>
    <xf numFmtId="0" fontId="25" fillId="3" borderId="0" xfId="54" applyFont="1" applyFill="1" applyBorder="1" applyAlignment="1">
      <alignment horizontal="center" vertical="center"/>
    </xf>
    <xf numFmtId="0" fontId="6" fillId="5" borderId="0" xfId="54" applyFont="1" applyFill="1" applyBorder="1" applyAlignment="1">
      <alignment horizontal="center" vertical="center"/>
    </xf>
    <xf numFmtId="0" fontId="7" fillId="2" borderId="0" xfId="54" applyFont="1" applyFill="1" applyBorder="1" applyAlignment="1">
      <alignment horizontal="center" vertical="center"/>
    </xf>
    <xf numFmtId="0" fontId="6" fillId="13" borderId="0" xfId="54" applyFont="1" applyFill="1" applyBorder="1" applyAlignment="1">
      <alignment horizontal="center" vertical="center"/>
    </xf>
    <xf numFmtId="0" fontId="6" fillId="3" borderId="0" xfId="54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vertical="center" wrapText="1"/>
    </xf>
    <xf numFmtId="0" fontId="7" fillId="2" borderId="3" xfId="54" applyFont="1" applyFill="1" applyBorder="1" applyAlignment="1">
      <alignment vertical="center"/>
    </xf>
    <xf numFmtId="0" fontId="6" fillId="13" borderId="0" xfId="54" applyFont="1" applyFill="1" applyBorder="1" applyAlignment="1">
      <alignment vertical="center" wrapText="1"/>
    </xf>
    <xf numFmtId="0" fontId="18" fillId="0" borderId="0" xfId="54" applyFont="1" applyFill="1" applyAlignment="1">
      <alignment horizontal="center" vertical="center"/>
    </xf>
    <xf numFmtId="0" fontId="54" fillId="2" borderId="3" xfId="54" applyFont="1" applyFill="1" applyBorder="1" applyAlignment="1">
      <alignment vertical="center"/>
    </xf>
    <xf numFmtId="0" fontId="18" fillId="2" borderId="0" xfId="54" applyFont="1" applyFill="1" applyBorder="1" applyAlignment="1">
      <alignment vertical="center"/>
    </xf>
    <xf numFmtId="49" fontId="54" fillId="2" borderId="3" xfId="54" applyNumberFormat="1" applyFont="1" applyFill="1" applyBorder="1" applyAlignment="1">
      <alignment horizontal="center" vertical="center"/>
    </xf>
    <xf numFmtId="49" fontId="65" fillId="2" borderId="3" xfId="54" applyNumberFormat="1" applyFont="1" applyFill="1" applyBorder="1" applyAlignment="1">
      <alignment horizontal="center" vertical="center"/>
    </xf>
    <xf numFmtId="49" fontId="42" fillId="0" borderId="3" xfId="54" applyNumberFormat="1" applyFont="1" applyFill="1" applyBorder="1" applyAlignment="1">
      <alignment horizontal="center" vertical="center"/>
    </xf>
    <xf numFmtId="49" fontId="4" fillId="3" borderId="3" xfId="54" applyNumberFormat="1" applyFont="1" applyFill="1" applyBorder="1" applyAlignment="1">
      <alignment horizontal="center" vertical="center"/>
    </xf>
    <xf numFmtId="0" fontId="16" fillId="3" borderId="3" xfId="54" applyFont="1" applyFill="1" applyBorder="1" applyAlignment="1">
      <alignment horizontal="center" vertical="center"/>
    </xf>
    <xf numFmtId="0" fontId="16" fillId="3" borderId="3" xfId="57" applyFont="1" applyFill="1" applyBorder="1" applyAlignment="1">
      <alignment horizontal="center" vertical="center"/>
    </xf>
    <xf numFmtId="0" fontId="16" fillId="3" borderId="3" xfId="54" applyFont="1" applyFill="1" applyBorder="1" applyAlignment="1">
      <alignment horizontal="left" vertical="center"/>
    </xf>
    <xf numFmtId="58" fontId="4" fillId="3" borderId="3" xfId="57" applyNumberFormat="1" applyFont="1" applyFill="1" applyBorder="1" applyAlignment="1">
      <alignment horizontal="center" vertical="center"/>
    </xf>
    <xf numFmtId="49" fontId="5" fillId="2" borderId="3" xfId="54" applyNumberFormat="1" applyFont="1" applyFill="1" applyBorder="1" applyAlignment="1">
      <alignment horizontal="left" vertical="center"/>
    </xf>
    <xf numFmtId="49" fontId="9" fillId="0" borderId="3" xfId="54" applyNumberFormat="1" applyFont="1" applyBorder="1" applyAlignment="1">
      <alignment horizontal="center" vertical="center"/>
    </xf>
    <xf numFmtId="58" fontId="18" fillId="2" borderId="3" xfId="57" applyNumberFormat="1" applyFont="1" applyFill="1" applyBorder="1" applyAlignment="1">
      <alignment horizontal="center" vertical="center"/>
    </xf>
    <xf numFmtId="0" fontId="38" fillId="2" borderId="3" xfId="54" applyFont="1" applyFill="1" applyBorder="1" applyAlignment="1">
      <alignment horizontal="left" vertical="center"/>
    </xf>
    <xf numFmtId="0" fontId="29" fillId="3" borderId="3" xfId="54" applyFont="1" applyFill="1" applyBorder="1" applyAlignment="1">
      <alignment horizontal="center" vertical="center" wrapText="1"/>
    </xf>
    <xf numFmtId="0" fontId="4" fillId="3" borderId="3" xfId="54" applyFont="1" applyFill="1" applyBorder="1" applyAlignment="1">
      <alignment horizontal="center" vertical="center"/>
    </xf>
    <xf numFmtId="58" fontId="4" fillId="3" borderId="3" xfId="54" applyNumberFormat="1" applyFont="1" applyFill="1" applyBorder="1" applyAlignment="1">
      <alignment horizontal="center" vertical="center"/>
    </xf>
    <xf numFmtId="14" fontId="20" fillId="2" borderId="3" xfId="54" applyNumberFormat="1" applyFont="1" applyFill="1" applyBorder="1" applyAlignment="1">
      <alignment horizontal="center" vertical="center" wrapText="1"/>
    </xf>
    <xf numFmtId="0" fontId="7" fillId="2" borderId="3" xfId="54" applyFont="1" applyFill="1" applyBorder="1" applyAlignment="1">
      <alignment horizontal="left" vertical="center" wrapText="1"/>
    </xf>
    <xf numFmtId="0" fontId="9" fillId="0" borderId="3" xfId="54" applyFont="1" applyBorder="1" applyAlignment="1">
      <alignment horizontal="center" vertical="center" wrapText="1"/>
    </xf>
    <xf numFmtId="58" fontId="6" fillId="0" borderId="3" xfId="54" applyNumberFormat="1" applyFont="1" applyBorder="1" applyAlignment="1">
      <alignment horizontal="center" vertical="center" wrapText="1"/>
    </xf>
    <xf numFmtId="0" fontId="5" fillId="0" borderId="3" xfId="54" applyFont="1" applyBorder="1" applyAlignment="1">
      <alignment horizontal="left" vertical="center"/>
    </xf>
    <xf numFmtId="0" fontId="66" fillId="2" borderId="3" xfId="54" applyFont="1" applyFill="1" applyBorder="1" applyAlignment="1">
      <alignment vertical="center"/>
    </xf>
    <xf numFmtId="0" fontId="66" fillId="2" borderId="3" xfId="54" applyFont="1" applyFill="1" applyBorder="1" applyAlignment="1">
      <alignment horizontal="left" vertical="center"/>
    </xf>
    <xf numFmtId="0" fontId="4" fillId="3" borderId="3" xfId="54" applyFont="1" applyFill="1" applyBorder="1" applyAlignment="1">
      <alignment horizontal="left" vertical="center"/>
    </xf>
    <xf numFmtId="0" fontId="4" fillId="3" borderId="0" xfId="54" applyFont="1" applyFill="1" applyBorder="1" applyAlignment="1">
      <alignment horizontal="center" vertical="center"/>
    </xf>
    <xf numFmtId="0" fontId="4" fillId="0" borderId="0" xfId="54" applyFont="1" applyBorder="1" applyAlignment="1">
      <alignment horizontal="center" vertical="center" wrapText="1"/>
    </xf>
    <xf numFmtId="0" fontId="4" fillId="2" borderId="3" xfId="54" applyFont="1" applyFill="1" applyBorder="1" applyAlignment="1">
      <alignment horizontal="left" vertical="center"/>
    </xf>
    <xf numFmtId="0" fontId="42" fillId="3" borderId="3" xfId="54" applyFont="1" applyFill="1" applyBorder="1" applyAlignment="1">
      <alignment horizontal="center" vertical="center"/>
    </xf>
    <xf numFmtId="49" fontId="42" fillId="2" borderId="3" xfId="54" applyNumberFormat="1" applyFont="1" applyFill="1" applyBorder="1" applyAlignment="1">
      <alignment horizontal="center" vertical="center"/>
    </xf>
    <xf numFmtId="0" fontId="8" fillId="3" borderId="3" xfId="54" applyFont="1" applyFill="1" applyBorder="1" applyAlignment="1">
      <alignment horizontal="center" vertical="center"/>
    </xf>
    <xf numFmtId="49" fontId="6" fillId="2" borderId="3" xfId="54" applyNumberFormat="1" applyFont="1" applyFill="1" applyBorder="1" applyAlignment="1">
      <alignment vertical="center"/>
    </xf>
    <xf numFmtId="58" fontId="6" fillId="2" borderId="3" xfId="57" applyNumberFormat="1" applyFont="1" applyFill="1" applyBorder="1" applyAlignment="1">
      <alignment horizontal="left" vertical="center"/>
    </xf>
    <xf numFmtId="0" fontId="6" fillId="5" borderId="3" xfId="54" applyFont="1" applyFill="1" applyBorder="1" applyAlignment="1">
      <alignment horizontal="left" vertical="center"/>
    </xf>
    <xf numFmtId="58" fontId="29" fillId="2" borderId="3" xfId="57" applyNumberFormat="1" applyFont="1" applyFill="1" applyBorder="1" applyAlignment="1">
      <alignment horizontal="left" vertical="center"/>
    </xf>
    <xf numFmtId="177" fontId="10" fillId="2" borderId="3" xfId="57" applyNumberFormat="1" applyFont="1" applyFill="1" applyBorder="1" applyAlignment="1">
      <alignment horizontal="center" vertical="center"/>
    </xf>
    <xf numFmtId="0" fontId="20" fillId="3" borderId="3" xfId="54" applyFont="1" applyFill="1" applyBorder="1" applyAlignment="1">
      <alignment horizontal="center" vertical="center" wrapText="1"/>
    </xf>
    <xf numFmtId="0" fontId="42" fillId="0" borderId="3" xfId="54" applyBorder="1" applyAlignment="1">
      <alignment vertical="center"/>
    </xf>
    <xf numFmtId="58" fontId="5" fillId="5" borderId="3" xfId="54" applyNumberFormat="1" applyFont="1" applyFill="1" applyBorder="1" applyAlignment="1">
      <alignment horizontal="left" vertical="center" wrapText="1"/>
    </xf>
    <xf numFmtId="58" fontId="29" fillId="2" borderId="3" xfId="57" applyNumberFormat="1" applyFont="1" applyFill="1" applyBorder="1" applyAlignment="1">
      <alignment horizontal="center" vertical="center"/>
    </xf>
    <xf numFmtId="0" fontId="9" fillId="3" borderId="3" xfId="54" applyFont="1" applyFill="1" applyBorder="1" applyAlignment="1">
      <alignment horizontal="left" vertical="center"/>
    </xf>
    <xf numFmtId="0" fontId="6" fillId="2" borderId="0" xfId="54" applyFont="1" applyFill="1" applyBorder="1" applyAlignment="1">
      <alignment horizontal="left" vertical="center"/>
    </xf>
    <xf numFmtId="0" fontId="7" fillId="0" borderId="3" xfId="59" applyFont="1" applyFill="1" applyBorder="1" applyAlignment="1">
      <alignment horizontal="left" vertical="center"/>
    </xf>
    <xf numFmtId="58" fontId="20" fillId="0" borderId="3" xfId="54" applyNumberFormat="1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horizontal="center" vertical="center" shrinkToFit="1"/>
    </xf>
    <xf numFmtId="0" fontId="6" fillId="3" borderId="0" xfId="54" applyFont="1" applyFill="1" applyBorder="1" applyAlignment="1">
      <alignment horizontal="left" vertical="center"/>
    </xf>
    <xf numFmtId="0" fontId="7" fillId="2" borderId="3" xfId="59" applyFont="1" applyFill="1" applyBorder="1" applyAlignment="1">
      <alignment horizontal="left" vertical="center"/>
    </xf>
    <xf numFmtId="0" fontId="7" fillId="2" borderId="0" xfId="54" applyFont="1" applyFill="1" applyAlignment="1">
      <alignment horizontal="left" vertical="center"/>
    </xf>
    <xf numFmtId="0" fontId="6" fillId="0" borderId="4" xfId="54" applyFont="1" applyFill="1" applyBorder="1" applyAlignment="1">
      <alignment horizontal="left" vertical="center"/>
    </xf>
    <xf numFmtId="0" fontId="6" fillId="2" borderId="4" xfId="54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horizontal="left" vertical="center"/>
    </xf>
    <xf numFmtId="0" fontId="18" fillId="2" borderId="3" xfId="54" applyFont="1" applyFill="1" applyBorder="1" applyAlignment="1">
      <alignment horizontal="left" vertical="center" shrinkToFit="1"/>
    </xf>
    <xf numFmtId="49" fontId="7" fillId="0" borderId="3" xfId="54" applyNumberFormat="1" applyFont="1" applyFill="1" applyBorder="1" applyAlignment="1">
      <alignment horizontal="center" vertical="center"/>
    </xf>
    <xf numFmtId="0" fontId="9" fillId="5" borderId="3" xfId="54" applyFont="1" applyFill="1" applyBorder="1" applyAlignment="1">
      <alignment horizontal="center" vertical="center"/>
    </xf>
    <xf numFmtId="0" fontId="8" fillId="18" borderId="3" xfId="54" applyFont="1" applyFill="1" applyBorder="1" applyAlignment="1" applyProtection="1">
      <alignment horizontal="center" vertical="center"/>
      <protection locked="0"/>
    </xf>
    <xf numFmtId="0" fontId="8" fillId="0" borderId="3" xfId="54" applyFont="1" applyFill="1" applyBorder="1" applyAlignment="1" applyProtection="1">
      <alignment horizontal="center" vertical="center"/>
      <protection locked="0"/>
    </xf>
    <xf numFmtId="0" fontId="20" fillId="0" borderId="3" xfId="54" applyFont="1" applyFill="1" applyBorder="1" applyAlignment="1" applyProtection="1">
      <alignment horizontal="center" vertical="center"/>
      <protection locked="0"/>
    </xf>
    <xf numFmtId="58" fontId="8" fillId="0" borderId="3" xfId="54" applyNumberFormat="1" applyFont="1" applyFill="1" applyBorder="1" applyAlignment="1" applyProtection="1">
      <alignment horizontal="center" vertical="center"/>
      <protection locked="0"/>
    </xf>
    <xf numFmtId="0" fontId="8" fillId="2" borderId="3" xfId="54" applyFont="1" applyFill="1" applyBorder="1" applyAlignment="1" applyProtection="1">
      <alignment horizontal="center" vertical="center"/>
      <protection locked="0"/>
    </xf>
    <xf numFmtId="0" fontId="67" fillId="0" borderId="0" xfId="54" applyFont="1" applyAlignment="1">
      <alignment horizontal="left"/>
    </xf>
    <xf numFmtId="0" fontId="6" fillId="0" borderId="6" xfId="54" applyFont="1" applyFill="1" applyBorder="1" applyAlignment="1">
      <alignment vertical="center"/>
    </xf>
    <xf numFmtId="0" fontId="6" fillId="0" borderId="6" xfId="54" applyFont="1" applyFill="1" applyBorder="1" applyAlignment="1">
      <alignment vertical="center" shrinkToFit="1"/>
    </xf>
    <xf numFmtId="0" fontId="9" fillId="17" borderId="3" xfId="54" applyFont="1" applyFill="1" applyBorder="1" applyAlignment="1">
      <alignment horizontal="center" vertical="center"/>
    </xf>
    <xf numFmtId="0" fontId="8" fillId="17" borderId="3" xfId="54" applyFont="1" applyFill="1" applyBorder="1" applyAlignment="1">
      <alignment horizontal="center" vertical="center"/>
    </xf>
    <xf numFmtId="0" fontId="8" fillId="17" borderId="3" xfId="54" applyFont="1" applyFill="1" applyBorder="1" applyAlignment="1">
      <alignment horizontal="left" vertical="center"/>
    </xf>
    <xf numFmtId="58" fontId="6" fillId="17" borderId="3" xfId="57" applyNumberFormat="1" applyFont="1" applyFill="1" applyBorder="1" applyAlignment="1">
      <alignment horizontal="center" vertical="center"/>
    </xf>
    <xf numFmtId="58" fontId="7" fillId="17" borderId="3" xfId="57" applyNumberFormat="1" applyFont="1" applyFill="1" applyBorder="1" applyAlignment="1">
      <alignment horizontal="center" vertical="center"/>
    </xf>
    <xf numFmtId="0" fontId="18" fillId="0" borderId="3" xfId="54" applyFont="1" applyFill="1" applyBorder="1" applyAlignment="1">
      <alignment horizontal="right" vertical="center"/>
    </xf>
    <xf numFmtId="14" fontId="20" fillId="0" borderId="3" xfId="54" applyNumberFormat="1" applyFont="1" applyFill="1" applyBorder="1" applyAlignment="1">
      <alignment horizontal="left" vertical="center" wrapText="1"/>
    </xf>
    <xf numFmtId="58" fontId="8" fillId="2" borderId="3" xfId="54" applyNumberFormat="1" applyFont="1" applyFill="1" applyBorder="1" applyAlignment="1" applyProtection="1">
      <alignment horizontal="center" vertical="center"/>
      <protection locked="0"/>
    </xf>
    <xf numFmtId="0" fontId="18" fillId="9" borderId="3" xfId="54" applyFont="1" applyFill="1" applyBorder="1" applyAlignment="1">
      <alignment horizontal="center" vertical="center"/>
    </xf>
    <xf numFmtId="58" fontId="18" fillId="0" borderId="3" xfId="54" applyNumberFormat="1" applyFont="1" applyFill="1" applyBorder="1" applyAlignment="1">
      <alignment horizontal="center" vertical="center" shrinkToFit="1"/>
    </xf>
    <xf numFmtId="0" fontId="18" fillId="6" borderId="3" xfId="54" applyFont="1" applyFill="1" applyBorder="1" applyAlignment="1">
      <alignment horizontal="center" vertical="center"/>
    </xf>
    <xf numFmtId="0" fontId="18" fillId="17" borderId="3" xfId="54" applyFont="1" applyFill="1" applyBorder="1" applyAlignment="1">
      <alignment horizontal="center" vertical="center"/>
    </xf>
    <xf numFmtId="0" fontId="46" fillId="0" borderId="6" xfId="54" applyFont="1" applyFill="1" applyBorder="1" applyAlignment="1"/>
    <xf numFmtId="0" fontId="6" fillId="2" borderId="6" xfId="54" applyFont="1" applyFill="1" applyBorder="1" applyAlignment="1">
      <alignment vertical="center"/>
    </xf>
    <xf numFmtId="0" fontId="6" fillId="2" borderId="6" xfId="54" applyFont="1" applyFill="1" applyBorder="1" applyAlignment="1">
      <alignment vertical="center" shrinkToFit="1"/>
    </xf>
    <xf numFmtId="0" fontId="54" fillId="2" borderId="3" xfId="54" applyFont="1" applyFill="1" applyBorder="1" applyAlignment="1">
      <alignment horizontal="left" vertical="center"/>
    </xf>
    <xf numFmtId="0" fontId="18" fillId="0" borderId="6" xfId="54" applyFont="1" applyFill="1" applyBorder="1" applyAlignment="1">
      <alignment vertical="center"/>
    </xf>
    <xf numFmtId="177" fontId="29" fillId="2" borderId="3" xfId="57" applyNumberFormat="1" applyFont="1" applyFill="1" applyBorder="1" applyAlignment="1">
      <alignment horizontal="center" vertical="center"/>
    </xf>
    <xf numFmtId="0" fontId="45" fillId="0" borderId="3" xfId="54" applyFont="1" applyBorder="1" applyAlignment="1">
      <alignment vertical="center"/>
    </xf>
    <xf numFmtId="0" fontId="18" fillId="0" borderId="3" xfId="54" applyFont="1" applyFill="1" applyBorder="1" applyAlignment="1">
      <alignment horizontal="left" vertical="center" wrapText="1"/>
    </xf>
    <xf numFmtId="0" fontId="20" fillId="0" borderId="3" xfId="54" applyFont="1" applyFill="1" applyBorder="1" applyAlignment="1">
      <alignment horizontal="left" vertical="center" wrapText="1"/>
    </xf>
    <xf numFmtId="0" fontId="18" fillId="2" borderId="6" xfId="54" applyFont="1" applyFill="1" applyBorder="1" applyAlignment="1">
      <alignment vertical="center" shrinkToFit="1"/>
    </xf>
    <xf numFmtId="0" fontId="37" fillId="2" borderId="3" xfId="54" applyFont="1" applyFill="1" applyBorder="1" applyAlignment="1">
      <alignment horizontal="center" vertical="center" wrapText="1"/>
    </xf>
    <xf numFmtId="0" fontId="37" fillId="0" borderId="3" xfId="54" applyFont="1" applyFill="1" applyBorder="1" applyAlignment="1">
      <alignment horizontal="center" vertical="center" shrinkToFit="1"/>
    </xf>
    <xf numFmtId="177" fontId="37" fillId="2" borderId="3" xfId="54" applyNumberFormat="1" applyFont="1" applyFill="1" applyBorder="1" applyAlignment="1">
      <alignment horizontal="center" vertical="center"/>
    </xf>
    <xf numFmtId="0" fontId="29" fillId="0" borderId="3" xfId="54" applyFont="1" applyFill="1" applyBorder="1" applyAlignment="1">
      <alignment horizontal="left" vertical="center"/>
    </xf>
    <xf numFmtId="58" fontId="18" fillId="2" borderId="6" xfId="54" applyNumberFormat="1" applyFont="1" applyFill="1" applyBorder="1" applyAlignment="1">
      <alignment vertical="center" shrinkToFit="1"/>
    </xf>
    <xf numFmtId="0" fontId="18" fillId="2" borderId="3" xfId="54" applyFont="1" applyFill="1" applyBorder="1" applyAlignment="1">
      <alignment vertical="center" shrinkToFit="1"/>
    </xf>
    <xf numFmtId="0" fontId="18" fillId="0" borderId="6" xfId="54" applyFont="1" applyFill="1" applyBorder="1" applyAlignment="1">
      <alignment vertical="center" shrinkToFit="1"/>
    </xf>
    <xf numFmtId="0" fontId="18" fillId="0" borderId="3" xfId="54" applyFont="1" applyFill="1" applyBorder="1" applyAlignment="1">
      <alignment vertical="center" shrinkToFit="1"/>
    </xf>
    <xf numFmtId="58" fontId="29" fillId="13" borderId="3" xfId="54" applyNumberFormat="1" applyFont="1" applyFill="1" applyBorder="1" applyAlignment="1">
      <alignment horizontal="center" vertical="center"/>
    </xf>
    <xf numFmtId="0" fontId="42" fillId="0" borderId="3" xfId="54" applyFont="1" applyFill="1" applyBorder="1" applyAlignment="1">
      <alignment horizontal="center" vertical="center" shrinkToFit="1"/>
    </xf>
    <xf numFmtId="0" fontId="5" fillId="2" borderId="5" xfId="54" applyFont="1" applyFill="1" applyBorder="1" applyAlignment="1">
      <alignment horizontal="center" vertical="center"/>
    </xf>
    <xf numFmtId="177" fontId="36" fillId="2" borderId="7" xfId="54" applyNumberFormat="1" applyFont="1" applyFill="1" applyBorder="1" applyAlignment="1">
      <alignment horizontal="center" vertical="center"/>
    </xf>
    <xf numFmtId="0" fontId="6" fillId="0" borderId="6" xfId="54" applyFont="1" applyFill="1" applyBorder="1" applyAlignment="1">
      <alignment horizontal="left"/>
    </xf>
    <xf numFmtId="0" fontId="6" fillId="2" borderId="16" xfId="54" applyFont="1" applyFill="1" applyBorder="1" applyAlignment="1">
      <alignment vertical="center" shrinkToFit="1"/>
    </xf>
    <xf numFmtId="49" fontId="9" fillId="2" borderId="3" xfId="54" applyNumberFormat="1" applyFont="1" applyFill="1" applyBorder="1" applyAlignment="1">
      <alignment horizontal="left" vertical="center"/>
    </xf>
    <xf numFmtId="0" fontId="68" fillId="3" borderId="3" xfId="54" applyFont="1" applyFill="1" applyBorder="1" applyAlignment="1">
      <alignment horizontal="center" vertical="center"/>
    </xf>
    <xf numFmtId="0" fontId="54" fillId="2" borderId="3" xfId="54" applyFont="1" applyFill="1" applyBorder="1" applyAlignment="1">
      <alignment horizontal="right" vertical="center"/>
    </xf>
    <xf numFmtId="0" fontId="16" fillId="2" borderId="3" xfId="54" applyFont="1" applyFill="1" applyBorder="1" applyAlignment="1">
      <alignment horizontal="center" vertical="center"/>
    </xf>
    <xf numFmtId="58" fontId="39" fillId="0" borderId="3" xfId="54" applyNumberFormat="1" applyFont="1" applyBorder="1" applyAlignment="1">
      <alignment horizontal="center" vertical="center"/>
    </xf>
    <xf numFmtId="0" fontId="6" fillId="2" borderId="3" xfId="54" applyFont="1" applyFill="1" applyBorder="1" applyAlignment="1">
      <alignment vertical="center" shrinkToFit="1"/>
    </xf>
    <xf numFmtId="0" fontId="4" fillId="2" borderId="6" xfId="54" applyFont="1" applyFill="1" applyBorder="1" applyAlignment="1">
      <alignment vertical="center"/>
    </xf>
    <xf numFmtId="49" fontId="9" fillId="0" borderId="3" xfId="54" applyNumberFormat="1" applyFont="1" applyFill="1" applyBorder="1" applyAlignment="1">
      <alignment horizontal="left" vertical="center"/>
    </xf>
    <xf numFmtId="0" fontId="6" fillId="2" borderId="3" xfId="54" applyFont="1" applyFill="1" applyBorder="1" applyAlignment="1">
      <alignment horizontal="center"/>
    </xf>
    <xf numFmtId="177" fontId="29" fillId="0" borderId="3" xfId="54" applyNumberFormat="1" applyFont="1" applyFill="1" applyBorder="1" applyAlignment="1">
      <alignment horizontal="center" vertical="center"/>
    </xf>
    <xf numFmtId="0" fontId="16" fillId="2" borderId="3" xfId="54" applyFont="1" applyFill="1" applyBorder="1" applyAlignment="1">
      <alignment horizontal="center" vertical="center" wrapText="1"/>
    </xf>
    <xf numFmtId="58" fontId="16" fillId="2" borderId="3" xfId="54" applyNumberFormat="1" applyFont="1" applyFill="1" applyBorder="1" applyAlignment="1">
      <alignment horizontal="center" vertical="center"/>
    </xf>
    <xf numFmtId="58" fontId="4" fillId="2" borderId="3" xfId="54" applyNumberFormat="1" applyFont="1" applyFill="1" applyBorder="1" applyAlignment="1">
      <alignment horizontal="center" vertical="center" wrapText="1"/>
    </xf>
    <xf numFmtId="58" fontId="6" fillId="2" borderId="3" xfId="54" applyNumberFormat="1" applyFont="1" applyFill="1" applyBorder="1" applyAlignment="1">
      <alignment horizontal="center"/>
    </xf>
    <xf numFmtId="58" fontId="6" fillId="2" borderId="3" xfId="54" applyNumberFormat="1" applyFont="1" applyFill="1" applyBorder="1"/>
    <xf numFmtId="58" fontId="0" fillId="0" borderId="3" xfId="54" applyNumberFormat="1" applyFont="1" applyFill="1" applyBorder="1" applyAlignment="1">
      <alignment horizontal="center" vertical="center"/>
    </xf>
    <xf numFmtId="0" fontId="53" fillId="2" borderId="3" xfId="54" applyFont="1" applyFill="1" applyBorder="1" applyAlignment="1">
      <alignment horizontal="center" vertical="center"/>
    </xf>
    <xf numFmtId="58" fontId="54" fillId="2" borderId="3" xfId="54" applyNumberFormat="1" applyFont="1" applyFill="1" applyBorder="1" applyAlignment="1">
      <alignment horizontal="center" vertical="center"/>
    </xf>
    <xf numFmtId="0" fontId="7" fillId="0" borderId="6" xfId="54" applyFont="1" applyFill="1" applyBorder="1" applyAlignment="1">
      <alignment vertical="center" shrinkToFit="1"/>
    </xf>
    <xf numFmtId="0" fontId="69" fillId="2" borderId="3" xfId="54" applyFont="1" applyFill="1" applyBorder="1" applyAlignment="1">
      <alignment horizontal="left"/>
    </xf>
    <xf numFmtId="0" fontId="70" fillId="2" borderId="3" xfId="54" applyFont="1" applyFill="1" applyBorder="1" applyAlignment="1">
      <alignment horizontal="left"/>
    </xf>
    <xf numFmtId="0" fontId="8" fillId="19" borderId="3" xfId="54" applyFont="1" applyFill="1" applyBorder="1" applyAlignment="1">
      <alignment horizontal="left" vertical="center"/>
    </xf>
    <xf numFmtId="177" fontId="29" fillId="13" borderId="3" xfId="54" applyNumberFormat="1" applyFont="1" applyFill="1" applyBorder="1" applyAlignment="1">
      <alignment horizontal="center" vertical="center" wrapText="1"/>
    </xf>
    <xf numFmtId="0" fontId="18" fillId="13" borderId="3" xfId="54" applyFont="1" applyFill="1" applyBorder="1" applyAlignment="1">
      <alignment horizontal="center" vertical="center"/>
    </xf>
    <xf numFmtId="58" fontId="6" fillId="13" borderId="3" xfId="54" applyNumberFormat="1" applyFont="1" applyFill="1" applyBorder="1" applyAlignment="1">
      <alignment horizontal="center" vertical="center" wrapText="1"/>
    </xf>
    <xf numFmtId="0" fontId="71" fillId="0" borderId="3" xfId="54" applyFont="1" applyFill="1" applyBorder="1" applyAlignment="1">
      <alignment horizontal="center" vertical="center"/>
    </xf>
    <xf numFmtId="0" fontId="40" fillId="0" borderId="3" xfId="54" applyFont="1" applyFill="1" applyBorder="1" applyAlignment="1">
      <alignment horizontal="left" vertical="center"/>
    </xf>
    <xf numFmtId="0" fontId="6" fillId="0" borderId="3" xfId="54" applyFont="1" applyFill="1" applyBorder="1" applyAlignment="1">
      <alignment vertical="center" shrinkToFit="1"/>
    </xf>
    <xf numFmtId="0" fontId="4" fillId="2" borderId="3" xfId="54" applyFont="1" applyFill="1" applyBorder="1"/>
    <xf numFmtId="0" fontId="4" fillId="0" borderId="6" xfId="54" applyFont="1" applyFill="1" applyBorder="1" applyAlignment="1">
      <alignment vertical="center"/>
    </xf>
    <xf numFmtId="0" fontId="6" fillId="0" borderId="0" xfId="54" applyFont="1" applyFill="1" applyAlignment="1">
      <alignment horizontal="left" vertical="center"/>
    </xf>
    <xf numFmtId="58" fontId="8" fillId="3" borderId="3" xfId="54" applyNumberFormat="1" applyFont="1" applyFill="1" applyBorder="1" applyAlignment="1">
      <alignment horizontal="center" vertical="center"/>
    </xf>
    <xf numFmtId="58" fontId="7" fillId="3" borderId="3" xfId="57" applyNumberFormat="1" applyFont="1" applyFill="1" applyBorder="1" applyAlignment="1">
      <alignment horizontal="center" vertical="center"/>
    </xf>
    <xf numFmtId="49" fontId="9" fillId="3" borderId="3" xfId="54" applyNumberFormat="1" applyFont="1" applyFill="1" applyBorder="1" applyAlignment="1">
      <alignment horizontal="left" vertical="center"/>
    </xf>
    <xf numFmtId="0" fontId="8" fillId="16" borderId="3" xfId="54" applyFont="1" applyFill="1" applyBorder="1" applyAlignment="1">
      <alignment horizontal="left" vertical="center"/>
    </xf>
    <xf numFmtId="0" fontId="6" fillId="3" borderId="3" xfId="54" applyFont="1" applyFill="1" applyBorder="1" applyAlignment="1">
      <alignment horizontal="left" vertical="center" wrapText="1"/>
    </xf>
    <xf numFmtId="0" fontId="29" fillId="3" borderId="3" xfId="54" applyFont="1" applyFill="1" applyBorder="1" applyAlignment="1">
      <alignment horizontal="left" vertical="center" wrapText="1"/>
    </xf>
    <xf numFmtId="0" fontId="42" fillId="3" borderId="3" xfId="54" applyFill="1" applyBorder="1" applyAlignment="1">
      <alignment horizontal="center" vertical="center"/>
    </xf>
    <xf numFmtId="58" fontId="42" fillId="3" borderId="3" xfId="54" applyNumberFormat="1" applyFill="1" applyBorder="1" applyAlignment="1">
      <alignment horizontal="center" vertical="center"/>
    </xf>
    <xf numFmtId="0" fontId="53" fillId="3" borderId="3" xfId="54" applyFont="1" applyFill="1" applyBorder="1" applyAlignment="1">
      <alignment horizontal="center" vertical="center"/>
    </xf>
    <xf numFmtId="0" fontId="43" fillId="3" borderId="3" xfId="54" applyFont="1" applyFill="1" applyBorder="1" applyAlignment="1">
      <alignment horizontal="center" vertical="center"/>
    </xf>
    <xf numFmtId="0" fontId="40" fillId="3" borderId="3" xfId="54" applyFont="1" applyFill="1" applyBorder="1" applyAlignment="1">
      <alignment horizontal="center" vertical="center"/>
    </xf>
    <xf numFmtId="58" fontId="40" fillId="3" borderId="3" xfId="54" applyNumberFormat="1" applyFont="1" applyFill="1" applyBorder="1" applyAlignment="1">
      <alignment horizontal="center" vertical="center"/>
    </xf>
    <xf numFmtId="0" fontId="6" fillId="3" borderId="3" xfId="54" applyFont="1" applyFill="1" applyBorder="1" applyAlignment="1">
      <alignment vertical="center" shrinkToFit="1"/>
    </xf>
    <xf numFmtId="0" fontId="4" fillId="3" borderId="6" xfId="54" applyFont="1" applyFill="1" applyBorder="1" applyAlignment="1">
      <alignment vertical="center"/>
    </xf>
    <xf numFmtId="0" fontId="41" fillId="3" borderId="3" xfId="54" applyFont="1" applyFill="1" applyBorder="1" applyAlignment="1">
      <alignment horizontal="left"/>
    </xf>
    <xf numFmtId="0" fontId="18" fillId="3" borderId="6" xfId="54" applyFont="1" applyFill="1" applyBorder="1" applyAlignment="1">
      <alignment vertical="center" shrinkToFit="1"/>
    </xf>
    <xf numFmtId="0" fontId="6" fillId="3" borderId="6" xfId="54" applyFont="1" applyFill="1" applyBorder="1" applyAlignment="1">
      <alignment vertical="center" shrinkToFit="1"/>
    </xf>
    <xf numFmtId="58" fontId="6" fillId="3" borderId="3" xfId="54" applyNumberFormat="1" applyFont="1" applyFill="1" applyBorder="1" applyAlignment="1">
      <alignment horizontal="center" vertical="center" wrapText="1"/>
    </xf>
    <xf numFmtId="0" fontId="8" fillId="14" borderId="3" xfId="54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horizontal="left" vertical="center"/>
    </xf>
    <xf numFmtId="0" fontId="9" fillId="14" borderId="3" xfId="54" applyFont="1" applyFill="1" applyBorder="1" applyAlignment="1">
      <alignment horizontal="left" vertical="center"/>
    </xf>
    <xf numFmtId="58" fontId="6" fillId="3" borderId="3" xfId="57" applyNumberFormat="1" applyFont="1" applyFill="1" applyBorder="1" applyAlignment="1">
      <alignment horizontal="left" vertical="center"/>
    </xf>
    <xf numFmtId="58" fontId="9" fillId="3" borderId="3" xfId="54" applyNumberFormat="1" applyFont="1" applyFill="1" applyBorder="1" applyAlignment="1">
      <alignment horizontal="center" vertical="center"/>
    </xf>
    <xf numFmtId="0" fontId="9" fillId="0" borderId="7" xfId="54" applyFont="1" applyFill="1" applyBorder="1" applyAlignment="1">
      <alignment horizontal="center" vertical="center" shrinkToFit="1"/>
    </xf>
    <xf numFmtId="0" fontId="42" fillId="0" borderId="3" xfId="54" applyFont="1" applyFill="1" applyBorder="1" applyAlignment="1">
      <alignment horizontal="center" vertical="center" wrapText="1"/>
    </xf>
    <xf numFmtId="177" fontId="72" fillId="0" borderId="3" xfId="2" applyFont="1" applyFill="1" applyBorder="1" applyAlignment="1">
      <alignment horizontal="center"/>
    </xf>
    <xf numFmtId="176" fontId="5" fillId="0" borderId="3" xfId="58" applyFont="1" applyFill="1" applyBorder="1" applyAlignment="1" applyProtection="1">
      <alignment horizontal="center" vertical="center"/>
    </xf>
    <xf numFmtId="177" fontId="40" fillId="0" borderId="3" xfId="54" applyNumberFormat="1" applyFont="1" applyFill="1" applyBorder="1" applyAlignment="1">
      <alignment horizontal="center" vertical="center"/>
    </xf>
    <xf numFmtId="0" fontId="18" fillId="3" borderId="3" xfId="54" applyFont="1" applyFill="1" applyBorder="1" applyAlignment="1">
      <alignment horizontal="left" vertical="center" wrapText="1"/>
    </xf>
    <xf numFmtId="0" fontId="39" fillId="3" borderId="3" xfId="54" applyFont="1" applyFill="1" applyBorder="1" applyAlignment="1">
      <alignment horizontal="center" vertical="center"/>
    </xf>
    <xf numFmtId="177" fontId="6" fillId="3" borderId="3" xfId="54" applyNumberFormat="1" applyFont="1" applyFill="1" applyBorder="1" applyAlignment="1">
      <alignment horizontal="center" vertical="center"/>
    </xf>
    <xf numFmtId="0" fontId="73" fillId="0" borderId="0" xfId="54" applyFont="1" applyFill="1" applyAlignment="1">
      <alignment horizontal="center" vertical="center"/>
    </xf>
    <xf numFmtId="0" fontId="42" fillId="0" borderId="3" xfId="54" applyFont="1" applyBorder="1" applyAlignment="1">
      <alignment horizontal="center" vertical="center"/>
    </xf>
    <xf numFmtId="0" fontId="42" fillId="0" borderId="3" xfId="54" applyFont="1" applyBorder="1"/>
    <xf numFmtId="177" fontId="6" fillId="13" borderId="7" xfId="54" applyNumberFormat="1" applyFont="1" applyFill="1" applyBorder="1" applyAlignment="1">
      <alignment horizontal="center" vertical="center"/>
    </xf>
    <xf numFmtId="0" fontId="9" fillId="15" borderId="7" xfId="54" applyFont="1" applyFill="1" applyBorder="1" applyAlignment="1">
      <alignment horizontal="center" vertical="center" shrinkToFit="1"/>
    </xf>
    <xf numFmtId="0" fontId="36" fillId="15" borderId="3" xfId="54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horizontal="center" vertical="center" shrinkToFit="1"/>
    </xf>
    <xf numFmtId="0" fontId="6" fillId="15" borderId="0" xfId="54" applyFont="1" applyFill="1" applyAlignment="1">
      <alignment horizontal="center" vertical="center"/>
    </xf>
    <xf numFmtId="0" fontId="6" fillId="15" borderId="7" xfId="54" applyFont="1" applyFill="1" applyBorder="1" applyAlignment="1">
      <alignment horizontal="center" vertical="center" shrinkToFit="1"/>
    </xf>
    <xf numFmtId="0" fontId="42" fillId="2" borderId="7" xfId="54" applyFont="1" applyFill="1" applyBorder="1" applyAlignment="1">
      <alignment horizontal="center" vertical="center"/>
    </xf>
    <xf numFmtId="0" fontId="42" fillId="2" borderId="21" xfId="54" applyFill="1" applyBorder="1" applyAlignment="1">
      <alignment horizontal="center" vertical="center"/>
    </xf>
    <xf numFmtId="0" fontId="42" fillId="2" borderId="7" xfId="54" applyFill="1" applyBorder="1" applyAlignment="1">
      <alignment horizontal="center" vertical="center"/>
    </xf>
    <xf numFmtId="58" fontId="42" fillId="2" borderId="7" xfId="54" applyNumberFormat="1" applyFill="1" applyBorder="1" applyAlignment="1">
      <alignment horizontal="center" vertical="center"/>
    </xf>
    <xf numFmtId="0" fontId="39" fillId="16" borderId="3" xfId="54" applyFont="1" applyFill="1" applyBorder="1" applyAlignment="1">
      <alignment vertical="center" wrapText="1"/>
    </xf>
    <xf numFmtId="0" fontId="6" fillId="16" borderId="3" xfId="54" applyFont="1" applyFill="1" applyBorder="1" applyAlignment="1">
      <alignment horizontal="center" vertical="center" wrapText="1"/>
    </xf>
    <xf numFmtId="0" fontId="6" fillId="16" borderId="3" xfId="54" applyFont="1" applyFill="1" applyBorder="1" applyAlignment="1">
      <alignment horizontal="center" vertical="center"/>
    </xf>
    <xf numFmtId="177" fontId="39" fillId="16" borderId="3" xfId="54" applyNumberFormat="1" applyFont="1" applyFill="1" applyBorder="1" applyAlignment="1">
      <alignment horizontal="center" vertical="center"/>
    </xf>
    <xf numFmtId="0" fontId="6" fillId="2" borderId="7" xfId="54" applyFont="1" applyFill="1" applyBorder="1" applyAlignment="1">
      <alignment vertical="center" shrinkToFit="1"/>
    </xf>
    <xf numFmtId="177" fontId="6" fillId="2" borderId="7" xfId="54" applyNumberFormat="1" applyFont="1" applyFill="1" applyBorder="1" applyAlignment="1">
      <alignment horizontal="center" vertical="center" wrapText="1"/>
    </xf>
    <xf numFmtId="0" fontId="6" fillId="0" borderId="9" xfId="54" applyFont="1" applyFill="1" applyBorder="1" applyAlignment="1">
      <alignment vertical="center" shrinkToFit="1"/>
    </xf>
    <xf numFmtId="0" fontId="6" fillId="2" borderId="9" xfId="54" applyFont="1" applyFill="1" applyBorder="1" applyAlignment="1">
      <alignment vertical="center" shrinkToFit="1"/>
    </xf>
    <xf numFmtId="49" fontId="6" fillId="0" borderId="1" xfId="54" applyNumberFormat="1" applyFont="1" applyFill="1" applyBorder="1" applyAlignment="1">
      <alignment horizontal="center" vertical="center"/>
    </xf>
    <xf numFmtId="58" fontId="6" fillId="0" borderId="1" xfId="57" applyNumberFormat="1" applyFont="1" applyFill="1" applyBorder="1" applyAlignment="1">
      <alignment horizontal="left" vertical="center"/>
    </xf>
    <xf numFmtId="58" fontId="9" fillId="0" borderId="1" xfId="54" applyNumberFormat="1" applyFont="1" applyFill="1" applyBorder="1" applyAlignment="1">
      <alignment horizontal="center" vertical="center"/>
    </xf>
    <xf numFmtId="58" fontId="7" fillId="0" borderId="1" xfId="57" applyNumberFormat="1" applyFont="1" applyFill="1" applyBorder="1" applyAlignment="1">
      <alignment horizontal="center" vertical="center"/>
    </xf>
    <xf numFmtId="58" fontId="6" fillId="2" borderId="1" xfId="57" applyNumberFormat="1" applyFont="1" applyFill="1" applyBorder="1" applyAlignment="1">
      <alignment horizontal="left" vertical="center"/>
    </xf>
    <xf numFmtId="0" fontId="18" fillId="0" borderId="1" xfId="54" applyFont="1" applyFill="1" applyBorder="1" applyAlignment="1">
      <alignment horizontal="left" vertical="center" wrapText="1"/>
    </xf>
    <xf numFmtId="0" fontId="6" fillId="2" borderId="1" xfId="54" applyFont="1" applyFill="1" applyBorder="1" applyAlignment="1">
      <alignment horizontal="center" vertical="center" shrinkToFit="1"/>
    </xf>
    <xf numFmtId="177" fontId="18" fillId="8" borderId="3" xfId="54" applyNumberFormat="1" applyFont="1" applyFill="1" applyBorder="1" applyAlignment="1">
      <alignment horizontal="center" vertical="center" wrapText="1"/>
    </xf>
    <xf numFmtId="0" fontId="18" fillId="8" borderId="3" xfId="54" applyFont="1" applyFill="1" applyBorder="1" applyAlignment="1">
      <alignment horizontal="center" vertical="center"/>
    </xf>
    <xf numFmtId="177" fontId="18" fillId="2" borderId="1" xfId="54" applyNumberFormat="1" applyFont="1" applyFill="1" applyBorder="1" applyAlignment="1">
      <alignment horizontal="center" vertical="center" wrapText="1"/>
    </xf>
    <xf numFmtId="58" fontId="39" fillId="0" borderId="1" xfId="54" applyNumberFormat="1" applyFont="1" applyFill="1" applyBorder="1" applyAlignment="1">
      <alignment horizontal="center" vertical="center"/>
    </xf>
    <xf numFmtId="0" fontId="6" fillId="2" borderId="10" xfId="54" applyFont="1" applyFill="1" applyBorder="1" applyAlignment="1">
      <alignment vertical="center" shrinkToFit="1"/>
    </xf>
    <xf numFmtId="0" fontId="6" fillId="0" borderId="12" xfId="54" applyFont="1" applyFill="1" applyBorder="1" applyAlignment="1">
      <alignment vertical="center" shrinkToFit="1"/>
    </xf>
    <xf numFmtId="58" fontId="6" fillId="2" borderId="1" xfId="54" applyNumberFormat="1" applyFont="1" applyFill="1" applyBorder="1" applyAlignment="1">
      <alignment horizontal="center" vertical="center"/>
    </xf>
    <xf numFmtId="0" fontId="6" fillId="2" borderId="12" xfId="54" applyFont="1" applyFill="1" applyBorder="1" applyAlignment="1">
      <alignment horizontal="center" vertical="center"/>
    </xf>
    <xf numFmtId="177" fontId="7" fillId="2" borderId="3" xfId="57" applyNumberFormat="1" applyFont="1" applyFill="1" applyBorder="1" applyAlignment="1">
      <alignment horizontal="center" vertical="center"/>
    </xf>
    <xf numFmtId="58" fontId="6" fillId="2" borderId="3" xfId="57" applyNumberFormat="1" applyFont="1" applyFill="1" applyBorder="1" applyAlignment="1">
      <alignment horizontal="left" vertical="center" wrapText="1"/>
    </xf>
    <xf numFmtId="0" fontId="36" fillId="0" borderId="3" xfId="54" applyFont="1" applyFill="1" applyBorder="1" applyAlignment="1">
      <alignment horizontal="center" vertical="center" wrapText="1"/>
    </xf>
    <xf numFmtId="0" fontId="54" fillId="2" borderId="9" xfId="54" applyFont="1" applyFill="1" applyBorder="1" applyAlignment="1">
      <alignment horizontal="center" vertical="center"/>
    </xf>
    <xf numFmtId="0" fontId="46" fillId="0" borderId="3" xfId="48" applyFont="1" applyFill="1" applyBorder="1" applyAlignment="1">
      <alignment horizontal="center" vertical="center" shrinkToFit="1"/>
    </xf>
    <xf numFmtId="0" fontId="7" fillId="4" borderId="3" xfId="54" applyFont="1" applyFill="1" applyBorder="1" applyAlignment="1">
      <alignment horizontal="left" vertical="center"/>
    </xf>
    <xf numFmtId="58" fontId="36" fillId="0" borderId="3" xfId="54" applyNumberFormat="1" applyFont="1" applyFill="1" applyBorder="1" applyAlignment="1">
      <alignment horizontal="center" vertical="center" wrapText="1"/>
    </xf>
    <xf numFmtId="0" fontId="6" fillId="0" borderId="9" xfId="54" applyFont="1" applyFill="1" applyBorder="1" applyAlignment="1">
      <alignment horizontal="left" vertical="center"/>
    </xf>
    <xf numFmtId="0" fontId="54" fillId="2" borderId="1" xfId="54" applyFont="1" applyFill="1" applyBorder="1" applyAlignment="1">
      <alignment horizontal="center" vertical="center"/>
    </xf>
    <xf numFmtId="0" fontId="39" fillId="13" borderId="3" xfId="54" applyFont="1" applyFill="1" applyBorder="1" applyAlignment="1">
      <alignment horizontal="center" vertical="center" wrapText="1"/>
    </xf>
    <xf numFmtId="0" fontId="39" fillId="4" borderId="3" xfId="54" applyFont="1" applyFill="1" applyBorder="1" applyAlignment="1">
      <alignment horizontal="center" vertical="center"/>
    </xf>
    <xf numFmtId="177" fontId="36" fillId="0" borderId="1" xfId="54" applyNumberFormat="1" applyFont="1" applyFill="1" applyBorder="1" applyAlignment="1">
      <alignment horizontal="center" vertical="center"/>
    </xf>
    <xf numFmtId="0" fontId="7" fillId="4" borderId="3" xfId="54" applyFont="1" applyFill="1" applyBorder="1" applyAlignment="1">
      <alignment horizontal="center" vertical="center"/>
    </xf>
    <xf numFmtId="0" fontId="54" fillId="0" borderId="9" xfId="54" applyFont="1" applyFill="1" applyBorder="1" applyAlignment="1">
      <alignment horizontal="center" vertical="center"/>
    </xf>
    <xf numFmtId="177" fontId="6" fillId="0" borderId="3" xfId="57" applyNumberFormat="1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horizontal="left" vertical="center" wrapText="1"/>
    </xf>
    <xf numFmtId="0" fontId="6" fillId="6" borderId="3" xfId="54" applyFont="1" applyFill="1" applyBorder="1" applyAlignment="1">
      <alignment horizontal="center" vertical="center"/>
    </xf>
    <xf numFmtId="177" fontId="9" fillId="6" borderId="3" xfId="54" applyNumberFormat="1" applyFont="1" applyFill="1" applyBorder="1" applyAlignment="1">
      <alignment horizontal="center" vertical="center"/>
    </xf>
    <xf numFmtId="177" fontId="6" fillId="6" borderId="3" xfId="57" applyNumberFormat="1" applyFont="1" applyFill="1" applyBorder="1" applyAlignment="1">
      <alignment horizontal="center" vertical="center"/>
    </xf>
    <xf numFmtId="177" fontId="6" fillId="13" borderId="3" xfId="54" applyNumberFormat="1" applyFont="1" applyFill="1" applyBorder="1" applyAlignment="1">
      <alignment horizontal="center" vertical="center"/>
    </xf>
    <xf numFmtId="0" fontId="6" fillId="13" borderId="6" xfId="54" applyFont="1" applyFill="1" applyBorder="1" applyAlignment="1">
      <alignment horizontal="center" vertical="center"/>
    </xf>
    <xf numFmtId="0" fontId="39" fillId="0" borderId="6" xfId="54" applyFont="1" applyFill="1" applyBorder="1" applyAlignment="1">
      <alignment horizontal="center" vertical="center"/>
    </xf>
    <xf numFmtId="177" fontId="6" fillId="3" borderId="3" xfId="57" applyNumberFormat="1" applyFont="1" applyFill="1" applyBorder="1" applyAlignment="1">
      <alignment horizontal="center" vertical="center"/>
    </xf>
    <xf numFmtId="0" fontId="6" fillId="20" borderId="3" xfId="54" applyFont="1" applyFill="1" applyBorder="1" applyAlignment="1">
      <alignment horizontal="center" vertical="center"/>
    </xf>
    <xf numFmtId="0" fontId="6" fillId="20" borderId="3" xfId="54" applyFont="1" applyFill="1" applyBorder="1" applyAlignment="1">
      <alignment horizontal="left" vertical="center"/>
    </xf>
    <xf numFmtId="0" fontId="6" fillId="21" borderId="3" xfId="54" applyFont="1" applyFill="1" applyBorder="1" applyAlignment="1">
      <alignment horizontal="center" vertical="center"/>
    </xf>
    <xf numFmtId="0" fontId="39" fillId="21" borderId="3" xfId="54" applyFont="1" applyFill="1" applyBorder="1" applyAlignment="1">
      <alignment horizontal="center" vertical="center"/>
    </xf>
    <xf numFmtId="0" fontId="6" fillId="21" borderId="3" xfId="54" applyFont="1" applyFill="1" applyBorder="1" applyAlignment="1">
      <alignment horizontal="center" vertical="center" wrapText="1"/>
    </xf>
    <xf numFmtId="0" fontId="6" fillId="20" borderId="1" xfId="54" applyFont="1" applyFill="1" applyBorder="1" applyAlignment="1">
      <alignment horizontal="center" vertical="center"/>
    </xf>
    <xf numFmtId="0" fontId="39" fillId="20" borderId="1" xfId="54" applyFont="1" applyFill="1" applyBorder="1" applyAlignment="1">
      <alignment horizontal="center" vertical="center"/>
    </xf>
    <xf numFmtId="0" fontId="36" fillId="3" borderId="3" xfId="54" applyFont="1" applyFill="1" applyBorder="1" applyAlignment="1">
      <alignment horizontal="center" vertical="center" wrapText="1"/>
    </xf>
    <xf numFmtId="0" fontId="7" fillId="3" borderId="3" xfId="54" applyFont="1" applyFill="1" applyBorder="1" applyAlignment="1">
      <alignment horizontal="left" vertical="center"/>
    </xf>
    <xf numFmtId="0" fontId="39" fillId="3" borderId="3" xfId="54" applyFont="1" applyFill="1" applyBorder="1" applyAlignment="1">
      <alignment horizontal="center" vertical="center" wrapText="1"/>
    </xf>
    <xf numFmtId="58" fontId="6" fillId="20" borderId="3" xfId="54" applyNumberFormat="1" applyFont="1" applyFill="1" applyBorder="1" applyAlignment="1">
      <alignment horizontal="center" vertical="center"/>
    </xf>
    <xf numFmtId="58" fontId="39" fillId="20" borderId="3" xfId="54" applyNumberFormat="1" applyFont="1" applyFill="1" applyBorder="1" applyAlignment="1">
      <alignment horizontal="center" vertical="center"/>
    </xf>
    <xf numFmtId="58" fontId="6" fillId="21" borderId="3" xfId="54" applyNumberFormat="1" applyFont="1" applyFill="1" applyBorder="1" applyAlignment="1">
      <alignment horizontal="center" vertical="center"/>
    </xf>
    <xf numFmtId="177" fontId="39" fillId="21" borderId="3" xfId="54" applyNumberFormat="1" applyFont="1" applyFill="1" applyBorder="1" applyAlignment="1">
      <alignment horizontal="center" vertical="center"/>
    </xf>
    <xf numFmtId="58" fontId="39" fillId="20" borderId="1" xfId="54" applyNumberFormat="1" applyFont="1" applyFill="1" applyBorder="1" applyAlignment="1">
      <alignment horizontal="center" vertical="center"/>
    </xf>
    <xf numFmtId="58" fontId="6" fillId="20" borderId="1" xfId="54" applyNumberFormat="1" applyFont="1" applyFill="1" applyBorder="1" applyAlignment="1">
      <alignment horizontal="center" vertical="center"/>
    </xf>
    <xf numFmtId="0" fontId="6" fillId="3" borderId="9" xfId="54" applyFont="1" applyFill="1" applyBorder="1" applyAlignment="1">
      <alignment horizontal="center" vertical="center"/>
    </xf>
    <xf numFmtId="177" fontId="39" fillId="3" borderId="3" xfId="54" applyNumberFormat="1" applyFont="1" applyFill="1" applyBorder="1" applyAlignment="1">
      <alignment horizontal="center" vertical="center"/>
    </xf>
    <xf numFmtId="0" fontId="39" fillId="2" borderId="3" xfId="54" applyFont="1" applyFill="1" applyBorder="1" applyAlignment="1">
      <alignment horizontal="left" vertical="center"/>
    </xf>
    <xf numFmtId="0" fontId="6" fillId="2" borderId="9" xfId="54" applyFont="1" applyFill="1" applyBorder="1" applyAlignment="1">
      <alignment horizontal="left" vertical="center"/>
    </xf>
    <xf numFmtId="0" fontId="7" fillId="13" borderId="0" xfId="54" applyFont="1" applyFill="1" applyAlignment="1">
      <alignment horizontal="center" vertical="center"/>
    </xf>
    <xf numFmtId="0" fontId="6" fillId="14" borderId="0" xfId="54" applyFont="1" applyFill="1" applyAlignment="1">
      <alignment horizontal="center" vertical="center"/>
    </xf>
    <xf numFmtId="0" fontId="42" fillId="0" borderId="0" xfId="54"/>
    <xf numFmtId="49" fontId="15" fillId="0" borderId="3" xfId="54" applyNumberFormat="1" applyFont="1" applyFill="1" applyBorder="1" applyAlignment="1">
      <alignment horizontal="center" vertical="center"/>
    </xf>
    <xf numFmtId="0" fontId="8" fillId="2" borderId="3" xfId="54" applyFont="1" applyFill="1" applyBorder="1" applyAlignment="1">
      <alignment horizontal="left" vertical="center" wrapText="1"/>
    </xf>
    <xf numFmtId="49" fontId="5" fillId="2" borderId="3" xfId="54" applyNumberFormat="1" applyFont="1" applyFill="1" applyBorder="1" applyAlignment="1">
      <alignment horizontal="center" vertical="center"/>
    </xf>
    <xf numFmtId="49" fontId="8" fillId="2" borderId="3" xfId="54" applyNumberFormat="1" applyFont="1" applyFill="1" applyBorder="1" applyAlignment="1">
      <alignment horizontal="center" vertical="center"/>
    </xf>
    <xf numFmtId="14" fontId="1" fillId="0" borderId="3" xfId="54" applyNumberFormat="1" applyFont="1" applyBorder="1" applyAlignment="1">
      <alignment horizontal="center" vertical="center" wrapText="1"/>
    </xf>
    <xf numFmtId="0" fontId="38" fillId="0" borderId="3" xfId="54" applyFont="1" applyBorder="1" applyAlignment="1">
      <alignment horizontal="center" vertical="center" wrapText="1"/>
    </xf>
    <xf numFmtId="0" fontId="74" fillId="0" borderId="3" xfId="54" applyFont="1" applyBorder="1" applyAlignment="1">
      <alignment horizontal="center" vertical="center" wrapText="1"/>
    </xf>
    <xf numFmtId="0" fontId="5" fillId="2" borderId="7" xfId="54" applyFont="1" applyFill="1" applyBorder="1" applyAlignment="1">
      <alignment horizontal="center" vertical="center" wrapText="1"/>
    </xf>
    <xf numFmtId="58" fontId="38" fillId="2" borderId="0" xfId="54" applyNumberFormat="1" applyFont="1" applyFill="1" applyAlignment="1">
      <alignment horizontal="center" vertical="center"/>
    </xf>
    <xf numFmtId="14" fontId="5" fillId="5" borderId="3" xfId="54" applyNumberFormat="1" applyFont="1" applyFill="1" applyBorder="1" applyAlignment="1">
      <alignment horizontal="left" vertical="center" wrapText="1"/>
    </xf>
    <xf numFmtId="14" fontId="20" fillId="2" borderId="3" xfId="54" applyNumberFormat="1" applyFont="1" applyFill="1" applyBorder="1" applyAlignment="1">
      <alignment vertical="center" wrapText="1"/>
    </xf>
    <xf numFmtId="58" fontId="20" fillId="0" borderId="3" xfId="54" applyNumberFormat="1" applyFont="1" applyFill="1" applyBorder="1" applyAlignment="1">
      <alignment vertical="center" wrapText="1"/>
    </xf>
    <xf numFmtId="14" fontId="20" fillId="0" borderId="3" xfId="54" applyNumberFormat="1" applyFont="1" applyFill="1" applyBorder="1" applyAlignment="1">
      <alignment vertical="center" wrapText="1"/>
    </xf>
    <xf numFmtId="58" fontId="20" fillId="0" borderId="3" xfId="54" applyNumberFormat="1" applyFont="1" applyFill="1" applyBorder="1" applyAlignment="1">
      <alignment horizontal="center" vertical="center" wrapText="1"/>
    </xf>
    <xf numFmtId="58" fontId="20" fillId="3" borderId="3" xfId="54" applyNumberFormat="1" applyFont="1" applyFill="1" applyBorder="1" applyAlignment="1">
      <alignment horizontal="center" vertical="center" wrapText="1"/>
    </xf>
    <xf numFmtId="58" fontId="20" fillId="10" borderId="3" xfId="54" applyNumberFormat="1" applyFont="1" applyFill="1" applyBorder="1" applyAlignment="1">
      <alignment horizontal="center" vertical="center" wrapText="1"/>
    </xf>
    <xf numFmtId="58" fontId="20" fillId="6" borderId="3" xfId="54" applyNumberFormat="1" applyFont="1" applyFill="1" applyBorder="1" applyAlignment="1">
      <alignment horizontal="center" vertical="center" wrapText="1"/>
    </xf>
    <xf numFmtId="14" fontId="20" fillId="2" borderId="6" xfId="54" applyNumberFormat="1" applyFont="1" applyFill="1" applyBorder="1" applyAlignment="1">
      <alignment vertical="center" wrapText="1"/>
    </xf>
    <xf numFmtId="58" fontId="20" fillId="2" borderId="4" xfId="54" applyNumberFormat="1" applyFont="1" applyFill="1" applyBorder="1" applyAlignment="1">
      <alignment horizontal="center" vertical="center" wrapText="1"/>
    </xf>
    <xf numFmtId="58" fontId="12" fillId="2" borderId="3" xfId="54" applyNumberFormat="1" applyFont="1" applyFill="1" applyBorder="1" applyAlignment="1">
      <alignment horizontal="center" vertical="center" wrapText="1"/>
    </xf>
    <xf numFmtId="14" fontId="20" fillId="0" borderId="7" xfId="54" applyNumberFormat="1" applyFont="1" applyFill="1" applyBorder="1" applyAlignment="1">
      <alignment vertical="center" wrapText="1"/>
    </xf>
    <xf numFmtId="58" fontId="38" fillId="0" borderId="0" xfId="54" applyNumberFormat="1" applyFont="1" applyFill="1" applyAlignment="1">
      <alignment horizontal="center" vertical="center"/>
    </xf>
    <xf numFmtId="58" fontId="20" fillId="9" borderId="7" xfId="54" applyNumberFormat="1" applyFont="1" applyFill="1" applyBorder="1" applyAlignment="1">
      <alignment horizontal="center" vertical="center" wrapText="1"/>
    </xf>
    <xf numFmtId="0" fontId="8" fillId="2" borderId="5" xfId="54" applyFont="1" applyFill="1" applyBorder="1" applyAlignment="1">
      <alignment horizontal="center" vertical="center"/>
    </xf>
    <xf numFmtId="58" fontId="8" fillId="2" borderId="5" xfId="54" applyNumberFormat="1" applyFont="1" applyFill="1" applyBorder="1" applyAlignment="1">
      <alignment horizontal="center" vertical="center"/>
    </xf>
    <xf numFmtId="58" fontId="5" fillId="2" borderId="5" xfId="54" applyNumberFormat="1" applyFont="1" applyFill="1" applyBorder="1" applyAlignment="1">
      <alignment horizontal="center" vertical="center" wrapText="1"/>
    </xf>
    <xf numFmtId="0" fontId="20" fillId="2" borderId="5" xfId="54" applyFont="1" applyFill="1" applyBorder="1" applyAlignment="1">
      <alignment horizontal="center" vertical="center"/>
    </xf>
    <xf numFmtId="58" fontId="20" fillId="2" borderId="5" xfId="54" applyNumberFormat="1" applyFont="1" applyFill="1" applyBorder="1" applyAlignment="1">
      <alignment horizontal="center" vertical="center"/>
    </xf>
    <xf numFmtId="58" fontId="20" fillId="2" borderId="5" xfId="54" applyNumberFormat="1" applyFont="1" applyFill="1" applyBorder="1" applyAlignment="1">
      <alignment horizontal="center" vertical="center" wrapText="1"/>
    </xf>
    <xf numFmtId="0" fontId="15" fillId="0" borderId="3" xfId="54" applyFont="1" applyBorder="1" applyAlignment="1">
      <alignment horizontal="center" vertical="center" wrapText="1"/>
    </xf>
    <xf numFmtId="0" fontId="8" fillId="2" borderId="3" xfId="54" applyFont="1" applyFill="1" applyBorder="1" applyAlignment="1">
      <alignment horizontal="center" vertical="center" wrapText="1"/>
    </xf>
    <xf numFmtId="0" fontId="38" fillId="3" borderId="0" xfId="54" applyFont="1" applyFill="1" applyBorder="1" applyAlignment="1">
      <alignment horizontal="center" vertical="center" wrapText="1"/>
    </xf>
    <xf numFmtId="0" fontId="38" fillId="2" borderId="0" xfId="54" applyFont="1" applyFill="1" applyBorder="1" applyAlignment="1">
      <alignment horizontal="center" vertical="center" wrapText="1"/>
    </xf>
    <xf numFmtId="0" fontId="38" fillId="2" borderId="0" xfId="54" applyFont="1" applyFill="1" applyAlignment="1">
      <alignment horizontal="left" vertical="center"/>
    </xf>
    <xf numFmtId="0" fontId="32" fillId="2" borderId="0" xfId="54" applyFont="1" applyFill="1" applyBorder="1" applyAlignment="1">
      <alignment horizontal="center" vertical="center"/>
    </xf>
    <xf numFmtId="0" fontId="38" fillId="2" borderId="3" xfId="54" applyFont="1" applyFill="1" applyBorder="1" applyAlignment="1">
      <alignment horizontal="center" vertical="center" wrapText="1"/>
    </xf>
    <xf numFmtId="0" fontId="32" fillId="2" borderId="3" xfId="54" applyFont="1" applyFill="1" applyBorder="1" applyAlignment="1">
      <alignment horizontal="center" vertical="center" wrapText="1"/>
    </xf>
    <xf numFmtId="58" fontId="8" fillId="2" borderId="3" xfId="54" applyNumberFormat="1" applyFont="1" applyFill="1" applyBorder="1" applyAlignment="1">
      <alignment vertical="center"/>
    </xf>
    <xf numFmtId="0" fontId="32" fillId="2" borderId="3" xfId="54" applyFont="1" applyFill="1" applyBorder="1" applyAlignment="1">
      <alignment horizontal="center" vertical="center"/>
    </xf>
    <xf numFmtId="0" fontId="8" fillId="2" borderId="5" xfId="54" applyFont="1" applyFill="1" applyBorder="1" applyAlignment="1">
      <alignment horizontal="center" vertical="center" wrapText="1"/>
    </xf>
    <xf numFmtId="0" fontId="8" fillId="0" borderId="5" xfId="54" applyFont="1" applyFill="1" applyBorder="1" applyAlignment="1">
      <alignment vertical="center"/>
    </xf>
    <xf numFmtId="0" fontId="20" fillId="2" borderId="5" xfId="54" applyFont="1" applyFill="1" applyBorder="1" applyAlignment="1">
      <alignment horizontal="center" vertical="center" wrapText="1"/>
    </xf>
    <xf numFmtId="0" fontId="8" fillId="0" borderId="3" xfId="54" applyFont="1" applyBorder="1" applyAlignment="1">
      <alignment horizontal="center" vertical="center"/>
    </xf>
    <xf numFmtId="0" fontId="8" fillId="0" borderId="3" xfId="54" applyFont="1" applyFill="1" applyBorder="1" applyAlignment="1">
      <alignment horizontal="left" vertical="center" wrapText="1"/>
    </xf>
    <xf numFmtId="49" fontId="8" fillId="0" borderId="3" xfId="54" applyNumberFormat="1" applyFont="1" applyFill="1" applyBorder="1" applyAlignment="1">
      <alignment horizontal="center" vertical="center"/>
    </xf>
    <xf numFmtId="14" fontId="9" fillId="0" borderId="3" xfId="54" applyNumberFormat="1" applyFont="1" applyFill="1" applyBorder="1" applyAlignment="1">
      <alignment horizontal="center" vertical="center"/>
    </xf>
    <xf numFmtId="0" fontId="5" fillId="14" borderId="3" xfId="54" applyFont="1" applyFill="1" applyBorder="1" applyAlignment="1">
      <alignment horizontal="left" vertical="center"/>
    </xf>
    <xf numFmtId="58" fontId="38" fillId="2" borderId="3" xfId="54" applyNumberFormat="1" applyFont="1" applyFill="1" applyBorder="1" applyAlignment="1">
      <alignment horizontal="center" vertical="center"/>
    </xf>
    <xf numFmtId="58" fontId="5" fillId="2" borderId="5" xfId="54" applyNumberFormat="1" applyFont="1" applyFill="1" applyBorder="1" applyAlignment="1">
      <alignment horizontal="center" vertical="center"/>
    </xf>
    <xf numFmtId="58" fontId="5" fillId="0" borderId="5" xfId="54" applyNumberFormat="1" applyFont="1" applyFill="1" applyBorder="1" applyAlignment="1">
      <alignment horizontal="center" vertical="center"/>
    </xf>
    <xf numFmtId="58" fontId="5" fillId="0" borderId="5" xfId="54" applyNumberFormat="1" applyFont="1" applyFill="1" applyBorder="1" applyAlignment="1">
      <alignment horizontal="center" vertical="center" wrapText="1"/>
    </xf>
    <xf numFmtId="58" fontId="38" fillId="2" borderId="5" xfId="54" applyNumberFormat="1" applyFont="1" applyFill="1" applyBorder="1" applyAlignment="1">
      <alignment horizontal="center" vertical="center"/>
    </xf>
    <xf numFmtId="14" fontId="38" fillId="2" borderId="3" xfId="54" applyNumberFormat="1" applyFont="1" applyFill="1" applyBorder="1" applyAlignment="1">
      <alignment horizontal="left" vertical="center" wrapText="1"/>
    </xf>
    <xf numFmtId="177" fontId="38" fillId="2" borderId="5" xfId="54" applyNumberFormat="1" applyFont="1" applyFill="1" applyBorder="1" applyAlignment="1">
      <alignment horizontal="center" vertical="center" wrapText="1"/>
    </xf>
    <xf numFmtId="177" fontId="38" fillId="2" borderId="5" xfId="54" applyNumberFormat="1" applyFont="1" applyFill="1" applyBorder="1" applyAlignment="1">
      <alignment horizontal="center" vertical="center"/>
    </xf>
    <xf numFmtId="0" fontId="8" fillId="0" borderId="5" xfId="54" applyFont="1" applyBorder="1" applyAlignment="1">
      <alignment horizontal="center" vertical="center"/>
    </xf>
    <xf numFmtId="58" fontId="8" fillId="0" borderId="5" xfId="54" applyNumberFormat="1" applyFont="1" applyBorder="1" applyAlignment="1">
      <alignment horizontal="center" vertical="center"/>
    </xf>
    <xf numFmtId="58" fontId="5" fillId="0" borderId="5" xfId="54" applyNumberFormat="1" applyFont="1" applyBorder="1" applyAlignment="1">
      <alignment horizontal="center" vertical="center" wrapText="1"/>
    </xf>
    <xf numFmtId="14" fontId="38" fillId="0" borderId="3" xfId="54" applyNumberFormat="1" applyFont="1" applyFill="1" applyBorder="1" applyAlignment="1">
      <alignment horizontal="left" vertical="center" wrapText="1"/>
    </xf>
    <xf numFmtId="14" fontId="20" fillId="0" borderId="3" xfId="54" applyNumberFormat="1" applyFont="1" applyBorder="1" applyAlignment="1">
      <alignment horizontal="center" vertical="center" wrapText="1"/>
    </xf>
    <xf numFmtId="177" fontId="38" fillId="2" borderId="3" xfId="54" applyNumberFormat="1" applyFont="1" applyFill="1" applyBorder="1" applyAlignment="1">
      <alignment horizontal="center" vertical="center" wrapText="1"/>
    </xf>
    <xf numFmtId="177" fontId="29" fillId="2" borderId="5" xfId="54" applyNumberFormat="1" applyFont="1" applyFill="1" applyBorder="1" applyAlignment="1">
      <alignment horizontal="center" vertical="center" wrapText="1"/>
    </xf>
    <xf numFmtId="0" fontId="40" fillId="0" borderId="3" xfId="54" applyFont="1" applyBorder="1" applyAlignment="1">
      <alignment horizontal="center" vertical="center" wrapText="1"/>
    </xf>
    <xf numFmtId="177" fontId="29" fillId="0" borderId="5" xfId="54" applyNumberFormat="1" applyFont="1" applyFill="1" applyBorder="1" applyAlignment="1">
      <alignment horizontal="center" vertical="center" wrapText="1"/>
    </xf>
    <xf numFmtId="0" fontId="20" fillId="0" borderId="5" xfId="54" applyFont="1" applyBorder="1" applyAlignment="1">
      <alignment horizontal="center" vertical="center"/>
    </xf>
    <xf numFmtId="0" fontId="20" fillId="0" borderId="5" xfId="54" applyFont="1" applyFill="1" applyBorder="1" applyAlignment="1">
      <alignment horizontal="center" vertical="center"/>
    </xf>
    <xf numFmtId="58" fontId="20" fillId="0" borderId="5" xfId="54" applyNumberFormat="1" applyFont="1" applyBorder="1" applyAlignment="1">
      <alignment horizontal="center" vertical="center"/>
    </xf>
    <xf numFmtId="58" fontId="20" fillId="0" borderId="5" xfId="54" applyNumberFormat="1" applyFont="1" applyBorder="1" applyAlignment="1">
      <alignment horizontal="center" vertical="center" wrapText="1"/>
    </xf>
    <xf numFmtId="0" fontId="5" fillId="13" borderId="3" xfId="54" applyFont="1" applyFill="1" applyBorder="1" applyAlignment="1">
      <alignment horizontal="center" vertical="center"/>
    </xf>
    <xf numFmtId="0" fontId="5" fillId="13" borderId="5" xfId="54" applyFont="1" applyFill="1" applyBorder="1" applyAlignment="1">
      <alignment horizontal="center" vertical="center"/>
    </xf>
    <xf numFmtId="58" fontId="5" fillId="13" borderId="5" xfId="54" applyNumberFormat="1" applyFont="1" applyFill="1" applyBorder="1" applyAlignment="1">
      <alignment horizontal="center" vertical="center"/>
    </xf>
    <xf numFmtId="0" fontId="5" fillId="0" borderId="5" xfId="54" applyFont="1" applyFill="1" applyBorder="1" applyAlignment="1">
      <alignment horizontal="left" vertical="center"/>
    </xf>
    <xf numFmtId="0" fontId="5" fillId="2" borderId="5" xfId="54" applyFont="1" applyFill="1" applyBorder="1" applyAlignment="1">
      <alignment horizontal="center" vertical="center" wrapText="1"/>
    </xf>
    <xf numFmtId="0" fontId="8" fillId="2" borderId="5" xfId="54" applyFont="1" applyFill="1" applyBorder="1" applyAlignment="1">
      <alignment vertical="center"/>
    </xf>
    <xf numFmtId="0" fontId="5" fillId="0" borderId="5" xfId="54" applyFont="1" applyFill="1" applyBorder="1" applyAlignment="1">
      <alignment horizontal="center" vertical="center" wrapText="1"/>
    </xf>
    <xf numFmtId="0" fontId="5" fillId="2" borderId="5" xfId="54" applyFont="1" applyFill="1" applyBorder="1" applyAlignment="1">
      <alignment vertical="center"/>
    </xf>
    <xf numFmtId="0" fontId="18" fillId="2" borderId="5" xfId="54" applyFont="1" applyFill="1" applyBorder="1" applyAlignment="1">
      <alignment vertical="center"/>
    </xf>
    <xf numFmtId="0" fontId="8" fillId="0" borderId="5" xfId="54" applyFont="1" applyBorder="1" applyAlignment="1">
      <alignment horizontal="center" vertical="center" wrapText="1"/>
    </xf>
    <xf numFmtId="0" fontId="41" fillId="0" borderId="3" xfId="54" applyFont="1" applyBorder="1" applyAlignment="1">
      <alignment horizontal="left"/>
    </xf>
    <xf numFmtId="0" fontId="5" fillId="0" borderId="0" xfId="54" applyFont="1" applyAlignment="1">
      <alignment vertical="center"/>
    </xf>
    <xf numFmtId="0" fontId="20" fillId="0" borderId="5" xfId="54" applyFont="1" applyBorder="1" applyAlignment="1">
      <alignment horizontal="center" vertical="center" wrapText="1"/>
    </xf>
    <xf numFmtId="0" fontId="6" fillId="14" borderId="3" xfId="54" applyFont="1" applyFill="1" applyBorder="1" applyAlignment="1">
      <alignment horizontal="center" vertical="center"/>
    </xf>
    <xf numFmtId="0" fontId="9" fillId="0" borderId="11" xfId="54" applyFont="1" applyBorder="1" applyAlignment="1">
      <alignment horizontal="center" vertical="center"/>
    </xf>
    <xf numFmtId="177" fontId="5" fillId="0" borderId="5" xfId="54" applyNumberFormat="1" applyFont="1" applyFill="1" applyBorder="1" applyAlignment="1">
      <alignment horizontal="center" vertical="center"/>
    </xf>
    <xf numFmtId="177" fontId="6" fillId="2" borderId="5" xfId="54" applyNumberFormat="1" applyFont="1" applyFill="1" applyBorder="1" applyAlignment="1">
      <alignment horizontal="center" vertical="center"/>
    </xf>
    <xf numFmtId="177" fontId="6" fillId="0" borderId="5" xfId="54" applyNumberFormat="1" applyFont="1" applyFill="1" applyBorder="1" applyAlignment="1">
      <alignment horizontal="center" vertical="center"/>
    </xf>
    <xf numFmtId="0" fontId="6" fillId="7" borderId="3" xfId="54" applyFont="1" applyFill="1" applyBorder="1" applyAlignment="1">
      <alignment horizontal="center" vertical="center"/>
    </xf>
    <xf numFmtId="58" fontId="6" fillId="0" borderId="0" xfId="54" applyNumberFormat="1" applyFont="1" applyFill="1" applyAlignment="1">
      <alignment horizontal="center" vertical="center"/>
    </xf>
    <xf numFmtId="14" fontId="18" fillId="0" borderId="1" xfId="54" applyNumberFormat="1" applyFont="1" applyFill="1" applyBorder="1" applyAlignment="1">
      <alignment horizontal="left" vertical="center" wrapText="1"/>
    </xf>
    <xf numFmtId="58" fontId="18" fillId="0" borderId="1" xfId="54" applyNumberFormat="1" applyFont="1" applyFill="1" applyBorder="1" applyAlignment="1">
      <alignment horizontal="center" vertical="center" wrapText="1"/>
    </xf>
    <xf numFmtId="0" fontId="6" fillId="2" borderId="5" xfId="54" applyFont="1" applyFill="1" applyBorder="1" applyAlignment="1">
      <alignment vertical="center"/>
    </xf>
    <xf numFmtId="0" fontId="6" fillId="0" borderId="5" xfId="54" applyFont="1" applyFill="1" applyBorder="1" applyAlignment="1">
      <alignment vertical="center"/>
    </xf>
    <xf numFmtId="0" fontId="6" fillId="2" borderId="0" xfId="54" applyFont="1" applyFill="1" applyAlignment="1">
      <alignment vertical="center"/>
    </xf>
    <xf numFmtId="0" fontId="6" fillId="2" borderId="22" xfId="54" applyFont="1" applyFill="1" applyBorder="1" applyAlignment="1">
      <alignment vertical="center" shrinkToFit="1"/>
    </xf>
    <xf numFmtId="0" fontId="6" fillId="2" borderId="13" xfId="54" applyFont="1" applyFill="1" applyBorder="1" applyAlignment="1">
      <alignment vertical="center" shrinkToFit="1"/>
    </xf>
    <xf numFmtId="0" fontId="39" fillId="0" borderId="4" xfId="54" applyFont="1" applyFill="1" applyBorder="1" applyAlignment="1">
      <alignment horizontal="center" vertical="center"/>
    </xf>
    <xf numFmtId="0" fontId="6" fillId="0" borderId="0" xfId="54" applyFont="1" applyFill="1" applyAlignment="1">
      <alignment vertical="center"/>
    </xf>
    <xf numFmtId="0" fontId="6" fillId="2" borderId="9" xfId="54" applyFont="1" applyFill="1" applyBorder="1" applyAlignment="1">
      <alignment vertical="center"/>
    </xf>
    <xf numFmtId="0" fontId="6" fillId="0" borderId="9" xfId="54" applyFont="1" applyFill="1" applyBorder="1" applyAlignment="1">
      <alignment vertical="center"/>
    </xf>
    <xf numFmtId="0" fontId="6" fillId="0" borderId="1" xfId="54" applyFont="1" applyFill="1" applyBorder="1" applyAlignment="1">
      <alignment vertical="center" shrinkToFit="1"/>
    </xf>
    <xf numFmtId="0" fontId="6" fillId="2" borderId="12" xfId="54" applyFont="1" applyFill="1" applyBorder="1" applyAlignment="1">
      <alignment vertical="center"/>
    </xf>
    <xf numFmtId="0" fontId="9" fillId="0" borderId="23" xfId="54" applyFont="1" applyFill="1" applyBorder="1" applyAlignment="1">
      <alignment horizontal="center" vertical="center"/>
    </xf>
    <xf numFmtId="49" fontId="18" fillId="0" borderId="7" xfId="54" applyNumberFormat="1" applyFont="1" applyFill="1" applyBorder="1" applyAlignment="1">
      <alignment horizontal="center" vertical="center"/>
    </xf>
    <xf numFmtId="49" fontId="18" fillId="2" borderId="3" xfId="54" applyNumberFormat="1" applyFont="1" applyFill="1" applyBorder="1" applyAlignment="1">
      <alignment horizontal="center" vertical="center"/>
    </xf>
    <xf numFmtId="49" fontId="18" fillId="0" borderId="3" xfId="54" applyNumberFormat="1" applyFont="1" applyFill="1" applyBorder="1" applyAlignment="1">
      <alignment horizontal="center" vertical="center"/>
    </xf>
    <xf numFmtId="0" fontId="9" fillId="0" borderId="24" xfId="54" applyFont="1" applyFill="1" applyBorder="1" applyAlignment="1">
      <alignment horizontal="center" vertical="center"/>
    </xf>
    <xf numFmtId="177" fontId="9" fillId="13" borderId="3" xfId="0" applyNumberFormat="1" applyFont="1" applyFill="1" applyBorder="1" applyAlignment="1">
      <alignment horizontal="center" vertical="center"/>
    </xf>
    <xf numFmtId="177" fontId="9" fillId="2" borderId="3" xfId="0" applyNumberFormat="1" applyFont="1" applyFill="1" applyBorder="1" applyAlignment="1">
      <alignment horizontal="center" vertical="center"/>
    </xf>
    <xf numFmtId="179" fontId="9" fillId="2" borderId="3" xfId="54" applyNumberFormat="1" applyFont="1" applyFill="1" applyBorder="1" applyAlignment="1">
      <alignment horizontal="center" vertical="center"/>
    </xf>
    <xf numFmtId="179" fontId="9" fillId="0" borderId="3" xfId="54" applyNumberFormat="1" applyFont="1" applyFill="1" applyBorder="1" applyAlignment="1">
      <alignment horizontal="center" vertical="center"/>
    </xf>
    <xf numFmtId="177" fontId="9" fillId="0" borderId="3" xfId="0" applyNumberFormat="1" applyFont="1" applyFill="1" applyBorder="1" applyAlignment="1">
      <alignment horizontal="center" vertical="center"/>
    </xf>
    <xf numFmtId="177" fontId="18" fillId="13" borderId="3" xfId="54" applyNumberFormat="1" applyFont="1" applyFill="1" applyBorder="1" applyAlignment="1">
      <alignment horizontal="center" vertical="center" wrapText="1"/>
    </xf>
    <xf numFmtId="0" fontId="18" fillId="0" borderId="7" xfId="54" applyFont="1" applyFill="1" applyBorder="1" applyAlignment="1">
      <alignment horizontal="left" vertical="center" wrapText="1"/>
    </xf>
    <xf numFmtId="0" fontId="6" fillId="0" borderId="7" xfId="54" applyFont="1" applyFill="1" applyBorder="1" applyAlignment="1">
      <alignment vertical="center"/>
    </xf>
    <xf numFmtId="58" fontId="18" fillId="0" borderId="7" xfId="54" applyNumberFormat="1" applyFont="1" applyFill="1" applyBorder="1" applyAlignment="1">
      <alignment horizontal="center" vertical="center" wrapText="1"/>
    </xf>
    <xf numFmtId="0" fontId="55" fillId="2" borderId="3" xfId="54" applyFont="1" applyFill="1" applyBorder="1" applyAlignment="1">
      <alignment horizontal="center" vertical="center"/>
    </xf>
    <xf numFmtId="0" fontId="6" fillId="0" borderId="3" xfId="54" applyFont="1" applyFill="1" applyBorder="1" applyAlignment="1">
      <alignment horizontal="left" vertical="center" wrapText="1" shrinkToFit="1"/>
    </xf>
    <xf numFmtId="0" fontId="6" fillId="20" borderId="3" xfId="54" applyFont="1" applyFill="1" applyBorder="1" applyAlignment="1">
      <alignment horizontal="center" vertical="center" shrinkToFit="1"/>
    </xf>
    <xf numFmtId="0" fontId="39" fillId="20" borderId="3" xfId="54" applyFont="1" applyFill="1" applyBorder="1" applyAlignment="1">
      <alignment horizontal="center" vertical="center"/>
    </xf>
    <xf numFmtId="14" fontId="18" fillId="0" borderId="7" xfId="54" applyNumberFormat="1" applyFont="1" applyFill="1" applyBorder="1" applyAlignment="1">
      <alignment horizontal="left" vertical="center" wrapText="1"/>
    </xf>
    <xf numFmtId="0" fontId="6" fillId="10" borderId="3" xfId="54" applyFont="1" applyFill="1" applyBorder="1" applyAlignment="1">
      <alignment horizontal="center" vertical="center"/>
    </xf>
    <xf numFmtId="0" fontId="6" fillId="3" borderId="7" xfId="54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29" fillId="0" borderId="5" xfId="54" applyFont="1" applyFill="1" applyBorder="1" applyAlignment="1">
      <alignment horizontal="center" vertical="center" wrapText="1"/>
    </xf>
    <xf numFmtId="14" fontId="29" fillId="0" borderId="5" xfId="54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left" vertical="center"/>
    </xf>
    <xf numFmtId="0" fontId="6" fillId="0" borderId="10" xfId="54" applyFont="1" applyFill="1" applyBorder="1" applyAlignment="1">
      <alignment vertical="center" shrinkToFit="1"/>
    </xf>
    <xf numFmtId="177" fontId="6" fillId="20" borderId="3" xfId="54" applyNumberFormat="1" applyFont="1" applyFill="1" applyBorder="1" applyAlignment="1">
      <alignment horizontal="center" vertical="center"/>
    </xf>
    <xf numFmtId="0" fontId="6" fillId="13" borderId="0" xfId="54" applyFont="1" applyFill="1" applyAlignment="1">
      <alignment vertical="center"/>
    </xf>
    <xf numFmtId="177" fontId="9" fillId="2" borderId="5" xfId="54" applyNumberFormat="1" applyFont="1" applyFill="1" applyBorder="1" applyAlignment="1">
      <alignment horizontal="center" vertical="center"/>
    </xf>
    <xf numFmtId="177" fontId="6" fillId="2" borderId="5" xfId="54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right" vertical="center" shrinkToFit="1"/>
    </xf>
    <xf numFmtId="0" fontId="6" fillId="13" borderId="0" xfId="0" applyFont="1" applyFill="1" applyAlignment="1">
      <alignment horizontal="center" vertical="center"/>
    </xf>
    <xf numFmtId="0" fontId="6" fillId="0" borderId="22" xfId="54" applyFont="1" applyFill="1" applyBorder="1" applyAlignment="1">
      <alignment vertical="center"/>
    </xf>
    <xf numFmtId="0" fontId="4" fillId="0" borderId="22" xfId="54" applyFont="1" applyFill="1" applyBorder="1" applyAlignment="1">
      <alignment vertical="center"/>
    </xf>
    <xf numFmtId="179" fontId="9" fillId="0" borderId="24" xfId="54" applyNumberFormat="1" applyFont="1" applyFill="1" applyBorder="1" applyAlignment="1">
      <alignment horizontal="center" vertical="center"/>
    </xf>
    <xf numFmtId="179" fontId="9" fillId="0" borderId="24" xfId="54" applyNumberFormat="1" applyFont="1" applyBorder="1" applyAlignment="1">
      <alignment horizontal="center" vertical="center"/>
    </xf>
    <xf numFmtId="179" fontId="9" fillId="2" borderId="5" xfId="54" applyNumberFormat="1" applyFont="1" applyFill="1" applyBorder="1" applyAlignment="1">
      <alignment horizontal="center" vertical="center"/>
    </xf>
    <xf numFmtId="0" fontId="9" fillId="2" borderId="5" xfId="54" applyFont="1" applyFill="1" applyBorder="1" applyAlignment="1">
      <alignment horizontal="center" vertical="center"/>
    </xf>
    <xf numFmtId="0" fontId="9" fillId="2" borderId="3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9" fillId="14" borderId="24" xfId="54" applyFont="1" applyFill="1" applyBorder="1" applyAlignment="1">
      <alignment horizontal="center" vertical="center"/>
    </xf>
    <xf numFmtId="49" fontId="18" fillId="14" borderId="3" xfId="54" applyNumberFormat="1" applyFont="1" applyFill="1" applyBorder="1" applyAlignment="1">
      <alignment horizontal="center" vertical="center"/>
    </xf>
    <xf numFmtId="0" fontId="9" fillId="14" borderId="3" xfId="54" applyFont="1" applyFill="1" applyBorder="1" applyAlignment="1">
      <alignment horizontal="left" vertical="center" wrapText="1"/>
    </xf>
    <xf numFmtId="179" fontId="9" fillId="14" borderId="3" xfId="54" applyNumberFormat="1" applyFont="1" applyFill="1" applyBorder="1" applyAlignment="1">
      <alignment horizontal="center" vertical="center"/>
    </xf>
    <xf numFmtId="177" fontId="9" fillId="14" borderId="3" xfId="0" applyNumberFormat="1" applyFont="1" applyFill="1" applyBorder="1" applyAlignment="1">
      <alignment horizontal="center" vertical="center"/>
    </xf>
    <xf numFmtId="177" fontId="6" fillId="14" borderId="3" xfId="54" applyNumberFormat="1" applyFont="1" applyFill="1" applyBorder="1" applyAlignment="1">
      <alignment horizontal="center" vertical="center"/>
    </xf>
    <xf numFmtId="0" fontId="36" fillId="2" borderId="3" xfId="54" applyFont="1" applyFill="1" applyBorder="1" applyAlignment="1">
      <alignment horizontal="left" vertical="center"/>
    </xf>
    <xf numFmtId="58" fontId="18" fillId="2" borderId="7" xfId="54" applyNumberFormat="1" applyFont="1" applyFill="1" applyBorder="1" applyAlignment="1">
      <alignment horizontal="center" vertical="center" wrapText="1"/>
    </xf>
    <xf numFmtId="0" fontId="37" fillId="2" borderId="3" xfId="54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14" fontId="18" fillId="0" borderId="5" xfId="54" applyNumberFormat="1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 wrapText="1"/>
    </xf>
    <xf numFmtId="179" fontId="6" fillId="0" borderId="3" xfId="54" applyNumberFormat="1" applyFont="1" applyFill="1" applyBorder="1" applyAlignment="1">
      <alignment horizontal="center" vertical="center"/>
    </xf>
    <xf numFmtId="0" fontId="36" fillId="0" borderId="3" xfId="54" applyFont="1" applyFill="1" applyBorder="1" applyAlignment="1">
      <alignment horizontal="left" vertical="center"/>
    </xf>
    <xf numFmtId="0" fontId="7" fillId="0" borderId="3" xfId="0" applyFont="1" applyFill="1" applyBorder="1" applyAlignment="1">
      <alignment horizontal="center" vertical="center"/>
    </xf>
    <xf numFmtId="180" fontId="39" fillId="0" borderId="3" xfId="0" applyNumberFormat="1" applyFont="1" applyFill="1" applyBorder="1" applyAlignment="1">
      <alignment horizontal="center" vertical="center" wrapText="1"/>
    </xf>
    <xf numFmtId="180" fontId="6" fillId="0" borderId="3" xfId="0" applyNumberFormat="1" applyFont="1" applyFill="1" applyBorder="1" applyAlignment="1">
      <alignment horizontal="center" vertical="center" wrapText="1"/>
    </xf>
    <xf numFmtId="180" fontId="6" fillId="0" borderId="3" xfId="0" applyNumberFormat="1" applyFont="1" applyFill="1" applyBorder="1" applyAlignment="1">
      <alignment horizontal="center" vertical="center"/>
    </xf>
    <xf numFmtId="58" fontId="18" fillId="0" borderId="5" xfId="54" applyNumberFormat="1" applyFont="1" applyFill="1" applyBorder="1" applyAlignment="1">
      <alignment horizontal="center" vertical="center" wrapText="1"/>
    </xf>
    <xf numFmtId="180" fontId="39" fillId="0" borderId="3" xfId="0" applyNumberFormat="1" applyFont="1" applyFill="1" applyBorder="1" applyAlignment="1">
      <alignment horizontal="center" vertical="center"/>
    </xf>
    <xf numFmtId="180" fontId="6" fillId="2" borderId="3" xfId="0" applyNumberFormat="1" applyFont="1" applyFill="1" applyBorder="1" applyAlignment="1">
      <alignment horizontal="center" vertical="center" wrapText="1"/>
    </xf>
    <xf numFmtId="180" fontId="6" fillId="2" borderId="3" xfId="0" applyNumberFormat="1" applyFont="1" applyFill="1" applyBorder="1" applyAlignment="1">
      <alignment horizontal="center" vertical="center"/>
    </xf>
    <xf numFmtId="14" fontId="18" fillId="14" borderId="3" xfId="54" applyNumberFormat="1" applyFont="1" applyFill="1" applyBorder="1" applyAlignment="1">
      <alignment horizontal="left" vertical="center" wrapText="1"/>
    </xf>
    <xf numFmtId="0" fontId="6" fillId="14" borderId="3" xfId="54" applyFont="1" applyFill="1" applyBorder="1" applyAlignment="1">
      <alignment vertical="center"/>
    </xf>
    <xf numFmtId="177" fontId="18" fillId="14" borderId="3" xfId="54" applyNumberFormat="1" applyFont="1" applyFill="1" applyBorder="1" applyAlignment="1">
      <alignment horizontal="center" vertical="center" wrapText="1"/>
    </xf>
    <xf numFmtId="58" fontId="18" fillId="14" borderId="5" xfId="54" applyNumberFormat="1" applyFont="1" applyFill="1" applyBorder="1" applyAlignment="1">
      <alignment horizontal="center" vertical="center" wrapText="1"/>
    </xf>
    <xf numFmtId="0" fontId="37" fillId="14" borderId="3" xfId="54" applyFont="1" applyFill="1" applyBorder="1" applyAlignment="1">
      <alignment horizontal="center" vertical="center"/>
    </xf>
    <xf numFmtId="0" fontId="37" fillId="14" borderId="3" xfId="54" applyFont="1" applyFill="1" applyBorder="1" applyAlignment="1">
      <alignment horizontal="left" vertical="center"/>
    </xf>
    <xf numFmtId="0" fontId="6" fillId="14" borderId="3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9" fillId="2" borderId="21" xfId="54" applyFont="1" applyFill="1" applyBorder="1" applyAlignment="1">
      <alignment horizontal="center" vertical="center" wrapText="1"/>
    </xf>
    <xf numFmtId="179" fontId="6" fillId="2" borderId="3" xfId="54" applyNumberFormat="1" applyFont="1" applyFill="1" applyBorder="1" applyAlignment="1">
      <alignment horizontal="center" vertical="center"/>
    </xf>
    <xf numFmtId="177" fontId="16" fillId="2" borderId="5" xfId="54" applyNumberFormat="1" applyFont="1" applyFill="1" applyBorder="1" applyAlignment="1">
      <alignment horizontal="center" vertical="center"/>
    </xf>
    <xf numFmtId="177" fontId="4" fillId="2" borderId="5" xfId="54" applyNumberFormat="1" applyFont="1" applyFill="1" applyBorder="1" applyAlignment="1">
      <alignment horizontal="center" vertical="center" wrapText="1"/>
    </xf>
    <xf numFmtId="0" fontId="16" fillId="2" borderId="21" xfId="54" applyFont="1" applyFill="1" applyBorder="1" applyAlignment="1">
      <alignment horizontal="center" vertical="center" wrapText="1"/>
    </xf>
    <xf numFmtId="177" fontId="6" fillId="0" borderId="5" xfId="54" applyNumberFormat="1" applyFont="1" applyFill="1" applyBorder="1" applyAlignment="1">
      <alignment horizontal="center" vertical="center" wrapText="1"/>
    </xf>
    <xf numFmtId="0" fontId="6" fillId="0" borderId="21" xfId="54" applyFont="1" applyFill="1" applyBorder="1" applyAlignment="1">
      <alignment horizontal="center" vertical="center" wrapText="1"/>
    </xf>
    <xf numFmtId="0" fontId="6" fillId="0" borderId="22" xfId="54" applyFont="1" applyFill="1" applyBorder="1" applyAlignment="1">
      <alignment horizontal="left" vertical="center"/>
    </xf>
    <xf numFmtId="0" fontId="6" fillId="0" borderId="0" xfId="54" applyFont="1" applyAlignment="1">
      <alignment vertical="center"/>
    </xf>
    <xf numFmtId="180" fontId="39" fillId="2" borderId="3" xfId="0" applyNumberFormat="1" applyFont="1" applyFill="1" applyBorder="1" applyAlignment="1">
      <alignment horizontal="center" vertical="center"/>
    </xf>
    <xf numFmtId="0" fontId="6" fillId="14" borderId="9" xfId="54" applyFont="1" applyFill="1" applyBorder="1" applyAlignment="1">
      <alignment horizontal="left" vertical="center" shrinkToFit="1"/>
    </xf>
    <xf numFmtId="0" fontId="6" fillId="14" borderId="0" xfId="54" applyFont="1" applyFill="1" applyAlignment="1">
      <alignment vertical="center"/>
    </xf>
    <xf numFmtId="0" fontId="42" fillId="2" borderId="0" xfId="54" applyFill="1" applyAlignment="1">
      <alignment horizontal="center" vertical="center"/>
    </xf>
    <xf numFmtId="49" fontId="42" fillId="0" borderId="0" xfId="54" applyNumberFormat="1" applyFill="1" applyAlignment="1">
      <alignment horizontal="center" vertical="center"/>
    </xf>
    <xf numFmtId="0" fontId="42" fillId="0" borderId="0" xfId="54" applyAlignment="1">
      <alignment horizontal="center" vertical="center"/>
    </xf>
    <xf numFmtId="0" fontId="75" fillId="0" borderId="0" xfId="54" applyFont="1" applyAlignment="1">
      <alignment horizontal="center" vertical="center"/>
    </xf>
    <xf numFmtId="0" fontId="76" fillId="0" borderId="0" xfId="54" applyFont="1" applyAlignment="1">
      <alignment horizontal="center" vertical="center"/>
    </xf>
    <xf numFmtId="0" fontId="55" fillId="0" borderId="0" xfId="54" applyFont="1" applyAlignment="1">
      <alignment horizontal="center" vertical="center"/>
    </xf>
    <xf numFmtId="0" fontId="55" fillId="0" borderId="0" xfId="54" applyFont="1" applyAlignment="1">
      <alignment vertical="center"/>
    </xf>
    <xf numFmtId="0" fontId="42" fillId="0" borderId="0" xfId="54" applyAlignment="1">
      <alignment vertical="center"/>
    </xf>
    <xf numFmtId="0" fontId="15" fillId="2" borderId="3" xfId="54" applyFont="1" applyFill="1" applyBorder="1" applyAlignment="1">
      <alignment horizontal="center" vertical="center"/>
    </xf>
    <xf numFmtId="0" fontId="29" fillId="3" borderId="3" xfId="54" applyFont="1" applyFill="1" applyBorder="1" applyAlignment="1">
      <alignment horizontal="center" vertical="center"/>
    </xf>
    <xf numFmtId="49" fontId="8" fillId="2" borderId="3" xfId="54" applyNumberFormat="1" applyFont="1" applyFill="1" applyBorder="1" applyAlignment="1">
      <alignment horizontal="left" vertical="center" wrapText="1"/>
    </xf>
    <xf numFmtId="0" fontId="5" fillId="8" borderId="3" xfId="54" applyFont="1" applyFill="1" applyBorder="1" applyAlignment="1">
      <alignment horizontal="center" vertical="center" wrapText="1"/>
    </xf>
    <xf numFmtId="0" fontId="77" fillId="0" borderId="3" xfId="54" applyFont="1" applyBorder="1" applyAlignment="1">
      <alignment vertical="center" wrapText="1"/>
    </xf>
    <xf numFmtId="58" fontId="1" fillId="2" borderId="3" xfId="54" applyNumberFormat="1" applyFont="1" applyFill="1" applyBorder="1" applyAlignment="1">
      <alignment horizontal="center" vertical="center" wrapText="1"/>
    </xf>
    <xf numFmtId="14" fontId="29" fillId="0" borderId="3" xfId="54" applyNumberFormat="1" applyFont="1" applyBorder="1" applyAlignment="1">
      <alignment horizontal="center" vertical="center" wrapText="1"/>
    </xf>
    <xf numFmtId="58" fontId="5" fillId="0" borderId="3" xfId="54" applyNumberFormat="1" applyFont="1" applyBorder="1" applyAlignment="1">
      <alignment horizontal="center" vertical="center" wrapText="1"/>
    </xf>
    <xf numFmtId="14" fontId="18" fillId="0" borderId="3" xfId="54" applyNumberFormat="1" applyFont="1" applyBorder="1" applyAlignment="1">
      <alignment horizontal="center" vertical="center" wrapText="1"/>
    </xf>
    <xf numFmtId="0" fontId="20" fillId="6" borderId="3" xfId="54" applyFont="1" applyFill="1" applyBorder="1" applyAlignment="1">
      <alignment horizontal="center" vertical="center"/>
    </xf>
    <xf numFmtId="58" fontId="38" fillId="0" borderId="3" xfId="54" applyNumberFormat="1" applyFont="1" applyFill="1" applyBorder="1" applyAlignment="1">
      <alignment horizontal="center" vertical="center"/>
    </xf>
    <xf numFmtId="0" fontId="20" fillId="2" borderId="3" xfId="54" applyFont="1" applyFill="1" applyBorder="1" applyAlignment="1">
      <alignment horizontal="left" vertical="center" wrapText="1"/>
    </xf>
    <xf numFmtId="0" fontId="38" fillId="2" borderId="3" xfId="54" applyFont="1" applyFill="1" applyBorder="1" applyAlignment="1">
      <alignment horizontal="left" vertical="center" wrapText="1"/>
    </xf>
    <xf numFmtId="0" fontId="14" fillId="0" borderId="2" xfId="54" applyFont="1" applyBorder="1" applyAlignment="1">
      <alignment vertical="center"/>
    </xf>
    <xf numFmtId="0" fontId="8" fillId="0" borderId="3" xfId="54" applyFont="1" applyFill="1" applyBorder="1" applyAlignment="1">
      <alignment horizontal="center" vertical="center" wrapText="1"/>
    </xf>
    <xf numFmtId="0" fontId="8" fillId="3" borderId="3" xfId="54" applyFont="1" applyFill="1" applyBorder="1" applyAlignment="1">
      <alignment vertical="center"/>
    </xf>
    <xf numFmtId="0" fontId="5" fillId="13" borderId="0" xfId="54" applyFont="1" applyFill="1" applyBorder="1" applyAlignment="1">
      <alignment horizontal="center" vertical="center" wrapText="1"/>
    </xf>
    <xf numFmtId="0" fontId="78" fillId="0" borderId="3" xfId="54" applyFont="1" applyBorder="1" applyAlignment="1">
      <alignment horizontal="center" vertical="center"/>
    </xf>
    <xf numFmtId="0" fontId="5" fillId="0" borderId="3" xfId="54" applyFont="1" applyBorder="1" applyAlignment="1">
      <alignment horizontal="center" vertical="center" wrapText="1"/>
    </xf>
    <xf numFmtId="0" fontId="8" fillId="0" borderId="3" xfId="54" applyFont="1" applyBorder="1" applyAlignment="1">
      <alignment vertical="center"/>
    </xf>
    <xf numFmtId="0" fontId="69" fillId="0" borderId="3" xfId="54" applyFont="1" applyBorder="1" applyAlignment="1">
      <alignment horizontal="left"/>
    </xf>
    <xf numFmtId="0" fontId="15" fillId="0" borderId="3" xfId="54" applyFont="1" applyFill="1" applyBorder="1" applyAlignment="1">
      <alignment vertical="center"/>
    </xf>
    <xf numFmtId="0" fontId="8" fillId="12" borderId="6" xfId="54" applyFont="1" applyFill="1" applyBorder="1" applyAlignment="1">
      <alignment vertical="center"/>
    </xf>
    <xf numFmtId="0" fontId="11" fillId="12" borderId="3" xfId="54" applyFont="1" applyFill="1" applyBorder="1" applyAlignment="1">
      <alignment vertical="center"/>
    </xf>
    <xf numFmtId="0" fontId="8" fillId="0" borderId="3" xfId="54" applyFont="1" applyBorder="1" applyAlignment="1">
      <alignment horizontal="left" vertical="center"/>
    </xf>
    <xf numFmtId="0" fontId="42" fillId="0" borderId="3" xfId="54" applyFill="1" applyBorder="1" applyAlignment="1">
      <alignment horizontal="left" vertical="center"/>
    </xf>
    <xf numFmtId="0" fontId="38" fillId="0" borderId="3" xfId="54" applyFont="1" applyFill="1" applyBorder="1" applyAlignment="1">
      <alignment horizontal="left" vertical="center"/>
    </xf>
    <xf numFmtId="58" fontId="38" fillId="0" borderId="3" xfId="54" applyNumberFormat="1" applyFont="1" applyBorder="1" applyAlignment="1">
      <alignment horizontal="center" vertical="center" wrapText="1"/>
    </xf>
    <xf numFmtId="0" fontId="20" fillId="0" borderId="3" xfId="54" applyFont="1" applyBorder="1" applyAlignment="1">
      <alignment horizontal="center" vertical="center"/>
    </xf>
    <xf numFmtId="58" fontId="20" fillId="0" borderId="3" xfId="54" applyNumberFormat="1" applyFont="1" applyBorder="1" applyAlignment="1">
      <alignment horizontal="center" vertical="center"/>
    </xf>
    <xf numFmtId="58" fontId="20" fillId="0" borderId="3" xfId="54" applyNumberFormat="1" applyFont="1" applyBorder="1" applyAlignment="1">
      <alignment horizontal="center" vertical="center" wrapText="1"/>
    </xf>
    <xf numFmtId="0" fontId="37" fillId="0" borderId="3" xfId="54" applyFont="1" applyBorder="1" applyAlignment="1">
      <alignment horizontal="center" vertical="center"/>
    </xf>
    <xf numFmtId="0" fontId="38" fillId="0" borderId="3" xfId="54" applyFont="1" applyFill="1" applyBorder="1" applyAlignment="1">
      <alignment horizontal="left" vertical="center" wrapText="1"/>
    </xf>
    <xf numFmtId="0" fontId="20" fillId="2" borderId="6" xfId="54" applyFont="1" applyFill="1" applyBorder="1" applyAlignment="1">
      <alignment horizontal="center" vertical="center"/>
    </xf>
    <xf numFmtId="0" fontId="8" fillId="0" borderId="7" xfId="54" applyFont="1" applyBorder="1" applyAlignment="1">
      <alignment horizontal="center" vertical="center"/>
    </xf>
    <xf numFmtId="58" fontId="8" fillId="0" borderId="7" xfId="54" applyNumberFormat="1" applyFont="1" applyBorder="1" applyAlignment="1">
      <alignment horizontal="center" vertical="center"/>
    </xf>
    <xf numFmtId="58" fontId="5" fillId="0" borderId="7" xfId="54" applyNumberFormat="1" applyFont="1" applyBorder="1" applyAlignment="1">
      <alignment horizontal="center" vertical="center" wrapText="1"/>
    </xf>
    <xf numFmtId="0" fontId="20" fillId="0" borderId="3" xfId="54" applyFont="1" applyBorder="1" applyAlignment="1">
      <alignment horizontal="center" vertical="center" wrapText="1"/>
    </xf>
    <xf numFmtId="14" fontId="8" fillId="2" borderId="3" xfId="54" applyNumberFormat="1" applyFont="1" applyFill="1" applyBorder="1" applyAlignment="1">
      <alignment vertical="center"/>
    </xf>
    <xf numFmtId="0" fontId="79" fillId="2" borderId="3" xfId="54" applyFont="1" applyFill="1" applyBorder="1" applyAlignment="1">
      <alignment vertical="center" wrapText="1"/>
    </xf>
    <xf numFmtId="0" fontId="8" fillId="2" borderId="4" xfId="54" applyFont="1" applyFill="1" applyBorder="1" applyAlignment="1">
      <alignment vertical="center"/>
    </xf>
    <xf numFmtId="0" fontId="8" fillId="0" borderId="7" xfId="54" applyFont="1" applyBorder="1" applyAlignment="1">
      <alignment horizontal="center" vertical="center" wrapText="1"/>
    </xf>
    <xf numFmtId="0" fontId="5" fillId="0" borderId="5" xfId="54" applyFont="1" applyBorder="1" applyAlignment="1">
      <alignment horizontal="center" vertical="center"/>
    </xf>
    <xf numFmtId="58" fontId="12" fillId="0" borderId="5" xfId="54" applyNumberFormat="1" applyFont="1" applyBorder="1" applyAlignment="1">
      <alignment horizontal="center" vertical="center" wrapText="1"/>
    </xf>
    <xf numFmtId="0" fontId="5" fillId="0" borderId="5" xfId="54" applyFont="1" applyBorder="1" applyAlignment="1">
      <alignment horizontal="left" vertical="center"/>
    </xf>
    <xf numFmtId="0" fontId="18" fillId="0" borderId="1" xfId="54" applyFont="1" applyFill="1" applyBorder="1" applyAlignment="1">
      <alignment horizontal="center" vertical="center" wrapText="1"/>
    </xf>
    <xf numFmtId="0" fontId="6" fillId="3" borderId="1" xfId="54" applyFont="1" applyFill="1" applyBorder="1" applyAlignment="1">
      <alignment horizontal="center" vertical="center"/>
    </xf>
    <xf numFmtId="0" fontId="18" fillId="0" borderId="7" xfId="54" applyFont="1" applyFill="1" applyBorder="1" applyAlignment="1">
      <alignment horizontal="center" vertical="center" wrapText="1"/>
    </xf>
    <xf numFmtId="0" fontId="39" fillId="0" borderId="3" xfId="54" applyFont="1" applyFill="1" applyBorder="1" applyAlignment="1">
      <alignment horizontal="right" vertical="center"/>
    </xf>
    <xf numFmtId="0" fontId="6" fillId="0" borderId="25" xfId="54" applyFont="1" applyFill="1" applyBorder="1" applyAlignment="1">
      <alignment horizontal="center" vertical="center" wrapText="1"/>
    </xf>
    <xf numFmtId="0" fontId="6" fillId="0" borderId="7" xfId="54" applyFont="1" applyFill="1" applyBorder="1" applyAlignment="1">
      <alignment vertical="center" shrinkToFit="1"/>
    </xf>
    <xf numFmtId="0" fontId="6" fillId="2" borderId="10" xfId="54" applyFont="1" applyFill="1" applyBorder="1" applyAlignment="1">
      <alignment horizontal="center" vertical="center"/>
    </xf>
    <xf numFmtId="0" fontId="9" fillId="0" borderId="3" xfId="54" applyFont="1" applyFill="1" applyBorder="1" applyAlignment="1">
      <alignment horizontal="distributed" vertical="center"/>
    </xf>
    <xf numFmtId="0" fontId="39" fillId="20" borderId="3" xfId="54" applyFont="1" applyFill="1" applyBorder="1" applyAlignment="1">
      <alignment horizontal="center" vertical="center" wrapText="1"/>
    </xf>
    <xf numFmtId="0" fontId="6" fillId="20" borderId="3" xfId="54" applyFont="1" applyFill="1" applyBorder="1" applyAlignment="1">
      <alignment horizontal="center" vertical="center" wrapText="1"/>
    </xf>
    <xf numFmtId="0" fontId="6" fillId="20" borderId="6" xfId="54" applyFont="1" applyFill="1" applyBorder="1" applyAlignment="1">
      <alignment horizontal="center" vertical="center" wrapText="1"/>
    </xf>
    <xf numFmtId="0" fontId="55" fillId="0" borderId="3" xfId="54" applyFont="1" applyFill="1" applyBorder="1" applyAlignment="1">
      <alignment horizontal="center" vertical="center"/>
    </xf>
    <xf numFmtId="0" fontId="8" fillId="0" borderId="1" xfId="54" applyFont="1" applyFill="1" applyBorder="1" applyAlignment="1">
      <alignment horizontal="center" vertical="center"/>
    </xf>
    <xf numFmtId="0" fontId="18" fillId="3" borderId="3" xfId="54" applyFont="1" applyFill="1" applyBorder="1" applyAlignment="1">
      <alignment horizontal="center" vertical="center" wrapText="1"/>
    </xf>
    <xf numFmtId="0" fontId="39" fillId="2" borderId="6" xfId="54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vertical="center"/>
    </xf>
    <xf numFmtId="0" fontId="80" fillId="4" borderId="3" xfId="54" applyFont="1" applyFill="1" applyBorder="1" applyAlignment="1">
      <alignment horizontal="left" vertical="center"/>
    </xf>
    <xf numFmtId="177" fontId="39" fillId="20" borderId="3" xfId="54" applyNumberFormat="1" applyFont="1" applyFill="1" applyBorder="1" applyAlignment="1">
      <alignment horizontal="center" vertical="center"/>
    </xf>
    <xf numFmtId="177" fontId="40" fillId="2" borderId="3" xfId="54" applyNumberFormat="1" applyFont="1" applyFill="1" applyBorder="1" applyAlignment="1">
      <alignment horizontal="center" vertical="center"/>
    </xf>
    <xf numFmtId="0" fontId="5" fillId="0" borderId="9" xfId="54" applyFont="1" applyFill="1" applyBorder="1" applyAlignment="1">
      <alignment vertical="center" shrinkToFit="1"/>
    </xf>
    <xf numFmtId="0" fontId="6" fillId="0" borderId="6" xfId="54" applyFont="1" applyFill="1" applyBorder="1" applyAlignment="1">
      <alignment horizontal="left" vertical="center" shrinkToFit="1"/>
    </xf>
    <xf numFmtId="177" fontId="39" fillId="0" borderId="3" xfId="0" applyNumberFormat="1" applyFont="1" applyFill="1" applyBorder="1" applyAlignment="1">
      <alignment horizontal="center" vertical="center"/>
    </xf>
    <xf numFmtId="179" fontId="9" fillId="2" borderId="3" xfId="0" applyNumberFormat="1" applyFont="1" applyFill="1" applyBorder="1" applyAlignment="1">
      <alignment horizontal="center" vertical="center"/>
    </xf>
    <xf numFmtId="179" fontId="9" fillId="3" borderId="3" xfId="54" applyNumberFormat="1" applyFont="1" applyFill="1" applyBorder="1" applyAlignment="1">
      <alignment horizontal="center" vertical="center"/>
    </xf>
    <xf numFmtId="179" fontId="9" fillId="0" borderId="3" xfId="0" applyNumberFormat="1" applyFont="1" applyFill="1" applyBorder="1" applyAlignment="1">
      <alignment horizontal="center" vertical="center"/>
    </xf>
    <xf numFmtId="179" fontId="9" fillId="17" borderId="3" xfId="54" applyNumberFormat="1" applyFont="1" applyFill="1" applyBorder="1" applyAlignment="1">
      <alignment horizontal="center" vertical="center"/>
    </xf>
    <xf numFmtId="0" fontId="9" fillId="0" borderId="24" xfId="54" applyNumberFormat="1" applyFont="1" applyFill="1" applyBorder="1" applyAlignment="1">
      <alignment horizontal="center" vertical="center"/>
    </xf>
    <xf numFmtId="0" fontId="9" fillId="0" borderId="5" xfId="54" applyFont="1" applyFill="1" applyBorder="1" applyAlignment="1">
      <alignment horizontal="center" vertical="center"/>
    </xf>
    <xf numFmtId="177" fontId="9" fillId="3" borderId="3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/>
    </xf>
    <xf numFmtId="58" fontId="7" fillId="0" borderId="3" xfId="54" applyNumberFormat="1" applyFont="1" applyFill="1" applyBorder="1" applyAlignment="1">
      <alignment horizontal="center" vertical="center" wrapText="1"/>
    </xf>
    <xf numFmtId="177" fontId="18" fillId="0" borderId="5" xfId="54" applyNumberFormat="1" applyFont="1" applyFill="1" applyBorder="1" applyAlignment="1">
      <alignment horizontal="center" vertical="center" wrapText="1"/>
    </xf>
    <xf numFmtId="0" fontId="9" fillId="2" borderId="5" xfId="54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5" xfId="54" applyFont="1" applyFill="1" applyBorder="1" applyAlignment="1">
      <alignment horizontal="center" vertical="center"/>
    </xf>
    <xf numFmtId="0" fontId="9" fillId="2" borderId="5" xfId="54" applyFont="1" applyFill="1" applyBorder="1" applyAlignment="1">
      <alignment horizontal="center" vertical="center" wrapText="1"/>
    </xf>
    <xf numFmtId="0" fontId="7" fillId="0" borderId="9" xfId="54" applyFont="1" applyFill="1" applyBorder="1" applyAlignment="1">
      <alignment vertical="center" shrinkToFit="1"/>
    </xf>
    <xf numFmtId="0" fontId="7" fillId="0" borderId="0" xfId="54" applyFont="1" applyFill="1" applyAlignment="1">
      <alignment vertical="center"/>
    </xf>
    <xf numFmtId="0" fontId="6" fillId="2" borderId="5" xfId="54" applyFont="1" applyFill="1" applyBorder="1" applyAlignment="1">
      <alignment horizontal="center" vertical="center" wrapText="1"/>
    </xf>
    <xf numFmtId="177" fontId="39" fillId="2" borderId="3" xfId="0" applyNumberFormat="1" applyFont="1" applyFill="1" applyBorder="1" applyAlignment="1">
      <alignment horizontal="center" vertical="center"/>
    </xf>
    <xf numFmtId="177" fontId="7" fillId="2" borderId="3" xfId="54" applyNumberFormat="1" applyFont="1" applyFill="1" applyBorder="1" applyAlignment="1">
      <alignment horizontal="center" vertical="center"/>
    </xf>
    <xf numFmtId="177" fontId="7" fillId="2" borderId="3" xfId="54" applyNumberFormat="1" applyFont="1" applyFill="1" applyBorder="1" applyAlignment="1">
      <alignment horizontal="center" vertical="center" wrapText="1"/>
    </xf>
    <xf numFmtId="0" fontId="8" fillId="4" borderId="0" xfId="54" applyFont="1" applyFill="1" applyAlignment="1">
      <alignment vertical="center"/>
    </xf>
    <xf numFmtId="0" fontId="5" fillId="4" borderId="0" xfId="54" applyFont="1" applyFill="1" applyAlignment="1">
      <alignment vertical="center"/>
    </xf>
    <xf numFmtId="0" fontId="42" fillId="0" borderId="0" xfId="54" applyFill="1" applyAlignment="1">
      <alignment horizontal="left" vertical="center"/>
    </xf>
    <xf numFmtId="0" fontId="9" fillId="0" borderId="0" xfId="54" applyFont="1" applyFill="1" applyAlignment="1">
      <alignment horizontal="center" vertical="center"/>
    </xf>
    <xf numFmtId="177" fontId="9" fillId="0" borderId="0" xfId="54" applyNumberFormat="1" applyFont="1" applyAlignment="1">
      <alignment horizontal="center" vertical="center"/>
    </xf>
    <xf numFmtId="0" fontId="9" fillId="0" borderId="0" xfId="54" applyFont="1" applyFill="1"/>
    <xf numFmtId="0" fontId="81" fillId="0" borderId="0" xfId="54" applyFont="1" applyAlignment="1">
      <alignment horizontal="left" vertical="center"/>
    </xf>
    <xf numFmtId="0" fontId="82" fillId="0" borderId="0" xfId="54" applyFont="1" applyFill="1" applyAlignment="1">
      <alignment horizontal="center" vertical="center"/>
    </xf>
    <xf numFmtId="0" fontId="45" fillId="0" borderId="0" xfId="54" applyFont="1" applyFill="1" applyAlignment="1">
      <alignment horizontal="center" vertical="center"/>
    </xf>
    <xf numFmtId="0" fontId="42" fillId="0" borderId="0" xfId="54" applyFill="1" applyAlignment="1">
      <alignment horizontal="center" vertical="center"/>
    </xf>
    <xf numFmtId="177" fontId="42" fillId="0" borderId="0" xfId="54" applyNumberFormat="1" applyFill="1" applyAlignment="1">
      <alignment horizontal="center" vertical="center"/>
    </xf>
    <xf numFmtId="177" fontId="42" fillId="0" borderId="0" xfId="54" applyNumberFormat="1" applyFont="1" applyFill="1" applyAlignment="1">
      <alignment horizontal="center" vertical="center"/>
    </xf>
    <xf numFmtId="0" fontId="55" fillId="0" borderId="0" xfId="54" applyFont="1" applyFill="1" applyAlignment="1">
      <alignment horizontal="center" vertical="center"/>
    </xf>
    <xf numFmtId="0" fontId="42" fillId="0" borderId="0" xfId="54" applyFont="1" applyFill="1" applyAlignment="1">
      <alignment vertical="center"/>
    </xf>
    <xf numFmtId="0" fontId="83" fillId="0" borderId="0" xfId="54" applyFont="1" applyFill="1" applyAlignment="1">
      <alignment horizontal="center" vertical="center"/>
    </xf>
    <xf numFmtId="0" fontId="16" fillId="2" borderId="14" xfId="54" applyFont="1" applyFill="1" applyBorder="1" applyAlignment="1">
      <alignment horizontal="center" vertical="center"/>
    </xf>
    <xf numFmtId="49" fontId="16" fillId="0" borderId="15" xfId="54" applyNumberFormat="1" applyFont="1" applyFill="1" applyBorder="1" applyAlignment="1">
      <alignment horizontal="center" vertical="center"/>
    </xf>
    <xf numFmtId="177" fontId="4" fillId="0" borderId="15" xfId="54" applyNumberFormat="1" applyFont="1" applyBorder="1" applyAlignment="1">
      <alignment horizontal="center" vertical="center" wrapText="1"/>
    </xf>
    <xf numFmtId="0" fontId="84" fillId="0" borderId="3" xfId="54" applyFont="1" applyFill="1" applyBorder="1" applyAlignment="1">
      <alignment horizontal="center" vertical="center"/>
    </xf>
    <xf numFmtId="0" fontId="44" fillId="2" borderId="3" xfId="54" applyFont="1" applyFill="1" applyBorder="1" applyAlignment="1">
      <alignment horizontal="left" vertical="center"/>
    </xf>
    <xf numFmtId="58" fontId="44" fillId="2" borderId="3" xfId="54" applyNumberFormat="1" applyFont="1" applyFill="1" applyBorder="1" applyAlignment="1">
      <alignment horizontal="center" vertical="center"/>
    </xf>
    <xf numFmtId="0" fontId="85" fillId="2" borderId="3" xfId="54" applyFont="1" applyFill="1" applyBorder="1" applyAlignment="1">
      <alignment horizontal="left" vertical="center"/>
    </xf>
    <xf numFmtId="14" fontId="44" fillId="2" borderId="3" xfId="0" applyNumberFormat="1" applyFont="1" applyFill="1" applyBorder="1" applyAlignment="1">
      <alignment horizontal="center" vertical="center"/>
    </xf>
    <xf numFmtId="0" fontId="85" fillId="0" borderId="3" xfId="54" applyFont="1" applyFill="1" applyBorder="1" applyAlignment="1">
      <alignment horizontal="left" vertical="center"/>
    </xf>
    <xf numFmtId="0" fontId="84" fillId="2" borderId="3" xfId="0" applyFont="1" applyFill="1" applyBorder="1" applyAlignment="1">
      <alignment horizontal="center" vertical="center"/>
    </xf>
    <xf numFmtId="58" fontId="6" fillId="0" borderId="1" xfId="57" applyNumberFormat="1" applyFont="1" applyFill="1" applyBorder="1" applyAlignment="1">
      <alignment horizontal="left" vertical="center" wrapText="1"/>
    </xf>
    <xf numFmtId="179" fontId="9" fillId="0" borderId="1" xfId="54" applyNumberFormat="1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179" fontId="9" fillId="0" borderId="11" xfId="54" applyNumberFormat="1" applyFont="1" applyFill="1" applyBorder="1" applyAlignment="1">
      <alignment horizontal="center" vertical="center"/>
    </xf>
    <xf numFmtId="0" fontId="85" fillId="2" borderId="3" xfId="54" applyFont="1" applyFill="1" applyBorder="1" applyAlignment="1">
      <alignment horizontal="center" vertical="center"/>
    </xf>
    <xf numFmtId="0" fontId="29" fillId="0" borderId="15" xfId="54" applyFont="1" applyBorder="1" applyAlignment="1">
      <alignment horizontal="left" vertical="center"/>
    </xf>
    <xf numFmtId="0" fontId="29" fillId="0" borderId="15" xfId="54" applyFont="1" applyFill="1" applyBorder="1" applyAlignment="1">
      <alignment horizontal="center" vertical="center" wrapText="1"/>
    </xf>
    <xf numFmtId="0" fontId="39" fillId="22" borderId="3" xfId="54" applyFont="1" applyFill="1" applyBorder="1" applyAlignment="1">
      <alignment horizontal="center" vertical="center" wrapText="1"/>
    </xf>
    <xf numFmtId="0" fontId="6" fillId="22" borderId="3" xfId="54" applyFont="1" applyFill="1" applyBorder="1" applyAlignment="1">
      <alignment horizontal="center" vertical="center" wrapText="1"/>
    </xf>
    <xf numFmtId="0" fontId="6" fillId="22" borderId="3" xfId="54" applyFont="1" applyFill="1" applyBorder="1" applyAlignment="1">
      <alignment horizontal="center" vertical="center"/>
    </xf>
    <xf numFmtId="0" fontId="54" fillId="0" borderId="1" xfId="54" applyFont="1" applyFill="1" applyBorder="1" applyAlignment="1">
      <alignment horizontal="center" vertical="center"/>
    </xf>
    <xf numFmtId="177" fontId="29" fillId="13" borderId="1" xfId="54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6" fillId="0" borderId="3" xfId="38" applyFont="1" applyFill="1" applyBorder="1" applyAlignment="1">
      <alignment horizontal="center" vertical="center"/>
    </xf>
    <xf numFmtId="58" fontId="37" fillId="2" borderId="3" xfId="54" applyNumberFormat="1" applyFont="1" applyFill="1" applyBorder="1" applyAlignment="1">
      <alignment horizontal="left" vertical="center"/>
    </xf>
    <xf numFmtId="0" fontId="36" fillId="0" borderId="3" xfId="0" applyFont="1" applyFill="1" applyBorder="1" applyAlignment="1">
      <alignment horizontal="left" vertical="center"/>
    </xf>
    <xf numFmtId="58" fontId="37" fillId="0" borderId="3" xfId="54" applyNumberFormat="1" applyFont="1" applyFill="1" applyBorder="1" applyAlignment="1">
      <alignment horizontal="left" vertical="center"/>
    </xf>
    <xf numFmtId="177" fontId="16" fillId="0" borderId="15" xfId="54" applyNumberFormat="1" applyFont="1" applyFill="1" applyBorder="1" applyAlignment="1">
      <alignment horizontal="center" vertical="center"/>
    </xf>
    <xf numFmtId="177" fontId="4" fillId="0" borderId="15" xfId="54" applyNumberFormat="1" applyFont="1" applyFill="1" applyBorder="1" applyAlignment="1">
      <alignment horizontal="center" vertical="center" wrapText="1"/>
    </xf>
    <xf numFmtId="0" fontId="4" fillId="0" borderId="15" xfId="54" applyFont="1" applyFill="1" applyBorder="1" applyAlignment="1">
      <alignment horizontal="center" vertical="center" wrapText="1"/>
    </xf>
    <xf numFmtId="0" fontId="16" fillId="0" borderId="15" xfId="54" applyFont="1" applyFill="1" applyBorder="1" applyAlignment="1">
      <alignment horizontal="center" vertical="center" wrapText="1"/>
    </xf>
    <xf numFmtId="0" fontId="4" fillId="0" borderId="17" xfId="54" applyFont="1" applyFill="1" applyBorder="1" applyAlignment="1">
      <alignment vertical="center"/>
    </xf>
    <xf numFmtId="0" fontId="6" fillId="0" borderId="9" xfId="54" applyFont="1" applyFill="1" applyBorder="1" applyAlignment="1">
      <alignment horizontal="right" vertical="center" shrinkToFit="1"/>
    </xf>
    <xf numFmtId="0" fontId="39" fillId="22" borderId="3" xfId="54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179" fontId="9" fillId="2" borderId="3" xfId="0" applyNumberFormat="1" applyFont="1" applyFill="1" applyBorder="1" applyAlignment="1">
      <alignment horizontal="left" vertical="center"/>
    </xf>
    <xf numFmtId="0" fontId="37" fillId="0" borderId="3" xfId="54" applyFont="1" applyFill="1" applyBorder="1" applyAlignment="1">
      <alignment horizontal="left" vertical="center"/>
    </xf>
    <xf numFmtId="180" fontId="39" fillId="2" borderId="3" xfId="0" applyNumberFormat="1" applyFont="1" applyFill="1" applyBorder="1" applyAlignment="1">
      <alignment horizontal="center" vertical="center" wrapText="1"/>
    </xf>
    <xf numFmtId="0" fontId="5" fillId="3" borderId="0" xfId="54" applyFont="1" applyFill="1" applyAlignment="1">
      <alignment horizontal="center" vertical="center"/>
    </xf>
    <xf numFmtId="0" fontId="1" fillId="2" borderId="0" xfId="54" applyFont="1" applyFill="1" applyAlignment="1">
      <alignment horizontal="center" vertical="center"/>
    </xf>
    <xf numFmtId="0" fontId="82" fillId="0" borderId="0" xfId="54" applyFont="1" applyAlignment="1">
      <alignment horizontal="center" vertical="center"/>
    </xf>
    <xf numFmtId="0" fontId="13" fillId="0" borderId="3" xfId="54" applyFont="1" applyBorder="1" applyAlignment="1">
      <alignment horizontal="center" vertical="center" wrapText="1"/>
    </xf>
    <xf numFmtId="0" fontId="27" fillId="2" borderId="3" xfId="54" applyFont="1" applyFill="1" applyBorder="1" applyAlignment="1">
      <alignment horizontal="center" vertical="center" wrapText="1"/>
    </xf>
    <xf numFmtId="0" fontId="27" fillId="2" borderId="3" xfId="54" applyFont="1" applyFill="1" applyBorder="1" applyAlignment="1">
      <alignment horizontal="center" vertical="center"/>
    </xf>
    <xf numFmtId="58" fontId="27" fillId="2" borderId="3" xfId="54" applyNumberFormat="1" applyFont="1" applyFill="1" applyBorder="1" applyAlignment="1">
      <alignment horizontal="center" vertical="center" wrapText="1"/>
    </xf>
    <xf numFmtId="14" fontId="49" fillId="2" borderId="3" xfId="54" applyNumberFormat="1" applyFont="1" applyFill="1" applyBorder="1" applyAlignment="1">
      <alignment horizontal="center" vertical="center" wrapText="1"/>
    </xf>
    <xf numFmtId="0" fontId="27" fillId="0" borderId="3" xfId="54" applyFont="1" applyFill="1" applyBorder="1" applyAlignment="1">
      <alignment vertical="center"/>
    </xf>
    <xf numFmtId="58" fontId="11" fillId="2" borderId="3" xfId="54" applyNumberFormat="1" applyFont="1" applyFill="1" applyBorder="1" applyAlignment="1">
      <alignment horizontal="center" vertical="center" wrapText="1"/>
    </xf>
    <xf numFmtId="58" fontId="20" fillId="2" borderId="0" xfId="54" applyNumberFormat="1" applyFont="1" applyFill="1" applyAlignment="1">
      <alignment horizontal="center" vertical="center"/>
    </xf>
    <xf numFmtId="14" fontId="5" fillId="2" borderId="3" xfId="54" applyNumberFormat="1" applyFont="1" applyFill="1" applyBorder="1" applyAlignment="1">
      <alignment vertical="center" wrapText="1"/>
    </xf>
    <xf numFmtId="58" fontId="13" fillId="3" borderId="3" xfId="54" applyNumberFormat="1" applyFont="1" applyFill="1" applyBorder="1" applyAlignment="1">
      <alignment horizontal="center" vertical="center" wrapText="1"/>
    </xf>
    <xf numFmtId="0" fontId="5" fillId="3" borderId="3" xfId="54" applyFont="1" applyFill="1" applyBorder="1" applyAlignment="1">
      <alignment horizontal="center" vertical="center" wrapText="1"/>
    </xf>
    <xf numFmtId="58" fontId="12" fillId="3" borderId="3" xfId="54" applyNumberFormat="1" applyFont="1" applyFill="1" applyBorder="1" applyAlignment="1">
      <alignment horizontal="center" vertical="center" wrapText="1"/>
    </xf>
    <xf numFmtId="0" fontId="38" fillId="2" borderId="3" xfId="54" applyFont="1" applyFill="1" applyBorder="1" applyAlignment="1">
      <alignment horizontal="center" vertical="center"/>
    </xf>
    <xf numFmtId="0" fontId="27" fillId="0" borderId="3" xfId="54" applyFont="1" applyFill="1" applyBorder="1" applyAlignment="1">
      <alignment horizontal="center" vertical="center"/>
    </xf>
    <xf numFmtId="14" fontId="5" fillId="0" borderId="3" xfId="54" applyNumberFormat="1" applyFont="1" applyBorder="1" applyAlignment="1">
      <alignment horizontal="center" vertical="center" wrapText="1"/>
    </xf>
    <xf numFmtId="14" fontId="6" fillId="0" borderId="3" xfId="54" applyNumberFormat="1" applyFont="1" applyBorder="1" applyAlignment="1">
      <alignment horizontal="center" vertical="center" wrapText="1"/>
    </xf>
    <xf numFmtId="58" fontId="8" fillId="0" borderId="3" xfId="54" applyNumberFormat="1" applyFont="1" applyBorder="1" applyAlignment="1">
      <alignment horizontal="center" vertical="center"/>
    </xf>
    <xf numFmtId="58" fontId="5" fillId="2" borderId="3" xfId="22" applyNumberFormat="1" applyFont="1" applyFill="1" applyBorder="1" applyAlignment="1">
      <alignment horizontal="center" vertical="center"/>
    </xf>
    <xf numFmtId="0" fontId="11" fillId="2" borderId="3" xfId="54" applyFont="1" applyFill="1" applyBorder="1" applyAlignment="1">
      <alignment horizontal="center" vertical="center" wrapText="1"/>
    </xf>
    <xf numFmtId="0" fontId="27" fillId="0" borderId="3" xfId="54" applyFont="1" applyBorder="1" applyAlignment="1">
      <alignment horizontal="center" vertical="center"/>
    </xf>
    <xf numFmtId="0" fontId="8" fillId="3" borderId="3" xfId="54" applyFont="1" applyFill="1" applyBorder="1" applyAlignment="1">
      <alignment horizontal="center" vertical="center" wrapText="1"/>
    </xf>
    <xf numFmtId="0" fontId="32" fillId="3" borderId="0" xfId="54" applyFont="1" applyFill="1" applyBorder="1" applyAlignment="1">
      <alignment horizontal="center" vertical="center" wrapText="1"/>
    </xf>
    <xf numFmtId="0" fontId="5" fillId="3" borderId="0" xfId="54" applyFont="1" applyFill="1" applyAlignment="1">
      <alignment vertical="center"/>
    </xf>
    <xf numFmtId="0" fontId="32" fillId="0" borderId="0" xfId="54" applyFont="1" applyBorder="1" applyAlignment="1">
      <alignment horizontal="center" vertical="center" wrapText="1"/>
    </xf>
    <xf numFmtId="0" fontId="32" fillId="0" borderId="0" xfId="54" applyFont="1" applyBorder="1" applyAlignment="1">
      <alignment horizontal="center" vertical="center"/>
    </xf>
    <xf numFmtId="58" fontId="13" fillId="0" borderId="3" xfId="54" applyNumberFormat="1" applyFont="1" applyBorder="1" applyAlignment="1">
      <alignment horizontal="center" vertical="center" wrapText="1"/>
    </xf>
    <xf numFmtId="0" fontId="8" fillId="2" borderId="7" xfId="54" applyFont="1" applyFill="1" applyBorder="1" applyAlignment="1">
      <alignment horizontal="center" vertical="center"/>
    </xf>
    <xf numFmtId="58" fontId="8" fillId="2" borderId="7" xfId="54" applyNumberFormat="1" applyFont="1" applyFill="1" applyBorder="1" applyAlignment="1">
      <alignment horizontal="center" vertical="center"/>
    </xf>
    <xf numFmtId="58" fontId="5" fillId="0" borderId="7" xfId="54" applyNumberFormat="1" applyFont="1" applyFill="1" applyBorder="1" applyAlignment="1">
      <alignment horizontal="center" vertical="center" wrapText="1"/>
    </xf>
    <xf numFmtId="0" fontId="86" fillId="0" borderId="0" xfId="54" applyFont="1" applyBorder="1" applyAlignment="1">
      <alignment horizontal="center" vertical="center" wrapText="1"/>
    </xf>
    <xf numFmtId="0" fontId="86" fillId="0" borderId="0" xfId="54" applyFont="1" applyBorder="1" applyAlignment="1">
      <alignment horizontal="center" vertical="center"/>
    </xf>
    <xf numFmtId="0" fontId="1" fillId="0" borderId="0" xfId="54" applyFont="1" applyAlignment="1">
      <alignment horizontal="left" vertical="center"/>
    </xf>
    <xf numFmtId="0" fontId="5" fillId="2" borderId="0" xfId="54" applyFont="1" applyFill="1" applyAlignment="1">
      <alignment horizontal="left" vertical="center"/>
    </xf>
    <xf numFmtId="0" fontId="8" fillId="2" borderId="7" xfId="54" applyFont="1" applyFill="1" applyBorder="1" applyAlignment="1">
      <alignment horizontal="center" vertical="center" wrapText="1"/>
    </xf>
    <xf numFmtId="0" fontId="8" fillId="2" borderId="7" xfId="54" applyFont="1" applyFill="1" applyBorder="1" applyAlignment="1">
      <alignment horizontal="left" vertical="center"/>
    </xf>
    <xf numFmtId="0" fontId="8" fillId="0" borderId="3" xfId="54" applyFont="1" applyBorder="1" applyAlignment="1">
      <alignment horizontal="center" vertical="center" wrapText="1"/>
    </xf>
    <xf numFmtId="0" fontId="1" fillId="0" borderId="0" xfId="54" applyFont="1" applyBorder="1" applyAlignment="1">
      <alignment horizontal="center" vertical="center" wrapText="1"/>
    </xf>
    <xf numFmtId="0" fontId="8" fillId="4" borderId="3" xfId="54" applyFont="1" applyFill="1" applyBorder="1" applyAlignment="1">
      <alignment horizontal="center" vertical="center"/>
    </xf>
    <xf numFmtId="0" fontId="8" fillId="11" borderId="3" xfId="54" applyFont="1" applyFill="1" applyBorder="1" applyAlignment="1">
      <alignment horizontal="left" vertical="center"/>
    </xf>
    <xf numFmtId="0" fontId="20" fillId="0" borderId="0" xfId="54" applyFont="1" applyAlignment="1">
      <alignment horizontal="center" vertical="center"/>
    </xf>
    <xf numFmtId="0" fontId="1" fillId="0" borderId="3" xfId="54" applyFont="1" applyBorder="1" applyAlignment="1">
      <alignment horizontal="center" vertical="center"/>
    </xf>
    <xf numFmtId="14" fontId="20" fillId="3" borderId="3" xfId="54" applyNumberFormat="1" applyFont="1" applyFill="1" applyBorder="1" applyAlignment="1">
      <alignment horizontal="left" vertical="center" wrapText="1"/>
    </xf>
    <xf numFmtId="58" fontId="38" fillId="0" borderId="3" xfId="54" applyNumberFormat="1" applyFont="1" applyFill="1" applyBorder="1" applyAlignment="1">
      <alignment vertical="center" wrapText="1"/>
    </xf>
    <xf numFmtId="0" fontId="20" fillId="9" borderId="3" xfId="54" applyFont="1" applyFill="1" applyBorder="1" applyAlignment="1">
      <alignment horizontal="center" vertical="center"/>
    </xf>
    <xf numFmtId="14" fontId="18" fillId="6" borderId="3" xfId="54" applyNumberFormat="1" applyFont="1" applyFill="1" applyBorder="1" applyAlignment="1">
      <alignment horizontal="center" vertical="center" wrapText="1"/>
    </xf>
    <xf numFmtId="14" fontId="20" fillId="2" borderId="3" xfId="54" applyNumberFormat="1" applyFont="1" applyFill="1" applyBorder="1" applyAlignment="1">
      <alignment horizontal="left" vertical="center" wrapText="1"/>
    </xf>
    <xf numFmtId="0" fontId="5" fillId="0" borderId="0" xfId="54" applyFont="1" applyFill="1" applyBorder="1" applyAlignment="1">
      <alignment horizontal="center" vertical="center" wrapText="1"/>
    </xf>
    <xf numFmtId="0" fontId="1" fillId="0" borderId="3" xfId="54" applyFont="1" applyBorder="1" applyAlignment="1">
      <alignment horizontal="center" vertical="center" wrapText="1"/>
    </xf>
    <xf numFmtId="0" fontId="86" fillId="0" borderId="3" xfId="54" applyFont="1" applyBorder="1" applyAlignment="1">
      <alignment horizontal="center" vertical="center"/>
    </xf>
    <xf numFmtId="0" fontId="32" fillId="0" borderId="3" xfId="54" applyFont="1" applyFill="1" applyBorder="1" applyAlignment="1">
      <alignment horizontal="center" vertical="center" wrapText="1"/>
    </xf>
    <xf numFmtId="0" fontId="1" fillId="2" borderId="3" xfId="54" applyFont="1" applyFill="1" applyBorder="1" applyAlignment="1">
      <alignment horizontal="center" vertical="center" wrapText="1"/>
    </xf>
    <xf numFmtId="0" fontId="86" fillId="2" borderId="3" xfId="54" applyFont="1" applyFill="1" applyBorder="1" applyAlignment="1">
      <alignment horizontal="center" vertical="center"/>
    </xf>
    <xf numFmtId="0" fontId="1" fillId="2" borderId="3" xfId="54" applyFont="1" applyFill="1" applyBorder="1" applyAlignment="1">
      <alignment horizontal="center" vertical="center"/>
    </xf>
    <xf numFmtId="0" fontId="29" fillId="0" borderId="3" xfId="54" applyFont="1" applyFill="1" applyBorder="1" applyAlignment="1">
      <alignment horizontal="center" vertical="center" wrapText="1"/>
    </xf>
    <xf numFmtId="0" fontId="6" fillId="14" borderId="3" xfId="54" applyFont="1" applyFill="1" applyBorder="1" applyAlignment="1">
      <alignment horizontal="center" vertical="center" shrinkToFit="1"/>
    </xf>
    <xf numFmtId="0" fontId="40" fillId="0" borderId="21" xfId="54" applyFont="1" applyFill="1" applyBorder="1" applyAlignment="1">
      <alignment horizontal="center" vertical="center"/>
    </xf>
    <xf numFmtId="0" fontId="1" fillId="2" borderId="0" xfId="54" applyFont="1" applyFill="1" applyAlignment="1">
      <alignment horizontal="left" vertical="center"/>
    </xf>
    <xf numFmtId="0" fontId="33" fillId="12" borderId="3" xfId="54" applyFont="1" applyFill="1" applyBorder="1" applyAlignment="1">
      <alignment vertical="center" shrinkToFit="1"/>
    </xf>
    <xf numFmtId="0" fontId="8" fillId="2" borderId="6" xfId="54" applyFont="1" applyFill="1" applyBorder="1" applyAlignment="1">
      <alignment vertical="center"/>
    </xf>
    <xf numFmtId="0" fontId="6" fillId="2" borderId="6" xfId="54" applyFont="1" applyFill="1" applyBorder="1" applyAlignment="1">
      <alignment horizontal="left" vertical="center" shrinkToFit="1"/>
    </xf>
    <xf numFmtId="0" fontId="8" fillId="0" borderId="5" xfId="54" applyFont="1" applyFill="1" applyBorder="1" applyAlignment="1">
      <alignment horizontal="left" vertical="center"/>
    </xf>
    <xf numFmtId="58" fontId="6" fillId="2" borderId="3" xfId="57" applyNumberFormat="1" applyFont="1" applyFill="1" applyBorder="1" applyAlignment="1">
      <alignment horizontal="center" vertical="center" wrapText="1"/>
    </xf>
    <xf numFmtId="58" fontId="6" fillId="0" borderId="3" xfId="57" applyNumberFormat="1" applyFont="1" applyFill="1" applyBorder="1" applyAlignment="1">
      <alignment horizontal="center" vertical="center" wrapText="1"/>
    </xf>
    <xf numFmtId="0" fontId="40" fillId="0" borderId="5" xfId="54" applyFont="1" applyBorder="1" applyAlignment="1">
      <alignment horizontal="center" vertical="center"/>
    </xf>
    <xf numFmtId="0" fontId="5" fillId="2" borderId="6" xfId="54" applyFont="1" applyFill="1" applyBorder="1" applyAlignment="1">
      <alignment horizontal="left" vertical="center"/>
    </xf>
    <xf numFmtId="0" fontId="18" fillId="2" borderId="6" xfId="54" applyFont="1" applyFill="1" applyBorder="1" applyAlignment="1">
      <alignment horizontal="left" vertical="center" shrinkToFit="1"/>
    </xf>
    <xf numFmtId="0" fontId="18" fillId="13" borderId="3" xfId="54" applyFont="1" applyFill="1" applyBorder="1" applyAlignment="1">
      <alignment horizontal="center" vertical="center" shrinkToFit="1"/>
    </xf>
    <xf numFmtId="58" fontId="5" fillId="13" borderId="3" xfId="54" applyNumberFormat="1" applyFont="1" applyFill="1" applyBorder="1" applyAlignment="1">
      <alignment horizontal="center" vertical="center" shrinkToFit="1"/>
    </xf>
    <xf numFmtId="0" fontId="39" fillId="0" borderId="3" xfId="54" applyFont="1" applyFill="1" applyBorder="1" applyAlignment="1">
      <alignment horizontal="center" vertical="center" shrinkToFit="1"/>
    </xf>
    <xf numFmtId="0" fontId="39" fillId="2" borderId="6" xfId="54" applyFont="1" applyFill="1" applyBorder="1" applyAlignment="1">
      <alignment horizontal="center" vertical="center" shrinkToFit="1"/>
    </xf>
    <xf numFmtId="0" fontId="39" fillId="0" borderId="6" xfId="54" applyFont="1" applyFill="1" applyBorder="1" applyAlignment="1">
      <alignment horizontal="left" vertical="center" shrinkToFit="1"/>
    </xf>
    <xf numFmtId="0" fontId="6" fillId="13" borderId="3" xfId="54" applyFont="1" applyFill="1" applyBorder="1" applyAlignment="1">
      <alignment horizontal="center" vertical="center" shrinkToFit="1"/>
    </xf>
    <xf numFmtId="0" fontId="39" fillId="0" borderId="6" xfId="54" applyFont="1" applyFill="1" applyBorder="1" applyAlignment="1">
      <alignment horizontal="center" vertical="center" shrinkToFit="1"/>
    </xf>
    <xf numFmtId="0" fontId="42" fillId="0" borderId="21" xfId="54" applyFont="1" applyFill="1" applyBorder="1" applyAlignment="1">
      <alignment horizontal="center" vertical="center"/>
    </xf>
    <xf numFmtId="0" fontId="42" fillId="16" borderId="3" xfId="54" applyFont="1" applyFill="1" applyBorder="1" applyAlignment="1">
      <alignment horizontal="center" vertical="center"/>
    </xf>
    <xf numFmtId="58" fontId="42" fillId="16" borderId="3" xfId="54" applyNumberFormat="1" applyFill="1" applyBorder="1" applyAlignment="1">
      <alignment horizontal="center" vertical="center"/>
    </xf>
    <xf numFmtId="58" fontId="6" fillId="16" borderId="3" xfId="54" applyNumberFormat="1" applyFont="1" applyFill="1" applyBorder="1" applyAlignment="1">
      <alignment horizontal="center" vertical="center"/>
    </xf>
    <xf numFmtId="58" fontId="6" fillId="0" borderId="3" xfId="54" applyNumberFormat="1" applyFont="1" applyFill="1" applyBorder="1" applyAlignment="1">
      <alignment horizontal="center" vertical="center" shrinkToFit="1"/>
    </xf>
    <xf numFmtId="58" fontId="9" fillId="2" borderId="3" xfId="54" applyNumberFormat="1" applyFont="1" applyFill="1" applyBorder="1" applyAlignment="1">
      <alignment horizontal="center" vertical="center" shrinkToFit="1"/>
    </xf>
    <xf numFmtId="0" fontId="9" fillId="15" borderId="3" xfId="54" applyFont="1" applyFill="1" applyBorder="1" applyAlignment="1">
      <alignment horizontal="center" vertical="center" shrinkToFit="1"/>
    </xf>
    <xf numFmtId="0" fontId="6" fillId="15" borderId="3" xfId="54" applyFont="1" applyFill="1" applyBorder="1" applyAlignment="1">
      <alignment horizontal="left" vertical="center"/>
    </xf>
    <xf numFmtId="0" fontId="6" fillId="0" borderId="3" xfId="54" applyFont="1" applyBorder="1" applyAlignment="1">
      <alignment horizontal="center" vertical="center" shrinkToFit="1"/>
    </xf>
    <xf numFmtId="0" fontId="6" fillId="0" borderId="6" xfId="54" applyFont="1" applyFill="1" applyBorder="1" applyAlignment="1">
      <alignment horizontal="center" vertical="center" shrinkToFit="1"/>
    </xf>
    <xf numFmtId="0" fontId="6" fillId="2" borderId="6" xfId="54" applyFont="1" applyFill="1" applyBorder="1" applyAlignment="1">
      <alignment horizontal="center" vertical="center"/>
    </xf>
    <xf numFmtId="0" fontId="9" fillId="2" borderId="6" xfId="54" applyFont="1" applyFill="1" applyBorder="1" applyAlignment="1">
      <alignment horizontal="center" vertical="center" shrinkToFit="1"/>
    </xf>
    <xf numFmtId="0" fontId="9" fillId="0" borderId="6" xfId="54" applyFont="1" applyFill="1" applyBorder="1" applyAlignment="1">
      <alignment horizontal="center" vertical="center" shrinkToFit="1"/>
    </xf>
    <xf numFmtId="0" fontId="42" fillId="2" borderId="6" xfId="54" applyFont="1" applyFill="1" applyBorder="1" applyAlignment="1">
      <alignment horizontal="center" vertical="center"/>
    </xf>
    <xf numFmtId="0" fontId="42" fillId="0" borderId="6" xfId="54" applyFont="1" applyBorder="1" applyAlignment="1">
      <alignment horizontal="center" vertical="center"/>
    </xf>
    <xf numFmtId="0" fontId="6" fillId="0" borderId="6" xfId="54" applyFont="1" applyBorder="1" applyAlignment="1">
      <alignment horizontal="center" vertical="center"/>
    </xf>
    <xf numFmtId="0" fontId="6" fillId="0" borderId="1" xfId="54" applyFont="1" applyBorder="1" applyAlignment="1">
      <alignment horizontal="center" vertical="center"/>
    </xf>
    <xf numFmtId="0" fontId="9" fillId="0" borderId="1" xfId="54" applyFont="1" applyFill="1" applyBorder="1" applyAlignment="1">
      <alignment horizontal="center" vertical="center" shrinkToFit="1"/>
    </xf>
    <xf numFmtId="177" fontId="9" fillId="0" borderId="1" xfId="54" applyNumberFormat="1" applyFont="1" applyFill="1" applyBorder="1" applyAlignment="1">
      <alignment horizontal="center" vertical="center" shrinkToFit="1"/>
    </xf>
    <xf numFmtId="58" fontId="6" fillId="2" borderId="1" xfId="57" applyNumberFormat="1" applyFont="1" applyFill="1" applyBorder="1" applyAlignment="1">
      <alignment horizontal="left" vertical="center" wrapText="1"/>
    </xf>
    <xf numFmtId="0" fontId="9" fillId="3" borderId="1" xfId="54" applyFont="1" applyFill="1" applyBorder="1" applyAlignment="1">
      <alignment horizontal="center" vertical="center"/>
    </xf>
    <xf numFmtId="49" fontId="6" fillId="0" borderId="7" xfId="54" applyNumberFormat="1" applyFont="1" applyFill="1" applyBorder="1" applyAlignment="1">
      <alignment horizontal="center" vertical="center"/>
    </xf>
    <xf numFmtId="0" fontId="36" fillId="13" borderId="3" xfId="54" applyFont="1" applyFill="1" applyBorder="1" applyAlignment="1">
      <alignment horizontal="center" vertical="center"/>
    </xf>
    <xf numFmtId="0" fontId="18" fillId="2" borderId="1" xfId="54" applyFont="1" applyFill="1" applyBorder="1" applyAlignment="1">
      <alignment horizontal="left" vertical="center" wrapText="1"/>
    </xf>
    <xf numFmtId="0" fontId="18" fillId="2" borderId="1" xfId="54" applyFont="1" applyFill="1" applyBorder="1" applyAlignment="1">
      <alignment horizontal="center" vertical="center"/>
    </xf>
    <xf numFmtId="177" fontId="29" fillId="3" borderId="1" xfId="54" applyNumberFormat="1" applyFont="1" applyFill="1" applyBorder="1" applyAlignment="1">
      <alignment horizontal="center" vertical="center" wrapText="1"/>
    </xf>
    <xf numFmtId="0" fontId="54" fillId="0" borderId="7" xfId="54" applyFont="1" applyFill="1" applyBorder="1" applyAlignment="1">
      <alignment horizontal="center" vertical="center"/>
    </xf>
    <xf numFmtId="177" fontId="18" fillId="4" borderId="3" xfId="54" applyNumberFormat="1" applyFont="1" applyFill="1" applyBorder="1" applyAlignment="1">
      <alignment horizontal="center" vertical="center" wrapText="1"/>
    </xf>
    <xf numFmtId="0" fontId="6" fillId="2" borderId="12" xfId="54" applyFont="1" applyFill="1" applyBorder="1" applyAlignment="1">
      <alignment vertical="center" shrinkToFit="1"/>
    </xf>
    <xf numFmtId="58" fontId="6" fillId="0" borderId="7" xfId="57" applyNumberFormat="1" applyFont="1" applyFill="1" applyBorder="1" applyAlignment="1">
      <alignment horizontal="left" vertical="center" wrapText="1"/>
    </xf>
    <xf numFmtId="177" fontId="6" fillId="17" borderId="3" xfId="54" applyNumberFormat="1" applyFont="1" applyFill="1" applyBorder="1" applyAlignment="1">
      <alignment horizontal="center" vertical="center"/>
    </xf>
    <xf numFmtId="177" fontId="7" fillId="17" borderId="3" xfId="57" applyNumberFormat="1" applyFont="1" applyFill="1" applyBorder="1" applyAlignment="1">
      <alignment horizontal="center" vertical="center"/>
    </xf>
    <xf numFmtId="0" fontId="84" fillId="2" borderId="3" xfId="54" applyFont="1" applyFill="1" applyBorder="1" applyAlignment="1">
      <alignment horizontal="center" vertical="center"/>
    </xf>
    <xf numFmtId="0" fontId="87" fillId="2" borderId="3" xfId="54" applyFont="1" applyFill="1" applyBorder="1" applyAlignment="1">
      <alignment horizontal="center" vertical="center"/>
    </xf>
    <xf numFmtId="0" fontId="7" fillId="0" borderId="1" xfId="54" applyFont="1" applyFill="1" applyBorder="1" applyAlignment="1">
      <alignment horizontal="left" vertical="center"/>
    </xf>
    <xf numFmtId="0" fontId="6" fillId="17" borderId="3" xfId="54" applyFont="1" applyFill="1" applyBorder="1" applyAlignment="1">
      <alignment horizontal="center" vertical="center"/>
    </xf>
    <xf numFmtId="0" fontId="6" fillId="0" borderId="12" xfId="54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center" vertical="center"/>
    </xf>
    <xf numFmtId="179" fontId="9" fillId="2" borderId="11" xfId="54" applyNumberFormat="1" applyFont="1" applyFill="1" applyBorder="1" applyAlignment="1">
      <alignment horizontal="center" vertical="center"/>
    </xf>
    <xf numFmtId="177" fontId="68" fillId="2" borderId="3" xfId="54" applyNumberFormat="1" applyFont="1" applyFill="1" applyBorder="1" applyAlignment="1">
      <alignment horizontal="center" vertical="center" wrapText="1"/>
    </xf>
    <xf numFmtId="0" fontId="68" fillId="2" borderId="3" xfId="54" applyFont="1" applyFill="1" applyBorder="1" applyAlignment="1">
      <alignment horizontal="center" vertical="center" wrapText="1"/>
    </xf>
    <xf numFmtId="0" fontId="39" fillId="0" borderId="0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 wrapText="1"/>
    </xf>
    <xf numFmtId="177" fontId="68" fillId="0" borderId="3" xfId="54" applyNumberFormat="1" applyFont="1" applyFill="1" applyBorder="1" applyAlignment="1">
      <alignment horizontal="center" vertical="center" wrapText="1"/>
    </xf>
    <xf numFmtId="180" fontId="36" fillId="0" borderId="3" xfId="0" applyNumberFormat="1" applyFont="1" applyFill="1" applyBorder="1" applyAlignment="1">
      <alignment horizontal="center" vertical="center"/>
    </xf>
    <xf numFmtId="180" fontId="36" fillId="2" borderId="3" xfId="0" applyNumberFormat="1" applyFont="1" applyFill="1" applyBorder="1" applyAlignment="1">
      <alignment horizontal="center" vertical="center"/>
    </xf>
    <xf numFmtId="180" fontId="39" fillId="0" borderId="0" xfId="0" applyNumberFormat="1" applyFont="1" applyFill="1" applyBorder="1" applyAlignment="1">
      <alignment horizontal="center" vertical="center"/>
    </xf>
    <xf numFmtId="180" fontId="7" fillId="2" borderId="3" xfId="0" applyNumberFormat="1" applyFont="1" applyFill="1" applyBorder="1" applyAlignment="1">
      <alignment horizontal="center" vertical="center" wrapText="1"/>
    </xf>
    <xf numFmtId="180" fontId="7" fillId="2" borderId="3" xfId="0" applyNumberFormat="1" applyFont="1" applyFill="1" applyBorder="1" applyAlignment="1">
      <alignment horizontal="center" vertical="center"/>
    </xf>
    <xf numFmtId="180" fontId="39" fillId="0" borderId="0" xfId="0" applyNumberFormat="1" applyFont="1" applyFill="1" applyBorder="1" applyAlignment="1">
      <alignment horizontal="center" vertical="center" wrapText="1"/>
    </xf>
    <xf numFmtId="180" fontId="6" fillId="2" borderId="0" xfId="0" applyNumberFormat="1" applyFont="1" applyFill="1" applyBorder="1" applyAlignment="1">
      <alignment horizontal="center" vertical="center" wrapText="1"/>
    </xf>
    <xf numFmtId="180" fontId="6" fillId="2" borderId="0" xfId="0" applyNumberFormat="1" applyFont="1" applyFill="1" applyBorder="1" applyAlignment="1">
      <alignment horizontal="center" vertical="center"/>
    </xf>
    <xf numFmtId="0" fontId="7" fillId="2" borderId="9" xfId="54" applyFont="1" applyFill="1" applyBorder="1" applyAlignment="1">
      <alignment vertical="center" shrinkToFit="1"/>
    </xf>
    <xf numFmtId="177" fontId="7" fillId="0" borderId="3" xfId="54" applyNumberFormat="1" applyFont="1" applyFill="1" applyBorder="1" applyAlignment="1">
      <alignment horizontal="center" vertical="center"/>
    </xf>
    <xf numFmtId="0" fontId="42" fillId="14" borderId="0" xfId="54" applyFont="1" applyFill="1"/>
    <xf numFmtId="0" fontId="42" fillId="2" borderId="0" xfId="54" applyFont="1" applyFill="1"/>
    <xf numFmtId="0" fontId="42" fillId="0" borderId="0" xfId="54" applyFont="1" applyFill="1" applyAlignment="1">
      <alignment horizontal="left"/>
    </xf>
    <xf numFmtId="0" fontId="55" fillId="0" borderId="0" xfId="54" applyFont="1" applyAlignment="1">
      <alignment horizontal="center"/>
    </xf>
    <xf numFmtId="177" fontId="55" fillId="0" borderId="0" xfId="54" applyNumberFormat="1" applyFont="1"/>
    <xf numFmtId="177" fontId="34" fillId="0" borderId="0" xfId="54" applyNumberFormat="1" applyFont="1" applyAlignment="1">
      <alignment horizontal="center" vertical="center"/>
    </xf>
    <xf numFmtId="0" fontId="4" fillId="0" borderId="0" xfId="54" applyFont="1" applyAlignment="1">
      <alignment horizontal="left" vertical="center"/>
    </xf>
    <xf numFmtId="177" fontId="56" fillId="0" borderId="0" xfId="54" applyNumberFormat="1" applyFont="1" applyFill="1" applyAlignment="1">
      <alignment horizontal="center" vertical="center"/>
    </xf>
    <xf numFmtId="0" fontId="30" fillId="0" borderId="0" xfId="54" applyFont="1" applyFill="1" applyAlignment="1">
      <alignment horizontal="center" vertical="center"/>
    </xf>
    <xf numFmtId="177" fontId="34" fillId="0" borderId="0" xfId="54" applyNumberFormat="1" applyFont="1" applyFill="1" applyAlignment="1">
      <alignment horizontal="center" vertical="center"/>
    </xf>
    <xf numFmtId="177" fontId="30" fillId="0" borderId="0" xfId="54" applyNumberFormat="1" applyFont="1" applyFill="1" applyAlignment="1">
      <alignment horizontal="center" vertical="center"/>
    </xf>
    <xf numFmtId="0" fontId="34" fillId="0" borderId="0" xfId="54" applyFont="1" applyFill="1" applyAlignment="1">
      <alignment horizontal="center" vertical="center"/>
    </xf>
    <xf numFmtId="0" fontId="30" fillId="0" borderId="0" xfId="54" applyFont="1" applyFill="1" applyAlignment="1">
      <alignment vertical="center"/>
    </xf>
    <xf numFmtId="0" fontId="83" fillId="2" borderId="0" xfId="54" applyFont="1" applyFill="1" applyBorder="1" applyAlignment="1">
      <alignment horizontal="center" vertical="center"/>
    </xf>
    <xf numFmtId="177" fontId="9" fillId="17" borderId="3" xfId="54" applyNumberFormat="1" applyFont="1" applyFill="1" applyBorder="1" applyAlignment="1">
      <alignment horizontal="center" vertical="center"/>
    </xf>
    <xf numFmtId="0" fontId="88" fillId="2" borderId="3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58" fontId="6" fillId="0" borderId="3" xfId="57" applyNumberFormat="1" applyFont="1" applyFill="1" applyBorder="1" applyAlignment="1">
      <alignment vertical="center" wrapText="1"/>
    </xf>
    <xf numFmtId="177" fontId="29" fillId="0" borderId="15" xfId="54" applyNumberFormat="1" applyFont="1" applyBorder="1" applyAlignment="1">
      <alignment horizontal="left" vertical="center" wrapText="1"/>
    </xf>
    <xf numFmtId="177" fontId="29" fillId="0" borderId="15" xfId="54" applyNumberFormat="1" applyFont="1" applyFill="1" applyBorder="1" applyAlignment="1">
      <alignment horizontal="center" vertical="center"/>
    </xf>
    <xf numFmtId="0" fontId="4" fillId="0" borderId="15" xfId="54" applyFont="1" applyFill="1" applyBorder="1" applyAlignment="1">
      <alignment horizontal="center" vertical="center"/>
    </xf>
    <xf numFmtId="0" fontId="36" fillId="2" borderId="3" xfId="54" applyFont="1" applyFill="1" applyBorder="1" applyAlignment="1">
      <alignment horizontal="center" vertical="center" wrapText="1"/>
    </xf>
    <xf numFmtId="0" fontId="36" fillId="2" borderId="3" xfId="54" applyFont="1" applyFill="1" applyBorder="1" applyAlignment="1">
      <alignment horizontal="right" vertical="center" wrapText="1"/>
    </xf>
    <xf numFmtId="0" fontId="39" fillId="0" borderId="3" xfId="0" applyFont="1" applyFill="1" applyBorder="1" applyAlignment="1">
      <alignment horizontal="right" vertical="center"/>
    </xf>
    <xf numFmtId="0" fontId="39" fillId="2" borderId="3" xfId="54" applyFont="1" applyFill="1" applyBorder="1" applyAlignment="1">
      <alignment horizontal="right" vertical="center" wrapText="1"/>
    </xf>
    <xf numFmtId="0" fontId="39" fillId="2" borderId="3" xfId="0" applyFont="1" applyFill="1" applyBorder="1" applyAlignment="1">
      <alignment horizontal="right" vertical="center" wrapText="1"/>
    </xf>
    <xf numFmtId="0" fontId="54" fillId="0" borderId="3" xfId="54" applyFont="1" applyFill="1" applyBorder="1" applyAlignment="1">
      <alignment horizontal="left" vertical="center"/>
    </xf>
    <xf numFmtId="0" fontId="88" fillId="0" borderId="3" xfId="0" applyFont="1" applyFill="1" applyBorder="1" applyAlignment="1">
      <alignment horizontal="center" vertical="center"/>
    </xf>
    <xf numFmtId="179" fontId="18" fillId="2" borderId="3" xfId="54" applyNumberFormat="1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left" vertical="center" wrapText="1"/>
    </xf>
    <xf numFmtId="0" fontId="36" fillId="2" borderId="3" xfId="54" applyFont="1" applyFill="1" applyBorder="1" applyAlignment="1">
      <alignment horizontal="left" vertical="center" wrapText="1"/>
    </xf>
    <xf numFmtId="0" fontId="39" fillId="2" borderId="3" xfId="0" applyFont="1" applyFill="1" applyBorder="1" applyAlignment="1">
      <alignment horizontal="left" vertical="center"/>
    </xf>
    <xf numFmtId="0" fontId="39" fillId="2" borderId="3" xfId="54" applyFont="1" applyFill="1" applyBorder="1" applyAlignment="1">
      <alignment horizontal="left" vertical="center" wrapText="1"/>
    </xf>
    <xf numFmtId="177" fontId="39" fillId="0" borderId="3" xfId="0" applyNumberFormat="1" applyFont="1" applyFill="1" applyBorder="1" applyAlignment="1">
      <alignment horizontal="left" vertical="center"/>
    </xf>
    <xf numFmtId="0" fontId="36" fillId="0" borderId="3" xfId="54" applyFont="1" applyFill="1" applyBorder="1" applyAlignment="1">
      <alignment horizontal="left" vertical="center" wrapText="1"/>
    </xf>
    <xf numFmtId="0" fontId="39" fillId="13" borderId="3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 wrapText="1"/>
    </xf>
    <xf numFmtId="0" fontId="6" fillId="13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 wrapText="1"/>
    </xf>
    <xf numFmtId="0" fontId="6" fillId="3" borderId="9" xfId="54" applyFont="1" applyFill="1" applyBorder="1" applyAlignment="1">
      <alignment horizontal="left" vertical="center"/>
    </xf>
    <xf numFmtId="0" fontId="7" fillId="2" borderId="9" xfId="54" applyFont="1" applyFill="1" applyBorder="1" applyAlignment="1">
      <alignment horizontal="left" vertical="center"/>
    </xf>
    <xf numFmtId="179" fontId="6" fillId="13" borderId="3" xfId="54" applyNumberFormat="1" applyFont="1" applyFill="1" applyBorder="1" applyAlignment="1">
      <alignment horizontal="center" vertical="center"/>
    </xf>
    <xf numFmtId="0" fontId="6" fillId="13" borderId="9" xfId="54" applyFont="1" applyFill="1" applyBorder="1" applyAlignment="1">
      <alignment horizontal="left" vertical="center"/>
    </xf>
    <xf numFmtId="179" fontId="7" fillId="0" borderId="3" xfId="54" applyNumberFormat="1" applyFont="1" applyFill="1" applyBorder="1" applyAlignment="1">
      <alignment horizontal="center" vertical="center"/>
    </xf>
    <xf numFmtId="0" fontId="7" fillId="0" borderId="9" xfId="54" applyFont="1" applyFill="1" applyBorder="1" applyAlignment="1">
      <alignment horizontal="left" vertical="center"/>
    </xf>
    <xf numFmtId="179" fontId="18" fillId="0" borderId="3" xfId="54" applyNumberFormat="1" applyFont="1" applyFill="1" applyBorder="1" applyAlignment="1">
      <alignment horizontal="center" vertical="center"/>
    </xf>
    <xf numFmtId="179" fontId="7" fillId="2" borderId="3" xfId="54" applyNumberFormat="1" applyFont="1" applyFill="1" applyBorder="1" applyAlignment="1">
      <alignment horizontal="center" vertical="center"/>
    </xf>
    <xf numFmtId="177" fontId="7" fillId="2" borderId="3" xfId="0" applyNumberFormat="1" applyFont="1" applyFill="1" applyBorder="1" applyAlignment="1">
      <alignment horizontal="center" vertical="center"/>
    </xf>
    <xf numFmtId="179" fontId="18" fillId="6" borderId="3" xfId="54" applyNumberFormat="1" applyFont="1" applyFill="1" applyBorder="1" applyAlignment="1">
      <alignment horizontal="center" vertical="center"/>
    </xf>
    <xf numFmtId="177" fontId="9" fillId="6" borderId="3" xfId="0" applyNumberFormat="1" applyFont="1" applyFill="1" applyBorder="1" applyAlignment="1">
      <alignment horizontal="center" vertical="center"/>
    </xf>
    <xf numFmtId="177" fontId="7" fillId="6" borderId="3" xfId="57" applyNumberFormat="1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44" fillId="6" borderId="3" xfId="0" applyFont="1" applyFill="1" applyBorder="1" applyAlignment="1">
      <alignment horizontal="center" vertical="center"/>
    </xf>
    <xf numFmtId="0" fontId="7" fillId="6" borderId="3" xfId="54" applyFont="1" applyFill="1" applyBorder="1" applyAlignment="1">
      <alignment horizontal="center" vertical="center"/>
    </xf>
    <xf numFmtId="49" fontId="42" fillId="14" borderId="0" xfId="54" applyNumberFormat="1" applyFont="1" applyFill="1" applyAlignment="1">
      <alignment horizontal="center" vertical="center"/>
    </xf>
    <xf numFmtId="0" fontId="42" fillId="14" borderId="0" xfId="54" applyFont="1" applyFill="1" applyAlignment="1">
      <alignment horizontal="left"/>
    </xf>
    <xf numFmtId="0" fontId="55" fillId="14" borderId="0" xfId="54" applyFont="1" applyFill="1" applyAlignment="1">
      <alignment horizontal="center"/>
    </xf>
    <xf numFmtId="177" fontId="55" fillId="14" borderId="0" xfId="54" applyNumberFormat="1" applyFont="1" applyFill="1"/>
    <xf numFmtId="177" fontId="34" fillId="14" borderId="0" xfId="54" applyNumberFormat="1" applyFont="1" applyFill="1" applyAlignment="1">
      <alignment horizontal="center" vertical="center"/>
    </xf>
    <xf numFmtId="180" fontId="6" fillId="2" borderId="3" xfId="0" applyNumberFormat="1" applyFont="1" applyFill="1" applyBorder="1" applyAlignment="1">
      <alignment horizontal="left" vertical="center"/>
    </xf>
    <xf numFmtId="0" fontId="9" fillId="14" borderId="0" xfId="54" applyFont="1" applyFill="1"/>
    <xf numFmtId="0" fontId="4" fillId="14" borderId="0" xfId="54" applyFont="1" applyFill="1" applyAlignment="1">
      <alignment horizontal="left" vertical="center"/>
    </xf>
    <xf numFmtId="177" fontId="56" fillId="14" borderId="0" xfId="54" applyNumberFormat="1" applyFont="1" applyFill="1" applyAlignment="1">
      <alignment horizontal="center" vertical="center"/>
    </xf>
    <xf numFmtId="0" fontId="45" fillId="14" borderId="0" xfId="54" applyFont="1" applyFill="1" applyAlignment="1">
      <alignment horizontal="center" vertical="center"/>
    </xf>
    <xf numFmtId="0" fontId="30" fillId="14" borderId="0" xfId="54" applyFont="1" applyFill="1" applyAlignment="1">
      <alignment horizontal="center" vertical="center"/>
    </xf>
    <xf numFmtId="177" fontId="30" fillId="14" borderId="0" xfId="54" applyNumberFormat="1" applyFont="1" applyFill="1" applyAlignment="1">
      <alignment horizontal="center" vertical="center"/>
    </xf>
    <xf numFmtId="0" fontId="34" fillId="14" borderId="0" xfId="54" applyFont="1" applyFill="1" applyAlignment="1">
      <alignment horizontal="center" vertical="center"/>
    </xf>
    <xf numFmtId="0" fontId="30" fillId="14" borderId="0" xfId="54" applyFont="1" applyFill="1" applyAlignment="1">
      <alignment vertical="center"/>
    </xf>
    <xf numFmtId="0" fontId="6" fillId="9" borderId="0" xfId="54" applyFont="1" applyFill="1" applyAlignment="1">
      <alignment horizontal="center" vertical="center"/>
    </xf>
    <xf numFmtId="0" fontId="6" fillId="17" borderId="0" xfId="54" applyFont="1" applyFill="1" applyAlignment="1">
      <alignment horizontal="center" vertical="center"/>
    </xf>
    <xf numFmtId="0" fontId="6" fillId="0" borderId="11" xfId="54" applyFont="1" applyFill="1" applyBorder="1" applyAlignment="1">
      <alignment horizontal="center" vertical="center"/>
    </xf>
    <xf numFmtId="0" fontId="6" fillId="0" borderId="1" xfId="54" applyFont="1" applyFill="1" applyBorder="1" applyAlignment="1">
      <alignment horizontal="left" vertical="center" wrapText="1"/>
    </xf>
    <xf numFmtId="58" fontId="6" fillId="0" borderId="1" xfId="54" applyNumberFormat="1" applyFont="1" applyFill="1" applyBorder="1" applyAlignment="1">
      <alignment horizontal="left" vertical="center"/>
    </xf>
    <xf numFmtId="58" fontId="6" fillId="0" borderId="7" xfId="54" applyNumberFormat="1" applyFont="1" applyFill="1" applyBorder="1" applyAlignment="1">
      <alignment horizontal="left" vertical="center"/>
    </xf>
    <xf numFmtId="58" fontId="6" fillId="0" borderId="3" xfId="54" applyNumberFormat="1" applyFont="1" applyFill="1" applyBorder="1" applyAlignment="1">
      <alignment horizontal="left" vertical="center"/>
    </xf>
    <xf numFmtId="49" fontId="6" fillId="9" borderId="3" xfId="54" applyNumberFormat="1" applyFont="1" applyFill="1" applyBorder="1" applyAlignment="1">
      <alignment horizontal="center" vertical="center"/>
    </xf>
    <xf numFmtId="0" fontId="6" fillId="9" borderId="3" xfId="54" applyFont="1" applyFill="1" applyBorder="1" applyAlignment="1">
      <alignment horizontal="left" vertical="center" wrapText="1"/>
    </xf>
    <xf numFmtId="58" fontId="6" fillId="9" borderId="3" xfId="54" applyNumberFormat="1" applyFont="1" applyFill="1" applyBorder="1" applyAlignment="1">
      <alignment horizontal="left" vertical="center"/>
    </xf>
    <xf numFmtId="0" fontId="9" fillId="9" borderId="3" xfId="54" applyFont="1" applyFill="1" applyBorder="1" applyAlignment="1">
      <alignment horizontal="center" vertical="center"/>
    </xf>
    <xf numFmtId="177" fontId="9" fillId="9" borderId="3" xfId="54" applyNumberFormat="1" applyFont="1" applyFill="1" applyBorder="1" applyAlignment="1">
      <alignment horizontal="center" vertical="center"/>
    </xf>
    <xf numFmtId="177" fontId="7" fillId="9" borderId="3" xfId="57" applyNumberFormat="1" applyFont="1" applyFill="1" applyBorder="1" applyAlignment="1">
      <alignment horizontal="center" vertical="center"/>
    </xf>
    <xf numFmtId="58" fontId="6" fillId="2" borderId="3" xfId="54" applyNumberFormat="1" applyFont="1" applyFill="1" applyBorder="1" applyAlignment="1">
      <alignment horizontal="left" vertical="center"/>
    </xf>
    <xf numFmtId="0" fontId="6" fillId="9" borderId="3" xfId="54" applyFont="1" applyFill="1" applyBorder="1" applyAlignment="1">
      <alignment horizontal="center" vertical="center"/>
    </xf>
    <xf numFmtId="0" fontId="18" fillId="9" borderId="3" xfId="54" applyFont="1" applyFill="1" applyBorder="1" applyAlignment="1">
      <alignment horizontal="left" vertical="center" wrapText="1"/>
    </xf>
    <xf numFmtId="177" fontId="18" fillId="9" borderId="3" xfId="54" applyNumberFormat="1" applyFont="1" applyFill="1" applyBorder="1" applyAlignment="1">
      <alignment horizontal="center" vertical="center" wrapText="1"/>
    </xf>
    <xf numFmtId="0" fontId="39" fillId="9" borderId="3" xfId="54" applyFont="1" applyFill="1" applyBorder="1" applyAlignment="1">
      <alignment horizontal="center" vertical="center"/>
    </xf>
    <xf numFmtId="0" fontId="39" fillId="0" borderId="3" xfId="54" applyFont="1" applyFill="1" applyBorder="1" applyAlignment="1">
      <alignment horizontal="left" vertical="center" wrapText="1"/>
    </xf>
    <xf numFmtId="0" fontId="39" fillId="0" borderId="25" xfId="54" applyFont="1" applyFill="1" applyBorder="1" applyAlignment="1">
      <alignment horizontal="center" vertical="center"/>
    </xf>
    <xf numFmtId="0" fontId="39" fillId="0" borderId="16" xfId="54" applyFont="1" applyFill="1" applyBorder="1" applyAlignment="1">
      <alignment horizontal="center" vertical="center"/>
    </xf>
    <xf numFmtId="177" fontId="39" fillId="9" borderId="3" xfId="54" applyNumberFormat="1" applyFont="1" applyFill="1" applyBorder="1" applyAlignment="1">
      <alignment horizontal="center" vertical="center"/>
    </xf>
    <xf numFmtId="177" fontId="6" fillId="9" borderId="3" xfId="54" applyNumberFormat="1" applyFont="1" applyFill="1" applyBorder="1" applyAlignment="1">
      <alignment horizontal="center" vertical="center"/>
    </xf>
    <xf numFmtId="0" fontId="6" fillId="9" borderId="9" xfId="54" applyFont="1" applyFill="1" applyBorder="1" applyAlignment="1">
      <alignment horizontal="left" vertical="center" shrinkToFit="1"/>
    </xf>
    <xf numFmtId="0" fontId="6" fillId="9" borderId="0" xfId="54" applyFont="1" applyFill="1" applyBorder="1" applyAlignment="1">
      <alignment horizontal="center" vertical="center"/>
    </xf>
    <xf numFmtId="49" fontId="6" fillId="0" borderId="9" xfId="54" applyNumberFormat="1" applyFont="1" applyFill="1" applyBorder="1" applyAlignment="1">
      <alignment horizontal="left" vertical="center" shrinkToFit="1"/>
    </xf>
    <xf numFmtId="49" fontId="6" fillId="0" borderId="12" xfId="54" applyNumberFormat="1" applyFont="1" applyFill="1" applyBorder="1" applyAlignment="1">
      <alignment horizontal="left" vertical="center" shrinkToFit="1"/>
    </xf>
    <xf numFmtId="0" fontId="6" fillId="2" borderId="11" xfId="54" applyFont="1" applyFill="1" applyBorder="1" applyAlignment="1">
      <alignment horizontal="center" vertical="center"/>
    </xf>
    <xf numFmtId="58" fontId="6" fillId="2" borderId="7" xfId="54" applyNumberFormat="1" applyFont="1" applyFill="1" applyBorder="1" applyAlignment="1">
      <alignment horizontal="left" vertical="center"/>
    </xf>
    <xf numFmtId="0" fontId="44" fillId="2" borderId="3" xfId="54" applyFont="1" applyFill="1" applyBorder="1" applyAlignment="1">
      <alignment horizontal="center" vertical="center"/>
    </xf>
    <xf numFmtId="177" fontId="9" fillId="2" borderId="7" xfId="54" applyNumberFormat="1" applyFont="1" applyFill="1" applyBorder="1" applyAlignment="1">
      <alignment horizontal="center" vertical="center"/>
    </xf>
    <xf numFmtId="177" fontId="7" fillId="2" borderId="7" xfId="57" applyNumberFormat="1" applyFont="1" applyFill="1" applyBorder="1" applyAlignment="1">
      <alignment horizontal="center" vertical="center"/>
    </xf>
    <xf numFmtId="49" fontId="18" fillId="17" borderId="3" xfId="54" applyNumberFormat="1" applyFont="1" applyFill="1" applyBorder="1" applyAlignment="1">
      <alignment horizontal="center" vertical="center"/>
    </xf>
    <xf numFmtId="58" fontId="6" fillId="17" borderId="3" xfId="54" applyNumberFormat="1" applyFont="1" applyFill="1" applyBorder="1" applyAlignment="1">
      <alignment horizontal="left" vertical="center"/>
    </xf>
    <xf numFmtId="0" fontId="44" fillId="17" borderId="3" xfId="54" applyFont="1" applyFill="1" applyBorder="1" applyAlignment="1">
      <alignment horizontal="center" vertical="center"/>
    </xf>
    <xf numFmtId="0" fontId="39" fillId="0" borderId="0" xfId="54" applyFont="1" applyFill="1" applyBorder="1" applyAlignment="1">
      <alignment horizontal="center" vertical="center"/>
    </xf>
    <xf numFmtId="177" fontId="18" fillId="13" borderId="7" xfId="54" applyNumberFormat="1" applyFont="1" applyFill="1" applyBorder="1" applyAlignment="1">
      <alignment horizontal="center" vertical="center" wrapText="1"/>
    </xf>
    <xf numFmtId="0" fontId="6" fillId="10" borderId="1" xfId="54" applyFont="1" applyFill="1" applyBorder="1" applyAlignment="1">
      <alignment horizontal="center" vertical="center"/>
    </xf>
    <xf numFmtId="0" fontId="18" fillId="17" borderId="3" xfId="54" applyFont="1" applyFill="1" applyBorder="1" applyAlignment="1">
      <alignment horizontal="left" vertical="center" wrapText="1"/>
    </xf>
    <xf numFmtId="177" fontId="18" fillId="17" borderId="3" xfId="54" applyNumberFormat="1" applyFont="1" applyFill="1" applyBorder="1" applyAlignment="1">
      <alignment horizontal="center" vertical="center" wrapText="1"/>
    </xf>
    <xf numFmtId="0" fontId="39" fillId="17" borderId="3" xfId="54" applyFont="1" applyFill="1" applyBorder="1" applyAlignment="1">
      <alignment horizontal="center" vertical="center"/>
    </xf>
    <xf numFmtId="49" fontId="6" fillId="2" borderId="9" xfId="54" applyNumberFormat="1" applyFont="1" applyFill="1" applyBorder="1" applyAlignment="1">
      <alignment horizontal="left" vertical="center" shrinkToFit="1"/>
    </xf>
    <xf numFmtId="49" fontId="6" fillId="0" borderId="10" xfId="54" applyNumberFormat="1" applyFont="1" applyFill="1" applyBorder="1" applyAlignment="1">
      <alignment horizontal="left" vertical="center" shrinkToFit="1"/>
    </xf>
    <xf numFmtId="49" fontId="6" fillId="0" borderId="3" xfId="54" applyNumberFormat="1" applyFont="1" applyFill="1" applyBorder="1" applyAlignment="1">
      <alignment horizontal="left" vertical="center" shrinkToFit="1"/>
    </xf>
    <xf numFmtId="49" fontId="6" fillId="2" borderId="3" xfId="54" applyNumberFormat="1" applyFont="1" applyFill="1" applyBorder="1" applyAlignment="1">
      <alignment horizontal="left" vertical="center" shrinkToFit="1"/>
    </xf>
    <xf numFmtId="58" fontId="39" fillId="17" borderId="3" xfId="54" applyNumberFormat="1" applyFont="1" applyFill="1" applyBorder="1" applyAlignment="1">
      <alignment horizontal="center" vertical="center"/>
    </xf>
    <xf numFmtId="49" fontId="6" fillId="17" borderId="3" xfId="54" applyNumberFormat="1" applyFont="1" applyFill="1" applyBorder="1" applyAlignment="1">
      <alignment horizontal="left" vertical="center" shrinkToFit="1"/>
    </xf>
    <xf numFmtId="58" fontId="6" fillId="17" borderId="7" xfId="54" applyNumberFormat="1" applyFont="1" applyFill="1" applyBorder="1" applyAlignment="1">
      <alignment horizontal="center" vertical="center"/>
    </xf>
    <xf numFmtId="177" fontId="9" fillId="17" borderId="7" xfId="54" applyNumberFormat="1" applyFont="1" applyFill="1" applyBorder="1" applyAlignment="1">
      <alignment horizontal="center" vertical="center"/>
    </xf>
    <xf numFmtId="177" fontId="7" fillId="17" borderId="7" xfId="57" applyNumberFormat="1" applyFont="1" applyFill="1" applyBorder="1" applyAlignment="1">
      <alignment horizontal="center" vertical="center"/>
    </xf>
    <xf numFmtId="0" fontId="9" fillId="17" borderId="3" xfId="0" applyFont="1" applyFill="1" applyBorder="1" applyAlignment="1">
      <alignment horizontal="center" vertical="center"/>
    </xf>
    <xf numFmtId="0" fontId="6" fillId="17" borderId="7" xfId="54" applyFont="1" applyFill="1" applyBorder="1" applyAlignment="1">
      <alignment horizontal="center" vertical="center"/>
    </xf>
    <xf numFmtId="177" fontId="18" fillId="17" borderId="7" xfId="54" applyNumberFormat="1" applyFont="1" applyFill="1" applyBorder="1" applyAlignment="1">
      <alignment horizontal="center" vertical="center" wrapText="1"/>
    </xf>
    <xf numFmtId="177" fontId="18" fillId="2" borderId="3" xfId="54" applyNumberFormat="1" applyFont="1" applyFill="1" applyBorder="1" applyAlignment="1">
      <alignment horizontal="left" vertical="center" wrapText="1"/>
    </xf>
    <xf numFmtId="177" fontId="6" fillId="2" borderId="3" xfId="54" applyNumberFormat="1" applyFont="1" applyFill="1" applyBorder="1" applyAlignment="1">
      <alignment horizontal="left" vertical="center" wrapText="1"/>
    </xf>
    <xf numFmtId="177" fontId="85" fillId="2" borderId="3" xfId="54" applyNumberFormat="1" applyFont="1" applyFill="1" applyBorder="1" applyAlignment="1">
      <alignment horizontal="center" vertical="center" wrapText="1"/>
    </xf>
    <xf numFmtId="49" fontId="6" fillId="0" borderId="9" xfId="54" applyNumberFormat="1" applyFont="1" applyFill="1" applyBorder="1" applyAlignment="1">
      <alignment horizontal="center" vertical="center" shrinkToFit="1"/>
    </xf>
    <xf numFmtId="0" fontId="6" fillId="17" borderId="0" xfId="54" applyFont="1" applyFill="1" applyBorder="1" applyAlignment="1">
      <alignment horizontal="center" vertical="center"/>
    </xf>
    <xf numFmtId="177" fontId="39" fillId="2" borderId="5" xfId="54" applyNumberFormat="1" applyFont="1" applyFill="1" applyBorder="1" applyAlignment="1">
      <alignment horizontal="center" vertical="center"/>
    </xf>
    <xf numFmtId="0" fontId="39" fillId="0" borderId="5" xfId="54" applyFont="1" applyFill="1" applyBorder="1" applyAlignment="1">
      <alignment horizontal="center" vertical="center"/>
    </xf>
    <xf numFmtId="49" fontId="6" fillId="0" borderId="22" xfId="54" applyNumberFormat="1" applyFont="1" applyFill="1" applyBorder="1" applyAlignment="1">
      <alignment horizontal="left" vertical="center" shrinkToFit="1"/>
    </xf>
    <xf numFmtId="49" fontId="6" fillId="0" borderId="9" xfId="0" applyNumberFormat="1" applyFont="1" applyFill="1" applyBorder="1" applyAlignment="1">
      <alignment horizontal="right" vertical="center" shrinkToFit="1"/>
    </xf>
    <xf numFmtId="0" fontId="9" fillId="13" borderId="3" xfId="0" applyFont="1" applyFill="1" applyBorder="1" applyAlignment="1">
      <alignment horizontal="center" vertical="center"/>
    </xf>
    <xf numFmtId="58" fontId="6" fillId="2" borderId="1" xfId="54" applyNumberFormat="1" applyFont="1" applyFill="1" applyBorder="1" applyAlignment="1">
      <alignment horizontal="left" vertical="center"/>
    </xf>
    <xf numFmtId="179" fontId="9" fillId="2" borderId="1" xfId="54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77" fontId="9" fillId="2" borderId="1" xfId="0" applyNumberFormat="1" applyFont="1" applyFill="1" applyBorder="1" applyAlignment="1">
      <alignment horizontal="center" vertical="center"/>
    </xf>
    <xf numFmtId="177" fontId="7" fillId="2" borderId="1" xfId="57" applyNumberFormat="1" applyFont="1" applyFill="1" applyBorder="1" applyAlignment="1">
      <alignment horizontal="center" vertical="center"/>
    </xf>
    <xf numFmtId="0" fontId="39" fillId="2" borderId="1" xfId="54" applyFont="1" applyFill="1" applyBorder="1" applyAlignment="1">
      <alignment horizontal="center" vertical="center" wrapText="1"/>
    </xf>
    <xf numFmtId="0" fontId="6" fillId="2" borderId="1" xfId="54" applyFont="1" applyFill="1" applyBorder="1" applyAlignment="1">
      <alignment horizontal="center" vertical="center" wrapText="1"/>
    </xf>
    <xf numFmtId="177" fontId="6" fillId="2" borderId="3" xfId="0" applyNumberFormat="1" applyFont="1" applyFill="1" applyBorder="1" applyAlignment="1">
      <alignment horizontal="center" vertical="center"/>
    </xf>
    <xf numFmtId="49" fontId="6" fillId="0" borderId="6" xfId="54" applyNumberFormat="1" applyFont="1" applyFill="1" applyBorder="1" applyAlignment="1">
      <alignment horizontal="left" vertical="center" shrinkToFit="1"/>
    </xf>
    <xf numFmtId="0" fontId="6" fillId="2" borderId="0" xfId="0" applyFont="1" applyFill="1" applyAlignment="1">
      <alignment horizontal="center" vertical="center"/>
    </xf>
    <xf numFmtId="177" fontId="39" fillId="2" borderId="1" xfId="54" applyNumberFormat="1" applyFont="1" applyFill="1" applyBorder="1" applyAlignment="1">
      <alignment horizontal="center" vertical="center"/>
    </xf>
    <xf numFmtId="179" fontId="7" fillId="2" borderId="3" xfId="0" applyNumberFormat="1" applyFont="1" applyFill="1" applyBorder="1" applyAlignment="1">
      <alignment horizontal="center" vertical="center"/>
    </xf>
    <xf numFmtId="0" fontId="7" fillId="0" borderId="3" xfId="54" applyFont="1" applyFill="1" applyBorder="1" applyAlignment="1">
      <alignment horizontal="center" vertical="center" wrapText="1"/>
    </xf>
    <xf numFmtId="0" fontId="39" fillId="3" borderId="3" xfId="0" applyFont="1" applyFill="1" applyBorder="1" applyAlignment="1">
      <alignment horizontal="center" vertical="center" wrapText="1"/>
    </xf>
    <xf numFmtId="0" fontId="39" fillId="3" borderId="3" xfId="0" applyFont="1" applyFill="1" applyBorder="1" applyAlignment="1">
      <alignment horizontal="center" vertical="center"/>
    </xf>
    <xf numFmtId="49" fontId="7" fillId="0" borderId="9" xfId="54" applyNumberFormat="1" applyFont="1" applyFill="1" applyBorder="1" applyAlignment="1">
      <alignment horizontal="center" vertical="center" shrinkToFit="1"/>
    </xf>
    <xf numFmtId="0" fontId="7" fillId="0" borderId="0" xfId="0" applyFont="1" applyFill="1" applyAlignment="1">
      <alignment horizontal="center" vertical="center"/>
    </xf>
    <xf numFmtId="0" fontId="7" fillId="0" borderId="0" xfId="54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49" fontId="7" fillId="3" borderId="9" xfId="54" applyNumberFormat="1" applyFont="1" applyFill="1" applyBorder="1" applyAlignment="1">
      <alignment horizontal="center" vertical="center" shrinkToFit="1"/>
    </xf>
    <xf numFmtId="0" fontId="7" fillId="13" borderId="0" xfId="54" applyFont="1" applyFill="1" applyBorder="1" applyAlignment="1">
      <alignment horizontal="center" vertical="center"/>
    </xf>
    <xf numFmtId="58" fontId="39" fillId="0" borderId="3" xfId="0" applyNumberFormat="1" applyFont="1" applyFill="1" applyBorder="1" applyAlignment="1">
      <alignment horizontal="center" vertical="center"/>
    </xf>
    <xf numFmtId="49" fontId="7" fillId="2" borderId="9" xfId="54" applyNumberFormat="1" applyFont="1" applyFill="1" applyBorder="1" applyAlignment="1">
      <alignment horizontal="center" vertical="center" shrinkToFit="1"/>
    </xf>
    <xf numFmtId="49" fontId="7" fillId="0" borderId="3" xfId="54" applyNumberFormat="1" applyFont="1" applyFill="1" applyBorder="1" applyAlignment="1">
      <alignment horizontal="center" vertical="center" shrinkToFit="1"/>
    </xf>
    <xf numFmtId="179" fontId="6" fillId="0" borderId="11" xfId="54" applyNumberFormat="1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left" vertical="center"/>
    </xf>
    <xf numFmtId="177" fontId="39" fillId="13" borderId="3" xfId="0" applyNumberFormat="1" applyFont="1" applyFill="1" applyBorder="1" applyAlignment="1">
      <alignment horizontal="center" vertical="center"/>
    </xf>
    <xf numFmtId="177" fontId="7" fillId="13" borderId="3" xfId="54" applyNumberFormat="1" applyFont="1" applyFill="1" applyBorder="1" applyAlignment="1">
      <alignment horizontal="center" vertical="center"/>
    </xf>
    <xf numFmtId="179" fontId="7" fillId="13" borderId="3" xfId="54" applyNumberFormat="1" applyFont="1" applyFill="1" applyBorder="1" applyAlignment="1">
      <alignment horizontal="center" vertical="center"/>
    </xf>
    <xf numFmtId="179" fontId="7" fillId="0" borderId="3" xfId="0" applyNumberFormat="1" applyFont="1" applyFill="1" applyBorder="1" applyAlignment="1">
      <alignment horizontal="center" vertical="center"/>
    </xf>
    <xf numFmtId="0" fontId="39" fillId="22" borderId="3" xfId="0" applyFont="1" applyFill="1" applyBorder="1" applyAlignment="1">
      <alignment horizontal="center" vertical="center"/>
    </xf>
    <xf numFmtId="58" fontId="39" fillId="2" borderId="3" xfId="0" applyNumberFormat="1" applyFont="1" applyFill="1" applyBorder="1" applyAlignment="1">
      <alignment horizontal="center" vertical="center"/>
    </xf>
    <xf numFmtId="179" fontId="9" fillId="6" borderId="3" xfId="54" applyNumberFormat="1" applyFont="1" applyFill="1" applyBorder="1" applyAlignment="1">
      <alignment horizontal="center" vertical="center"/>
    </xf>
    <xf numFmtId="0" fontId="5" fillId="4" borderId="3" xfId="54" applyFont="1" applyFill="1" applyBorder="1" applyAlignment="1">
      <alignment horizontal="center" vertical="center"/>
    </xf>
    <xf numFmtId="49" fontId="5" fillId="4" borderId="3" xfId="54" applyNumberFormat="1" applyFont="1" applyFill="1" applyBorder="1" applyAlignment="1">
      <alignment horizontal="center" vertical="center"/>
    </xf>
    <xf numFmtId="0" fontId="11" fillId="4" borderId="3" xfId="54" applyFont="1" applyFill="1" applyBorder="1" applyAlignment="1">
      <alignment horizontal="center" vertical="center"/>
    </xf>
    <xf numFmtId="177" fontId="6" fillId="4" borderId="3" xfId="54" applyNumberFormat="1" applyFont="1" applyFill="1" applyBorder="1" applyAlignment="1">
      <alignment horizontal="center" vertical="center"/>
    </xf>
    <xf numFmtId="0" fontId="12" fillId="4" borderId="3" xfId="54" applyFont="1" applyFill="1" applyBorder="1" applyAlignment="1">
      <alignment horizontal="center" vertical="center"/>
    </xf>
    <xf numFmtId="0" fontId="13" fillId="4" borderId="3" xfId="54" applyFont="1" applyFill="1" applyBorder="1" applyAlignment="1">
      <alignment horizontal="center" vertical="center"/>
    </xf>
    <xf numFmtId="0" fontId="46" fillId="3" borderId="0" xfId="54" applyFont="1" applyFill="1" applyAlignment="1">
      <alignment horizontal="center" vertical="center"/>
    </xf>
    <xf numFmtId="0" fontId="46" fillId="2" borderId="0" xfId="54" applyFont="1" applyFill="1" applyBorder="1" applyAlignment="1">
      <alignment horizontal="center" vertical="center"/>
    </xf>
    <xf numFmtId="0" fontId="6" fillId="19" borderId="0" xfId="54" applyFont="1" applyFill="1" applyAlignment="1">
      <alignment horizontal="center" vertical="center"/>
    </xf>
    <xf numFmtId="0" fontId="6" fillId="17" borderId="0" xfId="0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0" fontId="6" fillId="2" borderId="0" xfId="54" applyFont="1" applyFill="1"/>
    <xf numFmtId="58" fontId="46" fillId="3" borderId="3" xfId="54" applyNumberFormat="1" applyFont="1" applyFill="1" applyBorder="1" applyAlignment="1">
      <alignment horizontal="center" vertical="center"/>
    </xf>
    <xf numFmtId="0" fontId="8" fillId="0" borderId="7" xfId="54" applyFont="1" applyFill="1" applyBorder="1" applyAlignment="1">
      <alignment horizontal="center" vertical="center"/>
    </xf>
    <xf numFmtId="0" fontId="8" fillId="0" borderId="7" xfId="54" applyFont="1" applyFill="1" applyBorder="1" applyAlignment="1">
      <alignment horizontal="left" vertical="center"/>
    </xf>
    <xf numFmtId="58" fontId="46" fillId="0" borderId="7" xfId="54" applyNumberFormat="1" applyFont="1" applyFill="1" applyBorder="1" applyAlignment="1">
      <alignment horizontal="center" vertical="center"/>
    </xf>
    <xf numFmtId="0" fontId="14" fillId="2" borderId="2" xfId="32" applyFont="1" applyFill="1" applyBorder="1" applyAlignment="1">
      <alignment horizontal="center" vertical="center"/>
    </xf>
    <xf numFmtId="177" fontId="29" fillId="2" borderId="15" xfId="54" applyNumberFormat="1" applyFont="1" applyFill="1" applyBorder="1" applyAlignment="1">
      <alignment horizontal="center" vertical="center"/>
    </xf>
    <xf numFmtId="0" fontId="4" fillId="2" borderId="15" xfId="54" applyFont="1" applyFill="1" applyBorder="1" applyAlignment="1">
      <alignment horizontal="center" vertical="center"/>
    </xf>
    <xf numFmtId="0" fontId="16" fillId="2" borderId="15" xfId="54" applyFont="1" applyFill="1" applyBorder="1" applyAlignment="1">
      <alignment horizontal="center" vertical="center" wrapText="1"/>
    </xf>
    <xf numFmtId="58" fontId="20" fillId="0" borderId="3" xfId="54" applyNumberFormat="1" applyFont="1" applyFill="1" applyBorder="1" applyAlignment="1">
      <alignment horizontal="left" vertical="center"/>
    </xf>
    <xf numFmtId="58" fontId="20" fillId="3" borderId="3" xfId="54" applyNumberFormat="1" applyFont="1" applyFill="1" applyBorder="1" applyAlignment="1">
      <alignment horizontal="left" vertical="center"/>
    </xf>
    <xf numFmtId="0" fontId="46" fillId="3" borderId="3" xfId="54" applyFont="1" applyFill="1" applyBorder="1" applyAlignment="1">
      <alignment horizontal="center" vertical="center"/>
    </xf>
    <xf numFmtId="58" fontId="20" fillId="0" borderId="7" xfId="54" applyNumberFormat="1" applyFont="1" applyFill="1" applyBorder="1" applyAlignment="1">
      <alignment horizontal="left" vertical="center"/>
    </xf>
    <xf numFmtId="177" fontId="29" fillId="0" borderId="7" xfId="54" applyNumberFormat="1" applyFont="1" applyFill="1" applyBorder="1" applyAlignment="1">
      <alignment horizontal="center" vertical="center" wrapText="1"/>
    </xf>
    <xf numFmtId="0" fontId="46" fillId="0" borderId="7" xfId="54" applyFont="1" applyFill="1" applyBorder="1" applyAlignment="1">
      <alignment horizontal="center" vertical="center"/>
    </xf>
    <xf numFmtId="58" fontId="18" fillId="2" borderId="3" xfId="54" applyNumberFormat="1" applyFont="1" applyFill="1" applyBorder="1" applyAlignment="1">
      <alignment horizontal="left" vertical="center" wrapText="1"/>
    </xf>
    <xf numFmtId="0" fontId="4" fillId="2" borderId="15" xfId="54" applyFont="1" applyFill="1" applyBorder="1" applyAlignment="1">
      <alignment horizontal="center" vertical="center" wrapText="1"/>
    </xf>
    <xf numFmtId="0" fontId="4" fillId="2" borderId="17" xfId="54" applyFont="1" applyFill="1" applyBorder="1" applyAlignment="1">
      <alignment vertical="center"/>
    </xf>
    <xf numFmtId="58" fontId="5" fillId="0" borderId="7" xfId="54" applyNumberFormat="1" applyFont="1" applyFill="1" applyBorder="1" applyAlignment="1">
      <alignment horizontal="center" vertical="center" shrinkToFit="1"/>
    </xf>
    <xf numFmtId="0" fontId="18" fillId="0" borderId="7" xfId="54" applyFont="1" applyFill="1" applyBorder="1" applyAlignment="1">
      <alignment horizontal="left" vertical="center"/>
    </xf>
    <xf numFmtId="58" fontId="6" fillId="0" borderId="7" xfId="54" applyNumberFormat="1" applyFont="1" applyFill="1" applyBorder="1" applyAlignment="1">
      <alignment horizontal="center" vertical="center" shrinkToFit="1"/>
    </xf>
    <xf numFmtId="0" fontId="6" fillId="0" borderId="7" xfId="54" applyFont="1" applyFill="1" applyBorder="1" applyAlignment="1">
      <alignment horizontal="left" vertical="center" wrapText="1"/>
    </xf>
    <xf numFmtId="0" fontId="16" fillId="14" borderId="3" xfId="54" applyFont="1" applyFill="1" applyBorder="1" applyAlignment="1">
      <alignment horizontal="center" vertical="center"/>
    </xf>
    <xf numFmtId="0" fontId="42" fillId="0" borderId="3" xfId="54" applyFont="1" applyBorder="1" applyAlignment="1">
      <alignment horizontal="left" vertical="center"/>
    </xf>
    <xf numFmtId="58" fontId="18" fillId="0" borderId="3" xfId="54" applyNumberFormat="1" applyFont="1" applyFill="1" applyBorder="1" applyAlignment="1">
      <alignment horizontal="left" vertical="center"/>
    </xf>
    <xf numFmtId="0" fontId="39" fillId="15" borderId="7" xfId="54" applyFont="1" applyFill="1" applyBorder="1" applyAlignment="1">
      <alignment horizontal="center" vertical="center"/>
    </xf>
    <xf numFmtId="0" fontId="18" fillId="2" borderId="7" xfId="54" applyFont="1" applyFill="1" applyBorder="1" applyAlignment="1">
      <alignment horizontal="left" vertical="center"/>
    </xf>
    <xf numFmtId="49" fontId="6" fillId="2" borderId="1" xfId="54" applyNumberFormat="1" applyFont="1" applyFill="1" applyBorder="1" applyAlignment="1">
      <alignment vertical="center"/>
    </xf>
    <xf numFmtId="0" fontId="39" fillId="0" borderId="7" xfId="54" applyFont="1" applyFill="1" applyBorder="1" applyAlignment="1">
      <alignment horizontal="center" vertical="center" shrinkToFit="1"/>
    </xf>
    <xf numFmtId="58" fontId="18" fillId="0" borderId="1" xfId="54" applyNumberFormat="1" applyFont="1" applyFill="1" applyBorder="1" applyAlignment="1">
      <alignment horizontal="left" vertical="center" wrapText="1"/>
    </xf>
    <xf numFmtId="0" fontId="6" fillId="2" borderId="1" xfId="54" applyFont="1" applyFill="1" applyBorder="1" applyAlignment="1">
      <alignment horizontal="left" vertical="center"/>
    </xf>
    <xf numFmtId="0" fontId="6" fillId="2" borderId="1" xfId="54" applyFont="1" applyFill="1" applyBorder="1" applyAlignment="1">
      <alignment horizontal="left" vertical="center" wrapText="1"/>
    </xf>
    <xf numFmtId="58" fontId="18" fillId="2" borderId="1" xfId="54" applyNumberFormat="1" applyFont="1" applyFill="1" applyBorder="1" applyAlignment="1">
      <alignment horizontal="left" vertical="center" wrapText="1"/>
    </xf>
    <xf numFmtId="0" fontId="39" fillId="2" borderId="1" xfId="54" applyFont="1" applyFill="1" applyBorder="1" applyAlignment="1">
      <alignment horizontal="center" vertical="center"/>
    </xf>
    <xf numFmtId="58" fontId="39" fillId="2" borderId="1" xfId="54" applyNumberFormat="1" applyFont="1" applyFill="1" applyBorder="1" applyAlignment="1">
      <alignment horizontal="center" vertical="center"/>
    </xf>
    <xf numFmtId="177" fontId="29" fillId="2" borderId="15" xfId="54" applyNumberFormat="1" applyFont="1" applyFill="1" applyBorder="1" applyAlignment="1">
      <alignment horizontal="center" vertical="center" wrapText="1"/>
    </xf>
    <xf numFmtId="0" fontId="18" fillId="0" borderId="9" xfId="54" applyFont="1" applyFill="1" applyBorder="1" applyAlignment="1">
      <alignment horizontal="left" vertical="center" shrinkToFit="1"/>
    </xf>
    <xf numFmtId="0" fontId="6" fillId="2" borderId="1" xfId="54" applyFont="1" applyFill="1" applyBorder="1" applyAlignment="1">
      <alignment horizontal="left" vertical="center" shrinkToFit="1"/>
    </xf>
    <xf numFmtId="0" fontId="6" fillId="2" borderId="12" xfId="54" applyFont="1" applyFill="1" applyBorder="1" applyAlignment="1">
      <alignment horizontal="left" vertical="center" shrinkToFit="1"/>
    </xf>
    <xf numFmtId="58" fontId="6" fillId="0" borderId="9" xfId="54" applyNumberFormat="1" applyFont="1" applyFill="1" applyBorder="1" applyAlignment="1">
      <alignment horizontal="left" vertical="center" shrinkToFit="1"/>
    </xf>
    <xf numFmtId="0" fontId="6" fillId="19" borderId="11" xfId="54" applyFont="1" applyFill="1" applyBorder="1" applyAlignment="1">
      <alignment horizontal="center" vertical="center"/>
    </xf>
    <xf numFmtId="49" fontId="6" fillId="19" borderId="1" xfId="54" applyNumberFormat="1" applyFont="1" applyFill="1" applyBorder="1" applyAlignment="1">
      <alignment horizontal="center" vertical="center"/>
    </xf>
    <xf numFmtId="0" fontId="6" fillId="19" borderId="1" xfId="54" applyFont="1" applyFill="1" applyBorder="1" applyAlignment="1">
      <alignment horizontal="left" vertical="center" wrapText="1"/>
    </xf>
    <xf numFmtId="58" fontId="6" fillId="19" borderId="1" xfId="54" applyNumberFormat="1" applyFont="1" applyFill="1" applyBorder="1" applyAlignment="1">
      <alignment horizontal="center" vertical="center"/>
    </xf>
    <xf numFmtId="0" fontId="9" fillId="19" borderId="1" xfId="54" applyFont="1" applyFill="1" applyBorder="1" applyAlignment="1">
      <alignment horizontal="center" vertical="center"/>
    </xf>
    <xf numFmtId="177" fontId="9" fillId="19" borderId="1" xfId="54" applyNumberFormat="1" applyFont="1" applyFill="1" applyBorder="1" applyAlignment="1">
      <alignment horizontal="center" vertical="center"/>
    </xf>
    <xf numFmtId="177" fontId="7" fillId="19" borderId="1" xfId="57" applyNumberFormat="1" applyFont="1" applyFill="1" applyBorder="1" applyAlignment="1">
      <alignment horizontal="center" vertical="center"/>
    </xf>
    <xf numFmtId="0" fontId="6" fillId="19" borderId="1" xfId="54" applyFont="1" applyFill="1" applyBorder="1" applyAlignment="1">
      <alignment horizontal="center" vertical="center"/>
    </xf>
    <xf numFmtId="0" fontId="18" fillId="19" borderId="1" xfId="54" applyFont="1" applyFill="1" applyBorder="1" applyAlignment="1">
      <alignment horizontal="left" vertical="center" wrapText="1"/>
    </xf>
    <xf numFmtId="177" fontId="18" fillId="19" borderId="1" xfId="54" applyNumberFormat="1" applyFont="1" applyFill="1" applyBorder="1" applyAlignment="1">
      <alignment horizontal="center" vertical="center" wrapText="1"/>
    </xf>
    <xf numFmtId="0" fontId="39" fillId="19" borderId="1" xfId="54" applyFont="1" applyFill="1" applyBorder="1" applyAlignment="1">
      <alignment horizontal="center" vertical="center" wrapText="1"/>
    </xf>
    <xf numFmtId="0" fontId="6" fillId="19" borderId="1" xfId="54" applyFont="1" applyFill="1" applyBorder="1" applyAlignment="1">
      <alignment horizontal="center" vertical="center" wrapText="1"/>
    </xf>
    <xf numFmtId="0" fontId="39" fillId="19" borderId="1" xfId="54" applyFont="1" applyFill="1" applyBorder="1" applyAlignment="1">
      <alignment horizontal="left" vertical="center"/>
    </xf>
    <xf numFmtId="177" fontId="39" fillId="19" borderId="1" xfId="54" applyNumberFormat="1" applyFont="1" applyFill="1" applyBorder="1" applyAlignment="1">
      <alignment horizontal="center" vertical="center"/>
    </xf>
    <xf numFmtId="177" fontId="6" fillId="19" borderId="1" xfId="54" applyNumberFormat="1" applyFont="1" applyFill="1" applyBorder="1" applyAlignment="1">
      <alignment horizontal="center" vertical="center"/>
    </xf>
    <xf numFmtId="0" fontId="39" fillId="19" borderId="25" xfId="54" applyFont="1" applyFill="1" applyBorder="1" applyAlignment="1">
      <alignment horizontal="center" vertical="center"/>
    </xf>
    <xf numFmtId="0" fontId="6" fillId="19" borderId="12" xfId="54" applyFont="1" applyFill="1" applyBorder="1" applyAlignment="1">
      <alignment horizontal="left" vertical="center" shrinkToFit="1"/>
    </xf>
    <xf numFmtId="0" fontId="6" fillId="19" borderId="0" xfId="54" applyFont="1" applyFill="1" applyBorder="1" applyAlignment="1">
      <alignment horizontal="center" vertical="center"/>
    </xf>
    <xf numFmtId="177" fontId="6" fillId="6" borderId="3" xfId="54" applyNumberFormat="1" applyFont="1" applyFill="1" applyBorder="1" applyAlignment="1">
      <alignment horizontal="center" vertical="center"/>
    </xf>
    <xf numFmtId="58" fontId="6" fillId="0" borderId="3" xfId="55" applyNumberFormat="1" applyFont="1" applyFill="1" applyBorder="1" applyAlignment="1">
      <alignment horizontal="center" vertical="center"/>
    </xf>
    <xf numFmtId="0" fontId="9" fillId="0" borderId="3" xfId="55" applyFont="1" applyFill="1" applyBorder="1" applyAlignment="1">
      <alignment horizontal="center" vertical="center"/>
    </xf>
    <xf numFmtId="177" fontId="9" fillId="0" borderId="3" xfId="55" applyNumberFormat="1" applyFont="1" applyFill="1" applyBorder="1" applyAlignment="1">
      <alignment horizontal="center" vertical="center"/>
    </xf>
    <xf numFmtId="0" fontId="6" fillId="0" borderId="3" xfId="55" applyFont="1" applyFill="1" applyBorder="1" applyAlignment="1">
      <alignment horizontal="center" vertical="center"/>
    </xf>
    <xf numFmtId="0" fontId="18" fillId="0" borderId="3" xfId="55" applyFont="1" applyFill="1" applyBorder="1" applyAlignment="1">
      <alignment horizontal="left" vertical="center" wrapText="1"/>
    </xf>
    <xf numFmtId="177" fontId="18" fillId="2" borderId="3" xfId="55" applyNumberFormat="1" applyFont="1" applyFill="1" applyBorder="1" applyAlignment="1">
      <alignment horizontal="center" vertical="center" wrapText="1"/>
    </xf>
    <xf numFmtId="177" fontId="18" fillId="0" borderId="3" xfId="55" applyNumberFormat="1" applyFont="1" applyFill="1" applyBorder="1" applyAlignment="1">
      <alignment horizontal="center" vertical="center" wrapText="1"/>
    </xf>
    <xf numFmtId="0" fontId="39" fillId="0" borderId="3" xfId="55" applyFont="1" applyFill="1" applyBorder="1" applyAlignment="1">
      <alignment horizontal="center" vertical="center"/>
    </xf>
    <xf numFmtId="58" fontId="39" fillId="0" borderId="3" xfId="55" applyNumberFormat="1" applyFont="1" applyFill="1" applyBorder="1" applyAlignment="1">
      <alignment horizontal="center" vertical="center"/>
    </xf>
    <xf numFmtId="0" fontId="6" fillId="0" borderId="9" xfId="55" applyFont="1" applyFill="1" applyBorder="1" applyAlignment="1">
      <alignment horizontal="left" vertical="center" shrinkToFit="1"/>
    </xf>
    <xf numFmtId="177" fontId="6" fillId="21" borderId="3" xfId="54" applyNumberFormat="1" applyFont="1" applyFill="1" applyBorder="1" applyAlignment="1">
      <alignment horizontal="center" vertical="center"/>
    </xf>
    <xf numFmtId="58" fontId="6" fillId="17" borderId="3" xfId="54" applyNumberFormat="1" applyFont="1" applyFill="1" applyBorder="1" applyAlignment="1">
      <alignment horizontal="center" vertical="center"/>
    </xf>
    <xf numFmtId="0" fontId="39" fillId="17" borderId="3" xfId="54" applyFont="1" applyFill="1" applyBorder="1" applyAlignment="1">
      <alignment horizontal="center" vertical="center" wrapText="1"/>
    </xf>
    <xf numFmtId="0" fontId="6" fillId="17" borderId="3" xfId="54" applyFont="1" applyFill="1" applyBorder="1" applyAlignment="1">
      <alignment horizontal="center" vertical="center" wrapText="1"/>
    </xf>
    <xf numFmtId="49" fontId="6" fillId="0" borderId="9" xfId="54" applyNumberFormat="1" applyFont="1" applyFill="1" applyBorder="1" applyAlignment="1">
      <alignment horizontal="right" vertical="center" shrinkToFit="1"/>
    </xf>
    <xf numFmtId="49" fontId="6" fillId="2" borderId="9" xfId="54" applyNumberFormat="1" applyFont="1" applyFill="1" applyBorder="1" applyAlignment="1">
      <alignment horizontal="right" vertical="center" shrinkToFit="1"/>
    </xf>
    <xf numFmtId="177" fontId="39" fillId="17" borderId="3" xfId="54" applyNumberFormat="1" applyFont="1" applyFill="1" applyBorder="1" applyAlignment="1">
      <alignment horizontal="center" vertical="center"/>
    </xf>
    <xf numFmtId="49" fontId="6" fillId="17" borderId="9" xfId="54" applyNumberFormat="1" applyFont="1" applyFill="1" applyBorder="1" applyAlignment="1">
      <alignment horizontal="right" vertical="center" shrinkToFit="1"/>
    </xf>
    <xf numFmtId="0" fontId="6" fillId="0" borderId="11" xfId="0" applyFont="1" applyFill="1" applyBorder="1" applyAlignment="1">
      <alignment horizontal="center" vertical="center"/>
    </xf>
    <xf numFmtId="49" fontId="18" fillId="2" borderId="3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 wrapText="1"/>
    </xf>
    <xf numFmtId="58" fontId="6" fillId="2" borderId="3" xfId="0" applyNumberFormat="1" applyFont="1" applyFill="1" applyBorder="1" applyAlignment="1">
      <alignment horizontal="left" vertical="center"/>
    </xf>
    <xf numFmtId="0" fontId="9" fillId="0" borderId="7" xfId="0" applyFont="1" applyFill="1" applyBorder="1" applyAlignment="1">
      <alignment horizontal="center" vertical="center"/>
    </xf>
    <xf numFmtId="177" fontId="9" fillId="2" borderId="7" xfId="0" applyNumberFormat="1" applyFont="1" applyFill="1" applyBorder="1" applyAlignment="1">
      <alignment horizontal="center" vertical="center"/>
    </xf>
    <xf numFmtId="58" fontId="6" fillId="17" borderId="3" xfId="0" applyNumberFormat="1" applyFont="1" applyFill="1" applyBorder="1" applyAlignment="1">
      <alignment horizontal="left" vertical="center"/>
    </xf>
    <xf numFmtId="177" fontId="9" fillId="17" borderId="7" xfId="0" applyNumberFormat="1" applyFont="1" applyFill="1" applyBorder="1" applyAlignment="1">
      <alignment horizontal="center" vertical="center"/>
    </xf>
    <xf numFmtId="58" fontId="6" fillId="0" borderId="3" xfId="0" applyNumberFormat="1" applyFont="1" applyFill="1" applyBorder="1" applyAlignment="1">
      <alignment horizontal="left" vertical="center"/>
    </xf>
    <xf numFmtId="49" fontId="18" fillId="0" borderId="3" xfId="0" applyNumberFormat="1" applyFont="1" applyFill="1" applyBorder="1" applyAlignment="1">
      <alignment horizontal="center" vertical="center"/>
    </xf>
    <xf numFmtId="177" fontId="9" fillId="0" borderId="7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left" vertical="center" wrapText="1"/>
    </xf>
    <xf numFmtId="0" fontId="9" fillId="17" borderId="7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58" fontId="7" fillId="2" borderId="3" xfId="0" applyNumberFormat="1" applyFont="1" applyFill="1" applyBorder="1" applyAlignment="1">
      <alignment horizontal="left" vertical="center"/>
    </xf>
    <xf numFmtId="0" fontId="7" fillId="2" borderId="7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left" vertical="center" wrapText="1"/>
    </xf>
    <xf numFmtId="177" fontId="18" fillId="2" borderId="3" xfId="0" applyNumberFormat="1" applyFont="1" applyFill="1" applyBorder="1" applyAlignment="1">
      <alignment horizontal="center" vertical="center" wrapText="1"/>
    </xf>
    <xf numFmtId="177" fontId="18" fillId="0" borderId="3" xfId="0" applyNumberFormat="1" applyFont="1" applyFill="1" applyBorder="1" applyAlignment="1">
      <alignment horizontal="center" vertical="center" wrapText="1"/>
    </xf>
    <xf numFmtId="177" fontId="39" fillId="2" borderId="3" xfId="0" applyNumberFormat="1" applyFont="1" applyFill="1" applyBorder="1" applyAlignment="1">
      <alignment horizontal="left" vertical="center"/>
    </xf>
    <xf numFmtId="0" fontId="18" fillId="2" borderId="3" xfId="0" applyFont="1" applyFill="1" applyBorder="1" applyAlignment="1">
      <alignment horizontal="left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37" fillId="2" borderId="3" xfId="0" applyFont="1" applyFill="1" applyBorder="1" applyAlignment="1">
      <alignment horizontal="center" vertical="center" wrapText="1"/>
    </xf>
    <xf numFmtId="0" fontId="36" fillId="2" borderId="3" xfId="0" applyFont="1" applyFill="1" applyBorder="1" applyAlignment="1">
      <alignment horizontal="center" vertical="center" wrapText="1"/>
    </xf>
    <xf numFmtId="177" fontId="6" fillId="0" borderId="3" xfId="0" applyNumberFormat="1" applyFont="1" applyFill="1" applyBorder="1" applyAlignment="1">
      <alignment horizontal="center" vertical="center"/>
    </xf>
    <xf numFmtId="179" fontId="9" fillId="0" borderId="7" xfId="0" applyNumberFormat="1" applyFont="1" applyFill="1" applyBorder="1" applyAlignment="1">
      <alignment horizontal="center" vertical="center"/>
    </xf>
    <xf numFmtId="179" fontId="9" fillId="2" borderId="7" xfId="0" applyNumberFormat="1" applyFont="1" applyFill="1" applyBorder="1" applyAlignment="1">
      <alignment horizontal="center" vertical="center"/>
    </xf>
    <xf numFmtId="0" fontId="89" fillId="2" borderId="3" xfId="0" applyFont="1" applyFill="1" applyBorder="1" applyAlignment="1">
      <alignment horizontal="center" vertical="center" wrapText="1"/>
    </xf>
    <xf numFmtId="177" fontId="18" fillId="22" borderId="3" xfId="0" applyNumberFormat="1" applyFont="1" applyFill="1" applyBorder="1" applyAlignment="1">
      <alignment horizontal="center" vertical="center" wrapText="1"/>
    </xf>
    <xf numFmtId="0" fontId="39" fillId="22" borderId="3" xfId="0" applyFont="1" applyFill="1" applyBorder="1" applyAlignment="1">
      <alignment horizontal="center" vertical="center" wrapText="1"/>
    </xf>
    <xf numFmtId="0" fontId="6" fillId="22" borderId="3" xfId="0" applyFont="1" applyFill="1" applyBorder="1" applyAlignment="1">
      <alignment horizontal="center" vertical="center" wrapText="1"/>
    </xf>
    <xf numFmtId="0" fontId="6" fillId="22" borderId="3" xfId="0" applyFont="1" applyFill="1" applyBorder="1" applyAlignment="1">
      <alignment horizontal="center" vertical="center"/>
    </xf>
    <xf numFmtId="177" fontId="7" fillId="0" borderId="3" xfId="0" applyNumberFormat="1" applyFont="1" applyFill="1" applyBorder="1" applyAlignment="1">
      <alignment horizontal="center" vertical="center" wrapText="1"/>
    </xf>
    <xf numFmtId="177" fontId="39" fillId="22" borderId="3" xfId="0" applyNumberFormat="1" applyFont="1" applyFill="1" applyBorder="1" applyAlignment="1">
      <alignment horizontal="center" vertical="center"/>
    </xf>
    <xf numFmtId="177" fontId="6" fillId="22" borderId="3" xfId="0" applyNumberFormat="1" applyFont="1" applyFill="1" applyBorder="1" applyAlignment="1">
      <alignment horizontal="center" vertical="center"/>
    </xf>
    <xf numFmtId="58" fontId="6" fillId="0" borderId="3" xfId="0" applyNumberFormat="1" applyFont="1" applyFill="1" applyBorder="1" applyAlignment="1">
      <alignment vertical="center"/>
    </xf>
    <xf numFmtId="58" fontId="6" fillId="0" borderId="3" xfId="0" applyNumberFormat="1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58" fontId="6" fillId="2" borderId="3" xfId="0" applyNumberFormat="1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179" fontId="9" fillId="2" borderId="5" xfId="0" applyNumberFormat="1" applyFont="1" applyFill="1" applyBorder="1" applyAlignment="1">
      <alignment horizontal="center" vertical="center"/>
    </xf>
    <xf numFmtId="177" fontId="6" fillId="2" borderId="2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58" fontId="6" fillId="2" borderId="1" xfId="0" applyNumberFormat="1" applyFont="1" applyFill="1" applyBorder="1" applyAlignment="1">
      <alignment horizontal="center" vertical="center"/>
    </xf>
    <xf numFmtId="179" fontId="9" fillId="2" borderId="1" xfId="0" applyNumberFormat="1" applyFont="1" applyFill="1" applyBorder="1" applyAlignment="1">
      <alignment horizontal="center" vertical="center"/>
    </xf>
    <xf numFmtId="177" fontId="7" fillId="2" borderId="3" xfId="0" applyNumberFormat="1" applyFont="1" applyFill="1" applyBorder="1" applyAlignment="1">
      <alignment horizontal="center" vertical="center" wrapText="1"/>
    </xf>
    <xf numFmtId="0" fontId="90" fillId="2" borderId="3" xfId="48" applyFont="1" applyFill="1" applyBorder="1" applyAlignment="1">
      <alignment horizontal="center" vertical="center" shrinkToFit="1"/>
    </xf>
    <xf numFmtId="0" fontId="39" fillId="0" borderId="3" xfId="0" applyFont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18" fillId="17" borderId="3" xfId="0" applyFont="1" applyFill="1" applyBorder="1" applyAlignment="1">
      <alignment horizontal="left" vertical="center" wrapText="1"/>
    </xf>
    <xf numFmtId="0" fontId="6" fillId="17" borderId="3" xfId="0" applyFont="1" applyFill="1" applyBorder="1" applyAlignment="1">
      <alignment horizontal="center" vertical="center"/>
    </xf>
    <xf numFmtId="177" fontId="18" fillId="17" borderId="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177" fontId="18" fillId="0" borderId="5" xfId="0" applyNumberFormat="1" applyFont="1" applyFill="1" applyBorder="1" applyAlignment="1">
      <alignment horizontal="center" vertical="center" wrapText="1"/>
    </xf>
    <xf numFmtId="14" fontId="18" fillId="0" borderId="5" xfId="0" applyNumberFormat="1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/>
    </xf>
    <xf numFmtId="0" fontId="39" fillId="17" borderId="3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/>
    </xf>
    <xf numFmtId="177" fontId="18" fillId="2" borderId="1" xfId="0" applyNumberFormat="1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7" fillId="2" borderId="9" xfId="0" applyNumberFormat="1" applyFont="1" applyFill="1" applyBorder="1" applyAlignment="1">
      <alignment horizontal="right" vertical="center" shrinkToFit="1"/>
    </xf>
    <xf numFmtId="177" fontId="39" fillId="17" borderId="3" xfId="0" applyNumberFormat="1" applyFont="1" applyFill="1" applyBorder="1" applyAlignment="1">
      <alignment horizontal="center" vertical="center"/>
    </xf>
    <xf numFmtId="177" fontId="6" fillId="17" borderId="3" xfId="0" applyNumberFormat="1" applyFont="1" applyFill="1" applyBorder="1" applyAlignment="1">
      <alignment horizontal="center" vertical="center"/>
    </xf>
    <xf numFmtId="177" fontId="9" fillId="2" borderId="5" xfId="0" applyNumberFormat="1" applyFont="1" applyFill="1" applyBorder="1" applyAlignment="1">
      <alignment horizontal="center" vertical="center"/>
    </xf>
    <xf numFmtId="177" fontId="6" fillId="2" borderId="5" xfId="0" applyNumberFormat="1" applyFont="1" applyFill="1" applyBorder="1" applyAlignment="1">
      <alignment horizontal="center" vertical="center"/>
    </xf>
    <xf numFmtId="49" fontId="9" fillId="2" borderId="22" xfId="0" applyNumberFormat="1" applyFont="1" applyFill="1" applyBorder="1" applyAlignment="1">
      <alignment horizontal="right" vertical="center"/>
    </xf>
    <xf numFmtId="0" fontId="6" fillId="2" borderId="0" xfId="0" applyFont="1" applyFill="1" applyAlignment="1">
      <alignment vertical="center"/>
    </xf>
    <xf numFmtId="177" fontId="39" fillId="2" borderId="1" xfId="0" applyNumberFormat="1" applyFont="1" applyFill="1" applyBorder="1" applyAlignment="1">
      <alignment horizontal="center" vertical="center"/>
    </xf>
    <xf numFmtId="177" fontId="6" fillId="2" borderId="1" xfId="0" applyNumberFormat="1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49" fontId="6" fillId="2" borderId="12" xfId="0" applyNumberFormat="1" applyFont="1" applyFill="1" applyBorder="1" applyAlignment="1">
      <alignment horizontal="right" vertical="center" shrinkToFit="1"/>
    </xf>
    <xf numFmtId="179" fontId="6" fillId="0" borderId="11" xfId="0" applyNumberFormat="1" applyFont="1" applyFill="1" applyBorder="1" applyAlignment="1">
      <alignment horizontal="center" vertical="center"/>
    </xf>
    <xf numFmtId="179" fontId="18" fillId="2" borderId="3" xfId="0" applyNumberFormat="1" applyFont="1" applyFill="1" applyBorder="1" applyAlignment="1">
      <alignment horizontal="center" vertical="center"/>
    </xf>
    <xf numFmtId="179" fontId="6" fillId="2" borderId="3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 wrapText="1"/>
    </xf>
    <xf numFmtId="179" fontId="6" fillId="0" borderId="3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9" fillId="0" borderId="3" xfId="0" applyFont="1" applyFill="1" applyBorder="1" applyAlignment="1">
      <alignment vertical="center"/>
    </xf>
    <xf numFmtId="177" fontId="6" fillId="13" borderId="3" xfId="0" applyNumberFormat="1" applyFont="1" applyFill="1" applyBorder="1" applyAlignment="1">
      <alignment horizontal="center" vertical="center"/>
    </xf>
    <xf numFmtId="179" fontId="6" fillId="13" borderId="3" xfId="0" applyNumberFormat="1" applyFont="1" applyFill="1" applyBorder="1" applyAlignment="1">
      <alignment horizontal="center" vertical="center"/>
    </xf>
    <xf numFmtId="179" fontId="6" fillId="17" borderId="3" xfId="0" applyNumberFormat="1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180" fontId="7" fillId="0" borderId="3" xfId="0" applyNumberFormat="1" applyFont="1" applyFill="1" applyBorder="1" applyAlignment="1">
      <alignment horizontal="center" vertical="center" wrapText="1"/>
    </xf>
    <xf numFmtId="180" fontId="7" fillId="0" borderId="3" xfId="0" applyNumberFormat="1" applyFont="1" applyFill="1" applyBorder="1" applyAlignment="1">
      <alignment horizontal="center" vertical="center"/>
    </xf>
    <xf numFmtId="180" fontId="39" fillId="0" borderId="0" xfId="0" applyNumberFormat="1" applyFont="1" applyFill="1" applyAlignment="1">
      <alignment horizontal="center" vertical="center" wrapText="1"/>
    </xf>
    <xf numFmtId="180" fontId="6" fillId="2" borderId="0" xfId="0" applyNumberFormat="1" applyFont="1" applyFill="1" applyAlignment="1">
      <alignment horizontal="center" vertical="center" wrapText="1"/>
    </xf>
    <xf numFmtId="180" fontId="6" fillId="2" borderId="0" xfId="0" applyNumberFormat="1" applyFont="1" applyFill="1" applyAlignment="1">
      <alignment horizontal="center" vertical="center"/>
    </xf>
    <xf numFmtId="49" fontId="6" fillId="0" borderId="3" xfId="0" applyNumberFormat="1" applyFont="1" applyFill="1" applyBorder="1" applyAlignment="1">
      <alignment horizontal="right" vertical="center" shrinkToFit="1"/>
    </xf>
    <xf numFmtId="0" fontId="91" fillId="0" borderId="2" xfId="54" applyFont="1" applyBorder="1" applyAlignment="1">
      <alignment horizontal="center" vertical="center"/>
    </xf>
    <xf numFmtId="49" fontId="9" fillId="2" borderId="3" xfId="56" applyNumberFormat="1" applyFont="1" applyFill="1" applyBorder="1" applyAlignment="1">
      <alignment horizontal="center" vertical="center"/>
    </xf>
    <xf numFmtId="49" fontId="5" fillId="0" borderId="3" xfId="54" applyNumberFormat="1" applyFont="1" applyFill="1" applyBorder="1" applyAlignment="1">
      <alignment horizontal="center" vertical="center"/>
    </xf>
    <xf numFmtId="0" fontId="1" fillId="0" borderId="3" xfId="54" applyFont="1" applyFill="1" applyBorder="1" applyAlignment="1">
      <alignment horizontal="left" vertical="center" wrapText="1"/>
    </xf>
    <xf numFmtId="0" fontId="1" fillId="0" borderId="3" xfId="54" applyFont="1" applyFill="1" applyBorder="1" applyAlignment="1">
      <alignment horizontal="left" vertical="center"/>
    </xf>
    <xf numFmtId="0" fontId="9" fillId="2" borderId="4" xfId="54" applyFont="1" applyFill="1" applyBorder="1" applyAlignment="1">
      <alignment horizontal="center" vertical="center" wrapText="1"/>
    </xf>
    <xf numFmtId="0" fontId="9" fillId="2" borderId="4" xfId="54" applyFont="1" applyFill="1" applyBorder="1" applyAlignment="1">
      <alignment horizontal="center" vertical="center"/>
    </xf>
    <xf numFmtId="0" fontId="46" fillId="2" borderId="4" xfId="54" applyFont="1" applyFill="1" applyBorder="1" applyAlignment="1">
      <alignment horizontal="center" vertical="center"/>
    </xf>
    <xf numFmtId="0" fontId="33" fillId="0" borderId="3" xfId="59" applyFont="1" applyFill="1" applyBorder="1" applyAlignment="1">
      <alignment horizontal="center" vertical="center" wrapText="1"/>
    </xf>
    <xf numFmtId="0" fontId="8" fillId="0" borderId="3" xfId="59" applyFont="1" applyFill="1" applyBorder="1" applyAlignment="1">
      <alignment horizontal="center" vertical="center"/>
    </xf>
    <xf numFmtId="0" fontId="1" fillId="0" borderId="7" xfId="54" applyFont="1" applyFill="1" applyBorder="1" applyAlignment="1">
      <alignment horizontal="left" vertical="center" wrapText="1"/>
    </xf>
    <xf numFmtId="0" fontId="11" fillId="0" borderId="3" xfId="54" applyFont="1" applyFill="1" applyBorder="1" applyAlignment="1">
      <alignment horizontal="center" vertical="center" wrapText="1"/>
    </xf>
    <xf numFmtId="0" fontId="91" fillId="0" borderId="2" xfId="54" applyFont="1" applyBorder="1" applyAlignment="1">
      <alignment vertical="center"/>
    </xf>
    <xf numFmtId="0" fontId="16" fillId="0" borderId="3" xfId="54" applyFont="1" applyBorder="1" applyAlignment="1">
      <alignment horizontal="left"/>
    </xf>
    <xf numFmtId="49" fontId="1" fillId="0" borderId="0" xfId="54" applyNumberFormat="1" applyFont="1" applyAlignment="1">
      <alignment horizontal="center" vertical="center"/>
    </xf>
    <xf numFmtId="58" fontId="21" fillId="2" borderId="3" xfId="54" applyNumberFormat="1" applyFont="1" applyFill="1" applyBorder="1" applyAlignment="1">
      <alignment horizontal="center" vertical="center"/>
    </xf>
    <xf numFmtId="0" fontId="9" fillId="2" borderId="3" xfId="57" applyFont="1" applyFill="1" applyBorder="1" applyAlignment="1">
      <alignment horizontal="left" vertical="center"/>
    </xf>
    <xf numFmtId="0" fontId="6" fillId="2" borderId="4" xfId="54" applyFont="1" applyFill="1" applyBorder="1" applyAlignment="1">
      <alignment horizontal="left" vertical="center"/>
    </xf>
    <xf numFmtId="58" fontId="8" fillId="0" borderId="3" xfId="54" applyNumberFormat="1" applyFont="1" applyFill="1" applyBorder="1" applyAlignment="1">
      <alignment vertical="center"/>
    </xf>
    <xf numFmtId="58" fontId="21" fillId="0" borderId="3" xfId="59" applyNumberFormat="1" applyFont="1" applyFill="1" applyBorder="1" applyAlignment="1">
      <alignment horizontal="center" vertical="center"/>
    </xf>
    <xf numFmtId="58" fontId="12" fillId="0" borderId="3" xfId="54" applyNumberFormat="1" applyFont="1" applyFill="1" applyBorder="1" applyAlignment="1">
      <alignment horizontal="center" vertical="center" wrapText="1"/>
    </xf>
    <xf numFmtId="0" fontId="9" fillId="0" borderId="0" xfId="54" applyFont="1"/>
    <xf numFmtId="0" fontId="82" fillId="0" borderId="0" xfId="54" applyFont="1" applyAlignment="1">
      <alignment horizontal="left" vertical="center"/>
    </xf>
    <xf numFmtId="177" fontId="76" fillId="0" borderId="0" xfId="54" applyNumberFormat="1" applyFont="1" applyFill="1" applyAlignment="1">
      <alignment horizontal="center" vertical="center"/>
    </xf>
    <xf numFmtId="0" fontId="16" fillId="0" borderId="14" xfId="54" applyFont="1" applyBorder="1" applyAlignment="1">
      <alignment horizontal="center" vertical="center"/>
    </xf>
    <xf numFmtId="0" fontId="92" fillId="0" borderId="0" xfId="54" applyFont="1" applyFill="1" applyAlignment="1">
      <alignment vertical="center"/>
    </xf>
    <xf numFmtId="0" fontId="92" fillId="0" borderId="0" xfId="54" applyFont="1" applyFill="1" applyAlignment="1">
      <alignment vertical="center" wrapText="1"/>
    </xf>
    <xf numFmtId="177" fontId="6" fillId="0" borderId="0" xfId="54" applyNumberFormat="1" applyFont="1" applyFill="1" applyAlignment="1">
      <alignment horizontal="center" vertical="center"/>
    </xf>
    <xf numFmtId="177" fontId="9" fillId="0" borderId="0" xfId="54" applyNumberFormat="1" applyFont="1" applyFill="1" applyAlignment="1">
      <alignment horizontal="center" vertical="center"/>
    </xf>
    <xf numFmtId="0" fontId="16" fillId="17" borderId="15" xfId="54" applyFont="1" applyFill="1" applyBorder="1" applyAlignment="1">
      <alignment horizontal="center" vertical="center"/>
    </xf>
    <xf numFmtId="14" fontId="29" fillId="0" borderId="15" xfId="54" applyNumberFormat="1" applyFont="1" applyBorder="1" applyAlignment="1">
      <alignment horizontal="left" vertical="center" wrapText="1"/>
    </xf>
    <xf numFmtId="0" fontId="81" fillId="0" borderId="0" xfId="54" applyFont="1" applyFill="1" applyAlignment="1">
      <alignment horizontal="left" vertical="center"/>
    </xf>
    <xf numFmtId="0" fontId="82" fillId="0" borderId="0" xfId="54" applyFont="1" applyFill="1" applyAlignment="1">
      <alignment horizontal="left" vertical="center"/>
    </xf>
    <xf numFmtId="0" fontId="93" fillId="0" borderId="0" xfId="11" applyFont="1" applyFill="1" applyAlignment="1" applyProtection="1">
      <alignment horizontal="left" vertical="center"/>
    </xf>
    <xf numFmtId="181" fontId="39" fillId="0" borderId="3" xfId="54" applyNumberFormat="1" applyFont="1" applyFill="1" applyBorder="1" applyAlignment="1">
      <alignment horizontal="center" vertical="center"/>
    </xf>
    <xf numFmtId="0" fontId="42" fillId="0" borderId="0" xfId="54" applyFont="1" applyFill="1" applyAlignment="1">
      <alignment horizontal="center" vertical="center"/>
    </xf>
    <xf numFmtId="0" fontId="42" fillId="0" borderId="0" xfId="54" applyFill="1" applyAlignment="1">
      <alignment vertical="center"/>
    </xf>
    <xf numFmtId="49" fontId="42" fillId="0" borderId="0" xfId="54" applyNumberFormat="1" applyFont="1" applyFill="1" applyAlignment="1">
      <alignment horizontal="center" vertical="center"/>
    </xf>
    <xf numFmtId="0" fontId="42" fillId="0" borderId="0" xfId="54" applyFont="1" applyFill="1" applyAlignment="1">
      <alignment horizontal="left" vertical="center"/>
    </xf>
    <xf numFmtId="179" fontId="6" fillId="0" borderId="0" xfId="54" applyNumberFormat="1" applyFont="1" applyAlignment="1">
      <alignment horizontal="center" vertical="center"/>
    </xf>
    <xf numFmtId="179" fontId="9" fillId="2" borderId="0" xfId="54" applyNumberFormat="1" applyFont="1" applyFill="1"/>
    <xf numFmtId="0" fontId="94" fillId="0" borderId="0" xfId="54" applyFont="1" applyAlignment="1">
      <alignment horizontal="left" vertical="center"/>
    </xf>
    <xf numFmtId="0" fontId="42" fillId="2" borderId="0" xfId="54" applyFont="1" applyFill="1" applyAlignment="1">
      <alignment horizontal="center" vertical="center"/>
    </xf>
    <xf numFmtId="177" fontId="42" fillId="2" borderId="0" xfId="54" applyNumberFormat="1" applyFont="1" applyFill="1" applyAlignment="1">
      <alignment horizontal="center" vertical="center"/>
    </xf>
    <xf numFmtId="177" fontId="76" fillId="2" borderId="0" xfId="54" applyNumberFormat="1" applyFont="1" applyFill="1" applyAlignment="1">
      <alignment horizontal="center" vertical="center"/>
    </xf>
    <xf numFmtId="179" fontId="76" fillId="2" borderId="0" xfId="54" applyNumberFormat="1" applyFont="1" applyFill="1" applyAlignment="1">
      <alignment horizontal="center" vertical="center"/>
    </xf>
    <xf numFmtId="0" fontId="55" fillId="2" borderId="0" xfId="54" applyFont="1" applyFill="1" applyAlignment="1">
      <alignment horizontal="center" vertical="center"/>
    </xf>
    <xf numFmtId="0" fontId="42" fillId="0" borderId="0" xfId="54" applyFont="1" applyAlignment="1">
      <alignment vertical="center"/>
    </xf>
    <xf numFmtId="0" fontId="95" fillId="2" borderId="0" xfId="54" applyFont="1" applyFill="1" applyBorder="1" applyAlignment="1">
      <alignment horizontal="center" vertical="center"/>
    </xf>
    <xf numFmtId="179" fontId="95" fillId="2" borderId="0" xfId="54" applyNumberFormat="1" applyFont="1" applyFill="1" applyBorder="1" applyAlignment="1">
      <alignment horizontal="center" vertical="center"/>
    </xf>
    <xf numFmtId="0" fontId="9" fillId="0" borderId="14" xfId="54" applyFont="1" applyFill="1" applyBorder="1" applyAlignment="1">
      <alignment horizontal="center" vertical="center"/>
    </xf>
    <xf numFmtId="49" fontId="9" fillId="0" borderId="15" xfId="54" applyNumberFormat="1" applyFont="1" applyFill="1" applyBorder="1" applyAlignment="1">
      <alignment horizontal="center" vertical="center"/>
    </xf>
    <xf numFmtId="0" fontId="9" fillId="0" borderId="15" xfId="54" applyFont="1" applyFill="1" applyBorder="1" applyAlignment="1">
      <alignment horizontal="center" vertical="center"/>
    </xf>
    <xf numFmtId="0" fontId="9" fillId="0" borderId="15" xfId="54" applyFont="1" applyBorder="1" applyAlignment="1">
      <alignment horizontal="center" vertical="center"/>
    </xf>
    <xf numFmtId="179" fontId="9" fillId="0" borderId="15" xfId="54" applyNumberFormat="1" applyFont="1" applyBorder="1" applyAlignment="1">
      <alignment horizontal="center" vertical="center"/>
    </xf>
    <xf numFmtId="177" fontId="6" fillId="0" borderId="15" xfId="54" applyNumberFormat="1" applyFont="1" applyBorder="1" applyAlignment="1">
      <alignment horizontal="center" vertical="center" wrapText="1"/>
    </xf>
    <xf numFmtId="177" fontId="9" fillId="0" borderId="15" xfId="54" applyNumberFormat="1" applyFont="1" applyBorder="1" applyAlignment="1">
      <alignment horizontal="center" vertical="center"/>
    </xf>
    <xf numFmtId="177" fontId="9" fillId="0" borderId="3" xfId="0" applyNumberFormat="1" applyFont="1" applyFill="1" applyBorder="1" applyAlignment="1">
      <alignment horizontal="left" vertical="center"/>
    </xf>
    <xf numFmtId="0" fontId="8" fillId="0" borderId="0" xfId="54" applyFont="1" applyFill="1" applyBorder="1" applyAlignment="1">
      <alignment horizontal="center" vertical="center"/>
    </xf>
    <xf numFmtId="49" fontId="5" fillId="0" borderId="0" xfId="54" applyNumberFormat="1" applyFont="1" applyFill="1" applyBorder="1" applyAlignment="1">
      <alignment horizontal="center" vertical="center"/>
    </xf>
    <xf numFmtId="0" fontId="5" fillId="0" borderId="0" xfId="54" applyFont="1" applyFill="1" applyAlignment="1">
      <alignment horizontal="left" vertical="center"/>
    </xf>
    <xf numFmtId="179" fontId="8" fillId="0" borderId="0" xfId="54" applyNumberFormat="1" applyFont="1" applyFill="1" applyBorder="1" applyAlignment="1">
      <alignment horizontal="center" vertical="center"/>
    </xf>
    <xf numFmtId="177" fontId="5" fillId="0" borderId="0" xfId="54" applyNumberFormat="1" applyFont="1" applyFill="1" applyBorder="1" applyAlignment="1">
      <alignment horizontal="center" vertical="center"/>
    </xf>
    <xf numFmtId="177" fontId="27" fillId="0" borderId="0" xfId="57" applyNumberFormat="1" applyFont="1" applyFill="1" applyBorder="1" applyAlignment="1">
      <alignment horizontal="center" vertical="center"/>
    </xf>
    <xf numFmtId="179" fontId="5" fillId="0" borderId="0" xfId="54" applyNumberFormat="1" applyFont="1" applyAlignment="1">
      <alignment horizontal="center" vertical="center"/>
    </xf>
    <xf numFmtId="177" fontId="5" fillId="0" borderId="0" xfId="54" applyNumberFormat="1" applyFont="1" applyAlignment="1">
      <alignment horizontal="center" vertical="center"/>
    </xf>
    <xf numFmtId="0" fontId="5" fillId="0" borderId="0" xfId="54" applyFont="1" applyAlignment="1">
      <alignment horizontal="left" vertical="center"/>
    </xf>
    <xf numFmtId="177" fontId="95" fillId="2" borderId="0" xfId="54" applyNumberFormat="1" applyFont="1" applyFill="1" applyBorder="1" applyAlignment="1">
      <alignment horizontal="center" vertical="center"/>
    </xf>
    <xf numFmtId="179" fontId="9" fillId="2" borderId="15" xfId="54" applyNumberFormat="1" applyFont="1" applyFill="1" applyBorder="1" applyAlignment="1">
      <alignment horizontal="center" vertical="center"/>
    </xf>
    <xf numFmtId="14" fontId="18" fillId="0" borderId="15" xfId="54" applyNumberFormat="1" applyFont="1" applyBorder="1" applyAlignment="1">
      <alignment horizontal="left" vertical="center" wrapText="1"/>
    </xf>
    <xf numFmtId="0" fontId="6" fillId="4" borderId="15" xfId="54" applyFont="1" applyFill="1" applyBorder="1" applyAlignment="1">
      <alignment horizontal="center" vertical="center"/>
    </xf>
    <xf numFmtId="177" fontId="18" fillId="0" borderId="15" xfId="54" applyNumberFormat="1" applyFont="1" applyFill="1" applyBorder="1" applyAlignment="1">
      <alignment horizontal="center" vertical="center" wrapText="1"/>
    </xf>
    <xf numFmtId="14" fontId="18" fillId="0" borderId="15" xfId="54" applyNumberFormat="1" applyFont="1" applyFill="1" applyBorder="1" applyAlignment="1">
      <alignment horizontal="center" vertical="center" wrapText="1"/>
    </xf>
    <xf numFmtId="0" fontId="9" fillId="2" borderId="15" xfId="54" applyFont="1" applyFill="1" applyBorder="1" applyAlignment="1">
      <alignment horizontal="center" vertical="center"/>
    </xf>
    <xf numFmtId="0" fontId="7" fillId="2" borderId="5" xfId="54" applyFont="1" applyFill="1" applyBorder="1" applyAlignment="1">
      <alignment horizontal="left" vertical="center"/>
    </xf>
    <xf numFmtId="179" fontId="5" fillId="2" borderId="0" xfId="54" applyNumberFormat="1" applyFont="1" applyFill="1" applyBorder="1" applyAlignment="1">
      <alignment horizontal="center" vertical="center"/>
    </xf>
    <xf numFmtId="0" fontId="20" fillId="0" borderId="0" xfId="54" applyFont="1" applyFill="1" applyBorder="1" applyAlignment="1">
      <alignment horizontal="left" vertical="center" wrapText="1"/>
    </xf>
    <xf numFmtId="0" fontId="5" fillId="0" borderId="0" xfId="54" applyFont="1" applyFill="1" applyBorder="1" applyAlignment="1">
      <alignment horizontal="center" vertical="center"/>
    </xf>
    <xf numFmtId="177" fontId="20" fillId="0" borderId="0" xfId="54" applyNumberFormat="1" applyFont="1" applyFill="1" applyBorder="1" applyAlignment="1">
      <alignment horizontal="center" vertical="center" wrapText="1"/>
    </xf>
    <xf numFmtId="0" fontId="20" fillId="0" borderId="0" xfId="54" applyFont="1" applyFill="1" applyBorder="1" applyAlignment="1">
      <alignment horizontal="center" vertical="center" wrapText="1"/>
    </xf>
    <xf numFmtId="0" fontId="8" fillId="2" borderId="0" xfId="54" applyFont="1" applyFill="1" applyBorder="1" applyAlignment="1">
      <alignment horizontal="center" vertical="center"/>
    </xf>
    <xf numFmtId="0" fontId="5" fillId="2" borderId="0" xfId="54" applyFont="1" applyFill="1" applyBorder="1" applyAlignment="1">
      <alignment horizontal="center" vertical="center"/>
    </xf>
    <xf numFmtId="179" fontId="5" fillId="2" borderId="0" xfId="54" applyNumberFormat="1" applyFont="1" applyFill="1" applyAlignment="1">
      <alignment horizontal="center" vertical="center"/>
    </xf>
    <xf numFmtId="177" fontId="5" fillId="0" borderId="0" xfId="54" applyNumberFormat="1" applyFont="1" applyFill="1" applyAlignment="1">
      <alignment horizontal="center" vertical="center"/>
    </xf>
    <xf numFmtId="0" fontId="11" fillId="0" borderId="0" xfId="54" applyFont="1" applyAlignment="1">
      <alignment horizontal="left" vertical="center"/>
    </xf>
    <xf numFmtId="177" fontId="9" fillId="2" borderId="15" xfId="54" applyNumberFormat="1" applyFont="1" applyFill="1" applyBorder="1" applyAlignment="1">
      <alignment horizontal="center" vertical="center"/>
    </xf>
    <xf numFmtId="177" fontId="6" fillId="2" borderId="15" xfId="54" applyNumberFormat="1" applyFont="1" applyFill="1" applyBorder="1" applyAlignment="1">
      <alignment horizontal="center" vertical="center" wrapText="1"/>
    </xf>
    <xf numFmtId="179" fontId="6" fillId="2" borderId="15" xfId="54" applyNumberFormat="1" applyFont="1" applyFill="1" applyBorder="1" applyAlignment="1">
      <alignment horizontal="center" vertical="center" wrapText="1"/>
    </xf>
    <xf numFmtId="0" fontId="9" fillId="2" borderId="15" xfId="54" applyFont="1" applyFill="1" applyBorder="1" applyAlignment="1">
      <alignment horizontal="center" vertical="center" wrapText="1"/>
    </xf>
    <xf numFmtId="0" fontId="6" fillId="0" borderId="17" xfId="54" applyFont="1" applyFill="1" applyBorder="1" applyAlignment="1">
      <alignment vertical="center"/>
    </xf>
    <xf numFmtId="179" fontId="6" fillId="0" borderId="5" xfId="54" applyNumberFormat="1" applyFont="1" applyFill="1" applyBorder="1" applyAlignment="1">
      <alignment horizontal="center" vertical="center"/>
    </xf>
    <xf numFmtId="0" fontId="39" fillId="0" borderId="5" xfId="0" applyFont="1" applyFill="1" applyBorder="1" applyAlignment="1">
      <alignment horizontal="center" vertical="center"/>
    </xf>
    <xf numFmtId="0" fontId="6" fillId="0" borderId="8" xfId="54" applyFont="1" applyFill="1" applyBorder="1" applyAlignment="1">
      <alignment vertical="center"/>
    </xf>
    <xf numFmtId="177" fontId="40" fillId="2" borderId="0" xfId="54" applyNumberFormat="1" applyFont="1" applyFill="1" applyBorder="1" applyAlignment="1">
      <alignment horizontal="center" vertical="center"/>
    </xf>
    <xf numFmtId="177" fontId="5" fillId="2" borderId="0" xfId="54" applyNumberFormat="1" applyFont="1" applyFill="1" applyBorder="1" applyAlignment="1">
      <alignment horizontal="center" vertical="center"/>
    </xf>
    <xf numFmtId="0" fontId="40" fillId="2" borderId="0" xfId="54" applyFont="1" applyFill="1" applyBorder="1" applyAlignment="1">
      <alignment horizontal="center" vertical="center"/>
    </xf>
    <xf numFmtId="0" fontId="5" fillId="0" borderId="0" xfId="54" applyFont="1" applyFill="1" applyBorder="1" applyAlignment="1">
      <alignment vertical="center" shrinkToFit="1"/>
    </xf>
    <xf numFmtId="177" fontId="5" fillId="2" borderId="0" xfId="54" applyNumberFormat="1" applyFont="1" applyFill="1" applyAlignment="1">
      <alignment horizontal="center" vertical="center"/>
    </xf>
    <xf numFmtId="179" fontId="42" fillId="0" borderId="0" xfId="54" applyNumberFormat="1" applyAlignment="1">
      <alignment horizontal="center" vertical="center"/>
    </xf>
    <xf numFmtId="179" fontId="9" fillId="0" borderId="0" xfId="54" applyNumberFormat="1" applyFont="1" applyFill="1"/>
    <xf numFmtId="179" fontId="42" fillId="0" borderId="0" xfId="54" applyNumberFormat="1" applyFont="1" applyFill="1" applyAlignment="1">
      <alignment horizontal="center" vertical="center"/>
    </xf>
    <xf numFmtId="179" fontId="83" fillId="0" borderId="0" xfId="54" applyNumberFormat="1" applyFont="1" applyAlignment="1">
      <alignment horizontal="center" vertical="center"/>
    </xf>
    <xf numFmtId="177" fontId="83" fillId="0" borderId="0" xfId="54" applyNumberFormat="1" applyFont="1" applyAlignment="1">
      <alignment horizontal="center" vertical="center"/>
    </xf>
    <xf numFmtId="179" fontId="16" fillId="0" borderId="14" xfId="54" applyNumberFormat="1" applyFont="1" applyBorder="1" applyAlignment="1">
      <alignment horizontal="center" vertical="center"/>
    </xf>
    <xf numFmtId="179" fontId="16" fillId="2" borderId="15" xfId="54" applyNumberFormat="1" applyFont="1" applyFill="1" applyBorder="1" applyAlignment="1">
      <alignment horizontal="center" vertical="center"/>
    </xf>
    <xf numFmtId="0" fontId="8" fillId="0" borderId="0" xfId="54" applyFont="1" applyFill="1" applyAlignment="1">
      <alignment horizontal="center" vertical="center"/>
    </xf>
    <xf numFmtId="177" fontId="8" fillId="0" borderId="0" xfId="54" applyNumberFormat="1" applyFont="1" applyAlignment="1">
      <alignment horizontal="center" vertical="center"/>
    </xf>
    <xf numFmtId="179" fontId="16" fillId="0" borderId="15" xfId="54" applyNumberFormat="1" applyFont="1" applyFill="1" applyBorder="1" applyAlignment="1">
      <alignment horizontal="center" vertical="center"/>
    </xf>
    <xf numFmtId="179" fontId="6" fillId="6" borderId="3" xfId="54" applyNumberFormat="1" applyFont="1" applyFill="1" applyBorder="1" applyAlignment="1">
      <alignment horizontal="center" vertical="center"/>
    </xf>
    <xf numFmtId="14" fontId="18" fillId="6" borderId="3" xfId="54" applyNumberFormat="1" applyFont="1" applyFill="1" applyBorder="1" applyAlignment="1">
      <alignment horizontal="left" vertical="center" wrapText="1"/>
    </xf>
    <xf numFmtId="179" fontId="5" fillId="0" borderId="0" xfId="54" applyNumberFormat="1" applyFont="1" applyFill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179" fontId="1" fillId="0" borderId="0" xfId="54" applyNumberFormat="1" applyFont="1" applyFill="1" applyAlignment="1">
      <alignment horizontal="left" vertical="center"/>
    </xf>
    <xf numFmtId="179" fontId="81" fillId="0" borderId="0" xfId="54" applyNumberFormat="1" applyFont="1" applyFill="1" applyAlignment="1">
      <alignment horizontal="left" vertical="center"/>
    </xf>
    <xf numFmtId="177" fontId="83" fillId="0" borderId="0" xfId="54" applyNumberFormat="1" applyFont="1" applyAlignment="1">
      <alignment horizontal="left" vertical="center"/>
    </xf>
    <xf numFmtId="177" fontId="4" fillId="0" borderId="15" xfId="54" applyNumberFormat="1" applyFont="1" applyFill="1" applyBorder="1" applyAlignment="1">
      <alignment horizontal="center" vertical="center"/>
    </xf>
    <xf numFmtId="179" fontId="4" fillId="0" borderId="15" xfId="54" applyNumberFormat="1" applyFont="1" applyFill="1" applyBorder="1" applyAlignment="1">
      <alignment horizontal="center" vertical="center" wrapText="1"/>
    </xf>
    <xf numFmtId="0" fontId="4" fillId="0" borderId="17" xfId="54" applyFont="1" applyFill="1" applyBorder="1" applyAlignment="1">
      <alignment horizontal="left" vertical="center"/>
    </xf>
    <xf numFmtId="179" fontId="42" fillId="2" borderId="0" xfId="54" applyNumberFormat="1" applyFill="1" applyAlignment="1">
      <alignment horizontal="center" vertical="center"/>
    </xf>
    <xf numFmtId="0" fontId="6" fillId="0" borderId="0" xfId="54" applyFont="1" applyAlignment="1">
      <alignment horizontal="left" vertical="center"/>
    </xf>
    <xf numFmtId="177" fontId="42" fillId="2" borderId="0" xfId="54" applyNumberFormat="1" applyFill="1" applyAlignment="1">
      <alignment horizontal="center" vertical="center"/>
    </xf>
    <xf numFmtId="179" fontId="42" fillId="2" borderId="0" xfId="54" applyNumberFormat="1" applyFont="1" applyFill="1" applyAlignment="1">
      <alignment horizontal="center" vertical="center"/>
    </xf>
    <xf numFmtId="179" fontId="83" fillId="0" borderId="0" xfId="54" applyNumberFormat="1" applyFont="1" applyFill="1" applyAlignment="1">
      <alignment horizontal="center" vertical="center"/>
    </xf>
    <xf numFmtId="0" fontId="83" fillId="0" borderId="0" xfId="54" applyFont="1" applyFill="1" applyAlignment="1">
      <alignment horizontal="left" vertical="center"/>
    </xf>
    <xf numFmtId="179" fontId="16" fillId="2" borderId="14" xfId="54" applyNumberFormat="1" applyFont="1" applyFill="1" applyBorder="1" applyAlignment="1">
      <alignment horizontal="center" vertical="center"/>
    </xf>
    <xf numFmtId="0" fontId="16" fillId="0" borderId="15" xfId="54" applyFont="1" applyBorder="1" applyAlignment="1">
      <alignment horizontal="left" vertical="center"/>
    </xf>
    <xf numFmtId="179" fontId="16" fillId="0" borderId="15" xfId="54" applyNumberFormat="1" applyFont="1" applyBorder="1" applyAlignment="1">
      <alignment horizontal="center" vertical="center"/>
    </xf>
    <xf numFmtId="179" fontId="5" fillId="2" borderId="3" xfId="54" applyNumberFormat="1" applyFont="1" applyFill="1" applyBorder="1" applyAlignment="1">
      <alignment horizontal="center" vertical="center"/>
    </xf>
    <xf numFmtId="0" fontId="6" fillId="6" borderId="3" xfId="54" applyFont="1" applyFill="1" applyBorder="1" applyAlignment="1">
      <alignment horizontal="left" vertical="center"/>
    </xf>
    <xf numFmtId="0" fontId="83" fillId="2" borderId="0" xfId="54" applyFont="1" applyFill="1" applyAlignment="1">
      <alignment horizontal="center" vertical="center"/>
    </xf>
    <xf numFmtId="0" fontId="6" fillId="0" borderId="3" xfId="54" applyFont="1" applyBorder="1" applyAlignment="1">
      <alignment horizontal="left" vertical="center"/>
    </xf>
    <xf numFmtId="0" fontId="82" fillId="0" borderId="3" xfId="54" applyFont="1" applyFill="1" applyBorder="1" applyAlignment="1">
      <alignment horizontal="center" vertical="center"/>
    </xf>
    <xf numFmtId="179" fontId="83" fillId="2" borderId="0" xfId="54" applyNumberFormat="1" applyFont="1" applyFill="1" applyAlignment="1">
      <alignment horizontal="center" vertical="center"/>
    </xf>
    <xf numFmtId="179" fontId="4" fillId="2" borderId="15" xfId="54" applyNumberFormat="1" applyFont="1" applyFill="1" applyBorder="1" applyAlignment="1">
      <alignment horizontal="center" vertical="center" wrapText="1"/>
    </xf>
    <xf numFmtId="177" fontId="42" fillId="2" borderId="3" xfId="54" applyNumberFormat="1" applyFill="1" applyBorder="1" applyAlignment="1">
      <alignment horizontal="center" vertical="center"/>
    </xf>
    <xf numFmtId="177" fontId="42" fillId="2" borderId="3" xfId="54" applyNumberFormat="1" applyFont="1" applyFill="1" applyBorder="1" applyAlignment="1">
      <alignment horizontal="center" vertical="center"/>
    </xf>
    <xf numFmtId="179" fontId="42" fillId="2" borderId="3" xfId="54" applyNumberFormat="1" applyFont="1" applyFill="1" applyBorder="1" applyAlignment="1">
      <alignment horizontal="center" vertical="center"/>
    </xf>
    <xf numFmtId="177" fontId="82" fillId="0" borderId="0" xfId="54" applyNumberFormat="1" applyFont="1" applyFill="1" applyAlignment="1">
      <alignment horizontal="center" vertical="center"/>
    </xf>
    <xf numFmtId="0" fontId="42" fillId="2" borderId="0" xfId="54" applyFont="1" applyFill="1" applyAlignment="1">
      <alignment vertical="center"/>
    </xf>
    <xf numFmtId="179" fontId="9" fillId="2" borderId="0" xfId="54" applyNumberFormat="1" applyFont="1" applyFill="1" applyBorder="1" applyAlignment="1">
      <alignment horizontal="center" vertical="center"/>
    </xf>
    <xf numFmtId="49" fontId="18" fillId="2" borderId="0" xfId="54" applyNumberFormat="1" applyFont="1" applyFill="1" applyBorder="1" applyAlignment="1">
      <alignment horizontal="center" vertical="center"/>
    </xf>
    <xf numFmtId="58" fontId="6" fillId="2" borderId="0" xfId="57" applyNumberFormat="1" applyFont="1" applyFill="1" applyBorder="1" applyAlignment="1">
      <alignment horizontal="left" vertical="center" wrapText="1"/>
    </xf>
    <xf numFmtId="0" fontId="9" fillId="2" borderId="0" xfId="54" applyFont="1" applyFill="1" applyBorder="1" applyAlignment="1">
      <alignment horizontal="center" vertical="center"/>
    </xf>
    <xf numFmtId="0" fontId="84" fillId="2" borderId="0" xfId="54" applyFont="1" applyFill="1" applyBorder="1" applyAlignment="1">
      <alignment horizontal="center" vertical="center"/>
    </xf>
    <xf numFmtId="177" fontId="6" fillId="2" borderId="0" xfId="54" applyNumberFormat="1" applyFont="1" applyFill="1" applyBorder="1" applyAlignment="1">
      <alignment horizontal="center" vertical="center"/>
    </xf>
    <xf numFmtId="177" fontId="7" fillId="2" borderId="0" xfId="57" applyNumberFormat="1" applyFont="1" applyFill="1" applyBorder="1" applyAlignment="1">
      <alignment horizontal="center" vertical="center"/>
    </xf>
    <xf numFmtId="177" fontId="83" fillId="0" borderId="0" xfId="54" applyNumberFormat="1" applyFont="1" applyFill="1" applyAlignment="1">
      <alignment horizontal="center" vertical="center"/>
    </xf>
    <xf numFmtId="0" fontId="18" fillId="6" borderId="3" xfId="54" applyFont="1" applyFill="1" applyBorder="1" applyAlignment="1">
      <alignment horizontal="left" vertical="center" wrapText="1"/>
    </xf>
    <xf numFmtId="179" fontId="6" fillId="0" borderId="0" xfId="54" applyNumberFormat="1" applyFont="1" applyFill="1" applyBorder="1" applyAlignment="1">
      <alignment horizontal="center" vertical="center"/>
    </xf>
    <xf numFmtId="0" fontId="18" fillId="2" borderId="0" xfId="54" applyFont="1" applyFill="1" applyBorder="1" applyAlignment="1">
      <alignment horizontal="left" vertical="center" wrapText="1"/>
    </xf>
    <xf numFmtId="177" fontId="18" fillId="2" borderId="0" xfId="54" applyNumberFormat="1" applyFont="1" applyFill="1" applyBorder="1" applyAlignment="1">
      <alignment horizontal="center" vertical="center" wrapText="1"/>
    </xf>
    <xf numFmtId="0" fontId="18" fillId="2" borderId="0" xfId="54" applyFont="1" applyFill="1" applyBorder="1" applyAlignment="1">
      <alignment horizontal="center" vertical="center"/>
    </xf>
    <xf numFmtId="0" fontId="37" fillId="0" borderId="0" xfId="54" applyFont="1" applyFill="1" applyBorder="1" applyAlignment="1">
      <alignment horizontal="left" vertical="center"/>
    </xf>
    <xf numFmtId="179" fontId="8" fillId="0" borderId="0" xfId="54" applyNumberFormat="1" applyFont="1" applyFill="1"/>
    <xf numFmtId="177" fontId="13" fillId="0" borderId="0" xfId="54" applyNumberFormat="1" applyFont="1" applyFill="1" applyAlignment="1">
      <alignment horizontal="center" vertical="center"/>
    </xf>
    <xf numFmtId="0" fontId="20" fillId="0" borderId="0" xfId="54" applyFont="1" applyFill="1" applyAlignment="1">
      <alignment horizontal="center" vertical="center"/>
    </xf>
    <xf numFmtId="177" fontId="39" fillId="0" borderId="0" xfId="54" applyNumberFormat="1" applyFont="1" applyFill="1" applyBorder="1" applyAlignment="1">
      <alignment horizontal="center" vertical="center"/>
    </xf>
    <xf numFmtId="177" fontId="6" fillId="0" borderId="0" xfId="54" applyNumberFormat="1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vertical="center" shrinkToFit="1"/>
    </xf>
    <xf numFmtId="0" fontId="8" fillId="2" borderId="0" xfId="54" applyFont="1" applyFill="1" applyAlignment="1">
      <alignment horizontal="center" vertical="center"/>
    </xf>
    <xf numFmtId="0" fontId="42" fillId="2" borderId="0" xfId="54" applyFont="1" applyFill="1" applyAlignment="1">
      <alignment horizontal="left"/>
    </xf>
    <xf numFmtId="177" fontId="56" fillId="2" borderId="0" xfId="54" applyNumberFormat="1" applyFont="1" applyFill="1" applyAlignment="1">
      <alignment horizontal="center" vertical="center"/>
    </xf>
    <xf numFmtId="0" fontId="30" fillId="2" borderId="0" xfId="54" applyFont="1" applyFill="1" applyAlignment="1">
      <alignment horizontal="center" vertical="center"/>
    </xf>
    <xf numFmtId="177" fontId="34" fillId="2" borderId="0" xfId="54" applyNumberFormat="1" applyFont="1" applyFill="1" applyAlignment="1">
      <alignment horizontal="center" vertical="center"/>
    </xf>
    <xf numFmtId="177" fontId="30" fillId="2" borderId="0" xfId="54" applyNumberFormat="1" applyFont="1" applyFill="1" applyAlignment="1">
      <alignment horizontal="center" vertical="center"/>
    </xf>
    <xf numFmtId="0" fontId="34" fillId="2" borderId="0" xfId="54" applyFont="1" applyFill="1" applyAlignment="1">
      <alignment horizontal="center" vertical="center"/>
    </xf>
    <xf numFmtId="0" fontId="30" fillId="2" borderId="0" xfId="54" applyFont="1" applyFill="1" applyAlignment="1">
      <alignment vertical="center"/>
    </xf>
    <xf numFmtId="49" fontId="6" fillId="2" borderId="0" xfId="54" applyNumberFormat="1" applyFont="1" applyFill="1" applyBorder="1" applyAlignment="1">
      <alignment horizontal="center" vertical="center"/>
    </xf>
    <xf numFmtId="0" fontId="6" fillId="0" borderId="0" xfId="54" applyFont="1" applyFill="1" applyBorder="1" applyAlignment="1">
      <alignment horizontal="left" vertical="center" wrapText="1"/>
    </xf>
    <xf numFmtId="177" fontId="9" fillId="2" borderId="0" xfId="54" applyNumberFormat="1" applyFont="1" applyFill="1" applyBorder="1" applyAlignment="1">
      <alignment horizontal="center" vertical="center"/>
    </xf>
    <xf numFmtId="0" fontId="9" fillId="0" borderId="0" xfId="54" applyFont="1" applyFill="1" applyBorder="1" applyAlignment="1">
      <alignment horizontal="center" vertical="center"/>
    </xf>
    <xf numFmtId="49" fontId="6" fillId="0" borderId="0" xfId="54" applyNumberFormat="1" applyFont="1" applyFill="1" applyBorder="1" applyAlignment="1">
      <alignment horizontal="center" vertical="center"/>
    </xf>
    <xf numFmtId="177" fontId="9" fillId="0" borderId="0" xfId="54" applyNumberFormat="1" applyFont="1" applyFill="1" applyBorder="1" applyAlignment="1">
      <alignment horizontal="center" vertical="center"/>
    </xf>
    <xf numFmtId="0" fontId="5" fillId="0" borderId="0" xfId="54" applyFont="1" applyFill="1" applyBorder="1" applyAlignment="1">
      <alignment vertical="center"/>
    </xf>
    <xf numFmtId="0" fontId="55" fillId="0" borderId="0" xfId="54" applyFont="1" applyFill="1" applyAlignment="1">
      <alignment horizontal="center"/>
    </xf>
    <xf numFmtId="177" fontId="55" fillId="0" borderId="0" xfId="54" applyNumberFormat="1" applyFont="1" applyFill="1"/>
    <xf numFmtId="0" fontId="75" fillId="2" borderId="0" xfId="54" applyFont="1" applyFill="1" applyAlignment="1">
      <alignment horizontal="left"/>
    </xf>
    <xf numFmtId="177" fontId="42" fillId="2" borderId="0" xfId="54" applyNumberFormat="1" applyFont="1" applyFill="1" applyAlignment="1">
      <alignment horizontal="left"/>
    </xf>
    <xf numFmtId="0" fontId="96" fillId="0" borderId="0" xfId="54" applyFont="1" applyAlignment="1">
      <alignment vertical="center"/>
    </xf>
    <xf numFmtId="177" fontId="42" fillId="0" borderId="0" xfId="54" applyNumberFormat="1" applyFont="1" applyFill="1" applyAlignment="1">
      <alignment horizontal="left"/>
    </xf>
    <xf numFmtId="0" fontId="42" fillId="0" borderId="0" xfId="54" applyFont="1" applyAlignment="1">
      <alignment horizontal="left"/>
    </xf>
    <xf numFmtId="0" fontId="42" fillId="0" borderId="0" xfId="54" applyFont="1" applyAlignment="1">
      <alignment horizontal="center"/>
    </xf>
    <xf numFmtId="177" fontId="42" fillId="0" borderId="0" xfId="54" applyNumberFormat="1" applyFont="1"/>
    <xf numFmtId="0" fontId="42" fillId="2" borderId="0" xfId="54" applyFill="1"/>
    <xf numFmtId="0" fontId="18" fillId="2" borderId="0" xfId="59" applyFont="1" applyFill="1" applyBorder="1" applyAlignment="1">
      <alignment horizontal="left" vertical="center" wrapText="1"/>
    </xf>
    <xf numFmtId="58" fontId="6" fillId="2" borderId="0" xfId="54" applyNumberFormat="1" applyFont="1" applyFill="1" applyBorder="1" applyAlignment="1">
      <alignment horizontal="center" vertical="center"/>
    </xf>
    <xf numFmtId="0" fontId="18" fillId="0" borderId="0" xfId="54" applyFont="1" applyFill="1" applyBorder="1" applyAlignment="1">
      <alignment horizontal="center" vertical="center"/>
    </xf>
    <xf numFmtId="0" fontId="36" fillId="2" borderId="0" xfId="54" applyFont="1" applyFill="1" applyBorder="1" applyAlignment="1">
      <alignment horizontal="center" vertical="center" wrapText="1"/>
    </xf>
    <xf numFmtId="0" fontId="18" fillId="0" borderId="0" xfId="59" applyFont="1" applyFill="1" applyBorder="1" applyAlignment="1">
      <alignment horizontal="left" vertical="center" wrapText="1"/>
    </xf>
    <xf numFmtId="0" fontId="4" fillId="0" borderId="0" xfId="54" applyFont="1" applyFill="1" applyAlignment="1">
      <alignment horizontal="left" vertical="center"/>
    </xf>
    <xf numFmtId="0" fontId="42" fillId="2" borderId="0" xfId="54" applyFont="1" applyFill="1" applyAlignment="1">
      <alignment horizontal="center"/>
    </xf>
    <xf numFmtId="0" fontId="76" fillId="2" borderId="0" xfId="54" applyFont="1" applyFill="1"/>
    <xf numFmtId="177" fontId="39" fillId="2" borderId="0" xfId="54" applyNumberFormat="1" applyFont="1" applyFill="1" applyBorder="1" applyAlignment="1">
      <alignment horizontal="center" vertical="center"/>
    </xf>
    <xf numFmtId="177" fontId="6" fillId="2" borderId="0" xfId="54" applyNumberFormat="1" applyFont="1" applyFill="1" applyBorder="1" applyAlignment="1">
      <alignment vertical="center" shrinkToFit="1"/>
    </xf>
    <xf numFmtId="0" fontId="6" fillId="2" borderId="0" xfId="54" applyFont="1" applyFill="1" applyBorder="1" applyAlignment="1">
      <alignment vertical="center" shrinkToFit="1"/>
    </xf>
    <xf numFmtId="0" fontId="6" fillId="2" borderId="0" xfId="54" applyFont="1" applyFill="1" applyBorder="1" applyAlignment="1">
      <alignment horizontal="left" vertical="center" shrinkToFit="1"/>
    </xf>
    <xf numFmtId="177" fontId="42" fillId="2" borderId="0" xfId="54" applyNumberFormat="1" applyFont="1" applyFill="1"/>
    <xf numFmtId="58" fontId="42" fillId="0" borderId="0" xfId="54" applyNumberFormat="1" applyFont="1"/>
    <xf numFmtId="179" fontId="42" fillId="2" borderId="0" xfId="54" applyNumberFormat="1" applyFont="1" applyFill="1"/>
    <xf numFmtId="179" fontId="42" fillId="0" borderId="0" xfId="54" applyNumberFormat="1" applyFont="1" applyAlignment="1">
      <alignment horizontal="center"/>
    </xf>
    <xf numFmtId="0" fontId="9" fillId="0" borderId="0" xfId="54" applyFont="1" applyAlignment="1">
      <alignment horizontal="center"/>
    </xf>
    <xf numFmtId="179" fontId="30" fillId="2" borderId="0" xfId="54" applyNumberFormat="1" applyFont="1" applyFill="1" applyAlignment="1">
      <alignment horizontal="center" vertical="center"/>
    </xf>
    <xf numFmtId="179" fontId="83" fillId="2" borderId="0" xfId="54" applyNumberFormat="1" applyFont="1" applyFill="1" applyBorder="1" applyAlignment="1">
      <alignment horizontal="center" vertical="center"/>
    </xf>
    <xf numFmtId="179" fontId="54" fillId="2" borderId="0" xfId="54" applyNumberFormat="1" applyFont="1" applyFill="1" applyBorder="1" applyAlignment="1">
      <alignment horizontal="center" vertical="center"/>
    </xf>
    <xf numFmtId="177" fontId="29" fillId="0" borderId="15" xfId="54" applyNumberFormat="1" applyFont="1" applyBorder="1" applyAlignment="1">
      <alignment horizontal="left" vertical="center"/>
    </xf>
    <xf numFmtId="0" fontId="56" fillId="0" borderId="0" xfId="54" applyFont="1" applyFill="1" applyAlignment="1">
      <alignment horizontal="center" vertical="center"/>
    </xf>
    <xf numFmtId="179" fontId="54" fillId="2" borderId="3" xfId="54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horizontal="left" vertical="top" wrapText="1"/>
    </xf>
    <xf numFmtId="179" fontId="20" fillId="0" borderId="0" xfId="0" applyNumberFormat="1" applyFont="1" applyFill="1" applyAlignment="1">
      <alignment horizontal="left" vertical="top" wrapText="1"/>
    </xf>
    <xf numFmtId="179" fontId="8" fillId="0" borderId="0" xfId="54" applyNumberFormat="1" applyFont="1" applyFill="1" applyAlignment="1">
      <alignment horizontal="center" vertical="center"/>
    </xf>
    <xf numFmtId="0" fontId="9" fillId="2" borderId="0" xfId="54" applyFont="1" applyFill="1" applyAlignment="1">
      <alignment horizontal="center" vertical="center"/>
    </xf>
    <xf numFmtId="0" fontId="1" fillId="0" borderId="0" xfId="54" applyFont="1" applyFill="1" applyAlignment="1">
      <alignment horizontal="left" vertical="center"/>
    </xf>
    <xf numFmtId="0" fontId="64" fillId="0" borderId="0" xfId="54" applyFont="1" applyFill="1" applyAlignment="1">
      <alignment horizontal="left" vertical="center"/>
    </xf>
    <xf numFmtId="177" fontId="29" fillId="0" borderId="0" xfId="54" applyNumberFormat="1" applyFont="1" applyFill="1" applyAlignment="1">
      <alignment horizontal="center" vertical="center"/>
    </xf>
    <xf numFmtId="177" fontId="27" fillId="0" borderId="0" xfId="54" applyNumberFormat="1" applyFont="1" applyFill="1" applyAlignment="1">
      <alignment horizontal="center" vertical="center"/>
    </xf>
    <xf numFmtId="179" fontId="27" fillId="0" borderId="0" xfId="54" applyNumberFormat="1" applyFont="1" applyFill="1" applyAlignment="1">
      <alignment horizontal="center" vertical="center"/>
    </xf>
    <xf numFmtId="0" fontId="27" fillId="0" borderId="0" xfId="54" applyFont="1" applyFill="1" applyAlignment="1">
      <alignment horizontal="center" vertical="center"/>
    </xf>
    <xf numFmtId="49" fontId="97" fillId="0" borderId="0" xfId="54" applyNumberFormat="1" applyFont="1" applyFill="1" applyAlignment="1">
      <alignment horizontal="center" vertical="center"/>
    </xf>
    <xf numFmtId="0" fontId="27" fillId="0" borderId="0" xfId="54" applyFont="1" applyAlignment="1">
      <alignment horizontal="center" vertical="center"/>
    </xf>
    <xf numFmtId="179" fontId="16" fillId="0" borderId="14" xfId="54" applyNumberFormat="1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left" vertical="center"/>
    </xf>
    <xf numFmtId="58" fontId="6" fillId="6" borderId="0" xfId="54" applyNumberFormat="1" applyFont="1" applyFill="1" applyAlignment="1">
      <alignment horizontal="center" vertical="center"/>
    </xf>
    <xf numFmtId="0" fontId="98" fillId="2" borderId="0" xfId="54" applyFont="1" applyFill="1" applyBorder="1" applyAlignment="1">
      <alignment horizontal="left" vertical="center"/>
    </xf>
    <xf numFmtId="177" fontId="83" fillId="2" borderId="0" xfId="54" applyNumberFormat="1" applyFont="1" applyFill="1" applyBorder="1" applyAlignment="1">
      <alignment horizontal="center" vertical="center"/>
    </xf>
    <xf numFmtId="0" fontId="99" fillId="2" borderId="0" xfId="54" applyFont="1" applyFill="1" applyBorder="1" applyAlignment="1">
      <alignment horizontal="center" vertical="center"/>
    </xf>
    <xf numFmtId="0" fontId="66" fillId="4" borderId="15" xfId="54" applyFont="1" applyFill="1" applyBorder="1" applyAlignment="1">
      <alignment horizontal="left" vertical="center"/>
    </xf>
    <xf numFmtId="0" fontId="100" fillId="0" borderId="15" xfId="54" applyFont="1" applyFill="1" applyBorder="1" applyAlignment="1">
      <alignment horizontal="center" vertical="center"/>
    </xf>
    <xf numFmtId="177" fontId="7" fillId="0" borderId="3" xfId="54" applyNumberFormat="1" applyFont="1" applyFill="1" applyBorder="1" applyAlignment="1">
      <alignment horizontal="center" vertical="center" wrapText="1"/>
    </xf>
    <xf numFmtId="179" fontId="99" fillId="2" borderId="0" xfId="54" applyNumberFormat="1" applyFont="1" applyFill="1" applyBorder="1" applyAlignment="1">
      <alignment horizontal="center" vertical="center"/>
    </xf>
    <xf numFmtId="177" fontId="100" fillId="0" borderId="15" xfId="54" applyNumberFormat="1" applyFont="1" applyFill="1" applyBorder="1" applyAlignment="1">
      <alignment horizontal="center" vertical="center"/>
    </xf>
    <xf numFmtId="177" fontId="100" fillId="0" borderId="15" xfId="54" applyNumberFormat="1" applyFont="1" applyFill="1" applyBorder="1" applyAlignment="1">
      <alignment horizontal="center" vertical="center" wrapText="1"/>
    </xf>
    <xf numFmtId="179" fontId="100" fillId="0" borderId="15" xfId="54" applyNumberFormat="1" applyFont="1" applyFill="1" applyBorder="1" applyAlignment="1">
      <alignment horizontal="center" vertical="center" wrapText="1"/>
    </xf>
    <xf numFmtId="0" fontId="100" fillId="0" borderId="15" xfId="54" applyFont="1" applyFill="1" applyBorder="1" applyAlignment="1">
      <alignment horizontal="center" vertical="center" wrapText="1"/>
    </xf>
    <xf numFmtId="49" fontId="100" fillId="0" borderId="17" xfId="54" applyNumberFormat="1" applyFont="1" applyFill="1" applyBorder="1" applyAlignment="1">
      <alignment horizontal="center" vertical="center"/>
    </xf>
    <xf numFmtId="0" fontId="100" fillId="0" borderId="0" xfId="54" applyFont="1" applyAlignment="1">
      <alignment horizontal="center" vertical="center"/>
    </xf>
    <xf numFmtId="0" fontId="5" fillId="0" borderId="0" xfId="0" applyFont="1"/>
    <xf numFmtId="0" fontId="4" fillId="0" borderId="0" xfId="0" applyFont="1" applyAlignment="1">
      <alignment vertical="center"/>
    </xf>
    <xf numFmtId="179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179" fontId="83" fillId="2" borderId="0" xfId="0" applyNumberFormat="1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179" fontId="6" fillId="2" borderId="0" xfId="0" applyNumberFormat="1" applyFont="1" applyFill="1" applyBorder="1" applyAlignment="1">
      <alignment horizontal="center" vertical="center"/>
    </xf>
    <xf numFmtId="179" fontId="26" fillId="7" borderId="0" xfId="0" applyNumberFormat="1" applyFont="1" applyFill="1" applyBorder="1" applyAlignment="1">
      <alignment horizontal="center" vertical="center"/>
    </xf>
    <xf numFmtId="0" fontId="26" fillId="7" borderId="0" xfId="0" applyFont="1" applyFill="1" applyBorder="1" applyAlignment="1">
      <alignment horizontal="center" vertical="center"/>
    </xf>
    <xf numFmtId="179" fontId="4" fillId="0" borderId="14" xfId="0" applyNumberFormat="1" applyFont="1" applyFill="1" applyBorder="1" applyAlignment="1">
      <alignment horizontal="center" vertical="center"/>
    </xf>
    <xf numFmtId="49" fontId="16" fillId="0" borderId="15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 wrapText="1"/>
    </xf>
    <xf numFmtId="0" fontId="16" fillId="2" borderId="15" xfId="0" applyFont="1" applyFill="1" applyBorder="1" applyAlignment="1">
      <alignment horizontal="center" vertical="center"/>
    </xf>
    <xf numFmtId="179" fontId="16" fillId="2" borderId="15" xfId="0" applyNumberFormat="1" applyFont="1" applyFill="1" applyBorder="1" applyAlignment="1">
      <alignment horizontal="center" vertical="center"/>
    </xf>
    <xf numFmtId="177" fontId="4" fillId="2" borderId="15" xfId="0" applyNumberFormat="1" applyFont="1" applyFill="1" applyBorder="1" applyAlignment="1">
      <alignment horizontal="center" vertical="center" wrapText="1"/>
    </xf>
    <xf numFmtId="177" fontId="16" fillId="2" borderId="15" xfId="0" applyNumberFormat="1" applyFont="1" applyFill="1" applyBorder="1" applyAlignment="1">
      <alignment horizontal="center" vertical="center"/>
    </xf>
    <xf numFmtId="179" fontId="18" fillId="0" borderId="3" xfId="0" applyNumberFormat="1" applyFont="1" applyFill="1" applyBorder="1" applyAlignment="1">
      <alignment horizontal="center" vertical="center"/>
    </xf>
    <xf numFmtId="58" fontId="6" fillId="6" borderId="3" xfId="0" applyNumberFormat="1" applyFont="1" applyFill="1" applyBorder="1" applyAlignment="1">
      <alignment horizontal="center" vertical="center"/>
    </xf>
    <xf numFmtId="179" fontId="9" fillId="6" borderId="3" xfId="0" applyNumberFormat="1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177" fontId="9" fillId="6" borderId="7" xfId="0" applyNumberFormat="1" applyFont="1" applyFill="1" applyBorder="1" applyAlignment="1">
      <alignment horizontal="center" vertical="center"/>
    </xf>
    <xf numFmtId="179" fontId="101" fillId="0" borderId="0" xfId="0" applyNumberFormat="1" applyFont="1" applyFill="1" applyAlignment="1">
      <alignment horizontal="center" vertical="center" wrapText="1"/>
    </xf>
    <xf numFmtId="0" fontId="101" fillId="0" borderId="0" xfId="0" applyFont="1" applyFill="1" applyAlignment="1">
      <alignment horizontal="center" vertical="center"/>
    </xf>
    <xf numFmtId="179" fontId="4" fillId="0" borderId="15" xfId="0" applyNumberFormat="1" applyFont="1" applyFill="1" applyBorder="1" applyAlignment="1">
      <alignment horizontal="center" vertical="center"/>
    </xf>
    <xf numFmtId="14" fontId="29" fillId="0" borderId="3" xfId="0" applyNumberFormat="1" applyFont="1" applyFill="1" applyBorder="1" applyAlignment="1">
      <alignment horizontal="left" vertical="center" wrapText="1"/>
    </xf>
    <xf numFmtId="0" fontId="4" fillId="4" borderId="3" xfId="0" applyFont="1" applyFill="1" applyBorder="1" applyAlignment="1">
      <alignment horizontal="center" vertical="center"/>
    </xf>
    <xf numFmtId="177" fontId="29" fillId="0" borderId="3" xfId="0" applyNumberFormat="1" applyFont="1" applyFill="1" applyBorder="1" applyAlignment="1">
      <alignment horizontal="center" vertical="center" wrapText="1"/>
    </xf>
    <xf numFmtId="14" fontId="29" fillId="0" borderId="3" xfId="0" applyNumberFormat="1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/>
    </xf>
    <xf numFmtId="179" fontId="101" fillId="0" borderId="0" xfId="0" applyNumberFormat="1" applyFont="1" applyFill="1" applyAlignment="1">
      <alignment horizontal="center" vertical="center"/>
    </xf>
    <xf numFmtId="0" fontId="6" fillId="2" borderId="0" xfId="0" applyFont="1" applyFill="1" applyBorder="1" applyAlignment="1">
      <alignment horizontal="right" vertical="center"/>
    </xf>
    <xf numFmtId="0" fontId="5" fillId="2" borderId="0" xfId="0" applyFont="1" applyFill="1"/>
    <xf numFmtId="177" fontId="16" fillId="2" borderId="3" xfId="0" applyNumberFormat="1" applyFont="1" applyFill="1" applyBorder="1" applyAlignment="1">
      <alignment horizontal="center" vertical="center"/>
    </xf>
    <xf numFmtId="177" fontId="4" fillId="2" borderId="3" xfId="0" applyNumberFormat="1" applyFont="1" applyFill="1" applyBorder="1" applyAlignment="1">
      <alignment horizontal="center" vertical="center"/>
    </xf>
    <xf numFmtId="179" fontId="4" fillId="2" borderId="3" xfId="0" applyNumberFormat="1" applyFont="1" applyFill="1" applyBorder="1" applyAlignment="1">
      <alignment horizontal="center" vertical="center" wrapText="1"/>
    </xf>
    <xf numFmtId="49" fontId="16" fillId="2" borderId="3" xfId="0" applyNumberFormat="1" applyFont="1" applyFill="1" applyBorder="1" applyAlignment="1">
      <alignment horizontal="right" vertical="center"/>
    </xf>
    <xf numFmtId="0" fontId="4" fillId="2" borderId="0" xfId="0" applyFont="1" applyFill="1" applyAlignment="1">
      <alignment vertical="center"/>
    </xf>
    <xf numFmtId="49" fontId="42" fillId="0" borderId="0" xfId="54" applyNumberFormat="1" applyAlignment="1">
      <alignment horizontal="center" vertical="center"/>
    </xf>
    <xf numFmtId="43" fontId="42" fillId="0" borderId="0" xfId="9" applyFont="1" applyFill="1" applyBorder="1" applyAlignment="1" applyProtection="1">
      <alignment horizontal="center" vertical="center"/>
    </xf>
  </cellXfs>
  <cellStyles count="60">
    <cellStyle name="常规" xfId="0" builtinId="0"/>
    <cellStyle name="货币[0]" xfId="1" builtinId="7"/>
    <cellStyle name="一般 13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货币[0] 2" xfId="22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常规_Sheet2" xfId="32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常规 2 2 2" xfId="38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常规 2" xfId="54"/>
    <cellStyle name="常规 5" xfId="55"/>
    <cellStyle name="常规_C6在途车" xfId="56"/>
    <cellStyle name="常规_Sheet1" xfId="57"/>
    <cellStyle name="千位分隔 2" xfId="58"/>
    <cellStyle name="样式 1" xfId="59"/>
  </cellStyles>
  <dxfs count="5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Medium9"/>
  <colors>
    <mruColors>
      <color rgb="00FF99FF"/>
      <color rgb="000000FF"/>
      <color rgb="00000000"/>
      <color rgb="00FFFFFF"/>
      <color rgb="00FFFF00"/>
      <color rgb="00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41</xdr:row>
      <xdr:rowOff>123825</xdr:rowOff>
    </xdr:from>
    <xdr:to>
      <xdr:col>8</xdr:col>
      <xdr:colOff>9525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11194415"/>
          <a:ext cx="5857875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428625</xdr:colOff>
      <xdr:row>39</xdr:row>
      <xdr:rowOff>0</xdr:rowOff>
    </xdr:from>
    <xdr:to>
      <xdr:col>18</xdr:col>
      <xdr:colOff>476250</xdr:colOff>
      <xdr:row>57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91225" y="10765790"/>
          <a:ext cx="6324600" cy="276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600075</xdr:colOff>
      <xdr:row>17</xdr:row>
      <xdr:rowOff>0</xdr:rowOff>
    </xdr:from>
    <xdr:to>
      <xdr:col>34</xdr:col>
      <xdr:colOff>561975</xdr:colOff>
      <xdr:row>29</xdr:row>
      <xdr:rowOff>66675</xdr:rowOff>
    </xdr:to>
    <xdr:pic>
      <xdr:nvPicPr>
        <xdr:cNvPr id="3" name="图片 6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45100" y="4044315"/>
          <a:ext cx="4762500" cy="3025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16</xdr:row>
      <xdr:rowOff>76200</xdr:rowOff>
    </xdr:from>
    <xdr:to>
      <xdr:col>13</xdr:col>
      <xdr:colOff>438150</xdr:colOff>
      <xdr:row>24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4745355"/>
          <a:ext cx="9182100" cy="1504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409575</xdr:colOff>
      <xdr:row>22</xdr:row>
      <xdr:rowOff>85725</xdr:rowOff>
    </xdr:from>
    <xdr:to>
      <xdr:col>8</xdr:col>
      <xdr:colOff>504825</xdr:colOff>
      <xdr:row>46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4375" y="5960745"/>
          <a:ext cx="6115050" cy="429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76200</xdr:colOff>
      <xdr:row>14</xdr:row>
      <xdr:rowOff>85725</xdr:rowOff>
    </xdr:from>
    <xdr:to>
      <xdr:col>9</xdr:col>
      <xdr:colOff>449580</xdr:colOff>
      <xdr:row>39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0" y="3409950"/>
          <a:ext cx="6697980" cy="4572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23</xdr:row>
      <xdr:rowOff>28575</xdr:rowOff>
    </xdr:from>
    <xdr:to>
      <xdr:col>8</xdr:col>
      <xdr:colOff>428625</xdr:colOff>
      <xdr:row>48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6082665"/>
          <a:ext cx="6305550" cy="4572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"/>
  <sheetViews>
    <sheetView topLeftCell="A10" workbookViewId="0">
      <selection activeCell="L18" sqref="L18"/>
    </sheetView>
  </sheetViews>
  <sheetFormatPr defaultColWidth="9" defaultRowHeight="14.25"/>
  <cols>
    <col min="1" max="1" width="5.5" style="2204" customWidth="1"/>
    <col min="2" max="2" width="9.5" style="2204" customWidth="1"/>
    <col min="3" max="3" width="5.5" style="1310" customWidth="1"/>
    <col min="4" max="4" width="7.5" style="1310" customWidth="1"/>
    <col min="5" max="6" width="9.5" style="1310" customWidth="1"/>
    <col min="7" max="7" width="11.625" style="1310" customWidth="1"/>
    <col min="8" max="8" width="9.5" style="1310" customWidth="1"/>
    <col min="9" max="9" width="8" style="1310" customWidth="1"/>
    <col min="10" max="10" width="12.125" style="1310" customWidth="1"/>
    <col min="11" max="11" width="15" style="1310" customWidth="1"/>
    <col min="12" max="16384" width="9" style="1310"/>
  </cols>
  <sheetData>
    <row r="1" spans="1:11">
      <c r="A1" s="805" t="s">
        <v>0</v>
      </c>
      <c r="B1" s="805" t="s">
        <v>1</v>
      </c>
      <c r="C1" s="810" t="s">
        <v>2</v>
      </c>
      <c r="D1" s="810" t="s">
        <v>3</v>
      </c>
      <c r="E1" s="810" t="s">
        <v>4</v>
      </c>
      <c r="F1" s="810" t="s">
        <v>5</v>
      </c>
      <c r="G1" s="810" t="s">
        <v>6</v>
      </c>
      <c r="H1" s="810" t="s">
        <v>7</v>
      </c>
      <c r="I1" s="810" t="s">
        <v>8</v>
      </c>
      <c r="J1" s="810" t="s">
        <v>9</v>
      </c>
      <c r="K1" s="810" t="s">
        <v>10</v>
      </c>
    </row>
    <row r="2" spans="1:7">
      <c r="A2" s="805" t="s">
        <v>11</v>
      </c>
      <c r="B2" s="805" t="s">
        <v>12</v>
      </c>
      <c r="C2" s="810" t="s">
        <v>13</v>
      </c>
      <c r="D2" s="810">
        <v>20546</v>
      </c>
      <c r="E2" s="810" t="s">
        <v>14</v>
      </c>
      <c r="F2" s="810" t="s">
        <v>15</v>
      </c>
      <c r="G2" s="1310">
        <v>43425</v>
      </c>
    </row>
    <row r="3" spans="1:7">
      <c r="A3" s="805" t="s">
        <v>16</v>
      </c>
      <c r="B3" s="805" t="s">
        <v>17</v>
      </c>
      <c r="C3" s="810" t="s">
        <v>18</v>
      </c>
      <c r="D3" s="1310">
        <v>1084</v>
      </c>
      <c r="E3" s="810" t="s">
        <v>19</v>
      </c>
      <c r="F3" s="810" t="s">
        <v>15</v>
      </c>
      <c r="G3" s="1310">
        <v>43427</v>
      </c>
    </row>
    <row r="4" spans="9:9">
      <c r="I4" s="810"/>
    </row>
    <row r="12" spans="4:4">
      <c r="D12" s="220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8"/>
  <sheetViews>
    <sheetView tabSelected="1" topLeftCell="E1" workbookViewId="0">
      <selection activeCell="M7" sqref="M7"/>
    </sheetView>
  </sheetViews>
  <sheetFormatPr defaultColWidth="9" defaultRowHeight="21" customHeight="1"/>
  <cols>
    <col min="1" max="1" width="4.75" style="2168" customWidth="1"/>
    <col min="2" max="2" width="5.75" customWidth="1"/>
    <col min="3" max="3" width="15.625" customWidth="1"/>
    <col min="4" max="4" width="13.875" style="2169" customWidth="1"/>
    <col min="5" max="5" width="8.625" style="2168" customWidth="1"/>
    <col min="6" max="6" width="17.875" style="2170" customWidth="1"/>
    <col min="8" max="8" width="7.75" customWidth="1"/>
    <col min="9" max="9" width="7.375" style="2168" customWidth="1"/>
    <col min="10" max="10" width="10.625" customWidth="1"/>
    <col min="11" max="11" width="14.125" customWidth="1"/>
    <col min="14" max="14" width="17.125" style="2169" customWidth="1"/>
    <col min="16" max="16" width="7.125" customWidth="1"/>
    <col min="17" max="17" width="8.625" customWidth="1"/>
    <col min="18" max="18" width="9.125" customWidth="1"/>
    <col min="19" max="19" width="7.125" style="2168" customWidth="1"/>
  </cols>
  <sheetData>
    <row r="1" s="2166" customFormat="1" ht="24" customHeight="1" spans="1:22">
      <c r="A1" s="2171" t="s">
        <v>20</v>
      </c>
      <c r="B1" s="2172"/>
      <c r="C1" s="2172"/>
      <c r="D1" s="2172"/>
      <c r="E1" s="2173"/>
      <c r="F1" s="2172"/>
      <c r="G1" s="2172"/>
      <c r="H1" s="2172"/>
      <c r="I1" s="2173"/>
      <c r="J1" s="2172"/>
      <c r="K1" s="2172"/>
      <c r="L1" s="2172"/>
      <c r="M1" s="2172"/>
      <c r="N1" s="2172"/>
      <c r="O1" s="2172"/>
      <c r="P1" s="2172"/>
      <c r="Q1" s="2172"/>
      <c r="R1" s="2172"/>
      <c r="S1" s="2173"/>
      <c r="T1" s="2172"/>
      <c r="U1" s="2197"/>
      <c r="V1" s="2198"/>
    </row>
    <row r="2" s="2166" customFormat="1" customHeight="1" spans="1:22">
      <c r="A2" s="2174" t="s">
        <v>21</v>
      </c>
      <c r="B2" s="2175"/>
      <c r="C2" s="2175"/>
      <c r="D2" s="2175"/>
      <c r="E2" s="2173"/>
      <c r="F2" s="2172"/>
      <c r="G2" s="2172"/>
      <c r="H2" s="2172"/>
      <c r="I2" s="2173"/>
      <c r="J2" s="2172"/>
      <c r="K2" s="2172"/>
      <c r="L2" s="2172"/>
      <c r="M2" s="2172"/>
      <c r="N2" s="2172"/>
      <c r="O2" s="2172"/>
      <c r="P2" s="2172"/>
      <c r="Q2" s="2172"/>
      <c r="R2" s="2172"/>
      <c r="S2" s="2173"/>
      <c r="T2" s="2172"/>
      <c r="U2" s="2197"/>
      <c r="V2" s="2198"/>
    </row>
    <row r="3" s="2167" customFormat="1" customHeight="1" spans="1:22">
      <c r="A3" s="2176" t="s">
        <v>0</v>
      </c>
      <c r="B3" s="2177" t="s">
        <v>22</v>
      </c>
      <c r="C3" s="2178" t="s">
        <v>2</v>
      </c>
      <c r="D3" s="2179" t="s">
        <v>23</v>
      </c>
      <c r="E3" s="2180" t="s">
        <v>24</v>
      </c>
      <c r="F3" s="2179" t="s">
        <v>3</v>
      </c>
      <c r="G3" s="2181" t="s">
        <v>25</v>
      </c>
      <c r="H3" s="2182" t="s">
        <v>26</v>
      </c>
      <c r="I3" s="2190" t="s">
        <v>27</v>
      </c>
      <c r="J3" s="2191" t="s">
        <v>28</v>
      </c>
      <c r="K3" s="2192" t="s">
        <v>29</v>
      </c>
      <c r="L3" s="2193" t="s">
        <v>30</v>
      </c>
      <c r="M3" s="2194" t="s">
        <v>31</v>
      </c>
      <c r="N3" s="2195" t="s">
        <v>32</v>
      </c>
      <c r="O3" s="2195" t="s">
        <v>1</v>
      </c>
      <c r="P3" s="2195" t="s">
        <v>33</v>
      </c>
      <c r="Q3" s="2199" t="s">
        <v>34</v>
      </c>
      <c r="R3" s="2200" t="s">
        <v>35</v>
      </c>
      <c r="S3" s="2201" t="s">
        <v>36</v>
      </c>
      <c r="T3" s="2195" t="s">
        <v>37</v>
      </c>
      <c r="U3" s="2202" t="s">
        <v>38</v>
      </c>
      <c r="V3" s="2203"/>
    </row>
    <row r="4" s="1452" customFormat="1" customHeight="1" spans="1:22">
      <c r="A4" s="1914">
        <v>1</v>
      </c>
      <c r="B4" s="1841" t="s">
        <v>39</v>
      </c>
      <c r="C4" s="1842" t="s">
        <v>40</v>
      </c>
      <c r="D4" s="1878" t="s">
        <v>41</v>
      </c>
      <c r="E4" s="1383">
        <v>286800</v>
      </c>
      <c r="F4" s="1570" t="s">
        <v>42</v>
      </c>
      <c r="G4" s="1227">
        <v>43725</v>
      </c>
      <c r="H4" s="1074">
        <v>43734</v>
      </c>
      <c r="I4" s="1918">
        <f ca="1" t="shared" ref="I4:I35" si="0">TODAY()-H4</f>
        <v>170</v>
      </c>
      <c r="J4" s="1856" t="s">
        <v>43</v>
      </c>
      <c r="K4" s="1249"/>
      <c r="L4" s="1858">
        <v>43797</v>
      </c>
      <c r="M4" s="1858"/>
      <c r="N4" s="1285" t="s">
        <v>44</v>
      </c>
      <c r="O4" s="1285" t="s">
        <v>45</v>
      </c>
      <c r="P4" s="1285" t="s">
        <v>46</v>
      </c>
      <c r="Q4" s="1876">
        <v>43792</v>
      </c>
      <c r="R4" s="1876">
        <v>43792</v>
      </c>
      <c r="S4" s="1918">
        <f ca="1">TODAY()-R4</f>
        <v>112</v>
      </c>
      <c r="T4" s="1249" t="s">
        <v>47</v>
      </c>
      <c r="U4" s="1930" t="s">
        <v>48</v>
      </c>
      <c r="V4" s="1257"/>
    </row>
    <row r="5" s="1452" customFormat="1" customHeight="1" spans="1:21">
      <c r="A5" s="1914">
        <v>2</v>
      </c>
      <c r="B5" s="1841" t="s">
        <v>39</v>
      </c>
      <c r="C5" s="1842" t="s">
        <v>49</v>
      </c>
      <c r="D5" s="1878" t="s">
        <v>50</v>
      </c>
      <c r="E5" s="1383">
        <v>300800</v>
      </c>
      <c r="F5" s="1570" t="s">
        <v>51</v>
      </c>
      <c r="G5" s="1227">
        <v>43773</v>
      </c>
      <c r="H5" s="1074">
        <v>43782</v>
      </c>
      <c r="I5" s="1918">
        <f ca="1" t="shared" si="0"/>
        <v>122</v>
      </c>
      <c r="J5" s="1856" t="s">
        <v>43</v>
      </c>
      <c r="K5" s="1249"/>
      <c r="L5" s="1858">
        <v>43797</v>
      </c>
      <c r="M5" s="1858" t="s">
        <v>52</v>
      </c>
      <c r="N5" s="1249"/>
      <c r="O5" s="1249"/>
      <c r="P5" s="1249"/>
      <c r="Q5" s="1249"/>
      <c r="R5" s="1249"/>
      <c r="S5" s="1249"/>
      <c r="T5" s="1249"/>
      <c r="U5" s="1930"/>
    </row>
    <row r="6" s="1452" customFormat="1" customHeight="1" spans="1:21">
      <c r="A6" s="1914">
        <v>3</v>
      </c>
      <c r="B6" s="1841" t="s">
        <v>39</v>
      </c>
      <c r="C6" s="1842"/>
      <c r="D6" s="1878" t="s">
        <v>50</v>
      </c>
      <c r="E6" s="1383">
        <v>300800</v>
      </c>
      <c r="F6" s="1570" t="s">
        <v>53</v>
      </c>
      <c r="G6" s="1227">
        <v>43773</v>
      </c>
      <c r="H6" s="1074">
        <v>43781</v>
      </c>
      <c r="I6" s="1918">
        <f ca="1" t="shared" si="0"/>
        <v>123</v>
      </c>
      <c r="J6" s="1856" t="s">
        <v>43</v>
      </c>
      <c r="K6" s="1249" t="s">
        <v>54</v>
      </c>
      <c r="L6" s="1858"/>
      <c r="M6" s="1858"/>
      <c r="N6" s="1456" t="s">
        <v>55</v>
      </c>
      <c r="O6" s="1580"/>
      <c r="P6" s="1581"/>
      <c r="Q6" s="1400"/>
      <c r="R6" s="1864"/>
      <c r="S6" s="1918"/>
      <c r="T6" s="1923"/>
      <c r="U6" s="1930"/>
    </row>
    <row r="7" s="1452" customFormat="1" customHeight="1" spans="1:22">
      <c r="A7" s="1914">
        <v>4</v>
      </c>
      <c r="B7" s="1841" t="s">
        <v>39</v>
      </c>
      <c r="C7" s="1842"/>
      <c r="D7" s="1876" t="s">
        <v>50</v>
      </c>
      <c r="E7" s="1385">
        <v>300800</v>
      </c>
      <c r="F7" s="1570" t="s">
        <v>56</v>
      </c>
      <c r="G7" s="1230">
        <v>43773</v>
      </c>
      <c r="H7" s="493">
        <v>43787</v>
      </c>
      <c r="I7" s="1918">
        <f ca="1" t="shared" si="0"/>
        <v>117</v>
      </c>
      <c r="J7" s="1856" t="s">
        <v>43</v>
      </c>
      <c r="K7" s="1249" t="s">
        <v>54</v>
      </c>
      <c r="L7" s="1858"/>
      <c r="M7" s="1858"/>
      <c r="N7" s="1285" t="s">
        <v>57</v>
      </c>
      <c r="O7" s="1282" t="s">
        <v>58</v>
      </c>
      <c r="P7" s="1283" t="s">
        <v>59</v>
      </c>
      <c r="Q7" s="1400">
        <v>43799</v>
      </c>
      <c r="R7" s="1864">
        <v>43800</v>
      </c>
      <c r="S7" s="1918">
        <f ca="1">TODAY()-R7</f>
        <v>104</v>
      </c>
      <c r="T7" s="1923" t="s">
        <v>47</v>
      </c>
      <c r="U7" s="1930"/>
      <c r="V7" s="1257"/>
    </row>
    <row r="8" s="1452" customFormat="1" customHeight="1" spans="1:21">
      <c r="A8" s="1914">
        <v>5</v>
      </c>
      <c r="B8" s="1841" t="s">
        <v>39</v>
      </c>
      <c r="C8" s="1842"/>
      <c r="D8" s="1876" t="s">
        <v>60</v>
      </c>
      <c r="E8" s="2183">
        <f>300800+6000</f>
        <v>306800</v>
      </c>
      <c r="F8" s="1570" t="s">
        <v>61</v>
      </c>
      <c r="G8" s="1230">
        <v>43717</v>
      </c>
      <c r="H8" s="493">
        <v>43725</v>
      </c>
      <c r="I8" s="1918">
        <f ca="1" t="shared" si="0"/>
        <v>179</v>
      </c>
      <c r="J8" s="1856" t="s">
        <v>43</v>
      </c>
      <c r="K8" s="1920" t="s">
        <v>62</v>
      </c>
      <c r="L8" s="1858"/>
      <c r="M8" s="1858" t="s">
        <v>52</v>
      </c>
      <c r="N8" s="1305" t="s">
        <v>63</v>
      </c>
      <c r="O8" s="1282" t="s">
        <v>64</v>
      </c>
      <c r="P8" s="1283" t="s">
        <v>46</v>
      </c>
      <c r="Q8" s="1382">
        <v>43802</v>
      </c>
      <c r="R8" s="1382">
        <v>43802</v>
      </c>
      <c r="S8" s="1918">
        <f ca="1">TODAY()-R8</f>
        <v>102</v>
      </c>
      <c r="T8" s="1923" t="s">
        <v>47</v>
      </c>
      <c r="U8" s="1930" t="s">
        <v>65</v>
      </c>
    </row>
    <row r="9" s="1452" customFormat="1" customHeight="1" spans="1:21">
      <c r="A9" s="1914">
        <v>6</v>
      </c>
      <c r="B9" s="1841" t="s">
        <v>39</v>
      </c>
      <c r="C9" s="1842"/>
      <c r="D9" s="1876" t="s">
        <v>66</v>
      </c>
      <c r="E9" s="1385">
        <v>300800</v>
      </c>
      <c r="F9" s="1570" t="s">
        <v>67</v>
      </c>
      <c r="G9" s="1230">
        <v>43777</v>
      </c>
      <c r="H9" s="493">
        <v>43787</v>
      </c>
      <c r="I9" s="1918">
        <f ca="1" t="shared" si="0"/>
        <v>117</v>
      </c>
      <c r="J9" s="1856" t="s">
        <v>43</v>
      </c>
      <c r="K9" s="1249" t="s">
        <v>54</v>
      </c>
      <c r="L9" s="1858"/>
      <c r="M9" s="1858"/>
      <c r="N9" s="1382"/>
      <c r="O9" s="1248"/>
      <c r="P9" s="1249"/>
      <c r="Q9" s="1382"/>
      <c r="R9" s="1864"/>
      <c r="S9" s="1918"/>
      <c r="T9" s="1247"/>
      <c r="U9" s="1930"/>
    </row>
    <row r="10" s="1452" customFormat="1" customHeight="1" spans="1:22">
      <c r="A10" s="1914">
        <v>7</v>
      </c>
      <c r="B10" s="1841" t="s">
        <v>39</v>
      </c>
      <c r="C10" s="1842"/>
      <c r="D10" s="1876" t="s">
        <v>41</v>
      </c>
      <c r="E10" s="1385">
        <v>300800</v>
      </c>
      <c r="F10" s="1853" t="s">
        <v>68</v>
      </c>
      <c r="G10" s="1850">
        <v>43766</v>
      </c>
      <c r="H10" s="493">
        <v>43774</v>
      </c>
      <c r="I10" s="1918">
        <f ca="1" t="shared" si="0"/>
        <v>130</v>
      </c>
      <c r="J10" s="1856" t="s">
        <v>43</v>
      </c>
      <c r="K10" s="1249"/>
      <c r="L10" s="1858">
        <v>43797</v>
      </c>
      <c r="M10" s="1858" t="s">
        <v>52</v>
      </c>
      <c r="N10" s="1456" t="s">
        <v>69</v>
      </c>
      <c r="O10" s="1282" t="s">
        <v>70</v>
      </c>
      <c r="P10" s="1283" t="s">
        <v>59</v>
      </c>
      <c r="Q10" s="1400">
        <v>43790</v>
      </c>
      <c r="R10" s="1864">
        <v>43791</v>
      </c>
      <c r="S10" s="1923">
        <f ca="1">TODAY()-R10</f>
        <v>113</v>
      </c>
      <c r="T10" s="1247" t="s">
        <v>47</v>
      </c>
      <c r="U10" s="1717" t="s">
        <v>71</v>
      </c>
      <c r="V10" s="1257"/>
    </row>
    <row r="11" s="1452" customFormat="1" customHeight="1" spans="1:22">
      <c r="A11" s="1914">
        <v>8</v>
      </c>
      <c r="B11" s="1841" t="s">
        <v>39</v>
      </c>
      <c r="C11" s="1842"/>
      <c r="D11" s="1878" t="s">
        <v>41</v>
      </c>
      <c r="E11" s="1383">
        <v>300800</v>
      </c>
      <c r="F11" s="1844" t="s">
        <v>72</v>
      </c>
      <c r="G11" s="1845">
        <v>43773</v>
      </c>
      <c r="H11" s="1074">
        <v>43780</v>
      </c>
      <c r="I11" s="1918">
        <f ca="1" t="shared" si="0"/>
        <v>124</v>
      </c>
      <c r="J11" s="1856" t="s">
        <v>43</v>
      </c>
      <c r="K11" s="1249" t="s">
        <v>54</v>
      </c>
      <c r="L11" s="1858"/>
      <c r="M11" s="1858"/>
      <c r="N11" s="1281" t="s">
        <v>73</v>
      </c>
      <c r="O11" s="1286" t="s">
        <v>74</v>
      </c>
      <c r="P11" s="1287" t="s">
        <v>46</v>
      </c>
      <c r="Q11" s="1400">
        <v>43792</v>
      </c>
      <c r="R11" s="1864">
        <v>43793</v>
      </c>
      <c r="S11" s="1918">
        <f ca="1">TODAY()-R11</f>
        <v>111</v>
      </c>
      <c r="T11" s="1305" t="s">
        <v>47</v>
      </c>
      <c r="U11" s="1717"/>
      <c r="V11" s="1257"/>
    </row>
    <row r="12" s="1452" customFormat="1" customHeight="1" spans="1:22">
      <c r="A12" s="1914">
        <v>9</v>
      </c>
      <c r="B12" s="1841" t="s">
        <v>39</v>
      </c>
      <c r="C12" s="1842"/>
      <c r="D12" s="2184" t="s">
        <v>75</v>
      </c>
      <c r="E12" s="2185">
        <v>300800</v>
      </c>
      <c r="F12" s="2186" t="s">
        <v>76</v>
      </c>
      <c r="G12" s="2187">
        <v>43801</v>
      </c>
      <c r="H12" s="1638" t="s">
        <v>77</v>
      </c>
      <c r="I12" s="1918" t="e">
        <f ca="1" t="shared" si="0"/>
        <v>#VALUE!</v>
      </c>
      <c r="J12" s="1856" t="s">
        <v>78</v>
      </c>
      <c r="K12" s="1249"/>
      <c r="L12" s="1858"/>
      <c r="M12" s="1858"/>
      <c r="N12" s="1281" t="s">
        <v>79</v>
      </c>
      <c r="O12" s="1286" t="s">
        <v>80</v>
      </c>
      <c r="P12" s="1287" t="s">
        <v>46</v>
      </c>
      <c r="Q12" s="1400">
        <v>43798</v>
      </c>
      <c r="R12" s="1864">
        <v>43802</v>
      </c>
      <c r="S12" s="1918">
        <f ca="1">TODAY()-R12</f>
        <v>102</v>
      </c>
      <c r="T12" s="1305" t="s">
        <v>47</v>
      </c>
      <c r="U12" s="1717"/>
      <c r="V12" s="1257"/>
    </row>
    <row r="13" s="1452" customFormat="1" customHeight="1" spans="1:22">
      <c r="A13" s="1914">
        <v>10</v>
      </c>
      <c r="B13" s="1841" t="s">
        <v>39</v>
      </c>
      <c r="C13" s="1842"/>
      <c r="D13" s="2184" t="s">
        <v>75</v>
      </c>
      <c r="E13" s="2185">
        <v>300800</v>
      </c>
      <c r="F13" s="2186" t="s">
        <v>81</v>
      </c>
      <c r="G13" s="2187">
        <v>43801</v>
      </c>
      <c r="H13" s="1638" t="s">
        <v>77</v>
      </c>
      <c r="I13" s="1918" t="e">
        <f ca="1" t="shared" si="0"/>
        <v>#VALUE!</v>
      </c>
      <c r="J13" s="1856" t="s">
        <v>78</v>
      </c>
      <c r="K13" s="1249"/>
      <c r="L13" s="1858"/>
      <c r="M13" s="1858"/>
      <c r="N13" s="1305" t="s">
        <v>82</v>
      </c>
      <c r="O13" s="1282" t="s">
        <v>83</v>
      </c>
      <c r="P13" s="1283" t="s">
        <v>84</v>
      </c>
      <c r="Q13" s="1400">
        <v>43802</v>
      </c>
      <c r="R13" s="1864">
        <v>43802</v>
      </c>
      <c r="S13" s="1918">
        <f ca="1">TODAY()-R13</f>
        <v>102</v>
      </c>
      <c r="T13" s="1305" t="s">
        <v>47</v>
      </c>
      <c r="U13" s="1717"/>
      <c r="V13" s="1257"/>
    </row>
    <row r="14" s="1452" customFormat="1" customHeight="1" spans="1:22">
      <c r="A14" s="1914">
        <v>11</v>
      </c>
      <c r="B14" s="1841" t="s">
        <v>39</v>
      </c>
      <c r="C14" s="1842"/>
      <c r="D14" s="2184" t="s">
        <v>85</v>
      </c>
      <c r="E14" s="2185">
        <v>300800</v>
      </c>
      <c r="F14" s="2186" t="s">
        <v>86</v>
      </c>
      <c r="G14" s="2187">
        <v>43801</v>
      </c>
      <c r="H14" s="1638" t="s">
        <v>77</v>
      </c>
      <c r="I14" s="1918" t="e">
        <f ca="1" t="shared" si="0"/>
        <v>#VALUE!</v>
      </c>
      <c r="J14" s="1856" t="s">
        <v>78</v>
      </c>
      <c r="K14" s="1249"/>
      <c r="L14" s="1858"/>
      <c r="M14" s="1858"/>
      <c r="N14" s="1305" t="s">
        <v>87</v>
      </c>
      <c r="O14" s="1282" t="s">
        <v>88</v>
      </c>
      <c r="P14" s="1283" t="s">
        <v>89</v>
      </c>
      <c r="Q14" s="1400">
        <v>43792</v>
      </c>
      <c r="R14" s="1864">
        <v>43802</v>
      </c>
      <c r="S14" s="1918">
        <f ca="1">TODAY()-R14</f>
        <v>102</v>
      </c>
      <c r="T14" s="1305" t="s">
        <v>47</v>
      </c>
      <c r="U14" s="1717"/>
      <c r="V14" s="1257"/>
    </row>
    <row r="15" s="1452" customFormat="1" customHeight="1" spans="1:22">
      <c r="A15" s="1914">
        <v>12</v>
      </c>
      <c r="B15" s="1841" t="s">
        <v>39</v>
      </c>
      <c r="C15" s="1842"/>
      <c r="D15" s="2184" t="s">
        <v>90</v>
      </c>
      <c r="E15" s="2185">
        <v>300800</v>
      </c>
      <c r="F15" s="2186" t="s">
        <v>91</v>
      </c>
      <c r="G15" s="2187">
        <v>43802</v>
      </c>
      <c r="H15" s="1638" t="s">
        <v>77</v>
      </c>
      <c r="I15" s="1918" t="e">
        <f ca="1" t="shared" si="0"/>
        <v>#VALUE!</v>
      </c>
      <c r="J15" s="1856" t="s">
        <v>78</v>
      </c>
      <c r="K15" s="1249"/>
      <c r="L15" s="1858"/>
      <c r="M15" s="1858"/>
      <c r="N15" s="1305" t="s">
        <v>92</v>
      </c>
      <c r="O15" s="1282"/>
      <c r="P15" s="1283"/>
      <c r="Q15" s="1400"/>
      <c r="R15" s="1864"/>
      <c r="S15" s="1918"/>
      <c r="T15" s="1305"/>
      <c r="U15" s="1717"/>
      <c r="V15" s="1257"/>
    </row>
    <row r="16" s="1452" customFormat="1" customHeight="1" spans="1:22">
      <c r="A16" s="1914">
        <v>13</v>
      </c>
      <c r="B16" s="1841" t="s">
        <v>39</v>
      </c>
      <c r="C16" s="1842"/>
      <c r="D16" s="2184" t="s">
        <v>93</v>
      </c>
      <c r="E16" s="2185">
        <v>300800</v>
      </c>
      <c r="F16" s="2186" t="s">
        <v>94</v>
      </c>
      <c r="G16" s="2187">
        <v>43801</v>
      </c>
      <c r="H16" s="1638" t="s">
        <v>77</v>
      </c>
      <c r="I16" s="1918" t="e">
        <f ca="1" t="shared" si="0"/>
        <v>#VALUE!</v>
      </c>
      <c r="J16" s="1856" t="s">
        <v>78</v>
      </c>
      <c r="K16" s="1249"/>
      <c r="L16" s="1858"/>
      <c r="M16" s="1858"/>
      <c r="N16" s="1305" t="s">
        <v>95</v>
      </c>
      <c r="O16" s="1282" t="s">
        <v>74</v>
      </c>
      <c r="P16" s="1283" t="s">
        <v>46</v>
      </c>
      <c r="Q16" s="1400">
        <v>43802</v>
      </c>
      <c r="R16" s="1864">
        <v>43802</v>
      </c>
      <c r="S16" s="1918">
        <f ca="1">TODAY()-R16</f>
        <v>102</v>
      </c>
      <c r="T16" s="1305" t="s">
        <v>47</v>
      </c>
      <c r="U16" s="1717"/>
      <c r="V16" s="1257"/>
    </row>
    <row r="17" s="1452" customFormat="1" customHeight="1" spans="1:22">
      <c r="A17" s="1914">
        <v>14</v>
      </c>
      <c r="B17" s="1841" t="s">
        <v>39</v>
      </c>
      <c r="C17" s="1842" t="s">
        <v>96</v>
      </c>
      <c r="D17" s="1878" t="s">
        <v>41</v>
      </c>
      <c r="E17" s="1383">
        <v>307100</v>
      </c>
      <c r="F17" s="1853" t="s">
        <v>97</v>
      </c>
      <c r="G17" s="1845">
        <v>43787</v>
      </c>
      <c r="H17" s="1074">
        <v>43801</v>
      </c>
      <c r="I17" s="1918">
        <f ca="1" t="shared" si="0"/>
        <v>103</v>
      </c>
      <c r="J17" s="1856" t="s">
        <v>78</v>
      </c>
      <c r="K17" s="1249"/>
      <c r="L17" s="1858"/>
      <c r="M17" s="1858"/>
      <c r="N17" s="1285" t="s">
        <v>98</v>
      </c>
      <c r="O17" s="1285" t="s">
        <v>12</v>
      </c>
      <c r="P17" s="1285" t="s">
        <v>59</v>
      </c>
      <c r="Q17" s="1400">
        <v>43800</v>
      </c>
      <c r="R17" s="1864">
        <v>43800</v>
      </c>
      <c r="S17" s="1918">
        <f ca="1">TODAY()-R17</f>
        <v>104</v>
      </c>
      <c r="T17" s="1305" t="s">
        <v>47</v>
      </c>
      <c r="U17" s="1717"/>
      <c r="V17" s="1257"/>
    </row>
    <row r="18" s="1452" customFormat="1" customHeight="1" spans="1:21">
      <c r="A18" s="1914">
        <v>15</v>
      </c>
      <c r="B18" s="1841" t="s">
        <v>39</v>
      </c>
      <c r="C18" s="1842" t="s">
        <v>99</v>
      </c>
      <c r="D18" s="1878" t="s">
        <v>41</v>
      </c>
      <c r="E18" s="1383">
        <v>335800</v>
      </c>
      <c r="F18" s="1853" t="s">
        <v>100</v>
      </c>
      <c r="G18" s="1845">
        <v>43776</v>
      </c>
      <c r="H18" s="1074">
        <v>43784</v>
      </c>
      <c r="I18" s="1918">
        <f ca="1" t="shared" si="0"/>
        <v>120</v>
      </c>
      <c r="J18" s="1856" t="s">
        <v>78</v>
      </c>
      <c r="K18" s="1249" t="s">
        <v>101</v>
      </c>
      <c r="L18" s="1858"/>
      <c r="M18" s="1858"/>
      <c r="N18" s="1305"/>
      <c r="O18" s="1282"/>
      <c r="P18" s="1283"/>
      <c r="Q18" s="1400"/>
      <c r="R18" s="1864"/>
      <c r="S18" s="1918"/>
      <c r="T18" s="1305"/>
      <c r="U18" s="1717" t="s">
        <v>102</v>
      </c>
    </row>
    <row r="19" s="1452" customFormat="1" ht="20.1" customHeight="1" spans="1:22">
      <c r="A19" s="1914">
        <v>16</v>
      </c>
      <c r="B19" s="1841" t="s">
        <v>39</v>
      </c>
      <c r="C19" s="1842"/>
      <c r="D19" s="2184" t="s">
        <v>41</v>
      </c>
      <c r="E19" s="2185">
        <v>335800</v>
      </c>
      <c r="F19" s="2186" t="s">
        <v>103</v>
      </c>
      <c r="G19" s="2187">
        <v>43801</v>
      </c>
      <c r="H19" s="1638" t="s">
        <v>77</v>
      </c>
      <c r="I19" s="1918" t="e">
        <f ca="1" t="shared" si="0"/>
        <v>#VALUE!</v>
      </c>
      <c r="J19" s="1856" t="s">
        <v>78</v>
      </c>
      <c r="K19" s="1243"/>
      <c r="L19" s="1857"/>
      <c r="M19" s="1857"/>
      <c r="N19" s="1305" t="s">
        <v>104</v>
      </c>
      <c r="O19" s="1282" t="s">
        <v>105</v>
      </c>
      <c r="P19" s="1283" t="s">
        <v>46</v>
      </c>
      <c r="Q19" s="1382">
        <v>43739</v>
      </c>
      <c r="R19" s="1864">
        <v>43802</v>
      </c>
      <c r="S19" s="1918">
        <f ca="1">TODAY()-R19</f>
        <v>102</v>
      </c>
      <c r="T19" s="1285" t="s">
        <v>106</v>
      </c>
      <c r="U19" s="1256"/>
      <c r="V19" s="1257"/>
    </row>
    <row r="20" s="1452" customFormat="1" ht="20.1" customHeight="1" spans="1:22">
      <c r="A20" s="1914">
        <v>17</v>
      </c>
      <c r="B20" s="1841" t="s">
        <v>39</v>
      </c>
      <c r="C20" s="1842"/>
      <c r="D20" s="2184" t="s">
        <v>41</v>
      </c>
      <c r="E20" s="2185">
        <v>335800</v>
      </c>
      <c r="F20" s="2186" t="s">
        <v>107</v>
      </c>
      <c r="G20" s="2187">
        <v>43801</v>
      </c>
      <c r="H20" s="1638" t="s">
        <v>77</v>
      </c>
      <c r="I20" s="1918" t="e">
        <f ca="1" t="shared" si="0"/>
        <v>#VALUE!</v>
      </c>
      <c r="J20" s="1856" t="s">
        <v>78</v>
      </c>
      <c r="K20" s="1243"/>
      <c r="L20" s="1857"/>
      <c r="M20" s="1857"/>
      <c r="N20" s="1305" t="s">
        <v>108</v>
      </c>
      <c r="O20" s="1282" t="s">
        <v>109</v>
      </c>
      <c r="P20" s="1283" t="s">
        <v>89</v>
      </c>
      <c r="Q20" s="1382">
        <v>43750</v>
      </c>
      <c r="R20" s="1864">
        <v>43802</v>
      </c>
      <c r="S20" s="1918">
        <f ca="1">TODAY()-R20</f>
        <v>102</v>
      </c>
      <c r="T20" s="1285" t="s">
        <v>47</v>
      </c>
      <c r="U20" s="1256"/>
      <c r="V20" s="1257"/>
    </row>
    <row r="21" s="1452" customFormat="1" ht="20.1" customHeight="1" spans="1:22">
      <c r="A21" s="1914">
        <v>18</v>
      </c>
      <c r="B21" s="1841" t="s">
        <v>39</v>
      </c>
      <c r="C21" s="1842"/>
      <c r="D21" s="2184" t="s">
        <v>41</v>
      </c>
      <c r="E21" s="2185">
        <v>335800</v>
      </c>
      <c r="F21" s="2186" t="s">
        <v>110</v>
      </c>
      <c r="G21" s="2187">
        <v>43801</v>
      </c>
      <c r="H21" s="1638" t="s">
        <v>77</v>
      </c>
      <c r="I21" s="1918" t="e">
        <f ca="1" t="shared" si="0"/>
        <v>#VALUE!</v>
      </c>
      <c r="J21" s="1856" t="s">
        <v>78</v>
      </c>
      <c r="K21" s="1243"/>
      <c r="L21" s="1857"/>
      <c r="M21" s="1857"/>
      <c r="N21" s="1305" t="s">
        <v>111</v>
      </c>
      <c r="O21" s="1282" t="s">
        <v>80</v>
      </c>
      <c r="P21" s="1283" t="s">
        <v>46</v>
      </c>
      <c r="Q21" s="1382">
        <v>43758</v>
      </c>
      <c r="R21" s="1864">
        <v>43802</v>
      </c>
      <c r="S21" s="1918">
        <f ca="1">TODAY()-R21</f>
        <v>102</v>
      </c>
      <c r="T21" s="1305" t="s">
        <v>106</v>
      </c>
      <c r="U21" s="1256"/>
      <c r="V21" s="1257"/>
    </row>
    <row r="22" s="1452" customFormat="1" ht="20.1" customHeight="1" spans="1:22">
      <c r="A22" s="1914">
        <v>19</v>
      </c>
      <c r="B22" s="1841" t="s">
        <v>39</v>
      </c>
      <c r="C22" s="1842"/>
      <c r="D22" s="2184" t="s">
        <v>41</v>
      </c>
      <c r="E22" s="2185">
        <v>335800</v>
      </c>
      <c r="F22" s="2186" t="s">
        <v>112</v>
      </c>
      <c r="G22" s="2187">
        <v>43801</v>
      </c>
      <c r="H22" s="1638" t="s">
        <v>77</v>
      </c>
      <c r="I22" s="1918" t="e">
        <f ca="1" t="shared" si="0"/>
        <v>#VALUE!</v>
      </c>
      <c r="J22" s="1856" t="s">
        <v>78</v>
      </c>
      <c r="K22" s="1243"/>
      <c r="L22" s="1857"/>
      <c r="M22" s="1857"/>
      <c r="N22" s="1305" t="s">
        <v>113</v>
      </c>
      <c r="O22" s="1282" t="s">
        <v>114</v>
      </c>
      <c r="P22" s="1283" t="s">
        <v>89</v>
      </c>
      <c r="Q22" s="1382">
        <v>43779</v>
      </c>
      <c r="R22" s="1864">
        <v>43802</v>
      </c>
      <c r="S22" s="1918">
        <f ca="1">TODAY()-R22</f>
        <v>102</v>
      </c>
      <c r="T22" s="1285" t="s">
        <v>47</v>
      </c>
      <c r="U22" s="1256"/>
      <c r="V22" s="1257"/>
    </row>
    <row r="23" s="1452" customFormat="1" ht="20.1" customHeight="1" spans="1:22">
      <c r="A23" s="1914">
        <v>20</v>
      </c>
      <c r="B23" s="1841" t="s">
        <v>39</v>
      </c>
      <c r="C23" s="1842"/>
      <c r="D23" s="1878" t="s">
        <v>66</v>
      </c>
      <c r="E23" s="1383">
        <v>335800</v>
      </c>
      <c r="F23" s="1853" t="s">
        <v>115</v>
      </c>
      <c r="G23" s="1845">
        <v>43770</v>
      </c>
      <c r="H23" s="1074">
        <v>43782</v>
      </c>
      <c r="I23" s="1918">
        <f ca="1" t="shared" si="0"/>
        <v>122</v>
      </c>
      <c r="J23" s="1856" t="s">
        <v>78</v>
      </c>
      <c r="K23" s="1243" t="s">
        <v>54</v>
      </c>
      <c r="L23" s="1857"/>
      <c r="M23" s="1857"/>
      <c r="N23" s="1285" t="s">
        <v>116</v>
      </c>
      <c r="O23" s="1285" t="s">
        <v>114</v>
      </c>
      <c r="P23" s="1285" t="s">
        <v>89</v>
      </c>
      <c r="Q23" s="1382">
        <v>43796</v>
      </c>
      <c r="R23" s="1864">
        <v>43796</v>
      </c>
      <c r="S23" s="1918">
        <f ca="1">TODAY()-R23</f>
        <v>108</v>
      </c>
      <c r="T23" s="1285" t="s">
        <v>47</v>
      </c>
      <c r="U23" s="1256"/>
      <c r="V23" s="1257"/>
    </row>
    <row r="24" s="1452" customFormat="1" ht="20.1" customHeight="1" spans="1:22">
      <c r="A24" s="1914">
        <v>21</v>
      </c>
      <c r="B24" s="1841" t="s">
        <v>39</v>
      </c>
      <c r="C24" s="1842"/>
      <c r="D24" s="1878" t="s">
        <v>60</v>
      </c>
      <c r="E24" s="1383">
        <v>335800</v>
      </c>
      <c r="F24" s="1844" t="s">
        <v>117</v>
      </c>
      <c r="G24" s="1845">
        <v>43776</v>
      </c>
      <c r="H24" s="1074">
        <v>43784</v>
      </c>
      <c r="I24" s="1918">
        <f ca="1" t="shared" si="0"/>
        <v>120</v>
      </c>
      <c r="J24" s="1856" t="s">
        <v>78</v>
      </c>
      <c r="K24" s="1243"/>
      <c r="L24" s="1857"/>
      <c r="M24" s="1857"/>
      <c r="N24" s="1305"/>
      <c r="O24" s="1286"/>
      <c r="P24" s="1287"/>
      <c r="Q24" s="1382"/>
      <c r="R24" s="1864"/>
      <c r="S24" s="1918"/>
      <c r="T24" s="1305"/>
      <c r="U24" s="1256" t="s">
        <v>118</v>
      </c>
      <c r="V24" s="1257"/>
    </row>
    <row r="25" s="1452" customFormat="1" ht="20.1" customHeight="1" spans="1:22">
      <c r="A25" s="1914">
        <v>22</v>
      </c>
      <c r="B25" s="1841" t="s">
        <v>39</v>
      </c>
      <c r="C25" s="1842"/>
      <c r="D25" s="2184" t="s">
        <v>60</v>
      </c>
      <c r="E25" s="2185">
        <v>335800</v>
      </c>
      <c r="F25" s="2186" t="s">
        <v>119</v>
      </c>
      <c r="G25" s="2187">
        <v>43801</v>
      </c>
      <c r="H25" s="1638" t="s">
        <v>77</v>
      </c>
      <c r="I25" s="1918" t="e">
        <f ca="1" t="shared" si="0"/>
        <v>#VALUE!</v>
      </c>
      <c r="J25" s="1856" t="s">
        <v>78</v>
      </c>
      <c r="K25" s="1243"/>
      <c r="L25" s="1857"/>
      <c r="M25" s="1857"/>
      <c r="N25" s="1305"/>
      <c r="O25" s="1286"/>
      <c r="P25" s="1287"/>
      <c r="Q25" s="1382"/>
      <c r="R25" s="1864"/>
      <c r="S25" s="1918"/>
      <c r="T25" s="1305"/>
      <c r="U25" s="1256"/>
      <c r="V25" s="1257"/>
    </row>
    <row r="26" s="1452" customFormat="1" ht="20.1" customHeight="1" spans="1:22">
      <c r="A26" s="1914">
        <v>23</v>
      </c>
      <c r="B26" s="1841" t="s">
        <v>39</v>
      </c>
      <c r="C26" s="1842"/>
      <c r="D26" s="2184" t="s">
        <v>50</v>
      </c>
      <c r="E26" s="2185">
        <v>335800</v>
      </c>
      <c r="F26" s="2186" t="s">
        <v>120</v>
      </c>
      <c r="G26" s="2187">
        <v>43801</v>
      </c>
      <c r="H26" s="1638" t="s">
        <v>77</v>
      </c>
      <c r="I26" s="1918" t="e">
        <f ca="1" t="shared" si="0"/>
        <v>#VALUE!</v>
      </c>
      <c r="J26" s="1856" t="s">
        <v>78</v>
      </c>
      <c r="K26" s="1243"/>
      <c r="L26" s="1857"/>
      <c r="M26" s="1857"/>
      <c r="N26" s="1305" t="s">
        <v>121</v>
      </c>
      <c r="O26" s="1282" t="s">
        <v>122</v>
      </c>
      <c r="P26" s="1283" t="s">
        <v>84</v>
      </c>
      <c r="Q26" s="1382">
        <v>43765</v>
      </c>
      <c r="R26" s="1864">
        <v>43802</v>
      </c>
      <c r="S26" s="1918">
        <f ca="1">TODAY()-R26</f>
        <v>102</v>
      </c>
      <c r="T26" s="1285" t="s">
        <v>47</v>
      </c>
      <c r="U26" s="1256"/>
      <c r="V26" s="1257"/>
    </row>
    <row r="27" s="1452" customFormat="1" ht="20.1" customHeight="1" spans="1:22">
      <c r="A27" s="1914">
        <v>24</v>
      </c>
      <c r="B27" s="1841" t="s">
        <v>39</v>
      </c>
      <c r="C27" s="1842"/>
      <c r="D27" s="2184" t="s">
        <v>50</v>
      </c>
      <c r="E27" s="2185">
        <v>335800</v>
      </c>
      <c r="F27" s="2186" t="s">
        <v>123</v>
      </c>
      <c r="G27" s="2187">
        <v>43803</v>
      </c>
      <c r="H27" s="1638" t="s">
        <v>77</v>
      </c>
      <c r="I27" s="1918" t="e">
        <f ca="1" t="shared" si="0"/>
        <v>#VALUE!</v>
      </c>
      <c r="J27" s="1856" t="s">
        <v>78</v>
      </c>
      <c r="K27" s="1243"/>
      <c r="L27" s="1857"/>
      <c r="M27" s="1857"/>
      <c r="N27" s="1305" t="s">
        <v>124</v>
      </c>
      <c r="O27" s="1282" t="s">
        <v>122</v>
      </c>
      <c r="P27" s="1283" t="s">
        <v>84</v>
      </c>
      <c r="Q27" s="1382">
        <v>43778</v>
      </c>
      <c r="R27" s="1864">
        <v>43803</v>
      </c>
      <c r="S27" s="1918">
        <f ca="1">TODAY()-R27</f>
        <v>101</v>
      </c>
      <c r="T27" s="1285" t="s">
        <v>106</v>
      </c>
      <c r="U27" s="1256"/>
      <c r="V27" s="1257"/>
    </row>
    <row r="28" s="1452" customFormat="1" ht="20.1" customHeight="1" spans="1:22">
      <c r="A28" s="1914">
        <v>25</v>
      </c>
      <c r="B28" s="1841" t="s">
        <v>39</v>
      </c>
      <c r="C28" s="1842" t="s">
        <v>125</v>
      </c>
      <c r="D28" s="1876" t="s">
        <v>126</v>
      </c>
      <c r="E28" s="1385">
        <v>343000</v>
      </c>
      <c r="F28" s="1844" t="s">
        <v>127</v>
      </c>
      <c r="G28" s="1850">
        <v>43792</v>
      </c>
      <c r="H28" s="493">
        <v>43802</v>
      </c>
      <c r="I28" s="1918">
        <f ca="1" t="shared" si="0"/>
        <v>102</v>
      </c>
      <c r="J28" s="1856" t="s">
        <v>78</v>
      </c>
      <c r="K28" s="1243"/>
      <c r="L28" s="1857"/>
      <c r="M28" s="1857"/>
      <c r="N28" s="1285" t="s">
        <v>128</v>
      </c>
      <c r="O28" s="1286" t="s">
        <v>83</v>
      </c>
      <c r="P28" s="1287" t="s">
        <v>84</v>
      </c>
      <c r="Q28" s="1382">
        <v>43704</v>
      </c>
      <c r="R28" s="1864">
        <v>43795</v>
      </c>
      <c r="S28" s="1918">
        <f ca="1">TODAY()-R28</f>
        <v>109</v>
      </c>
      <c r="T28" s="1285" t="s">
        <v>47</v>
      </c>
      <c r="U28" s="1256"/>
      <c r="V28" s="1257"/>
    </row>
    <row r="29" s="1452" customFormat="1" ht="20.1" customHeight="1" spans="1:22">
      <c r="A29" s="1914">
        <v>26</v>
      </c>
      <c r="B29" s="1841" t="s">
        <v>39</v>
      </c>
      <c r="C29" s="1842"/>
      <c r="D29" s="2184" t="s">
        <v>126</v>
      </c>
      <c r="E29" s="2185">
        <v>340600</v>
      </c>
      <c r="F29" s="2186" t="s">
        <v>129</v>
      </c>
      <c r="G29" s="2187">
        <v>43801</v>
      </c>
      <c r="H29" s="1638" t="s">
        <v>77</v>
      </c>
      <c r="I29" s="1918" t="e">
        <f ca="1" t="shared" si="0"/>
        <v>#VALUE!</v>
      </c>
      <c r="J29" s="1856" t="s">
        <v>78</v>
      </c>
      <c r="K29" s="1243"/>
      <c r="L29" s="1857"/>
      <c r="M29" s="1857"/>
      <c r="N29" s="1281" t="s">
        <v>130</v>
      </c>
      <c r="O29" s="1286" t="s">
        <v>131</v>
      </c>
      <c r="P29" s="1283" t="s">
        <v>84</v>
      </c>
      <c r="Q29" s="1400">
        <v>43797</v>
      </c>
      <c r="R29" s="1864">
        <v>43802</v>
      </c>
      <c r="S29" s="1918">
        <f ca="1">TODAY()-R29</f>
        <v>102</v>
      </c>
      <c r="T29" s="1285" t="s">
        <v>106</v>
      </c>
      <c r="U29" s="1256"/>
      <c r="V29" s="1257"/>
    </row>
    <row r="30" s="1452" customFormat="1" customHeight="1" spans="1:22">
      <c r="A30" s="1914">
        <v>27</v>
      </c>
      <c r="B30" s="1841" t="s">
        <v>39</v>
      </c>
      <c r="C30" s="1842" t="s">
        <v>132</v>
      </c>
      <c r="D30" s="1878" t="s">
        <v>41</v>
      </c>
      <c r="E30" s="1383">
        <v>362800</v>
      </c>
      <c r="F30" s="1853" t="s">
        <v>133</v>
      </c>
      <c r="G30" s="1845">
        <v>43757</v>
      </c>
      <c r="H30" s="1074">
        <v>43766</v>
      </c>
      <c r="I30" s="1918">
        <f ca="1" t="shared" si="0"/>
        <v>138</v>
      </c>
      <c r="J30" s="1856" t="s">
        <v>134</v>
      </c>
      <c r="K30" s="1249" t="s">
        <v>54</v>
      </c>
      <c r="L30" s="1858"/>
      <c r="M30" s="1858"/>
      <c r="N30" s="1281"/>
      <c r="O30" s="1286"/>
      <c r="P30" s="1287"/>
      <c r="Q30" s="1400"/>
      <c r="R30" s="1864"/>
      <c r="S30" s="1923"/>
      <c r="T30" s="1305"/>
      <c r="U30" s="1717"/>
      <c r="V30" s="1257"/>
    </row>
    <row r="31" s="1452" customFormat="1" ht="20.1" customHeight="1" spans="1:22">
      <c r="A31" s="1914">
        <v>28</v>
      </c>
      <c r="B31" s="1841" t="s">
        <v>39</v>
      </c>
      <c r="C31" s="1842" t="s">
        <v>135</v>
      </c>
      <c r="D31" s="2184" t="s">
        <v>126</v>
      </c>
      <c r="E31" s="2185">
        <v>362800</v>
      </c>
      <c r="F31" s="2186" t="s">
        <v>136</v>
      </c>
      <c r="G31" s="2187">
        <v>43797</v>
      </c>
      <c r="H31" s="1638" t="s">
        <v>77</v>
      </c>
      <c r="I31" s="1918" t="e">
        <f ca="1" t="shared" si="0"/>
        <v>#VALUE!</v>
      </c>
      <c r="J31" s="1856" t="s">
        <v>78</v>
      </c>
      <c r="K31" s="1243"/>
      <c r="L31" s="1857"/>
      <c r="M31" s="1857"/>
      <c r="N31" s="1285" t="s">
        <v>137</v>
      </c>
      <c r="O31" s="1286" t="s">
        <v>105</v>
      </c>
      <c r="P31" s="1287" t="s">
        <v>46</v>
      </c>
      <c r="Q31" s="1382">
        <v>43674</v>
      </c>
      <c r="R31" s="1864">
        <v>43797</v>
      </c>
      <c r="S31" s="1918">
        <f ca="1">TODAY()-R31</f>
        <v>107</v>
      </c>
      <c r="T31" s="1285" t="s">
        <v>47</v>
      </c>
      <c r="U31" s="1256"/>
      <c r="V31" s="1257"/>
    </row>
    <row r="32" s="1452" customFormat="1" customHeight="1" spans="1:22">
      <c r="A32" s="1914">
        <v>29</v>
      </c>
      <c r="B32" s="1841" t="s">
        <v>39</v>
      </c>
      <c r="C32" s="1842" t="s">
        <v>138</v>
      </c>
      <c r="D32" s="1878" t="s">
        <v>90</v>
      </c>
      <c r="E32" s="1915">
        <f>362800+5000</f>
        <v>367800</v>
      </c>
      <c r="F32" s="1570" t="s">
        <v>139</v>
      </c>
      <c r="G32" s="1227">
        <v>43731</v>
      </c>
      <c r="H32" s="1074">
        <v>43739</v>
      </c>
      <c r="I32" s="1918">
        <f ca="1" t="shared" si="0"/>
        <v>165</v>
      </c>
      <c r="J32" s="1856" t="s">
        <v>140</v>
      </c>
      <c r="K32" s="1249" t="s">
        <v>141</v>
      </c>
      <c r="L32" s="1858"/>
      <c r="M32" s="1858" t="s">
        <v>52</v>
      </c>
      <c r="N32" s="1281"/>
      <c r="O32" s="1286"/>
      <c r="P32" s="1287"/>
      <c r="Q32" s="1400"/>
      <c r="R32" s="1864"/>
      <c r="S32" s="1923"/>
      <c r="T32" s="1305"/>
      <c r="U32" s="1717" t="s">
        <v>142</v>
      </c>
      <c r="V32" s="1257"/>
    </row>
    <row r="33" s="1452" customFormat="1" customHeight="1" spans="1:21">
      <c r="A33" s="1914">
        <v>30</v>
      </c>
      <c r="B33" s="1841" t="s">
        <v>39</v>
      </c>
      <c r="C33" s="1842"/>
      <c r="D33" s="1876" t="s">
        <v>60</v>
      </c>
      <c r="E33" s="2183">
        <f>362800+5000</f>
        <v>367800</v>
      </c>
      <c r="F33" s="1844" t="s">
        <v>143</v>
      </c>
      <c r="G33" s="1230">
        <v>43743</v>
      </c>
      <c r="H33" s="493">
        <v>43750</v>
      </c>
      <c r="I33" s="1918">
        <f ca="1" t="shared" si="0"/>
        <v>154</v>
      </c>
      <c r="J33" s="1856" t="s">
        <v>140</v>
      </c>
      <c r="K33" s="1249" t="s">
        <v>54</v>
      </c>
      <c r="L33" s="1858"/>
      <c r="M33" s="1858" t="s">
        <v>52</v>
      </c>
      <c r="N33" s="1277"/>
      <c r="O33" s="1248"/>
      <c r="P33" s="1249"/>
      <c r="Q33" s="1382"/>
      <c r="R33" s="1864"/>
      <c r="S33" s="1918"/>
      <c r="T33" s="1247"/>
      <c r="U33" s="1717"/>
    </row>
    <row r="34" s="1452" customFormat="1" customHeight="1" spans="1:22">
      <c r="A34" s="1914">
        <v>31</v>
      </c>
      <c r="B34" s="1841" t="s">
        <v>39</v>
      </c>
      <c r="C34" s="1842"/>
      <c r="D34" s="1878" t="s">
        <v>41</v>
      </c>
      <c r="E34" s="1915">
        <v>362800</v>
      </c>
      <c r="F34" s="1570" t="s">
        <v>144</v>
      </c>
      <c r="G34" s="1227">
        <v>43757</v>
      </c>
      <c r="H34" s="1074">
        <v>43780</v>
      </c>
      <c r="I34" s="1918">
        <f ca="1" t="shared" si="0"/>
        <v>124</v>
      </c>
      <c r="J34" s="1856" t="s">
        <v>140</v>
      </c>
      <c r="K34" s="1249" t="s">
        <v>54</v>
      </c>
      <c r="L34" s="1858"/>
      <c r="M34" s="1858"/>
      <c r="N34" s="1285"/>
      <c r="O34" s="1282"/>
      <c r="P34" s="1283"/>
      <c r="Q34" s="1382"/>
      <c r="R34" s="1864"/>
      <c r="S34" s="1923"/>
      <c r="T34" s="1896"/>
      <c r="U34" s="1717"/>
      <c r="V34" s="1257"/>
    </row>
    <row r="35" s="1452" customFormat="1" customHeight="1" spans="1:22">
      <c r="A35" s="1914">
        <v>32</v>
      </c>
      <c r="B35" s="1841" t="s">
        <v>39</v>
      </c>
      <c r="C35" s="1842"/>
      <c r="D35" s="1878" t="s">
        <v>145</v>
      </c>
      <c r="E35" s="1915">
        <f>362800+5000</f>
        <v>367800</v>
      </c>
      <c r="F35" s="1570" t="s">
        <v>146</v>
      </c>
      <c r="G35" s="1227">
        <v>43743</v>
      </c>
      <c r="H35" s="1074">
        <v>43750</v>
      </c>
      <c r="I35" s="1918">
        <f ca="1" t="shared" si="0"/>
        <v>154</v>
      </c>
      <c r="J35" s="1856" t="s">
        <v>140</v>
      </c>
      <c r="K35" s="1249" t="s">
        <v>54</v>
      </c>
      <c r="L35" s="1858"/>
      <c r="M35" s="1858" t="s">
        <v>52</v>
      </c>
      <c r="N35" s="1285"/>
      <c r="O35" s="1282"/>
      <c r="P35" s="1283"/>
      <c r="Q35" s="1382"/>
      <c r="R35" s="1864"/>
      <c r="S35" s="1923"/>
      <c r="T35" s="1896"/>
      <c r="U35" s="1717"/>
      <c r="V35" s="1257"/>
    </row>
    <row r="36" customHeight="1" spans="1:19">
      <c r="A36"/>
      <c r="D36"/>
      <c r="E36"/>
      <c r="F36"/>
      <c r="I36"/>
      <c r="N36"/>
      <c r="S36"/>
    </row>
    <row r="37" ht="15" customHeight="1"/>
    <row r="38" ht="68.1" customHeight="1" spans="1:18">
      <c r="A38" s="2188" t="s">
        <v>147</v>
      </c>
      <c r="B38" s="2189"/>
      <c r="C38" s="2189"/>
      <c r="D38" s="2189"/>
      <c r="E38" s="2189"/>
      <c r="F38" s="2189"/>
      <c r="G38" s="2189"/>
      <c r="H38" s="2189"/>
      <c r="I38" s="2196"/>
      <c r="J38" s="2189"/>
      <c r="K38" s="2189"/>
      <c r="L38" s="2189"/>
      <c r="M38" s="2189"/>
      <c r="N38" s="2189"/>
      <c r="O38" s="2189"/>
      <c r="P38" s="2189"/>
      <c r="Q38" s="2189"/>
      <c r="R38" s="2189"/>
    </row>
  </sheetData>
  <autoFilter ref="A3:V35">
    <extLst/>
  </autoFilter>
  <mergeCells count="3">
    <mergeCell ref="A1:U1"/>
    <mergeCell ref="A2:D2"/>
    <mergeCell ref="A38:R38"/>
  </mergeCells>
  <conditionalFormatting sqref="F3">
    <cfRule type="duplicateValues" dxfId="0" priority="897"/>
  </conditionalFormatting>
  <conditionalFormatting sqref="I4">
    <cfRule type="cellIs" dxfId="1" priority="336" operator="greaterThan">
      <formula>180</formula>
    </cfRule>
  </conditionalFormatting>
  <conditionalFormatting sqref="F5">
    <cfRule type="duplicateValues" dxfId="2" priority="151"/>
  </conditionalFormatting>
  <conditionalFormatting sqref="I5">
    <cfRule type="cellIs" dxfId="1" priority="149" operator="greaterThan">
      <formula>180</formula>
    </cfRule>
  </conditionalFormatting>
  <conditionalFormatting sqref="F6">
    <cfRule type="duplicateValues" dxfId="2" priority="150"/>
  </conditionalFormatting>
  <conditionalFormatting sqref="I6">
    <cfRule type="cellIs" dxfId="1" priority="148" operator="greaterThan">
      <formula>180</formula>
    </cfRule>
  </conditionalFormatting>
  <conditionalFormatting sqref="N6">
    <cfRule type="duplicateValues" dxfId="3" priority="58"/>
  </conditionalFormatting>
  <conditionalFormatting sqref="F7">
    <cfRule type="duplicateValues" dxfId="2" priority="132"/>
  </conditionalFormatting>
  <conditionalFormatting sqref="I7">
    <cfRule type="cellIs" dxfId="1" priority="124" operator="greaterThan">
      <formula>180</formula>
    </cfRule>
  </conditionalFormatting>
  <conditionalFormatting sqref="N7">
    <cfRule type="duplicateValues" dxfId="3" priority="14"/>
  </conditionalFormatting>
  <conditionalFormatting sqref="F8">
    <cfRule type="duplicateValues" dxfId="2" priority="395"/>
  </conditionalFormatting>
  <conditionalFormatting sqref="I8">
    <cfRule type="cellIs" dxfId="1" priority="393" operator="greaterThan">
      <formula>180</formula>
    </cfRule>
  </conditionalFormatting>
  <conditionalFormatting sqref="N8">
    <cfRule type="duplicateValues" dxfId="3" priority="13"/>
  </conditionalFormatting>
  <conditionalFormatting sqref="F9">
    <cfRule type="duplicateValues" dxfId="2" priority="102"/>
  </conditionalFormatting>
  <conditionalFormatting sqref="I9">
    <cfRule type="cellIs" dxfId="1" priority="100" operator="greaterThan">
      <formula>180</formula>
    </cfRule>
  </conditionalFormatting>
  <conditionalFormatting sqref="F10">
    <cfRule type="duplicateValues" dxfId="2" priority="175"/>
  </conditionalFormatting>
  <conditionalFormatting sqref="I10">
    <cfRule type="cellIs" dxfId="1" priority="172" operator="greaterThan">
      <formula>180</formula>
    </cfRule>
  </conditionalFormatting>
  <conditionalFormatting sqref="F11">
    <cfRule type="duplicateValues" dxfId="2" priority="133"/>
  </conditionalFormatting>
  <conditionalFormatting sqref="F12">
    <cfRule type="duplicateValues" dxfId="2" priority="44"/>
  </conditionalFormatting>
  <conditionalFormatting sqref="I12">
    <cfRule type="cellIs" dxfId="1" priority="46" operator="greaterThan">
      <formula>180</formula>
    </cfRule>
  </conditionalFormatting>
  <conditionalFormatting sqref="F13">
    <cfRule type="duplicateValues" dxfId="2" priority="43"/>
  </conditionalFormatting>
  <conditionalFormatting sqref="I13">
    <cfRule type="cellIs" dxfId="1" priority="45" operator="greaterThan">
      <formula>180</formula>
    </cfRule>
  </conditionalFormatting>
  <conditionalFormatting sqref="N13">
    <cfRule type="duplicateValues" dxfId="3" priority="16"/>
  </conditionalFormatting>
  <conditionalFormatting sqref="F14">
    <cfRule type="duplicateValues" dxfId="2" priority="42"/>
  </conditionalFormatting>
  <conditionalFormatting sqref="F15">
    <cfRule type="duplicateValues" dxfId="2" priority="7"/>
  </conditionalFormatting>
  <conditionalFormatting sqref="I15">
    <cfRule type="cellIs" dxfId="1" priority="8" operator="greaterThan">
      <formula>180</formula>
    </cfRule>
  </conditionalFormatting>
  <conditionalFormatting sqref="F16">
    <cfRule type="duplicateValues" dxfId="2" priority="41"/>
  </conditionalFormatting>
  <conditionalFormatting sqref="I16">
    <cfRule type="cellIs" dxfId="1" priority="47" operator="greaterThan">
      <formula>180</formula>
    </cfRule>
  </conditionalFormatting>
  <conditionalFormatting sqref="N16">
    <cfRule type="duplicateValues" dxfId="3" priority="15"/>
  </conditionalFormatting>
  <conditionalFormatting sqref="F17">
    <cfRule type="duplicateValues" dxfId="2" priority="86"/>
  </conditionalFormatting>
  <conditionalFormatting sqref="I17">
    <cfRule type="cellIs" dxfId="1" priority="84" operator="greaterThan">
      <formula>180</formula>
    </cfRule>
  </conditionalFormatting>
  <conditionalFormatting sqref="F18">
    <cfRule type="duplicateValues" dxfId="2" priority="117"/>
  </conditionalFormatting>
  <conditionalFormatting sqref="I18">
    <cfRule type="cellIs" dxfId="1" priority="113" operator="greaterThan">
      <formula>180</formula>
    </cfRule>
  </conditionalFormatting>
  <conditionalFormatting sqref="N18">
    <cfRule type="duplicateValues" dxfId="3" priority="93"/>
  </conditionalFormatting>
  <conditionalFormatting sqref="F19">
    <cfRule type="duplicateValues" dxfId="2" priority="11"/>
  </conditionalFormatting>
  <conditionalFormatting sqref="I19">
    <cfRule type="cellIs" dxfId="1" priority="12" operator="greaterThan">
      <formula>180</formula>
    </cfRule>
  </conditionalFormatting>
  <conditionalFormatting sqref="N19">
    <cfRule type="duplicateValues" dxfId="3" priority="10"/>
  </conditionalFormatting>
  <conditionalFormatting sqref="F20">
    <cfRule type="duplicateValues" dxfId="2" priority="24"/>
  </conditionalFormatting>
  <conditionalFormatting sqref="I20">
    <cfRule type="cellIs" dxfId="1" priority="30" operator="greaterThan">
      <formula>180</formula>
    </cfRule>
  </conditionalFormatting>
  <conditionalFormatting sqref="N20">
    <cfRule type="duplicateValues" dxfId="3" priority="19"/>
  </conditionalFormatting>
  <conditionalFormatting sqref="F21">
    <cfRule type="duplicateValues" dxfId="2" priority="23"/>
  </conditionalFormatting>
  <conditionalFormatting sqref="I21">
    <cfRule type="cellIs" dxfId="1" priority="29" operator="greaterThan">
      <formula>180</formula>
    </cfRule>
  </conditionalFormatting>
  <conditionalFormatting sqref="N21">
    <cfRule type="duplicateValues" dxfId="3" priority="18"/>
  </conditionalFormatting>
  <conditionalFormatting sqref="F22">
    <cfRule type="duplicateValues" dxfId="2" priority="22"/>
  </conditionalFormatting>
  <conditionalFormatting sqref="I22">
    <cfRule type="cellIs" dxfId="1" priority="28" operator="greaterThan">
      <formula>180</formula>
    </cfRule>
  </conditionalFormatting>
  <conditionalFormatting sqref="N22">
    <cfRule type="duplicateValues" dxfId="3" priority="17"/>
  </conditionalFormatting>
  <conditionalFormatting sqref="F23">
    <cfRule type="duplicateValues" dxfId="2" priority="160"/>
  </conditionalFormatting>
  <conditionalFormatting sqref="I23">
    <cfRule type="cellIs" dxfId="1" priority="95" operator="greaterThan">
      <formula>180</formula>
    </cfRule>
  </conditionalFormatting>
  <conditionalFormatting sqref="F24">
    <cfRule type="duplicateValues" dxfId="2" priority="109"/>
  </conditionalFormatting>
  <conditionalFormatting sqref="I24">
    <cfRule type="cellIs" dxfId="1" priority="108" operator="greaterThan">
      <formula>180</formula>
    </cfRule>
  </conditionalFormatting>
  <conditionalFormatting sqref="F25">
    <cfRule type="duplicateValues" dxfId="2" priority="27"/>
  </conditionalFormatting>
  <conditionalFormatting sqref="I25">
    <cfRule type="cellIs" dxfId="1" priority="33" operator="greaterThan">
      <formula>180</formula>
    </cfRule>
  </conditionalFormatting>
  <conditionalFormatting sqref="F26">
    <cfRule type="duplicateValues" dxfId="2" priority="26"/>
  </conditionalFormatting>
  <conditionalFormatting sqref="I26">
    <cfRule type="cellIs" dxfId="1" priority="32" operator="greaterThan">
      <formula>180</formula>
    </cfRule>
  </conditionalFormatting>
  <conditionalFormatting sqref="N26">
    <cfRule type="duplicateValues" dxfId="3" priority="21"/>
  </conditionalFormatting>
  <conditionalFormatting sqref="F27">
    <cfRule type="duplicateValues" dxfId="2" priority="2"/>
  </conditionalFormatting>
  <conditionalFormatting sqref="I27">
    <cfRule type="cellIs" dxfId="1" priority="3" operator="greaterThan">
      <formula>180</formula>
    </cfRule>
  </conditionalFormatting>
  <conditionalFormatting sqref="N27">
    <cfRule type="duplicateValues" dxfId="3" priority="1"/>
  </conditionalFormatting>
  <conditionalFormatting sqref="F28">
    <cfRule type="duplicateValues" dxfId="2" priority="72"/>
  </conditionalFormatting>
  <conditionalFormatting sqref="I28">
    <cfRule type="cellIs" dxfId="1" priority="73" operator="greaterThan">
      <formula>180</formula>
    </cfRule>
  </conditionalFormatting>
  <conditionalFormatting sqref="N28">
    <cfRule type="duplicateValues" dxfId="3" priority="75"/>
  </conditionalFormatting>
  <conditionalFormatting sqref="F29">
    <cfRule type="duplicateValues" dxfId="2" priority="52"/>
  </conditionalFormatting>
  <conditionalFormatting sqref="I29">
    <cfRule type="cellIs" dxfId="1" priority="53" operator="greaterThan">
      <formula>180</formula>
    </cfRule>
  </conditionalFormatting>
  <conditionalFormatting sqref="F30">
    <cfRule type="duplicateValues" dxfId="2" priority="208"/>
  </conditionalFormatting>
  <conditionalFormatting sqref="I30">
    <cfRule type="cellIs" dxfId="1" priority="205" operator="greaterThan">
      <formula>180</formula>
    </cfRule>
  </conditionalFormatting>
  <conditionalFormatting sqref="N30">
    <cfRule type="duplicateValues" dxfId="3" priority="223"/>
  </conditionalFormatting>
  <conditionalFormatting sqref="F31">
    <cfRule type="duplicateValues" dxfId="2" priority="62"/>
  </conditionalFormatting>
  <conditionalFormatting sqref="I31">
    <cfRule type="cellIs" dxfId="1" priority="63" operator="greaterThan">
      <formula>180</formula>
    </cfRule>
  </conditionalFormatting>
  <conditionalFormatting sqref="N31">
    <cfRule type="duplicateValues" dxfId="3" priority="64"/>
  </conditionalFormatting>
  <conditionalFormatting sqref="I32">
    <cfRule type="cellIs" dxfId="1" priority="317" operator="greaterThan">
      <formula>180</formula>
    </cfRule>
  </conditionalFormatting>
  <conditionalFormatting sqref="N32">
    <cfRule type="duplicateValues" dxfId="3" priority="233"/>
  </conditionalFormatting>
  <conditionalFormatting sqref="F33">
    <cfRule type="duplicateValues" dxfId="2" priority="253"/>
  </conditionalFormatting>
  <conditionalFormatting sqref="I33">
    <cfRule type="cellIs" dxfId="1" priority="252" operator="greaterThan">
      <formula>180</formula>
    </cfRule>
  </conditionalFormatting>
  <conditionalFormatting sqref="N33">
    <cfRule type="duplicateValues" dxfId="3" priority="318"/>
  </conditionalFormatting>
  <conditionalFormatting sqref="F34">
    <cfRule type="duplicateValues" dxfId="2" priority="220"/>
  </conditionalFormatting>
  <conditionalFormatting sqref="I34">
    <cfRule type="cellIs" dxfId="1" priority="211" operator="greaterThan">
      <formula>180</formula>
    </cfRule>
  </conditionalFormatting>
  <conditionalFormatting sqref="N34">
    <cfRule type="duplicateValues" dxfId="3" priority="219"/>
  </conditionalFormatting>
  <conditionalFormatting sqref="F35">
    <cfRule type="duplicateValues" dxfId="2" priority="61"/>
  </conditionalFormatting>
  <conditionalFormatting sqref="I35">
    <cfRule type="cellIs" dxfId="1" priority="59" operator="greaterThan">
      <formula>180</formula>
    </cfRule>
  </conditionalFormatting>
  <conditionalFormatting sqref="N35">
    <cfRule type="duplicateValues" dxfId="3" priority="60"/>
  </conditionalFormatting>
  <conditionalFormatting sqref="F1:F2">
    <cfRule type="duplicateValues" dxfId="0" priority="898"/>
  </conditionalFormatting>
  <conditionalFormatting sqref="I1:I2">
    <cfRule type="cellIs" dxfId="1" priority="899" operator="greaterThan">
      <formula>180</formula>
    </cfRule>
  </conditionalFormatting>
  <conditionalFormatting sqref="N14:N15">
    <cfRule type="duplicateValues" dxfId="3" priority="40"/>
  </conditionalFormatting>
  <conditionalFormatting sqref="N24:N25">
    <cfRule type="duplicateValues" dxfId="3" priority="107"/>
  </conditionalFormatting>
  <conditionalFormatting sqref="F1:F3 F39:F1048576">
    <cfRule type="duplicateValues" dxfId="3" priority="577"/>
  </conditionalFormatting>
  <conditionalFormatting sqref="I11 I14">
    <cfRule type="cellIs" dxfId="1" priority="125" operator="greaterThan">
      <formula>180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W38"/>
  <sheetViews>
    <sheetView showGridLines="0" workbookViewId="0">
      <pane ySplit="2" topLeftCell="A3" activePane="bottomLeft" state="frozen"/>
      <selection/>
      <selection pane="bottomLeft" activeCell="F12" sqref="F12"/>
    </sheetView>
  </sheetViews>
  <sheetFormatPr defaultColWidth="9" defaultRowHeight="12"/>
  <cols>
    <col min="1" max="1" width="4.125" style="2140" customWidth="1"/>
    <col min="2" max="2" width="6.625" style="21" customWidth="1"/>
    <col min="3" max="3" width="18.5" style="1991" customWidth="1"/>
    <col min="4" max="4" width="13.875" style="22" customWidth="1"/>
    <col min="5" max="5" width="7.125" style="1970" customWidth="1"/>
    <col min="6" max="6" width="15.25" style="2141" customWidth="1"/>
    <col min="7" max="7" width="7.5" style="611" customWidth="1"/>
    <col min="8" max="8" width="6.75" style="1407" customWidth="1"/>
    <col min="9" max="9" width="8.125" style="2030" customWidth="1"/>
    <col min="10" max="10" width="8.625" style="2142" customWidth="1"/>
    <col min="11" max="11" width="6.375" style="2143" customWidth="1"/>
    <col min="12" max="12" width="7.5" style="2144" customWidth="1"/>
    <col min="13" max="13" width="6.5" style="2086" customWidth="1"/>
    <col min="14" max="14" width="7.375" style="799" customWidth="1"/>
    <col min="15" max="15" width="8.125" style="799" customWidth="1"/>
    <col min="16" max="16" width="6.5" style="799" customWidth="1"/>
    <col min="17" max="17" width="8.875" style="2145" customWidth="1"/>
    <col min="18" max="18" width="7.625" style="2145" customWidth="1"/>
    <col min="19" max="19" width="7.625" style="2146" customWidth="1"/>
    <col min="20" max="20" width="5.75" style="2147" customWidth="1"/>
    <col min="21" max="21" width="8.125" style="2148" customWidth="1"/>
    <col min="22" max="23" width="9" style="2149"/>
    <col min="24" max="256" width="9" style="22"/>
    <col min="257" max="257" width="4.125" style="22" customWidth="1"/>
    <col min="258" max="258" width="4.25" style="22" customWidth="1"/>
    <col min="259" max="259" width="18.5" style="22" customWidth="1"/>
    <col min="260" max="260" width="13.875" style="22" customWidth="1"/>
    <col min="261" max="261" width="7.125" style="22" customWidth="1"/>
    <col min="262" max="262" width="17.375" style="22" customWidth="1"/>
    <col min="263" max="263" width="7.5" style="22" customWidth="1"/>
    <col min="264" max="264" width="6.75" style="22" customWidth="1"/>
    <col min="265" max="265" width="4" style="22" customWidth="1"/>
    <col min="266" max="266" width="9" style="22" customWidth="1"/>
    <col min="267" max="267" width="4" style="22" customWidth="1"/>
    <col min="268" max="268" width="7.5" style="22" customWidth="1"/>
    <col min="269" max="269" width="6.5" style="22" customWidth="1"/>
    <col min="270" max="270" width="7.375" style="22" customWidth="1"/>
    <col min="271" max="271" width="8.125" style="22" customWidth="1"/>
    <col min="272" max="272" width="4.875" style="22" customWidth="1"/>
    <col min="273" max="273" width="8.875" style="22" customWidth="1"/>
    <col min="274" max="275" width="7.625" style="22" customWidth="1"/>
    <col min="276" max="276" width="5.75" style="22" customWidth="1"/>
    <col min="277" max="277" width="8.125" style="22" customWidth="1"/>
    <col min="278" max="512" width="9" style="22"/>
    <col min="513" max="513" width="4.125" style="22" customWidth="1"/>
    <col min="514" max="514" width="4.25" style="22" customWidth="1"/>
    <col min="515" max="515" width="18.5" style="22" customWidth="1"/>
    <col min="516" max="516" width="13.875" style="22" customWidth="1"/>
    <col min="517" max="517" width="7.125" style="22" customWidth="1"/>
    <col min="518" max="518" width="17.375" style="22" customWidth="1"/>
    <col min="519" max="519" width="7.5" style="22" customWidth="1"/>
    <col min="520" max="520" width="6.75" style="22" customWidth="1"/>
    <col min="521" max="521" width="4" style="22" customWidth="1"/>
    <col min="522" max="522" width="9" style="22" customWidth="1"/>
    <col min="523" max="523" width="4" style="22" customWidth="1"/>
    <col min="524" max="524" width="7.5" style="22" customWidth="1"/>
    <col min="525" max="525" width="6.5" style="22" customWidth="1"/>
    <col min="526" max="526" width="7.375" style="22" customWidth="1"/>
    <col min="527" max="527" width="8.125" style="22" customWidth="1"/>
    <col min="528" max="528" width="4.875" style="22" customWidth="1"/>
    <col min="529" max="529" width="8.875" style="22" customWidth="1"/>
    <col min="530" max="531" width="7.625" style="22" customWidth="1"/>
    <col min="532" max="532" width="5.75" style="22" customWidth="1"/>
    <col min="533" max="533" width="8.125" style="22" customWidth="1"/>
    <col min="534" max="768" width="9" style="22"/>
    <col min="769" max="769" width="4.125" style="22" customWidth="1"/>
    <col min="770" max="770" width="4.25" style="22" customWidth="1"/>
    <col min="771" max="771" width="18.5" style="22" customWidth="1"/>
    <col min="772" max="772" width="13.875" style="22" customWidth="1"/>
    <col min="773" max="773" width="7.125" style="22" customWidth="1"/>
    <col min="774" max="774" width="17.375" style="22" customWidth="1"/>
    <col min="775" max="775" width="7.5" style="22" customWidth="1"/>
    <col min="776" max="776" width="6.75" style="22" customWidth="1"/>
    <col min="777" max="777" width="4" style="22" customWidth="1"/>
    <col min="778" max="778" width="9" style="22" customWidth="1"/>
    <col min="779" max="779" width="4" style="22" customWidth="1"/>
    <col min="780" max="780" width="7.5" style="22" customWidth="1"/>
    <col min="781" max="781" width="6.5" style="22" customWidth="1"/>
    <col min="782" max="782" width="7.375" style="22" customWidth="1"/>
    <col min="783" max="783" width="8.125" style="22" customWidth="1"/>
    <col min="784" max="784" width="4.875" style="22" customWidth="1"/>
    <col min="785" max="785" width="8.875" style="22" customWidth="1"/>
    <col min="786" max="787" width="7.625" style="22" customWidth="1"/>
    <col min="788" max="788" width="5.75" style="22" customWidth="1"/>
    <col min="789" max="789" width="8.125" style="22" customWidth="1"/>
    <col min="790" max="1024" width="9" style="22"/>
    <col min="1025" max="1025" width="4.125" style="22" customWidth="1"/>
    <col min="1026" max="1026" width="4.25" style="22" customWidth="1"/>
    <col min="1027" max="1027" width="18.5" style="22" customWidth="1"/>
    <col min="1028" max="1028" width="13.875" style="22" customWidth="1"/>
    <col min="1029" max="1029" width="7.125" style="22" customWidth="1"/>
    <col min="1030" max="1030" width="17.375" style="22" customWidth="1"/>
    <col min="1031" max="1031" width="7.5" style="22" customWidth="1"/>
    <col min="1032" max="1032" width="6.75" style="22" customWidth="1"/>
    <col min="1033" max="1033" width="4" style="22" customWidth="1"/>
    <col min="1034" max="1034" width="9" style="22" customWidth="1"/>
    <col min="1035" max="1035" width="4" style="22" customWidth="1"/>
    <col min="1036" max="1036" width="7.5" style="22" customWidth="1"/>
    <col min="1037" max="1037" width="6.5" style="22" customWidth="1"/>
    <col min="1038" max="1038" width="7.375" style="22" customWidth="1"/>
    <col min="1039" max="1039" width="8.125" style="22" customWidth="1"/>
    <col min="1040" max="1040" width="4.875" style="22" customWidth="1"/>
    <col min="1041" max="1041" width="8.875" style="22" customWidth="1"/>
    <col min="1042" max="1043" width="7.625" style="22" customWidth="1"/>
    <col min="1044" max="1044" width="5.75" style="22" customWidth="1"/>
    <col min="1045" max="1045" width="8.125" style="22" customWidth="1"/>
    <col min="1046" max="1280" width="9" style="22"/>
    <col min="1281" max="1281" width="4.125" style="22" customWidth="1"/>
    <col min="1282" max="1282" width="4.25" style="22" customWidth="1"/>
    <col min="1283" max="1283" width="18.5" style="22" customWidth="1"/>
    <col min="1284" max="1284" width="13.875" style="22" customWidth="1"/>
    <col min="1285" max="1285" width="7.125" style="22" customWidth="1"/>
    <col min="1286" max="1286" width="17.375" style="22" customWidth="1"/>
    <col min="1287" max="1287" width="7.5" style="22" customWidth="1"/>
    <col min="1288" max="1288" width="6.75" style="22" customWidth="1"/>
    <col min="1289" max="1289" width="4" style="22" customWidth="1"/>
    <col min="1290" max="1290" width="9" style="22" customWidth="1"/>
    <col min="1291" max="1291" width="4" style="22" customWidth="1"/>
    <col min="1292" max="1292" width="7.5" style="22" customWidth="1"/>
    <col min="1293" max="1293" width="6.5" style="22" customWidth="1"/>
    <col min="1294" max="1294" width="7.375" style="22" customWidth="1"/>
    <col min="1295" max="1295" width="8.125" style="22" customWidth="1"/>
    <col min="1296" max="1296" width="4.875" style="22" customWidth="1"/>
    <col min="1297" max="1297" width="8.875" style="22" customWidth="1"/>
    <col min="1298" max="1299" width="7.625" style="22" customWidth="1"/>
    <col min="1300" max="1300" width="5.75" style="22" customWidth="1"/>
    <col min="1301" max="1301" width="8.125" style="22" customWidth="1"/>
    <col min="1302" max="1536" width="9" style="22"/>
    <col min="1537" max="1537" width="4.125" style="22" customWidth="1"/>
    <col min="1538" max="1538" width="4.25" style="22" customWidth="1"/>
    <col min="1539" max="1539" width="18.5" style="22" customWidth="1"/>
    <col min="1540" max="1540" width="13.875" style="22" customWidth="1"/>
    <col min="1541" max="1541" width="7.125" style="22" customWidth="1"/>
    <col min="1542" max="1542" width="17.375" style="22" customWidth="1"/>
    <col min="1543" max="1543" width="7.5" style="22" customWidth="1"/>
    <col min="1544" max="1544" width="6.75" style="22" customWidth="1"/>
    <col min="1545" max="1545" width="4" style="22" customWidth="1"/>
    <col min="1546" max="1546" width="9" style="22" customWidth="1"/>
    <col min="1547" max="1547" width="4" style="22" customWidth="1"/>
    <col min="1548" max="1548" width="7.5" style="22" customWidth="1"/>
    <col min="1549" max="1549" width="6.5" style="22" customWidth="1"/>
    <col min="1550" max="1550" width="7.375" style="22" customWidth="1"/>
    <col min="1551" max="1551" width="8.125" style="22" customWidth="1"/>
    <col min="1552" max="1552" width="4.875" style="22" customWidth="1"/>
    <col min="1553" max="1553" width="8.875" style="22" customWidth="1"/>
    <col min="1554" max="1555" width="7.625" style="22" customWidth="1"/>
    <col min="1556" max="1556" width="5.75" style="22" customWidth="1"/>
    <col min="1557" max="1557" width="8.125" style="22" customWidth="1"/>
    <col min="1558" max="1792" width="9" style="22"/>
    <col min="1793" max="1793" width="4.125" style="22" customWidth="1"/>
    <col min="1794" max="1794" width="4.25" style="22" customWidth="1"/>
    <col min="1795" max="1795" width="18.5" style="22" customWidth="1"/>
    <col min="1796" max="1796" width="13.875" style="22" customWidth="1"/>
    <col min="1797" max="1797" width="7.125" style="22" customWidth="1"/>
    <col min="1798" max="1798" width="17.375" style="22" customWidth="1"/>
    <col min="1799" max="1799" width="7.5" style="22" customWidth="1"/>
    <col min="1800" max="1800" width="6.75" style="22" customWidth="1"/>
    <col min="1801" max="1801" width="4" style="22" customWidth="1"/>
    <col min="1802" max="1802" width="9" style="22" customWidth="1"/>
    <col min="1803" max="1803" width="4" style="22" customWidth="1"/>
    <col min="1804" max="1804" width="7.5" style="22" customWidth="1"/>
    <col min="1805" max="1805" width="6.5" style="22" customWidth="1"/>
    <col min="1806" max="1806" width="7.375" style="22" customWidth="1"/>
    <col min="1807" max="1807" width="8.125" style="22" customWidth="1"/>
    <col min="1808" max="1808" width="4.875" style="22" customWidth="1"/>
    <col min="1809" max="1809" width="8.875" style="22" customWidth="1"/>
    <col min="1810" max="1811" width="7.625" style="22" customWidth="1"/>
    <col min="1812" max="1812" width="5.75" style="22" customWidth="1"/>
    <col min="1813" max="1813" width="8.125" style="22" customWidth="1"/>
    <col min="1814" max="2048" width="9" style="22"/>
    <col min="2049" max="2049" width="4.125" style="22" customWidth="1"/>
    <col min="2050" max="2050" width="4.25" style="22" customWidth="1"/>
    <col min="2051" max="2051" width="18.5" style="22" customWidth="1"/>
    <col min="2052" max="2052" width="13.875" style="22" customWidth="1"/>
    <col min="2053" max="2053" width="7.125" style="22" customWidth="1"/>
    <col min="2054" max="2054" width="17.375" style="22" customWidth="1"/>
    <col min="2055" max="2055" width="7.5" style="22" customWidth="1"/>
    <col min="2056" max="2056" width="6.75" style="22" customWidth="1"/>
    <col min="2057" max="2057" width="4" style="22" customWidth="1"/>
    <col min="2058" max="2058" width="9" style="22" customWidth="1"/>
    <col min="2059" max="2059" width="4" style="22" customWidth="1"/>
    <col min="2060" max="2060" width="7.5" style="22" customWidth="1"/>
    <col min="2061" max="2061" width="6.5" style="22" customWidth="1"/>
    <col min="2062" max="2062" width="7.375" style="22" customWidth="1"/>
    <col min="2063" max="2063" width="8.125" style="22" customWidth="1"/>
    <col min="2064" max="2064" width="4.875" style="22" customWidth="1"/>
    <col min="2065" max="2065" width="8.875" style="22" customWidth="1"/>
    <col min="2066" max="2067" width="7.625" style="22" customWidth="1"/>
    <col min="2068" max="2068" width="5.75" style="22" customWidth="1"/>
    <col min="2069" max="2069" width="8.125" style="22" customWidth="1"/>
    <col min="2070" max="2304" width="9" style="22"/>
    <col min="2305" max="2305" width="4.125" style="22" customWidth="1"/>
    <col min="2306" max="2306" width="4.25" style="22" customWidth="1"/>
    <col min="2307" max="2307" width="18.5" style="22" customWidth="1"/>
    <col min="2308" max="2308" width="13.875" style="22" customWidth="1"/>
    <col min="2309" max="2309" width="7.125" style="22" customWidth="1"/>
    <col min="2310" max="2310" width="17.375" style="22" customWidth="1"/>
    <col min="2311" max="2311" width="7.5" style="22" customWidth="1"/>
    <col min="2312" max="2312" width="6.75" style="22" customWidth="1"/>
    <col min="2313" max="2313" width="4" style="22" customWidth="1"/>
    <col min="2314" max="2314" width="9" style="22" customWidth="1"/>
    <col min="2315" max="2315" width="4" style="22" customWidth="1"/>
    <col min="2316" max="2316" width="7.5" style="22" customWidth="1"/>
    <col min="2317" max="2317" width="6.5" style="22" customWidth="1"/>
    <col min="2318" max="2318" width="7.375" style="22" customWidth="1"/>
    <col min="2319" max="2319" width="8.125" style="22" customWidth="1"/>
    <col min="2320" max="2320" width="4.875" style="22" customWidth="1"/>
    <col min="2321" max="2321" width="8.875" style="22" customWidth="1"/>
    <col min="2322" max="2323" width="7.625" style="22" customWidth="1"/>
    <col min="2324" max="2324" width="5.75" style="22" customWidth="1"/>
    <col min="2325" max="2325" width="8.125" style="22" customWidth="1"/>
    <col min="2326" max="2560" width="9" style="22"/>
    <col min="2561" max="2561" width="4.125" style="22" customWidth="1"/>
    <col min="2562" max="2562" width="4.25" style="22" customWidth="1"/>
    <col min="2563" max="2563" width="18.5" style="22" customWidth="1"/>
    <col min="2564" max="2564" width="13.875" style="22" customWidth="1"/>
    <col min="2565" max="2565" width="7.125" style="22" customWidth="1"/>
    <col min="2566" max="2566" width="17.375" style="22" customWidth="1"/>
    <col min="2567" max="2567" width="7.5" style="22" customWidth="1"/>
    <col min="2568" max="2568" width="6.75" style="22" customWidth="1"/>
    <col min="2569" max="2569" width="4" style="22" customWidth="1"/>
    <col min="2570" max="2570" width="9" style="22" customWidth="1"/>
    <col min="2571" max="2571" width="4" style="22" customWidth="1"/>
    <col min="2572" max="2572" width="7.5" style="22" customWidth="1"/>
    <col min="2573" max="2573" width="6.5" style="22" customWidth="1"/>
    <col min="2574" max="2574" width="7.375" style="22" customWidth="1"/>
    <col min="2575" max="2575" width="8.125" style="22" customWidth="1"/>
    <col min="2576" max="2576" width="4.875" style="22" customWidth="1"/>
    <col min="2577" max="2577" width="8.875" style="22" customWidth="1"/>
    <col min="2578" max="2579" width="7.625" style="22" customWidth="1"/>
    <col min="2580" max="2580" width="5.75" style="22" customWidth="1"/>
    <col min="2581" max="2581" width="8.125" style="22" customWidth="1"/>
    <col min="2582" max="2816" width="9" style="22"/>
    <col min="2817" max="2817" width="4.125" style="22" customWidth="1"/>
    <col min="2818" max="2818" width="4.25" style="22" customWidth="1"/>
    <col min="2819" max="2819" width="18.5" style="22" customWidth="1"/>
    <col min="2820" max="2820" width="13.875" style="22" customWidth="1"/>
    <col min="2821" max="2821" width="7.125" style="22" customWidth="1"/>
    <col min="2822" max="2822" width="17.375" style="22" customWidth="1"/>
    <col min="2823" max="2823" width="7.5" style="22" customWidth="1"/>
    <col min="2824" max="2824" width="6.75" style="22" customWidth="1"/>
    <col min="2825" max="2825" width="4" style="22" customWidth="1"/>
    <col min="2826" max="2826" width="9" style="22" customWidth="1"/>
    <col min="2827" max="2827" width="4" style="22" customWidth="1"/>
    <col min="2828" max="2828" width="7.5" style="22" customWidth="1"/>
    <col min="2829" max="2829" width="6.5" style="22" customWidth="1"/>
    <col min="2830" max="2830" width="7.375" style="22" customWidth="1"/>
    <col min="2831" max="2831" width="8.125" style="22" customWidth="1"/>
    <col min="2832" max="2832" width="4.875" style="22" customWidth="1"/>
    <col min="2833" max="2833" width="8.875" style="22" customWidth="1"/>
    <col min="2834" max="2835" width="7.625" style="22" customWidth="1"/>
    <col min="2836" max="2836" width="5.75" style="22" customWidth="1"/>
    <col min="2837" max="2837" width="8.125" style="22" customWidth="1"/>
    <col min="2838" max="3072" width="9" style="22"/>
    <col min="3073" max="3073" width="4.125" style="22" customWidth="1"/>
    <col min="3074" max="3074" width="4.25" style="22" customWidth="1"/>
    <col min="3075" max="3075" width="18.5" style="22" customWidth="1"/>
    <col min="3076" max="3076" width="13.875" style="22" customWidth="1"/>
    <col min="3077" max="3077" width="7.125" style="22" customWidth="1"/>
    <col min="3078" max="3078" width="17.375" style="22" customWidth="1"/>
    <col min="3079" max="3079" width="7.5" style="22" customWidth="1"/>
    <col min="3080" max="3080" width="6.75" style="22" customWidth="1"/>
    <col min="3081" max="3081" width="4" style="22" customWidth="1"/>
    <col min="3082" max="3082" width="9" style="22" customWidth="1"/>
    <col min="3083" max="3083" width="4" style="22" customWidth="1"/>
    <col min="3084" max="3084" width="7.5" style="22" customWidth="1"/>
    <col min="3085" max="3085" width="6.5" style="22" customWidth="1"/>
    <col min="3086" max="3086" width="7.375" style="22" customWidth="1"/>
    <col min="3087" max="3087" width="8.125" style="22" customWidth="1"/>
    <col min="3088" max="3088" width="4.875" style="22" customWidth="1"/>
    <col min="3089" max="3089" width="8.875" style="22" customWidth="1"/>
    <col min="3090" max="3091" width="7.625" style="22" customWidth="1"/>
    <col min="3092" max="3092" width="5.75" style="22" customWidth="1"/>
    <col min="3093" max="3093" width="8.125" style="22" customWidth="1"/>
    <col min="3094" max="3328" width="9" style="22"/>
    <col min="3329" max="3329" width="4.125" style="22" customWidth="1"/>
    <col min="3330" max="3330" width="4.25" style="22" customWidth="1"/>
    <col min="3331" max="3331" width="18.5" style="22" customWidth="1"/>
    <col min="3332" max="3332" width="13.875" style="22" customWidth="1"/>
    <col min="3333" max="3333" width="7.125" style="22" customWidth="1"/>
    <col min="3334" max="3334" width="17.375" style="22" customWidth="1"/>
    <col min="3335" max="3335" width="7.5" style="22" customWidth="1"/>
    <col min="3336" max="3336" width="6.75" style="22" customWidth="1"/>
    <col min="3337" max="3337" width="4" style="22" customWidth="1"/>
    <col min="3338" max="3338" width="9" style="22" customWidth="1"/>
    <col min="3339" max="3339" width="4" style="22" customWidth="1"/>
    <col min="3340" max="3340" width="7.5" style="22" customWidth="1"/>
    <col min="3341" max="3341" width="6.5" style="22" customWidth="1"/>
    <col min="3342" max="3342" width="7.375" style="22" customWidth="1"/>
    <col min="3343" max="3343" width="8.125" style="22" customWidth="1"/>
    <col min="3344" max="3344" width="4.875" style="22" customWidth="1"/>
    <col min="3345" max="3345" width="8.875" style="22" customWidth="1"/>
    <col min="3346" max="3347" width="7.625" style="22" customWidth="1"/>
    <col min="3348" max="3348" width="5.75" style="22" customWidth="1"/>
    <col min="3349" max="3349" width="8.125" style="22" customWidth="1"/>
    <col min="3350" max="3584" width="9" style="22"/>
    <col min="3585" max="3585" width="4.125" style="22" customWidth="1"/>
    <col min="3586" max="3586" width="4.25" style="22" customWidth="1"/>
    <col min="3587" max="3587" width="18.5" style="22" customWidth="1"/>
    <col min="3588" max="3588" width="13.875" style="22" customWidth="1"/>
    <col min="3589" max="3589" width="7.125" style="22" customWidth="1"/>
    <col min="3590" max="3590" width="17.375" style="22" customWidth="1"/>
    <col min="3591" max="3591" width="7.5" style="22" customWidth="1"/>
    <col min="3592" max="3592" width="6.75" style="22" customWidth="1"/>
    <col min="3593" max="3593" width="4" style="22" customWidth="1"/>
    <col min="3594" max="3594" width="9" style="22" customWidth="1"/>
    <col min="3595" max="3595" width="4" style="22" customWidth="1"/>
    <col min="3596" max="3596" width="7.5" style="22" customWidth="1"/>
    <col min="3597" max="3597" width="6.5" style="22" customWidth="1"/>
    <col min="3598" max="3598" width="7.375" style="22" customWidth="1"/>
    <col min="3599" max="3599" width="8.125" style="22" customWidth="1"/>
    <col min="3600" max="3600" width="4.875" style="22" customWidth="1"/>
    <col min="3601" max="3601" width="8.875" style="22" customWidth="1"/>
    <col min="3602" max="3603" width="7.625" style="22" customWidth="1"/>
    <col min="3604" max="3604" width="5.75" style="22" customWidth="1"/>
    <col min="3605" max="3605" width="8.125" style="22" customWidth="1"/>
    <col min="3606" max="3840" width="9" style="22"/>
    <col min="3841" max="3841" width="4.125" style="22" customWidth="1"/>
    <col min="3842" max="3842" width="4.25" style="22" customWidth="1"/>
    <col min="3843" max="3843" width="18.5" style="22" customWidth="1"/>
    <col min="3844" max="3844" width="13.875" style="22" customWidth="1"/>
    <col min="3845" max="3845" width="7.125" style="22" customWidth="1"/>
    <col min="3846" max="3846" width="17.375" style="22" customWidth="1"/>
    <col min="3847" max="3847" width="7.5" style="22" customWidth="1"/>
    <col min="3848" max="3848" width="6.75" style="22" customWidth="1"/>
    <col min="3849" max="3849" width="4" style="22" customWidth="1"/>
    <col min="3850" max="3850" width="9" style="22" customWidth="1"/>
    <col min="3851" max="3851" width="4" style="22" customWidth="1"/>
    <col min="3852" max="3852" width="7.5" style="22" customWidth="1"/>
    <col min="3853" max="3853" width="6.5" style="22" customWidth="1"/>
    <col min="3854" max="3854" width="7.375" style="22" customWidth="1"/>
    <col min="3855" max="3855" width="8.125" style="22" customWidth="1"/>
    <col min="3856" max="3856" width="4.875" style="22" customWidth="1"/>
    <col min="3857" max="3857" width="8.875" style="22" customWidth="1"/>
    <col min="3858" max="3859" width="7.625" style="22" customWidth="1"/>
    <col min="3860" max="3860" width="5.75" style="22" customWidth="1"/>
    <col min="3861" max="3861" width="8.125" style="22" customWidth="1"/>
    <col min="3862" max="4096" width="9" style="22"/>
    <col min="4097" max="4097" width="4.125" style="22" customWidth="1"/>
    <col min="4098" max="4098" width="4.25" style="22" customWidth="1"/>
    <col min="4099" max="4099" width="18.5" style="22" customWidth="1"/>
    <col min="4100" max="4100" width="13.875" style="22" customWidth="1"/>
    <col min="4101" max="4101" width="7.125" style="22" customWidth="1"/>
    <col min="4102" max="4102" width="17.375" style="22" customWidth="1"/>
    <col min="4103" max="4103" width="7.5" style="22" customWidth="1"/>
    <col min="4104" max="4104" width="6.75" style="22" customWidth="1"/>
    <col min="4105" max="4105" width="4" style="22" customWidth="1"/>
    <col min="4106" max="4106" width="9" style="22" customWidth="1"/>
    <col min="4107" max="4107" width="4" style="22" customWidth="1"/>
    <col min="4108" max="4108" width="7.5" style="22" customWidth="1"/>
    <col min="4109" max="4109" width="6.5" style="22" customWidth="1"/>
    <col min="4110" max="4110" width="7.375" style="22" customWidth="1"/>
    <col min="4111" max="4111" width="8.125" style="22" customWidth="1"/>
    <col min="4112" max="4112" width="4.875" style="22" customWidth="1"/>
    <col min="4113" max="4113" width="8.875" style="22" customWidth="1"/>
    <col min="4114" max="4115" width="7.625" style="22" customWidth="1"/>
    <col min="4116" max="4116" width="5.75" style="22" customWidth="1"/>
    <col min="4117" max="4117" width="8.125" style="22" customWidth="1"/>
    <col min="4118" max="4352" width="9" style="22"/>
    <col min="4353" max="4353" width="4.125" style="22" customWidth="1"/>
    <col min="4354" max="4354" width="4.25" style="22" customWidth="1"/>
    <col min="4355" max="4355" width="18.5" style="22" customWidth="1"/>
    <col min="4356" max="4356" width="13.875" style="22" customWidth="1"/>
    <col min="4357" max="4357" width="7.125" style="22" customWidth="1"/>
    <col min="4358" max="4358" width="17.375" style="22" customWidth="1"/>
    <col min="4359" max="4359" width="7.5" style="22" customWidth="1"/>
    <col min="4360" max="4360" width="6.75" style="22" customWidth="1"/>
    <col min="4361" max="4361" width="4" style="22" customWidth="1"/>
    <col min="4362" max="4362" width="9" style="22" customWidth="1"/>
    <col min="4363" max="4363" width="4" style="22" customWidth="1"/>
    <col min="4364" max="4364" width="7.5" style="22" customWidth="1"/>
    <col min="4365" max="4365" width="6.5" style="22" customWidth="1"/>
    <col min="4366" max="4366" width="7.375" style="22" customWidth="1"/>
    <col min="4367" max="4367" width="8.125" style="22" customWidth="1"/>
    <col min="4368" max="4368" width="4.875" style="22" customWidth="1"/>
    <col min="4369" max="4369" width="8.875" style="22" customWidth="1"/>
    <col min="4370" max="4371" width="7.625" style="22" customWidth="1"/>
    <col min="4372" max="4372" width="5.75" style="22" customWidth="1"/>
    <col min="4373" max="4373" width="8.125" style="22" customWidth="1"/>
    <col min="4374" max="4608" width="9" style="22"/>
    <col min="4609" max="4609" width="4.125" style="22" customWidth="1"/>
    <col min="4610" max="4610" width="4.25" style="22" customWidth="1"/>
    <col min="4611" max="4611" width="18.5" style="22" customWidth="1"/>
    <col min="4612" max="4612" width="13.875" style="22" customWidth="1"/>
    <col min="4613" max="4613" width="7.125" style="22" customWidth="1"/>
    <col min="4614" max="4614" width="17.375" style="22" customWidth="1"/>
    <col min="4615" max="4615" width="7.5" style="22" customWidth="1"/>
    <col min="4616" max="4616" width="6.75" style="22" customWidth="1"/>
    <col min="4617" max="4617" width="4" style="22" customWidth="1"/>
    <col min="4618" max="4618" width="9" style="22" customWidth="1"/>
    <col min="4619" max="4619" width="4" style="22" customWidth="1"/>
    <col min="4620" max="4620" width="7.5" style="22" customWidth="1"/>
    <col min="4621" max="4621" width="6.5" style="22" customWidth="1"/>
    <col min="4622" max="4622" width="7.375" style="22" customWidth="1"/>
    <col min="4623" max="4623" width="8.125" style="22" customWidth="1"/>
    <col min="4624" max="4624" width="4.875" style="22" customWidth="1"/>
    <col min="4625" max="4625" width="8.875" style="22" customWidth="1"/>
    <col min="4626" max="4627" width="7.625" style="22" customWidth="1"/>
    <col min="4628" max="4628" width="5.75" style="22" customWidth="1"/>
    <col min="4629" max="4629" width="8.125" style="22" customWidth="1"/>
    <col min="4630" max="4864" width="9" style="22"/>
    <col min="4865" max="4865" width="4.125" style="22" customWidth="1"/>
    <col min="4866" max="4866" width="4.25" style="22" customWidth="1"/>
    <col min="4867" max="4867" width="18.5" style="22" customWidth="1"/>
    <col min="4868" max="4868" width="13.875" style="22" customWidth="1"/>
    <col min="4869" max="4869" width="7.125" style="22" customWidth="1"/>
    <col min="4870" max="4870" width="17.375" style="22" customWidth="1"/>
    <col min="4871" max="4871" width="7.5" style="22" customWidth="1"/>
    <col min="4872" max="4872" width="6.75" style="22" customWidth="1"/>
    <col min="4873" max="4873" width="4" style="22" customWidth="1"/>
    <col min="4874" max="4874" width="9" style="22" customWidth="1"/>
    <col min="4875" max="4875" width="4" style="22" customWidth="1"/>
    <col min="4876" max="4876" width="7.5" style="22" customWidth="1"/>
    <col min="4877" max="4877" width="6.5" style="22" customWidth="1"/>
    <col min="4878" max="4878" width="7.375" style="22" customWidth="1"/>
    <col min="4879" max="4879" width="8.125" style="22" customWidth="1"/>
    <col min="4880" max="4880" width="4.875" style="22" customWidth="1"/>
    <col min="4881" max="4881" width="8.875" style="22" customWidth="1"/>
    <col min="4882" max="4883" width="7.625" style="22" customWidth="1"/>
    <col min="4884" max="4884" width="5.75" style="22" customWidth="1"/>
    <col min="4885" max="4885" width="8.125" style="22" customWidth="1"/>
    <col min="4886" max="5120" width="9" style="22"/>
    <col min="5121" max="5121" width="4.125" style="22" customWidth="1"/>
    <col min="5122" max="5122" width="4.25" style="22" customWidth="1"/>
    <col min="5123" max="5123" width="18.5" style="22" customWidth="1"/>
    <col min="5124" max="5124" width="13.875" style="22" customWidth="1"/>
    <col min="5125" max="5125" width="7.125" style="22" customWidth="1"/>
    <col min="5126" max="5126" width="17.375" style="22" customWidth="1"/>
    <col min="5127" max="5127" width="7.5" style="22" customWidth="1"/>
    <col min="5128" max="5128" width="6.75" style="22" customWidth="1"/>
    <col min="5129" max="5129" width="4" style="22" customWidth="1"/>
    <col min="5130" max="5130" width="9" style="22" customWidth="1"/>
    <col min="5131" max="5131" width="4" style="22" customWidth="1"/>
    <col min="5132" max="5132" width="7.5" style="22" customWidth="1"/>
    <col min="5133" max="5133" width="6.5" style="22" customWidth="1"/>
    <col min="5134" max="5134" width="7.375" style="22" customWidth="1"/>
    <col min="5135" max="5135" width="8.125" style="22" customWidth="1"/>
    <col min="5136" max="5136" width="4.875" style="22" customWidth="1"/>
    <col min="5137" max="5137" width="8.875" style="22" customWidth="1"/>
    <col min="5138" max="5139" width="7.625" style="22" customWidth="1"/>
    <col min="5140" max="5140" width="5.75" style="22" customWidth="1"/>
    <col min="5141" max="5141" width="8.125" style="22" customWidth="1"/>
    <col min="5142" max="5376" width="9" style="22"/>
    <col min="5377" max="5377" width="4.125" style="22" customWidth="1"/>
    <col min="5378" max="5378" width="4.25" style="22" customWidth="1"/>
    <col min="5379" max="5379" width="18.5" style="22" customWidth="1"/>
    <col min="5380" max="5380" width="13.875" style="22" customWidth="1"/>
    <col min="5381" max="5381" width="7.125" style="22" customWidth="1"/>
    <col min="5382" max="5382" width="17.375" style="22" customWidth="1"/>
    <col min="5383" max="5383" width="7.5" style="22" customWidth="1"/>
    <col min="5384" max="5384" width="6.75" style="22" customWidth="1"/>
    <col min="5385" max="5385" width="4" style="22" customWidth="1"/>
    <col min="5386" max="5386" width="9" style="22" customWidth="1"/>
    <col min="5387" max="5387" width="4" style="22" customWidth="1"/>
    <col min="5388" max="5388" width="7.5" style="22" customWidth="1"/>
    <col min="5389" max="5389" width="6.5" style="22" customWidth="1"/>
    <col min="5390" max="5390" width="7.375" style="22" customWidth="1"/>
    <col min="5391" max="5391" width="8.125" style="22" customWidth="1"/>
    <col min="5392" max="5392" width="4.875" style="22" customWidth="1"/>
    <col min="5393" max="5393" width="8.875" style="22" customWidth="1"/>
    <col min="5394" max="5395" width="7.625" style="22" customWidth="1"/>
    <col min="5396" max="5396" width="5.75" style="22" customWidth="1"/>
    <col min="5397" max="5397" width="8.125" style="22" customWidth="1"/>
    <col min="5398" max="5632" width="9" style="22"/>
    <col min="5633" max="5633" width="4.125" style="22" customWidth="1"/>
    <col min="5634" max="5634" width="4.25" style="22" customWidth="1"/>
    <col min="5635" max="5635" width="18.5" style="22" customWidth="1"/>
    <col min="5636" max="5636" width="13.875" style="22" customWidth="1"/>
    <col min="5637" max="5637" width="7.125" style="22" customWidth="1"/>
    <col min="5638" max="5638" width="17.375" style="22" customWidth="1"/>
    <col min="5639" max="5639" width="7.5" style="22" customWidth="1"/>
    <col min="5640" max="5640" width="6.75" style="22" customWidth="1"/>
    <col min="5641" max="5641" width="4" style="22" customWidth="1"/>
    <col min="5642" max="5642" width="9" style="22" customWidth="1"/>
    <col min="5643" max="5643" width="4" style="22" customWidth="1"/>
    <col min="5644" max="5644" width="7.5" style="22" customWidth="1"/>
    <col min="5645" max="5645" width="6.5" style="22" customWidth="1"/>
    <col min="5646" max="5646" width="7.375" style="22" customWidth="1"/>
    <col min="5647" max="5647" width="8.125" style="22" customWidth="1"/>
    <col min="5648" max="5648" width="4.875" style="22" customWidth="1"/>
    <col min="5649" max="5649" width="8.875" style="22" customWidth="1"/>
    <col min="5650" max="5651" width="7.625" style="22" customWidth="1"/>
    <col min="5652" max="5652" width="5.75" style="22" customWidth="1"/>
    <col min="5653" max="5653" width="8.125" style="22" customWidth="1"/>
    <col min="5654" max="5888" width="9" style="22"/>
    <col min="5889" max="5889" width="4.125" style="22" customWidth="1"/>
    <col min="5890" max="5890" width="4.25" style="22" customWidth="1"/>
    <col min="5891" max="5891" width="18.5" style="22" customWidth="1"/>
    <col min="5892" max="5892" width="13.875" style="22" customWidth="1"/>
    <col min="5893" max="5893" width="7.125" style="22" customWidth="1"/>
    <col min="5894" max="5894" width="17.375" style="22" customWidth="1"/>
    <col min="5895" max="5895" width="7.5" style="22" customWidth="1"/>
    <col min="5896" max="5896" width="6.75" style="22" customWidth="1"/>
    <col min="5897" max="5897" width="4" style="22" customWidth="1"/>
    <col min="5898" max="5898" width="9" style="22" customWidth="1"/>
    <col min="5899" max="5899" width="4" style="22" customWidth="1"/>
    <col min="5900" max="5900" width="7.5" style="22" customWidth="1"/>
    <col min="5901" max="5901" width="6.5" style="22" customWidth="1"/>
    <col min="5902" max="5902" width="7.375" style="22" customWidth="1"/>
    <col min="5903" max="5903" width="8.125" style="22" customWidth="1"/>
    <col min="5904" max="5904" width="4.875" style="22" customWidth="1"/>
    <col min="5905" max="5905" width="8.875" style="22" customWidth="1"/>
    <col min="5906" max="5907" width="7.625" style="22" customWidth="1"/>
    <col min="5908" max="5908" width="5.75" style="22" customWidth="1"/>
    <col min="5909" max="5909" width="8.125" style="22" customWidth="1"/>
    <col min="5910" max="6144" width="9" style="22"/>
    <col min="6145" max="6145" width="4.125" style="22" customWidth="1"/>
    <col min="6146" max="6146" width="4.25" style="22" customWidth="1"/>
    <col min="6147" max="6147" width="18.5" style="22" customWidth="1"/>
    <col min="6148" max="6148" width="13.875" style="22" customWidth="1"/>
    <col min="6149" max="6149" width="7.125" style="22" customWidth="1"/>
    <col min="6150" max="6150" width="17.375" style="22" customWidth="1"/>
    <col min="6151" max="6151" width="7.5" style="22" customWidth="1"/>
    <col min="6152" max="6152" width="6.75" style="22" customWidth="1"/>
    <col min="6153" max="6153" width="4" style="22" customWidth="1"/>
    <col min="6154" max="6154" width="9" style="22" customWidth="1"/>
    <col min="6155" max="6155" width="4" style="22" customWidth="1"/>
    <col min="6156" max="6156" width="7.5" style="22" customWidth="1"/>
    <col min="6157" max="6157" width="6.5" style="22" customWidth="1"/>
    <col min="6158" max="6158" width="7.375" style="22" customWidth="1"/>
    <col min="6159" max="6159" width="8.125" style="22" customWidth="1"/>
    <col min="6160" max="6160" width="4.875" style="22" customWidth="1"/>
    <col min="6161" max="6161" width="8.875" style="22" customWidth="1"/>
    <col min="6162" max="6163" width="7.625" style="22" customWidth="1"/>
    <col min="6164" max="6164" width="5.75" style="22" customWidth="1"/>
    <col min="6165" max="6165" width="8.125" style="22" customWidth="1"/>
    <col min="6166" max="6400" width="9" style="22"/>
    <col min="6401" max="6401" width="4.125" style="22" customWidth="1"/>
    <col min="6402" max="6402" width="4.25" style="22" customWidth="1"/>
    <col min="6403" max="6403" width="18.5" style="22" customWidth="1"/>
    <col min="6404" max="6404" width="13.875" style="22" customWidth="1"/>
    <col min="6405" max="6405" width="7.125" style="22" customWidth="1"/>
    <col min="6406" max="6406" width="17.375" style="22" customWidth="1"/>
    <col min="6407" max="6407" width="7.5" style="22" customWidth="1"/>
    <col min="6408" max="6408" width="6.75" style="22" customWidth="1"/>
    <col min="6409" max="6409" width="4" style="22" customWidth="1"/>
    <col min="6410" max="6410" width="9" style="22" customWidth="1"/>
    <col min="6411" max="6411" width="4" style="22" customWidth="1"/>
    <col min="6412" max="6412" width="7.5" style="22" customWidth="1"/>
    <col min="6413" max="6413" width="6.5" style="22" customWidth="1"/>
    <col min="6414" max="6414" width="7.375" style="22" customWidth="1"/>
    <col min="6415" max="6415" width="8.125" style="22" customWidth="1"/>
    <col min="6416" max="6416" width="4.875" style="22" customWidth="1"/>
    <col min="6417" max="6417" width="8.875" style="22" customWidth="1"/>
    <col min="6418" max="6419" width="7.625" style="22" customWidth="1"/>
    <col min="6420" max="6420" width="5.75" style="22" customWidth="1"/>
    <col min="6421" max="6421" width="8.125" style="22" customWidth="1"/>
    <col min="6422" max="6656" width="9" style="22"/>
    <col min="6657" max="6657" width="4.125" style="22" customWidth="1"/>
    <col min="6658" max="6658" width="4.25" style="22" customWidth="1"/>
    <col min="6659" max="6659" width="18.5" style="22" customWidth="1"/>
    <col min="6660" max="6660" width="13.875" style="22" customWidth="1"/>
    <col min="6661" max="6661" width="7.125" style="22" customWidth="1"/>
    <col min="6662" max="6662" width="17.375" style="22" customWidth="1"/>
    <col min="6663" max="6663" width="7.5" style="22" customWidth="1"/>
    <col min="6664" max="6664" width="6.75" style="22" customWidth="1"/>
    <col min="6665" max="6665" width="4" style="22" customWidth="1"/>
    <col min="6666" max="6666" width="9" style="22" customWidth="1"/>
    <col min="6667" max="6667" width="4" style="22" customWidth="1"/>
    <col min="6668" max="6668" width="7.5" style="22" customWidth="1"/>
    <col min="6669" max="6669" width="6.5" style="22" customWidth="1"/>
    <col min="6670" max="6670" width="7.375" style="22" customWidth="1"/>
    <col min="6671" max="6671" width="8.125" style="22" customWidth="1"/>
    <col min="6672" max="6672" width="4.875" style="22" customWidth="1"/>
    <col min="6673" max="6673" width="8.875" style="22" customWidth="1"/>
    <col min="6674" max="6675" width="7.625" style="22" customWidth="1"/>
    <col min="6676" max="6676" width="5.75" style="22" customWidth="1"/>
    <col min="6677" max="6677" width="8.125" style="22" customWidth="1"/>
    <col min="6678" max="6912" width="9" style="22"/>
    <col min="6913" max="6913" width="4.125" style="22" customWidth="1"/>
    <col min="6914" max="6914" width="4.25" style="22" customWidth="1"/>
    <col min="6915" max="6915" width="18.5" style="22" customWidth="1"/>
    <col min="6916" max="6916" width="13.875" style="22" customWidth="1"/>
    <col min="6917" max="6917" width="7.125" style="22" customWidth="1"/>
    <col min="6918" max="6918" width="17.375" style="22" customWidth="1"/>
    <col min="6919" max="6919" width="7.5" style="22" customWidth="1"/>
    <col min="6920" max="6920" width="6.75" style="22" customWidth="1"/>
    <col min="6921" max="6921" width="4" style="22" customWidth="1"/>
    <col min="6922" max="6922" width="9" style="22" customWidth="1"/>
    <col min="6923" max="6923" width="4" style="22" customWidth="1"/>
    <col min="6924" max="6924" width="7.5" style="22" customWidth="1"/>
    <col min="6925" max="6925" width="6.5" style="22" customWidth="1"/>
    <col min="6926" max="6926" width="7.375" style="22" customWidth="1"/>
    <col min="6927" max="6927" width="8.125" style="22" customWidth="1"/>
    <col min="6928" max="6928" width="4.875" style="22" customWidth="1"/>
    <col min="6929" max="6929" width="8.875" style="22" customWidth="1"/>
    <col min="6930" max="6931" width="7.625" style="22" customWidth="1"/>
    <col min="6932" max="6932" width="5.75" style="22" customWidth="1"/>
    <col min="6933" max="6933" width="8.125" style="22" customWidth="1"/>
    <col min="6934" max="7168" width="9" style="22"/>
    <col min="7169" max="7169" width="4.125" style="22" customWidth="1"/>
    <col min="7170" max="7170" width="4.25" style="22" customWidth="1"/>
    <col min="7171" max="7171" width="18.5" style="22" customWidth="1"/>
    <col min="7172" max="7172" width="13.875" style="22" customWidth="1"/>
    <col min="7173" max="7173" width="7.125" style="22" customWidth="1"/>
    <col min="7174" max="7174" width="17.375" style="22" customWidth="1"/>
    <col min="7175" max="7175" width="7.5" style="22" customWidth="1"/>
    <col min="7176" max="7176" width="6.75" style="22" customWidth="1"/>
    <col min="7177" max="7177" width="4" style="22" customWidth="1"/>
    <col min="7178" max="7178" width="9" style="22" customWidth="1"/>
    <col min="7179" max="7179" width="4" style="22" customWidth="1"/>
    <col min="7180" max="7180" width="7.5" style="22" customWidth="1"/>
    <col min="7181" max="7181" width="6.5" style="22" customWidth="1"/>
    <col min="7182" max="7182" width="7.375" style="22" customWidth="1"/>
    <col min="7183" max="7183" width="8.125" style="22" customWidth="1"/>
    <col min="7184" max="7184" width="4.875" style="22" customWidth="1"/>
    <col min="7185" max="7185" width="8.875" style="22" customWidth="1"/>
    <col min="7186" max="7187" width="7.625" style="22" customWidth="1"/>
    <col min="7188" max="7188" width="5.75" style="22" customWidth="1"/>
    <col min="7189" max="7189" width="8.125" style="22" customWidth="1"/>
    <col min="7190" max="7424" width="9" style="22"/>
    <col min="7425" max="7425" width="4.125" style="22" customWidth="1"/>
    <col min="7426" max="7426" width="4.25" style="22" customWidth="1"/>
    <col min="7427" max="7427" width="18.5" style="22" customWidth="1"/>
    <col min="7428" max="7428" width="13.875" style="22" customWidth="1"/>
    <col min="7429" max="7429" width="7.125" style="22" customWidth="1"/>
    <col min="7430" max="7430" width="17.375" style="22" customWidth="1"/>
    <col min="7431" max="7431" width="7.5" style="22" customWidth="1"/>
    <col min="7432" max="7432" width="6.75" style="22" customWidth="1"/>
    <col min="7433" max="7433" width="4" style="22" customWidth="1"/>
    <col min="7434" max="7434" width="9" style="22" customWidth="1"/>
    <col min="7435" max="7435" width="4" style="22" customWidth="1"/>
    <col min="7436" max="7436" width="7.5" style="22" customWidth="1"/>
    <col min="7437" max="7437" width="6.5" style="22" customWidth="1"/>
    <col min="7438" max="7438" width="7.375" style="22" customWidth="1"/>
    <col min="7439" max="7439" width="8.125" style="22" customWidth="1"/>
    <col min="7440" max="7440" width="4.875" style="22" customWidth="1"/>
    <col min="7441" max="7441" width="8.875" style="22" customWidth="1"/>
    <col min="7442" max="7443" width="7.625" style="22" customWidth="1"/>
    <col min="7444" max="7444" width="5.75" style="22" customWidth="1"/>
    <col min="7445" max="7445" width="8.125" style="22" customWidth="1"/>
    <col min="7446" max="7680" width="9" style="22"/>
    <col min="7681" max="7681" width="4.125" style="22" customWidth="1"/>
    <col min="7682" max="7682" width="4.25" style="22" customWidth="1"/>
    <col min="7683" max="7683" width="18.5" style="22" customWidth="1"/>
    <col min="7684" max="7684" width="13.875" style="22" customWidth="1"/>
    <col min="7685" max="7685" width="7.125" style="22" customWidth="1"/>
    <col min="7686" max="7686" width="17.375" style="22" customWidth="1"/>
    <col min="7687" max="7687" width="7.5" style="22" customWidth="1"/>
    <col min="7688" max="7688" width="6.75" style="22" customWidth="1"/>
    <col min="7689" max="7689" width="4" style="22" customWidth="1"/>
    <col min="7690" max="7690" width="9" style="22" customWidth="1"/>
    <col min="7691" max="7691" width="4" style="22" customWidth="1"/>
    <col min="7692" max="7692" width="7.5" style="22" customWidth="1"/>
    <col min="7693" max="7693" width="6.5" style="22" customWidth="1"/>
    <col min="7694" max="7694" width="7.375" style="22" customWidth="1"/>
    <col min="7695" max="7695" width="8.125" style="22" customWidth="1"/>
    <col min="7696" max="7696" width="4.875" style="22" customWidth="1"/>
    <col min="7697" max="7697" width="8.875" style="22" customWidth="1"/>
    <col min="7698" max="7699" width="7.625" style="22" customWidth="1"/>
    <col min="7700" max="7700" width="5.75" style="22" customWidth="1"/>
    <col min="7701" max="7701" width="8.125" style="22" customWidth="1"/>
    <col min="7702" max="7936" width="9" style="22"/>
    <col min="7937" max="7937" width="4.125" style="22" customWidth="1"/>
    <col min="7938" max="7938" width="4.25" style="22" customWidth="1"/>
    <col min="7939" max="7939" width="18.5" style="22" customWidth="1"/>
    <col min="7940" max="7940" width="13.875" style="22" customWidth="1"/>
    <col min="7941" max="7941" width="7.125" style="22" customWidth="1"/>
    <col min="7942" max="7942" width="17.375" style="22" customWidth="1"/>
    <col min="7943" max="7943" width="7.5" style="22" customWidth="1"/>
    <col min="7944" max="7944" width="6.75" style="22" customWidth="1"/>
    <col min="7945" max="7945" width="4" style="22" customWidth="1"/>
    <col min="7946" max="7946" width="9" style="22" customWidth="1"/>
    <col min="7947" max="7947" width="4" style="22" customWidth="1"/>
    <col min="7948" max="7948" width="7.5" style="22" customWidth="1"/>
    <col min="7949" max="7949" width="6.5" style="22" customWidth="1"/>
    <col min="7950" max="7950" width="7.375" style="22" customWidth="1"/>
    <col min="7951" max="7951" width="8.125" style="22" customWidth="1"/>
    <col min="7952" max="7952" width="4.875" style="22" customWidth="1"/>
    <col min="7953" max="7953" width="8.875" style="22" customWidth="1"/>
    <col min="7954" max="7955" width="7.625" style="22" customWidth="1"/>
    <col min="7956" max="7956" width="5.75" style="22" customWidth="1"/>
    <col min="7957" max="7957" width="8.125" style="22" customWidth="1"/>
    <col min="7958" max="8192" width="9" style="22"/>
    <col min="8193" max="8193" width="4.125" style="22" customWidth="1"/>
    <col min="8194" max="8194" width="4.25" style="22" customWidth="1"/>
    <col min="8195" max="8195" width="18.5" style="22" customWidth="1"/>
    <col min="8196" max="8196" width="13.875" style="22" customWidth="1"/>
    <col min="8197" max="8197" width="7.125" style="22" customWidth="1"/>
    <col min="8198" max="8198" width="17.375" style="22" customWidth="1"/>
    <col min="8199" max="8199" width="7.5" style="22" customWidth="1"/>
    <col min="8200" max="8200" width="6.75" style="22" customWidth="1"/>
    <col min="8201" max="8201" width="4" style="22" customWidth="1"/>
    <col min="8202" max="8202" width="9" style="22" customWidth="1"/>
    <col min="8203" max="8203" width="4" style="22" customWidth="1"/>
    <col min="8204" max="8204" width="7.5" style="22" customWidth="1"/>
    <col min="8205" max="8205" width="6.5" style="22" customWidth="1"/>
    <col min="8206" max="8206" width="7.375" style="22" customWidth="1"/>
    <col min="8207" max="8207" width="8.125" style="22" customWidth="1"/>
    <col min="8208" max="8208" width="4.875" style="22" customWidth="1"/>
    <col min="8209" max="8209" width="8.875" style="22" customWidth="1"/>
    <col min="8210" max="8211" width="7.625" style="22" customWidth="1"/>
    <col min="8212" max="8212" width="5.75" style="22" customWidth="1"/>
    <col min="8213" max="8213" width="8.125" style="22" customWidth="1"/>
    <col min="8214" max="8448" width="9" style="22"/>
    <col min="8449" max="8449" width="4.125" style="22" customWidth="1"/>
    <col min="8450" max="8450" width="4.25" style="22" customWidth="1"/>
    <col min="8451" max="8451" width="18.5" style="22" customWidth="1"/>
    <col min="8452" max="8452" width="13.875" style="22" customWidth="1"/>
    <col min="8453" max="8453" width="7.125" style="22" customWidth="1"/>
    <col min="8454" max="8454" width="17.375" style="22" customWidth="1"/>
    <col min="8455" max="8455" width="7.5" style="22" customWidth="1"/>
    <col min="8456" max="8456" width="6.75" style="22" customWidth="1"/>
    <col min="8457" max="8457" width="4" style="22" customWidth="1"/>
    <col min="8458" max="8458" width="9" style="22" customWidth="1"/>
    <col min="8459" max="8459" width="4" style="22" customWidth="1"/>
    <col min="8460" max="8460" width="7.5" style="22" customWidth="1"/>
    <col min="8461" max="8461" width="6.5" style="22" customWidth="1"/>
    <col min="8462" max="8462" width="7.375" style="22" customWidth="1"/>
    <col min="8463" max="8463" width="8.125" style="22" customWidth="1"/>
    <col min="8464" max="8464" width="4.875" style="22" customWidth="1"/>
    <col min="8465" max="8465" width="8.875" style="22" customWidth="1"/>
    <col min="8466" max="8467" width="7.625" style="22" customWidth="1"/>
    <col min="8468" max="8468" width="5.75" style="22" customWidth="1"/>
    <col min="8469" max="8469" width="8.125" style="22" customWidth="1"/>
    <col min="8470" max="8704" width="9" style="22"/>
    <col min="8705" max="8705" width="4.125" style="22" customWidth="1"/>
    <col min="8706" max="8706" width="4.25" style="22" customWidth="1"/>
    <col min="8707" max="8707" width="18.5" style="22" customWidth="1"/>
    <col min="8708" max="8708" width="13.875" style="22" customWidth="1"/>
    <col min="8709" max="8709" width="7.125" style="22" customWidth="1"/>
    <col min="8710" max="8710" width="17.375" style="22" customWidth="1"/>
    <col min="8711" max="8711" width="7.5" style="22" customWidth="1"/>
    <col min="8712" max="8712" width="6.75" style="22" customWidth="1"/>
    <col min="8713" max="8713" width="4" style="22" customWidth="1"/>
    <col min="8714" max="8714" width="9" style="22" customWidth="1"/>
    <col min="8715" max="8715" width="4" style="22" customWidth="1"/>
    <col min="8716" max="8716" width="7.5" style="22" customWidth="1"/>
    <col min="8717" max="8717" width="6.5" style="22" customWidth="1"/>
    <col min="8718" max="8718" width="7.375" style="22" customWidth="1"/>
    <col min="8719" max="8719" width="8.125" style="22" customWidth="1"/>
    <col min="8720" max="8720" width="4.875" style="22" customWidth="1"/>
    <col min="8721" max="8721" width="8.875" style="22" customWidth="1"/>
    <col min="8722" max="8723" width="7.625" style="22" customWidth="1"/>
    <col min="8724" max="8724" width="5.75" style="22" customWidth="1"/>
    <col min="8725" max="8725" width="8.125" style="22" customWidth="1"/>
    <col min="8726" max="8960" width="9" style="22"/>
    <col min="8961" max="8961" width="4.125" style="22" customWidth="1"/>
    <col min="8962" max="8962" width="4.25" style="22" customWidth="1"/>
    <col min="8963" max="8963" width="18.5" style="22" customWidth="1"/>
    <col min="8964" max="8964" width="13.875" style="22" customWidth="1"/>
    <col min="8965" max="8965" width="7.125" style="22" customWidth="1"/>
    <col min="8966" max="8966" width="17.375" style="22" customWidth="1"/>
    <col min="8967" max="8967" width="7.5" style="22" customWidth="1"/>
    <col min="8968" max="8968" width="6.75" style="22" customWidth="1"/>
    <col min="8969" max="8969" width="4" style="22" customWidth="1"/>
    <col min="8970" max="8970" width="9" style="22" customWidth="1"/>
    <col min="8971" max="8971" width="4" style="22" customWidth="1"/>
    <col min="8972" max="8972" width="7.5" style="22" customWidth="1"/>
    <col min="8973" max="8973" width="6.5" style="22" customWidth="1"/>
    <col min="8974" max="8974" width="7.375" style="22" customWidth="1"/>
    <col min="8975" max="8975" width="8.125" style="22" customWidth="1"/>
    <col min="8976" max="8976" width="4.875" style="22" customWidth="1"/>
    <col min="8977" max="8977" width="8.875" style="22" customWidth="1"/>
    <col min="8978" max="8979" width="7.625" style="22" customWidth="1"/>
    <col min="8980" max="8980" width="5.75" style="22" customWidth="1"/>
    <col min="8981" max="8981" width="8.125" style="22" customWidth="1"/>
    <col min="8982" max="9216" width="9" style="22"/>
    <col min="9217" max="9217" width="4.125" style="22" customWidth="1"/>
    <col min="9218" max="9218" width="4.25" style="22" customWidth="1"/>
    <col min="9219" max="9219" width="18.5" style="22" customWidth="1"/>
    <col min="9220" max="9220" width="13.875" style="22" customWidth="1"/>
    <col min="9221" max="9221" width="7.125" style="22" customWidth="1"/>
    <col min="9222" max="9222" width="17.375" style="22" customWidth="1"/>
    <col min="9223" max="9223" width="7.5" style="22" customWidth="1"/>
    <col min="9224" max="9224" width="6.75" style="22" customWidth="1"/>
    <col min="9225" max="9225" width="4" style="22" customWidth="1"/>
    <col min="9226" max="9226" width="9" style="22" customWidth="1"/>
    <col min="9227" max="9227" width="4" style="22" customWidth="1"/>
    <col min="9228" max="9228" width="7.5" style="22" customWidth="1"/>
    <col min="9229" max="9229" width="6.5" style="22" customWidth="1"/>
    <col min="9230" max="9230" width="7.375" style="22" customWidth="1"/>
    <col min="9231" max="9231" width="8.125" style="22" customWidth="1"/>
    <col min="9232" max="9232" width="4.875" style="22" customWidth="1"/>
    <col min="9233" max="9233" width="8.875" style="22" customWidth="1"/>
    <col min="9234" max="9235" width="7.625" style="22" customWidth="1"/>
    <col min="9236" max="9236" width="5.75" style="22" customWidth="1"/>
    <col min="9237" max="9237" width="8.125" style="22" customWidth="1"/>
    <col min="9238" max="9472" width="9" style="22"/>
    <col min="9473" max="9473" width="4.125" style="22" customWidth="1"/>
    <col min="9474" max="9474" width="4.25" style="22" customWidth="1"/>
    <col min="9475" max="9475" width="18.5" style="22" customWidth="1"/>
    <col min="9476" max="9476" width="13.875" style="22" customWidth="1"/>
    <col min="9477" max="9477" width="7.125" style="22" customWidth="1"/>
    <col min="9478" max="9478" width="17.375" style="22" customWidth="1"/>
    <col min="9479" max="9479" width="7.5" style="22" customWidth="1"/>
    <col min="9480" max="9480" width="6.75" style="22" customWidth="1"/>
    <col min="9481" max="9481" width="4" style="22" customWidth="1"/>
    <col min="9482" max="9482" width="9" style="22" customWidth="1"/>
    <col min="9483" max="9483" width="4" style="22" customWidth="1"/>
    <col min="9484" max="9484" width="7.5" style="22" customWidth="1"/>
    <col min="9485" max="9485" width="6.5" style="22" customWidth="1"/>
    <col min="9486" max="9486" width="7.375" style="22" customWidth="1"/>
    <col min="9487" max="9487" width="8.125" style="22" customWidth="1"/>
    <col min="9488" max="9488" width="4.875" style="22" customWidth="1"/>
    <col min="9489" max="9489" width="8.875" style="22" customWidth="1"/>
    <col min="9490" max="9491" width="7.625" style="22" customWidth="1"/>
    <col min="9492" max="9492" width="5.75" style="22" customWidth="1"/>
    <col min="9493" max="9493" width="8.125" style="22" customWidth="1"/>
    <col min="9494" max="9728" width="9" style="22"/>
    <col min="9729" max="9729" width="4.125" style="22" customWidth="1"/>
    <col min="9730" max="9730" width="4.25" style="22" customWidth="1"/>
    <col min="9731" max="9731" width="18.5" style="22" customWidth="1"/>
    <col min="9732" max="9732" width="13.875" style="22" customWidth="1"/>
    <col min="9733" max="9733" width="7.125" style="22" customWidth="1"/>
    <col min="9734" max="9734" width="17.375" style="22" customWidth="1"/>
    <col min="9735" max="9735" width="7.5" style="22" customWidth="1"/>
    <col min="9736" max="9736" width="6.75" style="22" customWidth="1"/>
    <col min="9737" max="9737" width="4" style="22" customWidth="1"/>
    <col min="9738" max="9738" width="9" style="22" customWidth="1"/>
    <col min="9739" max="9739" width="4" style="22" customWidth="1"/>
    <col min="9740" max="9740" width="7.5" style="22" customWidth="1"/>
    <col min="9741" max="9741" width="6.5" style="22" customWidth="1"/>
    <col min="9742" max="9742" width="7.375" style="22" customWidth="1"/>
    <col min="9743" max="9743" width="8.125" style="22" customWidth="1"/>
    <col min="9744" max="9744" width="4.875" style="22" customWidth="1"/>
    <col min="9745" max="9745" width="8.875" style="22" customWidth="1"/>
    <col min="9746" max="9747" width="7.625" style="22" customWidth="1"/>
    <col min="9748" max="9748" width="5.75" style="22" customWidth="1"/>
    <col min="9749" max="9749" width="8.125" style="22" customWidth="1"/>
    <col min="9750" max="9984" width="9" style="22"/>
    <col min="9985" max="9985" width="4.125" style="22" customWidth="1"/>
    <col min="9986" max="9986" width="4.25" style="22" customWidth="1"/>
    <col min="9987" max="9987" width="18.5" style="22" customWidth="1"/>
    <col min="9988" max="9988" width="13.875" style="22" customWidth="1"/>
    <col min="9989" max="9989" width="7.125" style="22" customWidth="1"/>
    <col min="9990" max="9990" width="17.375" style="22" customWidth="1"/>
    <col min="9991" max="9991" width="7.5" style="22" customWidth="1"/>
    <col min="9992" max="9992" width="6.75" style="22" customWidth="1"/>
    <col min="9993" max="9993" width="4" style="22" customWidth="1"/>
    <col min="9994" max="9994" width="9" style="22" customWidth="1"/>
    <col min="9995" max="9995" width="4" style="22" customWidth="1"/>
    <col min="9996" max="9996" width="7.5" style="22" customWidth="1"/>
    <col min="9997" max="9997" width="6.5" style="22" customWidth="1"/>
    <col min="9998" max="9998" width="7.375" style="22" customWidth="1"/>
    <col min="9999" max="9999" width="8.125" style="22" customWidth="1"/>
    <col min="10000" max="10000" width="4.875" style="22" customWidth="1"/>
    <col min="10001" max="10001" width="8.875" style="22" customWidth="1"/>
    <col min="10002" max="10003" width="7.625" style="22" customWidth="1"/>
    <col min="10004" max="10004" width="5.75" style="22" customWidth="1"/>
    <col min="10005" max="10005" width="8.125" style="22" customWidth="1"/>
    <col min="10006" max="10240" width="9" style="22"/>
    <col min="10241" max="10241" width="4.125" style="22" customWidth="1"/>
    <col min="10242" max="10242" width="4.25" style="22" customWidth="1"/>
    <col min="10243" max="10243" width="18.5" style="22" customWidth="1"/>
    <col min="10244" max="10244" width="13.875" style="22" customWidth="1"/>
    <col min="10245" max="10245" width="7.125" style="22" customWidth="1"/>
    <col min="10246" max="10246" width="17.375" style="22" customWidth="1"/>
    <col min="10247" max="10247" width="7.5" style="22" customWidth="1"/>
    <col min="10248" max="10248" width="6.75" style="22" customWidth="1"/>
    <col min="10249" max="10249" width="4" style="22" customWidth="1"/>
    <col min="10250" max="10250" width="9" style="22" customWidth="1"/>
    <col min="10251" max="10251" width="4" style="22" customWidth="1"/>
    <col min="10252" max="10252" width="7.5" style="22" customWidth="1"/>
    <col min="10253" max="10253" width="6.5" style="22" customWidth="1"/>
    <col min="10254" max="10254" width="7.375" style="22" customWidth="1"/>
    <col min="10255" max="10255" width="8.125" style="22" customWidth="1"/>
    <col min="10256" max="10256" width="4.875" style="22" customWidth="1"/>
    <col min="10257" max="10257" width="8.875" style="22" customWidth="1"/>
    <col min="10258" max="10259" width="7.625" style="22" customWidth="1"/>
    <col min="10260" max="10260" width="5.75" style="22" customWidth="1"/>
    <col min="10261" max="10261" width="8.125" style="22" customWidth="1"/>
    <col min="10262" max="10496" width="9" style="22"/>
    <col min="10497" max="10497" width="4.125" style="22" customWidth="1"/>
    <col min="10498" max="10498" width="4.25" style="22" customWidth="1"/>
    <col min="10499" max="10499" width="18.5" style="22" customWidth="1"/>
    <col min="10500" max="10500" width="13.875" style="22" customWidth="1"/>
    <col min="10501" max="10501" width="7.125" style="22" customWidth="1"/>
    <col min="10502" max="10502" width="17.375" style="22" customWidth="1"/>
    <col min="10503" max="10503" width="7.5" style="22" customWidth="1"/>
    <col min="10504" max="10504" width="6.75" style="22" customWidth="1"/>
    <col min="10505" max="10505" width="4" style="22" customWidth="1"/>
    <col min="10506" max="10506" width="9" style="22" customWidth="1"/>
    <col min="10507" max="10507" width="4" style="22" customWidth="1"/>
    <col min="10508" max="10508" width="7.5" style="22" customWidth="1"/>
    <col min="10509" max="10509" width="6.5" style="22" customWidth="1"/>
    <col min="10510" max="10510" width="7.375" style="22" customWidth="1"/>
    <col min="10511" max="10511" width="8.125" style="22" customWidth="1"/>
    <col min="10512" max="10512" width="4.875" style="22" customWidth="1"/>
    <col min="10513" max="10513" width="8.875" style="22" customWidth="1"/>
    <col min="10514" max="10515" width="7.625" style="22" customWidth="1"/>
    <col min="10516" max="10516" width="5.75" style="22" customWidth="1"/>
    <col min="10517" max="10517" width="8.125" style="22" customWidth="1"/>
    <col min="10518" max="10752" width="9" style="22"/>
    <col min="10753" max="10753" width="4.125" style="22" customWidth="1"/>
    <col min="10754" max="10754" width="4.25" style="22" customWidth="1"/>
    <col min="10755" max="10755" width="18.5" style="22" customWidth="1"/>
    <col min="10756" max="10756" width="13.875" style="22" customWidth="1"/>
    <col min="10757" max="10757" width="7.125" style="22" customWidth="1"/>
    <col min="10758" max="10758" width="17.375" style="22" customWidth="1"/>
    <col min="10759" max="10759" width="7.5" style="22" customWidth="1"/>
    <col min="10760" max="10760" width="6.75" style="22" customWidth="1"/>
    <col min="10761" max="10761" width="4" style="22" customWidth="1"/>
    <col min="10762" max="10762" width="9" style="22" customWidth="1"/>
    <col min="10763" max="10763" width="4" style="22" customWidth="1"/>
    <col min="10764" max="10764" width="7.5" style="22" customWidth="1"/>
    <col min="10765" max="10765" width="6.5" style="22" customWidth="1"/>
    <col min="10766" max="10766" width="7.375" style="22" customWidth="1"/>
    <col min="10767" max="10767" width="8.125" style="22" customWidth="1"/>
    <col min="10768" max="10768" width="4.875" style="22" customWidth="1"/>
    <col min="10769" max="10769" width="8.875" style="22" customWidth="1"/>
    <col min="10770" max="10771" width="7.625" style="22" customWidth="1"/>
    <col min="10772" max="10772" width="5.75" style="22" customWidth="1"/>
    <col min="10773" max="10773" width="8.125" style="22" customWidth="1"/>
    <col min="10774" max="11008" width="9" style="22"/>
    <col min="11009" max="11009" width="4.125" style="22" customWidth="1"/>
    <col min="11010" max="11010" width="4.25" style="22" customWidth="1"/>
    <col min="11011" max="11011" width="18.5" style="22" customWidth="1"/>
    <col min="11012" max="11012" width="13.875" style="22" customWidth="1"/>
    <col min="11013" max="11013" width="7.125" style="22" customWidth="1"/>
    <col min="11014" max="11014" width="17.375" style="22" customWidth="1"/>
    <col min="11015" max="11015" width="7.5" style="22" customWidth="1"/>
    <col min="11016" max="11016" width="6.75" style="22" customWidth="1"/>
    <col min="11017" max="11017" width="4" style="22" customWidth="1"/>
    <col min="11018" max="11018" width="9" style="22" customWidth="1"/>
    <col min="11019" max="11019" width="4" style="22" customWidth="1"/>
    <col min="11020" max="11020" width="7.5" style="22" customWidth="1"/>
    <col min="11021" max="11021" width="6.5" style="22" customWidth="1"/>
    <col min="11022" max="11022" width="7.375" style="22" customWidth="1"/>
    <col min="11023" max="11023" width="8.125" style="22" customWidth="1"/>
    <col min="11024" max="11024" width="4.875" style="22" customWidth="1"/>
    <col min="11025" max="11025" width="8.875" style="22" customWidth="1"/>
    <col min="11026" max="11027" width="7.625" style="22" customWidth="1"/>
    <col min="11028" max="11028" width="5.75" style="22" customWidth="1"/>
    <col min="11029" max="11029" width="8.125" style="22" customWidth="1"/>
    <col min="11030" max="11264" width="9" style="22"/>
    <col min="11265" max="11265" width="4.125" style="22" customWidth="1"/>
    <col min="11266" max="11266" width="4.25" style="22" customWidth="1"/>
    <col min="11267" max="11267" width="18.5" style="22" customWidth="1"/>
    <col min="11268" max="11268" width="13.875" style="22" customWidth="1"/>
    <col min="11269" max="11269" width="7.125" style="22" customWidth="1"/>
    <col min="11270" max="11270" width="17.375" style="22" customWidth="1"/>
    <col min="11271" max="11271" width="7.5" style="22" customWidth="1"/>
    <col min="11272" max="11272" width="6.75" style="22" customWidth="1"/>
    <col min="11273" max="11273" width="4" style="22" customWidth="1"/>
    <col min="11274" max="11274" width="9" style="22" customWidth="1"/>
    <col min="11275" max="11275" width="4" style="22" customWidth="1"/>
    <col min="11276" max="11276" width="7.5" style="22" customWidth="1"/>
    <col min="11277" max="11277" width="6.5" style="22" customWidth="1"/>
    <col min="11278" max="11278" width="7.375" style="22" customWidth="1"/>
    <col min="11279" max="11279" width="8.125" style="22" customWidth="1"/>
    <col min="11280" max="11280" width="4.875" style="22" customWidth="1"/>
    <col min="11281" max="11281" width="8.875" style="22" customWidth="1"/>
    <col min="11282" max="11283" width="7.625" style="22" customWidth="1"/>
    <col min="11284" max="11284" width="5.75" style="22" customWidth="1"/>
    <col min="11285" max="11285" width="8.125" style="22" customWidth="1"/>
    <col min="11286" max="11520" width="9" style="22"/>
    <col min="11521" max="11521" width="4.125" style="22" customWidth="1"/>
    <col min="11522" max="11522" width="4.25" style="22" customWidth="1"/>
    <col min="11523" max="11523" width="18.5" style="22" customWidth="1"/>
    <col min="11524" max="11524" width="13.875" style="22" customWidth="1"/>
    <col min="11525" max="11525" width="7.125" style="22" customWidth="1"/>
    <col min="11526" max="11526" width="17.375" style="22" customWidth="1"/>
    <col min="11527" max="11527" width="7.5" style="22" customWidth="1"/>
    <col min="11528" max="11528" width="6.75" style="22" customWidth="1"/>
    <col min="11529" max="11529" width="4" style="22" customWidth="1"/>
    <col min="11530" max="11530" width="9" style="22" customWidth="1"/>
    <col min="11531" max="11531" width="4" style="22" customWidth="1"/>
    <col min="11532" max="11532" width="7.5" style="22" customWidth="1"/>
    <col min="11533" max="11533" width="6.5" style="22" customWidth="1"/>
    <col min="11534" max="11534" width="7.375" style="22" customWidth="1"/>
    <col min="11535" max="11535" width="8.125" style="22" customWidth="1"/>
    <col min="11536" max="11536" width="4.875" style="22" customWidth="1"/>
    <col min="11537" max="11537" width="8.875" style="22" customWidth="1"/>
    <col min="11538" max="11539" width="7.625" style="22" customWidth="1"/>
    <col min="11540" max="11540" width="5.75" style="22" customWidth="1"/>
    <col min="11541" max="11541" width="8.125" style="22" customWidth="1"/>
    <col min="11542" max="11776" width="9" style="22"/>
    <col min="11777" max="11777" width="4.125" style="22" customWidth="1"/>
    <col min="11778" max="11778" width="4.25" style="22" customWidth="1"/>
    <col min="11779" max="11779" width="18.5" style="22" customWidth="1"/>
    <col min="11780" max="11780" width="13.875" style="22" customWidth="1"/>
    <col min="11781" max="11781" width="7.125" style="22" customWidth="1"/>
    <col min="11782" max="11782" width="17.375" style="22" customWidth="1"/>
    <col min="11783" max="11783" width="7.5" style="22" customWidth="1"/>
    <col min="11784" max="11784" width="6.75" style="22" customWidth="1"/>
    <col min="11785" max="11785" width="4" style="22" customWidth="1"/>
    <col min="11786" max="11786" width="9" style="22" customWidth="1"/>
    <col min="11787" max="11787" width="4" style="22" customWidth="1"/>
    <col min="11788" max="11788" width="7.5" style="22" customWidth="1"/>
    <col min="11789" max="11789" width="6.5" style="22" customWidth="1"/>
    <col min="11790" max="11790" width="7.375" style="22" customWidth="1"/>
    <col min="11791" max="11791" width="8.125" style="22" customWidth="1"/>
    <col min="11792" max="11792" width="4.875" style="22" customWidth="1"/>
    <col min="11793" max="11793" width="8.875" style="22" customWidth="1"/>
    <col min="11794" max="11795" width="7.625" style="22" customWidth="1"/>
    <col min="11796" max="11796" width="5.75" style="22" customWidth="1"/>
    <col min="11797" max="11797" width="8.125" style="22" customWidth="1"/>
    <col min="11798" max="12032" width="9" style="22"/>
    <col min="12033" max="12033" width="4.125" style="22" customWidth="1"/>
    <col min="12034" max="12034" width="4.25" style="22" customWidth="1"/>
    <col min="12035" max="12035" width="18.5" style="22" customWidth="1"/>
    <col min="12036" max="12036" width="13.875" style="22" customWidth="1"/>
    <col min="12037" max="12037" width="7.125" style="22" customWidth="1"/>
    <col min="12038" max="12038" width="17.375" style="22" customWidth="1"/>
    <col min="12039" max="12039" width="7.5" style="22" customWidth="1"/>
    <col min="12040" max="12040" width="6.75" style="22" customWidth="1"/>
    <col min="12041" max="12041" width="4" style="22" customWidth="1"/>
    <col min="12042" max="12042" width="9" style="22" customWidth="1"/>
    <col min="12043" max="12043" width="4" style="22" customWidth="1"/>
    <col min="12044" max="12044" width="7.5" style="22" customWidth="1"/>
    <col min="12045" max="12045" width="6.5" style="22" customWidth="1"/>
    <col min="12046" max="12046" width="7.375" style="22" customWidth="1"/>
    <col min="12047" max="12047" width="8.125" style="22" customWidth="1"/>
    <col min="12048" max="12048" width="4.875" style="22" customWidth="1"/>
    <col min="12049" max="12049" width="8.875" style="22" customWidth="1"/>
    <col min="12050" max="12051" width="7.625" style="22" customWidth="1"/>
    <col min="12052" max="12052" width="5.75" style="22" customWidth="1"/>
    <col min="12053" max="12053" width="8.125" style="22" customWidth="1"/>
    <col min="12054" max="12288" width="9" style="22"/>
    <col min="12289" max="12289" width="4.125" style="22" customWidth="1"/>
    <col min="12290" max="12290" width="4.25" style="22" customWidth="1"/>
    <col min="12291" max="12291" width="18.5" style="22" customWidth="1"/>
    <col min="12292" max="12292" width="13.875" style="22" customWidth="1"/>
    <col min="12293" max="12293" width="7.125" style="22" customWidth="1"/>
    <col min="12294" max="12294" width="17.375" style="22" customWidth="1"/>
    <col min="12295" max="12295" width="7.5" style="22" customWidth="1"/>
    <col min="12296" max="12296" width="6.75" style="22" customWidth="1"/>
    <col min="12297" max="12297" width="4" style="22" customWidth="1"/>
    <col min="12298" max="12298" width="9" style="22" customWidth="1"/>
    <col min="12299" max="12299" width="4" style="22" customWidth="1"/>
    <col min="12300" max="12300" width="7.5" style="22" customWidth="1"/>
    <col min="12301" max="12301" width="6.5" style="22" customWidth="1"/>
    <col min="12302" max="12302" width="7.375" style="22" customWidth="1"/>
    <col min="12303" max="12303" width="8.125" style="22" customWidth="1"/>
    <col min="12304" max="12304" width="4.875" style="22" customWidth="1"/>
    <col min="12305" max="12305" width="8.875" style="22" customWidth="1"/>
    <col min="12306" max="12307" width="7.625" style="22" customWidth="1"/>
    <col min="12308" max="12308" width="5.75" style="22" customWidth="1"/>
    <col min="12309" max="12309" width="8.125" style="22" customWidth="1"/>
    <col min="12310" max="12544" width="9" style="22"/>
    <col min="12545" max="12545" width="4.125" style="22" customWidth="1"/>
    <col min="12546" max="12546" width="4.25" style="22" customWidth="1"/>
    <col min="12547" max="12547" width="18.5" style="22" customWidth="1"/>
    <col min="12548" max="12548" width="13.875" style="22" customWidth="1"/>
    <col min="12549" max="12549" width="7.125" style="22" customWidth="1"/>
    <col min="12550" max="12550" width="17.375" style="22" customWidth="1"/>
    <col min="12551" max="12551" width="7.5" style="22" customWidth="1"/>
    <col min="12552" max="12552" width="6.75" style="22" customWidth="1"/>
    <col min="12553" max="12553" width="4" style="22" customWidth="1"/>
    <col min="12554" max="12554" width="9" style="22" customWidth="1"/>
    <col min="12555" max="12555" width="4" style="22" customWidth="1"/>
    <col min="12556" max="12556" width="7.5" style="22" customWidth="1"/>
    <col min="12557" max="12557" width="6.5" style="22" customWidth="1"/>
    <col min="12558" max="12558" width="7.375" style="22" customWidth="1"/>
    <col min="12559" max="12559" width="8.125" style="22" customWidth="1"/>
    <col min="12560" max="12560" width="4.875" style="22" customWidth="1"/>
    <col min="12561" max="12561" width="8.875" style="22" customWidth="1"/>
    <col min="12562" max="12563" width="7.625" style="22" customWidth="1"/>
    <col min="12564" max="12564" width="5.75" style="22" customWidth="1"/>
    <col min="12565" max="12565" width="8.125" style="22" customWidth="1"/>
    <col min="12566" max="12800" width="9" style="22"/>
    <col min="12801" max="12801" width="4.125" style="22" customWidth="1"/>
    <col min="12802" max="12802" width="4.25" style="22" customWidth="1"/>
    <col min="12803" max="12803" width="18.5" style="22" customWidth="1"/>
    <col min="12804" max="12804" width="13.875" style="22" customWidth="1"/>
    <col min="12805" max="12805" width="7.125" style="22" customWidth="1"/>
    <col min="12806" max="12806" width="17.375" style="22" customWidth="1"/>
    <col min="12807" max="12807" width="7.5" style="22" customWidth="1"/>
    <col min="12808" max="12808" width="6.75" style="22" customWidth="1"/>
    <col min="12809" max="12809" width="4" style="22" customWidth="1"/>
    <col min="12810" max="12810" width="9" style="22" customWidth="1"/>
    <col min="12811" max="12811" width="4" style="22" customWidth="1"/>
    <col min="12812" max="12812" width="7.5" style="22" customWidth="1"/>
    <col min="12813" max="12813" width="6.5" style="22" customWidth="1"/>
    <col min="12814" max="12814" width="7.375" style="22" customWidth="1"/>
    <col min="12815" max="12815" width="8.125" style="22" customWidth="1"/>
    <col min="12816" max="12816" width="4.875" style="22" customWidth="1"/>
    <col min="12817" max="12817" width="8.875" style="22" customWidth="1"/>
    <col min="12818" max="12819" width="7.625" style="22" customWidth="1"/>
    <col min="12820" max="12820" width="5.75" style="22" customWidth="1"/>
    <col min="12821" max="12821" width="8.125" style="22" customWidth="1"/>
    <col min="12822" max="13056" width="9" style="22"/>
    <col min="13057" max="13057" width="4.125" style="22" customWidth="1"/>
    <col min="13058" max="13058" width="4.25" style="22" customWidth="1"/>
    <col min="13059" max="13059" width="18.5" style="22" customWidth="1"/>
    <col min="13060" max="13060" width="13.875" style="22" customWidth="1"/>
    <col min="13061" max="13061" width="7.125" style="22" customWidth="1"/>
    <col min="13062" max="13062" width="17.375" style="22" customWidth="1"/>
    <col min="13063" max="13063" width="7.5" style="22" customWidth="1"/>
    <col min="13064" max="13064" width="6.75" style="22" customWidth="1"/>
    <col min="13065" max="13065" width="4" style="22" customWidth="1"/>
    <col min="13066" max="13066" width="9" style="22" customWidth="1"/>
    <col min="13067" max="13067" width="4" style="22" customWidth="1"/>
    <col min="13068" max="13068" width="7.5" style="22" customWidth="1"/>
    <col min="13069" max="13069" width="6.5" style="22" customWidth="1"/>
    <col min="13070" max="13070" width="7.375" style="22" customWidth="1"/>
    <col min="13071" max="13071" width="8.125" style="22" customWidth="1"/>
    <col min="13072" max="13072" width="4.875" style="22" customWidth="1"/>
    <col min="13073" max="13073" width="8.875" style="22" customWidth="1"/>
    <col min="13074" max="13075" width="7.625" style="22" customWidth="1"/>
    <col min="13076" max="13076" width="5.75" style="22" customWidth="1"/>
    <col min="13077" max="13077" width="8.125" style="22" customWidth="1"/>
    <col min="13078" max="13312" width="9" style="22"/>
    <col min="13313" max="13313" width="4.125" style="22" customWidth="1"/>
    <col min="13314" max="13314" width="4.25" style="22" customWidth="1"/>
    <col min="13315" max="13315" width="18.5" style="22" customWidth="1"/>
    <col min="13316" max="13316" width="13.875" style="22" customWidth="1"/>
    <col min="13317" max="13317" width="7.125" style="22" customWidth="1"/>
    <col min="13318" max="13318" width="17.375" style="22" customWidth="1"/>
    <col min="13319" max="13319" width="7.5" style="22" customWidth="1"/>
    <col min="13320" max="13320" width="6.75" style="22" customWidth="1"/>
    <col min="13321" max="13321" width="4" style="22" customWidth="1"/>
    <col min="13322" max="13322" width="9" style="22" customWidth="1"/>
    <col min="13323" max="13323" width="4" style="22" customWidth="1"/>
    <col min="13324" max="13324" width="7.5" style="22" customWidth="1"/>
    <col min="13325" max="13325" width="6.5" style="22" customWidth="1"/>
    <col min="13326" max="13326" width="7.375" style="22" customWidth="1"/>
    <col min="13327" max="13327" width="8.125" style="22" customWidth="1"/>
    <col min="13328" max="13328" width="4.875" style="22" customWidth="1"/>
    <col min="13329" max="13329" width="8.875" style="22" customWidth="1"/>
    <col min="13330" max="13331" width="7.625" style="22" customWidth="1"/>
    <col min="13332" max="13332" width="5.75" style="22" customWidth="1"/>
    <col min="13333" max="13333" width="8.125" style="22" customWidth="1"/>
    <col min="13334" max="13568" width="9" style="22"/>
    <col min="13569" max="13569" width="4.125" style="22" customWidth="1"/>
    <col min="13570" max="13570" width="4.25" style="22" customWidth="1"/>
    <col min="13571" max="13571" width="18.5" style="22" customWidth="1"/>
    <col min="13572" max="13572" width="13.875" style="22" customWidth="1"/>
    <col min="13573" max="13573" width="7.125" style="22" customWidth="1"/>
    <col min="13574" max="13574" width="17.375" style="22" customWidth="1"/>
    <col min="13575" max="13575" width="7.5" style="22" customWidth="1"/>
    <col min="13576" max="13576" width="6.75" style="22" customWidth="1"/>
    <col min="13577" max="13577" width="4" style="22" customWidth="1"/>
    <col min="13578" max="13578" width="9" style="22" customWidth="1"/>
    <col min="13579" max="13579" width="4" style="22" customWidth="1"/>
    <col min="13580" max="13580" width="7.5" style="22" customWidth="1"/>
    <col min="13581" max="13581" width="6.5" style="22" customWidth="1"/>
    <col min="13582" max="13582" width="7.375" style="22" customWidth="1"/>
    <col min="13583" max="13583" width="8.125" style="22" customWidth="1"/>
    <col min="13584" max="13584" width="4.875" style="22" customWidth="1"/>
    <col min="13585" max="13585" width="8.875" style="22" customWidth="1"/>
    <col min="13586" max="13587" width="7.625" style="22" customWidth="1"/>
    <col min="13588" max="13588" width="5.75" style="22" customWidth="1"/>
    <col min="13589" max="13589" width="8.125" style="22" customWidth="1"/>
    <col min="13590" max="13824" width="9" style="22"/>
    <col min="13825" max="13825" width="4.125" style="22" customWidth="1"/>
    <col min="13826" max="13826" width="4.25" style="22" customWidth="1"/>
    <col min="13827" max="13827" width="18.5" style="22" customWidth="1"/>
    <col min="13828" max="13828" width="13.875" style="22" customWidth="1"/>
    <col min="13829" max="13829" width="7.125" style="22" customWidth="1"/>
    <col min="13830" max="13830" width="17.375" style="22" customWidth="1"/>
    <col min="13831" max="13831" width="7.5" style="22" customWidth="1"/>
    <col min="13832" max="13832" width="6.75" style="22" customWidth="1"/>
    <col min="13833" max="13833" width="4" style="22" customWidth="1"/>
    <col min="13834" max="13834" width="9" style="22" customWidth="1"/>
    <col min="13835" max="13835" width="4" style="22" customWidth="1"/>
    <col min="13836" max="13836" width="7.5" style="22" customWidth="1"/>
    <col min="13837" max="13837" width="6.5" style="22" customWidth="1"/>
    <col min="13838" max="13838" width="7.375" style="22" customWidth="1"/>
    <col min="13839" max="13839" width="8.125" style="22" customWidth="1"/>
    <col min="13840" max="13840" width="4.875" style="22" customWidth="1"/>
    <col min="13841" max="13841" width="8.875" style="22" customWidth="1"/>
    <col min="13842" max="13843" width="7.625" style="22" customWidth="1"/>
    <col min="13844" max="13844" width="5.75" style="22" customWidth="1"/>
    <col min="13845" max="13845" width="8.125" style="22" customWidth="1"/>
    <col min="13846" max="14080" width="9" style="22"/>
    <col min="14081" max="14081" width="4.125" style="22" customWidth="1"/>
    <col min="14082" max="14082" width="4.25" style="22" customWidth="1"/>
    <col min="14083" max="14083" width="18.5" style="22" customWidth="1"/>
    <col min="14084" max="14084" width="13.875" style="22" customWidth="1"/>
    <col min="14085" max="14085" width="7.125" style="22" customWidth="1"/>
    <col min="14086" max="14086" width="17.375" style="22" customWidth="1"/>
    <col min="14087" max="14087" width="7.5" style="22" customWidth="1"/>
    <col min="14088" max="14088" width="6.75" style="22" customWidth="1"/>
    <col min="14089" max="14089" width="4" style="22" customWidth="1"/>
    <col min="14090" max="14090" width="9" style="22" customWidth="1"/>
    <col min="14091" max="14091" width="4" style="22" customWidth="1"/>
    <col min="14092" max="14092" width="7.5" style="22" customWidth="1"/>
    <col min="14093" max="14093" width="6.5" style="22" customWidth="1"/>
    <col min="14094" max="14094" width="7.375" style="22" customWidth="1"/>
    <col min="14095" max="14095" width="8.125" style="22" customWidth="1"/>
    <col min="14096" max="14096" width="4.875" style="22" customWidth="1"/>
    <col min="14097" max="14097" width="8.875" style="22" customWidth="1"/>
    <col min="14098" max="14099" width="7.625" style="22" customWidth="1"/>
    <col min="14100" max="14100" width="5.75" style="22" customWidth="1"/>
    <col min="14101" max="14101" width="8.125" style="22" customWidth="1"/>
    <col min="14102" max="14336" width="9" style="22"/>
    <col min="14337" max="14337" width="4.125" style="22" customWidth="1"/>
    <col min="14338" max="14338" width="4.25" style="22" customWidth="1"/>
    <col min="14339" max="14339" width="18.5" style="22" customWidth="1"/>
    <col min="14340" max="14340" width="13.875" style="22" customWidth="1"/>
    <col min="14341" max="14341" width="7.125" style="22" customWidth="1"/>
    <col min="14342" max="14342" width="17.375" style="22" customWidth="1"/>
    <col min="14343" max="14343" width="7.5" style="22" customWidth="1"/>
    <col min="14344" max="14344" width="6.75" style="22" customWidth="1"/>
    <col min="14345" max="14345" width="4" style="22" customWidth="1"/>
    <col min="14346" max="14346" width="9" style="22" customWidth="1"/>
    <col min="14347" max="14347" width="4" style="22" customWidth="1"/>
    <col min="14348" max="14348" width="7.5" style="22" customWidth="1"/>
    <col min="14349" max="14349" width="6.5" style="22" customWidth="1"/>
    <col min="14350" max="14350" width="7.375" style="22" customWidth="1"/>
    <col min="14351" max="14351" width="8.125" style="22" customWidth="1"/>
    <col min="14352" max="14352" width="4.875" style="22" customWidth="1"/>
    <col min="14353" max="14353" width="8.875" style="22" customWidth="1"/>
    <col min="14354" max="14355" width="7.625" style="22" customWidth="1"/>
    <col min="14356" max="14356" width="5.75" style="22" customWidth="1"/>
    <col min="14357" max="14357" width="8.125" style="22" customWidth="1"/>
    <col min="14358" max="14592" width="9" style="22"/>
    <col min="14593" max="14593" width="4.125" style="22" customWidth="1"/>
    <col min="14594" max="14594" width="4.25" style="22" customWidth="1"/>
    <col min="14595" max="14595" width="18.5" style="22" customWidth="1"/>
    <col min="14596" max="14596" width="13.875" style="22" customWidth="1"/>
    <col min="14597" max="14597" width="7.125" style="22" customWidth="1"/>
    <col min="14598" max="14598" width="17.375" style="22" customWidth="1"/>
    <col min="14599" max="14599" width="7.5" style="22" customWidth="1"/>
    <col min="14600" max="14600" width="6.75" style="22" customWidth="1"/>
    <col min="14601" max="14601" width="4" style="22" customWidth="1"/>
    <col min="14602" max="14602" width="9" style="22" customWidth="1"/>
    <col min="14603" max="14603" width="4" style="22" customWidth="1"/>
    <col min="14604" max="14604" width="7.5" style="22" customWidth="1"/>
    <col min="14605" max="14605" width="6.5" style="22" customWidth="1"/>
    <col min="14606" max="14606" width="7.375" style="22" customWidth="1"/>
    <col min="14607" max="14607" width="8.125" style="22" customWidth="1"/>
    <col min="14608" max="14608" width="4.875" style="22" customWidth="1"/>
    <col min="14609" max="14609" width="8.875" style="22" customWidth="1"/>
    <col min="14610" max="14611" width="7.625" style="22" customWidth="1"/>
    <col min="14612" max="14612" width="5.75" style="22" customWidth="1"/>
    <col min="14613" max="14613" width="8.125" style="22" customWidth="1"/>
    <col min="14614" max="14848" width="9" style="22"/>
    <col min="14849" max="14849" width="4.125" style="22" customWidth="1"/>
    <col min="14850" max="14850" width="4.25" style="22" customWidth="1"/>
    <col min="14851" max="14851" width="18.5" style="22" customWidth="1"/>
    <col min="14852" max="14852" width="13.875" style="22" customWidth="1"/>
    <col min="14853" max="14853" width="7.125" style="22" customWidth="1"/>
    <col min="14854" max="14854" width="17.375" style="22" customWidth="1"/>
    <col min="14855" max="14855" width="7.5" style="22" customWidth="1"/>
    <col min="14856" max="14856" width="6.75" style="22" customWidth="1"/>
    <col min="14857" max="14857" width="4" style="22" customWidth="1"/>
    <col min="14858" max="14858" width="9" style="22" customWidth="1"/>
    <col min="14859" max="14859" width="4" style="22" customWidth="1"/>
    <col min="14860" max="14860" width="7.5" style="22" customWidth="1"/>
    <col min="14861" max="14861" width="6.5" style="22" customWidth="1"/>
    <col min="14862" max="14862" width="7.375" style="22" customWidth="1"/>
    <col min="14863" max="14863" width="8.125" style="22" customWidth="1"/>
    <col min="14864" max="14864" width="4.875" style="22" customWidth="1"/>
    <col min="14865" max="14865" width="8.875" style="22" customWidth="1"/>
    <col min="14866" max="14867" width="7.625" style="22" customWidth="1"/>
    <col min="14868" max="14868" width="5.75" style="22" customWidth="1"/>
    <col min="14869" max="14869" width="8.125" style="22" customWidth="1"/>
    <col min="14870" max="15104" width="9" style="22"/>
    <col min="15105" max="15105" width="4.125" style="22" customWidth="1"/>
    <col min="15106" max="15106" width="4.25" style="22" customWidth="1"/>
    <col min="15107" max="15107" width="18.5" style="22" customWidth="1"/>
    <col min="15108" max="15108" width="13.875" style="22" customWidth="1"/>
    <col min="15109" max="15109" width="7.125" style="22" customWidth="1"/>
    <col min="15110" max="15110" width="17.375" style="22" customWidth="1"/>
    <col min="15111" max="15111" width="7.5" style="22" customWidth="1"/>
    <col min="15112" max="15112" width="6.75" style="22" customWidth="1"/>
    <col min="15113" max="15113" width="4" style="22" customWidth="1"/>
    <col min="15114" max="15114" width="9" style="22" customWidth="1"/>
    <col min="15115" max="15115" width="4" style="22" customWidth="1"/>
    <col min="15116" max="15116" width="7.5" style="22" customWidth="1"/>
    <col min="15117" max="15117" width="6.5" style="22" customWidth="1"/>
    <col min="15118" max="15118" width="7.375" style="22" customWidth="1"/>
    <col min="15119" max="15119" width="8.125" style="22" customWidth="1"/>
    <col min="15120" max="15120" width="4.875" style="22" customWidth="1"/>
    <col min="15121" max="15121" width="8.875" style="22" customWidth="1"/>
    <col min="15122" max="15123" width="7.625" style="22" customWidth="1"/>
    <col min="15124" max="15124" width="5.75" style="22" customWidth="1"/>
    <col min="15125" max="15125" width="8.125" style="22" customWidth="1"/>
    <col min="15126" max="15360" width="9" style="22"/>
    <col min="15361" max="15361" width="4.125" style="22" customWidth="1"/>
    <col min="15362" max="15362" width="4.25" style="22" customWidth="1"/>
    <col min="15363" max="15363" width="18.5" style="22" customWidth="1"/>
    <col min="15364" max="15364" width="13.875" style="22" customWidth="1"/>
    <col min="15365" max="15365" width="7.125" style="22" customWidth="1"/>
    <col min="15366" max="15366" width="17.375" style="22" customWidth="1"/>
    <col min="15367" max="15367" width="7.5" style="22" customWidth="1"/>
    <col min="15368" max="15368" width="6.75" style="22" customWidth="1"/>
    <col min="15369" max="15369" width="4" style="22" customWidth="1"/>
    <col min="15370" max="15370" width="9" style="22" customWidth="1"/>
    <col min="15371" max="15371" width="4" style="22" customWidth="1"/>
    <col min="15372" max="15372" width="7.5" style="22" customWidth="1"/>
    <col min="15373" max="15373" width="6.5" style="22" customWidth="1"/>
    <col min="15374" max="15374" width="7.375" style="22" customWidth="1"/>
    <col min="15375" max="15375" width="8.125" style="22" customWidth="1"/>
    <col min="15376" max="15376" width="4.875" style="22" customWidth="1"/>
    <col min="15377" max="15377" width="8.875" style="22" customWidth="1"/>
    <col min="15378" max="15379" width="7.625" style="22" customWidth="1"/>
    <col min="15380" max="15380" width="5.75" style="22" customWidth="1"/>
    <col min="15381" max="15381" width="8.125" style="22" customWidth="1"/>
    <col min="15382" max="15616" width="9" style="22"/>
    <col min="15617" max="15617" width="4.125" style="22" customWidth="1"/>
    <col min="15618" max="15618" width="4.25" style="22" customWidth="1"/>
    <col min="15619" max="15619" width="18.5" style="22" customWidth="1"/>
    <col min="15620" max="15620" width="13.875" style="22" customWidth="1"/>
    <col min="15621" max="15621" width="7.125" style="22" customWidth="1"/>
    <col min="15622" max="15622" width="17.375" style="22" customWidth="1"/>
    <col min="15623" max="15623" width="7.5" style="22" customWidth="1"/>
    <col min="15624" max="15624" width="6.75" style="22" customWidth="1"/>
    <col min="15625" max="15625" width="4" style="22" customWidth="1"/>
    <col min="15626" max="15626" width="9" style="22" customWidth="1"/>
    <col min="15627" max="15627" width="4" style="22" customWidth="1"/>
    <col min="15628" max="15628" width="7.5" style="22" customWidth="1"/>
    <col min="15629" max="15629" width="6.5" style="22" customWidth="1"/>
    <col min="15630" max="15630" width="7.375" style="22" customWidth="1"/>
    <col min="15631" max="15631" width="8.125" style="22" customWidth="1"/>
    <col min="15632" max="15632" width="4.875" style="22" customWidth="1"/>
    <col min="15633" max="15633" width="8.875" style="22" customWidth="1"/>
    <col min="15634" max="15635" width="7.625" style="22" customWidth="1"/>
    <col min="15636" max="15636" width="5.75" style="22" customWidth="1"/>
    <col min="15637" max="15637" width="8.125" style="22" customWidth="1"/>
    <col min="15638" max="15872" width="9" style="22"/>
    <col min="15873" max="15873" width="4.125" style="22" customWidth="1"/>
    <col min="15874" max="15874" width="4.25" style="22" customWidth="1"/>
    <col min="15875" max="15875" width="18.5" style="22" customWidth="1"/>
    <col min="15876" max="15876" width="13.875" style="22" customWidth="1"/>
    <col min="15877" max="15877" width="7.125" style="22" customWidth="1"/>
    <col min="15878" max="15878" width="17.375" style="22" customWidth="1"/>
    <col min="15879" max="15879" width="7.5" style="22" customWidth="1"/>
    <col min="15880" max="15880" width="6.75" style="22" customWidth="1"/>
    <col min="15881" max="15881" width="4" style="22" customWidth="1"/>
    <col min="15882" max="15882" width="9" style="22" customWidth="1"/>
    <col min="15883" max="15883" width="4" style="22" customWidth="1"/>
    <col min="15884" max="15884" width="7.5" style="22" customWidth="1"/>
    <col min="15885" max="15885" width="6.5" style="22" customWidth="1"/>
    <col min="15886" max="15886" width="7.375" style="22" customWidth="1"/>
    <col min="15887" max="15887" width="8.125" style="22" customWidth="1"/>
    <col min="15888" max="15888" width="4.875" style="22" customWidth="1"/>
    <col min="15889" max="15889" width="8.875" style="22" customWidth="1"/>
    <col min="15890" max="15891" width="7.625" style="22" customWidth="1"/>
    <col min="15892" max="15892" width="5.75" style="22" customWidth="1"/>
    <col min="15893" max="15893" width="8.125" style="22" customWidth="1"/>
    <col min="15894" max="16128" width="9" style="22"/>
    <col min="16129" max="16129" width="4.125" style="22" customWidth="1"/>
    <col min="16130" max="16130" width="4.25" style="22" customWidth="1"/>
    <col min="16131" max="16131" width="18.5" style="22" customWidth="1"/>
    <col min="16132" max="16132" width="13.875" style="22" customWidth="1"/>
    <col min="16133" max="16133" width="7.125" style="22" customWidth="1"/>
    <col min="16134" max="16134" width="17.375" style="22" customWidth="1"/>
    <col min="16135" max="16135" width="7.5" style="22" customWidth="1"/>
    <col min="16136" max="16136" width="6.75" style="22" customWidth="1"/>
    <col min="16137" max="16137" width="4" style="22" customWidth="1"/>
    <col min="16138" max="16138" width="9" style="22" customWidth="1"/>
    <col min="16139" max="16139" width="4" style="22" customWidth="1"/>
    <col min="16140" max="16140" width="7.5" style="22" customWidth="1"/>
    <col min="16141" max="16141" width="6.5" style="22" customWidth="1"/>
    <col min="16142" max="16142" width="7.375" style="22" customWidth="1"/>
    <col min="16143" max="16143" width="8.125" style="22" customWidth="1"/>
    <col min="16144" max="16144" width="4.875" style="22" customWidth="1"/>
    <col min="16145" max="16145" width="8.875" style="22" customWidth="1"/>
    <col min="16146" max="16147" width="7.625" style="22" customWidth="1"/>
    <col min="16148" max="16148" width="5.75" style="22" customWidth="1"/>
    <col min="16149" max="16149" width="8.125" style="22" customWidth="1"/>
    <col min="16150" max="16384" width="9" style="22"/>
  </cols>
  <sheetData>
    <row r="1" ht="21.75" customHeight="1" spans="1:21">
      <c r="A1" s="2133" t="s">
        <v>148</v>
      </c>
      <c r="B1" s="1600"/>
      <c r="C1" s="1600"/>
      <c r="D1" s="1600"/>
      <c r="E1" s="2133"/>
      <c r="F1" s="1600"/>
      <c r="G1" s="1600"/>
      <c r="H1" s="1600"/>
      <c r="I1" s="2133"/>
      <c r="J1" s="1600"/>
      <c r="K1" s="2153"/>
      <c r="L1" s="2154"/>
      <c r="M1" s="1600"/>
      <c r="N1" s="2155"/>
      <c r="O1" s="2155"/>
      <c r="P1" s="2155"/>
      <c r="Q1" s="2155"/>
      <c r="R1" s="2155"/>
      <c r="S1" s="2159"/>
      <c r="T1" s="2155"/>
      <c r="U1" s="2155"/>
    </row>
    <row r="2" s="8" customFormat="1" ht="23" customHeight="1" spans="1:23">
      <c r="A2" s="2150" t="s">
        <v>0</v>
      </c>
      <c r="B2" s="1419" t="s">
        <v>22</v>
      </c>
      <c r="C2" s="533" t="s">
        <v>2</v>
      </c>
      <c r="D2" s="549" t="s">
        <v>23</v>
      </c>
      <c r="E2" s="2057" t="s">
        <v>24</v>
      </c>
      <c r="F2" s="532" t="s">
        <v>3</v>
      </c>
      <c r="G2" s="1420" t="s">
        <v>25</v>
      </c>
      <c r="H2" s="556" t="s">
        <v>26</v>
      </c>
      <c r="I2" s="2038" t="s">
        <v>27</v>
      </c>
      <c r="J2" s="545" t="s">
        <v>28</v>
      </c>
      <c r="K2" s="2156" t="s">
        <v>29</v>
      </c>
      <c r="L2" s="547" t="s">
        <v>30</v>
      </c>
      <c r="M2" s="548" t="s">
        <v>31</v>
      </c>
      <c r="N2" s="2157" t="s">
        <v>32</v>
      </c>
      <c r="O2" s="2157" t="s">
        <v>1</v>
      </c>
      <c r="P2" s="2157" t="s">
        <v>33</v>
      </c>
      <c r="Q2" s="2160" t="s">
        <v>34</v>
      </c>
      <c r="R2" s="2161" t="s">
        <v>35</v>
      </c>
      <c r="S2" s="2162" t="s">
        <v>36</v>
      </c>
      <c r="T2" s="2163" t="s">
        <v>149</v>
      </c>
      <c r="U2" s="2164" t="s">
        <v>38</v>
      </c>
      <c r="V2" s="2165"/>
      <c r="W2" s="2165"/>
    </row>
    <row r="3" s="13" customFormat="1" ht="23.1" customHeight="1" spans="1:23">
      <c r="A3" s="1743">
        <v>1</v>
      </c>
      <c r="B3" s="1224" t="s">
        <v>39</v>
      </c>
      <c r="C3" s="706" t="s">
        <v>150</v>
      </c>
      <c r="D3" s="406" t="s">
        <v>151</v>
      </c>
      <c r="E3" s="1751">
        <v>382800</v>
      </c>
      <c r="F3" s="1639" t="s">
        <v>152</v>
      </c>
      <c r="G3" s="1637">
        <v>43797</v>
      </c>
      <c r="H3" s="1638" t="s">
        <v>77</v>
      </c>
      <c r="I3" s="1278" t="e">
        <f ca="1" t="shared" ref="I3:I9" si="0">TODAY()-H3</f>
        <v>#VALUE!</v>
      </c>
      <c r="J3" s="959" t="s">
        <v>78</v>
      </c>
      <c r="K3" s="955"/>
      <c r="L3" s="339"/>
      <c r="M3" s="284"/>
      <c r="N3" s="1456" t="s">
        <v>153</v>
      </c>
      <c r="O3" s="1282" t="s">
        <v>109</v>
      </c>
      <c r="P3" s="1283" t="s">
        <v>89</v>
      </c>
      <c r="Q3" s="1382">
        <v>43774</v>
      </c>
      <c r="R3" s="1586">
        <v>43797</v>
      </c>
      <c r="S3" s="1634">
        <f ca="1">TODAY()-R3</f>
        <v>107</v>
      </c>
      <c r="T3" s="327" t="s">
        <v>47</v>
      </c>
      <c r="U3" s="1734"/>
      <c r="V3" s="797"/>
      <c r="W3" s="871"/>
    </row>
    <row r="4" s="13" customFormat="1" ht="23.1" customHeight="1" spans="1:23">
      <c r="A4" s="1743">
        <v>2</v>
      </c>
      <c r="B4" s="1224" t="s">
        <v>39</v>
      </c>
      <c r="C4" s="706"/>
      <c r="D4" s="406" t="s">
        <v>151</v>
      </c>
      <c r="E4" s="1751">
        <v>382800</v>
      </c>
      <c r="F4" s="1639" t="s">
        <v>154</v>
      </c>
      <c r="G4" s="1637">
        <v>43797</v>
      </c>
      <c r="H4" s="1638" t="s">
        <v>77</v>
      </c>
      <c r="I4" s="1278" t="e">
        <f ca="1" t="shared" si="0"/>
        <v>#VALUE!</v>
      </c>
      <c r="J4" s="959" t="s">
        <v>78</v>
      </c>
      <c r="K4" s="955"/>
      <c r="L4" s="339"/>
      <c r="M4" s="284"/>
      <c r="N4" s="1281" t="s">
        <v>155</v>
      </c>
      <c r="O4" s="1282" t="s">
        <v>80</v>
      </c>
      <c r="P4" s="1283" t="s">
        <v>46</v>
      </c>
      <c r="Q4" s="1382">
        <v>43799</v>
      </c>
      <c r="R4" s="1586">
        <v>43800</v>
      </c>
      <c r="S4" s="1634">
        <f ca="1">TODAY()-R4</f>
        <v>104</v>
      </c>
      <c r="T4" s="327" t="s">
        <v>47</v>
      </c>
      <c r="U4" s="1734"/>
      <c r="V4" s="797"/>
      <c r="W4" s="871"/>
    </row>
    <row r="5" s="13" customFormat="1" ht="23.1" customHeight="1" spans="1:23">
      <c r="A5" s="1743">
        <v>3</v>
      </c>
      <c r="B5" s="1224" t="s">
        <v>39</v>
      </c>
      <c r="C5" s="706"/>
      <c r="D5" s="406" t="s">
        <v>156</v>
      </c>
      <c r="E5" s="1751">
        <v>387800</v>
      </c>
      <c r="F5" s="1639" t="s">
        <v>157</v>
      </c>
      <c r="G5" s="1637">
        <v>43804</v>
      </c>
      <c r="H5" s="1638" t="s">
        <v>77</v>
      </c>
      <c r="I5" s="1278" t="e">
        <f ca="1" t="shared" si="0"/>
        <v>#VALUE!</v>
      </c>
      <c r="J5" s="959" t="s">
        <v>158</v>
      </c>
      <c r="K5" s="955"/>
      <c r="L5" s="339"/>
      <c r="M5" s="284"/>
      <c r="N5" s="1456"/>
      <c r="O5" s="1282"/>
      <c r="P5" s="1283"/>
      <c r="Q5" s="1382"/>
      <c r="R5" s="1586"/>
      <c r="S5" s="1634"/>
      <c r="T5" s="327"/>
      <c r="U5" s="1734"/>
      <c r="V5" s="797"/>
      <c r="W5" s="871"/>
    </row>
    <row r="6" s="13" customFormat="1" ht="23.1" customHeight="1" spans="1:23">
      <c r="A6" s="1743">
        <v>4</v>
      </c>
      <c r="B6" s="1224" t="s">
        <v>39</v>
      </c>
      <c r="C6" s="706"/>
      <c r="D6" s="406" t="s">
        <v>90</v>
      </c>
      <c r="E6" s="1751">
        <v>382800</v>
      </c>
      <c r="F6" s="1639" t="s">
        <v>159</v>
      </c>
      <c r="G6" s="1637">
        <v>43797</v>
      </c>
      <c r="H6" s="1638" t="s">
        <v>77</v>
      </c>
      <c r="I6" s="1278" t="e">
        <f ca="1" t="shared" si="0"/>
        <v>#VALUE!</v>
      </c>
      <c r="J6" s="959" t="s">
        <v>78</v>
      </c>
      <c r="K6" s="955"/>
      <c r="L6" s="339"/>
      <c r="M6" s="284"/>
      <c r="N6" s="1456" t="s">
        <v>160</v>
      </c>
      <c r="O6" s="1580" t="s">
        <v>161</v>
      </c>
      <c r="P6" s="1581" t="s">
        <v>89</v>
      </c>
      <c r="Q6" s="1400">
        <v>43785</v>
      </c>
      <c r="R6" s="1586">
        <v>43803</v>
      </c>
      <c r="S6" s="1634">
        <f ca="1">TODAY()-R6</f>
        <v>101</v>
      </c>
      <c r="T6" s="1305" t="s">
        <v>47</v>
      </c>
      <c r="U6" s="1734" t="s">
        <v>162</v>
      </c>
      <c r="V6" s="797"/>
      <c r="W6" s="871"/>
    </row>
    <row r="7" s="13" customFormat="1" ht="23.1" customHeight="1" spans="1:23">
      <c r="A7" s="1743">
        <v>5</v>
      </c>
      <c r="B7" s="1224" t="s">
        <v>39</v>
      </c>
      <c r="C7" s="706"/>
      <c r="D7" s="406" t="s">
        <v>90</v>
      </c>
      <c r="E7" s="1751">
        <v>382800</v>
      </c>
      <c r="F7" s="1639" t="s">
        <v>163</v>
      </c>
      <c r="G7" s="1637">
        <v>43797</v>
      </c>
      <c r="H7" s="1638" t="s">
        <v>77</v>
      </c>
      <c r="I7" s="1278" t="e">
        <f ca="1" t="shared" si="0"/>
        <v>#VALUE!</v>
      </c>
      <c r="J7" s="959" t="s">
        <v>78</v>
      </c>
      <c r="K7" s="955"/>
      <c r="L7" s="339"/>
      <c r="M7" s="284"/>
      <c r="N7" s="1456" t="s">
        <v>164</v>
      </c>
      <c r="O7" s="1282"/>
      <c r="P7" s="1283"/>
      <c r="Q7" s="1382"/>
      <c r="R7" s="1586"/>
      <c r="S7" s="1634"/>
      <c r="T7" s="327"/>
      <c r="U7" s="1734"/>
      <c r="V7" s="797"/>
      <c r="W7" s="871"/>
    </row>
    <row r="8" s="13" customFormat="1" ht="23.1" customHeight="1" spans="1:23">
      <c r="A8" s="1743">
        <v>6</v>
      </c>
      <c r="B8" s="1224" t="s">
        <v>39</v>
      </c>
      <c r="C8" s="706" t="s">
        <v>165</v>
      </c>
      <c r="D8" s="406" t="s">
        <v>41</v>
      </c>
      <c r="E8" s="1751">
        <v>391800</v>
      </c>
      <c r="F8" s="1639" t="s">
        <v>166</v>
      </c>
      <c r="G8" s="1637">
        <v>43794</v>
      </c>
      <c r="H8" s="1638" t="s">
        <v>77</v>
      </c>
      <c r="I8" s="1278" t="e">
        <f ca="1" t="shared" si="0"/>
        <v>#VALUE!</v>
      </c>
      <c r="J8" s="959" t="s">
        <v>158</v>
      </c>
      <c r="K8" s="955"/>
      <c r="L8" s="339"/>
      <c r="M8" s="284"/>
      <c r="N8" s="1456"/>
      <c r="O8" s="1282"/>
      <c r="P8" s="1283"/>
      <c r="Q8" s="447"/>
      <c r="R8" s="1586"/>
      <c r="S8" s="1634"/>
      <c r="T8" s="1285"/>
      <c r="U8" s="1734"/>
      <c r="V8" s="797"/>
      <c r="W8" s="871"/>
    </row>
    <row r="9" s="13" customFormat="1" ht="23.1" customHeight="1" spans="1:23">
      <c r="A9" s="1743">
        <v>7</v>
      </c>
      <c r="B9" s="1224" t="s">
        <v>39</v>
      </c>
      <c r="C9" s="706"/>
      <c r="D9" s="406" t="s">
        <v>41</v>
      </c>
      <c r="E9" s="1751">
        <v>395000</v>
      </c>
      <c r="F9" s="1639" t="s">
        <v>167</v>
      </c>
      <c r="G9" s="1637">
        <v>43802</v>
      </c>
      <c r="H9" s="1638" t="s">
        <v>77</v>
      </c>
      <c r="I9" s="1278" t="e">
        <f ca="1" t="shared" si="0"/>
        <v>#VALUE!</v>
      </c>
      <c r="J9" s="959" t="s">
        <v>158</v>
      </c>
      <c r="K9" s="955"/>
      <c r="L9" s="339"/>
      <c r="M9" s="284"/>
      <c r="N9" s="1456"/>
      <c r="O9" s="1282"/>
      <c r="P9" s="1283"/>
      <c r="Q9" s="447"/>
      <c r="R9" s="1586"/>
      <c r="S9" s="1634"/>
      <c r="T9" s="1285"/>
      <c r="U9" s="1734"/>
      <c r="V9" s="797"/>
      <c r="W9" s="871"/>
    </row>
    <row r="10" s="13" customFormat="1" ht="23.1" customHeight="1" spans="1:23">
      <c r="A10" s="1743">
        <v>8</v>
      </c>
      <c r="B10" s="1224" t="s">
        <v>39</v>
      </c>
      <c r="C10" s="706"/>
      <c r="D10" s="406" t="s">
        <v>168</v>
      </c>
      <c r="E10" s="1751">
        <v>395000</v>
      </c>
      <c r="F10" s="1639" t="s">
        <v>169</v>
      </c>
      <c r="G10" s="1637">
        <v>43797</v>
      </c>
      <c r="H10" s="1638" t="s">
        <v>77</v>
      </c>
      <c r="I10" s="1278" t="e">
        <f ca="1" t="shared" ref="I10:I15" si="1">TODAY()-H10</f>
        <v>#VALUE!</v>
      </c>
      <c r="J10" s="959" t="s">
        <v>158</v>
      </c>
      <c r="K10" s="955"/>
      <c r="L10" s="339"/>
      <c r="M10" s="284"/>
      <c r="N10" s="1305" t="s">
        <v>170</v>
      </c>
      <c r="O10" s="1282" t="s">
        <v>171</v>
      </c>
      <c r="P10" s="1283" t="s">
        <v>59</v>
      </c>
      <c r="Q10" s="1400">
        <v>43803</v>
      </c>
      <c r="R10" s="1401">
        <v>43803</v>
      </c>
      <c r="S10" s="1634">
        <f ca="1">TODAY()-R10</f>
        <v>101</v>
      </c>
      <c r="T10" s="1305" t="s">
        <v>47</v>
      </c>
      <c r="U10" s="1734"/>
      <c r="V10" s="797"/>
      <c r="W10" s="871"/>
    </row>
    <row r="11" s="13" customFormat="1" ht="23.1" customHeight="1" spans="1:23">
      <c r="A11" s="1743">
        <v>9</v>
      </c>
      <c r="B11" s="1224" t="s">
        <v>39</v>
      </c>
      <c r="C11" s="706"/>
      <c r="D11" s="406" t="s">
        <v>50</v>
      </c>
      <c r="E11" s="1751">
        <v>395000</v>
      </c>
      <c r="F11" s="1639" t="s">
        <v>172</v>
      </c>
      <c r="G11" s="1637">
        <v>43801</v>
      </c>
      <c r="H11" s="1638" t="s">
        <v>77</v>
      </c>
      <c r="I11" s="1278" t="e">
        <f ca="1" t="shared" si="1"/>
        <v>#VALUE!</v>
      </c>
      <c r="J11" s="959" t="s">
        <v>158</v>
      </c>
      <c r="K11" s="955"/>
      <c r="L11" s="339"/>
      <c r="M11" s="284"/>
      <c r="N11" s="1456" t="s">
        <v>173</v>
      </c>
      <c r="O11" s="1282"/>
      <c r="P11" s="1283"/>
      <c r="Q11" s="447"/>
      <c r="R11" s="1586"/>
      <c r="S11" s="1634"/>
      <c r="T11" s="1285"/>
      <c r="U11" s="1734"/>
      <c r="V11" s="797"/>
      <c r="W11" s="871"/>
    </row>
    <row r="12" s="13" customFormat="1" ht="23.1" customHeight="1" spans="1:23">
      <c r="A12" s="1743">
        <v>10</v>
      </c>
      <c r="B12" s="1224" t="s">
        <v>39</v>
      </c>
      <c r="C12" s="706"/>
      <c r="D12" s="406" t="s">
        <v>50</v>
      </c>
      <c r="E12" s="1751">
        <v>395000</v>
      </c>
      <c r="F12" s="1639" t="s">
        <v>174</v>
      </c>
      <c r="G12" s="1637">
        <v>43804</v>
      </c>
      <c r="H12" s="1638" t="s">
        <v>77</v>
      </c>
      <c r="I12" s="1278" t="e">
        <f ca="1" t="shared" si="1"/>
        <v>#VALUE!</v>
      </c>
      <c r="J12" s="959" t="s">
        <v>158</v>
      </c>
      <c r="K12" s="955"/>
      <c r="L12" s="339"/>
      <c r="M12" s="284"/>
      <c r="N12" s="1456"/>
      <c r="O12" s="1282"/>
      <c r="P12" s="1283"/>
      <c r="Q12" s="447"/>
      <c r="R12" s="1586"/>
      <c r="S12" s="1634"/>
      <c r="T12" s="1285"/>
      <c r="U12" s="1734"/>
      <c r="V12" s="797"/>
      <c r="W12" s="871"/>
    </row>
    <row r="13" s="13" customFormat="1" ht="23.1" customHeight="1" spans="1:23">
      <c r="A13" s="1743">
        <v>11</v>
      </c>
      <c r="B13" s="1224" t="s">
        <v>39</v>
      </c>
      <c r="C13" s="706"/>
      <c r="D13" s="406" t="s">
        <v>151</v>
      </c>
      <c r="E13" s="1751">
        <v>395000</v>
      </c>
      <c r="F13" s="1639" t="s">
        <v>175</v>
      </c>
      <c r="G13" s="1637">
        <v>43801</v>
      </c>
      <c r="H13" s="1638" t="s">
        <v>77</v>
      </c>
      <c r="I13" s="1278" t="e">
        <f ca="1" t="shared" si="1"/>
        <v>#VALUE!</v>
      </c>
      <c r="J13" s="959" t="s">
        <v>158</v>
      </c>
      <c r="K13" s="955"/>
      <c r="L13" s="339"/>
      <c r="M13" s="284"/>
      <c r="N13" s="1456"/>
      <c r="O13" s="1282"/>
      <c r="P13" s="1283"/>
      <c r="Q13" s="447"/>
      <c r="R13" s="1586"/>
      <c r="S13" s="1634"/>
      <c r="T13" s="1285"/>
      <c r="U13" s="1734"/>
      <c r="V13" s="797"/>
      <c r="W13" s="871"/>
    </row>
    <row r="14" s="14" customFormat="1" ht="20.25" customHeight="1" spans="1:23">
      <c r="A14" s="1743">
        <v>12</v>
      </c>
      <c r="B14" s="1224" t="s">
        <v>39</v>
      </c>
      <c r="C14" s="727" t="s">
        <v>176</v>
      </c>
      <c r="D14" s="1744" t="s">
        <v>177</v>
      </c>
      <c r="E14" s="1228">
        <v>415800</v>
      </c>
      <c r="F14" s="1570" t="s">
        <v>178</v>
      </c>
      <c r="G14" s="1227">
        <v>43789</v>
      </c>
      <c r="H14" s="1074">
        <v>43799</v>
      </c>
      <c r="I14" s="1278">
        <f ca="1" t="shared" si="1"/>
        <v>105</v>
      </c>
      <c r="J14" s="959" t="s">
        <v>158</v>
      </c>
      <c r="K14" s="1614"/>
      <c r="L14" s="339"/>
      <c r="M14" s="338"/>
      <c r="N14" s="1456"/>
      <c r="O14" s="1282"/>
      <c r="P14" s="1283"/>
      <c r="Q14" s="1382"/>
      <c r="R14" s="1401"/>
      <c r="S14" s="1634"/>
      <c r="T14" s="1740"/>
      <c r="U14" s="1734"/>
      <c r="V14" s="1257"/>
      <c r="W14" s="1736"/>
    </row>
    <row r="15" s="13" customFormat="1" ht="23.1" customHeight="1" spans="1:23">
      <c r="A15" s="1743">
        <v>13</v>
      </c>
      <c r="B15" s="1224" t="s">
        <v>39</v>
      </c>
      <c r="C15" s="706"/>
      <c r="D15" s="406" t="s">
        <v>179</v>
      </c>
      <c r="E15" s="1751">
        <v>415800</v>
      </c>
      <c r="F15" s="1639" t="s">
        <v>180</v>
      </c>
      <c r="G15" s="1637">
        <v>43804</v>
      </c>
      <c r="H15" s="1638" t="s">
        <v>77</v>
      </c>
      <c r="I15" s="1278" t="e">
        <f ca="1" t="shared" si="1"/>
        <v>#VALUE!</v>
      </c>
      <c r="J15" s="959" t="s">
        <v>158</v>
      </c>
      <c r="K15" s="955"/>
      <c r="L15" s="339"/>
      <c r="M15" s="284"/>
      <c r="N15" s="1456"/>
      <c r="O15" s="1282"/>
      <c r="P15" s="1283"/>
      <c r="Q15" s="447"/>
      <c r="R15" s="1586"/>
      <c r="S15" s="1634"/>
      <c r="T15" s="1285"/>
      <c r="U15" s="1734"/>
      <c r="V15" s="797"/>
      <c r="W15" s="871"/>
    </row>
    <row r="16" s="14" customFormat="1" ht="20.25" customHeight="1" spans="1:23">
      <c r="A16" s="1743">
        <v>14</v>
      </c>
      <c r="B16" s="1224" t="s">
        <v>39</v>
      </c>
      <c r="C16" s="727" t="s">
        <v>181</v>
      </c>
      <c r="D16" s="403" t="s">
        <v>182</v>
      </c>
      <c r="E16" s="2039">
        <v>419300</v>
      </c>
      <c r="F16" s="1639" t="s">
        <v>183</v>
      </c>
      <c r="G16" s="1637">
        <v>43794</v>
      </c>
      <c r="H16" s="1638" t="s">
        <v>77</v>
      </c>
      <c r="I16" s="1278" t="e">
        <f ca="1" t="shared" ref="I16:I20" si="2">TODAY()-H16</f>
        <v>#VALUE!</v>
      </c>
      <c r="J16" s="959" t="s">
        <v>158</v>
      </c>
      <c r="K16" s="1614"/>
      <c r="L16" s="339"/>
      <c r="M16" s="338"/>
      <c r="N16" s="1456" t="s">
        <v>184</v>
      </c>
      <c r="O16" s="1286" t="s">
        <v>12</v>
      </c>
      <c r="P16" s="1287" t="s">
        <v>59</v>
      </c>
      <c r="Q16" s="1400">
        <v>43798</v>
      </c>
      <c r="R16" s="1401">
        <v>43798</v>
      </c>
      <c r="S16" s="1634">
        <f ca="1">TODAY()-R16</f>
        <v>106</v>
      </c>
      <c r="T16" s="1305" t="s">
        <v>106</v>
      </c>
      <c r="U16" s="1734"/>
      <c r="V16" s="1257"/>
      <c r="W16" s="1736"/>
    </row>
    <row r="17" s="14" customFormat="1" ht="20.25" customHeight="1" spans="1:23">
      <c r="A17" s="1743">
        <v>15</v>
      </c>
      <c r="B17" s="1224" t="s">
        <v>39</v>
      </c>
      <c r="C17" s="727"/>
      <c r="D17" s="1570" t="s">
        <v>50</v>
      </c>
      <c r="E17" s="1228">
        <v>419200</v>
      </c>
      <c r="F17" s="1570" t="s">
        <v>185</v>
      </c>
      <c r="G17" s="1227">
        <v>43801</v>
      </c>
      <c r="H17" s="1074" t="s">
        <v>77</v>
      </c>
      <c r="I17" s="1278" t="e">
        <f ca="1" t="shared" si="2"/>
        <v>#VALUE!</v>
      </c>
      <c r="J17" s="959" t="s">
        <v>158</v>
      </c>
      <c r="K17" s="1614"/>
      <c r="L17" s="339"/>
      <c r="M17" s="338"/>
      <c r="N17" s="1456"/>
      <c r="O17" s="1286"/>
      <c r="P17" s="1287"/>
      <c r="Q17" s="1400"/>
      <c r="R17" s="1401"/>
      <c r="S17" s="1634"/>
      <c r="T17" s="1305"/>
      <c r="U17" s="1734"/>
      <c r="V17" s="1257"/>
      <c r="W17" s="1736"/>
    </row>
    <row r="18" s="14" customFormat="1" ht="20.25" customHeight="1" spans="1:23">
      <c r="A18" s="1743">
        <v>16</v>
      </c>
      <c r="B18" s="1224" t="s">
        <v>39</v>
      </c>
      <c r="C18" s="727"/>
      <c r="D18" s="403" t="s">
        <v>50</v>
      </c>
      <c r="E18" s="2039">
        <v>419200</v>
      </c>
      <c r="F18" s="1639" t="s">
        <v>186</v>
      </c>
      <c r="G18" s="1637">
        <v>43801</v>
      </c>
      <c r="H18" s="1638" t="s">
        <v>77</v>
      </c>
      <c r="I18" s="1278" t="e">
        <f ca="1" t="shared" si="2"/>
        <v>#VALUE!</v>
      </c>
      <c r="J18" s="959" t="s">
        <v>158</v>
      </c>
      <c r="K18" s="1614"/>
      <c r="L18" s="339"/>
      <c r="M18" s="338"/>
      <c r="N18" s="1456"/>
      <c r="O18" s="1286"/>
      <c r="P18" s="1287"/>
      <c r="Q18" s="1400"/>
      <c r="R18" s="1401"/>
      <c r="S18" s="1634"/>
      <c r="T18" s="1305"/>
      <c r="U18" s="1734"/>
      <c r="V18" s="1257"/>
      <c r="W18" s="1736"/>
    </row>
    <row r="19" s="13" customFormat="1" ht="23.1" customHeight="1" spans="1:23">
      <c r="A19" s="1743">
        <v>17</v>
      </c>
      <c r="B19" s="1224" t="s">
        <v>39</v>
      </c>
      <c r="C19" s="706"/>
      <c r="D19" s="406" t="s">
        <v>179</v>
      </c>
      <c r="E19" s="1751">
        <v>419200</v>
      </c>
      <c r="F19" s="1639" t="s">
        <v>187</v>
      </c>
      <c r="G19" s="1637">
        <v>43804</v>
      </c>
      <c r="H19" s="1638" t="s">
        <v>77</v>
      </c>
      <c r="I19" s="1278" t="e">
        <f ca="1" t="shared" si="2"/>
        <v>#VALUE!</v>
      </c>
      <c r="J19" s="959" t="s">
        <v>158</v>
      </c>
      <c r="K19" s="955"/>
      <c r="L19" s="339"/>
      <c r="M19" s="284"/>
      <c r="N19" s="1456"/>
      <c r="O19" s="1282"/>
      <c r="P19" s="1283"/>
      <c r="Q19" s="447"/>
      <c r="R19" s="1586"/>
      <c r="S19" s="1634"/>
      <c r="T19" s="1285"/>
      <c r="U19" s="1734"/>
      <c r="V19" s="797"/>
      <c r="W19" s="871"/>
    </row>
    <row r="20" s="13" customFormat="1" ht="23.1" customHeight="1" spans="1:23">
      <c r="A20" s="1743">
        <v>18</v>
      </c>
      <c r="B20" s="1224" t="s">
        <v>39</v>
      </c>
      <c r="C20" s="706"/>
      <c r="D20" s="406" t="s">
        <v>179</v>
      </c>
      <c r="E20" s="1751">
        <v>419200</v>
      </c>
      <c r="F20" s="1639" t="s">
        <v>188</v>
      </c>
      <c r="G20" s="1637">
        <v>43804</v>
      </c>
      <c r="H20" s="1638" t="s">
        <v>77</v>
      </c>
      <c r="I20" s="1278" t="e">
        <f ca="1" t="shared" si="2"/>
        <v>#VALUE!</v>
      </c>
      <c r="J20" s="959" t="s">
        <v>158</v>
      </c>
      <c r="K20" s="955"/>
      <c r="L20" s="339"/>
      <c r="M20" s="284"/>
      <c r="N20" s="1456"/>
      <c r="O20" s="1282"/>
      <c r="P20" s="1283"/>
      <c r="Q20" s="447"/>
      <c r="R20" s="1586"/>
      <c r="S20" s="1634"/>
      <c r="T20" s="1285"/>
      <c r="U20" s="1734"/>
      <c r="V20" s="797"/>
      <c r="W20" s="871"/>
    </row>
    <row r="21" s="14" customFormat="1" ht="20.25" customHeight="1" spans="1:23">
      <c r="A21" s="1743">
        <v>19</v>
      </c>
      <c r="B21" s="1224" t="s">
        <v>39</v>
      </c>
      <c r="C21" s="727" t="s">
        <v>189</v>
      </c>
      <c r="D21" s="55" t="s">
        <v>168</v>
      </c>
      <c r="E21" s="1297">
        <v>445200</v>
      </c>
      <c r="F21" s="1570" t="s">
        <v>190</v>
      </c>
      <c r="G21" s="1227">
        <v>43788</v>
      </c>
      <c r="H21" s="1074">
        <v>43801</v>
      </c>
      <c r="I21" s="1278">
        <f ca="1" t="shared" ref="I21:I37" si="3">TODAY()-H21</f>
        <v>103</v>
      </c>
      <c r="J21" s="959" t="s">
        <v>78</v>
      </c>
      <c r="K21" s="1614"/>
      <c r="L21" s="339">
        <v>43797</v>
      </c>
      <c r="M21" s="338"/>
      <c r="N21" s="1456" t="s">
        <v>191</v>
      </c>
      <c r="O21" s="1580" t="s">
        <v>192</v>
      </c>
      <c r="P21" s="1581" t="s">
        <v>84</v>
      </c>
      <c r="Q21" s="1400">
        <v>43797</v>
      </c>
      <c r="R21" s="1401">
        <v>43797</v>
      </c>
      <c r="S21" s="1634">
        <f ca="1">TODAY()-R21</f>
        <v>107</v>
      </c>
      <c r="T21" s="1305" t="s">
        <v>47</v>
      </c>
      <c r="U21" s="1734"/>
      <c r="V21" s="1257"/>
      <c r="W21" s="1736"/>
    </row>
    <row r="22" s="14" customFormat="1" ht="23.1" customHeight="1" spans="1:23">
      <c r="A22" s="1743">
        <v>20</v>
      </c>
      <c r="B22" s="1224" t="s">
        <v>39</v>
      </c>
      <c r="C22" s="727"/>
      <c r="D22" s="1744" t="s">
        <v>193</v>
      </c>
      <c r="E22" s="1228">
        <v>445200</v>
      </c>
      <c r="F22" s="1570" t="s">
        <v>194</v>
      </c>
      <c r="G22" s="1227">
        <v>43760</v>
      </c>
      <c r="H22" s="1074">
        <v>43768</v>
      </c>
      <c r="I22" s="1278">
        <f ca="1" t="shared" si="3"/>
        <v>136</v>
      </c>
      <c r="J22" s="959" t="s">
        <v>78</v>
      </c>
      <c r="K22" s="327"/>
      <c r="L22" s="338"/>
      <c r="M22" s="338"/>
      <c r="N22" s="1285"/>
      <c r="O22" s="1282"/>
      <c r="P22" s="1283"/>
      <c r="Q22" s="1382"/>
      <c r="R22" s="1586"/>
      <c r="S22" s="1631"/>
      <c r="T22" s="1285"/>
      <c r="U22" s="1734"/>
      <c r="V22" s="1736"/>
      <c r="W22" s="1736"/>
    </row>
    <row r="23" s="14" customFormat="1" ht="23.1" customHeight="1" spans="1:23">
      <c r="A23" s="1743">
        <v>21</v>
      </c>
      <c r="B23" s="1224" t="s">
        <v>39</v>
      </c>
      <c r="C23" s="727"/>
      <c r="D23" s="1744" t="s">
        <v>193</v>
      </c>
      <c r="E23" s="1228">
        <v>445200</v>
      </c>
      <c r="F23" s="1570" t="s">
        <v>195</v>
      </c>
      <c r="G23" s="1227">
        <v>43760</v>
      </c>
      <c r="H23" s="1074">
        <v>43768</v>
      </c>
      <c r="I23" s="1278">
        <f ca="1" t="shared" si="3"/>
        <v>136</v>
      </c>
      <c r="J23" s="959" t="s">
        <v>78</v>
      </c>
      <c r="K23" s="327"/>
      <c r="L23" s="338"/>
      <c r="M23" s="338"/>
      <c r="N23" s="1285"/>
      <c r="O23" s="1282"/>
      <c r="P23" s="1283"/>
      <c r="Q23" s="1382"/>
      <c r="R23" s="1586"/>
      <c r="S23" s="1631"/>
      <c r="T23" s="1285"/>
      <c r="U23" s="1734"/>
      <c r="V23" s="1736"/>
      <c r="W23" s="1736"/>
    </row>
    <row r="24" s="14" customFormat="1" ht="23.1" customHeight="1" spans="1:23">
      <c r="A24" s="1743">
        <v>22</v>
      </c>
      <c r="B24" s="1224" t="s">
        <v>39</v>
      </c>
      <c r="C24" s="727"/>
      <c r="D24" s="1744" t="s">
        <v>193</v>
      </c>
      <c r="E24" s="1228">
        <v>445200</v>
      </c>
      <c r="F24" s="1570" t="s">
        <v>196</v>
      </c>
      <c r="G24" s="1227">
        <v>43760</v>
      </c>
      <c r="H24" s="1074">
        <v>43768</v>
      </c>
      <c r="I24" s="1278">
        <f ca="1" t="shared" si="3"/>
        <v>136</v>
      </c>
      <c r="J24" s="959" t="s">
        <v>78</v>
      </c>
      <c r="K24" s="327"/>
      <c r="L24" s="338"/>
      <c r="M24" s="338"/>
      <c r="N24" s="1285"/>
      <c r="O24" s="1282"/>
      <c r="P24" s="1283"/>
      <c r="Q24" s="1382"/>
      <c r="R24" s="1586"/>
      <c r="S24" s="1631"/>
      <c r="T24" s="1285"/>
      <c r="U24" s="1734"/>
      <c r="V24" s="1736"/>
      <c r="W24" s="1736"/>
    </row>
    <row r="25" s="14" customFormat="1" ht="23.1" customHeight="1" spans="1:23">
      <c r="A25" s="1743">
        <v>23</v>
      </c>
      <c r="B25" s="1224" t="s">
        <v>39</v>
      </c>
      <c r="C25" s="727"/>
      <c r="D25" s="1744" t="s">
        <v>193</v>
      </c>
      <c r="E25" s="1228">
        <v>445200</v>
      </c>
      <c r="F25" s="1570" t="s">
        <v>197</v>
      </c>
      <c r="G25" s="1227">
        <v>43760</v>
      </c>
      <c r="H25" s="1074">
        <v>43768</v>
      </c>
      <c r="I25" s="1278">
        <f ca="1" t="shared" si="3"/>
        <v>136</v>
      </c>
      <c r="J25" s="959" t="s">
        <v>78</v>
      </c>
      <c r="K25" s="327"/>
      <c r="L25" s="338"/>
      <c r="M25" s="338"/>
      <c r="N25" s="1285"/>
      <c r="O25" s="1282"/>
      <c r="P25" s="1283"/>
      <c r="Q25" s="1382"/>
      <c r="R25" s="1586"/>
      <c r="S25" s="1631"/>
      <c r="T25" s="1285"/>
      <c r="U25" s="1734"/>
      <c r="V25" s="1736"/>
      <c r="W25" s="1736"/>
    </row>
    <row r="26" s="14" customFormat="1" ht="23.1" customHeight="1" spans="1:23">
      <c r="A26" s="1743">
        <v>24</v>
      </c>
      <c r="B26" s="1224" t="s">
        <v>39</v>
      </c>
      <c r="C26" s="727"/>
      <c r="D26" s="1744" t="s">
        <v>193</v>
      </c>
      <c r="E26" s="1228">
        <v>445200</v>
      </c>
      <c r="F26" s="1430" t="s">
        <v>198</v>
      </c>
      <c r="G26" s="1227">
        <v>43760</v>
      </c>
      <c r="H26" s="1074">
        <v>43768</v>
      </c>
      <c r="I26" s="1278">
        <f ca="1" t="shared" si="3"/>
        <v>136</v>
      </c>
      <c r="J26" s="959" t="s">
        <v>78</v>
      </c>
      <c r="K26" s="327"/>
      <c r="L26" s="338"/>
      <c r="M26" s="338"/>
      <c r="N26" s="1285"/>
      <c r="O26" s="1282"/>
      <c r="P26" s="1283"/>
      <c r="Q26" s="1382"/>
      <c r="R26" s="1586"/>
      <c r="S26" s="1631"/>
      <c r="T26" s="1285"/>
      <c r="U26" s="1734"/>
      <c r="V26" s="1736"/>
      <c r="W26" s="1736"/>
    </row>
    <row r="27" s="14" customFormat="1" ht="23.1" customHeight="1" spans="1:23">
      <c r="A27" s="1743">
        <v>25</v>
      </c>
      <c r="B27" s="1224" t="s">
        <v>39</v>
      </c>
      <c r="C27" s="727"/>
      <c r="D27" s="1744" t="s">
        <v>199</v>
      </c>
      <c r="E27" s="1228">
        <v>445200</v>
      </c>
      <c r="F27" s="1430" t="s">
        <v>200</v>
      </c>
      <c r="G27" s="1227">
        <v>43773</v>
      </c>
      <c r="H27" s="1074">
        <v>43781</v>
      </c>
      <c r="I27" s="1278">
        <f ca="1" t="shared" si="3"/>
        <v>123</v>
      </c>
      <c r="J27" s="959" t="s">
        <v>78</v>
      </c>
      <c r="K27" s="327"/>
      <c r="L27" s="338">
        <v>43797</v>
      </c>
      <c r="M27" s="338"/>
      <c r="N27" s="1285" t="s">
        <v>201</v>
      </c>
      <c r="O27" s="1282" t="s">
        <v>64</v>
      </c>
      <c r="P27" s="1283" t="s">
        <v>46</v>
      </c>
      <c r="Q27" s="1382">
        <v>43799</v>
      </c>
      <c r="R27" s="1586">
        <v>43800</v>
      </c>
      <c r="S27" s="1634">
        <f ca="1">TODAY()-R27</f>
        <v>104</v>
      </c>
      <c r="T27" s="1305" t="s">
        <v>47</v>
      </c>
      <c r="U27" s="1734"/>
      <c r="V27" s="1736"/>
      <c r="W27" s="1736"/>
    </row>
    <row r="28" s="14" customFormat="1" ht="23.1" customHeight="1" spans="1:23">
      <c r="A28" s="1743">
        <v>26</v>
      </c>
      <c r="B28" s="1224" t="s">
        <v>39</v>
      </c>
      <c r="C28" s="727"/>
      <c r="D28" s="1744" t="s">
        <v>199</v>
      </c>
      <c r="E28" s="1228">
        <v>445200</v>
      </c>
      <c r="F28" s="1430" t="s">
        <v>202</v>
      </c>
      <c r="G28" s="1227">
        <v>43773</v>
      </c>
      <c r="H28" s="1074">
        <v>43782</v>
      </c>
      <c r="I28" s="1278">
        <f ca="1" t="shared" si="3"/>
        <v>122</v>
      </c>
      <c r="J28" s="959" t="s">
        <v>78</v>
      </c>
      <c r="K28" s="327"/>
      <c r="L28" s="338"/>
      <c r="M28" s="338"/>
      <c r="N28" s="1285"/>
      <c r="O28" s="1282"/>
      <c r="P28" s="1283"/>
      <c r="Q28" s="1382"/>
      <c r="R28" s="1586"/>
      <c r="S28" s="1634"/>
      <c r="T28" s="1305"/>
      <c r="U28" s="1734"/>
      <c r="V28" s="1736"/>
      <c r="W28" s="1736"/>
    </row>
    <row r="29" s="14" customFormat="1" ht="23.1" customHeight="1" spans="1:23">
      <c r="A29" s="1743">
        <v>27</v>
      </c>
      <c r="B29" s="1224" t="s">
        <v>39</v>
      </c>
      <c r="C29" s="727"/>
      <c r="D29" s="2151" t="s">
        <v>156</v>
      </c>
      <c r="E29" s="1570">
        <v>445200</v>
      </c>
      <c r="F29" s="1639" t="s">
        <v>203</v>
      </c>
      <c r="G29" s="2152">
        <v>43801</v>
      </c>
      <c r="H29" s="1638" t="s">
        <v>77</v>
      </c>
      <c r="I29" s="1278" t="e">
        <f ca="1" t="shared" si="3"/>
        <v>#VALUE!</v>
      </c>
      <c r="J29" s="959" t="s">
        <v>78</v>
      </c>
      <c r="K29" s="327"/>
      <c r="L29" s="338"/>
      <c r="M29" s="338"/>
      <c r="N29" s="1285"/>
      <c r="O29" s="1282"/>
      <c r="P29" s="1283"/>
      <c r="Q29" s="1382"/>
      <c r="R29" s="1586"/>
      <c r="S29" s="1634"/>
      <c r="T29" s="1305"/>
      <c r="U29" s="1734"/>
      <c r="V29" s="1736"/>
      <c r="W29" s="1736"/>
    </row>
    <row r="30" s="14" customFormat="1" ht="21" customHeight="1" spans="1:23">
      <c r="A30" s="1743">
        <v>28</v>
      </c>
      <c r="B30" s="1224" t="s">
        <v>39</v>
      </c>
      <c r="C30" s="706" t="s">
        <v>204</v>
      </c>
      <c r="D30" s="44" t="s">
        <v>177</v>
      </c>
      <c r="E30" s="1228">
        <v>470900</v>
      </c>
      <c r="F30" s="1570" t="s">
        <v>205</v>
      </c>
      <c r="G30" s="132">
        <v>43752</v>
      </c>
      <c r="H30" s="1074">
        <v>43766</v>
      </c>
      <c r="I30" s="1278">
        <f ca="1" t="shared" si="3"/>
        <v>138</v>
      </c>
      <c r="J30" s="959" t="s">
        <v>78</v>
      </c>
      <c r="K30" s="1614"/>
      <c r="L30" s="339"/>
      <c r="M30" s="2158"/>
      <c r="N30" s="2158"/>
      <c r="O30" s="1285"/>
      <c r="P30" s="1282"/>
      <c r="Q30" s="1400"/>
      <c r="R30" s="1401"/>
      <c r="S30" s="1634"/>
      <c r="T30" s="52"/>
      <c r="U30" s="1734" t="s">
        <v>206</v>
      </c>
      <c r="V30" s="1736"/>
      <c r="W30" s="1736"/>
    </row>
    <row r="31" s="14" customFormat="1" ht="21" customHeight="1" spans="1:23">
      <c r="A31" s="1743">
        <v>29</v>
      </c>
      <c r="B31" s="1224" t="s">
        <v>39</v>
      </c>
      <c r="C31" s="706"/>
      <c r="D31" s="44" t="s">
        <v>177</v>
      </c>
      <c r="E31" s="1228">
        <v>470900</v>
      </c>
      <c r="F31" s="1570" t="s">
        <v>207</v>
      </c>
      <c r="G31" s="1227">
        <v>43760</v>
      </c>
      <c r="H31" s="1074">
        <v>43771</v>
      </c>
      <c r="I31" s="1278">
        <f ca="1" t="shared" si="3"/>
        <v>133</v>
      </c>
      <c r="J31" s="959" t="s">
        <v>78</v>
      </c>
      <c r="K31" s="1614"/>
      <c r="L31" s="339"/>
      <c r="M31" s="339"/>
      <c r="N31" s="1285"/>
      <c r="O31" s="1282"/>
      <c r="P31" s="1283"/>
      <c r="Q31" s="1400"/>
      <c r="R31" s="1401"/>
      <c r="S31" s="1634"/>
      <c r="T31" s="52"/>
      <c r="U31" s="1734"/>
      <c r="V31" s="1736"/>
      <c r="W31" s="1736"/>
    </row>
    <row r="32" s="14" customFormat="1" ht="21" customHeight="1" spans="1:23">
      <c r="A32" s="1743">
        <v>30</v>
      </c>
      <c r="B32" s="1224" t="s">
        <v>39</v>
      </c>
      <c r="C32" s="706"/>
      <c r="D32" s="47" t="s">
        <v>208</v>
      </c>
      <c r="E32" s="1229">
        <v>470900</v>
      </c>
      <c r="F32" s="1430" t="s">
        <v>209</v>
      </c>
      <c r="G32" s="1230">
        <v>43783</v>
      </c>
      <c r="H32" s="493">
        <v>43797</v>
      </c>
      <c r="I32" s="1278">
        <f ca="1" t="shared" si="3"/>
        <v>107</v>
      </c>
      <c r="J32" s="959" t="s">
        <v>78</v>
      </c>
      <c r="K32" s="1614"/>
      <c r="L32" s="339"/>
      <c r="M32" s="339"/>
      <c r="N32" s="1285" t="s">
        <v>210</v>
      </c>
      <c r="O32" s="1282" t="s">
        <v>192</v>
      </c>
      <c r="P32" s="1283" t="s">
        <v>84</v>
      </c>
      <c r="Q32" s="1400">
        <v>43799</v>
      </c>
      <c r="R32" s="1401">
        <v>43799</v>
      </c>
      <c r="S32" s="1634">
        <f ca="1">TODAY()-R32</f>
        <v>105</v>
      </c>
      <c r="T32" s="52" t="s">
        <v>47</v>
      </c>
      <c r="U32" s="1734"/>
      <c r="V32" s="1736"/>
      <c r="W32" s="1736"/>
    </row>
    <row r="33" s="14" customFormat="1" ht="21" customHeight="1" spans="1:23">
      <c r="A33" s="1743">
        <v>31</v>
      </c>
      <c r="B33" s="1224" t="s">
        <v>39</v>
      </c>
      <c r="C33" s="706"/>
      <c r="D33" s="44" t="s">
        <v>179</v>
      </c>
      <c r="E33" s="1228">
        <v>470900</v>
      </c>
      <c r="F33" s="1570" t="s">
        <v>211</v>
      </c>
      <c r="G33" s="1227">
        <v>43773</v>
      </c>
      <c r="H33" s="1074">
        <v>43794</v>
      </c>
      <c r="I33" s="1278">
        <f ca="1" t="shared" si="3"/>
        <v>110</v>
      </c>
      <c r="J33" s="959" t="s">
        <v>78</v>
      </c>
      <c r="K33" s="1614"/>
      <c r="L33" s="339"/>
      <c r="M33" s="339"/>
      <c r="N33" s="1285"/>
      <c r="O33" s="1282"/>
      <c r="P33" s="1283"/>
      <c r="Q33" s="1400"/>
      <c r="R33" s="1401"/>
      <c r="S33" s="1634"/>
      <c r="T33" s="52"/>
      <c r="U33" s="1734"/>
      <c r="V33" s="1736"/>
      <c r="W33" s="1736"/>
    </row>
    <row r="34" s="14" customFormat="1" ht="21" customHeight="1" spans="1:23">
      <c r="A34" s="1743">
        <v>32</v>
      </c>
      <c r="B34" s="1224" t="s">
        <v>39</v>
      </c>
      <c r="C34" s="706"/>
      <c r="D34" s="44" t="s">
        <v>179</v>
      </c>
      <c r="E34" s="1228">
        <v>470900</v>
      </c>
      <c r="F34" s="1570" t="s">
        <v>212</v>
      </c>
      <c r="G34" s="1227">
        <v>43773</v>
      </c>
      <c r="H34" s="1074">
        <v>43794</v>
      </c>
      <c r="I34" s="1278">
        <f ca="1" t="shared" si="3"/>
        <v>110</v>
      </c>
      <c r="J34" s="959" t="s">
        <v>78</v>
      </c>
      <c r="K34" s="1614"/>
      <c r="L34" s="339"/>
      <c r="M34" s="339"/>
      <c r="N34" s="1285"/>
      <c r="O34" s="1282"/>
      <c r="P34" s="1283"/>
      <c r="Q34" s="1400"/>
      <c r="R34" s="1401"/>
      <c r="S34" s="1634"/>
      <c r="T34" s="52"/>
      <c r="U34" s="1734"/>
      <c r="V34" s="1736"/>
      <c r="W34" s="1736"/>
    </row>
    <row r="35" s="14" customFormat="1" ht="21" customHeight="1" spans="1:23">
      <c r="A35" s="1743">
        <v>33</v>
      </c>
      <c r="B35" s="1224" t="s">
        <v>39</v>
      </c>
      <c r="C35" s="706"/>
      <c r="D35" s="44" t="s">
        <v>179</v>
      </c>
      <c r="E35" s="1228">
        <v>470900</v>
      </c>
      <c r="F35" s="1570" t="s">
        <v>213</v>
      </c>
      <c r="G35" s="1227">
        <v>43782</v>
      </c>
      <c r="H35" s="1074">
        <v>43794</v>
      </c>
      <c r="I35" s="1278">
        <f ca="1" t="shared" si="3"/>
        <v>110</v>
      </c>
      <c r="J35" s="959" t="s">
        <v>78</v>
      </c>
      <c r="K35" s="1614"/>
      <c r="L35" s="339"/>
      <c r="M35" s="339"/>
      <c r="N35" s="1285"/>
      <c r="O35" s="1282"/>
      <c r="P35" s="1283"/>
      <c r="Q35" s="1400"/>
      <c r="R35" s="1401"/>
      <c r="S35" s="1634"/>
      <c r="T35" s="52"/>
      <c r="U35" s="1734"/>
      <c r="V35" s="1736"/>
      <c r="W35" s="1736"/>
    </row>
    <row r="36" s="14" customFormat="1" ht="21" customHeight="1" spans="1:23">
      <c r="A36" s="1743">
        <v>34</v>
      </c>
      <c r="B36" s="1224" t="s">
        <v>39</v>
      </c>
      <c r="C36" s="706" t="s">
        <v>214</v>
      </c>
      <c r="D36" s="44" t="s">
        <v>208</v>
      </c>
      <c r="E36" s="1228">
        <v>475000</v>
      </c>
      <c r="F36" s="1570" t="s">
        <v>215</v>
      </c>
      <c r="G36" s="132">
        <v>43767</v>
      </c>
      <c r="H36" s="1074">
        <v>43777</v>
      </c>
      <c r="I36" s="1278">
        <f ca="1" t="shared" si="3"/>
        <v>127</v>
      </c>
      <c r="J36" s="959" t="s">
        <v>78</v>
      </c>
      <c r="K36" s="1614"/>
      <c r="L36" s="339"/>
      <c r="M36" s="339" t="s">
        <v>52</v>
      </c>
      <c r="N36" s="1456" t="s">
        <v>216</v>
      </c>
      <c r="O36" s="1456"/>
      <c r="P36" s="1287"/>
      <c r="Q36" s="1400"/>
      <c r="R36" s="1401"/>
      <c r="S36" s="1634"/>
      <c r="T36" s="52"/>
      <c r="U36" s="1734"/>
      <c r="V36" s="1736"/>
      <c r="W36" s="1736"/>
    </row>
    <row r="37" s="14" customFormat="1" ht="21" customHeight="1" spans="1:23">
      <c r="A37" s="1743">
        <v>35</v>
      </c>
      <c r="B37" s="1224" t="s">
        <v>39</v>
      </c>
      <c r="C37" s="706"/>
      <c r="D37" s="44" t="s">
        <v>208</v>
      </c>
      <c r="E37" s="1228">
        <v>475000</v>
      </c>
      <c r="F37" s="1570" t="s">
        <v>217</v>
      </c>
      <c r="G37" s="132">
        <v>43775</v>
      </c>
      <c r="H37" s="1074">
        <v>43783</v>
      </c>
      <c r="I37" s="1278">
        <f ca="1" t="shared" si="3"/>
        <v>121</v>
      </c>
      <c r="J37" s="959" t="s">
        <v>78</v>
      </c>
      <c r="K37" s="1614"/>
      <c r="L37" s="339"/>
      <c r="M37" s="339"/>
      <c r="N37" s="1305" t="s">
        <v>218</v>
      </c>
      <c r="O37" s="1282" t="s">
        <v>83</v>
      </c>
      <c r="P37" s="1283" t="s">
        <v>84</v>
      </c>
      <c r="Q37" s="1400">
        <v>43802</v>
      </c>
      <c r="R37" s="1400">
        <v>43802</v>
      </c>
      <c r="S37" s="1634">
        <f ca="1">TODAY()-R37</f>
        <v>102</v>
      </c>
      <c r="T37" s="52" t="s">
        <v>106</v>
      </c>
      <c r="U37" s="1734"/>
      <c r="V37" s="1736"/>
      <c r="W37" s="1736"/>
    </row>
    <row r="38" customFormat="1" ht="13.5"/>
  </sheetData>
  <autoFilter ref="A2:W37">
    <extLst/>
  </autoFilter>
  <mergeCells count="1">
    <mergeCell ref="A1:U1"/>
  </mergeCells>
  <conditionalFormatting sqref="I1">
    <cfRule type="cellIs" dxfId="1" priority="1698" operator="greaterThan">
      <formula>180</formula>
    </cfRule>
    <cfRule type="cellIs" dxfId="1" priority="1701" operator="greaterThan">
      <formula>260</formula>
    </cfRule>
    <cfRule type="cellIs" dxfId="1" priority="1702" operator="greaterThan">
      <formula>330</formula>
    </cfRule>
  </conditionalFormatting>
  <conditionalFormatting sqref="F3">
    <cfRule type="duplicateValues" dxfId="2" priority="118"/>
  </conditionalFormatting>
  <conditionalFormatting sqref="I3">
    <cfRule type="cellIs" dxfId="1" priority="106" operator="greaterThan">
      <formula>180</formula>
    </cfRule>
    <cfRule type="cellIs" dxfId="1" priority="110" operator="greaterThan">
      <formula>260</formula>
    </cfRule>
    <cfRule type="cellIs" dxfId="1" priority="114" operator="greaterThan">
      <formula>330</formula>
    </cfRule>
  </conditionalFormatting>
  <conditionalFormatting sqref="N3">
    <cfRule type="duplicateValues" dxfId="3" priority="102"/>
  </conditionalFormatting>
  <conditionalFormatting sqref="F4">
    <cfRule type="duplicateValues" dxfId="2" priority="117"/>
  </conditionalFormatting>
  <conditionalFormatting sqref="I4">
    <cfRule type="cellIs" dxfId="1" priority="105" operator="greaterThan">
      <formula>180</formula>
    </cfRule>
    <cfRule type="cellIs" dxfId="1" priority="109" operator="greaterThan">
      <formula>260</formula>
    </cfRule>
    <cfRule type="cellIs" dxfId="1" priority="113" operator="greaterThan">
      <formula>330</formula>
    </cfRule>
  </conditionalFormatting>
  <conditionalFormatting sqref="N4">
    <cfRule type="duplicateValues" dxfId="3" priority="90"/>
  </conditionalFormatting>
  <conditionalFormatting sqref="F5">
    <cfRule type="duplicateValues" dxfId="2" priority="23"/>
  </conditionalFormatting>
  <conditionalFormatting sqref="I5">
    <cfRule type="cellIs" dxfId="1" priority="20" operator="greaterThan">
      <formula>180</formula>
    </cfRule>
    <cfRule type="cellIs" dxfId="1" priority="21" operator="greaterThan">
      <formula>260</formula>
    </cfRule>
    <cfRule type="cellIs" dxfId="1" priority="22" operator="greaterThan">
      <formula>330</formula>
    </cfRule>
  </conditionalFormatting>
  <conditionalFormatting sqref="N5">
    <cfRule type="duplicateValues" dxfId="3" priority="19"/>
  </conditionalFormatting>
  <conditionalFormatting sqref="F6">
    <cfRule type="duplicateValues" dxfId="2" priority="116"/>
  </conditionalFormatting>
  <conditionalFormatting sqref="I6">
    <cfRule type="cellIs" dxfId="1" priority="104" operator="greaterThan">
      <formula>180</formula>
    </cfRule>
    <cfRule type="cellIs" dxfId="1" priority="108" operator="greaterThan">
      <formula>260</formula>
    </cfRule>
    <cfRule type="cellIs" dxfId="1" priority="112" operator="greaterThan">
      <formula>330</formula>
    </cfRule>
  </conditionalFormatting>
  <conditionalFormatting sqref="N6">
    <cfRule type="duplicateValues" dxfId="3" priority="52"/>
  </conditionalFormatting>
  <conditionalFormatting sqref="F7">
    <cfRule type="duplicateValues" dxfId="2" priority="115"/>
  </conditionalFormatting>
  <conditionalFormatting sqref="I7">
    <cfRule type="cellIs" dxfId="1" priority="103" operator="greaterThan">
      <formula>180</formula>
    </cfRule>
    <cfRule type="cellIs" dxfId="1" priority="107" operator="greaterThan">
      <formula>260</formula>
    </cfRule>
    <cfRule type="cellIs" dxfId="1" priority="111" operator="greaterThan">
      <formula>330</formula>
    </cfRule>
  </conditionalFormatting>
  <conditionalFormatting sqref="N7">
    <cfRule type="duplicateValues" dxfId="3" priority="99"/>
  </conditionalFormatting>
  <conditionalFormatting sqref="F8">
    <cfRule type="duplicateValues" dxfId="2" priority="145"/>
  </conditionalFormatting>
  <conditionalFormatting sqref="I8">
    <cfRule type="cellIs" dxfId="1" priority="142" operator="greaterThan">
      <formula>180</formula>
    </cfRule>
    <cfRule type="cellIs" dxfId="1" priority="143" operator="greaterThan">
      <formula>260</formula>
    </cfRule>
    <cfRule type="cellIs" dxfId="1" priority="144" operator="greaterThan">
      <formula>330</formula>
    </cfRule>
  </conditionalFormatting>
  <conditionalFormatting sqref="N8">
    <cfRule type="duplicateValues" dxfId="3" priority="141"/>
  </conditionalFormatting>
  <conditionalFormatting sqref="F9">
    <cfRule type="duplicateValues" dxfId="2" priority="58"/>
  </conditionalFormatting>
  <conditionalFormatting sqref="I9">
    <cfRule type="cellIs" dxfId="1" priority="55" operator="greaterThan">
      <formula>180</formula>
    </cfRule>
    <cfRule type="cellIs" dxfId="1" priority="56" operator="greaterThan">
      <formula>260</formula>
    </cfRule>
    <cfRule type="cellIs" dxfId="1" priority="57" operator="greaterThan">
      <formula>330</formula>
    </cfRule>
  </conditionalFormatting>
  <conditionalFormatting sqref="N9">
    <cfRule type="duplicateValues" dxfId="3" priority="54"/>
  </conditionalFormatting>
  <conditionalFormatting sqref="F10">
    <cfRule type="duplicateValues" dxfId="2" priority="98"/>
  </conditionalFormatting>
  <conditionalFormatting sqref="N10">
    <cfRule type="duplicateValues" dxfId="3" priority="53"/>
  </conditionalFormatting>
  <conditionalFormatting sqref="F11">
    <cfRule type="duplicateValues" dxfId="2" priority="73"/>
  </conditionalFormatting>
  <conditionalFormatting sqref="F12">
    <cfRule type="duplicateValues" dxfId="2" priority="33"/>
  </conditionalFormatting>
  <conditionalFormatting sqref="I12">
    <cfRule type="cellIs" dxfId="1" priority="35" operator="greaterThan">
      <formula>180</formula>
    </cfRule>
    <cfRule type="cellIs" dxfId="1" priority="36" operator="greaterThan">
      <formula>260</formula>
    </cfRule>
    <cfRule type="cellIs" dxfId="1" priority="37" operator="greaterThan">
      <formula>330</formula>
    </cfRule>
  </conditionalFormatting>
  <conditionalFormatting sqref="N12">
    <cfRule type="duplicateValues" dxfId="3" priority="34"/>
  </conditionalFormatting>
  <conditionalFormatting sqref="F13">
    <cfRule type="duplicateValues" dxfId="2" priority="72"/>
  </conditionalFormatting>
  <conditionalFormatting sqref="F14">
    <cfRule type="duplicateValues" dxfId="2" priority="84"/>
  </conditionalFormatting>
  <conditionalFormatting sqref="I14">
    <cfRule type="cellIs" dxfId="1" priority="161" operator="greaterThan">
      <formula>180</formula>
    </cfRule>
    <cfRule type="cellIs" dxfId="1" priority="162" operator="greaterThan">
      <formula>260</formula>
    </cfRule>
    <cfRule type="cellIs" dxfId="1" priority="163" operator="greaterThan">
      <formula>330</formula>
    </cfRule>
  </conditionalFormatting>
  <conditionalFormatting sqref="N14">
    <cfRule type="duplicateValues" dxfId="3" priority="46"/>
  </conditionalFormatting>
  <conditionalFormatting sqref="F15">
    <cfRule type="duplicateValues" dxfId="2" priority="10"/>
  </conditionalFormatting>
  <conditionalFormatting sqref="I15">
    <cfRule type="cellIs" dxfId="1" priority="14" operator="greaterThan">
      <formula>330</formula>
    </cfRule>
    <cfRule type="cellIs" dxfId="1" priority="13" operator="greaterThan">
      <formula>260</formula>
    </cfRule>
    <cfRule type="cellIs" dxfId="1" priority="12" operator="greaterThan">
      <formula>180</formula>
    </cfRule>
  </conditionalFormatting>
  <conditionalFormatting sqref="N15">
    <cfRule type="duplicateValues" dxfId="3" priority="11"/>
  </conditionalFormatting>
  <conditionalFormatting sqref="F16">
    <cfRule type="duplicateValues" dxfId="2" priority="150"/>
  </conditionalFormatting>
  <conditionalFormatting sqref="F17">
    <cfRule type="duplicateValues" dxfId="2" priority="47"/>
  </conditionalFormatting>
  <conditionalFormatting sqref="I17">
    <cfRule type="cellIs" dxfId="1" priority="48" operator="greaterThan">
      <formula>180</formula>
    </cfRule>
    <cfRule type="cellIs" dxfId="1" priority="49" operator="greaterThan">
      <formula>260</formula>
    </cfRule>
    <cfRule type="cellIs" dxfId="1" priority="50" operator="greaterThan">
      <formula>330</formula>
    </cfRule>
  </conditionalFormatting>
  <conditionalFormatting sqref="N17">
    <cfRule type="duplicateValues" dxfId="3" priority="51"/>
  </conditionalFormatting>
  <conditionalFormatting sqref="F18">
    <cfRule type="duplicateValues" dxfId="2" priority="76"/>
  </conditionalFormatting>
  <conditionalFormatting sqref="F19">
    <cfRule type="duplicateValues" dxfId="2" priority="28"/>
  </conditionalFormatting>
  <conditionalFormatting sqref="I19">
    <cfRule type="cellIs" dxfId="1" priority="30" operator="greaterThan">
      <formula>180</formula>
    </cfRule>
    <cfRule type="cellIs" dxfId="1" priority="31" operator="greaterThan">
      <formula>260</formula>
    </cfRule>
    <cfRule type="cellIs" dxfId="1" priority="32" operator="greaterThan">
      <formula>330</formula>
    </cfRule>
  </conditionalFormatting>
  <conditionalFormatting sqref="N19">
    <cfRule type="duplicateValues" dxfId="3" priority="29"/>
  </conditionalFormatting>
  <conditionalFormatting sqref="F20">
    <cfRule type="duplicateValues" dxfId="2" priority="1"/>
  </conditionalFormatting>
  <conditionalFormatting sqref="I20">
    <cfRule type="cellIs" dxfId="1" priority="5" operator="greaterThan">
      <formula>330</formula>
    </cfRule>
    <cfRule type="cellIs" dxfId="1" priority="4" operator="greaterThan">
      <formula>260</formula>
    </cfRule>
    <cfRule type="cellIs" dxfId="1" priority="3" operator="greaterThan">
      <formula>180</formula>
    </cfRule>
  </conditionalFormatting>
  <conditionalFormatting sqref="N20">
    <cfRule type="duplicateValues" dxfId="3" priority="2"/>
  </conditionalFormatting>
  <conditionalFormatting sqref="F21">
    <cfRule type="duplicateValues" dxfId="2" priority="172"/>
  </conditionalFormatting>
  <conditionalFormatting sqref="I21">
    <cfRule type="cellIs" dxfId="1" priority="166" operator="greaterThan">
      <formula>180</formula>
    </cfRule>
    <cfRule type="cellIs" dxfId="1" priority="168" operator="greaterThan">
      <formula>260</formula>
    </cfRule>
    <cfRule type="cellIs" dxfId="1" priority="170" operator="greaterThan">
      <formula>330</formula>
    </cfRule>
  </conditionalFormatting>
  <conditionalFormatting sqref="N21">
    <cfRule type="duplicateValues" dxfId="3" priority="93"/>
  </conditionalFormatting>
  <conditionalFormatting sqref="F22">
    <cfRule type="duplicateValues" dxfId="2" priority="526"/>
  </conditionalFormatting>
  <conditionalFormatting sqref="I22">
    <cfRule type="cellIs" dxfId="1" priority="511" operator="greaterThan">
      <formula>180</formula>
    </cfRule>
    <cfRule type="cellIs" dxfId="1" priority="516" operator="greaterThan">
      <formula>260</formula>
    </cfRule>
    <cfRule type="cellIs" dxfId="1" priority="521" operator="greaterThan">
      <formula>330</formula>
    </cfRule>
  </conditionalFormatting>
  <conditionalFormatting sqref="F23">
    <cfRule type="duplicateValues" dxfId="2" priority="525"/>
  </conditionalFormatting>
  <conditionalFormatting sqref="I23">
    <cfRule type="cellIs" dxfId="1" priority="510" operator="greaterThan">
      <formula>180</formula>
    </cfRule>
    <cfRule type="cellIs" dxfId="1" priority="515" operator="greaterThan">
      <formula>260</formula>
    </cfRule>
    <cfRule type="cellIs" dxfId="1" priority="520" operator="greaterThan">
      <formula>330</formula>
    </cfRule>
  </conditionalFormatting>
  <conditionalFormatting sqref="F24">
    <cfRule type="duplicateValues" dxfId="2" priority="524"/>
  </conditionalFormatting>
  <conditionalFormatting sqref="I24">
    <cfRule type="cellIs" dxfId="1" priority="509" operator="greaterThan">
      <formula>180</formula>
    </cfRule>
    <cfRule type="cellIs" dxfId="1" priority="514" operator="greaterThan">
      <formula>260</formula>
    </cfRule>
    <cfRule type="cellIs" dxfId="1" priority="519" operator="greaterThan">
      <formula>330</formula>
    </cfRule>
  </conditionalFormatting>
  <conditionalFormatting sqref="F25">
    <cfRule type="duplicateValues" dxfId="2" priority="523"/>
  </conditionalFormatting>
  <conditionalFormatting sqref="I25">
    <cfRule type="cellIs" dxfId="1" priority="508" operator="greaterThan">
      <formula>180</formula>
    </cfRule>
    <cfRule type="cellIs" dxfId="1" priority="513" operator="greaterThan">
      <formula>260</formula>
    </cfRule>
    <cfRule type="cellIs" dxfId="1" priority="518" operator="greaterThan">
      <formula>330</formula>
    </cfRule>
  </conditionalFormatting>
  <conditionalFormatting sqref="F26">
    <cfRule type="duplicateValues" dxfId="2" priority="522"/>
  </conditionalFormatting>
  <conditionalFormatting sqref="I26">
    <cfRule type="cellIs" dxfId="1" priority="507" operator="greaterThan">
      <formula>180</formula>
    </cfRule>
    <cfRule type="cellIs" dxfId="1" priority="512" operator="greaterThan">
      <formula>260</formula>
    </cfRule>
    <cfRule type="cellIs" dxfId="1" priority="517" operator="greaterThan">
      <formula>330</formula>
    </cfRule>
  </conditionalFormatting>
  <conditionalFormatting sqref="F27">
    <cfRule type="duplicateValues" dxfId="2" priority="332"/>
  </conditionalFormatting>
  <conditionalFormatting sqref="I27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F28">
    <cfRule type="duplicateValues" dxfId="2" priority="64"/>
  </conditionalFormatting>
  <conditionalFormatting sqref="I28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N28">
    <cfRule type="duplicateValues" dxfId="3" priority="60"/>
  </conditionalFormatting>
  <conditionalFormatting sqref="F29">
    <cfRule type="duplicateValues" dxfId="2" priority="83"/>
  </conditionalFormatting>
  <conditionalFormatting sqref="I29">
    <cfRule type="cellIs" dxfId="1" priority="80" operator="greaterThan">
      <formula>180</formula>
    </cfRule>
    <cfRule type="cellIs" dxfId="1" priority="81" operator="greaterThan">
      <formula>260</formula>
    </cfRule>
    <cfRule type="cellIs" dxfId="1" priority="82" operator="greaterThan">
      <formula>330</formula>
    </cfRule>
  </conditionalFormatting>
  <conditionalFormatting sqref="F30">
    <cfRule type="duplicateValues" dxfId="2" priority="572"/>
  </conditionalFormatting>
  <conditionalFormatting sqref="I30">
    <cfRule type="cellIs" dxfId="1" priority="569" operator="greaterThan">
      <formula>180</formula>
    </cfRule>
    <cfRule type="cellIs" dxfId="1" priority="570" operator="greaterThan">
      <formula>260</formula>
    </cfRule>
    <cfRule type="cellIs" dxfId="1" priority="571" operator="greaterThan">
      <formula>330</formula>
    </cfRule>
  </conditionalFormatting>
  <conditionalFormatting sqref="O30">
    <cfRule type="duplicateValues" dxfId="3" priority="335"/>
  </conditionalFormatting>
  <conditionalFormatting sqref="I31">
    <cfRule type="cellIs" dxfId="1" priority="503" operator="greaterThan">
      <formula>180</formula>
    </cfRule>
    <cfRule type="cellIs" dxfId="1" priority="504" operator="greaterThan">
      <formula>260</formula>
    </cfRule>
    <cfRule type="cellIs" dxfId="1" priority="505" operator="greaterThan">
      <formula>330</formula>
    </cfRule>
  </conditionalFormatting>
  <conditionalFormatting sqref="I32">
    <cfRule type="cellIs" dxfId="1" priority="197" operator="greaterThan">
      <formula>180</formula>
    </cfRule>
    <cfRule type="cellIs" dxfId="1" priority="198" operator="greaterThan">
      <formula>260</formula>
    </cfRule>
    <cfRule type="cellIs" dxfId="1" priority="199" operator="greaterThan">
      <formula>330</formula>
    </cfRule>
  </conditionalFormatting>
  <conditionalFormatting sqref="I33">
    <cfRule type="cellIs" dxfId="1" priority="223" operator="greaterThan">
      <formula>180</formula>
    </cfRule>
    <cfRule type="cellIs" dxfId="1" priority="225" operator="greaterThan">
      <formula>260</formula>
    </cfRule>
    <cfRule type="cellIs" dxfId="1" priority="227" operator="greaterThan">
      <formula>330</formula>
    </cfRule>
  </conditionalFormatting>
  <conditionalFormatting sqref="I34">
    <cfRule type="cellIs" dxfId="1" priority="222" operator="greaterThan">
      <formula>180</formula>
    </cfRule>
    <cfRule type="cellIs" dxfId="1" priority="224" operator="greaterThan">
      <formula>260</formula>
    </cfRule>
    <cfRule type="cellIs" dxfId="1" priority="226" operator="greaterThan">
      <formula>330</formula>
    </cfRule>
  </conditionalFormatting>
  <conditionalFormatting sqref="I35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F36">
    <cfRule type="duplicateValues" dxfId="2" priority="70"/>
  </conditionalFormatting>
  <conditionalFormatting sqref="I36">
    <cfRule type="cellIs" dxfId="1" priority="67" operator="greaterThan">
      <formula>180</formula>
    </cfRule>
    <cfRule type="cellIs" dxfId="1" priority="68" operator="greaterThan">
      <formula>260</formula>
    </cfRule>
    <cfRule type="cellIs" dxfId="1" priority="69" operator="greaterThan">
      <formula>330</formula>
    </cfRule>
  </conditionalFormatting>
  <conditionalFormatting sqref="N36">
    <cfRule type="duplicateValues" dxfId="3" priority="66"/>
  </conditionalFormatting>
  <conditionalFormatting sqref="O36">
    <cfRule type="duplicateValues" dxfId="3" priority="65"/>
  </conditionalFormatting>
  <conditionalFormatting sqref="F37">
    <cfRule type="duplicateValues" dxfId="2" priority="250"/>
  </conditionalFormatting>
  <conditionalFormatting sqref="I37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N37">
    <cfRule type="duplicateValues" dxfId="3" priority="71"/>
  </conditionalFormatting>
  <conditionalFormatting sqref="F31:F35">
    <cfRule type="duplicateValues" dxfId="2" priority="506"/>
  </conditionalFormatting>
  <conditionalFormatting sqref="I40:I65352">
    <cfRule type="cellIs" dxfId="1" priority="1012" operator="greaterThan">
      <formula>180</formula>
    </cfRule>
    <cfRule type="cellIs" dxfId="1" priority="1013" operator="greaterThan">
      <formula>260</formula>
    </cfRule>
    <cfRule type="cellIs" dxfId="1" priority="1014" operator="greaterThan">
      <formula>330</formula>
    </cfRule>
  </conditionalFormatting>
  <conditionalFormatting sqref="N22:N26">
    <cfRule type="duplicateValues" dxfId="3" priority="573"/>
  </conditionalFormatting>
  <conditionalFormatting sqref="N31:N35">
    <cfRule type="duplicateValues" dxfId="3" priority="623"/>
  </conditionalFormatting>
  <conditionalFormatting sqref="F1:F2 F41:F1048576">
    <cfRule type="duplicateValues" dxfId="3" priority="2547"/>
  </conditionalFormatting>
  <conditionalFormatting sqref="I10:I11 I13">
    <cfRule type="cellIs" dxfId="1" priority="95" operator="greaterThan">
      <formula>180</formula>
    </cfRule>
    <cfRule type="cellIs" dxfId="1" priority="96" operator="greaterThan">
      <formula>260</formula>
    </cfRule>
    <cfRule type="cellIs" dxfId="1" priority="97" operator="greaterThan">
      <formula>330</formula>
    </cfRule>
  </conditionalFormatting>
  <conditionalFormatting sqref="N11 N13">
    <cfRule type="duplicateValues" dxfId="3" priority="94"/>
  </conditionalFormatting>
  <conditionalFormatting sqref="I16 I18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</conditionalFormatting>
  <conditionalFormatting sqref="N16 N18">
    <cfRule type="duplicateValues" dxfId="3" priority="149"/>
  </conditionalFormatting>
  <conditionalFormatting sqref="N29 N27">
    <cfRule type="duplicateValues" dxfId="3" priority="89"/>
  </conditionalFormatting>
  <pageMargins left="0.329166666666667" right="0.159027777777778" top="0.75" bottom="0.75" header="0.299305555555556" footer="0.299305555555556"/>
  <pageSetup paperSize="9" firstPageNumber="4294963191" orientation="portrait" useFirstPageNumber="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7"/>
  <sheetViews>
    <sheetView showGridLines="0" workbookViewId="0">
      <pane xSplit="1" ySplit="2" topLeftCell="B54" activePane="bottomRight" state="frozen"/>
      <selection/>
      <selection pane="topRight"/>
      <selection pane="bottomLeft"/>
      <selection pane="bottomRight" activeCell="A3" sqref="A3:A61"/>
    </sheetView>
  </sheetViews>
  <sheetFormatPr defaultColWidth="9" defaultRowHeight="14.25"/>
  <cols>
    <col min="1" max="1" width="3.5" style="2129" customWidth="1"/>
    <col min="2" max="2" width="5.75" style="805" customWidth="1"/>
    <col min="3" max="3" width="24.625" style="1589" customWidth="1"/>
    <col min="4" max="4" width="14.625" style="806" customWidth="1"/>
    <col min="5" max="5" width="7.5" style="2130" customWidth="1"/>
    <col min="6" max="6" width="16.125" style="2131" customWidth="1"/>
    <col min="7" max="7" width="7.875" style="1591" customWidth="1"/>
    <col min="8" max="8" width="8.125" style="1592" customWidth="1"/>
    <col min="9" max="9" width="7" style="2030" customWidth="1"/>
    <col min="10" max="10" width="10.375" style="1593" customWidth="1"/>
    <col min="11" max="11" width="6.25" style="806" customWidth="1"/>
    <col min="12" max="12" width="7.75" style="1594" customWidth="1"/>
    <col min="13" max="13" width="6" style="1411" customWidth="1"/>
    <col min="14" max="14" width="7.5" style="2093" customWidth="1"/>
    <col min="15" max="15" width="6.625" style="2093" customWidth="1"/>
    <col min="16" max="16" width="4.375" style="2093" customWidth="1"/>
    <col min="17" max="17" width="7.5" style="2094" customWidth="1"/>
    <col min="18" max="18" width="7.25" style="2095" customWidth="1"/>
    <col min="19" max="19" width="7.25" style="2132" customWidth="1"/>
    <col min="20" max="20" width="6.625" style="1598" customWidth="1"/>
    <col min="21" max="21" width="8.375" style="1599" customWidth="1"/>
    <col min="22" max="256" width="9" style="806"/>
    <col min="257" max="257" width="3.5" style="806" customWidth="1"/>
    <col min="258" max="258" width="4.125" style="806" customWidth="1"/>
    <col min="259" max="259" width="24.625" style="806" customWidth="1"/>
    <col min="260" max="260" width="21.125" style="806" customWidth="1"/>
    <col min="261" max="261" width="7.5" style="806" customWidth="1"/>
    <col min="262" max="262" width="16.125" style="806" customWidth="1"/>
    <col min="263" max="263" width="7.875" style="806" customWidth="1"/>
    <col min="264" max="264" width="8.125" style="806" customWidth="1"/>
    <col min="265" max="265" width="4.125" style="806" customWidth="1"/>
    <col min="266" max="266" width="5.75" style="806" customWidth="1"/>
    <col min="267" max="267" width="6.25" style="806" customWidth="1"/>
    <col min="268" max="268" width="7.75" style="806" customWidth="1"/>
    <col min="269" max="269" width="6" style="806" customWidth="1"/>
    <col min="270" max="270" width="7.5" style="806" customWidth="1"/>
    <col min="271" max="271" width="6.625" style="806" customWidth="1"/>
    <col min="272" max="272" width="4.375" style="806" customWidth="1"/>
    <col min="273" max="273" width="7.5" style="806" customWidth="1"/>
    <col min="274" max="275" width="7.25" style="806" customWidth="1"/>
    <col min="276" max="276" width="6.625" style="806" customWidth="1"/>
    <col min="277" max="277" width="8.375" style="806" customWidth="1"/>
    <col min="278" max="512" width="9" style="806"/>
    <col min="513" max="513" width="3.5" style="806" customWidth="1"/>
    <col min="514" max="514" width="4.125" style="806" customWidth="1"/>
    <col min="515" max="515" width="24.625" style="806" customWidth="1"/>
    <col min="516" max="516" width="21.125" style="806" customWidth="1"/>
    <col min="517" max="517" width="7.5" style="806" customWidth="1"/>
    <col min="518" max="518" width="16.125" style="806" customWidth="1"/>
    <col min="519" max="519" width="7.875" style="806" customWidth="1"/>
    <col min="520" max="520" width="8.125" style="806" customWidth="1"/>
    <col min="521" max="521" width="4.125" style="806" customWidth="1"/>
    <col min="522" max="522" width="5.75" style="806" customWidth="1"/>
    <col min="523" max="523" width="6.25" style="806" customWidth="1"/>
    <col min="524" max="524" width="7.75" style="806" customWidth="1"/>
    <col min="525" max="525" width="6" style="806" customWidth="1"/>
    <col min="526" max="526" width="7.5" style="806" customWidth="1"/>
    <col min="527" max="527" width="6.625" style="806" customWidth="1"/>
    <col min="528" max="528" width="4.375" style="806" customWidth="1"/>
    <col min="529" max="529" width="7.5" style="806" customWidth="1"/>
    <col min="530" max="531" width="7.25" style="806" customWidth="1"/>
    <col min="532" max="532" width="6.625" style="806" customWidth="1"/>
    <col min="533" max="533" width="8.375" style="806" customWidth="1"/>
    <col min="534" max="768" width="9" style="806"/>
    <col min="769" max="769" width="3.5" style="806" customWidth="1"/>
    <col min="770" max="770" width="4.125" style="806" customWidth="1"/>
    <col min="771" max="771" width="24.625" style="806" customWidth="1"/>
    <col min="772" max="772" width="21.125" style="806" customWidth="1"/>
    <col min="773" max="773" width="7.5" style="806" customWidth="1"/>
    <col min="774" max="774" width="16.125" style="806" customWidth="1"/>
    <col min="775" max="775" width="7.875" style="806" customWidth="1"/>
    <col min="776" max="776" width="8.125" style="806" customWidth="1"/>
    <col min="777" max="777" width="4.125" style="806" customWidth="1"/>
    <col min="778" max="778" width="5.75" style="806" customWidth="1"/>
    <col min="779" max="779" width="6.25" style="806" customWidth="1"/>
    <col min="780" max="780" width="7.75" style="806" customWidth="1"/>
    <col min="781" max="781" width="6" style="806" customWidth="1"/>
    <col min="782" max="782" width="7.5" style="806" customWidth="1"/>
    <col min="783" max="783" width="6.625" style="806" customWidth="1"/>
    <col min="784" max="784" width="4.375" style="806" customWidth="1"/>
    <col min="785" max="785" width="7.5" style="806" customWidth="1"/>
    <col min="786" max="787" width="7.25" style="806" customWidth="1"/>
    <col min="788" max="788" width="6.625" style="806" customWidth="1"/>
    <col min="789" max="789" width="8.375" style="806" customWidth="1"/>
    <col min="790" max="1024" width="9" style="806"/>
    <col min="1025" max="1025" width="3.5" style="806" customWidth="1"/>
    <col min="1026" max="1026" width="4.125" style="806" customWidth="1"/>
    <col min="1027" max="1027" width="24.625" style="806" customWidth="1"/>
    <col min="1028" max="1028" width="21.125" style="806" customWidth="1"/>
    <col min="1029" max="1029" width="7.5" style="806" customWidth="1"/>
    <col min="1030" max="1030" width="16.125" style="806" customWidth="1"/>
    <col min="1031" max="1031" width="7.875" style="806" customWidth="1"/>
    <col min="1032" max="1032" width="8.125" style="806" customWidth="1"/>
    <col min="1033" max="1033" width="4.125" style="806" customWidth="1"/>
    <col min="1034" max="1034" width="5.75" style="806" customWidth="1"/>
    <col min="1035" max="1035" width="6.25" style="806" customWidth="1"/>
    <col min="1036" max="1036" width="7.75" style="806" customWidth="1"/>
    <col min="1037" max="1037" width="6" style="806" customWidth="1"/>
    <col min="1038" max="1038" width="7.5" style="806" customWidth="1"/>
    <col min="1039" max="1039" width="6.625" style="806" customWidth="1"/>
    <col min="1040" max="1040" width="4.375" style="806" customWidth="1"/>
    <col min="1041" max="1041" width="7.5" style="806" customWidth="1"/>
    <col min="1042" max="1043" width="7.25" style="806" customWidth="1"/>
    <col min="1044" max="1044" width="6.625" style="806" customWidth="1"/>
    <col min="1045" max="1045" width="8.375" style="806" customWidth="1"/>
    <col min="1046" max="1280" width="9" style="806"/>
    <col min="1281" max="1281" width="3.5" style="806" customWidth="1"/>
    <col min="1282" max="1282" width="4.125" style="806" customWidth="1"/>
    <col min="1283" max="1283" width="24.625" style="806" customWidth="1"/>
    <col min="1284" max="1284" width="21.125" style="806" customWidth="1"/>
    <col min="1285" max="1285" width="7.5" style="806" customWidth="1"/>
    <col min="1286" max="1286" width="16.125" style="806" customWidth="1"/>
    <col min="1287" max="1287" width="7.875" style="806" customWidth="1"/>
    <col min="1288" max="1288" width="8.125" style="806" customWidth="1"/>
    <col min="1289" max="1289" width="4.125" style="806" customWidth="1"/>
    <col min="1290" max="1290" width="5.75" style="806" customWidth="1"/>
    <col min="1291" max="1291" width="6.25" style="806" customWidth="1"/>
    <col min="1292" max="1292" width="7.75" style="806" customWidth="1"/>
    <col min="1293" max="1293" width="6" style="806" customWidth="1"/>
    <col min="1294" max="1294" width="7.5" style="806" customWidth="1"/>
    <col min="1295" max="1295" width="6.625" style="806" customWidth="1"/>
    <col min="1296" max="1296" width="4.375" style="806" customWidth="1"/>
    <col min="1297" max="1297" width="7.5" style="806" customWidth="1"/>
    <col min="1298" max="1299" width="7.25" style="806" customWidth="1"/>
    <col min="1300" max="1300" width="6.625" style="806" customWidth="1"/>
    <col min="1301" max="1301" width="8.375" style="806" customWidth="1"/>
    <col min="1302" max="1536" width="9" style="806"/>
    <col min="1537" max="1537" width="3.5" style="806" customWidth="1"/>
    <col min="1538" max="1538" width="4.125" style="806" customWidth="1"/>
    <col min="1539" max="1539" width="24.625" style="806" customWidth="1"/>
    <col min="1540" max="1540" width="21.125" style="806" customWidth="1"/>
    <col min="1541" max="1541" width="7.5" style="806" customWidth="1"/>
    <col min="1542" max="1542" width="16.125" style="806" customWidth="1"/>
    <col min="1543" max="1543" width="7.875" style="806" customWidth="1"/>
    <col min="1544" max="1544" width="8.125" style="806" customWidth="1"/>
    <col min="1545" max="1545" width="4.125" style="806" customWidth="1"/>
    <col min="1546" max="1546" width="5.75" style="806" customWidth="1"/>
    <col min="1547" max="1547" width="6.25" style="806" customWidth="1"/>
    <col min="1548" max="1548" width="7.75" style="806" customWidth="1"/>
    <col min="1549" max="1549" width="6" style="806" customWidth="1"/>
    <col min="1550" max="1550" width="7.5" style="806" customWidth="1"/>
    <col min="1551" max="1551" width="6.625" style="806" customWidth="1"/>
    <col min="1552" max="1552" width="4.375" style="806" customWidth="1"/>
    <col min="1553" max="1553" width="7.5" style="806" customWidth="1"/>
    <col min="1554" max="1555" width="7.25" style="806" customWidth="1"/>
    <col min="1556" max="1556" width="6.625" style="806" customWidth="1"/>
    <col min="1557" max="1557" width="8.375" style="806" customWidth="1"/>
    <col min="1558" max="1792" width="9" style="806"/>
    <col min="1793" max="1793" width="3.5" style="806" customWidth="1"/>
    <col min="1794" max="1794" width="4.125" style="806" customWidth="1"/>
    <col min="1795" max="1795" width="24.625" style="806" customWidth="1"/>
    <col min="1796" max="1796" width="21.125" style="806" customWidth="1"/>
    <col min="1797" max="1797" width="7.5" style="806" customWidth="1"/>
    <col min="1798" max="1798" width="16.125" style="806" customWidth="1"/>
    <col min="1799" max="1799" width="7.875" style="806" customWidth="1"/>
    <col min="1800" max="1800" width="8.125" style="806" customWidth="1"/>
    <col min="1801" max="1801" width="4.125" style="806" customWidth="1"/>
    <col min="1802" max="1802" width="5.75" style="806" customWidth="1"/>
    <col min="1803" max="1803" width="6.25" style="806" customWidth="1"/>
    <col min="1804" max="1804" width="7.75" style="806" customWidth="1"/>
    <col min="1805" max="1805" width="6" style="806" customWidth="1"/>
    <col min="1806" max="1806" width="7.5" style="806" customWidth="1"/>
    <col min="1807" max="1807" width="6.625" style="806" customWidth="1"/>
    <col min="1808" max="1808" width="4.375" style="806" customWidth="1"/>
    <col min="1809" max="1809" width="7.5" style="806" customWidth="1"/>
    <col min="1810" max="1811" width="7.25" style="806" customWidth="1"/>
    <col min="1812" max="1812" width="6.625" style="806" customWidth="1"/>
    <col min="1813" max="1813" width="8.375" style="806" customWidth="1"/>
    <col min="1814" max="2048" width="9" style="806"/>
    <col min="2049" max="2049" width="3.5" style="806" customWidth="1"/>
    <col min="2050" max="2050" width="4.125" style="806" customWidth="1"/>
    <col min="2051" max="2051" width="24.625" style="806" customWidth="1"/>
    <col min="2052" max="2052" width="21.125" style="806" customWidth="1"/>
    <col min="2053" max="2053" width="7.5" style="806" customWidth="1"/>
    <col min="2054" max="2054" width="16.125" style="806" customWidth="1"/>
    <col min="2055" max="2055" width="7.875" style="806" customWidth="1"/>
    <col min="2056" max="2056" width="8.125" style="806" customWidth="1"/>
    <col min="2057" max="2057" width="4.125" style="806" customWidth="1"/>
    <col min="2058" max="2058" width="5.75" style="806" customWidth="1"/>
    <col min="2059" max="2059" width="6.25" style="806" customWidth="1"/>
    <col min="2060" max="2060" width="7.75" style="806" customWidth="1"/>
    <col min="2061" max="2061" width="6" style="806" customWidth="1"/>
    <col min="2062" max="2062" width="7.5" style="806" customWidth="1"/>
    <col min="2063" max="2063" width="6.625" style="806" customWidth="1"/>
    <col min="2064" max="2064" width="4.375" style="806" customWidth="1"/>
    <col min="2065" max="2065" width="7.5" style="806" customWidth="1"/>
    <col min="2066" max="2067" width="7.25" style="806" customWidth="1"/>
    <col min="2068" max="2068" width="6.625" style="806" customWidth="1"/>
    <col min="2069" max="2069" width="8.375" style="806" customWidth="1"/>
    <col min="2070" max="2304" width="9" style="806"/>
    <col min="2305" max="2305" width="3.5" style="806" customWidth="1"/>
    <col min="2306" max="2306" width="4.125" style="806" customWidth="1"/>
    <col min="2307" max="2307" width="24.625" style="806" customWidth="1"/>
    <col min="2308" max="2308" width="21.125" style="806" customWidth="1"/>
    <col min="2309" max="2309" width="7.5" style="806" customWidth="1"/>
    <col min="2310" max="2310" width="16.125" style="806" customWidth="1"/>
    <col min="2311" max="2311" width="7.875" style="806" customWidth="1"/>
    <col min="2312" max="2312" width="8.125" style="806" customWidth="1"/>
    <col min="2313" max="2313" width="4.125" style="806" customWidth="1"/>
    <col min="2314" max="2314" width="5.75" style="806" customWidth="1"/>
    <col min="2315" max="2315" width="6.25" style="806" customWidth="1"/>
    <col min="2316" max="2316" width="7.75" style="806" customWidth="1"/>
    <col min="2317" max="2317" width="6" style="806" customWidth="1"/>
    <col min="2318" max="2318" width="7.5" style="806" customWidth="1"/>
    <col min="2319" max="2319" width="6.625" style="806" customWidth="1"/>
    <col min="2320" max="2320" width="4.375" style="806" customWidth="1"/>
    <col min="2321" max="2321" width="7.5" style="806" customWidth="1"/>
    <col min="2322" max="2323" width="7.25" style="806" customWidth="1"/>
    <col min="2324" max="2324" width="6.625" style="806" customWidth="1"/>
    <col min="2325" max="2325" width="8.375" style="806" customWidth="1"/>
    <col min="2326" max="2560" width="9" style="806"/>
    <col min="2561" max="2561" width="3.5" style="806" customWidth="1"/>
    <col min="2562" max="2562" width="4.125" style="806" customWidth="1"/>
    <col min="2563" max="2563" width="24.625" style="806" customWidth="1"/>
    <col min="2564" max="2564" width="21.125" style="806" customWidth="1"/>
    <col min="2565" max="2565" width="7.5" style="806" customWidth="1"/>
    <col min="2566" max="2566" width="16.125" style="806" customWidth="1"/>
    <col min="2567" max="2567" width="7.875" style="806" customWidth="1"/>
    <col min="2568" max="2568" width="8.125" style="806" customWidth="1"/>
    <col min="2569" max="2569" width="4.125" style="806" customWidth="1"/>
    <col min="2570" max="2570" width="5.75" style="806" customWidth="1"/>
    <col min="2571" max="2571" width="6.25" style="806" customWidth="1"/>
    <col min="2572" max="2572" width="7.75" style="806" customWidth="1"/>
    <col min="2573" max="2573" width="6" style="806" customWidth="1"/>
    <col min="2574" max="2574" width="7.5" style="806" customWidth="1"/>
    <col min="2575" max="2575" width="6.625" style="806" customWidth="1"/>
    <col min="2576" max="2576" width="4.375" style="806" customWidth="1"/>
    <col min="2577" max="2577" width="7.5" style="806" customWidth="1"/>
    <col min="2578" max="2579" width="7.25" style="806" customWidth="1"/>
    <col min="2580" max="2580" width="6.625" style="806" customWidth="1"/>
    <col min="2581" max="2581" width="8.375" style="806" customWidth="1"/>
    <col min="2582" max="2816" width="9" style="806"/>
    <col min="2817" max="2817" width="3.5" style="806" customWidth="1"/>
    <col min="2818" max="2818" width="4.125" style="806" customWidth="1"/>
    <col min="2819" max="2819" width="24.625" style="806" customWidth="1"/>
    <col min="2820" max="2820" width="21.125" style="806" customWidth="1"/>
    <col min="2821" max="2821" width="7.5" style="806" customWidth="1"/>
    <col min="2822" max="2822" width="16.125" style="806" customWidth="1"/>
    <col min="2823" max="2823" width="7.875" style="806" customWidth="1"/>
    <col min="2824" max="2824" width="8.125" style="806" customWidth="1"/>
    <col min="2825" max="2825" width="4.125" style="806" customWidth="1"/>
    <col min="2826" max="2826" width="5.75" style="806" customWidth="1"/>
    <col min="2827" max="2827" width="6.25" style="806" customWidth="1"/>
    <col min="2828" max="2828" width="7.75" style="806" customWidth="1"/>
    <col min="2829" max="2829" width="6" style="806" customWidth="1"/>
    <col min="2830" max="2830" width="7.5" style="806" customWidth="1"/>
    <col min="2831" max="2831" width="6.625" style="806" customWidth="1"/>
    <col min="2832" max="2832" width="4.375" style="806" customWidth="1"/>
    <col min="2833" max="2833" width="7.5" style="806" customWidth="1"/>
    <col min="2834" max="2835" width="7.25" style="806" customWidth="1"/>
    <col min="2836" max="2836" width="6.625" style="806" customWidth="1"/>
    <col min="2837" max="2837" width="8.375" style="806" customWidth="1"/>
    <col min="2838" max="3072" width="9" style="806"/>
    <col min="3073" max="3073" width="3.5" style="806" customWidth="1"/>
    <col min="3074" max="3074" width="4.125" style="806" customWidth="1"/>
    <col min="3075" max="3075" width="24.625" style="806" customWidth="1"/>
    <col min="3076" max="3076" width="21.125" style="806" customWidth="1"/>
    <col min="3077" max="3077" width="7.5" style="806" customWidth="1"/>
    <col min="3078" max="3078" width="16.125" style="806" customWidth="1"/>
    <col min="3079" max="3079" width="7.875" style="806" customWidth="1"/>
    <col min="3080" max="3080" width="8.125" style="806" customWidth="1"/>
    <col min="3081" max="3081" width="4.125" style="806" customWidth="1"/>
    <col min="3082" max="3082" width="5.75" style="806" customWidth="1"/>
    <col min="3083" max="3083" width="6.25" style="806" customWidth="1"/>
    <col min="3084" max="3084" width="7.75" style="806" customWidth="1"/>
    <col min="3085" max="3085" width="6" style="806" customWidth="1"/>
    <col min="3086" max="3086" width="7.5" style="806" customWidth="1"/>
    <col min="3087" max="3087" width="6.625" style="806" customWidth="1"/>
    <col min="3088" max="3088" width="4.375" style="806" customWidth="1"/>
    <col min="3089" max="3089" width="7.5" style="806" customWidth="1"/>
    <col min="3090" max="3091" width="7.25" style="806" customWidth="1"/>
    <col min="3092" max="3092" width="6.625" style="806" customWidth="1"/>
    <col min="3093" max="3093" width="8.375" style="806" customWidth="1"/>
    <col min="3094" max="3328" width="9" style="806"/>
    <col min="3329" max="3329" width="3.5" style="806" customWidth="1"/>
    <col min="3330" max="3330" width="4.125" style="806" customWidth="1"/>
    <col min="3331" max="3331" width="24.625" style="806" customWidth="1"/>
    <col min="3332" max="3332" width="21.125" style="806" customWidth="1"/>
    <col min="3333" max="3333" width="7.5" style="806" customWidth="1"/>
    <col min="3334" max="3334" width="16.125" style="806" customWidth="1"/>
    <col min="3335" max="3335" width="7.875" style="806" customWidth="1"/>
    <col min="3336" max="3336" width="8.125" style="806" customWidth="1"/>
    <col min="3337" max="3337" width="4.125" style="806" customWidth="1"/>
    <col min="3338" max="3338" width="5.75" style="806" customWidth="1"/>
    <col min="3339" max="3339" width="6.25" style="806" customWidth="1"/>
    <col min="3340" max="3340" width="7.75" style="806" customWidth="1"/>
    <col min="3341" max="3341" width="6" style="806" customWidth="1"/>
    <col min="3342" max="3342" width="7.5" style="806" customWidth="1"/>
    <col min="3343" max="3343" width="6.625" style="806" customWidth="1"/>
    <col min="3344" max="3344" width="4.375" style="806" customWidth="1"/>
    <col min="3345" max="3345" width="7.5" style="806" customWidth="1"/>
    <col min="3346" max="3347" width="7.25" style="806" customWidth="1"/>
    <col min="3348" max="3348" width="6.625" style="806" customWidth="1"/>
    <col min="3349" max="3349" width="8.375" style="806" customWidth="1"/>
    <col min="3350" max="3584" width="9" style="806"/>
    <col min="3585" max="3585" width="3.5" style="806" customWidth="1"/>
    <col min="3586" max="3586" width="4.125" style="806" customWidth="1"/>
    <col min="3587" max="3587" width="24.625" style="806" customWidth="1"/>
    <col min="3588" max="3588" width="21.125" style="806" customWidth="1"/>
    <col min="3589" max="3589" width="7.5" style="806" customWidth="1"/>
    <col min="3590" max="3590" width="16.125" style="806" customWidth="1"/>
    <col min="3591" max="3591" width="7.875" style="806" customWidth="1"/>
    <col min="3592" max="3592" width="8.125" style="806" customWidth="1"/>
    <col min="3593" max="3593" width="4.125" style="806" customWidth="1"/>
    <col min="3594" max="3594" width="5.75" style="806" customWidth="1"/>
    <col min="3595" max="3595" width="6.25" style="806" customWidth="1"/>
    <col min="3596" max="3596" width="7.75" style="806" customWidth="1"/>
    <col min="3597" max="3597" width="6" style="806" customWidth="1"/>
    <col min="3598" max="3598" width="7.5" style="806" customWidth="1"/>
    <col min="3599" max="3599" width="6.625" style="806" customWidth="1"/>
    <col min="3600" max="3600" width="4.375" style="806" customWidth="1"/>
    <col min="3601" max="3601" width="7.5" style="806" customWidth="1"/>
    <col min="3602" max="3603" width="7.25" style="806" customWidth="1"/>
    <col min="3604" max="3604" width="6.625" style="806" customWidth="1"/>
    <col min="3605" max="3605" width="8.375" style="806" customWidth="1"/>
    <col min="3606" max="3840" width="9" style="806"/>
    <col min="3841" max="3841" width="3.5" style="806" customWidth="1"/>
    <col min="3842" max="3842" width="4.125" style="806" customWidth="1"/>
    <col min="3843" max="3843" width="24.625" style="806" customWidth="1"/>
    <col min="3844" max="3844" width="21.125" style="806" customWidth="1"/>
    <col min="3845" max="3845" width="7.5" style="806" customWidth="1"/>
    <col min="3846" max="3846" width="16.125" style="806" customWidth="1"/>
    <col min="3847" max="3847" width="7.875" style="806" customWidth="1"/>
    <col min="3848" max="3848" width="8.125" style="806" customWidth="1"/>
    <col min="3849" max="3849" width="4.125" style="806" customWidth="1"/>
    <col min="3850" max="3850" width="5.75" style="806" customWidth="1"/>
    <col min="3851" max="3851" width="6.25" style="806" customWidth="1"/>
    <col min="3852" max="3852" width="7.75" style="806" customWidth="1"/>
    <col min="3853" max="3853" width="6" style="806" customWidth="1"/>
    <col min="3854" max="3854" width="7.5" style="806" customWidth="1"/>
    <col min="3855" max="3855" width="6.625" style="806" customWidth="1"/>
    <col min="3856" max="3856" width="4.375" style="806" customWidth="1"/>
    <col min="3857" max="3857" width="7.5" style="806" customWidth="1"/>
    <col min="3858" max="3859" width="7.25" style="806" customWidth="1"/>
    <col min="3860" max="3860" width="6.625" style="806" customWidth="1"/>
    <col min="3861" max="3861" width="8.375" style="806" customWidth="1"/>
    <col min="3862" max="4096" width="9" style="806"/>
    <col min="4097" max="4097" width="3.5" style="806" customWidth="1"/>
    <col min="4098" max="4098" width="4.125" style="806" customWidth="1"/>
    <col min="4099" max="4099" width="24.625" style="806" customWidth="1"/>
    <col min="4100" max="4100" width="21.125" style="806" customWidth="1"/>
    <col min="4101" max="4101" width="7.5" style="806" customWidth="1"/>
    <col min="4102" max="4102" width="16.125" style="806" customWidth="1"/>
    <col min="4103" max="4103" width="7.875" style="806" customWidth="1"/>
    <col min="4104" max="4104" width="8.125" style="806" customWidth="1"/>
    <col min="4105" max="4105" width="4.125" style="806" customWidth="1"/>
    <col min="4106" max="4106" width="5.75" style="806" customWidth="1"/>
    <col min="4107" max="4107" width="6.25" style="806" customWidth="1"/>
    <col min="4108" max="4108" width="7.75" style="806" customWidth="1"/>
    <col min="4109" max="4109" width="6" style="806" customWidth="1"/>
    <col min="4110" max="4110" width="7.5" style="806" customWidth="1"/>
    <col min="4111" max="4111" width="6.625" style="806" customWidth="1"/>
    <col min="4112" max="4112" width="4.375" style="806" customWidth="1"/>
    <col min="4113" max="4113" width="7.5" style="806" customWidth="1"/>
    <col min="4114" max="4115" width="7.25" style="806" customWidth="1"/>
    <col min="4116" max="4116" width="6.625" style="806" customWidth="1"/>
    <col min="4117" max="4117" width="8.375" style="806" customWidth="1"/>
    <col min="4118" max="4352" width="9" style="806"/>
    <col min="4353" max="4353" width="3.5" style="806" customWidth="1"/>
    <col min="4354" max="4354" width="4.125" style="806" customWidth="1"/>
    <col min="4355" max="4355" width="24.625" style="806" customWidth="1"/>
    <col min="4356" max="4356" width="21.125" style="806" customWidth="1"/>
    <col min="4357" max="4357" width="7.5" style="806" customWidth="1"/>
    <col min="4358" max="4358" width="16.125" style="806" customWidth="1"/>
    <col min="4359" max="4359" width="7.875" style="806" customWidth="1"/>
    <col min="4360" max="4360" width="8.125" style="806" customWidth="1"/>
    <col min="4361" max="4361" width="4.125" style="806" customWidth="1"/>
    <col min="4362" max="4362" width="5.75" style="806" customWidth="1"/>
    <col min="4363" max="4363" width="6.25" style="806" customWidth="1"/>
    <col min="4364" max="4364" width="7.75" style="806" customWidth="1"/>
    <col min="4365" max="4365" width="6" style="806" customWidth="1"/>
    <col min="4366" max="4366" width="7.5" style="806" customWidth="1"/>
    <col min="4367" max="4367" width="6.625" style="806" customWidth="1"/>
    <col min="4368" max="4368" width="4.375" style="806" customWidth="1"/>
    <col min="4369" max="4369" width="7.5" style="806" customWidth="1"/>
    <col min="4370" max="4371" width="7.25" style="806" customWidth="1"/>
    <col min="4372" max="4372" width="6.625" style="806" customWidth="1"/>
    <col min="4373" max="4373" width="8.375" style="806" customWidth="1"/>
    <col min="4374" max="4608" width="9" style="806"/>
    <col min="4609" max="4609" width="3.5" style="806" customWidth="1"/>
    <col min="4610" max="4610" width="4.125" style="806" customWidth="1"/>
    <col min="4611" max="4611" width="24.625" style="806" customWidth="1"/>
    <col min="4612" max="4612" width="21.125" style="806" customWidth="1"/>
    <col min="4613" max="4613" width="7.5" style="806" customWidth="1"/>
    <col min="4614" max="4614" width="16.125" style="806" customWidth="1"/>
    <col min="4615" max="4615" width="7.875" style="806" customWidth="1"/>
    <col min="4616" max="4616" width="8.125" style="806" customWidth="1"/>
    <col min="4617" max="4617" width="4.125" style="806" customWidth="1"/>
    <col min="4618" max="4618" width="5.75" style="806" customWidth="1"/>
    <col min="4619" max="4619" width="6.25" style="806" customWidth="1"/>
    <col min="4620" max="4620" width="7.75" style="806" customWidth="1"/>
    <col min="4621" max="4621" width="6" style="806" customWidth="1"/>
    <col min="4622" max="4622" width="7.5" style="806" customWidth="1"/>
    <col min="4623" max="4623" width="6.625" style="806" customWidth="1"/>
    <col min="4624" max="4624" width="4.375" style="806" customWidth="1"/>
    <col min="4625" max="4625" width="7.5" style="806" customWidth="1"/>
    <col min="4626" max="4627" width="7.25" style="806" customWidth="1"/>
    <col min="4628" max="4628" width="6.625" style="806" customWidth="1"/>
    <col min="4629" max="4629" width="8.375" style="806" customWidth="1"/>
    <col min="4630" max="4864" width="9" style="806"/>
    <col min="4865" max="4865" width="3.5" style="806" customWidth="1"/>
    <col min="4866" max="4866" width="4.125" style="806" customWidth="1"/>
    <col min="4867" max="4867" width="24.625" style="806" customWidth="1"/>
    <col min="4868" max="4868" width="21.125" style="806" customWidth="1"/>
    <col min="4869" max="4869" width="7.5" style="806" customWidth="1"/>
    <col min="4870" max="4870" width="16.125" style="806" customWidth="1"/>
    <col min="4871" max="4871" width="7.875" style="806" customWidth="1"/>
    <col min="4872" max="4872" width="8.125" style="806" customWidth="1"/>
    <col min="4873" max="4873" width="4.125" style="806" customWidth="1"/>
    <col min="4874" max="4874" width="5.75" style="806" customWidth="1"/>
    <col min="4875" max="4875" width="6.25" style="806" customWidth="1"/>
    <col min="4876" max="4876" width="7.75" style="806" customWidth="1"/>
    <col min="4877" max="4877" width="6" style="806" customWidth="1"/>
    <col min="4878" max="4878" width="7.5" style="806" customWidth="1"/>
    <col min="4879" max="4879" width="6.625" style="806" customWidth="1"/>
    <col min="4880" max="4880" width="4.375" style="806" customWidth="1"/>
    <col min="4881" max="4881" width="7.5" style="806" customWidth="1"/>
    <col min="4882" max="4883" width="7.25" style="806" customWidth="1"/>
    <col min="4884" max="4884" width="6.625" style="806" customWidth="1"/>
    <col min="4885" max="4885" width="8.375" style="806" customWidth="1"/>
    <col min="4886" max="5120" width="9" style="806"/>
    <col min="5121" max="5121" width="3.5" style="806" customWidth="1"/>
    <col min="5122" max="5122" width="4.125" style="806" customWidth="1"/>
    <col min="5123" max="5123" width="24.625" style="806" customWidth="1"/>
    <col min="5124" max="5124" width="21.125" style="806" customWidth="1"/>
    <col min="5125" max="5125" width="7.5" style="806" customWidth="1"/>
    <col min="5126" max="5126" width="16.125" style="806" customWidth="1"/>
    <col min="5127" max="5127" width="7.875" style="806" customWidth="1"/>
    <col min="5128" max="5128" width="8.125" style="806" customWidth="1"/>
    <col min="5129" max="5129" width="4.125" style="806" customWidth="1"/>
    <col min="5130" max="5130" width="5.75" style="806" customWidth="1"/>
    <col min="5131" max="5131" width="6.25" style="806" customWidth="1"/>
    <col min="5132" max="5132" width="7.75" style="806" customWidth="1"/>
    <col min="5133" max="5133" width="6" style="806" customWidth="1"/>
    <col min="5134" max="5134" width="7.5" style="806" customWidth="1"/>
    <col min="5135" max="5135" width="6.625" style="806" customWidth="1"/>
    <col min="5136" max="5136" width="4.375" style="806" customWidth="1"/>
    <col min="5137" max="5137" width="7.5" style="806" customWidth="1"/>
    <col min="5138" max="5139" width="7.25" style="806" customWidth="1"/>
    <col min="5140" max="5140" width="6.625" style="806" customWidth="1"/>
    <col min="5141" max="5141" width="8.375" style="806" customWidth="1"/>
    <col min="5142" max="5376" width="9" style="806"/>
    <col min="5377" max="5377" width="3.5" style="806" customWidth="1"/>
    <col min="5378" max="5378" width="4.125" style="806" customWidth="1"/>
    <col min="5379" max="5379" width="24.625" style="806" customWidth="1"/>
    <col min="5380" max="5380" width="21.125" style="806" customWidth="1"/>
    <col min="5381" max="5381" width="7.5" style="806" customWidth="1"/>
    <col min="5382" max="5382" width="16.125" style="806" customWidth="1"/>
    <col min="5383" max="5383" width="7.875" style="806" customWidth="1"/>
    <col min="5384" max="5384" width="8.125" style="806" customWidth="1"/>
    <col min="5385" max="5385" width="4.125" style="806" customWidth="1"/>
    <col min="5386" max="5386" width="5.75" style="806" customWidth="1"/>
    <col min="5387" max="5387" width="6.25" style="806" customWidth="1"/>
    <col min="5388" max="5388" width="7.75" style="806" customWidth="1"/>
    <col min="5389" max="5389" width="6" style="806" customWidth="1"/>
    <col min="5390" max="5390" width="7.5" style="806" customWidth="1"/>
    <col min="5391" max="5391" width="6.625" style="806" customWidth="1"/>
    <col min="5392" max="5392" width="4.375" style="806" customWidth="1"/>
    <col min="5393" max="5393" width="7.5" style="806" customWidth="1"/>
    <col min="5394" max="5395" width="7.25" style="806" customWidth="1"/>
    <col min="5396" max="5396" width="6.625" style="806" customWidth="1"/>
    <col min="5397" max="5397" width="8.375" style="806" customWidth="1"/>
    <col min="5398" max="5632" width="9" style="806"/>
    <col min="5633" max="5633" width="3.5" style="806" customWidth="1"/>
    <col min="5634" max="5634" width="4.125" style="806" customWidth="1"/>
    <col min="5635" max="5635" width="24.625" style="806" customWidth="1"/>
    <col min="5636" max="5636" width="21.125" style="806" customWidth="1"/>
    <col min="5637" max="5637" width="7.5" style="806" customWidth="1"/>
    <col min="5638" max="5638" width="16.125" style="806" customWidth="1"/>
    <col min="5639" max="5639" width="7.875" style="806" customWidth="1"/>
    <col min="5640" max="5640" width="8.125" style="806" customWidth="1"/>
    <col min="5641" max="5641" width="4.125" style="806" customWidth="1"/>
    <col min="5642" max="5642" width="5.75" style="806" customWidth="1"/>
    <col min="5643" max="5643" width="6.25" style="806" customWidth="1"/>
    <col min="5644" max="5644" width="7.75" style="806" customWidth="1"/>
    <col min="5645" max="5645" width="6" style="806" customWidth="1"/>
    <col min="5646" max="5646" width="7.5" style="806" customWidth="1"/>
    <col min="5647" max="5647" width="6.625" style="806" customWidth="1"/>
    <col min="5648" max="5648" width="4.375" style="806" customWidth="1"/>
    <col min="5649" max="5649" width="7.5" style="806" customWidth="1"/>
    <col min="5650" max="5651" width="7.25" style="806" customWidth="1"/>
    <col min="5652" max="5652" width="6.625" style="806" customWidth="1"/>
    <col min="5653" max="5653" width="8.375" style="806" customWidth="1"/>
    <col min="5654" max="5888" width="9" style="806"/>
    <col min="5889" max="5889" width="3.5" style="806" customWidth="1"/>
    <col min="5890" max="5890" width="4.125" style="806" customWidth="1"/>
    <col min="5891" max="5891" width="24.625" style="806" customWidth="1"/>
    <col min="5892" max="5892" width="21.125" style="806" customWidth="1"/>
    <col min="5893" max="5893" width="7.5" style="806" customWidth="1"/>
    <col min="5894" max="5894" width="16.125" style="806" customWidth="1"/>
    <col min="5895" max="5895" width="7.875" style="806" customWidth="1"/>
    <col min="5896" max="5896" width="8.125" style="806" customWidth="1"/>
    <col min="5897" max="5897" width="4.125" style="806" customWidth="1"/>
    <col min="5898" max="5898" width="5.75" style="806" customWidth="1"/>
    <col min="5899" max="5899" width="6.25" style="806" customWidth="1"/>
    <col min="5900" max="5900" width="7.75" style="806" customWidth="1"/>
    <col min="5901" max="5901" width="6" style="806" customWidth="1"/>
    <col min="5902" max="5902" width="7.5" style="806" customWidth="1"/>
    <col min="5903" max="5903" width="6.625" style="806" customWidth="1"/>
    <col min="5904" max="5904" width="4.375" style="806" customWidth="1"/>
    <col min="5905" max="5905" width="7.5" style="806" customWidth="1"/>
    <col min="5906" max="5907" width="7.25" style="806" customWidth="1"/>
    <col min="5908" max="5908" width="6.625" style="806" customWidth="1"/>
    <col min="5909" max="5909" width="8.375" style="806" customWidth="1"/>
    <col min="5910" max="6144" width="9" style="806"/>
    <col min="6145" max="6145" width="3.5" style="806" customWidth="1"/>
    <col min="6146" max="6146" width="4.125" style="806" customWidth="1"/>
    <col min="6147" max="6147" width="24.625" style="806" customWidth="1"/>
    <col min="6148" max="6148" width="21.125" style="806" customWidth="1"/>
    <col min="6149" max="6149" width="7.5" style="806" customWidth="1"/>
    <col min="6150" max="6150" width="16.125" style="806" customWidth="1"/>
    <col min="6151" max="6151" width="7.875" style="806" customWidth="1"/>
    <col min="6152" max="6152" width="8.125" style="806" customWidth="1"/>
    <col min="6153" max="6153" width="4.125" style="806" customWidth="1"/>
    <col min="6154" max="6154" width="5.75" style="806" customWidth="1"/>
    <col min="6155" max="6155" width="6.25" style="806" customWidth="1"/>
    <col min="6156" max="6156" width="7.75" style="806" customWidth="1"/>
    <col min="6157" max="6157" width="6" style="806" customWidth="1"/>
    <col min="6158" max="6158" width="7.5" style="806" customWidth="1"/>
    <col min="6159" max="6159" width="6.625" style="806" customWidth="1"/>
    <col min="6160" max="6160" width="4.375" style="806" customWidth="1"/>
    <col min="6161" max="6161" width="7.5" style="806" customWidth="1"/>
    <col min="6162" max="6163" width="7.25" style="806" customWidth="1"/>
    <col min="6164" max="6164" width="6.625" style="806" customWidth="1"/>
    <col min="6165" max="6165" width="8.375" style="806" customWidth="1"/>
    <col min="6166" max="6400" width="9" style="806"/>
    <col min="6401" max="6401" width="3.5" style="806" customWidth="1"/>
    <col min="6402" max="6402" width="4.125" style="806" customWidth="1"/>
    <col min="6403" max="6403" width="24.625" style="806" customWidth="1"/>
    <col min="6404" max="6404" width="21.125" style="806" customWidth="1"/>
    <col min="6405" max="6405" width="7.5" style="806" customWidth="1"/>
    <col min="6406" max="6406" width="16.125" style="806" customWidth="1"/>
    <col min="6407" max="6407" width="7.875" style="806" customWidth="1"/>
    <col min="6408" max="6408" width="8.125" style="806" customWidth="1"/>
    <col min="6409" max="6409" width="4.125" style="806" customWidth="1"/>
    <col min="6410" max="6410" width="5.75" style="806" customWidth="1"/>
    <col min="6411" max="6411" width="6.25" style="806" customWidth="1"/>
    <col min="6412" max="6412" width="7.75" style="806" customWidth="1"/>
    <col min="6413" max="6413" width="6" style="806" customWidth="1"/>
    <col min="6414" max="6414" width="7.5" style="806" customWidth="1"/>
    <col min="6415" max="6415" width="6.625" style="806" customWidth="1"/>
    <col min="6416" max="6416" width="4.375" style="806" customWidth="1"/>
    <col min="6417" max="6417" width="7.5" style="806" customWidth="1"/>
    <col min="6418" max="6419" width="7.25" style="806" customWidth="1"/>
    <col min="6420" max="6420" width="6.625" style="806" customWidth="1"/>
    <col min="6421" max="6421" width="8.375" style="806" customWidth="1"/>
    <col min="6422" max="6656" width="9" style="806"/>
    <col min="6657" max="6657" width="3.5" style="806" customWidth="1"/>
    <col min="6658" max="6658" width="4.125" style="806" customWidth="1"/>
    <col min="6659" max="6659" width="24.625" style="806" customWidth="1"/>
    <col min="6660" max="6660" width="21.125" style="806" customWidth="1"/>
    <col min="6661" max="6661" width="7.5" style="806" customWidth="1"/>
    <col min="6662" max="6662" width="16.125" style="806" customWidth="1"/>
    <col min="6663" max="6663" width="7.875" style="806" customWidth="1"/>
    <col min="6664" max="6664" width="8.125" style="806" customWidth="1"/>
    <col min="6665" max="6665" width="4.125" style="806" customWidth="1"/>
    <col min="6666" max="6666" width="5.75" style="806" customWidth="1"/>
    <col min="6667" max="6667" width="6.25" style="806" customWidth="1"/>
    <col min="6668" max="6668" width="7.75" style="806" customWidth="1"/>
    <col min="6669" max="6669" width="6" style="806" customWidth="1"/>
    <col min="6670" max="6670" width="7.5" style="806" customWidth="1"/>
    <col min="6671" max="6671" width="6.625" style="806" customWidth="1"/>
    <col min="6672" max="6672" width="4.375" style="806" customWidth="1"/>
    <col min="6673" max="6673" width="7.5" style="806" customWidth="1"/>
    <col min="6674" max="6675" width="7.25" style="806" customWidth="1"/>
    <col min="6676" max="6676" width="6.625" style="806" customWidth="1"/>
    <col min="6677" max="6677" width="8.375" style="806" customWidth="1"/>
    <col min="6678" max="6912" width="9" style="806"/>
    <col min="6913" max="6913" width="3.5" style="806" customWidth="1"/>
    <col min="6914" max="6914" width="4.125" style="806" customWidth="1"/>
    <col min="6915" max="6915" width="24.625" style="806" customWidth="1"/>
    <col min="6916" max="6916" width="21.125" style="806" customWidth="1"/>
    <col min="6917" max="6917" width="7.5" style="806" customWidth="1"/>
    <col min="6918" max="6918" width="16.125" style="806" customWidth="1"/>
    <col min="6919" max="6919" width="7.875" style="806" customWidth="1"/>
    <col min="6920" max="6920" width="8.125" style="806" customWidth="1"/>
    <col min="6921" max="6921" width="4.125" style="806" customWidth="1"/>
    <col min="6922" max="6922" width="5.75" style="806" customWidth="1"/>
    <col min="6923" max="6923" width="6.25" style="806" customWidth="1"/>
    <col min="6924" max="6924" width="7.75" style="806" customWidth="1"/>
    <col min="6925" max="6925" width="6" style="806" customWidth="1"/>
    <col min="6926" max="6926" width="7.5" style="806" customWidth="1"/>
    <col min="6927" max="6927" width="6.625" style="806" customWidth="1"/>
    <col min="6928" max="6928" width="4.375" style="806" customWidth="1"/>
    <col min="6929" max="6929" width="7.5" style="806" customWidth="1"/>
    <col min="6930" max="6931" width="7.25" style="806" customWidth="1"/>
    <col min="6932" max="6932" width="6.625" style="806" customWidth="1"/>
    <col min="6933" max="6933" width="8.375" style="806" customWidth="1"/>
    <col min="6934" max="7168" width="9" style="806"/>
    <col min="7169" max="7169" width="3.5" style="806" customWidth="1"/>
    <col min="7170" max="7170" width="4.125" style="806" customWidth="1"/>
    <col min="7171" max="7171" width="24.625" style="806" customWidth="1"/>
    <col min="7172" max="7172" width="21.125" style="806" customWidth="1"/>
    <col min="7173" max="7173" width="7.5" style="806" customWidth="1"/>
    <col min="7174" max="7174" width="16.125" style="806" customWidth="1"/>
    <col min="7175" max="7175" width="7.875" style="806" customWidth="1"/>
    <col min="7176" max="7176" width="8.125" style="806" customWidth="1"/>
    <col min="7177" max="7177" width="4.125" style="806" customWidth="1"/>
    <col min="7178" max="7178" width="5.75" style="806" customWidth="1"/>
    <col min="7179" max="7179" width="6.25" style="806" customWidth="1"/>
    <col min="7180" max="7180" width="7.75" style="806" customWidth="1"/>
    <col min="7181" max="7181" width="6" style="806" customWidth="1"/>
    <col min="7182" max="7182" width="7.5" style="806" customWidth="1"/>
    <col min="7183" max="7183" width="6.625" style="806" customWidth="1"/>
    <col min="7184" max="7184" width="4.375" style="806" customWidth="1"/>
    <col min="7185" max="7185" width="7.5" style="806" customWidth="1"/>
    <col min="7186" max="7187" width="7.25" style="806" customWidth="1"/>
    <col min="7188" max="7188" width="6.625" style="806" customWidth="1"/>
    <col min="7189" max="7189" width="8.375" style="806" customWidth="1"/>
    <col min="7190" max="7424" width="9" style="806"/>
    <col min="7425" max="7425" width="3.5" style="806" customWidth="1"/>
    <col min="7426" max="7426" width="4.125" style="806" customWidth="1"/>
    <col min="7427" max="7427" width="24.625" style="806" customWidth="1"/>
    <col min="7428" max="7428" width="21.125" style="806" customWidth="1"/>
    <col min="7429" max="7429" width="7.5" style="806" customWidth="1"/>
    <col min="7430" max="7430" width="16.125" style="806" customWidth="1"/>
    <col min="7431" max="7431" width="7.875" style="806" customWidth="1"/>
    <col min="7432" max="7432" width="8.125" style="806" customWidth="1"/>
    <col min="7433" max="7433" width="4.125" style="806" customWidth="1"/>
    <col min="7434" max="7434" width="5.75" style="806" customWidth="1"/>
    <col min="7435" max="7435" width="6.25" style="806" customWidth="1"/>
    <col min="7436" max="7436" width="7.75" style="806" customWidth="1"/>
    <col min="7437" max="7437" width="6" style="806" customWidth="1"/>
    <col min="7438" max="7438" width="7.5" style="806" customWidth="1"/>
    <col min="7439" max="7439" width="6.625" style="806" customWidth="1"/>
    <col min="7440" max="7440" width="4.375" style="806" customWidth="1"/>
    <col min="7441" max="7441" width="7.5" style="806" customWidth="1"/>
    <col min="7442" max="7443" width="7.25" style="806" customWidth="1"/>
    <col min="7444" max="7444" width="6.625" style="806" customWidth="1"/>
    <col min="7445" max="7445" width="8.375" style="806" customWidth="1"/>
    <col min="7446" max="7680" width="9" style="806"/>
    <col min="7681" max="7681" width="3.5" style="806" customWidth="1"/>
    <col min="7682" max="7682" width="4.125" style="806" customWidth="1"/>
    <col min="7683" max="7683" width="24.625" style="806" customWidth="1"/>
    <col min="7684" max="7684" width="21.125" style="806" customWidth="1"/>
    <col min="7685" max="7685" width="7.5" style="806" customWidth="1"/>
    <col min="7686" max="7686" width="16.125" style="806" customWidth="1"/>
    <col min="7687" max="7687" width="7.875" style="806" customWidth="1"/>
    <col min="7688" max="7688" width="8.125" style="806" customWidth="1"/>
    <col min="7689" max="7689" width="4.125" style="806" customWidth="1"/>
    <col min="7690" max="7690" width="5.75" style="806" customWidth="1"/>
    <col min="7691" max="7691" width="6.25" style="806" customWidth="1"/>
    <col min="7692" max="7692" width="7.75" style="806" customWidth="1"/>
    <col min="7693" max="7693" width="6" style="806" customWidth="1"/>
    <col min="7694" max="7694" width="7.5" style="806" customWidth="1"/>
    <col min="7695" max="7695" width="6.625" style="806" customWidth="1"/>
    <col min="7696" max="7696" width="4.375" style="806" customWidth="1"/>
    <col min="7697" max="7697" width="7.5" style="806" customWidth="1"/>
    <col min="7698" max="7699" width="7.25" style="806" customWidth="1"/>
    <col min="7700" max="7700" width="6.625" style="806" customWidth="1"/>
    <col min="7701" max="7701" width="8.375" style="806" customWidth="1"/>
    <col min="7702" max="7936" width="9" style="806"/>
    <col min="7937" max="7937" width="3.5" style="806" customWidth="1"/>
    <col min="7938" max="7938" width="4.125" style="806" customWidth="1"/>
    <col min="7939" max="7939" width="24.625" style="806" customWidth="1"/>
    <col min="7940" max="7940" width="21.125" style="806" customWidth="1"/>
    <col min="7941" max="7941" width="7.5" style="806" customWidth="1"/>
    <col min="7942" max="7942" width="16.125" style="806" customWidth="1"/>
    <col min="7943" max="7943" width="7.875" style="806" customWidth="1"/>
    <col min="7944" max="7944" width="8.125" style="806" customWidth="1"/>
    <col min="7945" max="7945" width="4.125" style="806" customWidth="1"/>
    <col min="7946" max="7946" width="5.75" style="806" customWidth="1"/>
    <col min="7947" max="7947" width="6.25" style="806" customWidth="1"/>
    <col min="7948" max="7948" width="7.75" style="806" customWidth="1"/>
    <col min="7949" max="7949" width="6" style="806" customWidth="1"/>
    <col min="7950" max="7950" width="7.5" style="806" customWidth="1"/>
    <col min="7951" max="7951" width="6.625" style="806" customWidth="1"/>
    <col min="7952" max="7952" width="4.375" style="806" customWidth="1"/>
    <col min="7953" max="7953" width="7.5" style="806" customWidth="1"/>
    <col min="7954" max="7955" width="7.25" style="806" customWidth="1"/>
    <col min="7956" max="7956" width="6.625" style="806" customWidth="1"/>
    <col min="7957" max="7957" width="8.375" style="806" customWidth="1"/>
    <col min="7958" max="8192" width="9" style="806"/>
    <col min="8193" max="8193" width="3.5" style="806" customWidth="1"/>
    <col min="8194" max="8194" width="4.125" style="806" customWidth="1"/>
    <col min="8195" max="8195" width="24.625" style="806" customWidth="1"/>
    <col min="8196" max="8196" width="21.125" style="806" customWidth="1"/>
    <col min="8197" max="8197" width="7.5" style="806" customWidth="1"/>
    <col min="8198" max="8198" width="16.125" style="806" customWidth="1"/>
    <col min="8199" max="8199" width="7.875" style="806" customWidth="1"/>
    <col min="8200" max="8200" width="8.125" style="806" customWidth="1"/>
    <col min="8201" max="8201" width="4.125" style="806" customWidth="1"/>
    <col min="8202" max="8202" width="5.75" style="806" customWidth="1"/>
    <col min="8203" max="8203" width="6.25" style="806" customWidth="1"/>
    <col min="8204" max="8204" width="7.75" style="806" customWidth="1"/>
    <col min="8205" max="8205" width="6" style="806" customWidth="1"/>
    <col min="8206" max="8206" width="7.5" style="806" customWidth="1"/>
    <col min="8207" max="8207" width="6.625" style="806" customWidth="1"/>
    <col min="8208" max="8208" width="4.375" style="806" customWidth="1"/>
    <col min="8209" max="8209" width="7.5" style="806" customWidth="1"/>
    <col min="8210" max="8211" width="7.25" style="806" customWidth="1"/>
    <col min="8212" max="8212" width="6.625" style="806" customWidth="1"/>
    <col min="8213" max="8213" width="8.375" style="806" customWidth="1"/>
    <col min="8214" max="8448" width="9" style="806"/>
    <col min="8449" max="8449" width="3.5" style="806" customWidth="1"/>
    <col min="8450" max="8450" width="4.125" style="806" customWidth="1"/>
    <col min="8451" max="8451" width="24.625" style="806" customWidth="1"/>
    <col min="8452" max="8452" width="21.125" style="806" customWidth="1"/>
    <col min="8453" max="8453" width="7.5" style="806" customWidth="1"/>
    <col min="8454" max="8454" width="16.125" style="806" customWidth="1"/>
    <col min="8455" max="8455" width="7.875" style="806" customWidth="1"/>
    <col min="8456" max="8456" width="8.125" style="806" customWidth="1"/>
    <col min="8457" max="8457" width="4.125" style="806" customWidth="1"/>
    <col min="8458" max="8458" width="5.75" style="806" customWidth="1"/>
    <col min="8459" max="8459" width="6.25" style="806" customWidth="1"/>
    <col min="8460" max="8460" width="7.75" style="806" customWidth="1"/>
    <col min="8461" max="8461" width="6" style="806" customWidth="1"/>
    <col min="8462" max="8462" width="7.5" style="806" customWidth="1"/>
    <col min="8463" max="8463" width="6.625" style="806" customWidth="1"/>
    <col min="8464" max="8464" width="4.375" style="806" customWidth="1"/>
    <col min="8465" max="8465" width="7.5" style="806" customWidth="1"/>
    <col min="8466" max="8467" width="7.25" style="806" customWidth="1"/>
    <col min="8468" max="8468" width="6.625" style="806" customWidth="1"/>
    <col min="8469" max="8469" width="8.375" style="806" customWidth="1"/>
    <col min="8470" max="8704" width="9" style="806"/>
    <col min="8705" max="8705" width="3.5" style="806" customWidth="1"/>
    <col min="8706" max="8706" width="4.125" style="806" customWidth="1"/>
    <col min="8707" max="8707" width="24.625" style="806" customWidth="1"/>
    <col min="8708" max="8708" width="21.125" style="806" customWidth="1"/>
    <col min="8709" max="8709" width="7.5" style="806" customWidth="1"/>
    <col min="8710" max="8710" width="16.125" style="806" customWidth="1"/>
    <col min="8711" max="8711" width="7.875" style="806" customWidth="1"/>
    <col min="8712" max="8712" width="8.125" style="806" customWidth="1"/>
    <col min="8713" max="8713" width="4.125" style="806" customWidth="1"/>
    <col min="8714" max="8714" width="5.75" style="806" customWidth="1"/>
    <col min="8715" max="8715" width="6.25" style="806" customWidth="1"/>
    <col min="8716" max="8716" width="7.75" style="806" customWidth="1"/>
    <col min="8717" max="8717" width="6" style="806" customWidth="1"/>
    <col min="8718" max="8718" width="7.5" style="806" customWidth="1"/>
    <col min="8719" max="8719" width="6.625" style="806" customWidth="1"/>
    <col min="8720" max="8720" width="4.375" style="806" customWidth="1"/>
    <col min="8721" max="8721" width="7.5" style="806" customWidth="1"/>
    <col min="8722" max="8723" width="7.25" style="806" customWidth="1"/>
    <col min="8724" max="8724" width="6.625" style="806" customWidth="1"/>
    <col min="8725" max="8725" width="8.375" style="806" customWidth="1"/>
    <col min="8726" max="8960" width="9" style="806"/>
    <col min="8961" max="8961" width="3.5" style="806" customWidth="1"/>
    <col min="8962" max="8962" width="4.125" style="806" customWidth="1"/>
    <col min="8963" max="8963" width="24.625" style="806" customWidth="1"/>
    <col min="8964" max="8964" width="21.125" style="806" customWidth="1"/>
    <col min="8965" max="8965" width="7.5" style="806" customWidth="1"/>
    <col min="8966" max="8966" width="16.125" style="806" customWidth="1"/>
    <col min="8967" max="8967" width="7.875" style="806" customWidth="1"/>
    <col min="8968" max="8968" width="8.125" style="806" customWidth="1"/>
    <col min="8969" max="8969" width="4.125" style="806" customWidth="1"/>
    <col min="8970" max="8970" width="5.75" style="806" customWidth="1"/>
    <col min="8971" max="8971" width="6.25" style="806" customWidth="1"/>
    <col min="8972" max="8972" width="7.75" style="806" customWidth="1"/>
    <col min="8973" max="8973" width="6" style="806" customWidth="1"/>
    <col min="8974" max="8974" width="7.5" style="806" customWidth="1"/>
    <col min="8975" max="8975" width="6.625" style="806" customWidth="1"/>
    <col min="8976" max="8976" width="4.375" style="806" customWidth="1"/>
    <col min="8977" max="8977" width="7.5" style="806" customWidth="1"/>
    <col min="8978" max="8979" width="7.25" style="806" customWidth="1"/>
    <col min="8980" max="8980" width="6.625" style="806" customWidth="1"/>
    <col min="8981" max="8981" width="8.375" style="806" customWidth="1"/>
    <col min="8982" max="9216" width="9" style="806"/>
    <col min="9217" max="9217" width="3.5" style="806" customWidth="1"/>
    <col min="9218" max="9218" width="4.125" style="806" customWidth="1"/>
    <col min="9219" max="9219" width="24.625" style="806" customWidth="1"/>
    <col min="9220" max="9220" width="21.125" style="806" customWidth="1"/>
    <col min="9221" max="9221" width="7.5" style="806" customWidth="1"/>
    <col min="9222" max="9222" width="16.125" style="806" customWidth="1"/>
    <col min="9223" max="9223" width="7.875" style="806" customWidth="1"/>
    <col min="9224" max="9224" width="8.125" style="806" customWidth="1"/>
    <col min="9225" max="9225" width="4.125" style="806" customWidth="1"/>
    <col min="9226" max="9226" width="5.75" style="806" customWidth="1"/>
    <col min="9227" max="9227" width="6.25" style="806" customWidth="1"/>
    <col min="9228" max="9228" width="7.75" style="806" customWidth="1"/>
    <col min="9229" max="9229" width="6" style="806" customWidth="1"/>
    <col min="9230" max="9230" width="7.5" style="806" customWidth="1"/>
    <col min="9231" max="9231" width="6.625" style="806" customWidth="1"/>
    <col min="9232" max="9232" width="4.375" style="806" customWidth="1"/>
    <col min="9233" max="9233" width="7.5" style="806" customWidth="1"/>
    <col min="9234" max="9235" width="7.25" style="806" customWidth="1"/>
    <col min="9236" max="9236" width="6.625" style="806" customWidth="1"/>
    <col min="9237" max="9237" width="8.375" style="806" customWidth="1"/>
    <col min="9238" max="9472" width="9" style="806"/>
    <col min="9473" max="9473" width="3.5" style="806" customWidth="1"/>
    <col min="9474" max="9474" width="4.125" style="806" customWidth="1"/>
    <col min="9475" max="9475" width="24.625" style="806" customWidth="1"/>
    <col min="9476" max="9476" width="21.125" style="806" customWidth="1"/>
    <col min="9477" max="9477" width="7.5" style="806" customWidth="1"/>
    <col min="9478" max="9478" width="16.125" style="806" customWidth="1"/>
    <col min="9479" max="9479" width="7.875" style="806" customWidth="1"/>
    <col min="9480" max="9480" width="8.125" style="806" customWidth="1"/>
    <col min="9481" max="9481" width="4.125" style="806" customWidth="1"/>
    <col min="9482" max="9482" width="5.75" style="806" customWidth="1"/>
    <col min="9483" max="9483" width="6.25" style="806" customWidth="1"/>
    <col min="9484" max="9484" width="7.75" style="806" customWidth="1"/>
    <col min="9485" max="9485" width="6" style="806" customWidth="1"/>
    <col min="9486" max="9486" width="7.5" style="806" customWidth="1"/>
    <col min="9487" max="9487" width="6.625" style="806" customWidth="1"/>
    <col min="9488" max="9488" width="4.375" style="806" customWidth="1"/>
    <col min="9489" max="9489" width="7.5" style="806" customWidth="1"/>
    <col min="9490" max="9491" width="7.25" style="806" customWidth="1"/>
    <col min="9492" max="9492" width="6.625" style="806" customWidth="1"/>
    <col min="9493" max="9493" width="8.375" style="806" customWidth="1"/>
    <col min="9494" max="9728" width="9" style="806"/>
    <col min="9729" max="9729" width="3.5" style="806" customWidth="1"/>
    <col min="9730" max="9730" width="4.125" style="806" customWidth="1"/>
    <col min="9731" max="9731" width="24.625" style="806" customWidth="1"/>
    <col min="9732" max="9732" width="21.125" style="806" customWidth="1"/>
    <col min="9733" max="9733" width="7.5" style="806" customWidth="1"/>
    <col min="9734" max="9734" width="16.125" style="806" customWidth="1"/>
    <col min="9735" max="9735" width="7.875" style="806" customWidth="1"/>
    <col min="9736" max="9736" width="8.125" style="806" customWidth="1"/>
    <col min="9737" max="9737" width="4.125" style="806" customWidth="1"/>
    <col min="9738" max="9738" width="5.75" style="806" customWidth="1"/>
    <col min="9739" max="9739" width="6.25" style="806" customWidth="1"/>
    <col min="9740" max="9740" width="7.75" style="806" customWidth="1"/>
    <col min="9741" max="9741" width="6" style="806" customWidth="1"/>
    <col min="9742" max="9742" width="7.5" style="806" customWidth="1"/>
    <col min="9743" max="9743" width="6.625" style="806" customWidth="1"/>
    <col min="9744" max="9744" width="4.375" style="806" customWidth="1"/>
    <col min="9745" max="9745" width="7.5" style="806" customWidth="1"/>
    <col min="9746" max="9747" width="7.25" style="806" customWidth="1"/>
    <col min="9748" max="9748" width="6.625" style="806" customWidth="1"/>
    <col min="9749" max="9749" width="8.375" style="806" customWidth="1"/>
    <col min="9750" max="9984" width="9" style="806"/>
    <col min="9985" max="9985" width="3.5" style="806" customWidth="1"/>
    <col min="9986" max="9986" width="4.125" style="806" customWidth="1"/>
    <col min="9987" max="9987" width="24.625" style="806" customWidth="1"/>
    <col min="9988" max="9988" width="21.125" style="806" customWidth="1"/>
    <col min="9989" max="9989" width="7.5" style="806" customWidth="1"/>
    <col min="9990" max="9990" width="16.125" style="806" customWidth="1"/>
    <col min="9991" max="9991" width="7.875" style="806" customWidth="1"/>
    <col min="9992" max="9992" width="8.125" style="806" customWidth="1"/>
    <col min="9993" max="9993" width="4.125" style="806" customWidth="1"/>
    <col min="9994" max="9994" width="5.75" style="806" customWidth="1"/>
    <col min="9995" max="9995" width="6.25" style="806" customWidth="1"/>
    <col min="9996" max="9996" width="7.75" style="806" customWidth="1"/>
    <col min="9997" max="9997" width="6" style="806" customWidth="1"/>
    <col min="9998" max="9998" width="7.5" style="806" customWidth="1"/>
    <col min="9999" max="9999" width="6.625" style="806" customWidth="1"/>
    <col min="10000" max="10000" width="4.375" style="806" customWidth="1"/>
    <col min="10001" max="10001" width="7.5" style="806" customWidth="1"/>
    <col min="10002" max="10003" width="7.25" style="806" customWidth="1"/>
    <col min="10004" max="10004" width="6.625" style="806" customWidth="1"/>
    <col min="10005" max="10005" width="8.375" style="806" customWidth="1"/>
    <col min="10006" max="10240" width="9" style="806"/>
    <col min="10241" max="10241" width="3.5" style="806" customWidth="1"/>
    <col min="10242" max="10242" width="4.125" style="806" customWidth="1"/>
    <col min="10243" max="10243" width="24.625" style="806" customWidth="1"/>
    <col min="10244" max="10244" width="21.125" style="806" customWidth="1"/>
    <col min="10245" max="10245" width="7.5" style="806" customWidth="1"/>
    <col min="10246" max="10246" width="16.125" style="806" customWidth="1"/>
    <col min="10247" max="10247" width="7.875" style="806" customWidth="1"/>
    <col min="10248" max="10248" width="8.125" style="806" customWidth="1"/>
    <col min="10249" max="10249" width="4.125" style="806" customWidth="1"/>
    <col min="10250" max="10250" width="5.75" style="806" customWidth="1"/>
    <col min="10251" max="10251" width="6.25" style="806" customWidth="1"/>
    <col min="10252" max="10252" width="7.75" style="806" customWidth="1"/>
    <col min="10253" max="10253" width="6" style="806" customWidth="1"/>
    <col min="10254" max="10254" width="7.5" style="806" customWidth="1"/>
    <col min="10255" max="10255" width="6.625" style="806" customWidth="1"/>
    <col min="10256" max="10256" width="4.375" style="806" customWidth="1"/>
    <col min="10257" max="10257" width="7.5" style="806" customWidth="1"/>
    <col min="10258" max="10259" width="7.25" style="806" customWidth="1"/>
    <col min="10260" max="10260" width="6.625" style="806" customWidth="1"/>
    <col min="10261" max="10261" width="8.375" style="806" customWidth="1"/>
    <col min="10262" max="10496" width="9" style="806"/>
    <col min="10497" max="10497" width="3.5" style="806" customWidth="1"/>
    <col min="10498" max="10498" width="4.125" style="806" customWidth="1"/>
    <col min="10499" max="10499" width="24.625" style="806" customWidth="1"/>
    <col min="10500" max="10500" width="21.125" style="806" customWidth="1"/>
    <col min="10501" max="10501" width="7.5" style="806" customWidth="1"/>
    <col min="10502" max="10502" width="16.125" style="806" customWidth="1"/>
    <col min="10503" max="10503" width="7.875" style="806" customWidth="1"/>
    <col min="10504" max="10504" width="8.125" style="806" customWidth="1"/>
    <col min="10505" max="10505" width="4.125" style="806" customWidth="1"/>
    <col min="10506" max="10506" width="5.75" style="806" customWidth="1"/>
    <col min="10507" max="10507" width="6.25" style="806" customWidth="1"/>
    <col min="10508" max="10508" width="7.75" style="806" customWidth="1"/>
    <col min="10509" max="10509" width="6" style="806" customWidth="1"/>
    <col min="10510" max="10510" width="7.5" style="806" customWidth="1"/>
    <col min="10511" max="10511" width="6.625" style="806" customWidth="1"/>
    <col min="10512" max="10512" width="4.375" style="806" customWidth="1"/>
    <col min="10513" max="10513" width="7.5" style="806" customWidth="1"/>
    <col min="10514" max="10515" width="7.25" style="806" customWidth="1"/>
    <col min="10516" max="10516" width="6.625" style="806" customWidth="1"/>
    <col min="10517" max="10517" width="8.375" style="806" customWidth="1"/>
    <col min="10518" max="10752" width="9" style="806"/>
    <col min="10753" max="10753" width="3.5" style="806" customWidth="1"/>
    <col min="10754" max="10754" width="4.125" style="806" customWidth="1"/>
    <col min="10755" max="10755" width="24.625" style="806" customWidth="1"/>
    <col min="10756" max="10756" width="21.125" style="806" customWidth="1"/>
    <col min="10757" max="10757" width="7.5" style="806" customWidth="1"/>
    <col min="10758" max="10758" width="16.125" style="806" customWidth="1"/>
    <col min="10759" max="10759" width="7.875" style="806" customWidth="1"/>
    <col min="10760" max="10760" width="8.125" style="806" customWidth="1"/>
    <col min="10761" max="10761" width="4.125" style="806" customWidth="1"/>
    <col min="10762" max="10762" width="5.75" style="806" customWidth="1"/>
    <col min="10763" max="10763" width="6.25" style="806" customWidth="1"/>
    <col min="10764" max="10764" width="7.75" style="806" customWidth="1"/>
    <col min="10765" max="10765" width="6" style="806" customWidth="1"/>
    <col min="10766" max="10766" width="7.5" style="806" customWidth="1"/>
    <col min="10767" max="10767" width="6.625" style="806" customWidth="1"/>
    <col min="10768" max="10768" width="4.375" style="806" customWidth="1"/>
    <col min="10769" max="10769" width="7.5" style="806" customWidth="1"/>
    <col min="10770" max="10771" width="7.25" style="806" customWidth="1"/>
    <col min="10772" max="10772" width="6.625" style="806" customWidth="1"/>
    <col min="10773" max="10773" width="8.375" style="806" customWidth="1"/>
    <col min="10774" max="11008" width="9" style="806"/>
    <col min="11009" max="11009" width="3.5" style="806" customWidth="1"/>
    <col min="11010" max="11010" width="4.125" style="806" customWidth="1"/>
    <col min="11011" max="11011" width="24.625" style="806" customWidth="1"/>
    <col min="11012" max="11012" width="21.125" style="806" customWidth="1"/>
    <col min="11013" max="11013" width="7.5" style="806" customWidth="1"/>
    <col min="11014" max="11014" width="16.125" style="806" customWidth="1"/>
    <col min="11015" max="11015" width="7.875" style="806" customWidth="1"/>
    <col min="11016" max="11016" width="8.125" style="806" customWidth="1"/>
    <col min="11017" max="11017" width="4.125" style="806" customWidth="1"/>
    <col min="11018" max="11018" width="5.75" style="806" customWidth="1"/>
    <col min="11019" max="11019" width="6.25" style="806" customWidth="1"/>
    <col min="11020" max="11020" width="7.75" style="806" customWidth="1"/>
    <col min="11021" max="11021" width="6" style="806" customWidth="1"/>
    <col min="11022" max="11022" width="7.5" style="806" customWidth="1"/>
    <col min="11023" max="11023" width="6.625" style="806" customWidth="1"/>
    <col min="11024" max="11024" width="4.375" style="806" customWidth="1"/>
    <col min="11025" max="11025" width="7.5" style="806" customWidth="1"/>
    <col min="11026" max="11027" width="7.25" style="806" customWidth="1"/>
    <col min="11028" max="11028" width="6.625" style="806" customWidth="1"/>
    <col min="11029" max="11029" width="8.375" style="806" customWidth="1"/>
    <col min="11030" max="11264" width="9" style="806"/>
    <col min="11265" max="11265" width="3.5" style="806" customWidth="1"/>
    <col min="11266" max="11266" width="4.125" style="806" customWidth="1"/>
    <col min="11267" max="11267" width="24.625" style="806" customWidth="1"/>
    <col min="11268" max="11268" width="21.125" style="806" customWidth="1"/>
    <col min="11269" max="11269" width="7.5" style="806" customWidth="1"/>
    <col min="11270" max="11270" width="16.125" style="806" customWidth="1"/>
    <col min="11271" max="11271" width="7.875" style="806" customWidth="1"/>
    <col min="11272" max="11272" width="8.125" style="806" customWidth="1"/>
    <col min="11273" max="11273" width="4.125" style="806" customWidth="1"/>
    <col min="11274" max="11274" width="5.75" style="806" customWidth="1"/>
    <col min="11275" max="11275" width="6.25" style="806" customWidth="1"/>
    <col min="11276" max="11276" width="7.75" style="806" customWidth="1"/>
    <col min="11277" max="11277" width="6" style="806" customWidth="1"/>
    <col min="11278" max="11278" width="7.5" style="806" customWidth="1"/>
    <col min="11279" max="11279" width="6.625" style="806" customWidth="1"/>
    <col min="11280" max="11280" width="4.375" style="806" customWidth="1"/>
    <col min="11281" max="11281" width="7.5" style="806" customWidth="1"/>
    <col min="11282" max="11283" width="7.25" style="806" customWidth="1"/>
    <col min="11284" max="11284" width="6.625" style="806" customWidth="1"/>
    <col min="11285" max="11285" width="8.375" style="806" customWidth="1"/>
    <col min="11286" max="11520" width="9" style="806"/>
    <col min="11521" max="11521" width="3.5" style="806" customWidth="1"/>
    <col min="11522" max="11522" width="4.125" style="806" customWidth="1"/>
    <col min="11523" max="11523" width="24.625" style="806" customWidth="1"/>
    <col min="11524" max="11524" width="21.125" style="806" customWidth="1"/>
    <col min="11525" max="11525" width="7.5" style="806" customWidth="1"/>
    <col min="11526" max="11526" width="16.125" style="806" customWidth="1"/>
    <col min="11527" max="11527" width="7.875" style="806" customWidth="1"/>
    <col min="11528" max="11528" width="8.125" style="806" customWidth="1"/>
    <col min="11529" max="11529" width="4.125" style="806" customWidth="1"/>
    <col min="11530" max="11530" width="5.75" style="806" customWidth="1"/>
    <col min="11531" max="11531" width="6.25" style="806" customWidth="1"/>
    <col min="11532" max="11532" width="7.75" style="806" customWidth="1"/>
    <col min="11533" max="11533" width="6" style="806" customWidth="1"/>
    <col min="11534" max="11534" width="7.5" style="806" customWidth="1"/>
    <col min="11535" max="11535" width="6.625" style="806" customWidth="1"/>
    <col min="11536" max="11536" width="4.375" style="806" customWidth="1"/>
    <col min="11537" max="11537" width="7.5" style="806" customWidth="1"/>
    <col min="11538" max="11539" width="7.25" style="806" customWidth="1"/>
    <col min="11540" max="11540" width="6.625" style="806" customWidth="1"/>
    <col min="11541" max="11541" width="8.375" style="806" customWidth="1"/>
    <col min="11542" max="11776" width="9" style="806"/>
    <col min="11777" max="11777" width="3.5" style="806" customWidth="1"/>
    <col min="11778" max="11778" width="4.125" style="806" customWidth="1"/>
    <col min="11779" max="11779" width="24.625" style="806" customWidth="1"/>
    <col min="11780" max="11780" width="21.125" style="806" customWidth="1"/>
    <col min="11781" max="11781" width="7.5" style="806" customWidth="1"/>
    <col min="11782" max="11782" width="16.125" style="806" customWidth="1"/>
    <col min="11783" max="11783" width="7.875" style="806" customWidth="1"/>
    <col min="11784" max="11784" width="8.125" style="806" customWidth="1"/>
    <col min="11785" max="11785" width="4.125" style="806" customWidth="1"/>
    <col min="11786" max="11786" width="5.75" style="806" customWidth="1"/>
    <col min="11787" max="11787" width="6.25" style="806" customWidth="1"/>
    <col min="11788" max="11788" width="7.75" style="806" customWidth="1"/>
    <col min="11789" max="11789" width="6" style="806" customWidth="1"/>
    <col min="11790" max="11790" width="7.5" style="806" customWidth="1"/>
    <col min="11791" max="11791" width="6.625" style="806" customWidth="1"/>
    <col min="11792" max="11792" width="4.375" style="806" customWidth="1"/>
    <col min="11793" max="11793" width="7.5" style="806" customWidth="1"/>
    <col min="11794" max="11795" width="7.25" style="806" customWidth="1"/>
    <col min="11796" max="11796" width="6.625" style="806" customWidth="1"/>
    <col min="11797" max="11797" width="8.375" style="806" customWidth="1"/>
    <col min="11798" max="12032" width="9" style="806"/>
    <col min="12033" max="12033" width="3.5" style="806" customWidth="1"/>
    <col min="12034" max="12034" width="4.125" style="806" customWidth="1"/>
    <col min="12035" max="12035" width="24.625" style="806" customWidth="1"/>
    <col min="12036" max="12036" width="21.125" style="806" customWidth="1"/>
    <col min="12037" max="12037" width="7.5" style="806" customWidth="1"/>
    <col min="12038" max="12038" width="16.125" style="806" customWidth="1"/>
    <col min="12039" max="12039" width="7.875" style="806" customWidth="1"/>
    <col min="12040" max="12040" width="8.125" style="806" customWidth="1"/>
    <col min="12041" max="12041" width="4.125" style="806" customWidth="1"/>
    <col min="12042" max="12042" width="5.75" style="806" customWidth="1"/>
    <col min="12043" max="12043" width="6.25" style="806" customWidth="1"/>
    <col min="12044" max="12044" width="7.75" style="806" customWidth="1"/>
    <col min="12045" max="12045" width="6" style="806" customWidth="1"/>
    <col min="12046" max="12046" width="7.5" style="806" customWidth="1"/>
    <col min="12047" max="12047" width="6.625" style="806" customWidth="1"/>
    <col min="12048" max="12048" width="4.375" style="806" customWidth="1"/>
    <col min="12049" max="12049" width="7.5" style="806" customWidth="1"/>
    <col min="12050" max="12051" width="7.25" style="806" customWidth="1"/>
    <col min="12052" max="12052" width="6.625" style="806" customWidth="1"/>
    <col min="12053" max="12053" width="8.375" style="806" customWidth="1"/>
    <col min="12054" max="12288" width="9" style="806"/>
    <col min="12289" max="12289" width="3.5" style="806" customWidth="1"/>
    <col min="12290" max="12290" width="4.125" style="806" customWidth="1"/>
    <col min="12291" max="12291" width="24.625" style="806" customWidth="1"/>
    <col min="12292" max="12292" width="21.125" style="806" customWidth="1"/>
    <col min="12293" max="12293" width="7.5" style="806" customWidth="1"/>
    <col min="12294" max="12294" width="16.125" style="806" customWidth="1"/>
    <col min="12295" max="12295" width="7.875" style="806" customWidth="1"/>
    <col min="12296" max="12296" width="8.125" style="806" customWidth="1"/>
    <col min="12297" max="12297" width="4.125" style="806" customWidth="1"/>
    <col min="12298" max="12298" width="5.75" style="806" customWidth="1"/>
    <col min="12299" max="12299" width="6.25" style="806" customWidth="1"/>
    <col min="12300" max="12300" width="7.75" style="806" customWidth="1"/>
    <col min="12301" max="12301" width="6" style="806" customWidth="1"/>
    <col min="12302" max="12302" width="7.5" style="806" customWidth="1"/>
    <col min="12303" max="12303" width="6.625" style="806" customWidth="1"/>
    <col min="12304" max="12304" width="4.375" style="806" customWidth="1"/>
    <col min="12305" max="12305" width="7.5" style="806" customWidth="1"/>
    <col min="12306" max="12307" width="7.25" style="806" customWidth="1"/>
    <col min="12308" max="12308" width="6.625" style="806" customWidth="1"/>
    <col min="12309" max="12309" width="8.375" style="806" customWidth="1"/>
    <col min="12310" max="12544" width="9" style="806"/>
    <col min="12545" max="12545" width="3.5" style="806" customWidth="1"/>
    <col min="12546" max="12546" width="4.125" style="806" customWidth="1"/>
    <col min="12547" max="12547" width="24.625" style="806" customWidth="1"/>
    <col min="12548" max="12548" width="21.125" style="806" customWidth="1"/>
    <col min="12549" max="12549" width="7.5" style="806" customWidth="1"/>
    <col min="12550" max="12550" width="16.125" style="806" customWidth="1"/>
    <col min="12551" max="12551" width="7.875" style="806" customWidth="1"/>
    <col min="12552" max="12552" width="8.125" style="806" customWidth="1"/>
    <col min="12553" max="12553" width="4.125" style="806" customWidth="1"/>
    <col min="12554" max="12554" width="5.75" style="806" customWidth="1"/>
    <col min="12555" max="12555" width="6.25" style="806" customWidth="1"/>
    <col min="12556" max="12556" width="7.75" style="806" customWidth="1"/>
    <col min="12557" max="12557" width="6" style="806" customWidth="1"/>
    <col min="12558" max="12558" width="7.5" style="806" customWidth="1"/>
    <col min="12559" max="12559" width="6.625" style="806" customWidth="1"/>
    <col min="12560" max="12560" width="4.375" style="806" customWidth="1"/>
    <col min="12561" max="12561" width="7.5" style="806" customWidth="1"/>
    <col min="12562" max="12563" width="7.25" style="806" customWidth="1"/>
    <col min="12564" max="12564" width="6.625" style="806" customWidth="1"/>
    <col min="12565" max="12565" width="8.375" style="806" customWidth="1"/>
    <col min="12566" max="12800" width="9" style="806"/>
    <col min="12801" max="12801" width="3.5" style="806" customWidth="1"/>
    <col min="12802" max="12802" width="4.125" style="806" customWidth="1"/>
    <col min="12803" max="12803" width="24.625" style="806" customWidth="1"/>
    <col min="12804" max="12804" width="21.125" style="806" customWidth="1"/>
    <col min="12805" max="12805" width="7.5" style="806" customWidth="1"/>
    <col min="12806" max="12806" width="16.125" style="806" customWidth="1"/>
    <col min="12807" max="12807" width="7.875" style="806" customWidth="1"/>
    <col min="12808" max="12808" width="8.125" style="806" customWidth="1"/>
    <col min="12809" max="12809" width="4.125" style="806" customWidth="1"/>
    <col min="12810" max="12810" width="5.75" style="806" customWidth="1"/>
    <col min="12811" max="12811" width="6.25" style="806" customWidth="1"/>
    <col min="12812" max="12812" width="7.75" style="806" customWidth="1"/>
    <col min="12813" max="12813" width="6" style="806" customWidth="1"/>
    <col min="12814" max="12814" width="7.5" style="806" customWidth="1"/>
    <col min="12815" max="12815" width="6.625" style="806" customWidth="1"/>
    <col min="12816" max="12816" width="4.375" style="806" customWidth="1"/>
    <col min="12817" max="12817" width="7.5" style="806" customWidth="1"/>
    <col min="12818" max="12819" width="7.25" style="806" customWidth="1"/>
    <col min="12820" max="12820" width="6.625" style="806" customWidth="1"/>
    <col min="12821" max="12821" width="8.375" style="806" customWidth="1"/>
    <col min="12822" max="13056" width="9" style="806"/>
    <col min="13057" max="13057" width="3.5" style="806" customWidth="1"/>
    <col min="13058" max="13058" width="4.125" style="806" customWidth="1"/>
    <col min="13059" max="13059" width="24.625" style="806" customWidth="1"/>
    <col min="13060" max="13060" width="21.125" style="806" customWidth="1"/>
    <col min="13061" max="13061" width="7.5" style="806" customWidth="1"/>
    <col min="13062" max="13062" width="16.125" style="806" customWidth="1"/>
    <col min="13063" max="13063" width="7.875" style="806" customWidth="1"/>
    <col min="13064" max="13064" width="8.125" style="806" customWidth="1"/>
    <col min="13065" max="13065" width="4.125" style="806" customWidth="1"/>
    <col min="13066" max="13066" width="5.75" style="806" customWidth="1"/>
    <col min="13067" max="13067" width="6.25" style="806" customWidth="1"/>
    <col min="13068" max="13068" width="7.75" style="806" customWidth="1"/>
    <col min="13069" max="13069" width="6" style="806" customWidth="1"/>
    <col min="13070" max="13070" width="7.5" style="806" customWidth="1"/>
    <col min="13071" max="13071" width="6.625" style="806" customWidth="1"/>
    <col min="13072" max="13072" width="4.375" style="806" customWidth="1"/>
    <col min="13073" max="13073" width="7.5" style="806" customWidth="1"/>
    <col min="13074" max="13075" width="7.25" style="806" customWidth="1"/>
    <col min="13076" max="13076" width="6.625" style="806" customWidth="1"/>
    <col min="13077" max="13077" width="8.375" style="806" customWidth="1"/>
    <col min="13078" max="13312" width="9" style="806"/>
    <col min="13313" max="13313" width="3.5" style="806" customWidth="1"/>
    <col min="13314" max="13314" width="4.125" style="806" customWidth="1"/>
    <col min="13315" max="13315" width="24.625" style="806" customWidth="1"/>
    <col min="13316" max="13316" width="21.125" style="806" customWidth="1"/>
    <col min="13317" max="13317" width="7.5" style="806" customWidth="1"/>
    <col min="13318" max="13318" width="16.125" style="806" customWidth="1"/>
    <col min="13319" max="13319" width="7.875" style="806" customWidth="1"/>
    <col min="13320" max="13320" width="8.125" style="806" customWidth="1"/>
    <col min="13321" max="13321" width="4.125" style="806" customWidth="1"/>
    <col min="13322" max="13322" width="5.75" style="806" customWidth="1"/>
    <col min="13323" max="13323" width="6.25" style="806" customWidth="1"/>
    <col min="13324" max="13324" width="7.75" style="806" customWidth="1"/>
    <col min="13325" max="13325" width="6" style="806" customWidth="1"/>
    <col min="13326" max="13326" width="7.5" style="806" customWidth="1"/>
    <col min="13327" max="13327" width="6.625" style="806" customWidth="1"/>
    <col min="13328" max="13328" width="4.375" style="806" customWidth="1"/>
    <col min="13329" max="13329" width="7.5" style="806" customWidth="1"/>
    <col min="13330" max="13331" width="7.25" style="806" customWidth="1"/>
    <col min="13332" max="13332" width="6.625" style="806" customWidth="1"/>
    <col min="13333" max="13333" width="8.375" style="806" customWidth="1"/>
    <col min="13334" max="13568" width="9" style="806"/>
    <col min="13569" max="13569" width="3.5" style="806" customWidth="1"/>
    <col min="13570" max="13570" width="4.125" style="806" customWidth="1"/>
    <col min="13571" max="13571" width="24.625" style="806" customWidth="1"/>
    <col min="13572" max="13572" width="21.125" style="806" customWidth="1"/>
    <col min="13573" max="13573" width="7.5" style="806" customWidth="1"/>
    <col min="13574" max="13574" width="16.125" style="806" customWidth="1"/>
    <col min="13575" max="13575" width="7.875" style="806" customWidth="1"/>
    <col min="13576" max="13576" width="8.125" style="806" customWidth="1"/>
    <col min="13577" max="13577" width="4.125" style="806" customWidth="1"/>
    <col min="13578" max="13578" width="5.75" style="806" customWidth="1"/>
    <col min="13579" max="13579" width="6.25" style="806" customWidth="1"/>
    <col min="13580" max="13580" width="7.75" style="806" customWidth="1"/>
    <col min="13581" max="13581" width="6" style="806" customWidth="1"/>
    <col min="13582" max="13582" width="7.5" style="806" customWidth="1"/>
    <col min="13583" max="13583" width="6.625" style="806" customWidth="1"/>
    <col min="13584" max="13584" width="4.375" style="806" customWidth="1"/>
    <col min="13585" max="13585" width="7.5" style="806" customWidth="1"/>
    <col min="13586" max="13587" width="7.25" style="806" customWidth="1"/>
    <col min="13588" max="13588" width="6.625" style="806" customWidth="1"/>
    <col min="13589" max="13589" width="8.375" style="806" customWidth="1"/>
    <col min="13590" max="13824" width="9" style="806"/>
    <col min="13825" max="13825" width="3.5" style="806" customWidth="1"/>
    <col min="13826" max="13826" width="4.125" style="806" customWidth="1"/>
    <col min="13827" max="13827" width="24.625" style="806" customWidth="1"/>
    <col min="13828" max="13828" width="21.125" style="806" customWidth="1"/>
    <col min="13829" max="13829" width="7.5" style="806" customWidth="1"/>
    <col min="13830" max="13830" width="16.125" style="806" customWidth="1"/>
    <col min="13831" max="13831" width="7.875" style="806" customWidth="1"/>
    <col min="13832" max="13832" width="8.125" style="806" customWidth="1"/>
    <col min="13833" max="13833" width="4.125" style="806" customWidth="1"/>
    <col min="13834" max="13834" width="5.75" style="806" customWidth="1"/>
    <col min="13835" max="13835" width="6.25" style="806" customWidth="1"/>
    <col min="13836" max="13836" width="7.75" style="806" customWidth="1"/>
    <col min="13837" max="13837" width="6" style="806" customWidth="1"/>
    <col min="13838" max="13838" width="7.5" style="806" customWidth="1"/>
    <col min="13839" max="13839" width="6.625" style="806" customWidth="1"/>
    <col min="13840" max="13840" width="4.375" style="806" customWidth="1"/>
    <col min="13841" max="13841" width="7.5" style="806" customWidth="1"/>
    <col min="13842" max="13843" width="7.25" style="806" customWidth="1"/>
    <col min="13844" max="13844" width="6.625" style="806" customWidth="1"/>
    <col min="13845" max="13845" width="8.375" style="806" customWidth="1"/>
    <col min="13846" max="14080" width="9" style="806"/>
    <col min="14081" max="14081" width="3.5" style="806" customWidth="1"/>
    <col min="14082" max="14082" width="4.125" style="806" customWidth="1"/>
    <col min="14083" max="14083" width="24.625" style="806" customWidth="1"/>
    <col min="14084" max="14084" width="21.125" style="806" customWidth="1"/>
    <col min="14085" max="14085" width="7.5" style="806" customWidth="1"/>
    <col min="14086" max="14086" width="16.125" style="806" customWidth="1"/>
    <col min="14087" max="14087" width="7.875" style="806" customWidth="1"/>
    <col min="14088" max="14088" width="8.125" style="806" customWidth="1"/>
    <col min="14089" max="14089" width="4.125" style="806" customWidth="1"/>
    <col min="14090" max="14090" width="5.75" style="806" customWidth="1"/>
    <col min="14091" max="14091" width="6.25" style="806" customWidth="1"/>
    <col min="14092" max="14092" width="7.75" style="806" customWidth="1"/>
    <col min="14093" max="14093" width="6" style="806" customWidth="1"/>
    <col min="14094" max="14094" width="7.5" style="806" customWidth="1"/>
    <col min="14095" max="14095" width="6.625" style="806" customWidth="1"/>
    <col min="14096" max="14096" width="4.375" style="806" customWidth="1"/>
    <col min="14097" max="14097" width="7.5" style="806" customWidth="1"/>
    <col min="14098" max="14099" width="7.25" style="806" customWidth="1"/>
    <col min="14100" max="14100" width="6.625" style="806" customWidth="1"/>
    <col min="14101" max="14101" width="8.375" style="806" customWidth="1"/>
    <col min="14102" max="14336" width="9" style="806"/>
    <col min="14337" max="14337" width="3.5" style="806" customWidth="1"/>
    <col min="14338" max="14338" width="4.125" style="806" customWidth="1"/>
    <col min="14339" max="14339" width="24.625" style="806" customWidth="1"/>
    <col min="14340" max="14340" width="21.125" style="806" customWidth="1"/>
    <col min="14341" max="14341" width="7.5" style="806" customWidth="1"/>
    <col min="14342" max="14342" width="16.125" style="806" customWidth="1"/>
    <col min="14343" max="14343" width="7.875" style="806" customWidth="1"/>
    <col min="14344" max="14344" width="8.125" style="806" customWidth="1"/>
    <col min="14345" max="14345" width="4.125" style="806" customWidth="1"/>
    <col min="14346" max="14346" width="5.75" style="806" customWidth="1"/>
    <col min="14347" max="14347" width="6.25" style="806" customWidth="1"/>
    <col min="14348" max="14348" width="7.75" style="806" customWidth="1"/>
    <col min="14349" max="14349" width="6" style="806" customWidth="1"/>
    <col min="14350" max="14350" width="7.5" style="806" customWidth="1"/>
    <col min="14351" max="14351" width="6.625" style="806" customWidth="1"/>
    <col min="14352" max="14352" width="4.375" style="806" customWidth="1"/>
    <col min="14353" max="14353" width="7.5" style="806" customWidth="1"/>
    <col min="14354" max="14355" width="7.25" style="806" customWidth="1"/>
    <col min="14356" max="14356" width="6.625" style="806" customWidth="1"/>
    <col min="14357" max="14357" width="8.375" style="806" customWidth="1"/>
    <col min="14358" max="14592" width="9" style="806"/>
    <col min="14593" max="14593" width="3.5" style="806" customWidth="1"/>
    <col min="14594" max="14594" width="4.125" style="806" customWidth="1"/>
    <col min="14595" max="14595" width="24.625" style="806" customWidth="1"/>
    <col min="14596" max="14596" width="21.125" style="806" customWidth="1"/>
    <col min="14597" max="14597" width="7.5" style="806" customWidth="1"/>
    <col min="14598" max="14598" width="16.125" style="806" customWidth="1"/>
    <col min="14599" max="14599" width="7.875" style="806" customWidth="1"/>
    <col min="14600" max="14600" width="8.125" style="806" customWidth="1"/>
    <col min="14601" max="14601" width="4.125" style="806" customWidth="1"/>
    <col min="14602" max="14602" width="5.75" style="806" customWidth="1"/>
    <col min="14603" max="14603" width="6.25" style="806" customWidth="1"/>
    <col min="14604" max="14604" width="7.75" style="806" customWidth="1"/>
    <col min="14605" max="14605" width="6" style="806" customWidth="1"/>
    <col min="14606" max="14606" width="7.5" style="806" customWidth="1"/>
    <col min="14607" max="14607" width="6.625" style="806" customWidth="1"/>
    <col min="14608" max="14608" width="4.375" style="806" customWidth="1"/>
    <col min="14609" max="14609" width="7.5" style="806" customWidth="1"/>
    <col min="14610" max="14611" width="7.25" style="806" customWidth="1"/>
    <col min="14612" max="14612" width="6.625" style="806" customWidth="1"/>
    <col min="14613" max="14613" width="8.375" style="806" customWidth="1"/>
    <col min="14614" max="14848" width="9" style="806"/>
    <col min="14849" max="14849" width="3.5" style="806" customWidth="1"/>
    <col min="14850" max="14850" width="4.125" style="806" customWidth="1"/>
    <col min="14851" max="14851" width="24.625" style="806" customWidth="1"/>
    <col min="14852" max="14852" width="21.125" style="806" customWidth="1"/>
    <col min="14853" max="14853" width="7.5" style="806" customWidth="1"/>
    <col min="14854" max="14854" width="16.125" style="806" customWidth="1"/>
    <col min="14855" max="14855" width="7.875" style="806" customWidth="1"/>
    <col min="14856" max="14856" width="8.125" style="806" customWidth="1"/>
    <col min="14857" max="14857" width="4.125" style="806" customWidth="1"/>
    <col min="14858" max="14858" width="5.75" style="806" customWidth="1"/>
    <col min="14859" max="14859" width="6.25" style="806" customWidth="1"/>
    <col min="14860" max="14860" width="7.75" style="806" customWidth="1"/>
    <col min="14861" max="14861" width="6" style="806" customWidth="1"/>
    <col min="14862" max="14862" width="7.5" style="806" customWidth="1"/>
    <col min="14863" max="14863" width="6.625" style="806" customWidth="1"/>
    <col min="14864" max="14864" width="4.375" style="806" customWidth="1"/>
    <col min="14865" max="14865" width="7.5" style="806" customWidth="1"/>
    <col min="14866" max="14867" width="7.25" style="806" customWidth="1"/>
    <col min="14868" max="14868" width="6.625" style="806" customWidth="1"/>
    <col min="14869" max="14869" width="8.375" style="806" customWidth="1"/>
    <col min="14870" max="15104" width="9" style="806"/>
    <col min="15105" max="15105" width="3.5" style="806" customWidth="1"/>
    <col min="15106" max="15106" width="4.125" style="806" customWidth="1"/>
    <col min="15107" max="15107" width="24.625" style="806" customWidth="1"/>
    <col min="15108" max="15108" width="21.125" style="806" customWidth="1"/>
    <col min="15109" max="15109" width="7.5" style="806" customWidth="1"/>
    <col min="15110" max="15110" width="16.125" style="806" customWidth="1"/>
    <col min="15111" max="15111" width="7.875" style="806" customWidth="1"/>
    <col min="15112" max="15112" width="8.125" style="806" customWidth="1"/>
    <col min="15113" max="15113" width="4.125" style="806" customWidth="1"/>
    <col min="15114" max="15114" width="5.75" style="806" customWidth="1"/>
    <col min="15115" max="15115" width="6.25" style="806" customWidth="1"/>
    <col min="15116" max="15116" width="7.75" style="806" customWidth="1"/>
    <col min="15117" max="15117" width="6" style="806" customWidth="1"/>
    <col min="15118" max="15118" width="7.5" style="806" customWidth="1"/>
    <col min="15119" max="15119" width="6.625" style="806" customWidth="1"/>
    <col min="15120" max="15120" width="4.375" style="806" customWidth="1"/>
    <col min="15121" max="15121" width="7.5" style="806" customWidth="1"/>
    <col min="15122" max="15123" width="7.25" style="806" customWidth="1"/>
    <col min="15124" max="15124" width="6.625" style="806" customWidth="1"/>
    <col min="15125" max="15125" width="8.375" style="806" customWidth="1"/>
    <col min="15126" max="15360" width="9" style="806"/>
    <col min="15361" max="15361" width="3.5" style="806" customWidth="1"/>
    <col min="15362" max="15362" width="4.125" style="806" customWidth="1"/>
    <col min="15363" max="15363" width="24.625" style="806" customWidth="1"/>
    <col min="15364" max="15364" width="21.125" style="806" customWidth="1"/>
    <col min="15365" max="15365" width="7.5" style="806" customWidth="1"/>
    <col min="15366" max="15366" width="16.125" style="806" customWidth="1"/>
    <col min="15367" max="15367" width="7.875" style="806" customWidth="1"/>
    <col min="15368" max="15368" width="8.125" style="806" customWidth="1"/>
    <col min="15369" max="15369" width="4.125" style="806" customWidth="1"/>
    <col min="15370" max="15370" width="5.75" style="806" customWidth="1"/>
    <col min="15371" max="15371" width="6.25" style="806" customWidth="1"/>
    <col min="15372" max="15372" width="7.75" style="806" customWidth="1"/>
    <col min="15373" max="15373" width="6" style="806" customWidth="1"/>
    <col min="15374" max="15374" width="7.5" style="806" customWidth="1"/>
    <col min="15375" max="15375" width="6.625" style="806" customWidth="1"/>
    <col min="15376" max="15376" width="4.375" style="806" customWidth="1"/>
    <col min="15377" max="15377" width="7.5" style="806" customWidth="1"/>
    <col min="15378" max="15379" width="7.25" style="806" customWidth="1"/>
    <col min="15380" max="15380" width="6.625" style="806" customWidth="1"/>
    <col min="15381" max="15381" width="8.375" style="806" customWidth="1"/>
    <col min="15382" max="15616" width="9" style="806"/>
    <col min="15617" max="15617" width="3.5" style="806" customWidth="1"/>
    <col min="15618" max="15618" width="4.125" style="806" customWidth="1"/>
    <col min="15619" max="15619" width="24.625" style="806" customWidth="1"/>
    <col min="15620" max="15620" width="21.125" style="806" customWidth="1"/>
    <col min="15621" max="15621" width="7.5" style="806" customWidth="1"/>
    <col min="15622" max="15622" width="16.125" style="806" customWidth="1"/>
    <col min="15623" max="15623" width="7.875" style="806" customWidth="1"/>
    <col min="15624" max="15624" width="8.125" style="806" customWidth="1"/>
    <col min="15625" max="15625" width="4.125" style="806" customWidth="1"/>
    <col min="15626" max="15626" width="5.75" style="806" customWidth="1"/>
    <col min="15627" max="15627" width="6.25" style="806" customWidth="1"/>
    <col min="15628" max="15628" width="7.75" style="806" customWidth="1"/>
    <col min="15629" max="15629" width="6" style="806" customWidth="1"/>
    <col min="15630" max="15630" width="7.5" style="806" customWidth="1"/>
    <col min="15631" max="15631" width="6.625" style="806" customWidth="1"/>
    <col min="15632" max="15632" width="4.375" style="806" customWidth="1"/>
    <col min="15633" max="15633" width="7.5" style="806" customWidth="1"/>
    <col min="15634" max="15635" width="7.25" style="806" customWidth="1"/>
    <col min="15636" max="15636" width="6.625" style="806" customWidth="1"/>
    <col min="15637" max="15637" width="8.375" style="806" customWidth="1"/>
    <col min="15638" max="15872" width="9" style="806"/>
    <col min="15873" max="15873" width="3.5" style="806" customWidth="1"/>
    <col min="15874" max="15874" width="4.125" style="806" customWidth="1"/>
    <col min="15875" max="15875" width="24.625" style="806" customWidth="1"/>
    <col min="15876" max="15876" width="21.125" style="806" customWidth="1"/>
    <col min="15877" max="15877" width="7.5" style="806" customWidth="1"/>
    <col min="15878" max="15878" width="16.125" style="806" customWidth="1"/>
    <col min="15879" max="15879" width="7.875" style="806" customWidth="1"/>
    <col min="15880" max="15880" width="8.125" style="806" customWidth="1"/>
    <col min="15881" max="15881" width="4.125" style="806" customWidth="1"/>
    <col min="15882" max="15882" width="5.75" style="806" customWidth="1"/>
    <col min="15883" max="15883" width="6.25" style="806" customWidth="1"/>
    <col min="15884" max="15884" width="7.75" style="806" customWidth="1"/>
    <col min="15885" max="15885" width="6" style="806" customWidth="1"/>
    <col min="15886" max="15886" width="7.5" style="806" customWidth="1"/>
    <col min="15887" max="15887" width="6.625" style="806" customWidth="1"/>
    <col min="15888" max="15888" width="4.375" style="806" customWidth="1"/>
    <col min="15889" max="15889" width="7.5" style="806" customWidth="1"/>
    <col min="15890" max="15891" width="7.25" style="806" customWidth="1"/>
    <col min="15892" max="15892" width="6.625" style="806" customWidth="1"/>
    <col min="15893" max="15893" width="8.375" style="806" customWidth="1"/>
    <col min="15894" max="16128" width="9" style="806"/>
    <col min="16129" max="16129" width="3.5" style="806" customWidth="1"/>
    <col min="16130" max="16130" width="4.125" style="806" customWidth="1"/>
    <col min="16131" max="16131" width="24.625" style="806" customWidth="1"/>
    <col min="16132" max="16132" width="21.125" style="806" customWidth="1"/>
    <col min="16133" max="16133" width="7.5" style="806" customWidth="1"/>
    <col min="16134" max="16134" width="16.125" style="806" customWidth="1"/>
    <col min="16135" max="16135" width="7.875" style="806" customWidth="1"/>
    <col min="16136" max="16136" width="8.125" style="806" customWidth="1"/>
    <col min="16137" max="16137" width="4.125" style="806" customWidth="1"/>
    <col min="16138" max="16138" width="5.75" style="806" customWidth="1"/>
    <col min="16139" max="16139" width="6.25" style="806" customWidth="1"/>
    <col min="16140" max="16140" width="7.75" style="806" customWidth="1"/>
    <col min="16141" max="16141" width="6" style="806" customWidth="1"/>
    <col min="16142" max="16142" width="7.5" style="806" customWidth="1"/>
    <col min="16143" max="16143" width="6.625" style="806" customWidth="1"/>
    <col min="16144" max="16144" width="4.375" style="806" customWidth="1"/>
    <col min="16145" max="16145" width="7.5" style="806" customWidth="1"/>
    <col min="16146" max="16147" width="7.25" style="806" customWidth="1"/>
    <col min="16148" max="16148" width="6.625" style="806" customWidth="1"/>
    <col min="16149" max="16149" width="8.375" style="806" customWidth="1"/>
    <col min="16150" max="16384" width="9" style="806"/>
  </cols>
  <sheetData>
    <row r="1" ht="21.75" customHeight="1" spans="1:21">
      <c r="A1" s="2133" t="s">
        <v>219</v>
      </c>
      <c r="B1" s="844"/>
      <c r="C1" s="844"/>
      <c r="D1" s="844"/>
      <c r="E1" s="2134"/>
      <c r="F1" s="844"/>
      <c r="G1" s="844"/>
      <c r="H1" s="844"/>
      <c r="I1" s="2134"/>
      <c r="J1" s="844"/>
      <c r="K1" s="844"/>
      <c r="L1" s="844"/>
      <c r="M1" s="844"/>
      <c r="N1" s="844"/>
      <c r="O1" s="844"/>
      <c r="P1" s="844"/>
      <c r="Q1" s="844"/>
      <c r="R1" s="844"/>
      <c r="S1" s="2134"/>
      <c r="T1" s="844"/>
      <c r="U1" s="844"/>
    </row>
    <row r="2" s="794" customFormat="1" ht="30" customHeight="1" spans="1:21">
      <c r="A2" s="2055" t="s">
        <v>0</v>
      </c>
      <c r="B2" s="530" t="s">
        <v>22</v>
      </c>
      <c r="C2" s="1419" t="s">
        <v>2</v>
      </c>
      <c r="D2" s="549" t="s">
        <v>23</v>
      </c>
      <c r="E2" s="2057" t="s">
        <v>24</v>
      </c>
      <c r="F2" s="549" t="s">
        <v>3</v>
      </c>
      <c r="G2" s="1420" t="s">
        <v>25</v>
      </c>
      <c r="H2" s="556" t="s">
        <v>26</v>
      </c>
      <c r="I2" s="2038" t="s">
        <v>27</v>
      </c>
      <c r="J2" s="2135" t="s">
        <v>28</v>
      </c>
      <c r="K2" s="546" t="s">
        <v>29</v>
      </c>
      <c r="L2" s="1607" t="s">
        <v>30</v>
      </c>
      <c r="M2" s="547" t="s">
        <v>31</v>
      </c>
      <c r="N2" s="1770" t="s">
        <v>32</v>
      </c>
      <c r="O2" s="1771" t="s">
        <v>220</v>
      </c>
      <c r="P2" s="1771" t="s">
        <v>33</v>
      </c>
      <c r="Q2" s="535" t="s">
        <v>34</v>
      </c>
      <c r="R2" s="534" t="s">
        <v>35</v>
      </c>
      <c r="S2" s="2064" t="s">
        <v>36</v>
      </c>
      <c r="T2" s="1448" t="s">
        <v>149</v>
      </c>
      <c r="U2" s="1449" t="s">
        <v>38</v>
      </c>
    </row>
    <row r="3" s="795" customFormat="1" ht="23.1" customHeight="1" spans="1:22">
      <c r="A3" s="1431">
        <v>1</v>
      </c>
      <c r="B3" s="1224" t="s">
        <v>39</v>
      </c>
      <c r="C3" s="1026" t="s">
        <v>221</v>
      </c>
      <c r="D3" s="55" t="s">
        <v>222</v>
      </c>
      <c r="E3" s="1228">
        <v>409800</v>
      </c>
      <c r="F3" s="207" t="s">
        <v>223</v>
      </c>
      <c r="G3" s="1227">
        <v>43752</v>
      </c>
      <c r="H3" s="1074">
        <v>43760</v>
      </c>
      <c r="I3" s="1278">
        <f ca="1" t="shared" ref="I3:I23" si="0">TODAY()-H3</f>
        <v>144</v>
      </c>
      <c r="J3" s="959" t="s">
        <v>158</v>
      </c>
      <c r="K3" s="863"/>
      <c r="L3" s="338"/>
      <c r="M3" s="338"/>
      <c r="N3" s="1456" t="s">
        <v>224</v>
      </c>
      <c r="O3" s="1282" t="s">
        <v>225</v>
      </c>
      <c r="P3" s="1283" t="s">
        <v>84</v>
      </c>
      <c r="Q3" s="1305" t="s">
        <v>47</v>
      </c>
      <c r="R3" s="47">
        <v>43768</v>
      </c>
      <c r="S3" s="1278">
        <f ca="1">TODAY()-R3</f>
        <v>136</v>
      </c>
      <c r="T3" s="1305" t="s">
        <v>47</v>
      </c>
      <c r="U3" s="1081"/>
      <c r="V3" s="1452"/>
    </row>
    <row r="4" s="795" customFormat="1" ht="23.1" customHeight="1" spans="1:22">
      <c r="A4" s="1431">
        <v>2</v>
      </c>
      <c r="B4" s="1224" t="s">
        <v>39</v>
      </c>
      <c r="C4" s="1026"/>
      <c r="D4" s="403" t="s">
        <v>226</v>
      </c>
      <c r="E4" s="1751">
        <v>409800</v>
      </c>
      <c r="F4" s="1641" t="s">
        <v>227</v>
      </c>
      <c r="G4" s="1637">
        <v>43786</v>
      </c>
      <c r="H4" s="1638" t="s">
        <v>77</v>
      </c>
      <c r="I4" s="1278" t="e">
        <f ca="1" t="shared" si="0"/>
        <v>#VALUE!</v>
      </c>
      <c r="J4" s="959" t="s">
        <v>158</v>
      </c>
      <c r="K4" s="863"/>
      <c r="L4" s="338"/>
      <c r="M4" s="338"/>
      <c r="N4" s="1282" t="s">
        <v>228</v>
      </c>
      <c r="O4" s="1282" t="s">
        <v>109</v>
      </c>
      <c r="P4" s="1283" t="s">
        <v>89</v>
      </c>
      <c r="Q4" s="47">
        <v>43782</v>
      </c>
      <c r="R4" s="47">
        <v>43787</v>
      </c>
      <c r="S4" s="1278">
        <f ca="1">TODAY()-R4</f>
        <v>117</v>
      </c>
      <c r="T4" s="1305" t="s">
        <v>106</v>
      </c>
      <c r="U4" s="1081"/>
      <c r="V4" s="1452"/>
    </row>
    <row r="5" s="795" customFormat="1" ht="21" customHeight="1" spans="1:21">
      <c r="A5" s="1431">
        <v>3</v>
      </c>
      <c r="B5" s="1224" t="s">
        <v>39</v>
      </c>
      <c r="C5" s="1026"/>
      <c r="D5" s="403" t="s">
        <v>50</v>
      </c>
      <c r="E5" s="1751">
        <v>409800</v>
      </c>
      <c r="F5" s="1641" t="s">
        <v>229</v>
      </c>
      <c r="G5" s="1637">
        <v>43801</v>
      </c>
      <c r="H5" s="1638" t="s">
        <v>77</v>
      </c>
      <c r="I5" s="1278" t="e">
        <f ca="1" t="shared" si="0"/>
        <v>#VALUE!</v>
      </c>
      <c r="J5" s="959" t="s">
        <v>158</v>
      </c>
      <c r="K5" s="863"/>
      <c r="L5" s="339"/>
      <c r="M5" s="339"/>
      <c r="N5" s="478"/>
      <c r="O5" s="1440"/>
      <c r="P5" s="1878"/>
      <c r="Q5" s="44"/>
      <c r="R5" s="44"/>
      <c r="S5" s="1278"/>
      <c r="T5" s="48"/>
      <c r="U5" s="1116"/>
    </row>
    <row r="6" s="795" customFormat="1" ht="23.1" customHeight="1" spans="1:22">
      <c r="A6" s="1431">
        <v>4</v>
      </c>
      <c r="B6" s="1224" t="s">
        <v>39</v>
      </c>
      <c r="C6" s="1026"/>
      <c r="D6" s="403" t="s">
        <v>230</v>
      </c>
      <c r="E6" s="1751">
        <v>409800</v>
      </c>
      <c r="F6" s="1641" t="s">
        <v>231</v>
      </c>
      <c r="G6" s="1637">
        <v>43794</v>
      </c>
      <c r="H6" s="1638" t="s">
        <v>77</v>
      </c>
      <c r="I6" s="1278" t="e">
        <f ca="1" t="shared" si="0"/>
        <v>#VALUE!</v>
      </c>
      <c r="J6" s="959" t="s">
        <v>158</v>
      </c>
      <c r="K6" s="863"/>
      <c r="L6" s="338"/>
      <c r="M6" s="338"/>
      <c r="N6" s="1282" t="s">
        <v>232</v>
      </c>
      <c r="O6" s="1282" t="s">
        <v>88</v>
      </c>
      <c r="P6" s="1283" t="s">
        <v>89</v>
      </c>
      <c r="Q6" s="47">
        <v>43752</v>
      </c>
      <c r="R6" s="47">
        <v>43794</v>
      </c>
      <c r="S6" s="1278">
        <f ca="1" t="shared" ref="S6:S10" si="1">TODAY()-R6</f>
        <v>110</v>
      </c>
      <c r="T6" s="1305" t="s">
        <v>47</v>
      </c>
      <c r="U6" s="1081"/>
      <c r="V6" s="1452"/>
    </row>
    <row r="7" s="795" customFormat="1" ht="23.1" customHeight="1" spans="1:22">
      <c r="A7" s="1431">
        <v>5</v>
      </c>
      <c r="B7" s="1224" t="s">
        <v>39</v>
      </c>
      <c r="C7" s="1026" t="s">
        <v>233</v>
      </c>
      <c r="D7" s="55" t="s">
        <v>226</v>
      </c>
      <c r="E7" s="1570">
        <v>417300</v>
      </c>
      <c r="F7" s="229" t="s">
        <v>234</v>
      </c>
      <c r="G7" s="1227">
        <v>43777</v>
      </c>
      <c r="H7" s="1074">
        <v>43783</v>
      </c>
      <c r="I7" s="1278">
        <f ca="1" t="shared" si="0"/>
        <v>121</v>
      </c>
      <c r="J7" s="959" t="s">
        <v>158</v>
      </c>
      <c r="K7" s="863" t="s">
        <v>54</v>
      </c>
      <c r="L7" s="338">
        <v>43797</v>
      </c>
      <c r="M7" s="338"/>
      <c r="N7" s="1281" t="s">
        <v>235</v>
      </c>
      <c r="O7" s="1282" t="s">
        <v>45</v>
      </c>
      <c r="P7" s="1283" t="s">
        <v>46</v>
      </c>
      <c r="Q7" s="47">
        <v>43793</v>
      </c>
      <c r="R7" s="47">
        <v>43794</v>
      </c>
      <c r="S7" s="1278">
        <f ca="1" t="shared" si="1"/>
        <v>110</v>
      </c>
      <c r="T7" s="1305" t="s">
        <v>47</v>
      </c>
      <c r="U7" s="1081"/>
      <c r="V7" s="1452"/>
    </row>
    <row r="8" s="795" customFormat="1" ht="23.1" customHeight="1" spans="1:22">
      <c r="A8" s="1431">
        <v>6</v>
      </c>
      <c r="B8" s="1224" t="s">
        <v>39</v>
      </c>
      <c r="C8" s="1026"/>
      <c r="D8" s="403" t="s">
        <v>226</v>
      </c>
      <c r="E8" s="1639">
        <v>423700</v>
      </c>
      <c r="F8" s="1641" t="s">
        <v>236</v>
      </c>
      <c r="G8" s="1637">
        <v>43786</v>
      </c>
      <c r="H8" s="1638" t="s">
        <v>77</v>
      </c>
      <c r="I8" s="1278" t="e">
        <f ca="1" t="shared" si="0"/>
        <v>#VALUE!</v>
      </c>
      <c r="J8" s="959" t="s">
        <v>158</v>
      </c>
      <c r="K8" s="863"/>
      <c r="L8" s="338"/>
      <c r="M8" s="338"/>
      <c r="N8" s="1247"/>
      <c r="O8" s="1248"/>
      <c r="P8" s="1249"/>
      <c r="Q8" s="47"/>
      <c r="R8" s="47"/>
      <c r="S8" s="1278"/>
      <c r="T8" s="1247"/>
      <c r="U8" s="1081"/>
      <c r="V8" s="1452"/>
    </row>
    <row r="9" s="795" customFormat="1" ht="23.1" customHeight="1" spans="1:22">
      <c r="A9" s="1431">
        <v>7</v>
      </c>
      <c r="B9" s="1224" t="s">
        <v>39</v>
      </c>
      <c r="C9" s="1026"/>
      <c r="D9" s="403" t="s">
        <v>226</v>
      </c>
      <c r="E9" s="1639">
        <v>416200</v>
      </c>
      <c r="F9" s="1641" t="s">
        <v>237</v>
      </c>
      <c r="G9" s="1637">
        <v>43792</v>
      </c>
      <c r="H9" s="1638" t="s">
        <v>77</v>
      </c>
      <c r="I9" s="1278" t="e">
        <f ca="1" t="shared" si="0"/>
        <v>#VALUE!</v>
      </c>
      <c r="J9" s="959" t="s">
        <v>158</v>
      </c>
      <c r="K9" s="863"/>
      <c r="L9" s="338"/>
      <c r="M9" s="338"/>
      <c r="N9" s="1286" t="s">
        <v>238</v>
      </c>
      <c r="O9" s="1286"/>
      <c r="P9" s="1287"/>
      <c r="Q9" s="47"/>
      <c r="R9" s="47"/>
      <c r="S9" s="1278"/>
      <c r="T9" s="1305"/>
      <c r="U9" s="1081"/>
      <c r="V9" s="1452"/>
    </row>
    <row r="10" s="795" customFormat="1" ht="23.1" customHeight="1" spans="1:22">
      <c r="A10" s="1431">
        <v>8</v>
      </c>
      <c r="B10" s="1224" t="s">
        <v>39</v>
      </c>
      <c r="C10" s="1026"/>
      <c r="D10" s="403" t="s">
        <v>226</v>
      </c>
      <c r="E10" s="1639">
        <v>416200</v>
      </c>
      <c r="F10" s="1641" t="s">
        <v>239</v>
      </c>
      <c r="G10" s="1637">
        <v>43792</v>
      </c>
      <c r="H10" s="1638" t="s">
        <v>77</v>
      </c>
      <c r="I10" s="1278" t="e">
        <f ca="1" t="shared" si="0"/>
        <v>#VALUE!</v>
      </c>
      <c r="J10" s="959" t="s">
        <v>158</v>
      </c>
      <c r="K10" s="863"/>
      <c r="L10" s="338"/>
      <c r="M10" s="338"/>
      <c r="N10" s="1286" t="s">
        <v>240</v>
      </c>
      <c r="O10" s="1286" t="s">
        <v>45</v>
      </c>
      <c r="P10" s="1287" t="s">
        <v>46</v>
      </c>
      <c r="Q10" s="47">
        <v>43804</v>
      </c>
      <c r="R10" s="47">
        <v>43805</v>
      </c>
      <c r="S10" s="1278">
        <f ca="1" t="shared" si="1"/>
        <v>99</v>
      </c>
      <c r="T10" s="1305" t="s">
        <v>47</v>
      </c>
      <c r="U10" s="1081"/>
      <c r="V10" s="1452"/>
    </row>
    <row r="11" s="795" customFormat="1" ht="23.1" customHeight="1" spans="1:22">
      <c r="A11" s="1431">
        <v>9</v>
      </c>
      <c r="B11" s="1224" t="s">
        <v>39</v>
      </c>
      <c r="C11" s="1026"/>
      <c r="D11" s="403" t="s">
        <v>226</v>
      </c>
      <c r="E11" s="1639">
        <v>416200</v>
      </c>
      <c r="F11" s="1641" t="s">
        <v>241</v>
      </c>
      <c r="G11" s="1637">
        <v>43793</v>
      </c>
      <c r="H11" s="1638" t="s">
        <v>77</v>
      </c>
      <c r="I11" s="1278" t="e">
        <f ca="1" t="shared" si="0"/>
        <v>#VALUE!</v>
      </c>
      <c r="J11" s="959" t="s">
        <v>158</v>
      </c>
      <c r="K11" s="863"/>
      <c r="L11" s="338"/>
      <c r="M11" s="338"/>
      <c r="N11" s="1286"/>
      <c r="O11" s="1286"/>
      <c r="P11" s="1287"/>
      <c r="Q11" s="47"/>
      <c r="R11" s="47"/>
      <c r="S11" s="1278"/>
      <c r="T11" s="1305"/>
      <c r="U11" s="1081"/>
      <c r="V11" s="1452"/>
    </row>
    <row r="12" s="795" customFormat="1" ht="23.1" customHeight="1" spans="1:22">
      <c r="A12" s="1431">
        <v>10</v>
      </c>
      <c r="B12" s="1224" t="s">
        <v>39</v>
      </c>
      <c r="C12" s="1026"/>
      <c r="D12" s="403" t="s">
        <v>226</v>
      </c>
      <c r="E12" s="1639">
        <v>418200</v>
      </c>
      <c r="F12" s="1641" t="s">
        <v>242</v>
      </c>
      <c r="G12" s="1637">
        <v>43792</v>
      </c>
      <c r="H12" s="1638" t="s">
        <v>77</v>
      </c>
      <c r="I12" s="1278" t="e">
        <f ca="1" t="shared" si="0"/>
        <v>#VALUE!</v>
      </c>
      <c r="J12" s="959" t="s">
        <v>158</v>
      </c>
      <c r="K12" s="863"/>
      <c r="L12" s="338"/>
      <c r="M12" s="338"/>
      <c r="N12" s="1286"/>
      <c r="O12" s="1286"/>
      <c r="P12" s="1287"/>
      <c r="Q12" s="47"/>
      <c r="R12" s="47"/>
      <c r="S12" s="1278"/>
      <c r="T12" s="1305"/>
      <c r="U12" s="1081"/>
      <c r="V12" s="1452"/>
    </row>
    <row r="13" s="795" customFormat="1" ht="23.1" customHeight="1" spans="1:22">
      <c r="A13" s="1431">
        <v>11</v>
      </c>
      <c r="B13" s="1224" t="s">
        <v>39</v>
      </c>
      <c r="C13" s="1026"/>
      <c r="D13" s="55" t="s">
        <v>41</v>
      </c>
      <c r="E13" s="1570">
        <v>416200</v>
      </c>
      <c r="F13" s="207" t="s">
        <v>243</v>
      </c>
      <c r="G13" s="1227">
        <v>43785</v>
      </c>
      <c r="H13" s="1074">
        <v>43801</v>
      </c>
      <c r="I13" s="1278">
        <f ca="1" t="shared" si="0"/>
        <v>103</v>
      </c>
      <c r="J13" s="959" t="s">
        <v>158</v>
      </c>
      <c r="K13" s="863"/>
      <c r="L13" s="338"/>
      <c r="M13" s="338"/>
      <c r="N13" s="1247"/>
      <c r="O13" s="1248"/>
      <c r="P13" s="1249"/>
      <c r="Q13" s="47"/>
      <c r="R13" s="47"/>
      <c r="S13" s="1278"/>
      <c r="T13" s="1247"/>
      <c r="U13" s="1081"/>
      <c r="V13" s="1452"/>
    </row>
    <row r="14" s="795" customFormat="1" ht="23.1" customHeight="1" spans="1:22">
      <c r="A14" s="1431">
        <v>12</v>
      </c>
      <c r="B14" s="1224" t="s">
        <v>39</v>
      </c>
      <c r="C14" s="1026"/>
      <c r="D14" s="403" t="s">
        <v>41</v>
      </c>
      <c r="E14" s="1639">
        <v>411800</v>
      </c>
      <c r="F14" s="1641" t="s">
        <v>244</v>
      </c>
      <c r="G14" s="1637">
        <v>43792</v>
      </c>
      <c r="H14" s="1638" t="s">
        <v>77</v>
      </c>
      <c r="I14" s="1278" t="e">
        <f ca="1" t="shared" si="0"/>
        <v>#VALUE!</v>
      </c>
      <c r="J14" s="959" t="s">
        <v>158</v>
      </c>
      <c r="K14" s="863"/>
      <c r="L14" s="338"/>
      <c r="M14" s="338"/>
      <c r="N14" s="1247"/>
      <c r="O14" s="1248"/>
      <c r="P14" s="1249"/>
      <c r="Q14" s="47"/>
      <c r="R14" s="47"/>
      <c r="S14" s="1278"/>
      <c r="T14" s="1247"/>
      <c r="U14" s="1081"/>
      <c r="V14" s="1452"/>
    </row>
    <row r="15" s="795" customFormat="1" ht="23.1" customHeight="1" spans="1:22">
      <c r="A15" s="1431">
        <v>13</v>
      </c>
      <c r="B15" s="1224" t="s">
        <v>39</v>
      </c>
      <c r="C15" s="1026"/>
      <c r="D15" s="403" t="s">
        <v>41</v>
      </c>
      <c r="E15" s="1639">
        <v>416200</v>
      </c>
      <c r="F15" s="1641" t="s">
        <v>245</v>
      </c>
      <c r="G15" s="1637">
        <v>43802</v>
      </c>
      <c r="H15" s="1638" t="s">
        <v>77</v>
      </c>
      <c r="I15" s="1278" t="e">
        <f ca="1" t="shared" si="0"/>
        <v>#VALUE!</v>
      </c>
      <c r="J15" s="959" t="s">
        <v>158</v>
      </c>
      <c r="K15" s="863"/>
      <c r="L15" s="338"/>
      <c r="M15" s="338"/>
      <c r="N15" s="1247"/>
      <c r="O15" s="1248"/>
      <c r="P15" s="1249"/>
      <c r="Q15" s="47"/>
      <c r="R15" s="47"/>
      <c r="S15" s="1278"/>
      <c r="T15" s="1247"/>
      <c r="U15" s="1081"/>
      <c r="V15" s="1452"/>
    </row>
    <row r="16" s="795" customFormat="1" ht="23.1" customHeight="1" spans="1:22">
      <c r="A16" s="1431">
        <v>14</v>
      </c>
      <c r="B16" s="1224" t="s">
        <v>39</v>
      </c>
      <c r="C16" s="1026"/>
      <c r="D16" s="403" t="s">
        <v>145</v>
      </c>
      <c r="E16" s="1639">
        <v>416200</v>
      </c>
      <c r="F16" s="1641" t="s">
        <v>246</v>
      </c>
      <c r="G16" s="1637">
        <v>43792</v>
      </c>
      <c r="H16" s="1638" t="s">
        <v>77</v>
      </c>
      <c r="I16" s="1278" t="e">
        <f ca="1" t="shared" si="0"/>
        <v>#VALUE!</v>
      </c>
      <c r="J16" s="959" t="s">
        <v>158</v>
      </c>
      <c r="K16" s="863"/>
      <c r="L16" s="338"/>
      <c r="M16" s="338"/>
      <c r="N16" s="1247"/>
      <c r="O16" s="1248"/>
      <c r="P16" s="1249"/>
      <c r="Q16" s="47"/>
      <c r="R16" s="47"/>
      <c r="S16" s="1278"/>
      <c r="T16" s="1247"/>
      <c r="U16" s="1081"/>
      <c r="V16" s="1452"/>
    </row>
    <row r="17" s="795" customFormat="1" ht="23.1" customHeight="1" spans="1:22">
      <c r="A17" s="1431">
        <v>15</v>
      </c>
      <c r="B17" s="1224" t="s">
        <v>39</v>
      </c>
      <c r="C17" s="1026" t="s">
        <v>247</v>
      </c>
      <c r="D17" s="43" t="s">
        <v>248</v>
      </c>
      <c r="E17" s="1633">
        <v>409800</v>
      </c>
      <c r="F17" s="229" t="s">
        <v>249</v>
      </c>
      <c r="G17" s="1230">
        <v>43790</v>
      </c>
      <c r="H17" s="493">
        <v>43804</v>
      </c>
      <c r="I17" s="1278">
        <f ca="1" t="shared" si="0"/>
        <v>100</v>
      </c>
      <c r="J17" s="959" t="s">
        <v>158</v>
      </c>
      <c r="K17" s="863"/>
      <c r="L17" s="338"/>
      <c r="M17" s="338"/>
      <c r="N17" s="1281" t="s">
        <v>250</v>
      </c>
      <c r="O17" s="1286" t="s">
        <v>131</v>
      </c>
      <c r="P17" s="1287" t="s">
        <v>84</v>
      </c>
      <c r="Q17" s="620">
        <v>43792</v>
      </c>
      <c r="R17" s="47">
        <v>43792</v>
      </c>
      <c r="S17" s="1631">
        <f ca="1">TODAY()-R17</f>
        <v>112</v>
      </c>
      <c r="T17" s="1305" t="s">
        <v>47</v>
      </c>
      <c r="U17" s="1081"/>
      <c r="V17" s="1452"/>
    </row>
    <row r="18" s="795" customFormat="1" ht="23.1" customHeight="1" spans="1:22">
      <c r="A18" s="1431">
        <v>16</v>
      </c>
      <c r="B18" s="1224" t="s">
        <v>39</v>
      </c>
      <c r="C18" s="1026"/>
      <c r="D18" s="207" t="s">
        <v>251</v>
      </c>
      <c r="E18" s="1616">
        <f>409800+8800</f>
        <v>418600</v>
      </c>
      <c r="F18" s="207" t="s">
        <v>252</v>
      </c>
      <c r="G18" s="1635">
        <v>43747</v>
      </c>
      <c r="H18" s="1074">
        <v>43754</v>
      </c>
      <c r="I18" s="1278">
        <f ca="1" t="shared" si="0"/>
        <v>150</v>
      </c>
      <c r="J18" s="959" t="s">
        <v>253</v>
      </c>
      <c r="K18" s="863"/>
      <c r="L18" s="338"/>
      <c r="M18" s="338"/>
      <c r="R18" s="47"/>
      <c r="S18" s="1278"/>
      <c r="T18" s="1247"/>
      <c r="U18" s="1081" t="s">
        <v>254</v>
      </c>
      <c r="V18" s="1452"/>
    </row>
    <row r="19" s="796" customFormat="1" ht="23.1" customHeight="1" spans="1:21">
      <c r="A19" s="1431">
        <v>17</v>
      </c>
      <c r="B19" s="1224" t="s">
        <v>39</v>
      </c>
      <c r="C19" s="1026"/>
      <c r="D19" s="403" t="s">
        <v>255</v>
      </c>
      <c r="E19" s="1636">
        <v>409800</v>
      </c>
      <c r="F19" s="1641" t="s">
        <v>256</v>
      </c>
      <c r="G19" s="1091">
        <v>43785</v>
      </c>
      <c r="H19" s="1638" t="s">
        <v>77</v>
      </c>
      <c r="I19" s="1278" t="e">
        <f ca="1" t="shared" si="0"/>
        <v>#VALUE!</v>
      </c>
      <c r="J19" s="959" t="s">
        <v>158</v>
      </c>
      <c r="K19" s="1614"/>
      <c r="L19" s="338"/>
      <c r="M19" s="339"/>
      <c r="N19" s="1076" t="s">
        <v>257</v>
      </c>
      <c r="O19" s="48" t="s">
        <v>258</v>
      </c>
      <c r="P19" s="48" t="s">
        <v>59</v>
      </c>
      <c r="Q19" s="44">
        <v>43792</v>
      </c>
      <c r="R19" s="44">
        <v>43792</v>
      </c>
      <c r="S19" s="1278">
        <f ca="1">TODAY()-R19</f>
        <v>112</v>
      </c>
      <c r="T19" s="52" t="s">
        <v>47</v>
      </c>
      <c r="U19" s="1081"/>
    </row>
    <row r="20" s="796" customFormat="1" ht="23.1" customHeight="1" spans="1:21">
      <c r="A20" s="1431">
        <v>18</v>
      </c>
      <c r="B20" s="1224" t="s">
        <v>39</v>
      </c>
      <c r="C20" s="1026"/>
      <c r="D20" s="403" t="s">
        <v>259</v>
      </c>
      <c r="E20" s="1636">
        <v>409800</v>
      </c>
      <c r="F20" s="1641" t="s">
        <v>260</v>
      </c>
      <c r="G20" s="1091">
        <v>43801</v>
      </c>
      <c r="H20" s="1638" t="s">
        <v>77</v>
      </c>
      <c r="I20" s="1278" t="e">
        <f ca="1" t="shared" si="0"/>
        <v>#VALUE!</v>
      </c>
      <c r="J20" s="959" t="s">
        <v>158</v>
      </c>
      <c r="K20" s="1614"/>
      <c r="L20" s="338"/>
      <c r="M20" s="339"/>
      <c r="N20" s="1305" t="s">
        <v>261</v>
      </c>
      <c r="O20" s="1282" t="s">
        <v>17</v>
      </c>
      <c r="P20" s="1283" t="s">
        <v>46</v>
      </c>
      <c r="Q20" s="44">
        <v>43803</v>
      </c>
      <c r="R20" s="44">
        <v>43803</v>
      </c>
      <c r="S20" s="1278">
        <f ca="1">TODAY()-R20</f>
        <v>101</v>
      </c>
      <c r="T20" s="52" t="s">
        <v>47</v>
      </c>
      <c r="U20" s="1081"/>
    </row>
    <row r="21" s="796" customFormat="1" ht="23.1" customHeight="1" spans="1:21">
      <c r="A21" s="1431">
        <v>19</v>
      </c>
      <c r="B21" s="1224" t="s">
        <v>39</v>
      </c>
      <c r="C21" s="1026"/>
      <c r="D21" s="55" t="s">
        <v>262</v>
      </c>
      <c r="E21" s="1616">
        <v>409800</v>
      </c>
      <c r="F21" s="207" t="s">
        <v>263</v>
      </c>
      <c r="G21" s="132">
        <v>43765</v>
      </c>
      <c r="H21" s="1074">
        <v>43782</v>
      </c>
      <c r="I21" s="1278">
        <f ca="1" t="shared" si="0"/>
        <v>122</v>
      </c>
      <c r="J21" s="959" t="s">
        <v>158</v>
      </c>
      <c r="K21" s="1614" t="s">
        <v>54</v>
      </c>
      <c r="L21" s="338"/>
      <c r="M21" s="339" t="s">
        <v>52</v>
      </c>
      <c r="N21" s="1281" t="s">
        <v>264</v>
      </c>
      <c r="O21" s="1286" t="s">
        <v>258</v>
      </c>
      <c r="P21" s="1287" t="s">
        <v>59</v>
      </c>
      <c r="Q21" s="1400">
        <v>43804</v>
      </c>
      <c r="R21" s="44">
        <v>12.5</v>
      </c>
      <c r="S21" s="1278">
        <f ca="1">TODAY()-R21</f>
        <v>43891.5</v>
      </c>
      <c r="T21" s="52" t="s">
        <v>47</v>
      </c>
      <c r="U21" s="1081" t="s">
        <v>265</v>
      </c>
    </row>
    <row r="22" s="796" customFormat="1" ht="23.1" customHeight="1" spans="1:21">
      <c r="A22" s="1431">
        <v>20</v>
      </c>
      <c r="B22" s="1224" t="s">
        <v>39</v>
      </c>
      <c r="C22" s="1026"/>
      <c r="D22" s="55" t="s">
        <v>266</v>
      </c>
      <c r="E22" s="1616">
        <v>409800</v>
      </c>
      <c r="F22" s="207" t="s">
        <v>267</v>
      </c>
      <c r="G22" s="132">
        <v>43785</v>
      </c>
      <c r="H22" s="1074" t="s">
        <v>77</v>
      </c>
      <c r="I22" s="1278" t="e">
        <f ca="1" t="shared" si="0"/>
        <v>#VALUE!</v>
      </c>
      <c r="J22" s="959" t="s">
        <v>158</v>
      </c>
      <c r="K22" s="1614"/>
      <c r="L22" s="338"/>
      <c r="M22" s="339"/>
      <c r="N22" s="1281"/>
      <c r="O22" s="1286"/>
      <c r="P22" s="1287"/>
      <c r="Q22" s="1400"/>
      <c r="R22" s="44"/>
      <c r="S22" s="1278"/>
      <c r="T22" s="52"/>
      <c r="U22" s="1081"/>
    </row>
    <row r="23" s="796" customFormat="1" ht="23.1" customHeight="1" spans="1:21">
      <c r="A23" s="1431">
        <v>21</v>
      </c>
      <c r="B23" s="1224" t="s">
        <v>39</v>
      </c>
      <c r="C23" s="1026"/>
      <c r="D23" s="403" t="s">
        <v>268</v>
      </c>
      <c r="E23" s="1636">
        <v>409800</v>
      </c>
      <c r="F23" s="1641" t="s">
        <v>269</v>
      </c>
      <c r="G23" s="1091">
        <v>43802</v>
      </c>
      <c r="H23" s="1638" t="s">
        <v>77</v>
      </c>
      <c r="I23" s="1278" t="e">
        <f ca="1" t="shared" si="0"/>
        <v>#VALUE!</v>
      </c>
      <c r="J23" s="959" t="s">
        <v>158</v>
      </c>
      <c r="K23" s="1614"/>
      <c r="L23" s="338"/>
      <c r="M23" s="339"/>
      <c r="N23" s="1281" t="s">
        <v>270</v>
      </c>
      <c r="O23" s="1286" t="s">
        <v>17</v>
      </c>
      <c r="P23" s="1287" t="s">
        <v>46</v>
      </c>
      <c r="Q23" s="1400">
        <v>43795</v>
      </c>
      <c r="R23" s="44">
        <v>43803</v>
      </c>
      <c r="S23" s="1278">
        <f ca="1">TODAY()-R23</f>
        <v>101</v>
      </c>
      <c r="T23" s="52" t="s">
        <v>47</v>
      </c>
      <c r="U23" s="1081"/>
    </row>
    <row r="24" s="796" customFormat="1" ht="23.1" customHeight="1" spans="1:21">
      <c r="A24" s="1431">
        <v>22</v>
      </c>
      <c r="B24" s="1224" t="s">
        <v>39</v>
      </c>
      <c r="C24" s="1026" t="s">
        <v>271</v>
      </c>
      <c r="D24" s="43" t="s">
        <v>255</v>
      </c>
      <c r="E24" s="1430">
        <v>413000</v>
      </c>
      <c r="F24" s="229" t="s">
        <v>272</v>
      </c>
      <c r="G24" s="136">
        <v>43781</v>
      </c>
      <c r="H24" s="493">
        <v>43793</v>
      </c>
      <c r="I24" s="1278">
        <f ca="1" t="shared" ref="I24:I26" si="2">TODAY()-H24</f>
        <v>111</v>
      </c>
      <c r="J24" s="959" t="s">
        <v>158</v>
      </c>
      <c r="K24" s="1614"/>
      <c r="L24" s="338"/>
      <c r="M24" s="339"/>
      <c r="N24" s="1281" t="s">
        <v>273</v>
      </c>
      <c r="O24" s="1282" t="s">
        <v>274</v>
      </c>
      <c r="P24" s="1283" t="s">
        <v>89</v>
      </c>
      <c r="Q24" s="44">
        <v>43803</v>
      </c>
      <c r="R24" s="44">
        <v>43803</v>
      </c>
      <c r="S24" s="1278">
        <f ca="1">TODAY()-R24</f>
        <v>101</v>
      </c>
      <c r="T24" s="52" t="s">
        <v>47</v>
      </c>
      <c r="U24" s="1081"/>
    </row>
    <row r="25" s="796" customFormat="1" ht="23.1" customHeight="1" spans="1:21">
      <c r="A25" s="1431">
        <v>23</v>
      </c>
      <c r="B25" s="1224" t="s">
        <v>39</v>
      </c>
      <c r="C25" s="1026"/>
      <c r="D25" s="403" t="s">
        <v>275</v>
      </c>
      <c r="E25" s="1636">
        <v>413000</v>
      </c>
      <c r="F25" s="1641" t="s">
        <v>276</v>
      </c>
      <c r="G25" s="1091">
        <v>43794</v>
      </c>
      <c r="H25" s="1638" t="s">
        <v>77</v>
      </c>
      <c r="I25" s="1278" t="e">
        <f ca="1" t="shared" si="2"/>
        <v>#VALUE!</v>
      </c>
      <c r="J25" s="959" t="s">
        <v>158</v>
      </c>
      <c r="K25" s="1614"/>
      <c r="L25" s="338"/>
      <c r="M25" s="339"/>
      <c r="N25" s="1456"/>
      <c r="O25" s="1282"/>
      <c r="P25" s="1283"/>
      <c r="Q25" s="44"/>
      <c r="R25" s="44"/>
      <c r="S25" s="1278"/>
      <c r="T25" s="52"/>
      <c r="U25" s="1081"/>
    </row>
    <row r="26" s="796" customFormat="1" ht="23.1" customHeight="1" spans="1:21">
      <c r="A26" s="1431">
        <v>24</v>
      </c>
      <c r="B26" s="1224" t="s">
        <v>39</v>
      </c>
      <c r="C26" s="1026"/>
      <c r="D26" s="403" t="s">
        <v>277</v>
      </c>
      <c r="E26" s="1636">
        <v>409800</v>
      </c>
      <c r="F26" s="1641" t="s">
        <v>278</v>
      </c>
      <c r="G26" s="1091">
        <v>43804</v>
      </c>
      <c r="H26" s="1638" t="s">
        <v>77</v>
      </c>
      <c r="I26" s="1278" t="e">
        <f ca="1" t="shared" si="2"/>
        <v>#VALUE!</v>
      </c>
      <c r="J26" s="959" t="s">
        <v>158</v>
      </c>
      <c r="K26" s="1614"/>
      <c r="L26" s="338"/>
      <c r="M26" s="339"/>
      <c r="N26" s="1456"/>
      <c r="O26" s="1282"/>
      <c r="P26" s="1283"/>
      <c r="Q26" s="44"/>
      <c r="R26" s="44"/>
      <c r="S26" s="1278"/>
      <c r="T26" s="52"/>
      <c r="U26" s="1081"/>
    </row>
    <row r="27" s="795" customFormat="1" ht="21" customHeight="1" spans="1:21">
      <c r="A27" s="1431">
        <v>25</v>
      </c>
      <c r="B27" s="1224" t="s">
        <v>39</v>
      </c>
      <c r="C27" s="1026" t="s">
        <v>279</v>
      </c>
      <c r="D27" s="940" t="s">
        <v>41</v>
      </c>
      <c r="E27" s="1616">
        <f>433800+8800</f>
        <v>442600</v>
      </c>
      <c r="F27" s="940" t="s">
        <v>280</v>
      </c>
      <c r="G27" s="1601">
        <v>43630</v>
      </c>
      <c r="H27" s="1074">
        <v>43639</v>
      </c>
      <c r="I27" s="1278">
        <f ca="1" t="shared" ref="I27:I36" si="3">TODAY()-H27</f>
        <v>265</v>
      </c>
      <c r="J27" s="959" t="s">
        <v>253</v>
      </c>
      <c r="K27" s="863" t="s">
        <v>54</v>
      </c>
      <c r="L27" s="339"/>
      <c r="M27" s="339" t="s">
        <v>52</v>
      </c>
      <c r="N27" s="478"/>
      <c r="O27" s="1440"/>
      <c r="P27" s="1878"/>
      <c r="Q27" s="44"/>
      <c r="R27" s="44"/>
      <c r="S27" s="1278"/>
      <c r="T27" s="48"/>
      <c r="U27" s="1116"/>
    </row>
    <row r="28" s="795" customFormat="1" ht="21" customHeight="1" spans="1:21">
      <c r="A28" s="1431">
        <v>26</v>
      </c>
      <c r="B28" s="1224" t="s">
        <v>39</v>
      </c>
      <c r="C28" s="1026"/>
      <c r="D28" s="940" t="s">
        <v>145</v>
      </c>
      <c r="E28" s="1616">
        <f>433800+5800</f>
        <v>439600</v>
      </c>
      <c r="F28" s="940" t="s">
        <v>281</v>
      </c>
      <c r="G28" s="1601">
        <v>43533</v>
      </c>
      <c r="H28" s="1074">
        <v>43542</v>
      </c>
      <c r="I28" s="1278">
        <f ca="1" t="shared" si="3"/>
        <v>362</v>
      </c>
      <c r="J28" s="959" t="s">
        <v>282</v>
      </c>
      <c r="K28" s="863" t="s">
        <v>141</v>
      </c>
      <c r="L28" s="339"/>
      <c r="M28" s="339" t="s">
        <v>52</v>
      </c>
      <c r="N28" s="478" t="s">
        <v>283</v>
      </c>
      <c r="O28" s="1440" t="s">
        <v>171</v>
      </c>
      <c r="P28" s="1878" t="s">
        <v>59</v>
      </c>
      <c r="Q28" s="44">
        <v>43798</v>
      </c>
      <c r="R28" s="44">
        <v>43798</v>
      </c>
      <c r="S28" s="1278">
        <f ca="1" t="shared" ref="S28:S34" si="4">TODAY()-R28</f>
        <v>106</v>
      </c>
      <c r="T28" s="48" t="s">
        <v>47</v>
      </c>
      <c r="U28" s="1116" t="s">
        <v>284</v>
      </c>
    </row>
    <row r="29" s="795" customFormat="1" ht="23.1" customHeight="1" spans="1:22">
      <c r="A29" s="1431">
        <v>27</v>
      </c>
      <c r="B29" s="1224" t="s">
        <v>39</v>
      </c>
      <c r="C29" s="1026" t="s">
        <v>285</v>
      </c>
      <c r="D29" s="43" t="s">
        <v>226</v>
      </c>
      <c r="E29" s="1633">
        <v>440200</v>
      </c>
      <c r="F29" s="43" t="s">
        <v>286</v>
      </c>
      <c r="G29" s="1230">
        <v>43793</v>
      </c>
      <c r="H29" s="493">
        <v>43804</v>
      </c>
      <c r="I29" s="1297">
        <f ca="1" t="shared" si="3"/>
        <v>100</v>
      </c>
      <c r="J29" s="959" t="s">
        <v>158</v>
      </c>
      <c r="K29" s="863"/>
      <c r="L29" s="339"/>
      <c r="M29" s="339"/>
      <c r="N29" s="1456" t="s">
        <v>287</v>
      </c>
      <c r="O29" s="1580" t="s">
        <v>45</v>
      </c>
      <c r="P29" s="1581" t="s">
        <v>46</v>
      </c>
      <c r="Q29" s="1400">
        <v>43791</v>
      </c>
      <c r="R29" s="47">
        <v>43803</v>
      </c>
      <c r="S29" s="1278">
        <f ca="1" t="shared" si="4"/>
        <v>101</v>
      </c>
      <c r="T29" s="48" t="s">
        <v>47</v>
      </c>
      <c r="U29" s="1116"/>
      <c r="V29" s="1257"/>
    </row>
    <row r="30" s="795" customFormat="1" ht="23.1" customHeight="1" spans="1:22">
      <c r="A30" s="1431">
        <v>28</v>
      </c>
      <c r="B30" s="1224" t="s">
        <v>39</v>
      </c>
      <c r="C30" s="1026"/>
      <c r="D30" s="403" t="s">
        <v>288</v>
      </c>
      <c r="E30" s="1636">
        <v>447700</v>
      </c>
      <c r="F30" s="403" t="s">
        <v>289</v>
      </c>
      <c r="G30" s="1637">
        <v>43792</v>
      </c>
      <c r="H30" s="1638" t="s">
        <v>77</v>
      </c>
      <c r="I30" s="1297" t="e">
        <f ca="1" t="shared" si="3"/>
        <v>#VALUE!</v>
      </c>
      <c r="J30" s="959" t="s">
        <v>158</v>
      </c>
      <c r="K30" s="863"/>
      <c r="L30" s="339"/>
      <c r="M30" s="339"/>
      <c r="N30" s="1305"/>
      <c r="O30" s="1282"/>
      <c r="P30" s="1283"/>
      <c r="Q30" s="47"/>
      <c r="R30" s="47"/>
      <c r="S30" s="1278"/>
      <c r="T30" s="1247"/>
      <c r="U30" s="1116"/>
      <c r="V30" s="1257"/>
    </row>
    <row r="31" s="795" customFormat="1" ht="23.1" customHeight="1" spans="1:21">
      <c r="A31" s="1431">
        <v>29</v>
      </c>
      <c r="B31" s="1224" t="s">
        <v>39</v>
      </c>
      <c r="C31" s="1026" t="s">
        <v>290</v>
      </c>
      <c r="D31" s="55" t="s">
        <v>291</v>
      </c>
      <c r="E31" s="1616">
        <f>433800+6800</f>
        <v>440600</v>
      </c>
      <c r="F31" s="43" t="s">
        <v>292</v>
      </c>
      <c r="G31" s="132">
        <v>43731</v>
      </c>
      <c r="H31" s="1074">
        <v>43738</v>
      </c>
      <c r="I31" s="1278">
        <f ca="1" t="shared" si="3"/>
        <v>166</v>
      </c>
      <c r="J31" s="959" t="s">
        <v>293</v>
      </c>
      <c r="K31" s="863" t="s">
        <v>54</v>
      </c>
      <c r="L31" s="339">
        <v>43797</v>
      </c>
      <c r="M31" s="339" t="s">
        <v>52</v>
      </c>
      <c r="N31" s="1456" t="s">
        <v>294</v>
      </c>
      <c r="O31" s="1282" t="s">
        <v>12</v>
      </c>
      <c r="P31" s="1283" t="s">
        <v>59</v>
      </c>
      <c r="Q31" s="44">
        <v>43795</v>
      </c>
      <c r="R31" s="44">
        <v>43795</v>
      </c>
      <c r="S31" s="1278">
        <f ca="1" t="shared" si="4"/>
        <v>109</v>
      </c>
      <c r="T31" s="1247" t="s">
        <v>47</v>
      </c>
      <c r="U31" s="1116" t="s">
        <v>295</v>
      </c>
    </row>
    <row r="32" s="795" customFormat="1" ht="23.1" customHeight="1" spans="1:22">
      <c r="A32" s="1431">
        <v>30</v>
      </c>
      <c r="B32" s="1224" t="s">
        <v>39</v>
      </c>
      <c r="C32" s="1026"/>
      <c r="D32" s="403" t="s">
        <v>248</v>
      </c>
      <c r="E32" s="1636">
        <v>433800</v>
      </c>
      <c r="F32" s="403" t="s">
        <v>296</v>
      </c>
      <c r="G32" s="1637">
        <v>43802</v>
      </c>
      <c r="H32" s="1638" t="s">
        <v>77</v>
      </c>
      <c r="I32" s="1297" t="e">
        <f ca="1" t="shared" si="3"/>
        <v>#VALUE!</v>
      </c>
      <c r="J32" s="959" t="s">
        <v>297</v>
      </c>
      <c r="K32" s="863"/>
      <c r="L32" s="339"/>
      <c r="M32" s="339"/>
      <c r="N32" s="1286" t="s">
        <v>298</v>
      </c>
      <c r="O32" s="1286" t="s">
        <v>70</v>
      </c>
      <c r="P32" s="1287" t="s">
        <v>59</v>
      </c>
      <c r="Q32" s="1400">
        <v>43778</v>
      </c>
      <c r="R32" s="47">
        <v>43804</v>
      </c>
      <c r="S32" s="1278">
        <f ca="1" t="shared" si="4"/>
        <v>100</v>
      </c>
      <c r="T32" s="1305" t="s">
        <v>47</v>
      </c>
      <c r="U32" s="1081"/>
      <c r="V32" s="1257"/>
    </row>
    <row r="33" s="795" customFormat="1" ht="23.1" customHeight="1" spans="1:22">
      <c r="A33" s="1431">
        <v>31</v>
      </c>
      <c r="B33" s="1224" t="s">
        <v>39</v>
      </c>
      <c r="C33" s="1026"/>
      <c r="D33" s="43" t="s">
        <v>299</v>
      </c>
      <c r="E33" s="1633">
        <v>433800</v>
      </c>
      <c r="F33" s="43" t="s">
        <v>300</v>
      </c>
      <c r="G33" s="1230">
        <v>43783</v>
      </c>
      <c r="H33" s="493">
        <v>43797</v>
      </c>
      <c r="I33" s="1297">
        <f ca="1" t="shared" si="3"/>
        <v>107</v>
      </c>
      <c r="J33" s="959" t="s">
        <v>297</v>
      </c>
      <c r="K33" s="863"/>
      <c r="L33" s="339"/>
      <c r="M33" s="339"/>
      <c r="N33" s="1305" t="s">
        <v>301</v>
      </c>
      <c r="O33" s="1282" t="s">
        <v>302</v>
      </c>
      <c r="P33" s="1283" t="s">
        <v>303</v>
      </c>
      <c r="Q33" s="47">
        <v>43785</v>
      </c>
      <c r="R33" s="47">
        <v>43788</v>
      </c>
      <c r="S33" s="1278">
        <f ca="1" t="shared" si="4"/>
        <v>116</v>
      </c>
      <c r="T33" s="1247" t="s">
        <v>47</v>
      </c>
      <c r="U33" s="1116"/>
      <c r="V33" s="1257"/>
    </row>
    <row r="34" s="795" customFormat="1" ht="23.1" customHeight="1" spans="1:22">
      <c r="A34" s="1431">
        <v>32</v>
      </c>
      <c r="B34" s="1224" t="s">
        <v>39</v>
      </c>
      <c r="C34" s="1026"/>
      <c r="D34" s="43" t="s">
        <v>304</v>
      </c>
      <c r="E34" s="1633">
        <v>433800</v>
      </c>
      <c r="F34" s="43" t="s">
        <v>305</v>
      </c>
      <c r="G34" s="1230">
        <v>43789</v>
      </c>
      <c r="H34" s="493">
        <v>43804</v>
      </c>
      <c r="I34" s="1297">
        <f ca="1" t="shared" si="3"/>
        <v>100</v>
      </c>
      <c r="J34" s="959" t="s">
        <v>297</v>
      </c>
      <c r="K34" s="863"/>
      <c r="L34" s="339"/>
      <c r="M34" s="339"/>
      <c r="N34" s="1305" t="s">
        <v>306</v>
      </c>
      <c r="O34" s="1282" t="s">
        <v>307</v>
      </c>
      <c r="P34" s="1283" t="s">
        <v>308</v>
      </c>
      <c r="Q34" s="47">
        <v>43752</v>
      </c>
      <c r="R34" s="47">
        <v>43782</v>
      </c>
      <c r="S34" s="1278">
        <f ca="1" t="shared" si="4"/>
        <v>122</v>
      </c>
      <c r="T34" s="1247" t="s">
        <v>47</v>
      </c>
      <c r="U34" s="1116"/>
      <c r="V34" s="1257"/>
    </row>
    <row r="35" s="795" customFormat="1" ht="23.1" customHeight="1" spans="1:22">
      <c r="A35" s="1431">
        <v>33</v>
      </c>
      <c r="B35" s="1224" t="s">
        <v>39</v>
      </c>
      <c r="C35" s="1026"/>
      <c r="D35" s="55" t="s">
        <v>255</v>
      </c>
      <c r="E35" s="1616">
        <f>433800+8800</f>
        <v>442600</v>
      </c>
      <c r="F35" s="55" t="s">
        <v>309</v>
      </c>
      <c r="G35" s="1227">
        <v>43725</v>
      </c>
      <c r="H35" s="1074">
        <v>43734</v>
      </c>
      <c r="I35" s="1278">
        <f ca="1" t="shared" si="3"/>
        <v>170</v>
      </c>
      <c r="J35" s="959" t="s">
        <v>253</v>
      </c>
      <c r="K35" s="863" t="s">
        <v>54</v>
      </c>
      <c r="L35" s="339"/>
      <c r="M35" s="339" t="s">
        <v>52</v>
      </c>
      <c r="N35" s="863"/>
      <c r="O35" s="863"/>
      <c r="P35" s="863"/>
      <c r="Q35" s="863"/>
      <c r="R35" s="863"/>
      <c r="S35" s="2137"/>
      <c r="T35" s="863"/>
      <c r="U35" s="1116"/>
      <c r="V35" s="1257"/>
    </row>
    <row r="36" s="795" customFormat="1" ht="23.1" customHeight="1" spans="1:22">
      <c r="A36" s="1431">
        <v>34</v>
      </c>
      <c r="B36" s="1224" t="s">
        <v>39</v>
      </c>
      <c r="C36" s="1026"/>
      <c r="D36" s="43" t="s">
        <v>255</v>
      </c>
      <c r="E36" s="1633">
        <f>433800+8800</f>
        <v>442600</v>
      </c>
      <c r="F36" s="43" t="s">
        <v>310</v>
      </c>
      <c r="G36" s="1230">
        <v>43782</v>
      </c>
      <c r="H36" s="493">
        <v>43801</v>
      </c>
      <c r="I36" s="1278">
        <f ca="1" t="shared" si="3"/>
        <v>103</v>
      </c>
      <c r="J36" s="959" t="s">
        <v>253</v>
      </c>
      <c r="K36" s="863"/>
      <c r="L36" s="339"/>
      <c r="M36" s="339"/>
      <c r="N36" s="1247"/>
      <c r="O36" s="1248"/>
      <c r="P36" s="1249"/>
      <c r="Q36" s="47"/>
      <c r="R36" s="47"/>
      <c r="S36" s="1278"/>
      <c r="T36" s="229"/>
      <c r="U36" s="1081"/>
      <c r="V36" s="1257"/>
    </row>
    <row r="37" s="796" customFormat="1" ht="23.1" customHeight="1" spans="1:21">
      <c r="A37" s="1431">
        <v>35</v>
      </c>
      <c r="B37" s="1224" t="s">
        <v>39</v>
      </c>
      <c r="C37" s="1026" t="s">
        <v>311</v>
      </c>
      <c r="D37" s="55" t="s">
        <v>248</v>
      </c>
      <c r="E37" s="1228">
        <v>449000</v>
      </c>
      <c r="F37" s="43" t="s">
        <v>312</v>
      </c>
      <c r="G37" s="132">
        <v>43653</v>
      </c>
      <c r="H37" s="1074">
        <v>43669</v>
      </c>
      <c r="I37" s="1278">
        <f ca="1" t="shared" ref="I37:I47" si="5">TODAY()-H37</f>
        <v>235</v>
      </c>
      <c r="J37" s="959" t="s">
        <v>253</v>
      </c>
      <c r="K37" s="865"/>
      <c r="L37" s="338">
        <v>43797</v>
      </c>
      <c r="M37" s="339" t="s">
        <v>52</v>
      </c>
      <c r="N37" s="1578" t="s">
        <v>313</v>
      </c>
      <c r="O37" s="1282" t="s">
        <v>258</v>
      </c>
      <c r="P37" s="1283" t="s">
        <v>59</v>
      </c>
      <c r="Q37" s="47">
        <v>43703</v>
      </c>
      <c r="R37" s="47">
        <v>43787</v>
      </c>
      <c r="S37" s="1278">
        <f ca="1">TODAY()-R37</f>
        <v>117</v>
      </c>
      <c r="T37" s="1305" t="s">
        <v>47</v>
      </c>
      <c r="U37" s="1081"/>
    </row>
    <row r="38" s="796" customFormat="1" ht="23.1" customHeight="1" spans="1:21">
      <c r="A38" s="1431">
        <v>36</v>
      </c>
      <c r="B38" s="1224" t="s">
        <v>39</v>
      </c>
      <c r="C38" s="1026"/>
      <c r="D38" s="43" t="s">
        <v>251</v>
      </c>
      <c r="E38" s="1430">
        <v>439000</v>
      </c>
      <c r="F38" s="43" t="s">
        <v>314</v>
      </c>
      <c r="G38" s="1230">
        <v>43787</v>
      </c>
      <c r="H38" s="493">
        <v>43797</v>
      </c>
      <c r="I38" s="1278">
        <f ca="1" t="shared" si="5"/>
        <v>107</v>
      </c>
      <c r="J38" s="959" t="s">
        <v>158</v>
      </c>
      <c r="K38" s="865"/>
      <c r="L38" s="338"/>
      <c r="M38" s="339" t="s">
        <v>52</v>
      </c>
      <c r="N38" s="1578" t="s">
        <v>315</v>
      </c>
      <c r="O38" s="1282"/>
      <c r="P38" s="1283"/>
      <c r="Q38" s="47"/>
      <c r="R38" s="47"/>
      <c r="S38" s="1278"/>
      <c r="T38" s="1305"/>
      <c r="U38" s="1081"/>
    </row>
    <row r="39" s="796" customFormat="1" ht="23.1" customHeight="1" spans="1:21">
      <c r="A39" s="1431">
        <v>37</v>
      </c>
      <c r="B39" s="1224" t="s">
        <v>39</v>
      </c>
      <c r="C39" s="1026"/>
      <c r="D39" s="43" t="s">
        <v>255</v>
      </c>
      <c r="E39" s="1430">
        <v>439000</v>
      </c>
      <c r="F39" s="43" t="s">
        <v>316</v>
      </c>
      <c r="G39" s="1230">
        <v>43787</v>
      </c>
      <c r="H39" s="493">
        <v>43797</v>
      </c>
      <c r="I39" s="1278">
        <f ca="1" t="shared" si="5"/>
        <v>107</v>
      </c>
      <c r="J39" s="959" t="s">
        <v>158</v>
      </c>
      <c r="K39" s="865"/>
      <c r="L39" s="338"/>
      <c r="M39" s="339" t="s">
        <v>52</v>
      </c>
      <c r="N39" s="1578"/>
      <c r="O39" s="1282"/>
      <c r="P39" s="1283"/>
      <c r="Q39" s="47"/>
      <c r="R39" s="47"/>
      <c r="S39" s="1278"/>
      <c r="T39" s="1305"/>
      <c r="U39" s="1081"/>
    </row>
    <row r="40" s="796" customFormat="1" ht="23.1" customHeight="1" spans="1:21">
      <c r="A40" s="1431">
        <v>38</v>
      </c>
      <c r="B40" s="1224" t="s">
        <v>39</v>
      </c>
      <c r="C40" s="1026"/>
      <c r="D40" s="403" t="s">
        <v>41</v>
      </c>
      <c r="E40" s="1639">
        <v>437000</v>
      </c>
      <c r="F40" s="403" t="s">
        <v>317</v>
      </c>
      <c r="G40" s="1637">
        <v>43802</v>
      </c>
      <c r="H40" s="1638" t="s">
        <v>77</v>
      </c>
      <c r="I40" s="1278" t="e">
        <f ca="1" t="shared" si="5"/>
        <v>#VALUE!</v>
      </c>
      <c r="J40" s="959" t="s">
        <v>158</v>
      </c>
      <c r="K40" s="865"/>
      <c r="L40" s="338"/>
      <c r="M40" s="339"/>
      <c r="N40" s="1285"/>
      <c r="O40" s="1285"/>
      <c r="P40" s="1285"/>
      <c r="Q40" s="47"/>
      <c r="R40" s="47"/>
      <c r="S40" s="1278"/>
      <c r="T40" s="1305"/>
      <c r="U40" s="1081"/>
    </row>
    <row r="41" s="796" customFormat="1" ht="23.1" customHeight="1" spans="1:21">
      <c r="A41" s="1431">
        <v>39</v>
      </c>
      <c r="B41" s="1224" t="s">
        <v>39</v>
      </c>
      <c r="C41" s="1026"/>
      <c r="D41" s="403" t="s">
        <v>318</v>
      </c>
      <c r="E41" s="1639">
        <v>437000</v>
      </c>
      <c r="F41" s="403" t="s">
        <v>319</v>
      </c>
      <c r="G41" s="1637">
        <v>43794</v>
      </c>
      <c r="H41" s="1638" t="s">
        <v>77</v>
      </c>
      <c r="I41" s="1278" t="e">
        <f ca="1" t="shared" si="5"/>
        <v>#VALUE!</v>
      </c>
      <c r="J41" s="959" t="s">
        <v>158</v>
      </c>
      <c r="K41" s="865"/>
      <c r="L41" s="338"/>
      <c r="M41" s="339"/>
      <c r="N41" s="1285" t="s">
        <v>320</v>
      </c>
      <c r="O41" s="1285" t="s">
        <v>258</v>
      </c>
      <c r="P41" s="1285" t="s">
        <v>59</v>
      </c>
      <c r="Q41" s="47">
        <v>43800</v>
      </c>
      <c r="R41" s="47">
        <v>43800</v>
      </c>
      <c r="S41" s="1278">
        <f ca="1">TODAY()-R41</f>
        <v>104</v>
      </c>
      <c r="T41" s="1305" t="s">
        <v>47</v>
      </c>
      <c r="U41" s="1081"/>
    </row>
    <row r="42" s="796" customFormat="1" ht="23.1" customHeight="1" spans="1:21">
      <c r="A42" s="1431">
        <v>40</v>
      </c>
      <c r="B42" s="1224" t="s">
        <v>39</v>
      </c>
      <c r="C42" s="1026"/>
      <c r="D42" s="403" t="s">
        <v>145</v>
      </c>
      <c r="E42" s="1639">
        <v>437000</v>
      </c>
      <c r="F42" s="403" t="s">
        <v>321</v>
      </c>
      <c r="G42" s="1637">
        <v>43802</v>
      </c>
      <c r="H42" s="1638" t="s">
        <v>77</v>
      </c>
      <c r="I42" s="1278" t="e">
        <f ca="1" t="shared" si="5"/>
        <v>#VALUE!</v>
      </c>
      <c r="J42" s="959" t="s">
        <v>158</v>
      </c>
      <c r="K42" s="865"/>
      <c r="L42" s="338"/>
      <c r="M42" s="339"/>
      <c r="N42" s="1285"/>
      <c r="O42" s="1285"/>
      <c r="P42" s="1285"/>
      <c r="Q42" s="47"/>
      <c r="R42" s="47"/>
      <c r="S42" s="1278"/>
      <c r="T42" s="1305"/>
      <c r="U42" s="1081"/>
    </row>
    <row r="43" s="795" customFormat="1" ht="23.1" customHeight="1" spans="1:21">
      <c r="A43" s="1431">
        <v>41</v>
      </c>
      <c r="B43" s="1224" t="s">
        <v>39</v>
      </c>
      <c r="C43" s="1026" t="s">
        <v>322</v>
      </c>
      <c r="D43" s="55" t="s">
        <v>50</v>
      </c>
      <c r="E43" s="1616">
        <v>463800</v>
      </c>
      <c r="F43" s="55" t="s">
        <v>323</v>
      </c>
      <c r="G43" s="1227">
        <v>43777</v>
      </c>
      <c r="H43" s="1074">
        <v>43777</v>
      </c>
      <c r="I43" s="1278">
        <f ca="1" t="shared" si="5"/>
        <v>127</v>
      </c>
      <c r="J43" s="959" t="s">
        <v>158</v>
      </c>
      <c r="K43" s="863"/>
      <c r="L43" s="339"/>
      <c r="N43" s="1456" t="s">
        <v>324</v>
      </c>
      <c r="O43" s="1580" t="s">
        <v>325</v>
      </c>
      <c r="P43" s="1581" t="s">
        <v>326</v>
      </c>
      <c r="Q43" s="1382">
        <v>43794</v>
      </c>
      <c r="R43" s="47">
        <v>43794</v>
      </c>
      <c r="S43" s="1278">
        <f ca="1">TODAY()-R43</f>
        <v>110</v>
      </c>
      <c r="T43" s="1305" t="s">
        <v>106</v>
      </c>
      <c r="U43" s="1081"/>
    </row>
    <row r="44" s="796" customFormat="1" ht="23.1" customHeight="1" spans="1:21">
      <c r="A44" s="1431">
        <v>42</v>
      </c>
      <c r="B44" s="1224" t="s">
        <v>39</v>
      </c>
      <c r="C44" s="1026"/>
      <c r="D44" s="403" t="s">
        <v>50</v>
      </c>
      <c r="E44" s="1639">
        <v>463800</v>
      </c>
      <c r="F44" s="403" t="s">
        <v>327</v>
      </c>
      <c r="G44" s="1637">
        <v>43794</v>
      </c>
      <c r="H44" s="1638" t="s">
        <v>77</v>
      </c>
      <c r="I44" s="1278" t="e">
        <f ca="1" t="shared" si="5"/>
        <v>#VALUE!</v>
      </c>
      <c r="J44" s="959" t="s">
        <v>158</v>
      </c>
      <c r="K44" s="865"/>
      <c r="L44" s="338"/>
      <c r="M44" s="339"/>
      <c r="N44" s="1578"/>
      <c r="O44" s="1282"/>
      <c r="P44" s="1283"/>
      <c r="Q44" s="47"/>
      <c r="R44" s="47"/>
      <c r="S44" s="1278"/>
      <c r="T44" s="1305"/>
      <c r="U44" s="1081"/>
    </row>
    <row r="45" s="796" customFormat="1" ht="23.1" customHeight="1" spans="1:21">
      <c r="A45" s="1431">
        <v>43</v>
      </c>
      <c r="B45" s="1224" t="s">
        <v>39</v>
      </c>
      <c r="C45" s="1026"/>
      <c r="D45" s="403" t="s">
        <v>328</v>
      </c>
      <c r="E45" s="1639">
        <v>463800</v>
      </c>
      <c r="F45" s="403" t="s">
        <v>329</v>
      </c>
      <c r="G45" s="1637">
        <v>43801</v>
      </c>
      <c r="H45" s="1638" t="s">
        <v>77</v>
      </c>
      <c r="I45" s="1278" t="e">
        <f ca="1" t="shared" si="5"/>
        <v>#VALUE!</v>
      </c>
      <c r="J45" s="959" t="s">
        <v>158</v>
      </c>
      <c r="K45" s="865"/>
      <c r="L45" s="338"/>
      <c r="M45" s="339"/>
      <c r="N45" s="1578"/>
      <c r="O45" s="1282"/>
      <c r="P45" s="1283"/>
      <c r="Q45" s="47"/>
      <c r="R45" s="47"/>
      <c r="S45" s="1278"/>
      <c r="T45" s="1305"/>
      <c r="U45" s="1081"/>
    </row>
    <row r="46" s="795" customFormat="1" ht="23.1" customHeight="1" spans="1:21">
      <c r="A46" s="1431">
        <v>44</v>
      </c>
      <c r="B46" s="1224" t="s">
        <v>39</v>
      </c>
      <c r="C46" s="1026"/>
      <c r="D46" s="55" t="s">
        <v>41</v>
      </c>
      <c r="E46" s="1616">
        <f>463800+5800</f>
        <v>469600</v>
      </c>
      <c r="F46" s="55" t="s">
        <v>330</v>
      </c>
      <c r="G46" s="132">
        <v>43628</v>
      </c>
      <c r="H46" s="1074">
        <v>43639</v>
      </c>
      <c r="I46" s="1278">
        <f ca="1" t="shared" si="5"/>
        <v>265</v>
      </c>
      <c r="J46" s="959" t="s">
        <v>282</v>
      </c>
      <c r="K46" s="863" t="s">
        <v>54</v>
      </c>
      <c r="L46" s="339"/>
      <c r="M46" s="339" t="s">
        <v>52</v>
      </c>
      <c r="N46" s="1456"/>
      <c r="O46" s="1580"/>
      <c r="P46" s="1581"/>
      <c r="Q46" s="44"/>
      <c r="R46" s="44"/>
      <c r="S46" s="1278"/>
      <c r="T46" s="1305"/>
      <c r="U46" s="1081" t="s">
        <v>331</v>
      </c>
    </row>
    <row r="47" s="795" customFormat="1" ht="23.1" customHeight="1" spans="1:21">
      <c r="A47" s="1431">
        <v>45</v>
      </c>
      <c r="B47" s="1224" t="s">
        <v>39</v>
      </c>
      <c r="C47" s="1026"/>
      <c r="D47" s="43" t="s">
        <v>41</v>
      </c>
      <c r="E47" s="1633">
        <f>463800+5800</f>
        <v>469600</v>
      </c>
      <c r="F47" s="43" t="s">
        <v>332</v>
      </c>
      <c r="G47" s="136">
        <v>43684</v>
      </c>
      <c r="H47" s="493">
        <v>43704</v>
      </c>
      <c r="I47" s="1278">
        <f ca="1" t="shared" si="5"/>
        <v>200</v>
      </c>
      <c r="J47" s="959" t="s">
        <v>282</v>
      </c>
      <c r="K47" s="863" t="s">
        <v>54</v>
      </c>
      <c r="L47" s="339"/>
      <c r="M47" s="339" t="s">
        <v>52</v>
      </c>
      <c r="N47" s="544"/>
      <c r="O47" s="52"/>
      <c r="P47" s="52"/>
      <c r="Q47" s="47"/>
      <c r="R47" s="47"/>
      <c r="S47" s="1278"/>
      <c r="T47" s="52"/>
      <c r="U47" s="1081"/>
    </row>
    <row r="48" s="795" customFormat="1" ht="23.1" customHeight="1" spans="1:22">
      <c r="A48" s="1431">
        <v>46</v>
      </c>
      <c r="B48" s="1224" t="s">
        <v>39</v>
      </c>
      <c r="C48" s="1026" t="s">
        <v>333</v>
      </c>
      <c r="D48" s="55" t="s">
        <v>334</v>
      </c>
      <c r="E48" s="1633">
        <f>463800+5800</f>
        <v>469600</v>
      </c>
      <c r="F48" s="43" t="s">
        <v>335</v>
      </c>
      <c r="G48" s="1230">
        <v>43690</v>
      </c>
      <c r="H48" s="493">
        <v>43694</v>
      </c>
      <c r="I48" s="1278">
        <f ca="1" t="shared" ref="I48:I61" si="6">TODAY()-H48</f>
        <v>210</v>
      </c>
      <c r="J48" s="959" t="s">
        <v>282</v>
      </c>
      <c r="K48" s="863"/>
      <c r="L48" s="339">
        <v>43797</v>
      </c>
      <c r="M48" s="339" t="s">
        <v>52</v>
      </c>
      <c r="N48" s="1456"/>
      <c r="O48" s="1580"/>
      <c r="P48" s="1581"/>
      <c r="Q48" s="47"/>
      <c r="R48" s="47"/>
      <c r="S48" s="1278"/>
      <c r="T48" s="1305"/>
      <c r="U48" s="1081"/>
      <c r="V48" s="1257"/>
    </row>
    <row r="49" s="795" customFormat="1" ht="23.1" customHeight="1" spans="1:22">
      <c r="A49" s="1431">
        <v>47</v>
      </c>
      <c r="B49" s="1224" t="s">
        <v>39</v>
      </c>
      <c r="C49" s="1026"/>
      <c r="D49" s="43" t="s">
        <v>255</v>
      </c>
      <c r="E49" s="1633">
        <f>463800+6800</f>
        <v>470600</v>
      </c>
      <c r="F49" s="43" t="s">
        <v>336</v>
      </c>
      <c r="G49" s="1230">
        <v>43720</v>
      </c>
      <c r="H49" s="493">
        <v>43728</v>
      </c>
      <c r="I49" s="1278">
        <f ca="1" t="shared" si="6"/>
        <v>176</v>
      </c>
      <c r="J49" s="959" t="s">
        <v>293</v>
      </c>
      <c r="K49" s="863"/>
      <c r="L49" s="339"/>
      <c r="M49" s="339" t="s">
        <v>52</v>
      </c>
      <c r="N49" s="1295"/>
      <c r="O49" s="1246"/>
      <c r="P49" s="1243"/>
      <c r="Q49" s="44"/>
      <c r="R49" s="44"/>
      <c r="S49" s="1278"/>
      <c r="T49" s="229"/>
      <c r="U49" s="1116"/>
      <c r="V49" s="1257"/>
    </row>
    <row r="50" s="795" customFormat="1" ht="23.1" customHeight="1" spans="1:21">
      <c r="A50" s="1431">
        <v>48</v>
      </c>
      <c r="B50" s="1224" t="s">
        <v>39</v>
      </c>
      <c r="C50" s="1026" t="s">
        <v>337</v>
      </c>
      <c r="D50" s="55" t="s">
        <v>50</v>
      </c>
      <c r="E50" s="1616">
        <f>506800+8800</f>
        <v>515600</v>
      </c>
      <c r="F50" s="55" t="s">
        <v>338</v>
      </c>
      <c r="G50" s="1227">
        <v>43712</v>
      </c>
      <c r="H50" s="1074">
        <v>43721</v>
      </c>
      <c r="I50" s="1278">
        <f ca="1" t="shared" si="6"/>
        <v>183</v>
      </c>
      <c r="J50" s="959" t="s">
        <v>253</v>
      </c>
      <c r="K50" s="863" t="s">
        <v>54</v>
      </c>
      <c r="L50" s="339"/>
      <c r="M50" s="339"/>
      <c r="N50" s="478"/>
      <c r="O50" s="48"/>
      <c r="P50" s="48"/>
      <c r="Q50" s="44"/>
      <c r="R50" s="44"/>
      <c r="S50" s="1297"/>
      <c r="T50" s="48"/>
      <c r="U50" s="1116"/>
    </row>
    <row r="51" s="795" customFormat="1" ht="21" customHeight="1" spans="1:21">
      <c r="A51" s="1431">
        <v>49</v>
      </c>
      <c r="B51" s="1224" t="s">
        <v>39</v>
      </c>
      <c r="C51" s="1026"/>
      <c r="D51" s="55" t="s">
        <v>50</v>
      </c>
      <c r="E51" s="1616">
        <f t="shared" ref="E50:E52" si="7">506800+8800</f>
        <v>515600</v>
      </c>
      <c r="F51" s="55" t="s">
        <v>339</v>
      </c>
      <c r="G51" s="1227">
        <v>43747</v>
      </c>
      <c r="H51" s="1074">
        <v>43754</v>
      </c>
      <c r="I51" s="1278">
        <f ca="1" t="shared" si="6"/>
        <v>150</v>
      </c>
      <c r="J51" s="959" t="s">
        <v>253</v>
      </c>
      <c r="K51" s="863" t="s">
        <v>54</v>
      </c>
      <c r="L51" s="339"/>
      <c r="M51" s="339"/>
      <c r="N51" s="478"/>
      <c r="O51" s="48"/>
      <c r="P51" s="48"/>
      <c r="Q51" s="44"/>
      <c r="R51" s="44"/>
      <c r="S51" s="1297"/>
      <c r="T51" s="48"/>
      <c r="U51" s="1116"/>
    </row>
    <row r="52" s="795" customFormat="1" ht="21" customHeight="1" spans="1:21">
      <c r="A52" s="1431">
        <v>50</v>
      </c>
      <c r="B52" s="1224" t="s">
        <v>39</v>
      </c>
      <c r="C52" s="1026"/>
      <c r="D52" s="403" t="s">
        <v>50</v>
      </c>
      <c r="E52" s="1636">
        <f t="shared" si="7"/>
        <v>515600</v>
      </c>
      <c r="F52" s="403" t="s">
        <v>340</v>
      </c>
      <c r="G52" s="1637">
        <v>43784</v>
      </c>
      <c r="H52" s="1638" t="s">
        <v>77</v>
      </c>
      <c r="I52" s="1297" t="e">
        <f ca="1" t="shared" si="6"/>
        <v>#VALUE!</v>
      </c>
      <c r="J52" s="959" t="s">
        <v>253</v>
      </c>
      <c r="K52" s="863"/>
      <c r="L52" s="339"/>
      <c r="M52" s="339"/>
      <c r="N52" s="478"/>
      <c r="O52" s="48"/>
      <c r="P52" s="48"/>
      <c r="Q52" s="44"/>
      <c r="R52" s="44"/>
      <c r="S52" s="1297"/>
      <c r="T52" s="48"/>
      <c r="U52" s="1116"/>
    </row>
    <row r="53" s="795" customFormat="1" ht="21" customHeight="1" spans="1:21">
      <c r="A53" s="1431">
        <v>51</v>
      </c>
      <c r="B53" s="1224" t="s">
        <v>39</v>
      </c>
      <c r="C53" s="1026"/>
      <c r="D53" s="403" t="s">
        <v>50</v>
      </c>
      <c r="E53" s="1636">
        <v>506800</v>
      </c>
      <c r="F53" s="403" t="s">
        <v>341</v>
      </c>
      <c r="G53" s="1637">
        <v>43802</v>
      </c>
      <c r="H53" s="1638" t="s">
        <v>77</v>
      </c>
      <c r="I53" s="1297" t="e">
        <f ca="1" t="shared" si="6"/>
        <v>#VALUE!</v>
      </c>
      <c r="J53" s="959" t="s">
        <v>297</v>
      </c>
      <c r="K53" s="863"/>
      <c r="L53" s="339"/>
      <c r="M53" s="339"/>
      <c r="N53" s="478"/>
      <c r="O53" s="48"/>
      <c r="P53" s="48"/>
      <c r="Q53" s="44"/>
      <c r="R53" s="44"/>
      <c r="S53" s="1297"/>
      <c r="T53" s="48"/>
      <c r="U53" s="1116"/>
    </row>
    <row r="54" s="795" customFormat="1" ht="21" customHeight="1" spans="1:21">
      <c r="A54" s="1431">
        <v>52</v>
      </c>
      <c r="B54" s="1224" t="s">
        <v>39</v>
      </c>
      <c r="C54" s="1026" t="s">
        <v>342</v>
      </c>
      <c r="D54" s="55" t="s">
        <v>291</v>
      </c>
      <c r="E54" s="1616">
        <v>506800</v>
      </c>
      <c r="F54" s="43" t="s">
        <v>343</v>
      </c>
      <c r="G54" s="1227">
        <v>43752</v>
      </c>
      <c r="H54" s="1074">
        <v>43764</v>
      </c>
      <c r="I54" s="1278">
        <f ca="1" t="shared" si="6"/>
        <v>140</v>
      </c>
      <c r="J54" s="959" t="s">
        <v>344</v>
      </c>
      <c r="K54" s="863"/>
      <c r="L54" s="339">
        <v>43797</v>
      </c>
      <c r="M54" s="339"/>
      <c r="N54" s="478" t="s">
        <v>345</v>
      </c>
      <c r="O54" s="48" t="s">
        <v>346</v>
      </c>
      <c r="P54" s="48" t="s">
        <v>303</v>
      </c>
      <c r="Q54" s="44">
        <v>43767</v>
      </c>
      <c r="R54" s="44">
        <v>43768</v>
      </c>
      <c r="S54" s="1278">
        <f ca="1">TODAY()-R54</f>
        <v>136</v>
      </c>
      <c r="T54" s="48" t="s">
        <v>106</v>
      </c>
      <c r="U54" s="1116"/>
    </row>
    <row r="55" s="795" customFormat="1" ht="21" customHeight="1" spans="1:21">
      <c r="A55" s="1431">
        <v>53</v>
      </c>
      <c r="B55" s="1224" t="s">
        <v>39</v>
      </c>
      <c r="C55" s="1026"/>
      <c r="D55" s="403" t="s">
        <v>347</v>
      </c>
      <c r="E55" s="1636">
        <v>506800</v>
      </c>
      <c r="F55" s="403" t="s">
        <v>348</v>
      </c>
      <c r="G55" s="1637">
        <v>43792</v>
      </c>
      <c r="H55" s="1638" t="s">
        <v>77</v>
      </c>
      <c r="I55" s="1297" t="e">
        <f ca="1" t="shared" si="6"/>
        <v>#VALUE!</v>
      </c>
      <c r="J55" s="959" t="s">
        <v>297</v>
      </c>
      <c r="K55" s="863"/>
      <c r="L55" s="339"/>
      <c r="M55" s="339"/>
      <c r="N55" s="478"/>
      <c r="O55" s="48"/>
      <c r="P55" s="48"/>
      <c r="Q55" s="44"/>
      <c r="R55" s="44"/>
      <c r="S55" s="1297"/>
      <c r="T55" s="48"/>
      <c r="U55" s="1116"/>
    </row>
    <row r="56" s="795" customFormat="1" ht="23.1" customHeight="1" spans="1:22">
      <c r="A56" s="1431">
        <v>54</v>
      </c>
      <c r="B56" s="1224" t="s">
        <v>39</v>
      </c>
      <c r="C56" s="1026" t="s">
        <v>349</v>
      </c>
      <c r="D56" s="55" t="s">
        <v>50</v>
      </c>
      <c r="E56" s="1634">
        <v>541800</v>
      </c>
      <c r="F56" s="43" t="s">
        <v>350</v>
      </c>
      <c r="G56" s="1227">
        <v>43747</v>
      </c>
      <c r="H56" s="1074">
        <v>43754</v>
      </c>
      <c r="I56" s="1297">
        <f ca="1" t="shared" si="6"/>
        <v>150</v>
      </c>
      <c r="J56" s="688" t="s">
        <v>344</v>
      </c>
      <c r="K56" s="863"/>
      <c r="L56" s="339">
        <v>43797</v>
      </c>
      <c r="M56" s="339"/>
      <c r="N56" s="1305" t="s">
        <v>351</v>
      </c>
      <c r="O56" s="1282" t="s">
        <v>114</v>
      </c>
      <c r="P56" s="1283" t="s">
        <v>89</v>
      </c>
      <c r="Q56" s="44">
        <v>43680</v>
      </c>
      <c r="R56" s="44">
        <v>43776</v>
      </c>
      <c r="S56" s="1278">
        <f ca="1">TODAY()-R56</f>
        <v>128</v>
      </c>
      <c r="T56" s="229" t="s">
        <v>106</v>
      </c>
      <c r="U56" s="1116"/>
      <c r="V56" s="1257"/>
    </row>
    <row r="57" s="795" customFormat="1" ht="23.1" customHeight="1" spans="1:22">
      <c r="A57" s="1431">
        <v>55</v>
      </c>
      <c r="B57" s="1224" t="s">
        <v>39</v>
      </c>
      <c r="C57" s="1026"/>
      <c r="D57" s="55" t="s">
        <v>50</v>
      </c>
      <c r="E57" s="1634">
        <v>541800</v>
      </c>
      <c r="F57" s="1634" t="s">
        <v>352</v>
      </c>
      <c r="G57" s="1227">
        <v>43775</v>
      </c>
      <c r="H57" s="1074">
        <v>43783</v>
      </c>
      <c r="I57" s="1297">
        <f ca="1" t="shared" si="6"/>
        <v>121</v>
      </c>
      <c r="J57" s="688" t="s">
        <v>344</v>
      </c>
      <c r="K57" s="863" t="s">
        <v>54</v>
      </c>
      <c r="L57" s="339"/>
      <c r="M57" s="339"/>
      <c r="N57" s="1295"/>
      <c r="O57" s="1246"/>
      <c r="P57" s="1243"/>
      <c r="Q57" s="44"/>
      <c r="R57" s="44"/>
      <c r="S57" s="1297"/>
      <c r="T57" s="229"/>
      <c r="U57" s="1116"/>
      <c r="V57" s="1257"/>
    </row>
    <row r="58" s="795" customFormat="1" ht="23.1" customHeight="1" spans="1:22">
      <c r="A58" s="1431">
        <v>56</v>
      </c>
      <c r="B58" s="1224" t="s">
        <v>39</v>
      </c>
      <c r="C58" s="1026"/>
      <c r="D58" s="55" t="s">
        <v>126</v>
      </c>
      <c r="E58" s="1634">
        <v>541800</v>
      </c>
      <c r="F58" s="1634" t="s">
        <v>353</v>
      </c>
      <c r="G58" s="1227">
        <v>43775</v>
      </c>
      <c r="H58" s="1074">
        <v>43797</v>
      </c>
      <c r="I58" s="1297">
        <f ca="1" t="shared" si="6"/>
        <v>107</v>
      </c>
      <c r="J58" s="688" t="s">
        <v>344</v>
      </c>
      <c r="K58" s="863"/>
      <c r="L58" s="339"/>
      <c r="M58" s="339"/>
      <c r="N58" s="1295"/>
      <c r="O58" s="1246"/>
      <c r="P58" s="1243"/>
      <c r="Q58" s="44"/>
      <c r="R58" s="44"/>
      <c r="S58" s="1297"/>
      <c r="T58" s="229"/>
      <c r="U58" s="1116" t="s">
        <v>354</v>
      </c>
      <c r="V58" s="1257"/>
    </row>
    <row r="59" s="795" customFormat="1" ht="23.1" customHeight="1" spans="1:22">
      <c r="A59" s="1431">
        <v>57</v>
      </c>
      <c r="B59" s="1224" t="s">
        <v>39</v>
      </c>
      <c r="C59" s="1026"/>
      <c r="D59" s="55" t="s">
        <v>126</v>
      </c>
      <c r="E59" s="1634">
        <v>541800</v>
      </c>
      <c r="F59" s="55" t="s">
        <v>355</v>
      </c>
      <c r="G59" s="1227">
        <v>43775</v>
      </c>
      <c r="H59" s="1074">
        <v>43788</v>
      </c>
      <c r="I59" s="1297">
        <f ca="1" t="shared" si="6"/>
        <v>116</v>
      </c>
      <c r="J59" s="688" t="s">
        <v>344</v>
      </c>
      <c r="K59" s="863" t="s">
        <v>54</v>
      </c>
      <c r="L59" s="339"/>
      <c r="M59" s="339"/>
      <c r="N59" s="1305"/>
      <c r="O59" s="1282"/>
      <c r="P59" s="1283"/>
      <c r="Q59" s="44"/>
      <c r="R59" s="44"/>
      <c r="S59" s="1278"/>
      <c r="T59" s="1305"/>
      <c r="U59" s="1116" t="s">
        <v>356</v>
      </c>
      <c r="V59" s="1257"/>
    </row>
    <row r="60" s="795" customFormat="1" ht="21" customHeight="1" spans="1:21">
      <c r="A60" s="1431">
        <v>58</v>
      </c>
      <c r="B60" s="1224" t="s">
        <v>39</v>
      </c>
      <c r="C60" s="1026" t="s">
        <v>357</v>
      </c>
      <c r="D60" s="403" t="s">
        <v>358</v>
      </c>
      <c r="E60" s="1636">
        <v>541800</v>
      </c>
      <c r="F60" s="403" t="s">
        <v>359</v>
      </c>
      <c r="G60" s="1637">
        <v>43797</v>
      </c>
      <c r="H60" s="1638" t="s">
        <v>77</v>
      </c>
      <c r="I60" s="1297" t="e">
        <f ca="1" t="shared" si="6"/>
        <v>#VALUE!</v>
      </c>
      <c r="J60" s="959" t="s">
        <v>360</v>
      </c>
      <c r="K60" s="863"/>
      <c r="L60" s="339"/>
      <c r="M60" s="339"/>
      <c r="N60" s="1305" t="s">
        <v>361</v>
      </c>
      <c r="O60" s="1282" t="s">
        <v>109</v>
      </c>
      <c r="P60" s="1283" t="s">
        <v>89</v>
      </c>
      <c r="Q60" s="44">
        <v>43736</v>
      </c>
      <c r="R60" s="44">
        <v>43798</v>
      </c>
      <c r="S60" s="1278">
        <f ca="1">TODAY()-R60</f>
        <v>106</v>
      </c>
      <c r="T60" s="229" t="s">
        <v>106</v>
      </c>
      <c r="U60" s="1116"/>
    </row>
    <row r="61" s="795" customFormat="1" ht="21" customHeight="1" spans="1:21">
      <c r="A61" s="1431">
        <v>59</v>
      </c>
      <c r="B61" s="1224" t="s">
        <v>39</v>
      </c>
      <c r="C61" s="1026" t="s">
        <v>362</v>
      </c>
      <c r="D61" s="403" t="s">
        <v>50</v>
      </c>
      <c r="E61" s="1636">
        <v>650800</v>
      </c>
      <c r="F61" s="403" t="s">
        <v>363</v>
      </c>
      <c r="G61" s="1637">
        <v>43802</v>
      </c>
      <c r="H61" s="1638" t="s">
        <v>77</v>
      </c>
      <c r="I61" s="1297" t="e">
        <f ca="1" t="shared" si="6"/>
        <v>#VALUE!</v>
      </c>
      <c r="J61" s="959" t="s">
        <v>297</v>
      </c>
      <c r="K61" s="863"/>
      <c r="L61" s="339"/>
      <c r="M61" s="339"/>
      <c r="N61" s="1305"/>
      <c r="O61" s="1282"/>
      <c r="P61" s="1283"/>
      <c r="Q61" s="44"/>
      <c r="R61" s="44"/>
      <c r="S61" s="1278"/>
      <c r="T61" s="229"/>
      <c r="U61" s="1116"/>
    </row>
    <row r="62" spans="3:12">
      <c r="C62" s="1589" t="s">
        <v>364</v>
      </c>
      <c r="L62" s="2136"/>
    </row>
    <row r="63" spans="3:23">
      <c r="C63" s="1589" t="s">
        <v>365</v>
      </c>
      <c r="R63" s="2138" t="s">
        <v>366</v>
      </c>
      <c r="S63" s="2139"/>
      <c r="T63" s="2138"/>
      <c r="U63" s="2138"/>
      <c r="V63" s="2138"/>
      <c r="W63" s="2138"/>
    </row>
    <row r="64" spans="3:23">
      <c r="C64" s="1589" t="s">
        <v>367</v>
      </c>
      <c r="E64" s="2112"/>
      <c r="R64" s="2138"/>
      <c r="S64" s="2139"/>
      <c r="T64" s="2138"/>
      <c r="U64" s="2138"/>
      <c r="V64" s="2138"/>
      <c r="W64" s="2138"/>
    </row>
    <row r="65" spans="3:23">
      <c r="C65" s="1589" t="s">
        <v>368</v>
      </c>
      <c r="R65" s="2138"/>
      <c r="S65" s="2139"/>
      <c r="T65" s="2138"/>
      <c r="U65" s="2138"/>
      <c r="V65" s="2138"/>
      <c r="W65" s="2138"/>
    </row>
    <row r="66" spans="3:23">
      <c r="C66" s="1589" t="s">
        <v>369</v>
      </c>
      <c r="R66" s="2138"/>
      <c r="S66" s="2139"/>
      <c r="T66" s="2138"/>
      <c r="U66" s="2138"/>
      <c r="V66" s="2138"/>
      <c r="W66" s="2138"/>
    </row>
    <row r="67" spans="3:23">
      <c r="C67" s="1589" t="s">
        <v>370</v>
      </c>
      <c r="R67" s="2138"/>
      <c r="S67" s="2139"/>
      <c r="T67" s="2138"/>
      <c r="U67" s="2138"/>
      <c r="V67" s="2138"/>
      <c r="W67" s="2138"/>
    </row>
  </sheetData>
  <mergeCells count="2">
    <mergeCell ref="A1:U1"/>
    <mergeCell ref="R63:W67"/>
  </mergeCells>
  <conditionalFormatting sqref="I1">
    <cfRule type="cellIs" dxfId="1" priority="1390" operator="greaterThan">
      <formula>180</formula>
    </cfRule>
    <cfRule type="cellIs" dxfId="1" priority="1391" operator="greaterThan">
      <formula>260</formula>
    </cfRule>
    <cfRule type="cellIs" dxfId="1" priority="1392" operator="greaterThan">
      <formula>330</formula>
    </cfRule>
  </conditionalFormatting>
  <conditionalFormatting sqref="I3">
    <cfRule type="cellIs" dxfId="1" priority="513" operator="greaterThan">
      <formula>180</formula>
    </cfRule>
    <cfRule type="cellIs" dxfId="1" priority="514" operator="greaterThan">
      <formula>260</formula>
    </cfRule>
    <cfRule type="cellIs" dxfId="1" priority="515" operator="greaterThan">
      <formula>330</formula>
    </cfRule>
  </conditionalFormatting>
  <conditionalFormatting sqref="N3">
    <cfRule type="duplicateValues" dxfId="3" priority="32"/>
  </conditionalFormatting>
  <conditionalFormatting sqref="F4">
    <cfRule type="duplicateValues" dxfId="3" priority="340"/>
    <cfRule type="duplicateValues" dxfId="0" priority="342"/>
  </conditionalFormatting>
  <conditionalFormatting sqref="I4">
    <cfRule type="cellIs" dxfId="1" priority="334" operator="greaterThan">
      <formula>180</formula>
    </cfRule>
    <cfRule type="cellIs" dxfId="1" priority="336" operator="greaterThan">
      <formula>260</formula>
    </cfRule>
    <cfRule type="cellIs" dxfId="1" priority="338" operator="greaterThan">
      <formula>330</formula>
    </cfRule>
  </conditionalFormatting>
  <conditionalFormatting sqref="F5">
    <cfRule type="duplicateValues" dxfId="3" priority="130"/>
    <cfRule type="duplicateValues" dxfId="0" priority="131"/>
  </conditionalFormatting>
  <conditionalFormatting sqref="I5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F6">
    <cfRule type="duplicateValues" dxfId="3" priority="183"/>
    <cfRule type="duplicateValues" dxfId="0" priority="184"/>
  </conditionalFormatting>
  <conditionalFormatting sqref="I6">
    <cfRule type="cellIs" dxfId="1" priority="180" operator="greaterThan">
      <formula>180</formula>
    </cfRule>
    <cfRule type="cellIs" dxfId="1" priority="181" operator="greaterThan">
      <formula>260</formula>
    </cfRule>
    <cfRule type="cellIs" dxfId="1" priority="182" operator="greaterThan">
      <formula>330</formula>
    </cfRule>
  </conditionalFormatting>
  <conditionalFormatting sqref="I7">
    <cfRule type="cellIs" dxfId="1" priority="423" operator="greaterThan">
      <formula>180</formula>
    </cfRule>
    <cfRule type="cellIs" dxfId="1" priority="424" operator="greaterThan">
      <formula>260</formula>
    </cfRule>
    <cfRule type="cellIs" dxfId="1" priority="425" operator="greaterThan">
      <formula>330</formula>
    </cfRule>
  </conditionalFormatting>
  <conditionalFormatting sqref="I8">
    <cfRule type="cellIs" dxfId="1" priority="326" operator="greaterThan">
      <formula>180</formula>
    </cfRule>
    <cfRule type="cellIs" dxfId="1" priority="327" operator="greaterThan">
      <formula>260</formula>
    </cfRule>
    <cfRule type="cellIs" dxfId="1" priority="328" operator="greaterThan">
      <formula>330</formula>
    </cfRule>
  </conditionalFormatting>
  <conditionalFormatting sqref="F9">
    <cfRule type="duplicateValues" dxfId="3" priority="203"/>
    <cfRule type="duplicateValues" dxfId="0" priority="204"/>
  </conditionalFormatting>
  <conditionalFormatting sqref="I9">
    <cfRule type="cellIs" dxfId="1" priority="200" operator="greaterThan">
      <formula>180</formula>
    </cfRule>
    <cfRule type="cellIs" dxfId="1" priority="201" operator="greaterThan">
      <formula>260</formula>
    </cfRule>
    <cfRule type="cellIs" dxfId="1" priority="202" operator="greaterThan">
      <formula>330</formula>
    </cfRule>
  </conditionalFormatting>
  <conditionalFormatting sqref="F10">
    <cfRule type="duplicateValues" dxfId="3" priority="198"/>
    <cfRule type="duplicateValues" dxfId="0" priority="199"/>
  </conditionalFormatting>
  <conditionalFormatting sqref="I10">
    <cfRule type="cellIs" dxfId="1" priority="195" operator="greaterThan">
      <formula>180</formula>
    </cfRule>
    <cfRule type="cellIs" dxfId="1" priority="196" operator="greaterThan">
      <formula>260</formula>
    </cfRule>
    <cfRule type="cellIs" dxfId="1" priority="197" operator="greaterThan">
      <formula>330</formula>
    </cfRule>
  </conditionalFormatting>
  <conditionalFormatting sqref="F11">
    <cfRule type="duplicateValues" dxfId="3" priority="193"/>
    <cfRule type="duplicateValues" dxfId="0" priority="194"/>
  </conditionalFormatting>
  <conditionalFormatting sqref="I11">
    <cfRule type="cellIs" dxfId="1" priority="190" operator="greaterThan">
      <formula>180</formula>
    </cfRule>
    <cfRule type="cellIs" dxfId="1" priority="191" operator="greaterThan">
      <formula>260</formula>
    </cfRule>
    <cfRule type="cellIs" dxfId="1" priority="192" operator="greaterThan">
      <formula>330</formula>
    </cfRule>
  </conditionalFormatting>
  <conditionalFormatting sqref="F12">
    <cfRule type="duplicateValues" dxfId="3" priority="188"/>
    <cfRule type="duplicateValues" dxfId="0" priority="189"/>
  </conditionalFormatting>
  <conditionalFormatting sqref="I12">
    <cfRule type="cellIs" dxfId="1" priority="185" operator="greaterThan">
      <formula>180</formula>
    </cfRule>
    <cfRule type="cellIs" dxfId="1" priority="186" operator="greaterThan">
      <formula>260</formula>
    </cfRule>
    <cfRule type="cellIs" dxfId="1" priority="187" operator="greaterThan">
      <formula>330</formula>
    </cfRule>
  </conditionalFormatting>
  <conditionalFormatting sqref="I13">
    <cfRule type="cellIs" dxfId="1" priority="323" operator="greaterThan">
      <formula>180</formula>
    </cfRule>
    <cfRule type="cellIs" dxfId="1" priority="324" operator="greaterThan">
      <formula>260</formula>
    </cfRule>
    <cfRule type="cellIs" dxfId="1" priority="325" operator="greaterThan">
      <formula>330</formula>
    </cfRule>
  </conditionalFormatting>
  <conditionalFormatting sqref="F14">
    <cfRule type="duplicateValues" dxfId="3" priority="177"/>
    <cfRule type="duplicateValues" dxfId="0" priority="178"/>
  </conditionalFormatting>
  <conditionalFormatting sqref="I14">
    <cfRule type="cellIs" dxfId="1" priority="174" operator="greaterThan">
      <formula>180</formula>
    </cfRule>
    <cfRule type="cellIs" dxfId="1" priority="175" operator="greaterThan">
      <formula>260</formula>
    </cfRule>
    <cfRule type="cellIs" dxfId="1" priority="176" operator="greaterThan">
      <formula>330</formula>
    </cfRule>
  </conditionalFormatting>
  <conditionalFormatting sqref="N14">
    <cfRule type="duplicateValues" dxfId="3" priority="179"/>
  </conditionalFormatting>
  <conditionalFormatting sqref="F15">
    <cfRule type="duplicateValues" dxfId="3" priority="76"/>
    <cfRule type="duplicateValues" dxfId="0" priority="77"/>
  </conditionalFormatting>
  <conditionalFormatting sqref="I15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N15">
    <cfRule type="duplicateValues" dxfId="3" priority="78"/>
  </conditionalFormatting>
  <conditionalFormatting sqref="F16">
    <cfRule type="duplicateValues" dxfId="3" priority="208"/>
    <cfRule type="duplicateValues" dxfId="0" priority="209"/>
  </conditionalFormatting>
  <conditionalFormatting sqref="I16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N16">
    <cfRule type="duplicateValues" dxfId="3" priority="210"/>
  </conditionalFormatting>
  <conditionalFormatting sqref="F17">
    <cfRule type="duplicateValues" dxfId="3" priority="19"/>
    <cfRule type="duplicateValues" dxfId="0" priority="20"/>
  </conditionalFormatting>
  <conditionalFormatting sqref="I17">
    <cfRule type="cellIs" dxfId="1" priority="310" operator="greaterThan">
      <formula>180</formula>
    </cfRule>
    <cfRule type="cellIs" dxfId="1" priority="312" operator="greaterThan">
      <formula>260</formula>
    </cfRule>
    <cfRule type="cellIs" dxfId="1" priority="314" operator="greaterThan">
      <formula>330</formula>
    </cfRule>
  </conditionalFormatting>
  <conditionalFormatting sqref="F18">
    <cfRule type="duplicateValues" dxfId="3" priority="632"/>
    <cfRule type="duplicateValues" dxfId="0" priority="633"/>
  </conditionalFormatting>
  <conditionalFormatting sqref="I18">
    <cfRule type="cellIs" dxfId="1" priority="576" operator="greaterThan">
      <formula>180</formula>
    </cfRule>
    <cfRule type="cellIs" dxfId="1" priority="577" operator="greaterThan">
      <formula>260</formula>
    </cfRule>
    <cfRule type="cellIs" dxfId="1" priority="578" operator="greaterThan">
      <formula>330</formula>
    </cfRule>
  </conditionalFormatting>
  <conditionalFormatting sqref="F19">
    <cfRule type="duplicateValues" dxfId="3" priority="406"/>
    <cfRule type="duplicateValues" dxfId="0" priority="407"/>
  </conditionalFormatting>
  <conditionalFormatting sqref="F20">
    <cfRule type="duplicateValues" dxfId="3" priority="137"/>
    <cfRule type="duplicateValues" dxfId="0" priority="138"/>
  </conditionalFormatting>
  <conditionalFormatting sqref="N20">
    <cfRule type="duplicateValues" dxfId="3" priority="34"/>
  </conditionalFormatting>
  <conditionalFormatting sqref="F21">
    <cfRule type="duplicateValues" dxfId="3" priority="474"/>
    <cfRule type="duplicateValues" dxfId="0" priority="475"/>
  </conditionalFormatting>
  <conditionalFormatting sqref="I21">
    <cfRule type="cellIs" dxfId="1" priority="471" operator="greaterThan">
      <formula>180</formula>
    </cfRule>
    <cfRule type="cellIs" dxfId="1" priority="472" operator="greaterThan">
      <formula>260</formula>
    </cfRule>
    <cfRule type="cellIs" dxfId="1" priority="473" operator="greaterThan">
      <formula>330</formula>
    </cfRule>
  </conditionalFormatting>
  <conditionalFormatting sqref="F22">
    <cfRule type="duplicateValues" dxfId="3" priority="24"/>
    <cfRule type="duplicateValues" dxfId="0" priority="25"/>
  </conditionalFormatting>
  <conditionalFormatting sqref="I22">
    <cfRule type="cellIs" dxfId="1" priority="21" operator="greaterThan">
      <formula>180</formula>
    </cfRule>
    <cfRule type="cellIs" dxfId="1" priority="22" operator="greaterThan">
      <formula>260</formula>
    </cfRule>
    <cfRule type="cellIs" dxfId="1" priority="23" operator="greaterThan">
      <formula>330</formula>
    </cfRule>
  </conditionalFormatting>
  <conditionalFormatting sqref="F23">
    <cfRule type="duplicateValues" dxfId="3" priority="79"/>
    <cfRule type="duplicateValues" dxfId="0" priority="80"/>
  </conditionalFormatting>
  <conditionalFormatting sqref="I23">
    <cfRule type="cellIs" dxfId="1" priority="81" operator="greaterThan">
      <formula>180</formula>
    </cfRule>
    <cfRule type="cellIs" dxfId="1" priority="82" operator="greaterThan">
      <formula>260</formula>
    </cfRule>
    <cfRule type="cellIs" dxfId="1" priority="83" operator="greaterThan">
      <formula>330</formula>
    </cfRule>
  </conditionalFormatting>
  <conditionalFormatting sqref="F24">
    <cfRule type="duplicateValues" dxfId="3" priority="401"/>
    <cfRule type="duplicateValues" dxfId="0" priority="402"/>
  </conditionalFormatting>
  <conditionalFormatting sqref="I24">
    <cfRule type="cellIs" dxfId="1" priority="398" operator="greaterThan">
      <formula>180</formula>
    </cfRule>
    <cfRule type="cellIs" dxfId="1" priority="399" operator="greaterThan">
      <formula>260</formula>
    </cfRule>
    <cfRule type="cellIs" dxfId="1" priority="400" operator="greaterThan">
      <formula>330</formula>
    </cfRule>
  </conditionalFormatting>
  <conditionalFormatting sqref="N24">
    <cfRule type="duplicateValues" dxfId="3" priority="33"/>
  </conditionalFormatting>
  <conditionalFormatting sqref="F25">
    <cfRule type="duplicateValues" dxfId="3" priority="230"/>
    <cfRule type="duplicateValues" dxfId="0" priority="231"/>
  </conditionalFormatting>
  <conditionalFormatting sqref="I25">
    <cfRule type="cellIs" dxfId="1" priority="232" operator="greaterThan">
      <formula>180</formula>
    </cfRule>
    <cfRule type="cellIs" dxfId="1" priority="233" operator="greaterThan">
      <formula>260</formula>
    </cfRule>
    <cfRule type="cellIs" dxfId="1" priority="234" operator="greaterThan">
      <formula>330</formula>
    </cfRule>
  </conditionalFormatting>
  <conditionalFormatting sqref="N25">
    <cfRule type="duplicateValues" dxfId="3" priority="235"/>
  </conditionalFormatting>
  <conditionalFormatting sqref="F26">
    <cfRule type="duplicateValues" dxfId="0" priority="2"/>
    <cfRule type="duplicateValues" dxfId="3" priority="1"/>
  </conditionalFormatting>
  <conditionalFormatting sqref="I26">
    <cfRule type="cellIs" dxfId="1" priority="5" operator="greaterThan">
      <formula>330</formula>
    </cfRule>
    <cfRule type="cellIs" dxfId="1" priority="4" operator="greaterThan">
      <formula>260</formula>
    </cfRule>
    <cfRule type="cellIs" dxfId="1" priority="3" operator="greaterThan">
      <formula>180</formula>
    </cfRule>
  </conditionalFormatting>
  <conditionalFormatting sqref="N26">
    <cfRule type="duplicateValues" dxfId="3" priority="6"/>
  </conditionalFormatting>
  <conditionalFormatting sqref="F27">
    <cfRule type="duplicateValues" dxfId="3" priority="15"/>
    <cfRule type="duplicateValues" dxfId="0" priority="16"/>
  </conditionalFormatting>
  <conditionalFormatting sqref="I27">
    <cfRule type="cellIs" dxfId="1" priority="12" operator="greaterThan">
      <formula>180</formula>
    </cfRule>
    <cfRule type="cellIs" dxfId="1" priority="13" operator="greaterThan">
      <formula>260</formula>
    </cfRule>
    <cfRule type="cellIs" dxfId="1" priority="14" operator="greaterThan">
      <formula>330</formula>
    </cfRule>
  </conditionalFormatting>
  <conditionalFormatting sqref="F28">
    <cfRule type="duplicateValues" dxfId="0" priority="1320"/>
  </conditionalFormatting>
  <conditionalFormatting sqref="I28">
    <cfRule type="cellIs" dxfId="1" priority="507" operator="greaterThan">
      <formula>180</formula>
    </cfRule>
    <cfRule type="cellIs" dxfId="1" priority="508" operator="greaterThan">
      <formula>260</formula>
    </cfRule>
    <cfRule type="cellIs" dxfId="1" priority="509" operator="greaterThan">
      <formula>330</formula>
    </cfRule>
  </conditionalFormatting>
  <conditionalFormatting sqref="F29">
    <cfRule type="duplicateValues" dxfId="3" priority="172"/>
    <cfRule type="duplicateValues" dxfId="0" priority="173"/>
  </conditionalFormatting>
  <conditionalFormatting sqref="I29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</conditionalFormatting>
  <conditionalFormatting sqref="N29">
    <cfRule type="duplicateValues" dxfId="3" priority="115"/>
  </conditionalFormatting>
  <conditionalFormatting sqref="F30">
    <cfRule type="duplicateValues" dxfId="3" priority="166"/>
    <cfRule type="duplicateValues" dxfId="0" priority="167"/>
  </conditionalFormatting>
  <conditionalFormatting sqref="I30">
    <cfRule type="cellIs" dxfId="1" priority="163" operator="greaterThan">
      <formula>180</formula>
    </cfRule>
    <cfRule type="cellIs" dxfId="1" priority="164" operator="greaterThan">
      <formula>260</formula>
    </cfRule>
    <cfRule type="cellIs" dxfId="1" priority="165" operator="greaterThan">
      <formula>330</formula>
    </cfRule>
  </conditionalFormatting>
  <conditionalFormatting sqref="N30">
    <cfRule type="duplicateValues" dxfId="3" priority="162"/>
  </conditionalFormatting>
  <conditionalFormatting sqref="F31">
    <cfRule type="duplicateValues" dxfId="3" priority="291"/>
    <cfRule type="duplicateValues" dxfId="0" priority="292"/>
  </conditionalFormatting>
  <conditionalFormatting sqref="I31">
    <cfRule type="cellIs" dxfId="1" priority="288" operator="greaterThan">
      <formula>180</formula>
    </cfRule>
    <cfRule type="cellIs" dxfId="1" priority="289" operator="greaterThan">
      <formula>260</formula>
    </cfRule>
    <cfRule type="cellIs" dxfId="1" priority="290" operator="greaterThan">
      <formula>330</formula>
    </cfRule>
  </conditionalFormatting>
  <conditionalFormatting sqref="N31">
    <cfRule type="duplicateValues" dxfId="3" priority="287"/>
  </conditionalFormatting>
  <conditionalFormatting sqref="F32">
    <cfRule type="duplicateValues" dxfId="3" priority="101"/>
    <cfRule type="duplicateValues" dxfId="0" priority="102"/>
  </conditionalFormatting>
  <conditionalFormatting sqref="I32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F33">
    <cfRule type="duplicateValues" dxfId="3" priority="379"/>
    <cfRule type="duplicateValues" dxfId="0" priority="380"/>
  </conditionalFormatting>
  <conditionalFormatting sqref="I33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F34">
    <cfRule type="duplicateValues" dxfId="3" priority="17"/>
    <cfRule type="duplicateValues" dxfId="0" priority="18"/>
  </conditionalFormatting>
  <conditionalFormatting sqref="I34">
    <cfRule type="cellIs" dxfId="1" priority="307" operator="greaterThan">
      <formula>180</formula>
    </cfRule>
    <cfRule type="cellIs" dxfId="1" priority="308" operator="greaterThan">
      <formula>260</formula>
    </cfRule>
    <cfRule type="cellIs" dxfId="1" priority="309" operator="greaterThan">
      <formula>330</formula>
    </cfRule>
  </conditionalFormatting>
  <conditionalFormatting sqref="F35">
    <cfRule type="duplicateValues" dxfId="3" priority="294"/>
    <cfRule type="duplicateValues" dxfId="0" priority="295"/>
  </conditionalFormatting>
  <conditionalFormatting sqref="I35">
    <cfRule type="cellIs" dxfId="1" priority="296" operator="greaterThan">
      <formula>180</formula>
    </cfRule>
    <cfRule type="cellIs" dxfId="1" priority="297" operator="greaterThan">
      <formula>260</formula>
    </cfRule>
    <cfRule type="cellIs" dxfId="1" priority="298" operator="greaterThan">
      <formula>330</formula>
    </cfRule>
  </conditionalFormatting>
  <conditionalFormatting sqref="F36">
    <cfRule type="duplicateValues" dxfId="3" priority="698"/>
    <cfRule type="duplicateValues" dxfId="0" priority="699"/>
  </conditionalFormatting>
  <conditionalFormatting sqref="I36">
    <cfRule type="cellIs" dxfId="1" priority="385" operator="greaterThan">
      <formula>180</formula>
    </cfRule>
    <cfRule type="cellIs" dxfId="1" priority="386" operator="greaterThan">
      <formula>260</formula>
    </cfRule>
    <cfRule type="cellIs" dxfId="1" priority="387" operator="greaterThan">
      <formula>330</formula>
    </cfRule>
  </conditionalFormatting>
  <conditionalFormatting sqref="I37">
    <cfRule type="cellIs" dxfId="1" priority="1046" operator="greaterThan">
      <formula>180</formula>
    </cfRule>
    <cfRule type="cellIs" dxfId="1" priority="1047" operator="greaterThan">
      <formula>260</formula>
    </cfRule>
    <cfRule type="cellIs" dxfId="1" priority="1048" operator="greaterThan">
      <formula>330</formula>
    </cfRule>
  </conditionalFormatting>
  <conditionalFormatting sqref="I38">
    <cfRule type="cellIs" dxfId="1" priority="350" operator="greaterThan">
      <formula>180</formula>
    </cfRule>
    <cfRule type="cellIs" dxfId="1" priority="351" operator="greaterThan">
      <formula>260</formula>
    </cfRule>
    <cfRule type="cellIs" dxfId="1" priority="352" operator="greaterThan">
      <formula>330</formula>
    </cfRule>
  </conditionalFormatting>
  <conditionalFormatting sqref="F39">
    <cfRule type="duplicateValues" dxfId="3" priority="112"/>
    <cfRule type="duplicateValues" dxfId="3" priority="113"/>
    <cfRule type="duplicateValues" dxfId="0" priority="114"/>
  </conditionalFormatting>
  <conditionalFormatting sqref="I39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N39">
    <cfRule type="duplicateValues" dxfId="3" priority="111"/>
  </conditionalFormatting>
  <conditionalFormatting sqref="F40">
    <cfRule type="duplicateValues" dxfId="3" priority="70"/>
    <cfRule type="duplicateValues" dxfId="3" priority="71"/>
    <cfRule type="duplicateValues" dxfId="0" priority="72"/>
  </conditionalFormatting>
  <conditionalFormatting sqref="I40">
    <cfRule type="cellIs" dxfId="1" priority="67" operator="greaterThan">
      <formula>180</formula>
    </cfRule>
    <cfRule type="cellIs" dxfId="1" priority="68" operator="greaterThan">
      <formula>260</formula>
    </cfRule>
    <cfRule type="cellIs" dxfId="1" priority="69" operator="greaterThan">
      <formula>330</formula>
    </cfRule>
  </conditionalFormatting>
  <conditionalFormatting sqref="F41">
    <cfRule type="duplicateValues" dxfId="3" priority="227"/>
    <cfRule type="duplicateValues" dxfId="3" priority="228"/>
    <cfRule type="duplicateValues" dxfId="0" priority="229"/>
  </conditionalFormatting>
  <conditionalFormatting sqref="I41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F42">
    <cfRule type="duplicateValues" dxfId="3" priority="38"/>
    <cfRule type="duplicateValues" dxfId="3" priority="39"/>
    <cfRule type="duplicateValues" dxfId="0" priority="40"/>
  </conditionalFormatting>
  <conditionalFormatting sqref="I42">
    <cfRule type="cellIs" dxfId="1" priority="35" operator="greaterThan">
      <formula>180</formula>
    </cfRule>
    <cfRule type="cellIs" dxfId="1" priority="36" operator="greaterThan">
      <formula>260</formula>
    </cfRule>
    <cfRule type="cellIs" dxfId="1" priority="37" operator="greaterThan">
      <formula>330</formula>
    </cfRule>
  </conditionalFormatting>
  <conditionalFormatting sqref="F43">
    <cfRule type="duplicateValues" dxfId="3" priority="935"/>
  </conditionalFormatting>
  <conditionalFormatting sqref="I43">
    <cfRule type="cellIs" dxfId="1" priority="417" operator="greaterThan">
      <formula>180</formula>
    </cfRule>
    <cfRule type="cellIs" dxfId="1" priority="418" operator="greaterThan">
      <formula>260</formula>
    </cfRule>
    <cfRule type="cellIs" dxfId="1" priority="419" operator="greaterThan">
      <formula>330</formula>
    </cfRule>
  </conditionalFormatting>
  <conditionalFormatting sqref="N43">
    <cfRule type="duplicateValues" dxfId="3" priority="299"/>
  </conditionalFormatting>
  <conditionalFormatting sqref="F44">
    <cfRule type="duplicateValues" dxfId="3" priority="215"/>
    <cfRule type="duplicateValues" dxfId="3" priority="216"/>
    <cfRule type="duplicateValues" dxfId="0" priority="217"/>
  </conditionalFormatting>
  <conditionalFormatting sqref="I44">
    <cfRule type="cellIs" dxfId="1" priority="211" operator="greaterThan">
      <formula>180</formula>
    </cfRule>
    <cfRule type="cellIs" dxfId="1" priority="212" operator="greaterThan">
      <formula>260</formula>
    </cfRule>
    <cfRule type="cellIs" dxfId="1" priority="213" operator="greaterThan">
      <formula>330</formula>
    </cfRule>
  </conditionalFormatting>
  <conditionalFormatting sqref="F45">
    <cfRule type="duplicateValues" dxfId="3" priority="119"/>
    <cfRule type="duplicateValues" dxfId="3" priority="120"/>
    <cfRule type="duplicateValues" dxfId="0" priority="121"/>
  </conditionalFormatting>
  <conditionalFormatting sqref="I45">
    <cfRule type="cellIs" dxfId="1" priority="116" operator="greaterThan">
      <formula>180</formula>
    </cfRule>
    <cfRule type="cellIs" dxfId="1" priority="117" operator="greaterThan">
      <formula>260</formula>
    </cfRule>
    <cfRule type="cellIs" dxfId="1" priority="118" operator="greaterThan">
      <formula>330</formula>
    </cfRule>
  </conditionalFormatting>
  <conditionalFormatting sqref="I46">
    <cfRule type="cellIs" dxfId="1" priority="1117" operator="greaterThan">
      <formula>180</formula>
    </cfRule>
    <cfRule type="cellIs" dxfId="1" priority="1118" operator="greaterThan">
      <formula>260</formula>
    </cfRule>
    <cfRule type="cellIs" dxfId="1" priority="1119" operator="greaterThan">
      <formula>330</formula>
    </cfRule>
  </conditionalFormatting>
  <conditionalFormatting sqref="N46">
    <cfRule type="duplicateValues" dxfId="3" priority="142"/>
  </conditionalFormatting>
  <conditionalFormatting sqref="I47">
    <cfRule type="cellIs" dxfId="1" priority="920" operator="greaterThan">
      <formula>180</formula>
    </cfRule>
    <cfRule type="cellIs" dxfId="1" priority="921" operator="greaterThan">
      <formula>260</formula>
    </cfRule>
    <cfRule type="cellIs" dxfId="1" priority="922" operator="greaterThan">
      <formula>330</formula>
    </cfRule>
  </conditionalFormatting>
  <conditionalFormatting sqref="F48">
    <cfRule type="duplicateValues" dxfId="3" priority="835"/>
    <cfRule type="duplicateValues" dxfId="0" priority="836"/>
  </conditionalFormatting>
  <conditionalFormatting sqref="I48">
    <cfRule type="cellIs" dxfId="1" priority="899" operator="greaterThan">
      <formula>180</formula>
    </cfRule>
    <cfRule type="cellIs" dxfId="1" priority="900" operator="greaterThan">
      <formula>260</formula>
    </cfRule>
    <cfRule type="cellIs" dxfId="1" priority="901" operator="greaterThan">
      <formula>330</formula>
    </cfRule>
  </conditionalFormatting>
  <conditionalFormatting sqref="N48">
    <cfRule type="duplicateValues" dxfId="3" priority="300"/>
  </conditionalFormatting>
  <conditionalFormatting sqref="F49">
    <cfRule type="duplicateValues" dxfId="3" priority="735"/>
    <cfRule type="duplicateValues" dxfId="0" priority="736"/>
  </conditionalFormatting>
  <conditionalFormatting sqref="I49">
    <cfRule type="cellIs" dxfId="1" priority="729" operator="greaterThan">
      <formula>180</formula>
    </cfRule>
    <cfRule type="cellIs" dxfId="1" priority="731" operator="greaterThan">
      <formula>260</formula>
    </cfRule>
    <cfRule type="cellIs" dxfId="1" priority="733" operator="greaterThan">
      <formula>330</formula>
    </cfRule>
  </conditionalFormatting>
  <conditionalFormatting sqref="I50">
    <cfRule type="cellIs" dxfId="1" priority="787" operator="greaterThan">
      <formula>180</formula>
    </cfRule>
    <cfRule type="cellIs" dxfId="1" priority="788" operator="greaterThan">
      <formula>260</formula>
    </cfRule>
    <cfRule type="cellIs" dxfId="1" priority="789" operator="greaterThan">
      <formula>330</formula>
    </cfRule>
  </conditionalFormatting>
  <conditionalFormatting sqref="I51">
    <cfRule type="cellIs" dxfId="1" priority="554" operator="greaterThan">
      <formula>180</formula>
    </cfRule>
    <cfRule type="cellIs" dxfId="1" priority="555" operator="greaterThan">
      <formula>260</formula>
    </cfRule>
    <cfRule type="cellIs" dxfId="1" priority="556" operator="greaterThan">
      <formula>330</formula>
    </cfRule>
  </conditionalFormatting>
  <conditionalFormatting sqref="I52">
    <cfRule type="cellIs" dxfId="1" priority="372" operator="greaterThan">
      <formula>180</formula>
    </cfRule>
    <cfRule type="cellIs" dxfId="1" priority="373" operator="greaterThan">
      <formula>260</formula>
    </cfRule>
    <cfRule type="cellIs" dxfId="1" priority="374" operator="greaterThan">
      <formula>330</formula>
    </cfRule>
  </conditionalFormatting>
  <conditionalFormatting sqref="F53">
    <cfRule type="duplicateValues" dxfId="3" priority="49"/>
    <cfRule type="duplicateValues" dxfId="0" priority="50"/>
  </conditionalFormatting>
  <conditionalFormatting sqref="I53">
    <cfRule type="cellIs" dxfId="1" priority="46" operator="greaterThan">
      <formula>180</formula>
    </cfRule>
    <cfRule type="cellIs" dxfId="1" priority="47" operator="greaterThan">
      <formula>260</formula>
    </cfRule>
    <cfRule type="cellIs" dxfId="1" priority="48" operator="greaterThan">
      <formula>330</formula>
    </cfRule>
  </conditionalFormatting>
  <conditionalFormatting sqref="F54">
    <cfRule type="duplicateValues" dxfId="3" priority="534"/>
    <cfRule type="duplicateValues" dxfId="0" priority="535"/>
  </conditionalFormatting>
  <conditionalFormatting sqref="I54">
    <cfRule type="cellIs" dxfId="1" priority="522" operator="greaterThan">
      <formula>180</formula>
    </cfRule>
    <cfRule type="cellIs" dxfId="1" priority="527" operator="greaterThan">
      <formula>260</formula>
    </cfRule>
    <cfRule type="cellIs" dxfId="1" priority="532" operator="greaterThan">
      <formula>330</formula>
    </cfRule>
  </conditionalFormatting>
  <conditionalFormatting sqref="F55">
    <cfRule type="duplicateValues" dxfId="3" priority="221"/>
    <cfRule type="duplicateValues" dxfId="0" priority="222"/>
  </conditionalFormatting>
  <conditionalFormatting sqref="I55">
    <cfRule type="cellIs" dxfId="1" priority="218" operator="greaterThan">
      <formula>180</formula>
    </cfRule>
    <cfRule type="cellIs" dxfId="1" priority="219" operator="greaterThan">
      <formula>260</formula>
    </cfRule>
    <cfRule type="cellIs" dxfId="1" priority="220" operator="greaterThan">
      <formula>330</formula>
    </cfRule>
  </conditionalFormatting>
  <conditionalFormatting sqref="F56">
    <cfRule type="duplicateValues" dxfId="3" priority="549"/>
    <cfRule type="duplicateValues" dxfId="0" priority="550"/>
  </conditionalFormatting>
  <conditionalFormatting sqref="I56">
    <cfRule type="cellIs" dxfId="1" priority="546" operator="greaterThan">
      <formula>180</formula>
    </cfRule>
    <cfRule type="cellIs" dxfId="1" priority="547" operator="greaterThan">
      <formula>260</formula>
    </cfRule>
    <cfRule type="cellIs" dxfId="1" priority="548" operator="greaterThan">
      <formula>330</formula>
    </cfRule>
  </conditionalFormatting>
  <conditionalFormatting sqref="N56">
    <cfRule type="duplicateValues" dxfId="3" priority="370"/>
  </conditionalFormatting>
  <conditionalFormatting sqref="I57">
    <cfRule type="cellIs" dxfId="1" priority="431" operator="greaterThan">
      <formula>180</formula>
    </cfRule>
    <cfRule type="cellIs" dxfId="1" priority="434" operator="greaterThan">
      <formula>260</formula>
    </cfRule>
    <cfRule type="cellIs" dxfId="1" priority="437" operator="greaterThan">
      <formula>330</formula>
    </cfRule>
  </conditionalFormatting>
  <conditionalFormatting sqref="I58">
    <cfRule type="cellIs" dxfId="1" priority="159" operator="greaterThan">
      <formula>180</formula>
    </cfRule>
    <cfRule type="cellIs" dxfId="1" priority="160" operator="greaterThan">
      <formula>260</formula>
    </cfRule>
    <cfRule type="cellIs" dxfId="1" priority="161" operator="greaterThan">
      <formula>330</formula>
    </cfRule>
  </conditionalFormatting>
  <conditionalFormatting sqref="F59">
    <cfRule type="duplicateValues" dxfId="3" priority="438"/>
    <cfRule type="duplicateValues" dxfId="0" priority="441"/>
  </conditionalFormatting>
  <conditionalFormatting sqref="I59">
    <cfRule type="cellIs" dxfId="1" priority="429" operator="greaterThan">
      <formula>180</formula>
    </cfRule>
    <cfRule type="cellIs" dxfId="1" priority="432" operator="greaterThan">
      <formula>260</formula>
    </cfRule>
    <cfRule type="cellIs" dxfId="1" priority="435" operator="greaterThan">
      <formula>330</formula>
    </cfRule>
  </conditionalFormatting>
  <conditionalFormatting sqref="N59">
    <cfRule type="duplicateValues" dxfId="3" priority="426"/>
  </conditionalFormatting>
  <conditionalFormatting sqref="F60">
    <cfRule type="duplicateValues" dxfId="3" priority="147"/>
    <cfRule type="duplicateValues" dxfId="0" priority="148"/>
  </conditionalFormatting>
  <conditionalFormatting sqref="I60">
    <cfRule type="cellIs" dxfId="1" priority="144" operator="greaterThan">
      <formula>180</formula>
    </cfRule>
    <cfRule type="cellIs" dxfId="1" priority="145" operator="greaterThan">
      <formula>260</formula>
    </cfRule>
    <cfRule type="cellIs" dxfId="1" priority="146" operator="greaterThan">
      <formula>330</formula>
    </cfRule>
  </conditionalFormatting>
  <conditionalFormatting sqref="N60">
    <cfRule type="duplicateValues" dxfId="3" priority="143"/>
  </conditionalFormatting>
  <conditionalFormatting sqref="F61">
    <cfRule type="duplicateValues" dxfId="3" priority="60"/>
    <cfRule type="duplicateValues" dxfId="0" priority="61"/>
  </conditionalFormatting>
  <conditionalFormatting sqref="I61">
    <cfRule type="cellIs" dxfId="1" priority="57" operator="greaterThan">
      <formula>180</formula>
    </cfRule>
    <cfRule type="cellIs" dxfId="1" priority="58" operator="greaterThan">
      <formula>260</formula>
    </cfRule>
    <cfRule type="cellIs" dxfId="1" priority="59" operator="greaterThan">
      <formula>330</formula>
    </cfRule>
  </conditionalFormatting>
  <conditionalFormatting sqref="N61">
    <cfRule type="duplicateValues" dxfId="3" priority="56"/>
  </conditionalFormatting>
  <conditionalFormatting sqref="F37:F38">
    <cfRule type="duplicateValues" dxfId="3" priority="1052"/>
  </conditionalFormatting>
  <conditionalFormatting sqref="F46:F47">
    <cfRule type="duplicateValues" dxfId="0" priority="1116"/>
  </conditionalFormatting>
  <conditionalFormatting sqref="F50:F52">
    <cfRule type="duplicateValues" dxfId="3" priority="785"/>
    <cfRule type="duplicateValues" dxfId="0" priority="786"/>
  </conditionalFormatting>
  <conditionalFormatting sqref="I19:I20">
    <cfRule type="cellIs" dxfId="1" priority="354" operator="greaterThan">
      <formula>180</formula>
    </cfRule>
    <cfRule type="cellIs" dxfId="1" priority="355" operator="greaterThan">
      <formula>260</formula>
    </cfRule>
    <cfRule type="cellIs" dxfId="1" priority="356" operator="greaterThan">
      <formula>330</formula>
    </cfRule>
  </conditionalFormatting>
  <conditionalFormatting sqref="I62:I65423">
    <cfRule type="cellIs" dxfId="1" priority="1357" operator="greaterThan">
      <formula>180</formula>
    </cfRule>
    <cfRule type="cellIs" dxfId="1" priority="1358" operator="greaterThan">
      <formula>260</formula>
    </cfRule>
    <cfRule type="cellIs" dxfId="1" priority="1359" operator="greaterThan">
      <formula>330</formula>
    </cfRule>
  </conditionalFormatting>
  <conditionalFormatting sqref="N33:N34">
    <cfRule type="duplicateValues" dxfId="3" priority="375"/>
  </conditionalFormatting>
  <conditionalFormatting sqref="N37:N38">
    <cfRule type="duplicateValues" dxfId="3" priority="369"/>
  </conditionalFormatting>
  <conditionalFormatting sqref="N44:N45">
    <cfRule type="duplicateValues" dxfId="3" priority="214"/>
  </conditionalFormatting>
  <conditionalFormatting sqref="F1:F2 F28 F37:F38 F46:F47 F43 F62:F1048576 U63:U67">
    <cfRule type="duplicateValues" dxfId="3" priority="1045"/>
  </conditionalFormatting>
  <conditionalFormatting sqref="F3 F13 F7:F8">
    <cfRule type="duplicateValues" dxfId="3" priority="569"/>
    <cfRule type="duplicateValues" dxfId="0" priority="570"/>
  </conditionalFormatting>
  <conditionalFormatting sqref="N13 N8">
    <cfRule type="duplicateValues" dxfId="3" priority="728"/>
  </conditionalFormatting>
  <conditionalFormatting sqref="F37:F38 F43">
    <cfRule type="duplicateValues" dxfId="0" priority="1125"/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1"/>
  <sheetViews>
    <sheetView showGridLines="0" workbookViewId="0">
      <pane xSplit="1" ySplit="2" topLeftCell="B3" activePane="bottomRight" state="frozen"/>
      <selection/>
      <selection pane="topRight"/>
      <selection pane="bottomLeft"/>
      <selection pane="bottomRight" activeCell="M15" sqref="M15"/>
    </sheetView>
  </sheetViews>
  <sheetFormatPr defaultColWidth="9" defaultRowHeight="14.25"/>
  <cols>
    <col min="1" max="1" width="3.5" style="1588" customWidth="1"/>
    <col min="2" max="2" width="4.125" style="805" customWidth="1"/>
    <col min="3" max="3" width="19.875" style="1589" customWidth="1"/>
    <col min="4" max="4" width="21.125" style="806" customWidth="1"/>
    <col min="5" max="5" width="7.5" style="806" customWidth="1"/>
    <col min="6" max="6" width="16.125" style="1590" customWidth="1"/>
    <col min="7" max="7" width="7.875" style="1591" customWidth="1"/>
    <col min="8" max="8" width="8.125" style="1592" customWidth="1"/>
    <col min="9" max="9" width="4.125" style="1408" customWidth="1"/>
    <col min="10" max="10" width="5.75" style="1593" customWidth="1"/>
    <col min="11" max="11" width="6.25" style="806" customWidth="1"/>
    <col min="12" max="12" width="7.75" style="2092" customWidth="1"/>
    <col min="13" max="13" width="6" style="1411" customWidth="1"/>
    <col min="14" max="14" width="7.5" style="2093" customWidth="1"/>
    <col min="15" max="15" width="6.625" style="2093" customWidth="1"/>
    <col min="16" max="16" width="4.375" style="2093" customWidth="1"/>
    <col min="17" max="17" width="7.5" style="2094" customWidth="1"/>
    <col min="18" max="18" width="7.25" style="2095" customWidth="1"/>
    <col min="19" max="19" width="7.25" style="2093" customWidth="1"/>
    <col min="20" max="20" width="6.625" style="2096" customWidth="1"/>
    <col min="21" max="21" width="8.375" style="2097" customWidth="1"/>
    <col min="22" max="256" width="9" style="806"/>
    <col min="257" max="257" width="3.5" style="806" customWidth="1"/>
    <col min="258" max="258" width="4.125" style="806" customWidth="1"/>
    <col min="259" max="259" width="19.875" style="806" customWidth="1"/>
    <col min="260" max="260" width="21.125" style="806" customWidth="1"/>
    <col min="261" max="261" width="7.5" style="806" customWidth="1"/>
    <col min="262" max="262" width="16.125" style="806" customWidth="1"/>
    <col min="263" max="263" width="7.875" style="806" customWidth="1"/>
    <col min="264" max="264" width="8.125" style="806" customWidth="1"/>
    <col min="265" max="265" width="4.125" style="806" customWidth="1"/>
    <col min="266" max="266" width="5.75" style="806" customWidth="1"/>
    <col min="267" max="267" width="6.25" style="806" customWidth="1"/>
    <col min="268" max="268" width="7.75" style="806" customWidth="1"/>
    <col min="269" max="269" width="6" style="806" customWidth="1"/>
    <col min="270" max="270" width="7.5" style="806" customWidth="1"/>
    <col min="271" max="271" width="6.625" style="806" customWidth="1"/>
    <col min="272" max="272" width="4.375" style="806" customWidth="1"/>
    <col min="273" max="273" width="7.5" style="806" customWidth="1"/>
    <col min="274" max="275" width="7.25" style="806" customWidth="1"/>
    <col min="276" max="276" width="6.625" style="806" customWidth="1"/>
    <col min="277" max="277" width="8.375" style="806" customWidth="1"/>
    <col min="278" max="512" width="9" style="806"/>
    <col min="513" max="513" width="3.5" style="806" customWidth="1"/>
    <col min="514" max="514" width="4.125" style="806" customWidth="1"/>
    <col min="515" max="515" width="19.875" style="806" customWidth="1"/>
    <col min="516" max="516" width="21.125" style="806" customWidth="1"/>
    <col min="517" max="517" width="7.5" style="806" customWidth="1"/>
    <col min="518" max="518" width="16.125" style="806" customWidth="1"/>
    <col min="519" max="519" width="7.875" style="806" customWidth="1"/>
    <col min="520" max="520" width="8.125" style="806" customWidth="1"/>
    <col min="521" max="521" width="4.125" style="806" customWidth="1"/>
    <col min="522" max="522" width="5.75" style="806" customWidth="1"/>
    <col min="523" max="523" width="6.25" style="806" customWidth="1"/>
    <col min="524" max="524" width="7.75" style="806" customWidth="1"/>
    <col min="525" max="525" width="6" style="806" customWidth="1"/>
    <col min="526" max="526" width="7.5" style="806" customWidth="1"/>
    <col min="527" max="527" width="6.625" style="806" customWidth="1"/>
    <col min="528" max="528" width="4.375" style="806" customWidth="1"/>
    <col min="529" max="529" width="7.5" style="806" customWidth="1"/>
    <col min="530" max="531" width="7.25" style="806" customWidth="1"/>
    <col min="532" max="532" width="6.625" style="806" customWidth="1"/>
    <col min="533" max="533" width="8.375" style="806" customWidth="1"/>
    <col min="534" max="768" width="9" style="806"/>
    <col min="769" max="769" width="3.5" style="806" customWidth="1"/>
    <col min="770" max="770" width="4.125" style="806" customWidth="1"/>
    <col min="771" max="771" width="19.875" style="806" customWidth="1"/>
    <col min="772" max="772" width="21.125" style="806" customWidth="1"/>
    <col min="773" max="773" width="7.5" style="806" customWidth="1"/>
    <col min="774" max="774" width="16.125" style="806" customWidth="1"/>
    <col min="775" max="775" width="7.875" style="806" customWidth="1"/>
    <col min="776" max="776" width="8.125" style="806" customWidth="1"/>
    <col min="777" max="777" width="4.125" style="806" customWidth="1"/>
    <col min="778" max="778" width="5.75" style="806" customWidth="1"/>
    <col min="779" max="779" width="6.25" style="806" customWidth="1"/>
    <col min="780" max="780" width="7.75" style="806" customWidth="1"/>
    <col min="781" max="781" width="6" style="806" customWidth="1"/>
    <col min="782" max="782" width="7.5" style="806" customWidth="1"/>
    <col min="783" max="783" width="6.625" style="806" customWidth="1"/>
    <col min="784" max="784" width="4.375" style="806" customWidth="1"/>
    <col min="785" max="785" width="7.5" style="806" customWidth="1"/>
    <col min="786" max="787" width="7.25" style="806" customWidth="1"/>
    <col min="788" max="788" width="6.625" style="806" customWidth="1"/>
    <col min="789" max="789" width="8.375" style="806" customWidth="1"/>
    <col min="790" max="1024" width="9" style="806"/>
    <col min="1025" max="1025" width="3.5" style="806" customWidth="1"/>
    <col min="1026" max="1026" width="4.125" style="806" customWidth="1"/>
    <col min="1027" max="1027" width="19.875" style="806" customWidth="1"/>
    <col min="1028" max="1028" width="21.125" style="806" customWidth="1"/>
    <col min="1029" max="1029" width="7.5" style="806" customWidth="1"/>
    <col min="1030" max="1030" width="16.125" style="806" customWidth="1"/>
    <col min="1031" max="1031" width="7.875" style="806" customWidth="1"/>
    <col min="1032" max="1032" width="8.125" style="806" customWidth="1"/>
    <col min="1033" max="1033" width="4.125" style="806" customWidth="1"/>
    <col min="1034" max="1034" width="5.75" style="806" customWidth="1"/>
    <col min="1035" max="1035" width="6.25" style="806" customWidth="1"/>
    <col min="1036" max="1036" width="7.75" style="806" customWidth="1"/>
    <col min="1037" max="1037" width="6" style="806" customWidth="1"/>
    <col min="1038" max="1038" width="7.5" style="806" customWidth="1"/>
    <col min="1039" max="1039" width="6.625" style="806" customWidth="1"/>
    <col min="1040" max="1040" width="4.375" style="806" customWidth="1"/>
    <col min="1041" max="1041" width="7.5" style="806" customWidth="1"/>
    <col min="1042" max="1043" width="7.25" style="806" customWidth="1"/>
    <col min="1044" max="1044" width="6.625" style="806" customWidth="1"/>
    <col min="1045" max="1045" width="8.375" style="806" customWidth="1"/>
    <col min="1046" max="1280" width="9" style="806"/>
    <col min="1281" max="1281" width="3.5" style="806" customWidth="1"/>
    <col min="1282" max="1282" width="4.125" style="806" customWidth="1"/>
    <col min="1283" max="1283" width="19.875" style="806" customWidth="1"/>
    <col min="1284" max="1284" width="21.125" style="806" customWidth="1"/>
    <col min="1285" max="1285" width="7.5" style="806" customWidth="1"/>
    <col min="1286" max="1286" width="16.125" style="806" customWidth="1"/>
    <col min="1287" max="1287" width="7.875" style="806" customWidth="1"/>
    <col min="1288" max="1288" width="8.125" style="806" customWidth="1"/>
    <col min="1289" max="1289" width="4.125" style="806" customWidth="1"/>
    <col min="1290" max="1290" width="5.75" style="806" customWidth="1"/>
    <col min="1291" max="1291" width="6.25" style="806" customWidth="1"/>
    <col min="1292" max="1292" width="7.75" style="806" customWidth="1"/>
    <col min="1293" max="1293" width="6" style="806" customWidth="1"/>
    <col min="1294" max="1294" width="7.5" style="806" customWidth="1"/>
    <col min="1295" max="1295" width="6.625" style="806" customWidth="1"/>
    <col min="1296" max="1296" width="4.375" style="806" customWidth="1"/>
    <col min="1297" max="1297" width="7.5" style="806" customWidth="1"/>
    <col min="1298" max="1299" width="7.25" style="806" customWidth="1"/>
    <col min="1300" max="1300" width="6.625" style="806" customWidth="1"/>
    <col min="1301" max="1301" width="8.375" style="806" customWidth="1"/>
    <col min="1302" max="1536" width="9" style="806"/>
    <col min="1537" max="1537" width="3.5" style="806" customWidth="1"/>
    <col min="1538" max="1538" width="4.125" style="806" customWidth="1"/>
    <col min="1539" max="1539" width="19.875" style="806" customWidth="1"/>
    <col min="1540" max="1540" width="21.125" style="806" customWidth="1"/>
    <col min="1541" max="1541" width="7.5" style="806" customWidth="1"/>
    <col min="1542" max="1542" width="16.125" style="806" customWidth="1"/>
    <col min="1543" max="1543" width="7.875" style="806" customWidth="1"/>
    <col min="1544" max="1544" width="8.125" style="806" customWidth="1"/>
    <col min="1545" max="1545" width="4.125" style="806" customWidth="1"/>
    <col min="1546" max="1546" width="5.75" style="806" customWidth="1"/>
    <col min="1547" max="1547" width="6.25" style="806" customWidth="1"/>
    <col min="1548" max="1548" width="7.75" style="806" customWidth="1"/>
    <col min="1549" max="1549" width="6" style="806" customWidth="1"/>
    <col min="1550" max="1550" width="7.5" style="806" customWidth="1"/>
    <col min="1551" max="1551" width="6.625" style="806" customWidth="1"/>
    <col min="1552" max="1552" width="4.375" style="806" customWidth="1"/>
    <col min="1553" max="1553" width="7.5" style="806" customWidth="1"/>
    <col min="1554" max="1555" width="7.25" style="806" customWidth="1"/>
    <col min="1556" max="1556" width="6.625" style="806" customWidth="1"/>
    <col min="1557" max="1557" width="8.375" style="806" customWidth="1"/>
    <col min="1558" max="1792" width="9" style="806"/>
    <col min="1793" max="1793" width="3.5" style="806" customWidth="1"/>
    <col min="1794" max="1794" width="4.125" style="806" customWidth="1"/>
    <col min="1795" max="1795" width="19.875" style="806" customWidth="1"/>
    <col min="1796" max="1796" width="21.125" style="806" customWidth="1"/>
    <col min="1797" max="1797" width="7.5" style="806" customWidth="1"/>
    <col min="1798" max="1798" width="16.125" style="806" customWidth="1"/>
    <col min="1799" max="1799" width="7.875" style="806" customWidth="1"/>
    <col min="1800" max="1800" width="8.125" style="806" customWidth="1"/>
    <col min="1801" max="1801" width="4.125" style="806" customWidth="1"/>
    <col min="1802" max="1802" width="5.75" style="806" customWidth="1"/>
    <col min="1803" max="1803" width="6.25" style="806" customWidth="1"/>
    <col min="1804" max="1804" width="7.75" style="806" customWidth="1"/>
    <col min="1805" max="1805" width="6" style="806" customWidth="1"/>
    <col min="1806" max="1806" width="7.5" style="806" customWidth="1"/>
    <col min="1807" max="1807" width="6.625" style="806" customWidth="1"/>
    <col min="1808" max="1808" width="4.375" style="806" customWidth="1"/>
    <col min="1809" max="1809" width="7.5" style="806" customWidth="1"/>
    <col min="1810" max="1811" width="7.25" style="806" customWidth="1"/>
    <col min="1812" max="1812" width="6.625" style="806" customWidth="1"/>
    <col min="1813" max="1813" width="8.375" style="806" customWidth="1"/>
    <col min="1814" max="2048" width="9" style="806"/>
    <col min="2049" max="2049" width="3.5" style="806" customWidth="1"/>
    <col min="2050" max="2050" width="4.125" style="806" customWidth="1"/>
    <col min="2051" max="2051" width="19.875" style="806" customWidth="1"/>
    <col min="2052" max="2052" width="21.125" style="806" customWidth="1"/>
    <col min="2053" max="2053" width="7.5" style="806" customWidth="1"/>
    <col min="2054" max="2054" width="16.125" style="806" customWidth="1"/>
    <col min="2055" max="2055" width="7.875" style="806" customWidth="1"/>
    <col min="2056" max="2056" width="8.125" style="806" customWidth="1"/>
    <col min="2057" max="2057" width="4.125" style="806" customWidth="1"/>
    <col min="2058" max="2058" width="5.75" style="806" customWidth="1"/>
    <col min="2059" max="2059" width="6.25" style="806" customWidth="1"/>
    <col min="2060" max="2060" width="7.75" style="806" customWidth="1"/>
    <col min="2061" max="2061" width="6" style="806" customWidth="1"/>
    <col min="2062" max="2062" width="7.5" style="806" customWidth="1"/>
    <col min="2063" max="2063" width="6.625" style="806" customWidth="1"/>
    <col min="2064" max="2064" width="4.375" style="806" customWidth="1"/>
    <col min="2065" max="2065" width="7.5" style="806" customWidth="1"/>
    <col min="2066" max="2067" width="7.25" style="806" customWidth="1"/>
    <col min="2068" max="2068" width="6.625" style="806" customWidth="1"/>
    <col min="2069" max="2069" width="8.375" style="806" customWidth="1"/>
    <col min="2070" max="2304" width="9" style="806"/>
    <col min="2305" max="2305" width="3.5" style="806" customWidth="1"/>
    <col min="2306" max="2306" width="4.125" style="806" customWidth="1"/>
    <col min="2307" max="2307" width="19.875" style="806" customWidth="1"/>
    <col min="2308" max="2308" width="21.125" style="806" customWidth="1"/>
    <col min="2309" max="2309" width="7.5" style="806" customWidth="1"/>
    <col min="2310" max="2310" width="16.125" style="806" customWidth="1"/>
    <col min="2311" max="2311" width="7.875" style="806" customWidth="1"/>
    <col min="2312" max="2312" width="8.125" style="806" customWidth="1"/>
    <col min="2313" max="2313" width="4.125" style="806" customWidth="1"/>
    <col min="2314" max="2314" width="5.75" style="806" customWidth="1"/>
    <col min="2315" max="2315" width="6.25" style="806" customWidth="1"/>
    <col min="2316" max="2316" width="7.75" style="806" customWidth="1"/>
    <col min="2317" max="2317" width="6" style="806" customWidth="1"/>
    <col min="2318" max="2318" width="7.5" style="806" customWidth="1"/>
    <col min="2319" max="2319" width="6.625" style="806" customWidth="1"/>
    <col min="2320" max="2320" width="4.375" style="806" customWidth="1"/>
    <col min="2321" max="2321" width="7.5" style="806" customWidth="1"/>
    <col min="2322" max="2323" width="7.25" style="806" customWidth="1"/>
    <col min="2324" max="2324" width="6.625" style="806" customWidth="1"/>
    <col min="2325" max="2325" width="8.375" style="806" customWidth="1"/>
    <col min="2326" max="2560" width="9" style="806"/>
    <col min="2561" max="2561" width="3.5" style="806" customWidth="1"/>
    <col min="2562" max="2562" width="4.125" style="806" customWidth="1"/>
    <col min="2563" max="2563" width="19.875" style="806" customWidth="1"/>
    <col min="2564" max="2564" width="21.125" style="806" customWidth="1"/>
    <col min="2565" max="2565" width="7.5" style="806" customWidth="1"/>
    <col min="2566" max="2566" width="16.125" style="806" customWidth="1"/>
    <col min="2567" max="2567" width="7.875" style="806" customWidth="1"/>
    <col min="2568" max="2568" width="8.125" style="806" customWidth="1"/>
    <col min="2569" max="2569" width="4.125" style="806" customWidth="1"/>
    <col min="2570" max="2570" width="5.75" style="806" customWidth="1"/>
    <col min="2571" max="2571" width="6.25" style="806" customWidth="1"/>
    <col min="2572" max="2572" width="7.75" style="806" customWidth="1"/>
    <col min="2573" max="2573" width="6" style="806" customWidth="1"/>
    <col min="2574" max="2574" width="7.5" style="806" customWidth="1"/>
    <col min="2575" max="2575" width="6.625" style="806" customWidth="1"/>
    <col min="2576" max="2576" width="4.375" style="806" customWidth="1"/>
    <col min="2577" max="2577" width="7.5" style="806" customWidth="1"/>
    <col min="2578" max="2579" width="7.25" style="806" customWidth="1"/>
    <col min="2580" max="2580" width="6.625" style="806" customWidth="1"/>
    <col min="2581" max="2581" width="8.375" style="806" customWidth="1"/>
    <col min="2582" max="2816" width="9" style="806"/>
    <col min="2817" max="2817" width="3.5" style="806" customWidth="1"/>
    <col min="2818" max="2818" width="4.125" style="806" customWidth="1"/>
    <col min="2819" max="2819" width="19.875" style="806" customWidth="1"/>
    <col min="2820" max="2820" width="21.125" style="806" customWidth="1"/>
    <col min="2821" max="2821" width="7.5" style="806" customWidth="1"/>
    <col min="2822" max="2822" width="16.125" style="806" customWidth="1"/>
    <col min="2823" max="2823" width="7.875" style="806" customWidth="1"/>
    <col min="2824" max="2824" width="8.125" style="806" customWidth="1"/>
    <col min="2825" max="2825" width="4.125" style="806" customWidth="1"/>
    <col min="2826" max="2826" width="5.75" style="806" customWidth="1"/>
    <col min="2827" max="2827" width="6.25" style="806" customWidth="1"/>
    <col min="2828" max="2828" width="7.75" style="806" customWidth="1"/>
    <col min="2829" max="2829" width="6" style="806" customWidth="1"/>
    <col min="2830" max="2830" width="7.5" style="806" customWidth="1"/>
    <col min="2831" max="2831" width="6.625" style="806" customWidth="1"/>
    <col min="2832" max="2832" width="4.375" style="806" customWidth="1"/>
    <col min="2833" max="2833" width="7.5" style="806" customWidth="1"/>
    <col min="2834" max="2835" width="7.25" style="806" customWidth="1"/>
    <col min="2836" max="2836" width="6.625" style="806" customWidth="1"/>
    <col min="2837" max="2837" width="8.375" style="806" customWidth="1"/>
    <col min="2838" max="3072" width="9" style="806"/>
    <col min="3073" max="3073" width="3.5" style="806" customWidth="1"/>
    <col min="3074" max="3074" width="4.125" style="806" customWidth="1"/>
    <col min="3075" max="3075" width="19.875" style="806" customWidth="1"/>
    <col min="3076" max="3076" width="21.125" style="806" customWidth="1"/>
    <col min="3077" max="3077" width="7.5" style="806" customWidth="1"/>
    <col min="3078" max="3078" width="16.125" style="806" customWidth="1"/>
    <col min="3079" max="3079" width="7.875" style="806" customWidth="1"/>
    <col min="3080" max="3080" width="8.125" style="806" customWidth="1"/>
    <col min="3081" max="3081" width="4.125" style="806" customWidth="1"/>
    <col min="3082" max="3082" width="5.75" style="806" customWidth="1"/>
    <col min="3083" max="3083" width="6.25" style="806" customWidth="1"/>
    <col min="3084" max="3084" width="7.75" style="806" customWidth="1"/>
    <col min="3085" max="3085" width="6" style="806" customWidth="1"/>
    <col min="3086" max="3086" width="7.5" style="806" customWidth="1"/>
    <col min="3087" max="3087" width="6.625" style="806" customWidth="1"/>
    <col min="3088" max="3088" width="4.375" style="806" customWidth="1"/>
    <col min="3089" max="3089" width="7.5" style="806" customWidth="1"/>
    <col min="3090" max="3091" width="7.25" style="806" customWidth="1"/>
    <col min="3092" max="3092" width="6.625" style="806" customWidth="1"/>
    <col min="3093" max="3093" width="8.375" style="806" customWidth="1"/>
    <col min="3094" max="3328" width="9" style="806"/>
    <col min="3329" max="3329" width="3.5" style="806" customWidth="1"/>
    <col min="3330" max="3330" width="4.125" style="806" customWidth="1"/>
    <col min="3331" max="3331" width="19.875" style="806" customWidth="1"/>
    <col min="3332" max="3332" width="21.125" style="806" customWidth="1"/>
    <col min="3333" max="3333" width="7.5" style="806" customWidth="1"/>
    <col min="3334" max="3334" width="16.125" style="806" customWidth="1"/>
    <col min="3335" max="3335" width="7.875" style="806" customWidth="1"/>
    <col min="3336" max="3336" width="8.125" style="806" customWidth="1"/>
    <col min="3337" max="3337" width="4.125" style="806" customWidth="1"/>
    <col min="3338" max="3338" width="5.75" style="806" customWidth="1"/>
    <col min="3339" max="3339" width="6.25" style="806" customWidth="1"/>
    <col min="3340" max="3340" width="7.75" style="806" customWidth="1"/>
    <col min="3341" max="3341" width="6" style="806" customWidth="1"/>
    <col min="3342" max="3342" width="7.5" style="806" customWidth="1"/>
    <col min="3343" max="3343" width="6.625" style="806" customWidth="1"/>
    <col min="3344" max="3344" width="4.375" style="806" customWidth="1"/>
    <col min="3345" max="3345" width="7.5" style="806" customWidth="1"/>
    <col min="3346" max="3347" width="7.25" style="806" customWidth="1"/>
    <col min="3348" max="3348" width="6.625" style="806" customWidth="1"/>
    <col min="3349" max="3349" width="8.375" style="806" customWidth="1"/>
    <col min="3350" max="3584" width="9" style="806"/>
    <col min="3585" max="3585" width="3.5" style="806" customWidth="1"/>
    <col min="3586" max="3586" width="4.125" style="806" customWidth="1"/>
    <col min="3587" max="3587" width="19.875" style="806" customWidth="1"/>
    <col min="3588" max="3588" width="21.125" style="806" customWidth="1"/>
    <col min="3589" max="3589" width="7.5" style="806" customWidth="1"/>
    <col min="3590" max="3590" width="16.125" style="806" customWidth="1"/>
    <col min="3591" max="3591" width="7.875" style="806" customWidth="1"/>
    <col min="3592" max="3592" width="8.125" style="806" customWidth="1"/>
    <col min="3593" max="3593" width="4.125" style="806" customWidth="1"/>
    <col min="3594" max="3594" width="5.75" style="806" customWidth="1"/>
    <col min="3595" max="3595" width="6.25" style="806" customWidth="1"/>
    <col min="3596" max="3596" width="7.75" style="806" customWidth="1"/>
    <col min="3597" max="3597" width="6" style="806" customWidth="1"/>
    <col min="3598" max="3598" width="7.5" style="806" customWidth="1"/>
    <col min="3599" max="3599" width="6.625" style="806" customWidth="1"/>
    <col min="3600" max="3600" width="4.375" style="806" customWidth="1"/>
    <col min="3601" max="3601" width="7.5" style="806" customWidth="1"/>
    <col min="3602" max="3603" width="7.25" style="806" customWidth="1"/>
    <col min="3604" max="3604" width="6.625" style="806" customWidth="1"/>
    <col min="3605" max="3605" width="8.375" style="806" customWidth="1"/>
    <col min="3606" max="3840" width="9" style="806"/>
    <col min="3841" max="3841" width="3.5" style="806" customWidth="1"/>
    <col min="3842" max="3842" width="4.125" style="806" customWidth="1"/>
    <col min="3843" max="3843" width="19.875" style="806" customWidth="1"/>
    <col min="3844" max="3844" width="21.125" style="806" customWidth="1"/>
    <col min="3845" max="3845" width="7.5" style="806" customWidth="1"/>
    <col min="3846" max="3846" width="16.125" style="806" customWidth="1"/>
    <col min="3847" max="3847" width="7.875" style="806" customWidth="1"/>
    <col min="3848" max="3848" width="8.125" style="806" customWidth="1"/>
    <col min="3849" max="3849" width="4.125" style="806" customWidth="1"/>
    <col min="3850" max="3850" width="5.75" style="806" customWidth="1"/>
    <col min="3851" max="3851" width="6.25" style="806" customWidth="1"/>
    <col min="3852" max="3852" width="7.75" style="806" customWidth="1"/>
    <col min="3853" max="3853" width="6" style="806" customWidth="1"/>
    <col min="3854" max="3854" width="7.5" style="806" customWidth="1"/>
    <col min="3855" max="3855" width="6.625" style="806" customWidth="1"/>
    <col min="3856" max="3856" width="4.375" style="806" customWidth="1"/>
    <col min="3857" max="3857" width="7.5" style="806" customWidth="1"/>
    <col min="3858" max="3859" width="7.25" style="806" customWidth="1"/>
    <col min="3860" max="3860" width="6.625" style="806" customWidth="1"/>
    <col min="3861" max="3861" width="8.375" style="806" customWidth="1"/>
    <col min="3862" max="4096" width="9" style="806"/>
    <col min="4097" max="4097" width="3.5" style="806" customWidth="1"/>
    <col min="4098" max="4098" width="4.125" style="806" customWidth="1"/>
    <col min="4099" max="4099" width="19.875" style="806" customWidth="1"/>
    <col min="4100" max="4100" width="21.125" style="806" customWidth="1"/>
    <col min="4101" max="4101" width="7.5" style="806" customWidth="1"/>
    <col min="4102" max="4102" width="16.125" style="806" customWidth="1"/>
    <col min="4103" max="4103" width="7.875" style="806" customWidth="1"/>
    <col min="4104" max="4104" width="8.125" style="806" customWidth="1"/>
    <col min="4105" max="4105" width="4.125" style="806" customWidth="1"/>
    <col min="4106" max="4106" width="5.75" style="806" customWidth="1"/>
    <col min="4107" max="4107" width="6.25" style="806" customWidth="1"/>
    <col min="4108" max="4108" width="7.75" style="806" customWidth="1"/>
    <col min="4109" max="4109" width="6" style="806" customWidth="1"/>
    <col min="4110" max="4110" width="7.5" style="806" customWidth="1"/>
    <col min="4111" max="4111" width="6.625" style="806" customWidth="1"/>
    <col min="4112" max="4112" width="4.375" style="806" customWidth="1"/>
    <col min="4113" max="4113" width="7.5" style="806" customWidth="1"/>
    <col min="4114" max="4115" width="7.25" style="806" customWidth="1"/>
    <col min="4116" max="4116" width="6.625" style="806" customWidth="1"/>
    <col min="4117" max="4117" width="8.375" style="806" customWidth="1"/>
    <col min="4118" max="4352" width="9" style="806"/>
    <col min="4353" max="4353" width="3.5" style="806" customWidth="1"/>
    <col min="4354" max="4354" width="4.125" style="806" customWidth="1"/>
    <col min="4355" max="4355" width="19.875" style="806" customWidth="1"/>
    <col min="4356" max="4356" width="21.125" style="806" customWidth="1"/>
    <col min="4357" max="4357" width="7.5" style="806" customWidth="1"/>
    <col min="4358" max="4358" width="16.125" style="806" customWidth="1"/>
    <col min="4359" max="4359" width="7.875" style="806" customWidth="1"/>
    <col min="4360" max="4360" width="8.125" style="806" customWidth="1"/>
    <col min="4361" max="4361" width="4.125" style="806" customWidth="1"/>
    <col min="4362" max="4362" width="5.75" style="806" customWidth="1"/>
    <col min="4363" max="4363" width="6.25" style="806" customWidth="1"/>
    <col min="4364" max="4364" width="7.75" style="806" customWidth="1"/>
    <col min="4365" max="4365" width="6" style="806" customWidth="1"/>
    <col min="4366" max="4366" width="7.5" style="806" customWidth="1"/>
    <col min="4367" max="4367" width="6.625" style="806" customWidth="1"/>
    <col min="4368" max="4368" width="4.375" style="806" customWidth="1"/>
    <col min="4369" max="4369" width="7.5" style="806" customWidth="1"/>
    <col min="4370" max="4371" width="7.25" style="806" customWidth="1"/>
    <col min="4372" max="4372" width="6.625" style="806" customWidth="1"/>
    <col min="4373" max="4373" width="8.375" style="806" customWidth="1"/>
    <col min="4374" max="4608" width="9" style="806"/>
    <col min="4609" max="4609" width="3.5" style="806" customWidth="1"/>
    <col min="4610" max="4610" width="4.125" style="806" customWidth="1"/>
    <col min="4611" max="4611" width="19.875" style="806" customWidth="1"/>
    <col min="4612" max="4612" width="21.125" style="806" customWidth="1"/>
    <col min="4613" max="4613" width="7.5" style="806" customWidth="1"/>
    <col min="4614" max="4614" width="16.125" style="806" customWidth="1"/>
    <col min="4615" max="4615" width="7.875" style="806" customWidth="1"/>
    <col min="4616" max="4616" width="8.125" style="806" customWidth="1"/>
    <col min="4617" max="4617" width="4.125" style="806" customWidth="1"/>
    <col min="4618" max="4618" width="5.75" style="806" customWidth="1"/>
    <col min="4619" max="4619" width="6.25" style="806" customWidth="1"/>
    <col min="4620" max="4620" width="7.75" style="806" customWidth="1"/>
    <col min="4621" max="4621" width="6" style="806" customWidth="1"/>
    <col min="4622" max="4622" width="7.5" style="806" customWidth="1"/>
    <col min="4623" max="4623" width="6.625" style="806" customWidth="1"/>
    <col min="4624" max="4624" width="4.375" style="806" customWidth="1"/>
    <col min="4625" max="4625" width="7.5" style="806" customWidth="1"/>
    <col min="4626" max="4627" width="7.25" style="806" customWidth="1"/>
    <col min="4628" max="4628" width="6.625" style="806" customWidth="1"/>
    <col min="4629" max="4629" width="8.375" style="806" customWidth="1"/>
    <col min="4630" max="4864" width="9" style="806"/>
    <col min="4865" max="4865" width="3.5" style="806" customWidth="1"/>
    <col min="4866" max="4866" width="4.125" style="806" customWidth="1"/>
    <col min="4867" max="4867" width="19.875" style="806" customWidth="1"/>
    <col min="4868" max="4868" width="21.125" style="806" customWidth="1"/>
    <col min="4869" max="4869" width="7.5" style="806" customWidth="1"/>
    <col min="4870" max="4870" width="16.125" style="806" customWidth="1"/>
    <col min="4871" max="4871" width="7.875" style="806" customWidth="1"/>
    <col min="4872" max="4872" width="8.125" style="806" customWidth="1"/>
    <col min="4873" max="4873" width="4.125" style="806" customWidth="1"/>
    <col min="4874" max="4874" width="5.75" style="806" customWidth="1"/>
    <col min="4875" max="4875" width="6.25" style="806" customWidth="1"/>
    <col min="4876" max="4876" width="7.75" style="806" customWidth="1"/>
    <col min="4877" max="4877" width="6" style="806" customWidth="1"/>
    <col min="4878" max="4878" width="7.5" style="806" customWidth="1"/>
    <col min="4879" max="4879" width="6.625" style="806" customWidth="1"/>
    <col min="4880" max="4880" width="4.375" style="806" customWidth="1"/>
    <col min="4881" max="4881" width="7.5" style="806" customWidth="1"/>
    <col min="4882" max="4883" width="7.25" style="806" customWidth="1"/>
    <col min="4884" max="4884" width="6.625" style="806" customWidth="1"/>
    <col min="4885" max="4885" width="8.375" style="806" customWidth="1"/>
    <col min="4886" max="5120" width="9" style="806"/>
    <col min="5121" max="5121" width="3.5" style="806" customWidth="1"/>
    <col min="5122" max="5122" width="4.125" style="806" customWidth="1"/>
    <col min="5123" max="5123" width="19.875" style="806" customWidth="1"/>
    <col min="5124" max="5124" width="21.125" style="806" customWidth="1"/>
    <col min="5125" max="5125" width="7.5" style="806" customWidth="1"/>
    <col min="5126" max="5126" width="16.125" style="806" customWidth="1"/>
    <col min="5127" max="5127" width="7.875" style="806" customWidth="1"/>
    <col min="5128" max="5128" width="8.125" style="806" customWidth="1"/>
    <col min="5129" max="5129" width="4.125" style="806" customWidth="1"/>
    <col min="5130" max="5130" width="5.75" style="806" customWidth="1"/>
    <col min="5131" max="5131" width="6.25" style="806" customWidth="1"/>
    <col min="5132" max="5132" width="7.75" style="806" customWidth="1"/>
    <col min="5133" max="5133" width="6" style="806" customWidth="1"/>
    <col min="5134" max="5134" width="7.5" style="806" customWidth="1"/>
    <col min="5135" max="5135" width="6.625" style="806" customWidth="1"/>
    <col min="5136" max="5136" width="4.375" style="806" customWidth="1"/>
    <col min="5137" max="5137" width="7.5" style="806" customWidth="1"/>
    <col min="5138" max="5139" width="7.25" style="806" customWidth="1"/>
    <col min="5140" max="5140" width="6.625" style="806" customWidth="1"/>
    <col min="5141" max="5141" width="8.375" style="806" customWidth="1"/>
    <col min="5142" max="5376" width="9" style="806"/>
    <col min="5377" max="5377" width="3.5" style="806" customWidth="1"/>
    <col min="5378" max="5378" width="4.125" style="806" customWidth="1"/>
    <col min="5379" max="5379" width="19.875" style="806" customWidth="1"/>
    <col min="5380" max="5380" width="21.125" style="806" customWidth="1"/>
    <col min="5381" max="5381" width="7.5" style="806" customWidth="1"/>
    <col min="5382" max="5382" width="16.125" style="806" customWidth="1"/>
    <col min="5383" max="5383" width="7.875" style="806" customWidth="1"/>
    <col min="5384" max="5384" width="8.125" style="806" customWidth="1"/>
    <col min="5385" max="5385" width="4.125" style="806" customWidth="1"/>
    <col min="5386" max="5386" width="5.75" style="806" customWidth="1"/>
    <col min="5387" max="5387" width="6.25" style="806" customWidth="1"/>
    <col min="5388" max="5388" width="7.75" style="806" customWidth="1"/>
    <col min="5389" max="5389" width="6" style="806" customWidth="1"/>
    <col min="5390" max="5390" width="7.5" style="806" customWidth="1"/>
    <col min="5391" max="5391" width="6.625" style="806" customWidth="1"/>
    <col min="5392" max="5392" width="4.375" style="806" customWidth="1"/>
    <col min="5393" max="5393" width="7.5" style="806" customWidth="1"/>
    <col min="5394" max="5395" width="7.25" style="806" customWidth="1"/>
    <col min="5396" max="5396" width="6.625" style="806" customWidth="1"/>
    <col min="5397" max="5397" width="8.375" style="806" customWidth="1"/>
    <col min="5398" max="5632" width="9" style="806"/>
    <col min="5633" max="5633" width="3.5" style="806" customWidth="1"/>
    <col min="5634" max="5634" width="4.125" style="806" customWidth="1"/>
    <col min="5635" max="5635" width="19.875" style="806" customWidth="1"/>
    <col min="5636" max="5636" width="21.125" style="806" customWidth="1"/>
    <col min="5637" max="5637" width="7.5" style="806" customWidth="1"/>
    <col min="5638" max="5638" width="16.125" style="806" customWidth="1"/>
    <col min="5639" max="5639" width="7.875" style="806" customWidth="1"/>
    <col min="5640" max="5640" width="8.125" style="806" customWidth="1"/>
    <col min="5641" max="5641" width="4.125" style="806" customWidth="1"/>
    <col min="5642" max="5642" width="5.75" style="806" customWidth="1"/>
    <col min="5643" max="5643" width="6.25" style="806" customWidth="1"/>
    <col min="5644" max="5644" width="7.75" style="806" customWidth="1"/>
    <col min="5645" max="5645" width="6" style="806" customWidth="1"/>
    <col min="5646" max="5646" width="7.5" style="806" customWidth="1"/>
    <col min="5647" max="5647" width="6.625" style="806" customWidth="1"/>
    <col min="5648" max="5648" width="4.375" style="806" customWidth="1"/>
    <col min="5649" max="5649" width="7.5" style="806" customWidth="1"/>
    <col min="5650" max="5651" width="7.25" style="806" customWidth="1"/>
    <col min="5652" max="5652" width="6.625" style="806" customWidth="1"/>
    <col min="5653" max="5653" width="8.375" style="806" customWidth="1"/>
    <col min="5654" max="5888" width="9" style="806"/>
    <col min="5889" max="5889" width="3.5" style="806" customWidth="1"/>
    <col min="5890" max="5890" width="4.125" style="806" customWidth="1"/>
    <col min="5891" max="5891" width="19.875" style="806" customWidth="1"/>
    <col min="5892" max="5892" width="21.125" style="806" customWidth="1"/>
    <col min="5893" max="5893" width="7.5" style="806" customWidth="1"/>
    <col min="5894" max="5894" width="16.125" style="806" customWidth="1"/>
    <col min="5895" max="5895" width="7.875" style="806" customWidth="1"/>
    <col min="5896" max="5896" width="8.125" style="806" customWidth="1"/>
    <col min="5897" max="5897" width="4.125" style="806" customWidth="1"/>
    <col min="5898" max="5898" width="5.75" style="806" customWidth="1"/>
    <col min="5899" max="5899" width="6.25" style="806" customWidth="1"/>
    <col min="5900" max="5900" width="7.75" style="806" customWidth="1"/>
    <col min="5901" max="5901" width="6" style="806" customWidth="1"/>
    <col min="5902" max="5902" width="7.5" style="806" customWidth="1"/>
    <col min="5903" max="5903" width="6.625" style="806" customWidth="1"/>
    <col min="5904" max="5904" width="4.375" style="806" customWidth="1"/>
    <col min="5905" max="5905" width="7.5" style="806" customWidth="1"/>
    <col min="5906" max="5907" width="7.25" style="806" customWidth="1"/>
    <col min="5908" max="5908" width="6.625" style="806" customWidth="1"/>
    <col min="5909" max="5909" width="8.375" style="806" customWidth="1"/>
    <col min="5910" max="6144" width="9" style="806"/>
    <col min="6145" max="6145" width="3.5" style="806" customWidth="1"/>
    <col min="6146" max="6146" width="4.125" style="806" customWidth="1"/>
    <col min="6147" max="6147" width="19.875" style="806" customWidth="1"/>
    <col min="6148" max="6148" width="21.125" style="806" customWidth="1"/>
    <col min="6149" max="6149" width="7.5" style="806" customWidth="1"/>
    <col min="6150" max="6150" width="16.125" style="806" customWidth="1"/>
    <col min="6151" max="6151" width="7.875" style="806" customWidth="1"/>
    <col min="6152" max="6152" width="8.125" style="806" customWidth="1"/>
    <col min="6153" max="6153" width="4.125" style="806" customWidth="1"/>
    <col min="6154" max="6154" width="5.75" style="806" customWidth="1"/>
    <col min="6155" max="6155" width="6.25" style="806" customWidth="1"/>
    <col min="6156" max="6156" width="7.75" style="806" customWidth="1"/>
    <col min="6157" max="6157" width="6" style="806" customWidth="1"/>
    <col min="6158" max="6158" width="7.5" style="806" customWidth="1"/>
    <col min="6159" max="6159" width="6.625" style="806" customWidth="1"/>
    <col min="6160" max="6160" width="4.375" style="806" customWidth="1"/>
    <col min="6161" max="6161" width="7.5" style="806" customWidth="1"/>
    <col min="6162" max="6163" width="7.25" style="806" customWidth="1"/>
    <col min="6164" max="6164" width="6.625" style="806" customWidth="1"/>
    <col min="6165" max="6165" width="8.375" style="806" customWidth="1"/>
    <col min="6166" max="6400" width="9" style="806"/>
    <col min="6401" max="6401" width="3.5" style="806" customWidth="1"/>
    <col min="6402" max="6402" width="4.125" style="806" customWidth="1"/>
    <col min="6403" max="6403" width="19.875" style="806" customWidth="1"/>
    <col min="6404" max="6404" width="21.125" style="806" customWidth="1"/>
    <col min="6405" max="6405" width="7.5" style="806" customWidth="1"/>
    <col min="6406" max="6406" width="16.125" style="806" customWidth="1"/>
    <col min="6407" max="6407" width="7.875" style="806" customWidth="1"/>
    <col min="6408" max="6408" width="8.125" style="806" customWidth="1"/>
    <col min="6409" max="6409" width="4.125" style="806" customWidth="1"/>
    <col min="6410" max="6410" width="5.75" style="806" customWidth="1"/>
    <col min="6411" max="6411" width="6.25" style="806" customWidth="1"/>
    <col min="6412" max="6412" width="7.75" style="806" customWidth="1"/>
    <col min="6413" max="6413" width="6" style="806" customWidth="1"/>
    <col min="6414" max="6414" width="7.5" style="806" customWidth="1"/>
    <col min="6415" max="6415" width="6.625" style="806" customWidth="1"/>
    <col min="6416" max="6416" width="4.375" style="806" customWidth="1"/>
    <col min="6417" max="6417" width="7.5" style="806" customWidth="1"/>
    <col min="6418" max="6419" width="7.25" style="806" customWidth="1"/>
    <col min="6420" max="6420" width="6.625" style="806" customWidth="1"/>
    <col min="6421" max="6421" width="8.375" style="806" customWidth="1"/>
    <col min="6422" max="6656" width="9" style="806"/>
    <col min="6657" max="6657" width="3.5" style="806" customWidth="1"/>
    <col min="6658" max="6658" width="4.125" style="806" customWidth="1"/>
    <col min="6659" max="6659" width="19.875" style="806" customWidth="1"/>
    <col min="6660" max="6660" width="21.125" style="806" customWidth="1"/>
    <col min="6661" max="6661" width="7.5" style="806" customWidth="1"/>
    <col min="6662" max="6662" width="16.125" style="806" customWidth="1"/>
    <col min="6663" max="6663" width="7.875" style="806" customWidth="1"/>
    <col min="6664" max="6664" width="8.125" style="806" customWidth="1"/>
    <col min="6665" max="6665" width="4.125" style="806" customWidth="1"/>
    <col min="6666" max="6666" width="5.75" style="806" customWidth="1"/>
    <col min="6667" max="6667" width="6.25" style="806" customWidth="1"/>
    <col min="6668" max="6668" width="7.75" style="806" customWidth="1"/>
    <col min="6669" max="6669" width="6" style="806" customWidth="1"/>
    <col min="6670" max="6670" width="7.5" style="806" customWidth="1"/>
    <col min="6671" max="6671" width="6.625" style="806" customWidth="1"/>
    <col min="6672" max="6672" width="4.375" style="806" customWidth="1"/>
    <col min="6673" max="6673" width="7.5" style="806" customWidth="1"/>
    <col min="6674" max="6675" width="7.25" style="806" customWidth="1"/>
    <col min="6676" max="6676" width="6.625" style="806" customWidth="1"/>
    <col min="6677" max="6677" width="8.375" style="806" customWidth="1"/>
    <col min="6678" max="6912" width="9" style="806"/>
    <col min="6913" max="6913" width="3.5" style="806" customWidth="1"/>
    <col min="6914" max="6914" width="4.125" style="806" customWidth="1"/>
    <col min="6915" max="6915" width="19.875" style="806" customWidth="1"/>
    <col min="6916" max="6916" width="21.125" style="806" customWidth="1"/>
    <col min="6917" max="6917" width="7.5" style="806" customWidth="1"/>
    <col min="6918" max="6918" width="16.125" style="806" customWidth="1"/>
    <col min="6919" max="6919" width="7.875" style="806" customWidth="1"/>
    <col min="6920" max="6920" width="8.125" style="806" customWidth="1"/>
    <col min="6921" max="6921" width="4.125" style="806" customWidth="1"/>
    <col min="6922" max="6922" width="5.75" style="806" customWidth="1"/>
    <col min="6923" max="6923" width="6.25" style="806" customWidth="1"/>
    <col min="6924" max="6924" width="7.75" style="806" customWidth="1"/>
    <col min="6925" max="6925" width="6" style="806" customWidth="1"/>
    <col min="6926" max="6926" width="7.5" style="806" customWidth="1"/>
    <col min="6927" max="6927" width="6.625" style="806" customWidth="1"/>
    <col min="6928" max="6928" width="4.375" style="806" customWidth="1"/>
    <col min="6929" max="6929" width="7.5" style="806" customWidth="1"/>
    <col min="6930" max="6931" width="7.25" style="806" customWidth="1"/>
    <col min="6932" max="6932" width="6.625" style="806" customWidth="1"/>
    <col min="6933" max="6933" width="8.375" style="806" customWidth="1"/>
    <col min="6934" max="7168" width="9" style="806"/>
    <col min="7169" max="7169" width="3.5" style="806" customWidth="1"/>
    <col min="7170" max="7170" width="4.125" style="806" customWidth="1"/>
    <col min="7171" max="7171" width="19.875" style="806" customWidth="1"/>
    <col min="7172" max="7172" width="21.125" style="806" customWidth="1"/>
    <col min="7173" max="7173" width="7.5" style="806" customWidth="1"/>
    <col min="7174" max="7174" width="16.125" style="806" customWidth="1"/>
    <col min="7175" max="7175" width="7.875" style="806" customWidth="1"/>
    <col min="7176" max="7176" width="8.125" style="806" customWidth="1"/>
    <col min="7177" max="7177" width="4.125" style="806" customWidth="1"/>
    <col min="7178" max="7178" width="5.75" style="806" customWidth="1"/>
    <col min="7179" max="7179" width="6.25" style="806" customWidth="1"/>
    <col min="7180" max="7180" width="7.75" style="806" customWidth="1"/>
    <col min="7181" max="7181" width="6" style="806" customWidth="1"/>
    <col min="7182" max="7182" width="7.5" style="806" customWidth="1"/>
    <col min="7183" max="7183" width="6.625" style="806" customWidth="1"/>
    <col min="7184" max="7184" width="4.375" style="806" customWidth="1"/>
    <col min="7185" max="7185" width="7.5" style="806" customWidth="1"/>
    <col min="7186" max="7187" width="7.25" style="806" customWidth="1"/>
    <col min="7188" max="7188" width="6.625" style="806" customWidth="1"/>
    <col min="7189" max="7189" width="8.375" style="806" customWidth="1"/>
    <col min="7190" max="7424" width="9" style="806"/>
    <col min="7425" max="7425" width="3.5" style="806" customWidth="1"/>
    <col min="7426" max="7426" width="4.125" style="806" customWidth="1"/>
    <col min="7427" max="7427" width="19.875" style="806" customWidth="1"/>
    <col min="7428" max="7428" width="21.125" style="806" customWidth="1"/>
    <col min="7429" max="7429" width="7.5" style="806" customWidth="1"/>
    <col min="7430" max="7430" width="16.125" style="806" customWidth="1"/>
    <col min="7431" max="7431" width="7.875" style="806" customWidth="1"/>
    <col min="7432" max="7432" width="8.125" style="806" customWidth="1"/>
    <col min="7433" max="7433" width="4.125" style="806" customWidth="1"/>
    <col min="7434" max="7434" width="5.75" style="806" customWidth="1"/>
    <col min="7435" max="7435" width="6.25" style="806" customWidth="1"/>
    <col min="7436" max="7436" width="7.75" style="806" customWidth="1"/>
    <col min="7437" max="7437" width="6" style="806" customWidth="1"/>
    <col min="7438" max="7438" width="7.5" style="806" customWidth="1"/>
    <col min="7439" max="7439" width="6.625" style="806" customWidth="1"/>
    <col min="7440" max="7440" width="4.375" style="806" customWidth="1"/>
    <col min="7441" max="7441" width="7.5" style="806" customWidth="1"/>
    <col min="7442" max="7443" width="7.25" style="806" customWidth="1"/>
    <col min="7444" max="7444" width="6.625" style="806" customWidth="1"/>
    <col min="7445" max="7445" width="8.375" style="806" customWidth="1"/>
    <col min="7446" max="7680" width="9" style="806"/>
    <col min="7681" max="7681" width="3.5" style="806" customWidth="1"/>
    <col min="7682" max="7682" width="4.125" style="806" customWidth="1"/>
    <col min="7683" max="7683" width="19.875" style="806" customWidth="1"/>
    <col min="7684" max="7684" width="21.125" style="806" customWidth="1"/>
    <col min="7685" max="7685" width="7.5" style="806" customWidth="1"/>
    <col min="7686" max="7686" width="16.125" style="806" customWidth="1"/>
    <col min="7687" max="7687" width="7.875" style="806" customWidth="1"/>
    <col min="7688" max="7688" width="8.125" style="806" customWidth="1"/>
    <col min="7689" max="7689" width="4.125" style="806" customWidth="1"/>
    <col min="7690" max="7690" width="5.75" style="806" customWidth="1"/>
    <col min="7691" max="7691" width="6.25" style="806" customWidth="1"/>
    <col min="7692" max="7692" width="7.75" style="806" customWidth="1"/>
    <col min="7693" max="7693" width="6" style="806" customWidth="1"/>
    <col min="7694" max="7694" width="7.5" style="806" customWidth="1"/>
    <col min="7695" max="7695" width="6.625" style="806" customWidth="1"/>
    <col min="7696" max="7696" width="4.375" style="806" customWidth="1"/>
    <col min="7697" max="7697" width="7.5" style="806" customWidth="1"/>
    <col min="7698" max="7699" width="7.25" style="806" customWidth="1"/>
    <col min="7700" max="7700" width="6.625" style="806" customWidth="1"/>
    <col min="7701" max="7701" width="8.375" style="806" customWidth="1"/>
    <col min="7702" max="7936" width="9" style="806"/>
    <col min="7937" max="7937" width="3.5" style="806" customWidth="1"/>
    <col min="7938" max="7938" width="4.125" style="806" customWidth="1"/>
    <col min="7939" max="7939" width="19.875" style="806" customWidth="1"/>
    <col min="7940" max="7940" width="21.125" style="806" customWidth="1"/>
    <col min="7941" max="7941" width="7.5" style="806" customWidth="1"/>
    <col min="7942" max="7942" width="16.125" style="806" customWidth="1"/>
    <col min="7943" max="7943" width="7.875" style="806" customWidth="1"/>
    <col min="7944" max="7944" width="8.125" style="806" customWidth="1"/>
    <col min="7945" max="7945" width="4.125" style="806" customWidth="1"/>
    <col min="7946" max="7946" width="5.75" style="806" customWidth="1"/>
    <col min="7947" max="7947" width="6.25" style="806" customWidth="1"/>
    <col min="7948" max="7948" width="7.75" style="806" customWidth="1"/>
    <col min="7949" max="7949" width="6" style="806" customWidth="1"/>
    <col min="7950" max="7950" width="7.5" style="806" customWidth="1"/>
    <col min="7951" max="7951" width="6.625" style="806" customWidth="1"/>
    <col min="7952" max="7952" width="4.375" style="806" customWidth="1"/>
    <col min="7953" max="7953" width="7.5" style="806" customWidth="1"/>
    <col min="7954" max="7955" width="7.25" style="806" customWidth="1"/>
    <col min="7956" max="7956" width="6.625" style="806" customWidth="1"/>
    <col min="7957" max="7957" width="8.375" style="806" customWidth="1"/>
    <col min="7958" max="8192" width="9" style="806"/>
    <col min="8193" max="8193" width="3.5" style="806" customWidth="1"/>
    <col min="8194" max="8194" width="4.125" style="806" customWidth="1"/>
    <col min="8195" max="8195" width="19.875" style="806" customWidth="1"/>
    <col min="8196" max="8196" width="21.125" style="806" customWidth="1"/>
    <col min="8197" max="8197" width="7.5" style="806" customWidth="1"/>
    <col min="8198" max="8198" width="16.125" style="806" customWidth="1"/>
    <col min="8199" max="8199" width="7.875" style="806" customWidth="1"/>
    <col min="8200" max="8200" width="8.125" style="806" customWidth="1"/>
    <col min="8201" max="8201" width="4.125" style="806" customWidth="1"/>
    <col min="8202" max="8202" width="5.75" style="806" customWidth="1"/>
    <col min="8203" max="8203" width="6.25" style="806" customWidth="1"/>
    <col min="8204" max="8204" width="7.75" style="806" customWidth="1"/>
    <col min="8205" max="8205" width="6" style="806" customWidth="1"/>
    <col min="8206" max="8206" width="7.5" style="806" customWidth="1"/>
    <col min="8207" max="8207" width="6.625" style="806" customWidth="1"/>
    <col min="8208" max="8208" width="4.375" style="806" customWidth="1"/>
    <col min="8209" max="8209" width="7.5" style="806" customWidth="1"/>
    <col min="8210" max="8211" width="7.25" style="806" customWidth="1"/>
    <col min="8212" max="8212" width="6.625" style="806" customWidth="1"/>
    <col min="8213" max="8213" width="8.375" style="806" customWidth="1"/>
    <col min="8214" max="8448" width="9" style="806"/>
    <col min="8449" max="8449" width="3.5" style="806" customWidth="1"/>
    <col min="8450" max="8450" width="4.125" style="806" customWidth="1"/>
    <col min="8451" max="8451" width="19.875" style="806" customWidth="1"/>
    <col min="8452" max="8452" width="21.125" style="806" customWidth="1"/>
    <col min="8453" max="8453" width="7.5" style="806" customWidth="1"/>
    <col min="8454" max="8454" width="16.125" style="806" customWidth="1"/>
    <col min="8455" max="8455" width="7.875" style="806" customWidth="1"/>
    <col min="8456" max="8456" width="8.125" style="806" customWidth="1"/>
    <col min="8457" max="8457" width="4.125" style="806" customWidth="1"/>
    <col min="8458" max="8458" width="5.75" style="806" customWidth="1"/>
    <col min="8459" max="8459" width="6.25" style="806" customWidth="1"/>
    <col min="8460" max="8460" width="7.75" style="806" customWidth="1"/>
    <col min="8461" max="8461" width="6" style="806" customWidth="1"/>
    <col min="8462" max="8462" width="7.5" style="806" customWidth="1"/>
    <col min="8463" max="8463" width="6.625" style="806" customWidth="1"/>
    <col min="8464" max="8464" width="4.375" style="806" customWidth="1"/>
    <col min="8465" max="8465" width="7.5" style="806" customWidth="1"/>
    <col min="8466" max="8467" width="7.25" style="806" customWidth="1"/>
    <col min="8468" max="8468" width="6.625" style="806" customWidth="1"/>
    <col min="8469" max="8469" width="8.375" style="806" customWidth="1"/>
    <col min="8470" max="8704" width="9" style="806"/>
    <col min="8705" max="8705" width="3.5" style="806" customWidth="1"/>
    <col min="8706" max="8706" width="4.125" style="806" customWidth="1"/>
    <col min="8707" max="8707" width="19.875" style="806" customWidth="1"/>
    <col min="8708" max="8708" width="21.125" style="806" customWidth="1"/>
    <col min="8709" max="8709" width="7.5" style="806" customWidth="1"/>
    <col min="8710" max="8710" width="16.125" style="806" customWidth="1"/>
    <col min="8711" max="8711" width="7.875" style="806" customWidth="1"/>
    <col min="8712" max="8712" width="8.125" style="806" customWidth="1"/>
    <col min="8713" max="8713" width="4.125" style="806" customWidth="1"/>
    <col min="8714" max="8714" width="5.75" style="806" customWidth="1"/>
    <col min="8715" max="8715" width="6.25" style="806" customWidth="1"/>
    <col min="8716" max="8716" width="7.75" style="806" customWidth="1"/>
    <col min="8717" max="8717" width="6" style="806" customWidth="1"/>
    <col min="8718" max="8718" width="7.5" style="806" customWidth="1"/>
    <col min="8719" max="8719" width="6.625" style="806" customWidth="1"/>
    <col min="8720" max="8720" width="4.375" style="806" customWidth="1"/>
    <col min="8721" max="8721" width="7.5" style="806" customWidth="1"/>
    <col min="8722" max="8723" width="7.25" style="806" customWidth="1"/>
    <col min="8724" max="8724" width="6.625" style="806" customWidth="1"/>
    <col min="8725" max="8725" width="8.375" style="806" customWidth="1"/>
    <col min="8726" max="8960" width="9" style="806"/>
    <col min="8961" max="8961" width="3.5" style="806" customWidth="1"/>
    <col min="8962" max="8962" width="4.125" style="806" customWidth="1"/>
    <col min="8963" max="8963" width="19.875" style="806" customWidth="1"/>
    <col min="8964" max="8964" width="21.125" style="806" customWidth="1"/>
    <col min="8965" max="8965" width="7.5" style="806" customWidth="1"/>
    <col min="8966" max="8966" width="16.125" style="806" customWidth="1"/>
    <col min="8967" max="8967" width="7.875" style="806" customWidth="1"/>
    <col min="8968" max="8968" width="8.125" style="806" customWidth="1"/>
    <col min="8969" max="8969" width="4.125" style="806" customWidth="1"/>
    <col min="8970" max="8970" width="5.75" style="806" customWidth="1"/>
    <col min="8971" max="8971" width="6.25" style="806" customWidth="1"/>
    <col min="8972" max="8972" width="7.75" style="806" customWidth="1"/>
    <col min="8973" max="8973" width="6" style="806" customWidth="1"/>
    <col min="8974" max="8974" width="7.5" style="806" customWidth="1"/>
    <col min="8975" max="8975" width="6.625" style="806" customWidth="1"/>
    <col min="8976" max="8976" width="4.375" style="806" customWidth="1"/>
    <col min="8977" max="8977" width="7.5" style="806" customWidth="1"/>
    <col min="8978" max="8979" width="7.25" style="806" customWidth="1"/>
    <col min="8980" max="8980" width="6.625" style="806" customWidth="1"/>
    <col min="8981" max="8981" width="8.375" style="806" customWidth="1"/>
    <col min="8982" max="9216" width="9" style="806"/>
    <col min="9217" max="9217" width="3.5" style="806" customWidth="1"/>
    <col min="9218" max="9218" width="4.125" style="806" customWidth="1"/>
    <col min="9219" max="9219" width="19.875" style="806" customWidth="1"/>
    <col min="9220" max="9220" width="21.125" style="806" customWidth="1"/>
    <col min="9221" max="9221" width="7.5" style="806" customWidth="1"/>
    <col min="9222" max="9222" width="16.125" style="806" customWidth="1"/>
    <col min="9223" max="9223" width="7.875" style="806" customWidth="1"/>
    <col min="9224" max="9224" width="8.125" style="806" customWidth="1"/>
    <col min="9225" max="9225" width="4.125" style="806" customWidth="1"/>
    <col min="9226" max="9226" width="5.75" style="806" customWidth="1"/>
    <col min="9227" max="9227" width="6.25" style="806" customWidth="1"/>
    <col min="9228" max="9228" width="7.75" style="806" customWidth="1"/>
    <col min="9229" max="9229" width="6" style="806" customWidth="1"/>
    <col min="9230" max="9230" width="7.5" style="806" customWidth="1"/>
    <col min="9231" max="9231" width="6.625" style="806" customWidth="1"/>
    <col min="9232" max="9232" width="4.375" style="806" customWidth="1"/>
    <col min="9233" max="9233" width="7.5" style="806" customWidth="1"/>
    <col min="9234" max="9235" width="7.25" style="806" customWidth="1"/>
    <col min="9236" max="9236" width="6.625" style="806" customWidth="1"/>
    <col min="9237" max="9237" width="8.375" style="806" customWidth="1"/>
    <col min="9238" max="9472" width="9" style="806"/>
    <col min="9473" max="9473" width="3.5" style="806" customWidth="1"/>
    <col min="9474" max="9474" width="4.125" style="806" customWidth="1"/>
    <col min="9475" max="9475" width="19.875" style="806" customWidth="1"/>
    <col min="9476" max="9476" width="21.125" style="806" customWidth="1"/>
    <col min="9477" max="9477" width="7.5" style="806" customWidth="1"/>
    <col min="9478" max="9478" width="16.125" style="806" customWidth="1"/>
    <col min="9479" max="9479" width="7.875" style="806" customWidth="1"/>
    <col min="9480" max="9480" width="8.125" style="806" customWidth="1"/>
    <col min="9481" max="9481" width="4.125" style="806" customWidth="1"/>
    <col min="9482" max="9482" width="5.75" style="806" customWidth="1"/>
    <col min="9483" max="9483" width="6.25" style="806" customWidth="1"/>
    <col min="9484" max="9484" width="7.75" style="806" customWidth="1"/>
    <col min="9485" max="9485" width="6" style="806" customWidth="1"/>
    <col min="9486" max="9486" width="7.5" style="806" customWidth="1"/>
    <col min="9487" max="9487" width="6.625" style="806" customWidth="1"/>
    <col min="9488" max="9488" width="4.375" style="806" customWidth="1"/>
    <col min="9489" max="9489" width="7.5" style="806" customWidth="1"/>
    <col min="9490" max="9491" width="7.25" style="806" customWidth="1"/>
    <col min="9492" max="9492" width="6.625" style="806" customWidth="1"/>
    <col min="9493" max="9493" width="8.375" style="806" customWidth="1"/>
    <col min="9494" max="9728" width="9" style="806"/>
    <col min="9729" max="9729" width="3.5" style="806" customWidth="1"/>
    <col min="9730" max="9730" width="4.125" style="806" customWidth="1"/>
    <col min="9731" max="9731" width="19.875" style="806" customWidth="1"/>
    <col min="9732" max="9732" width="21.125" style="806" customWidth="1"/>
    <col min="9733" max="9733" width="7.5" style="806" customWidth="1"/>
    <col min="9734" max="9734" width="16.125" style="806" customWidth="1"/>
    <col min="9735" max="9735" width="7.875" style="806" customWidth="1"/>
    <col min="9736" max="9736" width="8.125" style="806" customWidth="1"/>
    <col min="9737" max="9737" width="4.125" style="806" customWidth="1"/>
    <col min="9738" max="9738" width="5.75" style="806" customWidth="1"/>
    <col min="9739" max="9739" width="6.25" style="806" customWidth="1"/>
    <col min="9740" max="9740" width="7.75" style="806" customWidth="1"/>
    <col min="9741" max="9741" width="6" style="806" customWidth="1"/>
    <col min="9742" max="9742" width="7.5" style="806" customWidth="1"/>
    <col min="9743" max="9743" width="6.625" style="806" customWidth="1"/>
    <col min="9744" max="9744" width="4.375" style="806" customWidth="1"/>
    <col min="9745" max="9745" width="7.5" style="806" customWidth="1"/>
    <col min="9746" max="9747" width="7.25" style="806" customWidth="1"/>
    <col min="9748" max="9748" width="6.625" style="806" customWidth="1"/>
    <col min="9749" max="9749" width="8.375" style="806" customWidth="1"/>
    <col min="9750" max="9984" width="9" style="806"/>
    <col min="9985" max="9985" width="3.5" style="806" customWidth="1"/>
    <col min="9986" max="9986" width="4.125" style="806" customWidth="1"/>
    <col min="9987" max="9987" width="19.875" style="806" customWidth="1"/>
    <col min="9988" max="9988" width="21.125" style="806" customWidth="1"/>
    <col min="9989" max="9989" width="7.5" style="806" customWidth="1"/>
    <col min="9990" max="9990" width="16.125" style="806" customWidth="1"/>
    <col min="9991" max="9991" width="7.875" style="806" customWidth="1"/>
    <col min="9992" max="9992" width="8.125" style="806" customWidth="1"/>
    <col min="9993" max="9993" width="4.125" style="806" customWidth="1"/>
    <col min="9994" max="9994" width="5.75" style="806" customWidth="1"/>
    <col min="9995" max="9995" width="6.25" style="806" customWidth="1"/>
    <col min="9996" max="9996" width="7.75" style="806" customWidth="1"/>
    <col min="9997" max="9997" width="6" style="806" customWidth="1"/>
    <col min="9998" max="9998" width="7.5" style="806" customWidth="1"/>
    <col min="9999" max="9999" width="6.625" style="806" customWidth="1"/>
    <col min="10000" max="10000" width="4.375" style="806" customWidth="1"/>
    <col min="10001" max="10001" width="7.5" style="806" customWidth="1"/>
    <col min="10002" max="10003" width="7.25" style="806" customWidth="1"/>
    <col min="10004" max="10004" width="6.625" style="806" customWidth="1"/>
    <col min="10005" max="10005" width="8.375" style="806" customWidth="1"/>
    <col min="10006" max="10240" width="9" style="806"/>
    <col min="10241" max="10241" width="3.5" style="806" customWidth="1"/>
    <col min="10242" max="10242" width="4.125" style="806" customWidth="1"/>
    <col min="10243" max="10243" width="19.875" style="806" customWidth="1"/>
    <col min="10244" max="10244" width="21.125" style="806" customWidth="1"/>
    <col min="10245" max="10245" width="7.5" style="806" customWidth="1"/>
    <col min="10246" max="10246" width="16.125" style="806" customWidth="1"/>
    <col min="10247" max="10247" width="7.875" style="806" customWidth="1"/>
    <col min="10248" max="10248" width="8.125" style="806" customWidth="1"/>
    <col min="10249" max="10249" width="4.125" style="806" customWidth="1"/>
    <col min="10250" max="10250" width="5.75" style="806" customWidth="1"/>
    <col min="10251" max="10251" width="6.25" style="806" customWidth="1"/>
    <col min="10252" max="10252" width="7.75" style="806" customWidth="1"/>
    <col min="10253" max="10253" width="6" style="806" customWidth="1"/>
    <col min="10254" max="10254" width="7.5" style="806" customWidth="1"/>
    <col min="10255" max="10255" width="6.625" style="806" customWidth="1"/>
    <col min="10256" max="10256" width="4.375" style="806" customWidth="1"/>
    <col min="10257" max="10257" width="7.5" style="806" customWidth="1"/>
    <col min="10258" max="10259" width="7.25" style="806" customWidth="1"/>
    <col min="10260" max="10260" width="6.625" style="806" customWidth="1"/>
    <col min="10261" max="10261" width="8.375" style="806" customWidth="1"/>
    <col min="10262" max="10496" width="9" style="806"/>
    <col min="10497" max="10497" width="3.5" style="806" customWidth="1"/>
    <col min="10498" max="10498" width="4.125" style="806" customWidth="1"/>
    <col min="10499" max="10499" width="19.875" style="806" customWidth="1"/>
    <col min="10500" max="10500" width="21.125" style="806" customWidth="1"/>
    <col min="10501" max="10501" width="7.5" style="806" customWidth="1"/>
    <col min="10502" max="10502" width="16.125" style="806" customWidth="1"/>
    <col min="10503" max="10503" width="7.875" style="806" customWidth="1"/>
    <col min="10504" max="10504" width="8.125" style="806" customWidth="1"/>
    <col min="10505" max="10505" width="4.125" style="806" customWidth="1"/>
    <col min="10506" max="10506" width="5.75" style="806" customWidth="1"/>
    <col min="10507" max="10507" width="6.25" style="806" customWidth="1"/>
    <col min="10508" max="10508" width="7.75" style="806" customWidth="1"/>
    <col min="10509" max="10509" width="6" style="806" customWidth="1"/>
    <col min="10510" max="10510" width="7.5" style="806" customWidth="1"/>
    <col min="10511" max="10511" width="6.625" style="806" customWidth="1"/>
    <col min="10512" max="10512" width="4.375" style="806" customWidth="1"/>
    <col min="10513" max="10513" width="7.5" style="806" customWidth="1"/>
    <col min="10514" max="10515" width="7.25" style="806" customWidth="1"/>
    <col min="10516" max="10516" width="6.625" style="806" customWidth="1"/>
    <col min="10517" max="10517" width="8.375" style="806" customWidth="1"/>
    <col min="10518" max="10752" width="9" style="806"/>
    <col min="10753" max="10753" width="3.5" style="806" customWidth="1"/>
    <col min="10754" max="10754" width="4.125" style="806" customWidth="1"/>
    <col min="10755" max="10755" width="19.875" style="806" customWidth="1"/>
    <col min="10756" max="10756" width="21.125" style="806" customWidth="1"/>
    <col min="10757" max="10757" width="7.5" style="806" customWidth="1"/>
    <col min="10758" max="10758" width="16.125" style="806" customWidth="1"/>
    <col min="10759" max="10759" width="7.875" style="806" customWidth="1"/>
    <col min="10760" max="10760" width="8.125" style="806" customWidth="1"/>
    <col min="10761" max="10761" width="4.125" style="806" customWidth="1"/>
    <col min="10762" max="10762" width="5.75" style="806" customWidth="1"/>
    <col min="10763" max="10763" width="6.25" style="806" customWidth="1"/>
    <col min="10764" max="10764" width="7.75" style="806" customWidth="1"/>
    <col min="10765" max="10765" width="6" style="806" customWidth="1"/>
    <col min="10766" max="10766" width="7.5" style="806" customWidth="1"/>
    <col min="10767" max="10767" width="6.625" style="806" customWidth="1"/>
    <col min="10768" max="10768" width="4.375" style="806" customWidth="1"/>
    <col min="10769" max="10769" width="7.5" style="806" customWidth="1"/>
    <col min="10770" max="10771" width="7.25" style="806" customWidth="1"/>
    <col min="10772" max="10772" width="6.625" style="806" customWidth="1"/>
    <col min="10773" max="10773" width="8.375" style="806" customWidth="1"/>
    <col min="10774" max="11008" width="9" style="806"/>
    <col min="11009" max="11009" width="3.5" style="806" customWidth="1"/>
    <col min="11010" max="11010" width="4.125" style="806" customWidth="1"/>
    <col min="11011" max="11011" width="19.875" style="806" customWidth="1"/>
    <col min="11012" max="11012" width="21.125" style="806" customWidth="1"/>
    <col min="11013" max="11013" width="7.5" style="806" customWidth="1"/>
    <col min="11014" max="11014" width="16.125" style="806" customWidth="1"/>
    <col min="11015" max="11015" width="7.875" style="806" customWidth="1"/>
    <col min="11016" max="11016" width="8.125" style="806" customWidth="1"/>
    <col min="11017" max="11017" width="4.125" style="806" customWidth="1"/>
    <col min="11018" max="11018" width="5.75" style="806" customWidth="1"/>
    <col min="11019" max="11019" width="6.25" style="806" customWidth="1"/>
    <col min="11020" max="11020" width="7.75" style="806" customWidth="1"/>
    <col min="11021" max="11021" width="6" style="806" customWidth="1"/>
    <col min="11022" max="11022" width="7.5" style="806" customWidth="1"/>
    <col min="11023" max="11023" width="6.625" style="806" customWidth="1"/>
    <col min="11024" max="11024" width="4.375" style="806" customWidth="1"/>
    <col min="11025" max="11025" width="7.5" style="806" customWidth="1"/>
    <col min="11026" max="11027" width="7.25" style="806" customWidth="1"/>
    <col min="11028" max="11028" width="6.625" style="806" customWidth="1"/>
    <col min="11029" max="11029" width="8.375" style="806" customWidth="1"/>
    <col min="11030" max="11264" width="9" style="806"/>
    <col min="11265" max="11265" width="3.5" style="806" customWidth="1"/>
    <col min="11266" max="11266" width="4.125" style="806" customWidth="1"/>
    <col min="11267" max="11267" width="19.875" style="806" customWidth="1"/>
    <col min="11268" max="11268" width="21.125" style="806" customWidth="1"/>
    <col min="11269" max="11269" width="7.5" style="806" customWidth="1"/>
    <col min="11270" max="11270" width="16.125" style="806" customWidth="1"/>
    <col min="11271" max="11271" width="7.875" style="806" customWidth="1"/>
    <col min="11272" max="11272" width="8.125" style="806" customWidth="1"/>
    <col min="11273" max="11273" width="4.125" style="806" customWidth="1"/>
    <col min="11274" max="11274" width="5.75" style="806" customWidth="1"/>
    <col min="11275" max="11275" width="6.25" style="806" customWidth="1"/>
    <col min="11276" max="11276" width="7.75" style="806" customWidth="1"/>
    <col min="11277" max="11277" width="6" style="806" customWidth="1"/>
    <col min="11278" max="11278" width="7.5" style="806" customWidth="1"/>
    <col min="11279" max="11279" width="6.625" style="806" customWidth="1"/>
    <col min="11280" max="11280" width="4.375" style="806" customWidth="1"/>
    <col min="11281" max="11281" width="7.5" style="806" customWidth="1"/>
    <col min="11282" max="11283" width="7.25" style="806" customWidth="1"/>
    <col min="11284" max="11284" width="6.625" style="806" customWidth="1"/>
    <col min="11285" max="11285" width="8.375" style="806" customWidth="1"/>
    <col min="11286" max="11520" width="9" style="806"/>
    <col min="11521" max="11521" width="3.5" style="806" customWidth="1"/>
    <col min="11522" max="11522" width="4.125" style="806" customWidth="1"/>
    <col min="11523" max="11523" width="19.875" style="806" customWidth="1"/>
    <col min="11524" max="11524" width="21.125" style="806" customWidth="1"/>
    <col min="11525" max="11525" width="7.5" style="806" customWidth="1"/>
    <col min="11526" max="11526" width="16.125" style="806" customWidth="1"/>
    <col min="11527" max="11527" width="7.875" style="806" customWidth="1"/>
    <col min="11528" max="11528" width="8.125" style="806" customWidth="1"/>
    <col min="11529" max="11529" width="4.125" style="806" customWidth="1"/>
    <col min="11530" max="11530" width="5.75" style="806" customWidth="1"/>
    <col min="11531" max="11531" width="6.25" style="806" customWidth="1"/>
    <col min="11532" max="11532" width="7.75" style="806" customWidth="1"/>
    <col min="11533" max="11533" width="6" style="806" customWidth="1"/>
    <col min="11534" max="11534" width="7.5" style="806" customWidth="1"/>
    <col min="11535" max="11535" width="6.625" style="806" customWidth="1"/>
    <col min="11536" max="11536" width="4.375" style="806" customWidth="1"/>
    <col min="11537" max="11537" width="7.5" style="806" customWidth="1"/>
    <col min="11538" max="11539" width="7.25" style="806" customWidth="1"/>
    <col min="11540" max="11540" width="6.625" style="806" customWidth="1"/>
    <col min="11541" max="11541" width="8.375" style="806" customWidth="1"/>
    <col min="11542" max="11776" width="9" style="806"/>
    <col min="11777" max="11777" width="3.5" style="806" customWidth="1"/>
    <col min="11778" max="11778" width="4.125" style="806" customWidth="1"/>
    <col min="11779" max="11779" width="19.875" style="806" customWidth="1"/>
    <col min="11780" max="11780" width="21.125" style="806" customWidth="1"/>
    <col min="11781" max="11781" width="7.5" style="806" customWidth="1"/>
    <col min="11782" max="11782" width="16.125" style="806" customWidth="1"/>
    <col min="11783" max="11783" width="7.875" style="806" customWidth="1"/>
    <col min="11784" max="11784" width="8.125" style="806" customWidth="1"/>
    <col min="11785" max="11785" width="4.125" style="806" customWidth="1"/>
    <col min="11786" max="11786" width="5.75" style="806" customWidth="1"/>
    <col min="11787" max="11787" width="6.25" style="806" customWidth="1"/>
    <col min="11788" max="11788" width="7.75" style="806" customWidth="1"/>
    <col min="11789" max="11789" width="6" style="806" customWidth="1"/>
    <col min="11790" max="11790" width="7.5" style="806" customWidth="1"/>
    <col min="11791" max="11791" width="6.625" style="806" customWidth="1"/>
    <col min="11792" max="11792" width="4.375" style="806" customWidth="1"/>
    <col min="11793" max="11793" width="7.5" style="806" customWidth="1"/>
    <col min="11794" max="11795" width="7.25" style="806" customWidth="1"/>
    <col min="11796" max="11796" width="6.625" style="806" customWidth="1"/>
    <col min="11797" max="11797" width="8.375" style="806" customWidth="1"/>
    <col min="11798" max="12032" width="9" style="806"/>
    <col min="12033" max="12033" width="3.5" style="806" customWidth="1"/>
    <col min="12034" max="12034" width="4.125" style="806" customWidth="1"/>
    <col min="12035" max="12035" width="19.875" style="806" customWidth="1"/>
    <col min="12036" max="12036" width="21.125" style="806" customWidth="1"/>
    <col min="12037" max="12037" width="7.5" style="806" customWidth="1"/>
    <col min="12038" max="12038" width="16.125" style="806" customWidth="1"/>
    <col min="12039" max="12039" width="7.875" style="806" customWidth="1"/>
    <col min="12040" max="12040" width="8.125" style="806" customWidth="1"/>
    <col min="12041" max="12041" width="4.125" style="806" customWidth="1"/>
    <col min="12042" max="12042" width="5.75" style="806" customWidth="1"/>
    <col min="12043" max="12043" width="6.25" style="806" customWidth="1"/>
    <col min="12044" max="12044" width="7.75" style="806" customWidth="1"/>
    <col min="12045" max="12045" width="6" style="806" customWidth="1"/>
    <col min="12046" max="12046" width="7.5" style="806" customWidth="1"/>
    <col min="12047" max="12047" width="6.625" style="806" customWidth="1"/>
    <col min="12048" max="12048" width="4.375" style="806" customWidth="1"/>
    <col min="12049" max="12049" width="7.5" style="806" customWidth="1"/>
    <col min="12050" max="12051" width="7.25" style="806" customWidth="1"/>
    <col min="12052" max="12052" width="6.625" style="806" customWidth="1"/>
    <col min="12053" max="12053" width="8.375" style="806" customWidth="1"/>
    <col min="12054" max="12288" width="9" style="806"/>
    <col min="12289" max="12289" width="3.5" style="806" customWidth="1"/>
    <col min="12290" max="12290" width="4.125" style="806" customWidth="1"/>
    <col min="12291" max="12291" width="19.875" style="806" customWidth="1"/>
    <col min="12292" max="12292" width="21.125" style="806" customWidth="1"/>
    <col min="12293" max="12293" width="7.5" style="806" customWidth="1"/>
    <col min="12294" max="12294" width="16.125" style="806" customWidth="1"/>
    <col min="12295" max="12295" width="7.875" style="806" customWidth="1"/>
    <col min="12296" max="12296" width="8.125" style="806" customWidth="1"/>
    <col min="12297" max="12297" width="4.125" style="806" customWidth="1"/>
    <col min="12298" max="12298" width="5.75" style="806" customWidth="1"/>
    <col min="12299" max="12299" width="6.25" style="806" customWidth="1"/>
    <col min="12300" max="12300" width="7.75" style="806" customWidth="1"/>
    <col min="12301" max="12301" width="6" style="806" customWidth="1"/>
    <col min="12302" max="12302" width="7.5" style="806" customWidth="1"/>
    <col min="12303" max="12303" width="6.625" style="806" customWidth="1"/>
    <col min="12304" max="12304" width="4.375" style="806" customWidth="1"/>
    <col min="12305" max="12305" width="7.5" style="806" customWidth="1"/>
    <col min="12306" max="12307" width="7.25" style="806" customWidth="1"/>
    <col min="12308" max="12308" width="6.625" style="806" customWidth="1"/>
    <col min="12309" max="12309" width="8.375" style="806" customWidth="1"/>
    <col min="12310" max="12544" width="9" style="806"/>
    <col min="12545" max="12545" width="3.5" style="806" customWidth="1"/>
    <col min="12546" max="12546" width="4.125" style="806" customWidth="1"/>
    <col min="12547" max="12547" width="19.875" style="806" customWidth="1"/>
    <col min="12548" max="12548" width="21.125" style="806" customWidth="1"/>
    <col min="12549" max="12549" width="7.5" style="806" customWidth="1"/>
    <col min="12550" max="12550" width="16.125" style="806" customWidth="1"/>
    <col min="12551" max="12551" width="7.875" style="806" customWidth="1"/>
    <col min="12552" max="12552" width="8.125" style="806" customWidth="1"/>
    <col min="12553" max="12553" width="4.125" style="806" customWidth="1"/>
    <col min="12554" max="12554" width="5.75" style="806" customWidth="1"/>
    <col min="12555" max="12555" width="6.25" style="806" customWidth="1"/>
    <col min="12556" max="12556" width="7.75" style="806" customWidth="1"/>
    <col min="12557" max="12557" width="6" style="806" customWidth="1"/>
    <col min="12558" max="12558" width="7.5" style="806" customWidth="1"/>
    <col min="12559" max="12559" width="6.625" style="806" customWidth="1"/>
    <col min="12560" max="12560" width="4.375" style="806" customWidth="1"/>
    <col min="12561" max="12561" width="7.5" style="806" customWidth="1"/>
    <col min="12562" max="12563" width="7.25" style="806" customWidth="1"/>
    <col min="12564" max="12564" width="6.625" style="806" customWidth="1"/>
    <col min="12565" max="12565" width="8.375" style="806" customWidth="1"/>
    <col min="12566" max="12800" width="9" style="806"/>
    <col min="12801" max="12801" width="3.5" style="806" customWidth="1"/>
    <col min="12802" max="12802" width="4.125" style="806" customWidth="1"/>
    <col min="12803" max="12803" width="19.875" style="806" customWidth="1"/>
    <col min="12804" max="12804" width="21.125" style="806" customWidth="1"/>
    <col min="12805" max="12805" width="7.5" style="806" customWidth="1"/>
    <col min="12806" max="12806" width="16.125" style="806" customWidth="1"/>
    <col min="12807" max="12807" width="7.875" style="806" customWidth="1"/>
    <col min="12808" max="12808" width="8.125" style="806" customWidth="1"/>
    <col min="12809" max="12809" width="4.125" style="806" customWidth="1"/>
    <col min="12810" max="12810" width="5.75" style="806" customWidth="1"/>
    <col min="12811" max="12811" width="6.25" style="806" customWidth="1"/>
    <col min="12812" max="12812" width="7.75" style="806" customWidth="1"/>
    <col min="12813" max="12813" width="6" style="806" customWidth="1"/>
    <col min="12814" max="12814" width="7.5" style="806" customWidth="1"/>
    <col min="12815" max="12815" width="6.625" style="806" customWidth="1"/>
    <col min="12816" max="12816" width="4.375" style="806" customWidth="1"/>
    <col min="12817" max="12817" width="7.5" style="806" customWidth="1"/>
    <col min="12818" max="12819" width="7.25" style="806" customWidth="1"/>
    <col min="12820" max="12820" width="6.625" style="806" customWidth="1"/>
    <col min="12821" max="12821" width="8.375" style="806" customWidth="1"/>
    <col min="12822" max="13056" width="9" style="806"/>
    <col min="13057" max="13057" width="3.5" style="806" customWidth="1"/>
    <col min="13058" max="13058" width="4.125" style="806" customWidth="1"/>
    <col min="13059" max="13059" width="19.875" style="806" customWidth="1"/>
    <col min="13060" max="13060" width="21.125" style="806" customWidth="1"/>
    <col min="13061" max="13061" width="7.5" style="806" customWidth="1"/>
    <col min="13062" max="13062" width="16.125" style="806" customWidth="1"/>
    <col min="13063" max="13063" width="7.875" style="806" customWidth="1"/>
    <col min="13064" max="13064" width="8.125" style="806" customWidth="1"/>
    <col min="13065" max="13065" width="4.125" style="806" customWidth="1"/>
    <col min="13066" max="13066" width="5.75" style="806" customWidth="1"/>
    <col min="13067" max="13067" width="6.25" style="806" customWidth="1"/>
    <col min="13068" max="13068" width="7.75" style="806" customWidth="1"/>
    <col min="13069" max="13069" width="6" style="806" customWidth="1"/>
    <col min="13070" max="13070" width="7.5" style="806" customWidth="1"/>
    <col min="13071" max="13071" width="6.625" style="806" customWidth="1"/>
    <col min="13072" max="13072" width="4.375" style="806" customWidth="1"/>
    <col min="13073" max="13073" width="7.5" style="806" customWidth="1"/>
    <col min="13074" max="13075" width="7.25" style="806" customWidth="1"/>
    <col min="13076" max="13076" width="6.625" style="806" customWidth="1"/>
    <col min="13077" max="13077" width="8.375" style="806" customWidth="1"/>
    <col min="13078" max="13312" width="9" style="806"/>
    <col min="13313" max="13313" width="3.5" style="806" customWidth="1"/>
    <col min="13314" max="13314" width="4.125" style="806" customWidth="1"/>
    <col min="13315" max="13315" width="19.875" style="806" customWidth="1"/>
    <col min="13316" max="13316" width="21.125" style="806" customWidth="1"/>
    <col min="13317" max="13317" width="7.5" style="806" customWidth="1"/>
    <col min="13318" max="13318" width="16.125" style="806" customWidth="1"/>
    <col min="13319" max="13319" width="7.875" style="806" customWidth="1"/>
    <col min="13320" max="13320" width="8.125" style="806" customWidth="1"/>
    <col min="13321" max="13321" width="4.125" style="806" customWidth="1"/>
    <col min="13322" max="13322" width="5.75" style="806" customWidth="1"/>
    <col min="13323" max="13323" width="6.25" style="806" customWidth="1"/>
    <col min="13324" max="13324" width="7.75" style="806" customWidth="1"/>
    <col min="13325" max="13325" width="6" style="806" customWidth="1"/>
    <col min="13326" max="13326" width="7.5" style="806" customWidth="1"/>
    <col min="13327" max="13327" width="6.625" style="806" customWidth="1"/>
    <col min="13328" max="13328" width="4.375" style="806" customWidth="1"/>
    <col min="13329" max="13329" width="7.5" style="806" customWidth="1"/>
    <col min="13330" max="13331" width="7.25" style="806" customWidth="1"/>
    <col min="13332" max="13332" width="6.625" style="806" customWidth="1"/>
    <col min="13333" max="13333" width="8.375" style="806" customWidth="1"/>
    <col min="13334" max="13568" width="9" style="806"/>
    <col min="13569" max="13569" width="3.5" style="806" customWidth="1"/>
    <col min="13570" max="13570" width="4.125" style="806" customWidth="1"/>
    <col min="13571" max="13571" width="19.875" style="806" customWidth="1"/>
    <col min="13572" max="13572" width="21.125" style="806" customWidth="1"/>
    <col min="13573" max="13573" width="7.5" style="806" customWidth="1"/>
    <col min="13574" max="13574" width="16.125" style="806" customWidth="1"/>
    <col min="13575" max="13575" width="7.875" style="806" customWidth="1"/>
    <col min="13576" max="13576" width="8.125" style="806" customWidth="1"/>
    <col min="13577" max="13577" width="4.125" style="806" customWidth="1"/>
    <col min="13578" max="13578" width="5.75" style="806" customWidth="1"/>
    <col min="13579" max="13579" width="6.25" style="806" customWidth="1"/>
    <col min="13580" max="13580" width="7.75" style="806" customWidth="1"/>
    <col min="13581" max="13581" width="6" style="806" customWidth="1"/>
    <col min="13582" max="13582" width="7.5" style="806" customWidth="1"/>
    <col min="13583" max="13583" width="6.625" style="806" customWidth="1"/>
    <col min="13584" max="13584" width="4.375" style="806" customWidth="1"/>
    <col min="13585" max="13585" width="7.5" style="806" customWidth="1"/>
    <col min="13586" max="13587" width="7.25" style="806" customWidth="1"/>
    <col min="13588" max="13588" width="6.625" style="806" customWidth="1"/>
    <col min="13589" max="13589" width="8.375" style="806" customWidth="1"/>
    <col min="13590" max="13824" width="9" style="806"/>
    <col min="13825" max="13825" width="3.5" style="806" customWidth="1"/>
    <col min="13826" max="13826" width="4.125" style="806" customWidth="1"/>
    <col min="13827" max="13827" width="19.875" style="806" customWidth="1"/>
    <col min="13828" max="13828" width="21.125" style="806" customWidth="1"/>
    <col min="13829" max="13829" width="7.5" style="806" customWidth="1"/>
    <col min="13830" max="13830" width="16.125" style="806" customWidth="1"/>
    <col min="13831" max="13831" width="7.875" style="806" customWidth="1"/>
    <col min="13832" max="13832" width="8.125" style="806" customWidth="1"/>
    <col min="13833" max="13833" width="4.125" style="806" customWidth="1"/>
    <col min="13834" max="13834" width="5.75" style="806" customWidth="1"/>
    <col min="13835" max="13835" width="6.25" style="806" customWidth="1"/>
    <col min="13836" max="13836" width="7.75" style="806" customWidth="1"/>
    <col min="13837" max="13837" width="6" style="806" customWidth="1"/>
    <col min="13838" max="13838" width="7.5" style="806" customWidth="1"/>
    <col min="13839" max="13839" width="6.625" style="806" customWidth="1"/>
    <col min="13840" max="13840" width="4.375" style="806" customWidth="1"/>
    <col min="13841" max="13841" width="7.5" style="806" customWidth="1"/>
    <col min="13842" max="13843" width="7.25" style="806" customWidth="1"/>
    <col min="13844" max="13844" width="6.625" style="806" customWidth="1"/>
    <col min="13845" max="13845" width="8.375" style="806" customWidth="1"/>
    <col min="13846" max="14080" width="9" style="806"/>
    <col min="14081" max="14081" width="3.5" style="806" customWidth="1"/>
    <col min="14082" max="14082" width="4.125" style="806" customWidth="1"/>
    <col min="14083" max="14083" width="19.875" style="806" customWidth="1"/>
    <col min="14084" max="14084" width="21.125" style="806" customWidth="1"/>
    <col min="14085" max="14085" width="7.5" style="806" customWidth="1"/>
    <col min="14086" max="14086" width="16.125" style="806" customWidth="1"/>
    <col min="14087" max="14087" width="7.875" style="806" customWidth="1"/>
    <col min="14088" max="14088" width="8.125" style="806" customWidth="1"/>
    <col min="14089" max="14089" width="4.125" style="806" customWidth="1"/>
    <col min="14090" max="14090" width="5.75" style="806" customWidth="1"/>
    <col min="14091" max="14091" width="6.25" style="806" customWidth="1"/>
    <col min="14092" max="14092" width="7.75" style="806" customWidth="1"/>
    <col min="14093" max="14093" width="6" style="806" customWidth="1"/>
    <col min="14094" max="14094" width="7.5" style="806" customWidth="1"/>
    <col min="14095" max="14095" width="6.625" style="806" customWidth="1"/>
    <col min="14096" max="14096" width="4.375" style="806" customWidth="1"/>
    <col min="14097" max="14097" width="7.5" style="806" customWidth="1"/>
    <col min="14098" max="14099" width="7.25" style="806" customWidth="1"/>
    <col min="14100" max="14100" width="6.625" style="806" customWidth="1"/>
    <col min="14101" max="14101" width="8.375" style="806" customWidth="1"/>
    <col min="14102" max="14336" width="9" style="806"/>
    <col min="14337" max="14337" width="3.5" style="806" customWidth="1"/>
    <col min="14338" max="14338" width="4.125" style="806" customWidth="1"/>
    <col min="14339" max="14339" width="19.875" style="806" customWidth="1"/>
    <col min="14340" max="14340" width="21.125" style="806" customWidth="1"/>
    <col min="14341" max="14341" width="7.5" style="806" customWidth="1"/>
    <col min="14342" max="14342" width="16.125" style="806" customWidth="1"/>
    <col min="14343" max="14343" width="7.875" style="806" customWidth="1"/>
    <col min="14344" max="14344" width="8.125" style="806" customWidth="1"/>
    <col min="14345" max="14345" width="4.125" style="806" customWidth="1"/>
    <col min="14346" max="14346" width="5.75" style="806" customWidth="1"/>
    <col min="14347" max="14347" width="6.25" style="806" customWidth="1"/>
    <col min="14348" max="14348" width="7.75" style="806" customWidth="1"/>
    <col min="14349" max="14349" width="6" style="806" customWidth="1"/>
    <col min="14350" max="14350" width="7.5" style="806" customWidth="1"/>
    <col min="14351" max="14351" width="6.625" style="806" customWidth="1"/>
    <col min="14352" max="14352" width="4.375" style="806" customWidth="1"/>
    <col min="14353" max="14353" width="7.5" style="806" customWidth="1"/>
    <col min="14354" max="14355" width="7.25" style="806" customWidth="1"/>
    <col min="14356" max="14356" width="6.625" style="806" customWidth="1"/>
    <col min="14357" max="14357" width="8.375" style="806" customWidth="1"/>
    <col min="14358" max="14592" width="9" style="806"/>
    <col min="14593" max="14593" width="3.5" style="806" customWidth="1"/>
    <col min="14594" max="14594" width="4.125" style="806" customWidth="1"/>
    <col min="14595" max="14595" width="19.875" style="806" customWidth="1"/>
    <col min="14596" max="14596" width="21.125" style="806" customWidth="1"/>
    <col min="14597" max="14597" width="7.5" style="806" customWidth="1"/>
    <col min="14598" max="14598" width="16.125" style="806" customWidth="1"/>
    <col min="14599" max="14599" width="7.875" style="806" customWidth="1"/>
    <col min="14600" max="14600" width="8.125" style="806" customWidth="1"/>
    <col min="14601" max="14601" width="4.125" style="806" customWidth="1"/>
    <col min="14602" max="14602" width="5.75" style="806" customWidth="1"/>
    <col min="14603" max="14603" width="6.25" style="806" customWidth="1"/>
    <col min="14604" max="14604" width="7.75" style="806" customWidth="1"/>
    <col min="14605" max="14605" width="6" style="806" customWidth="1"/>
    <col min="14606" max="14606" width="7.5" style="806" customWidth="1"/>
    <col min="14607" max="14607" width="6.625" style="806" customWidth="1"/>
    <col min="14608" max="14608" width="4.375" style="806" customWidth="1"/>
    <col min="14609" max="14609" width="7.5" style="806" customWidth="1"/>
    <col min="14610" max="14611" width="7.25" style="806" customWidth="1"/>
    <col min="14612" max="14612" width="6.625" style="806" customWidth="1"/>
    <col min="14613" max="14613" width="8.375" style="806" customWidth="1"/>
    <col min="14614" max="14848" width="9" style="806"/>
    <col min="14849" max="14849" width="3.5" style="806" customWidth="1"/>
    <col min="14850" max="14850" width="4.125" style="806" customWidth="1"/>
    <col min="14851" max="14851" width="19.875" style="806" customWidth="1"/>
    <col min="14852" max="14852" width="21.125" style="806" customWidth="1"/>
    <col min="14853" max="14853" width="7.5" style="806" customWidth="1"/>
    <col min="14854" max="14854" width="16.125" style="806" customWidth="1"/>
    <col min="14855" max="14855" width="7.875" style="806" customWidth="1"/>
    <col min="14856" max="14856" width="8.125" style="806" customWidth="1"/>
    <col min="14857" max="14857" width="4.125" style="806" customWidth="1"/>
    <col min="14858" max="14858" width="5.75" style="806" customWidth="1"/>
    <col min="14859" max="14859" width="6.25" style="806" customWidth="1"/>
    <col min="14860" max="14860" width="7.75" style="806" customWidth="1"/>
    <col min="14861" max="14861" width="6" style="806" customWidth="1"/>
    <col min="14862" max="14862" width="7.5" style="806" customWidth="1"/>
    <col min="14863" max="14863" width="6.625" style="806" customWidth="1"/>
    <col min="14864" max="14864" width="4.375" style="806" customWidth="1"/>
    <col min="14865" max="14865" width="7.5" style="806" customWidth="1"/>
    <col min="14866" max="14867" width="7.25" style="806" customWidth="1"/>
    <col min="14868" max="14868" width="6.625" style="806" customWidth="1"/>
    <col min="14869" max="14869" width="8.375" style="806" customWidth="1"/>
    <col min="14870" max="15104" width="9" style="806"/>
    <col min="15105" max="15105" width="3.5" style="806" customWidth="1"/>
    <col min="15106" max="15106" width="4.125" style="806" customWidth="1"/>
    <col min="15107" max="15107" width="19.875" style="806" customWidth="1"/>
    <col min="15108" max="15108" width="21.125" style="806" customWidth="1"/>
    <col min="15109" max="15109" width="7.5" style="806" customWidth="1"/>
    <col min="15110" max="15110" width="16.125" style="806" customWidth="1"/>
    <col min="15111" max="15111" width="7.875" style="806" customWidth="1"/>
    <col min="15112" max="15112" width="8.125" style="806" customWidth="1"/>
    <col min="15113" max="15113" width="4.125" style="806" customWidth="1"/>
    <col min="15114" max="15114" width="5.75" style="806" customWidth="1"/>
    <col min="15115" max="15115" width="6.25" style="806" customWidth="1"/>
    <col min="15116" max="15116" width="7.75" style="806" customWidth="1"/>
    <col min="15117" max="15117" width="6" style="806" customWidth="1"/>
    <col min="15118" max="15118" width="7.5" style="806" customWidth="1"/>
    <col min="15119" max="15119" width="6.625" style="806" customWidth="1"/>
    <col min="15120" max="15120" width="4.375" style="806" customWidth="1"/>
    <col min="15121" max="15121" width="7.5" style="806" customWidth="1"/>
    <col min="15122" max="15123" width="7.25" style="806" customWidth="1"/>
    <col min="15124" max="15124" width="6.625" style="806" customWidth="1"/>
    <col min="15125" max="15125" width="8.375" style="806" customWidth="1"/>
    <col min="15126" max="15360" width="9" style="806"/>
    <col min="15361" max="15361" width="3.5" style="806" customWidth="1"/>
    <col min="15362" max="15362" width="4.125" style="806" customWidth="1"/>
    <col min="15363" max="15363" width="19.875" style="806" customWidth="1"/>
    <col min="15364" max="15364" width="21.125" style="806" customWidth="1"/>
    <col min="15365" max="15365" width="7.5" style="806" customWidth="1"/>
    <col min="15366" max="15366" width="16.125" style="806" customWidth="1"/>
    <col min="15367" max="15367" width="7.875" style="806" customWidth="1"/>
    <col min="15368" max="15368" width="8.125" style="806" customWidth="1"/>
    <col min="15369" max="15369" width="4.125" style="806" customWidth="1"/>
    <col min="15370" max="15370" width="5.75" style="806" customWidth="1"/>
    <col min="15371" max="15371" width="6.25" style="806" customWidth="1"/>
    <col min="15372" max="15372" width="7.75" style="806" customWidth="1"/>
    <col min="15373" max="15373" width="6" style="806" customWidth="1"/>
    <col min="15374" max="15374" width="7.5" style="806" customWidth="1"/>
    <col min="15375" max="15375" width="6.625" style="806" customWidth="1"/>
    <col min="15376" max="15376" width="4.375" style="806" customWidth="1"/>
    <col min="15377" max="15377" width="7.5" style="806" customWidth="1"/>
    <col min="15378" max="15379" width="7.25" style="806" customWidth="1"/>
    <col min="15380" max="15380" width="6.625" style="806" customWidth="1"/>
    <col min="15381" max="15381" width="8.375" style="806" customWidth="1"/>
    <col min="15382" max="15616" width="9" style="806"/>
    <col min="15617" max="15617" width="3.5" style="806" customWidth="1"/>
    <col min="15618" max="15618" width="4.125" style="806" customWidth="1"/>
    <col min="15619" max="15619" width="19.875" style="806" customWidth="1"/>
    <col min="15620" max="15620" width="21.125" style="806" customWidth="1"/>
    <col min="15621" max="15621" width="7.5" style="806" customWidth="1"/>
    <col min="15622" max="15622" width="16.125" style="806" customWidth="1"/>
    <col min="15623" max="15623" width="7.875" style="806" customWidth="1"/>
    <col min="15624" max="15624" width="8.125" style="806" customWidth="1"/>
    <col min="15625" max="15625" width="4.125" style="806" customWidth="1"/>
    <col min="15626" max="15626" width="5.75" style="806" customWidth="1"/>
    <col min="15627" max="15627" width="6.25" style="806" customWidth="1"/>
    <col min="15628" max="15628" width="7.75" style="806" customWidth="1"/>
    <col min="15629" max="15629" width="6" style="806" customWidth="1"/>
    <col min="15630" max="15630" width="7.5" style="806" customWidth="1"/>
    <col min="15631" max="15631" width="6.625" style="806" customWidth="1"/>
    <col min="15632" max="15632" width="4.375" style="806" customWidth="1"/>
    <col min="15633" max="15633" width="7.5" style="806" customWidth="1"/>
    <col min="15634" max="15635" width="7.25" style="806" customWidth="1"/>
    <col min="15636" max="15636" width="6.625" style="806" customWidth="1"/>
    <col min="15637" max="15637" width="8.375" style="806" customWidth="1"/>
    <col min="15638" max="15872" width="9" style="806"/>
    <col min="15873" max="15873" width="3.5" style="806" customWidth="1"/>
    <col min="15874" max="15874" width="4.125" style="806" customWidth="1"/>
    <col min="15875" max="15875" width="19.875" style="806" customWidth="1"/>
    <col min="15876" max="15876" width="21.125" style="806" customWidth="1"/>
    <col min="15877" max="15877" width="7.5" style="806" customWidth="1"/>
    <col min="15878" max="15878" width="16.125" style="806" customWidth="1"/>
    <col min="15879" max="15879" width="7.875" style="806" customWidth="1"/>
    <col min="15880" max="15880" width="8.125" style="806" customWidth="1"/>
    <col min="15881" max="15881" width="4.125" style="806" customWidth="1"/>
    <col min="15882" max="15882" width="5.75" style="806" customWidth="1"/>
    <col min="15883" max="15883" width="6.25" style="806" customWidth="1"/>
    <col min="15884" max="15884" width="7.75" style="806" customWidth="1"/>
    <col min="15885" max="15885" width="6" style="806" customWidth="1"/>
    <col min="15886" max="15886" width="7.5" style="806" customWidth="1"/>
    <col min="15887" max="15887" width="6.625" style="806" customWidth="1"/>
    <col min="15888" max="15888" width="4.375" style="806" customWidth="1"/>
    <col min="15889" max="15889" width="7.5" style="806" customWidth="1"/>
    <col min="15890" max="15891" width="7.25" style="806" customWidth="1"/>
    <col min="15892" max="15892" width="6.625" style="806" customWidth="1"/>
    <col min="15893" max="15893" width="8.375" style="806" customWidth="1"/>
    <col min="15894" max="16128" width="9" style="806"/>
    <col min="16129" max="16129" width="3.5" style="806" customWidth="1"/>
    <col min="16130" max="16130" width="4.125" style="806" customWidth="1"/>
    <col min="16131" max="16131" width="19.875" style="806" customWidth="1"/>
    <col min="16132" max="16132" width="21.125" style="806" customWidth="1"/>
    <col min="16133" max="16133" width="7.5" style="806" customWidth="1"/>
    <col min="16134" max="16134" width="16.125" style="806" customWidth="1"/>
    <col min="16135" max="16135" width="7.875" style="806" customWidth="1"/>
    <col min="16136" max="16136" width="8.125" style="806" customWidth="1"/>
    <col min="16137" max="16137" width="4.125" style="806" customWidth="1"/>
    <col min="16138" max="16138" width="5.75" style="806" customWidth="1"/>
    <col min="16139" max="16139" width="6.25" style="806" customWidth="1"/>
    <col min="16140" max="16140" width="7.75" style="806" customWidth="1"/>
    <col min="16141" max="16141" width="6" style="806" customWidth="1"/>
    <col min="16142" max="16142" width="7.5" style="806" customWidth="1"/>
    <col min="16143" max="16143" width="6.625" style="806" customWidth="1"/>
    <col min="16144" max="16144" width="4.375" style="806" customWidth="1"/>
    <col min="16145" max="16145" width="7.5" style="806" customWidth="1"/>
    <col min="16146" max="16147" width="7.25" style="806" customWidth="1"/>
    <col min="16148" max="16148" width="6.625" style="806" customWidth="1"/>
    <col min="16149" max="16149" width="8.375" style="806" customWidth="1"/>
    <col min="16150" max="16384" width="9" style="806"/>
  </cols>
  <sheetData>
    <row r="1" ht="21.75" customHeight="1" spans="1:21">
      <c r="A1" s="1600" t="s">
        <v>371</v>
      </c>
      <c r="B1" s="844"/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</row>
    <row r="2" s="794" customFormat="1" ht="21.75" customHeight="1" spans="1:21">
      <c r="A2" s="1418" t="s">
        <v>0</v>
      </c>
      <c r="B2" s="530" t="s">
        <v>22</v>
      </c>
      <c r="C2" s="1419" t="s">
        <v>2</v>
      </c>
      <c r="D2" s="549" t="s">
        <v>23</v>
      </c>
      <c r="E2" s="549" t="s">
        <v>24</v>
      </c>
      <c r="F2" s="549" t="s">
        <v>3</v>
      </c>
      <c r="G2" s="1420" t="s">
        <v>25</v>
      </c>
      <c r="H2" s="556" t="s">
        <v>26</v>
      </c>
      <c r="I2" s="533" t="s">
        <v>27</v>
      </c>
      <c r="J2" s="1606" t="s">
        <v>28</v>
      </c>
      <c r="K2" s="546" t="s">
        <v>29</v>
      </c>
      <c r="L2" s="1769" t="s">
        <v>30</v>
      </c>
      <c r="M2" s="547" t="s">
        <v>31</v>
      </c>
      <c r="N2" s="1770" t="s">
        <v>32</v>
      </c>
      <c r="O2" s="1771" t="s">
        <v>220</v>
      </c>
      <c r="P2" s="1771" t="s">
        <v>33</v>
      </c>
      <c r="Q2" s="535" t="s">
        <v>34</v>
      </c>
      <c r="R2" s="534" t="s">
        <v>35</v>
      </c>
      <c r="S2" s="1779" t="s">
        <v>36</v>
      </c>
      <c r="T2" s="1771" t="s">
        <v>149</v>
      </c>
      <c r="U2" s="1780" t="s">
        <v>38</v>
      </c>
    </row>
    <row r="3" customFormat="1" ht="13.5"/>
    <row r="4" s="1119" customFormat="1"/>
    <row r="5" s="1119" customFormat="1"/>
    <row r="6" s="1119" customFormat="1"/>
    <row r="7" s="1119" customFormat="1"/>
    <row r="8" s="1119" customFormat="1" spans="14:21">
      <c r="N8" s="2114"/>
      <c r="O8" s="2114"/>
      <c r="P8" s="2114"/>
      <c r="Q8" s="2114"/>
      <c r="R8" s="2114"/>
      <c r="S8" s="2114"/>
      <c r="T8" s="2114"/>
      <c r="U8" s="2114"/>
    </row>
    <row r="11" s="13" customFormat="1" ht="23.1" customHeight="1" spans="1:21">
      <c r="A11" s="2073"/>
      <c r="B11" s="2098"/>
      <c r="C11" s="2099"/>
      <c r="D11" s="2099"/>
      <c r="E11" s="2099"/>
      <c r="F11" s="2099"/>
      <c r="G11" s="2100"/>
      <c r="H11" s="2075"/>
      <c r="I11" s="842"/>
      <c r="J11" s="2115"/>
      <c r="K11" s="842"/>
      <c r="L11" s="2116"/>
      <c r="M11" s="2117" t="s">
        <v>372</v>
      </c>
      <c r="N11" s="2118"/>
      <c r="O11" s="411"/>
      <c r="P11" s="842"/>
      <c r="Q11" s="2123"/>
      <c r="R11" s="2124"/>
      <c r="S11" s="2125"/>
      <c r="T11" s="411"/>
      <c r="U11" s="2126"/>
    </row>
    <row r="12" s="13" customFormat="1" ht="23.1" customHeight="1" spans="1:21">
      <c r="A12" s="2073"/>
      <c r="B12" s="2098"/>
      <c r="C12" s="2099"/>
      <c r="D12" s="2099"/>
      <c r="E12" s="2099"/>
      <c r="F12" s="2099"/>
      <c r="G12" s="2100"/>
      <c r="H12" s="2075"/>
      <c r="I12" s="842"/>
      <c r="J12" s="2115"/>
      <c r="K12" s="842"/>
      <c r="L12" s="2116"/>
      <c r="M12" s="2117"/>
      <c r="N12" s="2118"/>
      <c r="O12" s="411"/>
      <c r="P12" s="842"/>
      <c r="Q12" s="2123"/>
      <c r="R12" s="2124"/>
      <c r="S12" s="2125"/>
      <c r="T12" s="411"/>
      <c r="U12" s="2126"/>
    </row>
    <row r="13" s="13" customFormat="1" ht="23.1" customHeight="1" spans="1:21">
      <c r="A13" s="2073"/>
      <c r="B13" s="2098"/>
      <c r="C13" s="2099"/>
      <c r="D13" s="2099"/>
      <c r="E13" s="2099"/>
      <c r="F13" s="2099"/>
      <c r="G13" s="2100"/>
      <c r="H13" s="2075"/>
      <c r="I13" s="842"/>
      <c r="J13" s="2115"/>
      <c r="K13" s="842"/>
      <c r="L13" s="2116"/>
      <c r="M13" s="2117"/>
      <c r="N13" s="2118"/>
      <c r="O13" s="411"/>
      <c r="P13" s="842"/>
      <c r="Q13" s="2123"/>
      <c r="R13" s="2124"/>
      <c r="S13" s="2125"/>
      <c r="T13" s="411"/>
      <c r="U13" s="2126"/>
    </row>
    <row r="14" s="14" customFormat="1" ht="23.1" customHeight="1" spans="1:21">
      <c r="A14" s="2101"/>
      <c r="B14" s="2102"/>
      <c r="C14" s="2099"/>
      <c r="D14" s="2099"/>
      <c r="E14" s="2099"/>
      <c r="F14" s="2099"/>
      <c r="G14" s="2103"/>
      <c r="H14" s="2088"/>
      <c r="I14" s="841"/>
      <c r="J14" s="2119"/>
      <c r="K14" s="841"/>
      <c r="L14" s="2116"/>
      <c r="M14" s="2117"/>
      <c r="N14" s="2118"/>
      <c r="O14" s="411"/>
      <c r="P14" s="842"/>
      <c r="Q14" s="2123"/>
      <c r="R14" s="2124"/>
      <c r="S14" s="2125"/>
      <c r="T14" s="411"/>
      <c r="U14" s="2126"/>
    </row>
    <row r="15" s="14" customFormat="1" ht="23.1" customHeight="1" spans="1:21">
      <c r="A15" s="2101"/>
      <c r="B15" s="2102"/>
      <c r="C15" s="2099"/>
      <c r="D15" s="841"/>
      <c r="E15" s="2101"/>
      <c r="F15" s="2101"/>
      <c r="G15" s="2103"/>
      <c r="H15" s="2088"/>
      <c r="I15" s="841"/>
      <c r="J15" s="2119"/>
      <c r="K15" s="841"/>
      <c r="L15" s="2116"/>
      <c r="M15" s="2117"/>
      <c r="N15" s="2118"/>
      <c r="O15" s="411"/>
      <c r="P15" s="842"/>
      <c r="Q15" s="2123"/>
      <c r="R15" s="2124"/>
      <c r="S15" s="2125"/>
      <c r="T15" s="411"/>
      <c r="U15" s="2126"/>
    </row>
    <row r="16" s="14" customFormat="1" ht="23.1" customHeight="1" spans="1:21">
      <c r="A16" s="2101"/>
      <c r="B16" s="2102"/>
      <c r="C16" s="2099"/>
      <c r="D16" s="841"/>
      <c r="E16" s="2101"/>
      <c r="F16" s="2101"/>
      <c r="G16" s="2103"/>
      <c r="H16" s="2088"/>
      <c r="I16" s="841"/>
      <c r="J16" s="2119"/>
      <c r="K16" s="841"/>
      <c r="L16" s="2116"/>
      <c r="M16" s="2117"/>
      <c r="N16" s="2118"/>
      <c r="O16" s="411"/>
      <c r="P16" s="842"/>
      <c r="Q16" s="2123"/>
      <c r="R16" s="2124"/>
      <c r="S16" s="2125"/>
      <c r="T16" s="411"/>
      <c r="U16" s="2126"/>
    </row>
    <row r="17" s="14" customFormat="1" ht="23.1" customHeight="1" spans="1:21">
      <c r="A17" s="2101"/>
      <c r="B17" s="2102"/>
      <c r="C17" s="2099"/>
      <c r="D17" s="841"/>
      <c r="E17" s="2101"/>
      <c r="F17" s="2101"/>
      <c r="G17" s="2103"/>
      <c r="H17" s="2088"/>
      <c r="I17" s="841"/>
      <c r="J17" s="2119"/>
      <c r="K17" s="841"/>
      <c r="L17" s="2116"/>
      <c r="M17" s="2117"/>
      <c r="N17" s="2118"/>
      <c r="O17" s="411"/>
      <c r="P17" s="842"/>
      <c r="Q17" s="2123"/>
      <c r="R17" s="2124"/>
      <c r="S17" s="2125"/>
      <c r="T17" s="411"/>
      <c r="U17" s="2126"/>
    </row>
    <row r="18" s="14" customFormat="1" ht="23.1" customHeight="1" spans="1:21">
      <c r="A18" s="2101"/>
      <c r="B18" s="2102"/>
      <c r="C18" s="2099"/>
      <c r="D18" s="841"/>
      <c r="E18" s="2101"/>
      <c r="F18" s="2101"/>
      <c r="G18" s="2103"/>
      <c r="H18" s="2088"/>
      <c r="I18" s="841"/>
      <c r="J18" s="2119"/>
      <c r="K18" s="841"/>
      <c r="L18" s="2116"/>
      <c r="M18" s="2117"/>
      <c r="N18" s="2118"/>
      <c r="O18" s="411"/>
      <c r="P18" s="842"/>
      <c r="Q18" s="2123"/>
      <c r="R18" s="2124"/>
      <c r="S18" s="2125"/>
      <c r="T18" s="411"/>
      <c r="U18" s="2126"/>
    </row>
    <row r="19" s="14" customFormat="1" ht="23.1" customHeight="1" spans="1:21">
      <c r="A19" s="2101"/>
      <c r="B19" s="2102"/>
      <c r="C19" s="2099"/>
      <c r="D19" s="841"/>
      <c r="E19" s="2101"/>
      <c r="F19" s="2101"/>
      <c r="G19" s="2103"/>
      <c r="H19" s="2088"/>
      <c r="I19" s="841"/>
      <c r="J19" s="2119"/>
      <c r="K19" s="841"/>
      <c r="L19" s="2116"/>
      <c r="M19" s="2117"/>
      <c r="N19" s="2118"/>
      <c r="O19" s="411"/>
      <c r="P19" s="842"/>
      <c r="Q19" s="2123"/>
      <c r="R19" s="2124"/>
      <c r="S19" s="2125"/>
      <c r="T19" s="411"/>
      <c r="U19" s="2126"/>
    </row>
    <row r="20" s="14" customFormat="1" ht="23.1" customHeight="1" spans="1:21">
      <c r="A20" s="2101"/>
      <c r="B20" s="2102"/>
      <c r="C20" s="2099"/>
      <c r="D20" s="841"/>
      <c r="E20" s="2101"/>
      <c r="F20" s="2101"/>
      <c r="G20" s="2103"/>
      <c r="H20" s="2088"/>
      <c r="I20" s="841"/>
      <c r="J20" s="2119"/>
      <c r="K20" s="841"/>
      <c r="L20" s="2116"/>
      <c r="M20" s="2117"/>
      <c r="N20" s="2118"/>
      <c r="O20" s="411"/>
      <c r="P20" s="842"/>
      <c r="Q20" s="2123"/>
      <c r="R20" s="2124"/>
      <c r="S20" s="2125"/>
      <c r="T20" s="411"/>
      <c r="U20" s="2126"/>
    </row>
    <row r="21" s="14" customFormat="1" ht="23.1" customHeight="1" spans="1:21">
      <c r="A21" s="2101"/>
      <c r="B21" s="2102"/>
      <c r="C21" s="2099"/>
      <c r="D21" s="841"/>
      <c r="E21" s="2101"/>
      <c r="F21" s="2101"/>
      <c r="G21" s="2103"/>
      <c r="H21" s="2088"/>
      <c r="I21" s="841"/>
      <c r="J21" s="2119"/>
      <c r="K21" s="841"/>
      <c r="L21" s="2116"/>
      <c r="M21" s="2117"/>
      <c r="N21" s="2118"/>
      <c r="O21" s="411"/>
      <c r="P21" s="842"/>
      <c r="Q21" s="2123"/>
      <c r="R21" s="2124"/>
      <c r="S21" s="2125"/>
      <c r="T21" s="411"/>
      <c r="U21" s="2126"/>
    </row>
    <row r="22" s="14" customFormat="1" ht="23.1" customHeight="1" spans="1:21">
      <c r="A22" s="2101"/>
      <c r="B22" s="2102"/>
      <c r="C22" s="2099"/>
      <c r="D22" s="841"/>
      <c r="E22" s="2101"/>
      <c r="F22" s="2101"/>
      <c r="G22" s="2103"/>
      <c r="H22" s="2088"/>
      <c r="I22" s="841"/>
      <c r="J22" s="2119"/>
      <c r="K22" s="841"/>
      <c r="L22" s="2116"/>
      <c r="M22" s="2117"/>
      <c r="N22" s="2118"/>
      <c r="O22" s="411"/>
      <c r="P22" s="842"/>
      <c r="Q22" s="2123"/>
      <c r="R22" s="2124"/>
      <c r="S22" s="2125"/>
      <c r="T22" s="411"/>
      <c r="U22" s="2126"/>
    </row>
    <row r="23" s="14" customFormat="1" ht="23.1" customHeight="1" spans="1:21">
      <c r="A23" s="2101"/>
      <c r="B23" s="2102"/>
      <c r="C23" s="2099"/>
      <c r="D23" s="841"/>
      <c r="E23" s="2101"/>
      <c r="F23" s="2101"/>
      <c r="G23" s="2103"/>
      <c r="H23" s="2088"/>
      <c r="I23" s="841"/>
      <c r="J23" s="2119"/>
      <c r="K23" s="841"/>
      <c r="L23" s="2116"/>
      <c r="M23" s="2117"/>
      <c r="N23" s="2118"/>
      <c r="O23" s="411"/>
      <c r="P23" s="842"/>
      <c r="Q23" s="2123"/>
      <c r="R23" s="2124"/>
      <c r="S23" s="2125"/>
      <c r="T23" s="411"/>
      <c r="U23" s="2126"/>
    </row>
    <row r="24" s="14" customFormat="1" ht="23.1" customHeight="1" spans="1:21">
      <c r="A24" s="2101"/>
      <c r="B24" s="2102"/>
      <c r="C24" s="2099"/>
      <c r="D24" s="841"/>
      <c r="E24" s="2101"/>
      <c r="F24" s="2101"/>
      <c r="G24" s="2103"/>
      <c r="H24" s="2088"/>
      <c r="I24" s="841"/>
      <c r="J24" s="2119"/>
      <c r="K24" s="841"/>
      <c r="L24" s="2116"/>
      <c r="M24" s="2117"/>
      <c r="N24" s="2118"/>
      <c r="O24" s="411"/>
      <c r="P24" s="842"/>
      <c r="Q24" s="2123"/>
      <c r="R24" s="2124"/>
      <c r="S24" s="2125"/>
      <c r="T24" s="411"/>
      <c r="U24" s="2126"/>
    </row>
    <row r="25" spans="4:4">
      <c r="D25" s="2104"/>
    </row>
    <row r="26" customHeight="1" spans="4:11">
      <c r="D26" s="2104"/>
      <c r="E26" s="804"/>
      <c r="F26" s="2105"/>
      <c r="G26" s="2106"/>
      <c r="H26" s="1596"/>
      <c r="J26" s="2120"/>
      <c r="K26" s="804"/>
    </row>
    <row r="27" s="2091" customFormat="1" customHeight="1" spans="3:18">
      <c r="C27" s="2107"/>
      <c r="D27" s="2104"/>
      <c r="G27" s="2108"/>
      <c r="H27" s="2108"/>
      <c r="N27" s="2121"/>
      <c r="Q27" s="2108"/>
      <c r="R27" s="2108"/>
    </row>
    <row r="28" s="1589" customFormat="1" spans="3:21">
      <c r="C28" s="2109"/>
      <c r="D28" s="2104"/>
      <c r="G28" s="2110"/>
      <c r="H28" s="2110"/>
      <c r="L28" s="2091"/>
      <c r="N28" s="2121"/>
      <c r="O28" s="2091"/>
      <c r="P28" s="2091"/>
      <c r="Q28" s="2108"/>
      <c r="R28" s="2108"/>
      <c r="S28" s="2091"/>
      <c r="T28" s="2091"/>
      <c r="U28" s="2091"/>
    </row>
    <row r="29" s="1589" customFormat="1" spans="4:21">
      <c r="D29" s="2104"/>
      <c r="G29" s="2110"/>
      <c r="H29" s="2110"/>
      <c r="L29" s="2091"/>
      <c r="N29" s="2121"/>
      <c r="O29" s="2091"/>
      <c r="P29" s="2091"/>
      <c r="Q29" s="2108"/>
      <c r="R29" s="2108"/>
      <c r="S29" s="2091"/>
      <c r="T29" s="2091"/>
      <c r="U29" s="2091"/>
    </row>
    <row r="30" s="1589" customFormat="1" spans="4:21">
      <c r="D30" s="2104"/>
      <c r="G30" s="2110"/>
      <c r="H30" s="2110"/>
      <c r="L30" s="2091"/>
      <c r="N30" s="2121"/>
      <c r="O30" s="2091"/>
      <c r="P30" s="2091"/>
      <c r="Q30" s="2108"/>
      <c r="R30" s="2108"/>
      <c r="S30" s="2091"/>
      <c r="T30" s="2091"/>
      <c r="U30" s="2091"/>
    </row>
    <row r="31" s="1589" customFormat="1" spans="4:21">
      <c r="D31" s="2104"/>
      <c r="G31" s="2110"/>
      <c r="H31" s="2110"/>
      <c r="L31" s="2091"/>
      <c r="N31" s="2121"/>
      <c r="O31" s="2091"/>
      <c r="P31" s="2091"/>
      <c r="Q31" s="2108"/>
      <c r="R31" s="2108"/>
      <c r="S31" s="2091"/>
      <c r="T31" s="2091"/>
      <c r="U31" s="2091"/>
    </row>
    <row r="32" spans="4:21">
      <c r="D32" s="2104"/>
      <c r="O32" s="1588"/>
      <c r="P32" s="1588"/>
      <c r="Q32" s="2127"/>
      <c r="R32" s="2127"/>
      <c r="S32" s="1588"/>
      <c r="T32" s="1588"/>
      <c r="U32" s="1588"/>
    </row>
    <row r="33" spans="4:21">
      <c r="D33" s="2104"/>
      <c r="O33" s="2122"/>
      <c r="P33" s="1588"/>
      <c r="Q33" s="2127"/>
      <c r="R33" s="2127"/>
      <c r="S33" s="1588"/>
      <c r="T33" s="1588"/>
      <c r="U33" s="1588"/>
    </row>
    <row r="34" spans="15:21">
      <c r="O34" s="1588"/>
      <c r="P34" s="1588"/>
      <c r="Q34" s="2127"/>
      <c r="R34" s="2127"/>
      <c r="S34" s="1588"/>
      <c r="T34" s="1588"/>
      <c r="U34" s="1588"/>
    </row>
    <row r="35" spans="15:21">
      <c r="O35" s="1588"/>
      <c r="P35" s="1588"/>
      <c r="Q35" s="2127"/>
      <c r="R35" s="2127"/>
      <c r="S35" s="1588"/>
      <c r="T35" s="1588"/>
      <c r="U35" s="1588"/>
    </row>
    <row r="36" spans="15:21">
      <c r="O36" s="1588"/>
      <c r="P36" s="1588"/>
      <c r="Q36" s="2127"/>
      <c r="R36" s="2127"/>
      <c r="S36" s="1588"/>
      <c r="T36" s="1588"/>
      <c r="U36" s="1588"/>
    </row>
    <row r="37" spans="4:21">
      <c r="D37" s="804"/>
      <c r="O37" s="1588"/>
      <c r="P37" s="1588"/>
      <c r="Q37" s="2127"/>
      <c r="R37" s="2127"/>
      <c r="S37" s="1588"/>
      <c r="T37" s="1588"/>
      <c r="U37" s="1588"/>
    </row>
    <row r="38" spans="4:21">
      <c r="D38" s="2091"/>
      <c r="O38" s="1588"/>
      <c r="P38" s="1588"/>
      <c r="Q38" s="2127"/>
      <c r="R38" s="2127"/>
      <c r="S38" s="1588"/>
      <c r="T38" s="1588"/>
      <c r="U38" s="1588"/>
    </row>
    <row r="39" spans="4:21">
      <c r="D39" s="1589"/>
      <c r="O39" s="1588"/>
      <c r="P39" s="1588"/>
      <c r="Q39" s="2127"/>
      <c r="R39" s="2127"/>
      <c r="S39" s="1588"/>
      <c r="T39" s="1588"/>
      <c r="U39" s="1588"/>
    </row>
    <row r="40" spans="1:21">
      <c r="A40" s="806"/>
      <c r="B40" s="806"/>
      <c r="C40" s="2111"/>
      <c r="D40" s="1589"/>
      <c r="F40" s="2112"/>
      <c r="G40" s="2113"/>
      <c r="H40" s="2113"/>
      <c r="I40" s="804"/>
      <c r="J40" s="806"/>
      <c r="L40" s="1588"/>
      <c r="M40" s="804"/>
      <c r="O40" s="1588"/>
      <c r="P40" s="1588"/>
      <c r="Q40" s="2127"/>
      <c r="R40" s="2127"/>
      <c r="S40" s="1588"/>
      <c r="T40" s="1588"/>
      <c r="U40" s="1588"/>
    </row>
    <row r="41" spans="1:21">
      <c r="A41" s="806"/>
      <c r="B41" s="806"/>
      <c r="C41" s="2111"/>
      <c r="D41" s="1589"/>
      <c r="F41" s="2112"/>
      <c r="G41" s="2113"/>
      <c r="H41" s="2113"/>
      <c r="I41" s="804"/>
      <c r="J41" s="806"/>
      <c r="L41" s="1588"/>
      <c r="M41" s="804"/>
      <c r="O41" s="1588"/>
      <c r="P41" s="1588"/>
      <c r="Q41" s="2127"/>
      <c r="R41" s="2127"/>
      <c r="S41" s="1588"/>
      <c r="T41" s="1588"/>
      <c r="U41" s="1588"/>
    </row>
    <row r="42" spans="1:21">
      <c r="A42" s="806"/>
      <c r="B42" s="806"/>
      <c r="C42" s="2111"/>
      <c r="D42" s="1589"/>
      <c r="F42" s="2112"/>
      <c r="G42" s="2113"/>
      <c r="H42" s="2113"/>
      <c r="I42" s="804"/>
      <c r="J42" s="806"/>
      <c r="L42" s="1588"/>
      <c r="M42" s="804"/>
      <c r="O42" s="1588"/>
      <c r="P42" s="1588"/>
      <c r="Q42" s="2127"/>
      <c r="R42" s="2127"/>
      <c r="S42" s="1588"/>
      <c r="T42" s="1588"/>
      <c r="U42" s="1588"/>
    </row>
    <row r="43" spans="1:21">
      <c r="A43" s="806"/>
      <c r="B43" s="806"/>
      <c r="C43" s="2111"/>
      <c r="F43" s="2112"/>
      <c r="G43" s="2113"/>
      <c r="H43" s="2113"/>
      <c r="I43" s="804"/>
      <c r="J43" s="806"/>
      <c r="L43" s="1588"/>
      <c r="M43" s="804"/>
      <c r="O43" s="1588"/>
      <c r="P43" s="1588"/>
      <c r="Q43" s="2127"/>
      <c r="R43" s="2127"/>
      <c r="S43" s="1588"/>
      <c r="T43" s="1588"/>
      <c r="U43" s="1588"/>
    </row>
    <row r="44" spans="1:21">
      <c r="A44" s="806"/>
      <c r="B44" s="806"/>
      <c r="C44" s="2111"/>
      <c r="F44" s="2112"/>
      <c r="G44" s="2113"/>
      <c r="H44" s="2113"/>
      <c r="I44" s="804"/>
      <c r="J44" s="806"/>
      <c r="L44" s="1588"/>
      <c r="M44" s="804"/>
      <c r="O44" s="1588"/>
      <c r="P44" s="1588"/>
      <c r="Q44" s="2127"/>
      <c r="R44" s="2127"/>
      <c r="S44" s="1588"/>
      <c r="T44" s="1588"/>
      <c r="U44" s="1588"/>
    </row>
    <row r="45" spans="1:21">
      <c r="A45" s="806"/>
      <c r="B45" s="806"/>
      <c r="C45" s="2111"/>
      <c r="F45" s="2112"/>
      <c r="G45" s="2113"/>
      <c r="H45" s="2113"/>
      <c r="I45" s="804"/>
      <c r="J45" s="806"/>
      <c r="L45" s="1588"/>
      <c r="M45" s="804"/>
      <c r="O45" s="1588"/>
      <c r="P45" s="1588"/>
      <c r="Q45" s="2127"/>
      <c r="R45" s="2127"/>
      <c r="S45" s="1588"/>
      <c r="T45" s="1588"/>
      <c r="U45" s="1588"/>
    </row>
    <row r="46" spans="1:21">
      <c r="A46" s="806"/>
      <c r="B46" s="806"/>
      <c r="C46" s="2111"/>
      <c r="F46" s="2112"/>
      <c r="G46" s="2113"/>
      <c r="H46" s="2113"/>
      <c r="I46" s="804"/>
      <c r="J46" s="806"/>
      <c r="L46" s="1588"/>
      <c r="M46" s="804"/>
      <c r="O46" s="1588"/>
      <c r="P46" s="1588"/>
      <c r="Q46" s="2127"/>
      <c r="R46" s="2127"/>
      <c r="S46" s="1588"/>
      <c r="T46" s="1588"/>
      <c r="U46" s="1588"/>
    </row>
    <row r="47" spans="1:21">
      <c r="A47" s="806"/>
      <c r="B47" s="806"/>
      <c r="C47" s="2111"/>
      <c r="F47" s="2112"/>
      <c r="G47" s="2113"/>
      <c r="H47" s="2113"/>
      <c r="I47" s="804"/>
      <c r="J47" s="806"/>
      <c r="L47" s="1588"/>
      <c r="M47" s="804"/>
      <c r="O47" s="1588"/>
      <c r="P47" s="1588"/>
      <c r="Q47" s="2127"/>
      <c r="R47" s="2127"/>
      <c r="S47" s="1588"/>
      <c r="T47" s="1588"/>
      <c r="U47" s="1588"/>
    </row>
    <row r="48" spans="1:21">
      <c r="A48" s="806"/>
      <c r="B48" s="806"/>
      <c r="C48" s="2111"/>
      <c r="F48" s="2112"/>
      <c r="G48" s="2113"/>
      <c r="H48" s="2113"/>
      <c r="I48" s="804"/>
      <c r="J48" s="806"/>
      <c r="L48" s="1588"/>
      <c r="M48" s="804"/>
      <c r="O48" s="1588"/>
      <c r="P48" s="1588"/>
      <c r="Q48" s="2127"/>
      <c r="R48" s="2127"/>
      <c r="S48" s="1588"/>
      <c r="T48" s="1588"/>
      <c r="U48" s="1588"/>
    </row>
    <row r="49" spans="1:21">
      <c r="A49" s="806"/>
      <c r="B49" s="806"/>
      <c r="C49" s="2111"/>
      <c r="F49" s="2112"/>
      <c r="G49" s="2113"/>
      <c r="H49" s="2113"/>
      <c r="I49" s="804"/>
      <c r="J49" s="806"/>
      <c r="L49" s="1588"/>
      <c r="M49" s="804"/>
      <c r="O49" s="1588"/>
      <c r="P49" s="1588"/>
      <c r="Q49" s="2127"/>
      <c r="R49" s="2127"/>
      <c r="S49" s="1588"/>
      <c r="T49" s="1588"/>
      <c r="U49" s="1588"/>
    </row>
    <row r="50" spans="1:21">
      <c r="A50" s="806"/>
      <c r="B50" s="806"/>
      <c r="C50" s="2111"/>
      <c r="F50" s="2112"/>
      <c r="G50" s="2113"/>
      <c r="H50" s="2113"/>
      <c r="I50" s="804"/>
      <c r="J50" s="806"/>
      <c r="L50" s="1588"/>
      <c r="M50" s="804"/>
      <c r="O50" s="1588"/>
      <c r="P50" s="1588"/>
      <c r="Q50" s="2127"/>
      <c r="R50" s="2127"/>
      <c r="S50" s="1588"/>
      <c r="T50" s="1588"/>
      <c r="U50" s="1588"/>
    </row>
    <row r="51" spans="1:21">
      <c r="A51" s="806"/>
      <c r="B51" s="806"/>
      <c r="C51" s="2111"/>
      <c r="F51" s="2112"/>
      <c r="G51" s="2113"/>
      <c r="H51" s="2113"/>
      <c r="I51" s="804"/>
      <c r="J51" s="806"/>
      <c r="L51" s="1588"/>
      <c r="M51" s="804"/>
      <c r="O51" s="1588"/>
      <c r="P51" s="1588"/>
      <c r="Q51" s="2127"/>
      <c r="R51" s="2127"/>
      <c r="S51" s="1588"/>
      <c r="T51" s="1588"/>
      <c r="U51" s="1588"/>
    </row>
    <row r="52" spans="1:21">
      <c r="A52" s="806"/>
      <c r="B52" s="806"/>
      <c r="C52" s="2111"/>
      <c r="F52" s="2112"/>
      <c r="G52" s="2113"/>
      <c r="H52" s="2113"/>
      <c r="I52" s="804"/>
      <c r="J52" s="806"/>
      <c r="L52" s="1588"/>
      <c r="M52" s="804"/>
      <c r="O52" s="1588"/>
      <c r="P52" s="1588"/>
      <c r="Q52" s="2127"/>
      <c r="R52" s="2127"/>
      <c r="S52" s="1588"/>
      <c r="T52" s="1588"/>
      <c r="U52" s="1588"/>
    </row>
    <row r="53" spans="2:21">
      <c r="B53" s="806"/>
      <c r="C53" s="2111"/>
      <c r="F53" s="2112"/>
      <c r="G53" s="2113"/>
      <c r="H53" s="2113"/>
      <c r="I53" s="804"/>
      <c r="J53" s="806"/>
      <c r="L53" s="1588"/>
      <c r="M53" s="804"/>
      <c r="O53" s="1588"/>
      <c r="P53" s="1588"/>
      <c r="Q53" s="2127"/>
      <c r="R53" s="2127"/>
      <c r="S53" s="1588"/>
      <c r="T53" s="1588"/>
      <c r="U53" s="1588"/>
    </row>
    <row r="54" spans="1:21">
      <c r="A54" s="806"/>
      <c r="B54" s="806"/>
      <c r="C54" s="2111"/>
      <c r="F54" s="2112"/>
      <c r="G54" s="2113"/>
      <c r="H54" s="2113"/>
      <c r="I54" s="804"/>
      <c r="J54" s="806"/>
      <c r="L54" s="1588"/>
      <c r="M54" s="804"/>
      <c r="O54" s="1588"/>
      <c r="P54" s="1588"/>
      <c r="Q54" s="2127"/>
      <c r="R54" s="2127"/>
      <c r="S54" s="1588"/>
      <c r="T54" s="1588"/>
      <c r="U54" s="1588"/>
    </row>
    <row r="55" spans="1:21">
      <c r="A55" s="806"/>
      <c r="B55" s="806"/>
      <c r="C55" s="2111"/>
      <c r="F55" s="2112"/>
      <c r="G55" s="2113"/>
      <c r="H55" s="2113"/>
      <c r="I55" s="804"/>
      <c r="J55" s="806"/>
      <c r="L55" s="1588"/>
      <c r="M55" s="804"/>
      <c r="O55" s="1588"/>
      <c r="P55" s="1588"/>
      <c r="Q55" s="2127"/>
      <c r="R55" s="2127"/>
      <c r="S55" s="1588"/>
      <c r="T55" s="1588"/>
      <c r="U55" s="1588"/>
    </row>
    <row r="56" spans="1:21">
      <c r="A56" s="806"/>
      <c r="B56" s="806"/>
      <c r="C56" s="2111"/>
      <c r="O56" s="1588"/>
      <c r="P56" s="1588"/>
      <c r="Q56" s="2127"/>
      <c r="R56" s="2127"/>
      <c r="S56" s="1588"/>
      <c r="T56" s="1588"/>
      <c r="U56" s="1588"/>
    </row>
    <row r="70" spans="1:21">
      <c r="A70" s="806"/>
      <c r="B70" s="806"/>
      <c r="C70" s="2111"/>
      <c r="O70" s="1588"/>
      <c r="P70" s="1588"/>
      <c r="Q70" s="2127"/>
      <c r="R70" s="2127"/>
      <c r="S70" s="1588"/>
      <c r="T70" s="1588"/>
      <c r="U70" s="1588"/>
    </row>
    <row r="81" spans="4:4">
      <c r="D81" s="2128"/>
    </row>
  </sheetData>
  <autoFilter ref="A2:U2">
    <extLst/>
  </autoFilter>
  <mergeCells count="1">
    <mergeCell ref="A1:U1"/>
  </mergeCells>
  <conditionalFormatting sqref="I11:I24">
    <cfRule type="cellIs" dxfId="1" priority="6" operator="greaterThan">
      <formula>260</formula>
    </cfRule>
    <cfRule type="cellIs" dxfId="1" priority="7" operator="greaterThan">
      <formula>330</formula>
    </cfRule>
  </conditionalFormatting>
  <conditionalFormatting sqref="I1 I26:I65536">
    <cfRule type="cellIs" dxfId="1" priority="8" operator="greaterThan">
      <formula>260</formula>
    </cfRule>
    <cfRule type="cellIs" dxfId="1" priority="9" operator="greaterThan">
      <formula>330</formula>
    </cfRule>
  </conditionalFormatting>
  <conditionalFormatting sqref="I1 I11:I65536">
    <cfRule type="cellIs" dxfId="1" priority="5" operator="greaterThan">
      <formula>180</formula>
    </cfRule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4"/>
  <sheetViews>
    <sheetView showGridLines="0" workbookViewId="0">
      <pane ySplit="2" topLeftCell="A3" activePane="bottomLeft" state="frozen"/>
      <selection/>
      <selection pane="bottomLeft" activeCell="L13" sqref="L13"/>
    </sheetView>
  </sheetViews>
  <sheetFormatPr defaultColWidth="9" defaultRowHeight="14.25"/>
  <cols>
    <col min="1" max="1" width="4" style="2049" customWidth="1"/>
    <col min="2" max="2" width="5.75" style="1309" customWidth="1"/>
    <col min="3" max="3" width="18.75" style="1405" customWidth="1"/>
    <col min="4" max="4" width="18.375" style="2050" customWidth="1"/>
    <col min="5" max="5" width="6.875" style="1970" customWidth="1"/>
    <col min="6" max="6" width="14.375" style="1406" customWidth="1"/>
    <col min="7" max="7" width="7.875" style="611" customWidth="1"/>
    <col min="8" max="8" width="6.625" style="1407" customWidth="1"/>
    <col min="9" max="9" width="4.25" style="2030" customWidth="1"/>
    <col min="10" max="10" width="8.25" style="1409" customWidth="1"/>
    <col min="11" max="11" width="7.125" style="1310" customWidth="1"/>
    <col min="12" max="12" width="7.5" style="1410" customWidth="1"/>
    <col min="13" max="13" width="8" style="1411" customWidth="1"/>
    <col min="14" max="14" width="8" style="1308" customWidth="1"/>
    <col min="15" max="15" width="7.125" style="1308" customWidth="1"/>
    <col min="16" max="16" width="4.75" style="1308" customWidth="1"/>
    <col min="17" max="17" width="7.75" style="2051" customWidth="1"/>
    <col min="18" max="18" width="7.75" style="1974" customWidth="1"/>
    <col min="19" max="19" width="7.75" style="2052" customWidth="1"/>
    <col min="20" max="20" width="6" style="1415" customWidth="1"/>
    <col min="21" max="21" width="7.625" style="1416" customWidth="1"/>
    <col min="22" max="27" width="9" style="1315"/>
    <col min="28" max="256" width="9" style="1310"/>
    <col min="257" max="257" width="4" style="1310" customWidth="1"/>
    <col min="258" max="258" width="3.75" style="1310" customWidth="1"/>
    <col min="259" max="259" width="28.2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4.25" style="1310" customWidth="1"/>
    <col min="266" max="266" width="8.25" style="1310" customWidth="1"/>
    <col min="267" max="267" width="4.5" style="1310" customWidth="1"/>
    <col min="268" max="268" width="7.5" style="1310" customWidth="1"/>
    <col min="269" max="270" width="8" style="1310" customWidth="1"/>
    <col min="271" max="271" width="7.125" style="1310" customWidth="1"/>
    <col min="272" max="272" width="3.75" style="1310" customWidth="1"/>
    <col min="273" max="275" width="7.75" style="1310" customWidth="1"/>
    <col min="276" max="276" width="6" style="1310" customWidth="1"/>
    <col min="277" max="277" width="7.625" style="1310" customWidth="1"/>
    <col min="278" max="512" width="9" style="1310"/>
    <col min="513" max="513" width="4" style="1310" customWidth="1"/>
    <col min="514" max="514" width="3.75" style="1310" customWidth="1"/>
    <col min="515" max="515" width="28.2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4.25" style="1310" customWidth="1"/>
    <col min="522" max="522" width="8.25" style="1310" customWidth="1"/>
    <col min="523" max="523" width="4.5" style="1310" customWidth="1"/>
    <col min="524" max="524" width="7.5" style="1310" customWidth="1"/>
    <col min="525" max="526" width="8" style="1310" customWidth="1"/>
    <col min="527" max="527" width="7.125" style="1310" customWidth="1"/>
    <col min="528" max="528" width="3.75" style="1310" customWidth="1"/>
    <col min="529" max="531" width="7.75" style="1310" customWidth="1"/>
    <col min="532" max="532" width="6" style="1310" customWidth="1"/>
    <col min="533" max="533" width="7.625" style="1310" customWidth="1"/>
    <col min="534" max="768" width="9" style="1310"/>
    <col min="769" max="769" width="4" style="1310" customWidth="1"/>
    <col min="770" max="770" width="3.75" style="1310" customWidth="1"/>
    <col min="771" max="771" width="28.2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4.25" style="1310" customWidth="1"/>
    <col min="778" max="778" width="8.25" style="1310" customWidth="1"/>
    <col min="779" max="779" width="4.5" style="1310" customWidth="1"/>
    <col min="780" max="780" width="7.5" style="1310" customWidth="1"/>
    <col min="781" max="782" width="8" style="1310" customWidth="1"/>
    <col min="783" max="783" width="7.125" style="1310" customWidth="1"/>
    <col min="784" max="784" width="3.75" style="1310" customWidth="1"/>
    <col min="785" max="787" width="7.75" style="1310" customWidth="1"/>
    <col min="788" max="788" width="6" style="1310" customWidth="1"/>
    <col min="789" max="789" width="7.625" style="1310" customWidth="1"/>
    <col min="790" max="1024" width="9" style="1310"/>
    <col min="1025" max="1025" width="4" style="1310" customWidth="1"/>
    <col min="1026" max="1026" width="3.75" style="1310" customWidth="1"/>
    <col min="1027" max="1027" width="28.2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4.2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8" width="8" style="1310" customWidth="1"/>
    <col min="1039" max="1039" width="7.125" style="1310" customWidth="1"/>
    <col min="1040" max="1040" width="3.75" style="1310" customWidth="1"/>
    <col min="1041" max="1043" width="7.75" style="1310" customWidth="1"/>
    <col min="1044" max="1044" width="6" style="1310" customWidth="1"/>
    <col min="1045" max="1045" width="7.625" style="1310" customWidth="1"/>
    <col min="1046" max="1280" width="9" style="1310"/>
    <col min="1281" max="1281" width="4" style="1310" customWidth="1"/>
    <col min="1282" max="1282" width="3.75" style="1310" customWidth="1"/>
    <col min="1283" max="1283" width="28.2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4.2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4" width="8" style="1310" customWidth="1"/>
    <col min="1295" max="1295" width="7.125" style="1310" customWidth="1"/>
    <col min="1296" max="1296" width="3.75" style="1310" customWidth="1"/>
    <col min="1297" max="1299" width="7.75" style="1310" customWidth="1"/>
    <col min="1300" max="1300" width="6" style="1310" customWidth="1"/>
    <col min="1301" max="1301" width="7.625" style="1310" customWidth="1"/>
    <col min="1302" max="1536" width="9" style="1310"/>
    <col min="1537" max="1537" width="4" style="1310" customWidth="1"/>
    <col min="1538" max="1538" width="3.75" style="1310" customWidth="1"/>
    <col min="1539" max="1539" width="28.2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4.2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50" width="8" style="1310" customWidth="1"/>
    <col min="1551" max="1551" width="7.125" style="1310" customWidth="1"/>
    <col min="1552" max="1552" width="3.75" style="1310" customWidth="1"/>
    <col min="1553" max="1555" width="7.75" style="1310" customWidth="1"/>
    <col min="1556" max="1556" width="6" style="1310" customWidth="1"/>
    <col min="1557" max="1557" width="7.625" style="1310" customWidth="1"/>
    <col min="1558" max="1792" width="9" style="1310"/>
    <col min="1793" max="1793" width="4" style="1310" customWidth="1"/>
    <col min="1794" max="1794" width="3.75" style="1310" customWidth="1"/>
    <col min="1795" max="1795" width="28.2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4.2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6" width="8" style="1310" customWidth="1"/>
    <col min="1807" max="1807" width="7.125" style="1310" customWidth="1"/>
    <col min="1808" max="1808" width="3.75" style="1310" customWidth="1"/>
    <col min="1809" max="1811" width="7.75" style="1310" customWidth="1"/>
    <col min="1812" max="1812" width="6" style="1310" customWidth="1"/>
    <col min="1813" max="1813" width="7.625" style="1310" customWidth="1"/>
    <col min="1814" max="2048" width="9" style="1310"/>
    <col min="2049" max="2049" width="4" style="1310" customWidth="1"/>
    <col min="2050" max="2050" width="3.75" style="1310" customWidth="1"/>
    <col min="2051" max="2051" width="28.2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4.2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2" width="8" style="1310" customWidth="1"/>
    <col min="2063" max="2063" width="7.125" style="1310" customWidth="1"/>
    <col min="2064" max="2064" width="3.75" style="1310" customWidth="1"/>
    <col min="2065" max="2067" width="7.75" style="1310" customWidth="1"/>
    <col min="2068" max="2068" width="6" style="1310" customWidth="1"/>
    <col min="2069" max="2069" width="7.625" style="1310" customWidth="1"/>
    <col min="2070" max="2304" width="9" style="1310"/>
    <col min="2305" max="2305" width="4" style="1310" customWidth="1"/>
    <col min="2306" max="2306" width="3.75" style="1310" customWidth="1"/>
    <col min="2307" max="2307" width="28.2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4.2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8" width="8" style="1310" customWidth="1"/>
    <col min="2319" max="2319" width="7.125" style="1310" customWidth="1"/>
    <col min="2320" max="2320" width="3.75" style="1310" customWidth="1"/>
    <col min="2321" max="2323" width="7.75" style="1310" customWidth="1"/>
    <col min="2324" max="2324" width="6" style="1310" customWidth="1"/>
    <col min="2325" max="2325" width="7.625" style="1310" customWidth="1"/>
    <col min="2326" max="2560" width="9" style="1310"/>
    <col min="2561" max="2561" width="4" style="1310" customWidth="1"/>
    <col min="2562" max="2562" width="3.75" style="1310" customWidth="1"/>
    <col min="2563" max="2563" width="28.2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4.2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4" width="8" style="1310" customWidth="1"/>
    <col min="2575" max="2575" width="7.125" style="1310" customWidth="1"/>
    <col min="2576" max="2576" width="3.75" style="1310" customWidth="1"/>
    <col min="2577" max="2579" width="7.75" style="1310" customWidth="1"/>
    <col min="2580" max="2580" width="6" style="1310" customWidth="1"/>
    <col min="2581" max="2581" width="7.625" style="1310" customWidth="1"/>
    <col min="2582" max="2816" width="9" style="1310"/>
    <col min="2817" max="2817" width="4" style="1310" customWidth="1"/>
    <col min="2818" max="2818" width="3.75" style="1310" customWidth="1"/>
    <col min="2819" max="2819" width="28.2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4.2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30" width="8" style="1310" customWidth="1"/>
    <col min="2831" max="2831" width="7.125" style="1310" customWidth="1"/>
    <col min="2832" max="2832" width="3.75" style="1310" customWidth="1"/>
    <col min="2833" max="2835" width="7.75" style="1310" customWidth="1"/>
    <col min="2836" max="2836" width="6" style="1310" customWidth="1"/>
    <col min="2837" max="2837" width="7.625" style="1310" customWidth="1"/>
    <col min="2838" max="3072" width="9" style="1310"/>
    <col min="3073" max="3073" width="4" style="1310" customWidth="1"/>
    <col min="3074" max="3074" width="3.75" style="1310" customWidth="1"/>
    <col min="3075" max="3075" width="28.2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4.2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6" width="8" style="1310" customWidth="1"/>
    <col min="3087" max="3087" width="7.125" style="1310" customWidth="1"/>
    <col min="3088" max="3088" width="3.75" style="1310" customWidth="1"/>
    <col min="3089" max="3091" width="7.75" style="1310" customWidth="1"/>
    <col min="3092" max="3092" width="6" style="1310" customWidth="1"/>
    <col min="3093" max="3093" width="7.625" style="1310" customWidth="1"/>
    <col min="3094" max="3328" width="9" style="1310"/>
    <col min="3329" max="3329" width="4" style="1310" customWidth="1"/>
    <col min="3330" max="3330" width="3.75" style="1310" customWidth="1"/>
    <col min="3331" max="3331" width="28.2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4.2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2" width="8" style="1310" customWidth="1"/>
    <col min="3343" max="3343" width="7.125" style="1310" customWidth="1"/>
    <col min="3344" max="3344" width="3.75" style="1310" customWidth="1"/>
    <col min="3345" max="3347" width="7.75" style="1310" customWidth="1"/>
    <col min="3348" max="3348" width="6" style="1310" customWidth="1"/>
    <col min="3349" max="3349" width="7.625" style="1310" customWidth="1"/>
    <col min="3350" max="3584" width="9" style="1310"/>
    <col min="3585" max="3585" width="4" style="1310" customWidth="1"/>
    <col min="3586" max="3586" width="3.75" style="1310" customWidth="1"/>
    <col min="3587" max="3587" width="28.2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4.2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8" width="8" style="1310" customWidth="1"/>
    <col min="3599" max="3599" width="7.125" style="1310" customWidth="1"/>
    <col min="3600" max="3600" width="3.75" style="1310" customWidth="1"/>
    <col min="3601" max="3603" width="7.75" style="1310" customWidth="1"/>
    <col min="3604" max="3604" width="6" style="1310" customWidth="1"/>
    <col min="3605" max="3605" width="7.625" style="1310" customWidth="1"/>
    <col min="3606" max="3840" width="9" style="1310"/>
    <col min="3841" max="3841" width="4" style="1310" customWidth="1"/>
    <col min="3842" max="3842" width="3.75" style="1310" customWidth="1"/>
    <col min="3843" max="3843" width="28.2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4.2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4" width="8" style="1310" customWidth="1"/>
    <col min="3855" max="3855" width="7.125" style="1310" customWidth="1"/>
    <col min="3856" max="3856" width="3.75" style="1310" customWidth="1"/>
    <col min="3857" max="3859" width="7.75" style="1310" customWidth="1"/>
    <col min="3860" max="3860" width="6" style="1310" customWidth="1"/>
    <col min="3861" max="3861" width="7.625" style="1310" customWidth="1"/>
    <col min="3862" max="4096" width="9" style="1310"/>
    <col min="4097" max="4097" width="4" style="1310" customWidth="1"/>
    <col min="4098" max="4098" width="3.75" style="1310" customWidth="1"/>
    <col min="4099" max="4099" width="28.2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4.2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10" width="8" style="1310" customWidth="1"/>
    <col min="4111" max="4111" width="7.125" style="1310" customWidth="1"/>
    <col min="4112" max="4112" width="3.75" style="1310" customWidth="1"/>
    <col min="4113" max="4115" width="7.75" style="1310" customWidth="1"/>
    <col min="4116" max="4116" width="6" style="1310" customWidth="1"/>
    <col min="4117" max="4117" width="7.625" style="1310" customWidth="1"/>
    <col min="4118" max="4352" width="9" style="1310"/>
    <col min="4353" max="4353" width="4" style="1310" customWidth="1"/>
    <col min="4354" max="4354" width="3.75" style="1310" customWidth="1"/>
    <col min="4355" max="4355" width="28.2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4.2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6" width="8" style="1310" customWidth="1"/>
    <col min="4367" max="4367" width="7.125" style="1310" customWidth="1"/>
    <col min="4368" max="4368" width="3.75" style="1310" customWidth="1"/>
    <col min="4369" max="4371" width="7.75" style="1310" customWidth="1"/>
    <col min="4372" max="4372" width="6" style="1310" customWidth="1"/>
    <col min="4373" max="4373" width="7.625" style="1310" customWidth="1"/>
    <col min="4374" max="4608" width="9" style="1310"/>
    <col min="4609" max="4609" width="4" style="1310" customWidth="1"/>
    <col min="4610" max="4610" width="3.75" style="1310" customWidth="1"/>
    <col min="4611" max="4611" width="28.2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4.2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2" width="8" style="1310" customWidth="1"/>
    <col min="4623" max="4623" width="7.125" style="1310" customWidth="1"/>
    <col min="4624" max="4624" width="3.75" style="1310" customWidth="1"/>
    <col min="4625" max="4627" width="7.75" style="1310" customWidth="1"/>
    <col min="4628" max="4628" width="6" style="1310" customWidth="1"/>
    <col min="4629" max="4629" width="7.625" style="1310" customWidth="1"/>
    <col min="4630" max="4864" width="9" style="1310"/>
    <col min="4865" max="4865" width="4" style="1310" customWidth="1"/>
    <col min="4866" max="4866" width="3.75" style="1310" customWidth="1"/>
    <col min="4867" max="4867" width="28.2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4.2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8" width="8" style="1310" customWidth="1"/>
    <col min="4879" max="4879" width="7.125" style="1310" customWidth="1"/>
    <col min="4880" max="4880" width="3.75" style="1310" customWidth="1"/>
    <col min="4881" max="4883" width="7.75" style="1310" customWidth="1"/>
    <col min="4884" max="4884" width="6" style="1310" customWidth="1"/>
    <col min="4885" max="4885" width="7.625" style="1310" customWidth="1"/>
    <col min="4886" max="5120" width="9" style="1310"/>
    <col min="5121" max="5121" width="4" style="1310" customWidth="1"/>
    <col min="5122" max="5122" width="3.75" style="1310" customWidth="1"/>
    <col min="5123" max="5123" width="28.2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4.2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4" width="8" style="1310" customWidth="1"/>
    <col min="5135" max="5135" width="7.125" style="1310" customWidth="1"/>
    <col min="5136" max="5136" width="3.75" style="1310" customWidth="1"/>
    <col min="5137" max="5139" width="7.75" style="1310" customWidth="1"/>
    <col min="5140" max="5140" width="6" style="1310" customWidth="1"/>
    <col min="5141" max="5141" width="7.625" style="1310" customWidth="1"/>
    <col min="5142" max="5376" width="9" style="1310"/>
    <col min="5377" max="5377" width="4" style="1310" customWidth="1"/>
    <col min="5378" max="5378" width="3.75" style="1310" customWidth="1"/>
    <col min="5379" max="5379" width="28.2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4.2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90" width="8" style="1310" customWidth="1"/>
    <col min="5391" max="5391" width="7.125" style="1310" customWidth="1"/>
    <col min="5392" max="5392" width="3.75" style="1310" customWidth="1"/>
    <col min="5393" max="5395" width="7.75" style="1310" customWidth="1"/>
    <col min="5396" max="5396" width="6" style="1310" customWidth="1"/>
    <col min="5397" max="5397" width="7.625" style="1310" customWidth="1"/>
    <col min="5398" max="5632" width="9" style="1310"/>
    <col min="5633" max="5633" width="4" style="1310" customWidth="1"/>
    <col min="5634" max="5634" width="3.75" style="1310" customWidth="1"/>
    <col min="5635" max="5635" width="28.2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4.2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6" width="8" style="1310" customWidth="1"/>
    <col min="5647" max="5647" width="7.125" style="1310" customWidth="1"/>
    <col min="5648" max="5648" width="3.75" style="1310" customWidth="1"/>
    <col min="5649" max="5651" width="7.75" style="1310" customWidth="1"/>
    <col min="5652" max="5652" width="6" style="1310" customWidth="1"/>
    <col min="5653" max="5653" width="7.625" style="1310" customWidth="1"/>
    <col min="5654" max="5888" width="9" style="1310"/>
    <col min="5889" max="5889" width="4" style="1310" customWidth="1"/>
    <col min="5890" max="5890" width="3.75" style="1310" customWidth="1"/>
    <col min="5891" max="5891" width="28.2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4.2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2" width="8" style="1310" customWidth="1"/>
    <col min="5903" max="5903" width="7.125" style="1310" customWidth="1"/>
    <col min="5904" max="5904" width="3.75" style="1310" customWidth="1"/>
    <col min="5905" max="5907" width="7.75" style="1310" customWidth="1"/>
    <col min="5908" max="5908" width="6" style="1310" customWidth="1"/>
    <col min="5909" max="5909" width="7.625" style="1310" customWidth="1"/>
    <col min="5910" max="6144" width="9" style="1310"/>
    <col min="6145" max="6145" width="4" style="1310" customWidth="1"/>
    <col min="6146" max="6146" width="3.75" style="1310" customWidth="1"/>
    <col min="6147" max="6147" width="28.2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4.2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8" width="8" style="1310" customWidth="1"/>
    <col min="6159" max="6159" width="7.125" style="1310" customWidth="1"/>
    <col min="6160" max="6160" width="3.75" style="1310" customWidth="1"/>
    <col min="6161" max="6163" width="7.75" style="1310" customWidth="1"/>
    <col min="6164" max="6164" width="6" style="1310" customWidth="1"/>
    <col min="6165" max="6165" width="7.625" style="1310" customWidth="1"/>
    <col min="6166" max="6400" width="9" style="1310"/>
    <col min="6401" max="6401" width="4" style="1310" customWidth="1"/>
    <col min="6402" max="6402" width="3.75" style="1310" customWidth="1"/>
    <col min="6403" max="6403" width="28.2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4.2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4" width="8" style="1310" customWidth="1"/>
    <col min="6415" max="6415" width="7.125" style="1310" customWidth="1"/>
    <col min="6416" max="6416" width="3.75" style="1310" customWidth="1"/>
    <col min="6417" max="6419" width="7.75" style="1310" customWidth="1"/>
    <col min="6420" max="6420" width="6" style="1310" customWidth="1"/>
    <col min="6421" max="6421" width="7.625" style="1310" customWidth="1"/>
    <col min="6422" max="6656" width="9" style="1310"/>
    <col min="6657" max="6657" width="4" style="1310" customWidth="1"/>
    <col min="6658" max="6658" width="3.75" style="1310" customWidth="1"/>
    <col min="6659" max="6659" width="28.2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4.2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70" width="8" style="1310" customWidth="1"/>
    <col min="6671" max="6671" width="7.125" style="1310" customWidth="1"/>
    <col min="6672" max="6672" width="3.75" style="1310" customWidth="1"/>
    <col min="6673" max="6675" width="7.75" style="1310" customWidth="1"/>
    <col min="6676" max="6676" width="6" style="1310" customWidth="1"/>
    <col min="6677" max="6677" width="7.625" style="1310" customWidth="1"/>
    <col min="6678" max="6912" width="9" style="1310"/>
    <col min="6913" max="6913" width="4" style="1310" customWidth="1"/>
    <col min="6914" max="6914" width="3.75" style="1310" customWidth="1"/>
    <col min="6915" max="6915" width="28.2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4.2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6" width="8" style="1310" customWidth="1"/>
    <col min="6927" max="6927" width="7.125" style="1310" customWidth="1"/>
    <col min="6928" max="6928" width="3.75" style="1310" customWidth="1"/>
    <col min="6929" max="6931" width="7.75" style="1310" customWidth="1"/>
    <col min="6932" max="6932" width="6" style="1310" customWidth="1"/>
    <col min="6933" max="6933" width="7.625" style="1310" customWidth="1"/>
    <col min="6934" max="7168" width="9" style="1310"/>
    <col min="7169" max="7169" width="4" style="1310" customWidth="1"/>
    <col min="7170" max="7170" width="3.75" style="1310" customWidth="1"/>
    <col min="7171" max="7171" width="28.2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4.2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2" width="8" style="1310" customWidth="1"/>
    <col min="7183" max="7183" width="7.125" style="1310" customWidth="1"/>
    <col min="7184" max="7184" width="3.75" style="1310" customWidth="1"/>
    <col min="7185" max="7187" width="7.75" style="1310" customWidth="1"/>
    <col min="7188" max="7188" width="6" style="1310" customWidth="1"/>
    <col min="7189" max="7189" width="7.625" style="1310" customWidth="1"/>
    <col min="7190" max="7424" width="9" style="1310"/>
    <col min="7425" max="7425" width="4" style="1310" customWidth="1"/>
    <col min="7426" max="7426" width="3.75" style="1310" customWidth="1"/>
    <col min="7427" max="7427" width="28.2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4.2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8" width="8" style="1310" customWidth="1"/>
    <col min="7439" max="7439" width="7.125" style="1310" customWidth="1"/>
    <col min="7440" max="7440" width="3.75" style="1310" customWidth="1"/>
    <col min="7441" max="7443" width="7.75" style="1310" customWidth="1"/>
    <col min="7444" max="7444" width="6" style="1310" customWidth="1"/>
    <col min="7445" max="7445" width="7.625" style="1310" customWidth="1"/>
    <col min="7446" max="7680" width="9" style="1310"/>
    <col min="7681" max="7681" width="4" style="1310" customWidth="1"/>
    <col min="7682" max="7682" width="3.75" style="1310" customWidth="1"/>
    <col min="7683" max="7683" width="28.2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4.2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4" width="8" style="1310" customWidth="1"/>
    <col min="7695" max="7695" width="7.125" style="1310" customWidth="1"/>
    <col min="7696" max="7696" width="3.75" style="1310" customWidth="1"/>
    <col min="7697" max="7699" width="7.75" style="1310" customWidth="1"/>
    <col min="7700" max="7700" width="6" style="1310" customWidth="1"/>
    <col min="7701" max="7701" width="7.625" style="1310" customWidth="1"/>
    <col min="7702" max="7936" width="9" style="1310"/>
    <col min="7937" max="7937" width="4" style="1310" customWidth="1"/>
    <col min="7938" max="7938" width="3.75" style="1310" customWidth="1"/>
    <col min="7939" max="7939" width="28.2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4.2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50" width="8" style="1310" customWidth="1"/>
    <col min="7951" max="7951" width="7.125" style="1310" customWidth="1"/>
    <col min="7952" max="7952" width="3.75" style="1310" customWidth="1"/>
    <col min="7953" max="7955" width="7.75" style="1310" customWidth="1"/>
    <col min="7956" max="7956" width="6" style="1310" customWidth="1"/>
    <col min="7957" max="7957" width="7.625" style="1310" customWidth="1"/>
    <col min="7958" max="8192" width="9" style="1310"/>
    <col min="8193" max="8193" width="4" style="1310" customWidth="1"/>
    <col min="8194" max="8194" width="3.75" style="1310" customWidth="1"/>
    <col min="8195" max="8195" width="28.2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4.2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6" width="8" style="1310" customWidth="1"/>
    <col min="8207" max="8207" width="7.125" style="1310" customWidth="1"/>
    <col min="8208" max="8208" width="3.75" style="1310" customWidth="1"/>
    <col min="8209" max="8211" width="7.75" style="1310" customWidth="1"/>
    <col min="8212" max="8212" width="6" style="1310" customWidth="1"/>
    <col min="8213" max="8213" width="7.625" style="1310" customWidth="1"/>
    <col min="8214" max="8448" width="9" style="1310"/>
    <col min="8449" max="8449" width="4" style="1310" customWidth="1"/>
    <col min="8450" max="8450" width="3.75" style="1310" customWidth="1"/>
    <col min="8451" max="8451" width="28.2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4.2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2" width="8" style="1310" customWidth="1"/>
    <col min="8463" max="8463" width="7.125" style="1310" customWidth="1"/>
    <col min="8464" max="8464" width="3.75" style="1310" customWidth="1"/>
    <col min="8465" max="8467" width="7.75" style="1310" customWidth="1"/>
    <col min="8468" max="8468" width="6" style="1310" customWidth="1"/>
    <col min="8469" max="8469" width="7.625" style="1310" customWidth="1"/>
    <col min="8470" max="8704" width="9" style="1310"/>
    <col min="8705" max="8705" width="4" style="1310" customWidth="1"/>
    <col min="8706" max="8706" width="3.75" style="1310" customWidth="1"/>
    <col min="8707" max="8707" width="28.2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4.2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8" width="8" style="1310" customWidth="1"/>
    <col min="8719" max="8719" width="7.125" style="1310" customWidth="1"/>
    <col min="8720" max="8720" width="3.75" style="1310" customWidth="1"/>
    <col min="8721" max="8723" width="7.75" style="1310" customWidth="1"/>
    <col min="8724" max="8724" width="6" style="1310" customWidth="1"/>
    <col min="8725" max="8725" width="7.625" style="1310" customWidth="1"/>
    <col min="8726" max="8960" width="9" style="1310"/>
    <col min="8961" max="8961" width="4" style="1310" customWidth="1"/>
    <col min="8962" max="8962" width="3.75" style="1310" customWidth="1"/>
    <col min="8963" max="8963" width="28.2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4.2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4" width="8" style="1310" customWidth="1"/>
    <col min="8975" max="8975" width="7.125" style="1310" customWidth="1"/>
    <col min="8976" max="8976" width="3.75" style="1310" customWidth="1"/>
    <col min="8977" max="8979" width="7.75" style="1310" customWidth="1"/>
    <col min="8980" max="8980" width="6" style="1310" customWidth="1"/>
    <col min="8981" max="8981" width="7.625" style="1310" customWidth="1"/>
    <col min="8982" max="9216" width="9" style="1310"/>
    <col min="9217" max="9217" width="4" style="1310" customWidth="1"/>
    <col min="9218" max="9218" width="3.75" style="1310" customWidth="1"/>
    <col min="9219" max="9219" width="28.2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4.2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30" width="8" style="1310" customWidth="1"/>
    <col min="9231" max="9231" width="7.125" style="1310" customWidth="1"/>
    <col min="9232" max="9232" width="3.75" style="1310" customWidth="1"/>
    <col min="9233" max="9235" width="7.75" style="1310" customWidth="1"/>
    <col min="9236" max="9236" width="6" style="1310" customWidth="1"/>
    <col min="9237" max="9237" width="7.625" style="1310" customWidth="1"/>
    <col min="9238" max="9472" width="9" style="1310"/>
    <col min="9473" max="9473" width="4" style="1310" customWidth="1"/>
    <col min="9474" max="9474" width="3.75" style="1310" customWidth="1"/>
    <col min="9475" max="9475" width="28.2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4.2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6" width="8" style="1310" customWidth="1"/>
    <col min="9487" max="9487" width="7.125" style="1310" customWidth="1"/>
    <col min="9488" max="9488" width="3.75" style="1310" customWidth="1"/>
    <col min="9489" max="9491" width="7.75" style="1310" customWidth="1"/>
    <col min="9492" max="9492" width="6" style="1310" customWidth="1"/>
    <col min="9493" max="9493" width="7.625" style="1310" customWidth="1"/>
    <col min="9494" max="9728" width="9" style="1310"/>
    <col min="9729" max="9729" width="4" style="1310" customWidth="1"/>
    <col min="9730" max="9730" width="3.75" style="1310" customWidth="1"/>
    <col min="9731" max="9731" width="28.2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4.2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2" width="8" style="1310" customWidth="1"/>
    <col min="9743" max="9743" width="7.125" style="1310" customWidth="1"/>
    <col min="9744" max="9744" width="3.75" style="1310" customWidth="1"/>
    <col min="9745" max="9747" width="7.75" style="1310" customWidth="1"/>
    <col min="9748" max="9748" width="6" style="1310" customWidth="1"/>
    <col min="9749" max="9749" width="7.625" style="1310" customWidth="1"/>
    <col min="9750" max="9984" width="9" style="1310"/>
    <col min="9985" max="9985" width="4" style="1310" customWidth="1"/>
    <col min="9986" max="9986" width="3.75" style="1310" customWidth="1"/>
    <col min="9987" max="9987" width="28.2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4.2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8" width="8" style="1310" customWidth="1"/>
    <col min="9999" max="9999" width="7.125" style="1310" customWidth="1"/>
    <col min="10000" max="10000" width="3.75" style="1310" customWidth="1"/>
    <col min="10001" max="10003" width="7.75" style="1310" customWidth="1"/>
    <col min="10004" max="10004" width="6" style="1310" customWidth="1"/>
    <col min="10005" max="10005" width="7.625" style="1310" customWidth="1"/>
    <col min="10006" max="10240" width="9" style="1310"/>
    <col min="10241" max="10241" width="4" style="1310" customWidth="1"/>
    <col min="10242" max="10242" width="3.75" style="1310" customWidth="1"/>
    <col min="10243" max="10243" width="28.2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4.2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4" width="8" style="1310" customWidth="1"/>
    <col min="10255" max="10255" width="7.125" style="1310" customWidth="1"/>
    <col min="10256" max="10256" width="3.75" style="1310" customWidth="1"/>
    <col min="10257" max="10259" width="7.75" style="1310" customWidth="1"/>
    <col min="10260" max="10260" width="6" style="1310" customWidth="1"/>
    <col min="10261" max="10261" width="7.625" style="1310" customWidth="1"/>
    <col min="10262" max="10496" width="9" style="1310"/>
    <col min="10497" max="10497" width="4" style="1310" customWidth="1"/>
    <col min="10498" max="10498" width="3.75" style="1310" customWidth="1"/>
    <col min="10499" max="10499" width="28.2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4.2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10" width="8" style="1310" customWidth="1"/>
    <col min="10511" max="10511" width="7.125" style="1310" customWidth="1"/>
    <col min="10512" max="10512" width="3.75" style="1310" customWidth="1"/>
    <col min="10513" max="10515" width="7.75" style="1310" customWidth="1"/>
    <col min="10516" max="10516" width="6" style="1310" customWidth="1"/>
    <col min="10517" max="10517" width="7.625" style="1310" customWidth="1"/>
    <col min="10518" max="10752" width="9" style="1310"/>
    <col min="10753" max="10753" width="4" style="1310" customWidth="1"/>
    <col min="10754" max="10754" width="3.75" style="1310" customWidth="1"/>
    <col min="10755" max="10755" width="28.2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4.2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6" width="8" style="1310" customWidth="1"/>
    <col min="10767" max="10767" width="7.125" style="1310" customWidth="1"/>
    <col min="10768" max="10768" width="3.75" style="1310" customWidth="1"/>
    <col min="10769" max="10771" width="7.75" style="1310" customWidth="1"/>
    <col min="10772" max="10772" width="6" style="1310" customWidth="1"/>
    <col min="10773" max="10773" width="7.625" style="1310" customWidth="1"/>
    <col min="10774" max="11008" width="9" style="1310"/>
    <col min="11009" max="11009" width="4" style="1310" customWidth="1"/>
    <col min="11010" max="11010" width="3.75" style="1310" customWidth="1"/>
    <col min="11011" max="11011" width="28.2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4.2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2" width="8" style="1310" customWidth="1"/>
    <col min="11023" max="11023" width="7.125" style="1310" customWidth="1"/>
    <col min="11024" max="11024" width="3.75" style="1310" customWidth="1"/>
    <col min="11025" max="11027" width="7.75" style="1310" customWidth="1"/>
    <col min="11028" max="11028" width="6" style="1310" customWidth="1"/>
    <col min="11029" max="11029" width="7.625" style="1310" customWidth="1"/>
    <col min="11030" max="11264" width="9" style="1310"/>
    <col min="11265" max="11265" width="4" style="1310" customWidth="1"/>
    <col min="11266" max="11266" width="3.75" style="1310" customWidth="1"/>
    <col min="11267" max="11267" width="28.2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4.2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8" width="8" style="1310" customWidth="1"/>
    <col min="11279" max="11279" width="7.125" style="1310" customWidth="1"/>
    <col min="11280" max="11280" width="3.75" style="1310" customWidth="1"/>
    <col min="11281" max="11283" width="7.75" style="1310" customWidth="1"/>
    <col min="11284" max="11284" width="6" style="1310" customWidth="1"/>
    <col min="11285" max="11285" width="7.625" style="1310" customWidth="1"/>
    <col min="11286" max="11520" width="9" style="1310"/>
    <col min="11521" max="11521" width="4" style="1310" customWidth="1"/>
    <col min="11522" max="11522" width="3.75" style="1310" customWidth="1"/>
    <col min="11523" max="11523" width="28.2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4.2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4" width="8" style="1310" customWidth="1"/>
    <col min="11535" max="11535" width="7.125" style="1310" customWidth="1"/>
    <col min="11536" max="11536" width="3.75" style="1310" customWidth="1"/>
    <col min="11537" max="11539" width="7.75" style="1310" customWidth="1"/>
    <col min="11540" max="11540" width="6" style="1310" customWidth="1"/>
    <col min="11541" max="11541" width="7.625" style="1310" customWidth="1"/>
    <col min="11542" max="11776" width="9" style="1310"/>
    <col min="11777" max="11777" width="4" style="1310" customWidth="1"/>
    <col min="11778" max="11778" width="3.75" style="1310" customWidth="1"/>
    <col min="11779" max="11779" width="28.2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4.2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90" width="8" style="1310" customWidth="1"/>
    <col min="11791" max="11791" width="7.125" style="1310" customWidth="1"/>
    <col min="11792" max="11792" width="3.75" style="1310" customWidth="1"/>
    <col min="11793" max="11795" width="7.75" style="1310" customWidth="1"/>
    <col min="11796" max="11796" width="6" style="1310" customWidth="1"/>
    <col min="11797" max="11797" width="7.625" style="1310" customWidth="1"/>
    <col min="11798" max="12032" width="9" style="1310"/>
    <col min="12033" max="12033" width="4" style="1310" customWidth="1"/>
    <col min="12034" max="12034" width="3.75" style="1310" customWidth="1"/>
    <col min="12035" max="12035" width="28.2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4.2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6" width="8" style="1310" customWidth="1"/>
    <col min="12047" max="12047" width="7.125" style="1310" customWidth="1"/>
    <col min="12048" max="12048" width="3.75" style="1310" customWidth="1"/>
    <col min="12049" max="12051" width="7.75" style="1310" customWidth="1"/>
    <col min="12052" max="12052" width="6" style="1310" customWidth="1"/>
    <col min="12053" max="12053" width="7.625" style="1310" customWidth="1"/>
    <col min="12054" max="12288" width="9" style="1310"/>
    <col min="12289" max="12289" width="4" style="1310" customWidth="1"/>
    <col min="12290" max="12290" width="3.75" style="1310" customWidth="1"/>
    <col min="12291" max="12291" width="28.2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4.2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2" width="8" style="1310" customWidth="1"/>
    <col min="12303" max="12303" width="7.125" style="1310" customWidth="1"/>
    <col min="12304" max="12304" width="3.75" style="1310" customWidth="1"/>
    <col min="12305" max="12307" width="7.75" style="1310" customWidth="1"/>
    <col min="12308" max="12308" width="6" style="1310" customWidth="1"/>
    <col min="12309" max="12309" width="7.625" style="1310" customWidth="1"/>
    <col min="12310" max="12544" width="9" style="1310"/>
    <col min="12545" max="12545" width="4" style="1310" customWidth="1"/>
    <col min="12546" max="12546" width="3.75" style="1310" customWidth="1"/>
    <col min="12547" max="12547" width="28.2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4.2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8" width="8" style="1310" customWidth="1"/>
    <col min="12559" max="12559" width="7.125" style="1310" customWidth="1"/>
    <col min="12560" max="12560" width="3.75" style="1310" customWidth="1"/>
    <col min="12561" max="12563" width="7.75" style="1310" customWidth="1"/>
    <col min="12564" max="12564" width="6" style="1310" customWidth="1"/>
    <col min="12565" max="12565" width="7.625" style="1310" customWidth="1"/>
    <col min="12566" max="12800" width="9" style="1310"/>
    <col min="12801" max="12801" width="4" style="1310" customWidth="1"/>
    <col min="12802" max="12802" width="3.75" style="1310" customWidth="1"/>
    <col min="12803" max="12803" width="28.2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4.2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4" width="8" style="1310" customWidth="1"/>
    <col min="12815" max="12815" width="7.125" style="1310" customWidth="1"/>
    <col min="12816" max="12816" width="3.75" style="1310" customWidth="1"/>
    <col min="12817" max="12819" width="7.75" style="1310" customWidth="1"/>
    <col min="12820" max="12820" width="6" style="1310" customWidth="1"/>
    <col min="12821" max="12821" width="7.625" style="1310" customWidth="1"/>
    <col min="12822" max="13056" width="9" style="1310"/>
    <col min="13057" max="13057" width="4" style="1310" customWidth="1"/>
    <col min="13058" max="13058" width="3.75" style="1310" customWidth="1"/>
    <col min="13059" max="13059" width="28.2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4.2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70" width="8" style="1310" customWidth="1"/>
    <col min="13071" max="13071" width="7.125" style="1310" customWidth="1"/>
    <col min="13072" max="13072" width="3.75" style="1310" customWidth="1"/>
    <col min="13073" max="13075" width="7.75" style="1310" customWidth="1"/>
    <col min="13076" max="13076" width="6" style="1310" customWidth="1"/>
    <col min="13077" max="13077" width="7.625" style="1310" customWidth="1"/>
    <col min="13078" max="13312" width="9" style="1310"/>
    <col min="13313" max="13313" width="4" style="1310" customWidth="1"/>
    <col min="13314" max="13314" width="3.75" style="1310" customWidth="1"/>
    <col min="13315" max="13315" width="28.2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4.2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6" width="8" style="1310" customWidth="1"/>
    <col min="13327" max="13327" width="7.125" style="1310" customWidth="1"/>
    <col min="13328" max="13328" width="3.75" style="1310" customWidth="1"/>
    <col min="13329" max="13331" width="7.75" style="1310" customWidth="1"/>
    <col min="13332" max="13332" width="6" style="1310" customWidth="1"/>
    <col min="13333" max="13333" width="7.625" style="1310" customWidth="1"/>
    <col min="13334" max="13568" width="9" style="1310"/>
    <col min="13569" max="13569" width="4" style="1310" customWidth="1"/>
    <col min="13570" max="13570" width="3.75" style="1310" customWidth="1"/>
    <col min="13571" max="13571" width="28.2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4.2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2" width="8" style="1310" customWidth="1"/>
    <col min="13583" max="13583" width="7.125" style="1310" customWidth="1"/>
    <col min="13584" max="13584" width="3.75" style="1310" customWidth="1"/>
    <col min="13585" max="13587" width="7.75" style="1310" customWidth="1"/>
    <col min="13588" max="13588" width="6" style="1310" customWidth="1"/>
    <col min="13589" max="13589" width="7.625" style="1310" customWidth="1"/>
    <col min="13590" max="13824" width="9" style="1310"/>
    <col min="13825" max="13825" width="4" style="1310" customWidth="1"/>
    <col min="13826" max="13826" width="3.75" style="1310" customWidth="1"/>
    <col min="13827" max="13827" width="28.2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4.2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8" width="8" style="1310" customWidth="1"/>
    <col min="13839" max="13839" width="7.125" style="1310" customWidth="1"/>
    <col min="13840" max="13840" width="3.75" style="1310" customWidth="1"/>
    <col min="13841" max="13843" width="7.75" style="1310" customWidth="1"/>
    <col min="13844" max="13844" width="6" style="1310" customWidth="1"/>
    <col min="13845" max="13845" width="7.625" style="1310" customWidth="1"/>
    <col min="13846" max="14080" width="9" style="1310"/>
    <col min="14081" max="14081" width="4" style="1310" customWidth="1"/>
    <col min="14082" max="14082" width="3.75" style="1310" customWidth="1"/>
    <col min="14083" max="14083" width="28.2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4.2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4" width="8" style="1310" customWidth="1"/>
    <col min="14095" max="14095" width="7.125" style="1310" customWidth="1"/>
    <col min="14096" max="14096" width="3.75" style="1310" customWidth="1"/>
    <col min="14097" max="14099" width="7.75" style="1310" customWidth="1"/>
    <col min="14100" max="14100" width="6" style="1310" customWidth="1"/>
    <col min="14101" max="14101" width="7.625" style="1310" customWidth="1"/>
    <col min="14102" max="14336" width="9" style="1310"/>
    <col min="14337" max="14337" width="4" style="1310" customWidth="1"/>
    <col min="14338" max="14338" width="3.75" style="1310" customWidth="1"/>
    <col min="14339" max="14339" width="28.2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4.2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50" width="8" style="1310" customWidth="1"/>
    <col min="14351" max="14351" width="7.125" style="1310" customWidth="1"/>
    <col min="14352" max="14352" width="3.75" style="1310" customWidth="1"/>
    <col min="14353" max="14355" width="7.75" style="1310" customWidth="1"/>
    <col min="14356" max="14356" width="6" style="1310" customWidth="1"/>
    <col min="14357" max="14357" width="7.625" style="1310" customWidth="1"/>
    <col min="14358" max="14592" width="9" style="1310"/>
    <col min="14593" max="14593" width="4" style="1310" customWidth="1"/>
    <col min="14594" max="14594" width="3.75" style="1310" customWidth="1"/>
    <col min="14595" max="14595" width="28.2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4.2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6" width="8" style="1310" customWidth="1"/>
    <col min="14607" max="14607" width="7.125" style="1310" customWidth="1"/>
    <col min="14608" max="14608" width="3.75" style="1310" customWidth="1"/>
    <col min="14609" max="14611" width="7.75" style="1310" customWidth="1"/>
    <col min="14612" max="14612" width="6" style="1310" customWidth="1"/>
    <col min="14613" max="14613" width="7.625" style="1310" customWidth="1"/>
    <col min="14614" max="14848" width="9" style="1310"/>
    <col min="14849" max="14849" width="4" style="1310" customWidth="1"/>
    <col min="14850" max="14850" width="3.75" style="1310" customWidth="1"/>
    <col min="14851" max="14851" width="28.2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4.2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2" width="8" style="1310" customWidth="1"/>
    <col min="14863" max="14863" width="7.125" style="1310" customWidth="1"/>
    <col min="14864" max="14864" width="3.75" style="1310" customWidth="1"/>
    <col min="14865" max="14867" width="7.75" style="1310" customWidth="1"/>
    <col min="14868" max="14868" width="6" style="1310" customWidth="1"/>
    <col min="14869" max="14869" width="7.625" style="1310" customWidth="1"/>
    <col min="14870" max="15104" width="9" style="1310"/>
    <col min="15105" max="15105" width="4" style="1310" customWidth="1"/>
    <col min="15106" max="15106" width="3.75" style="1310" customWidth="1"/>
    <col min="15107" max="15107" width="28.2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4.2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8" width="8" style="1310" customWidth="1"/>
    <col min="15119" max="15119" width="7.125" style="1310" customWidth="1"/>
    <col min="15120" max="15120" width="3.75" style="1310" customWidth="1"/>
    <col min="15121" max="15123" width="7.75" style="1310" customWidth="1"/>
    <col min="15124" max="15124" width="6" style="1310" customWidth="1"/>
    <col min="15125" max="15125" width="7.625" style="1310" customWidth="1"/>
    <col min="15126" max="15360" width="9" style="1310"/>
    <col min="15361" max="15361" width="4" style="1310" customWidth="1"/>
    <col min="15362" max="15362" width="3.75" style="1310" customWidth="1"/>
    <col min="15363" max="15363" width="28.2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4.2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4" width="8" style="1310" customWidth="1"/>
    <col min="15375" max="15375" width="7.125" style="1310" customWidth="1"/>
    <col min="15376" max="15376" width="3.75" style="1310" customWidth="1"/>
    <col min="15377" max="15379" width="7.75" style="1310" customWidth="1"/>
    <col min="15380" max="15380" width="6" style="1310" customWidth="1"/>
    <col min="15381" max="15381" width="7.625" style="1310" customWidth="1"/>
    <col min="15382" max="15616" width="9" style="1310"/>
    <col min="15617" max="15617" width="4" style="1310" customWidth="1"/>
    <col min="15618" max="15618" width="3.75" style="1310" customWidth="1"/>
    <col min="15619" max="15619" width="28.2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4.2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30" width="8" style="1310" customWidth="1"/>
    <col min="15631" max="15631" width="7.125" style="1310" customWidth="1"/>
    <col min="15632" max="15632" width="3.75" style="1310" customWidth="1"/>
    <col min="15633" max="15635" width="7.75" style="1310" customWidth="1"/>
    <col min="15636" max="15636" width="6" style="1310" customWidth="1"/>
    <col min="15637" max="15637" width="7.625" style="1310" customWidth="1"/>
    <col min="15638" max="15872" width="9" style="1310"/>
    <col min="15873" max="15873" width="4" style="1310" customWidth="1"/>
    <col min="15874" max="15874" width="3.75" style="1310" customWidth="1"/>
    <col min="15875" max="15875" width="28.2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4.2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6" width="8" style="1310" customWidth="1"/>
    <col min="15887" max="15887" width="7.125" style="1310" customWidth="1"/>
    <col min="15888" max="15888" width="3.75" style="1310" customWidth="1"/>
    <col min="15889" max="15891" width="7.75" style="1310" customWidth="1"/>
    <col min="15892" max="15892" width="6" style="1310" customWidth="1"/>
    <col min="15893" max="15893" width="7.625" style="1310" customWidth="1"/>
    <col min="15894" max="16128" width="9" style="1310"/>
    <col min="16129" max="16129" width="4" style="1310" customWidth="1"/>
    <col min="16130" max="16130" width="3.75" style="1310" customWidth="1"/>
    <col min="16131" max="16131" width="28.2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4.2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2" width="8" style="1310" customWidth="1"/>
    <col min="16143" max="16143" width="7.125" style="1310" customWidth="1"/>
    <col min="16144" max="16144" width="3.75" style="1310" customWidth="1"/>
    <col min="16145" max="16147" width="7.75" style="1310" customWidth="1"/>
    <col min="16148" max="16148" width="6" style="1310" customWidth="1"/>
    <col min="16149" max="16149" width="7.625" style="1310" customWidth="1"/>
    <col min="16150" max="16384" width="9" style="1310"/>
  </cols>
  <sheetData>
    <row r="1" s="22" customFormat="1" ht="20.25" customHeight="1" spans="1:27">
      <c r="A1" s="2053" t="s">
        <v>373</v>
      </c>
      <c r="B1" s="1417"/>
      <c r="C1" s="1417"/>
      <c r="D1" s="2054"/>
      <c r="E1" s="2053"/>
      <c r="F1" s="1417"/>
      <c r="G1" s="1417"/>
      <c r="H1" s="1417"/>
      <c r="I1" s="2053"/>
      <c r="J1" s="1417"/>
      <c r="K1" s="1417"/>
      <c r="L1" s="1417"/>
      <c r="M1" s="1417"/>
      <c r="N1" s="2060"/>
      <c r="O1" s="2060"/>
      <c r="P1" s="2060"/>
      <c r="Q1" s="2060"/>
      <c r="R1" s="2060"/>
      <c r="S1" s="2063"/>
      <c r="T1" s="1417"/>
      <c r="U1" s="1417"/>
      <c r="V1" s="1199"/>
      <c r="W1" s="1199"/>
      <c r="X1" s="1199"/>
      <c r="Y1" s="1199"/>
      <c r="Z1" s="1199"/>
      <c r="AA1" s="1199"/>
    </row>
    <row r="2" s="8" customFormat="1" ht="24" customHeight="1" spans="1:27">
      <c r="A2" s="2055" t="s">
        <v>0</v>
      </c>
      <c r="B2" s="1419" t="s">
        <v>22</v>
      </c>
      <c r="C2" s="533" t="s">
        <v>2</v>
      </c>
      <c r="D2" s="2056" t="s">
        <v>23</v>
      </c>
      <c r="E2" s="2057" t="s">
        <v>24</v>
      </c>
      <c r="F2" s="533" t="s">
        <v>3</v>
      </c>
      <c r="G2" s="1420" t="s">
        <v>25</v>
      </c>
      <c r="H2" s="556" t="s">
        <v>26</v>
      </c>
      <c r="I2" s="2038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532" t="s">
        <v>32</v>
      </c>
      <c r="O2" s="532" t="s">
        <v>1</v>
      </c>
      <c r="P2" s="532" t="s">
        <v>33</v>
      </c>
      <c r="Q2" s="535" t="s">
        <v>34</v>
      </c>
      <c r="R2" s="534" t="s">
        <v>35</v>
      </c>
      <c r="S2" s="2064" t="s">
        <v>36</v>
      </c>
      <c r="T2" s="1448" t="s">
        <v>149</v>
      </c>
      <c r="U2" s="1449" t="s">
        <v>38</v>
      </c>
      <c r="V2" s="17"/>
      <c r="W2" s="17"/>
      <c r="X2" s="17"/>
      <c r="Y2" s="17"/>
      <c r="Z2" s="17"/>
      <c r="AA2" s="17"/>
    </row>
    <row r="3" s="796" customFormat="1" ht="23.1" customHeight="1" spans="1:22">
      <c r="A3" s="1431">
        <v>1</v>
      </c>
      <c r="B3" s="1224" t="s">
        <v>39</v>
      </c>
      <c r="C3" s="1089" t="s">
        <v>374</v>
      </c>
      <c r="D3" s="1383" t="s">
        <v>375</v>
      </c>
      <c r="E3" s="1383">
        <v>218800</v>
      </c>
      <c r="F3" s="55" t="s">
        <v>376</v>
      </c>
      <c r="G3" s="171">
        <v>43750</v>
      </c>
      <c r="H3" s="1074">
        <v>43754</v>
      </c>
      <c r="I3" s="1297">
        <f ca="1">TODAY()-H3</f>
        <v>150</v>
      </c>
      <c r="J3" s="959" t="s">
        <v>377</v>
      </c>
      <c r="K3" s="865" t="s">
        <v>54</v>
      </c>
      <c r="L3" s="1455"/>
      <c r="M3" s="632"/>
      <c r="N3" s="292" t="s">
        <v>378</v>
      </c>
      <c r="O3" s="1248" t="s">
        <v>192</v>
      </c>
      <c r="P3" s="1249" t="s">
        <v>84</v>
      </c>
      <c r="Q3" s="447">
        <v>43802</v>
      </c>
      <c r="R3" s="121">
        <v>43802</v>
      </c>
      <c r="S3" s="1278">
        <f ca="1">TODAY()-R3</f>
        <v>102</v>
      </c>
      <c r="T3" s="1247" t="s">
        <v>106</v>
      </c>
      <c r="U3" s="1057"/>
      <c r="V3" s="1452"/>
    </row>
    <row r="4" s="796" customFormat="1" ht="23.1" customHeight="1" spans="1:22">
      <c r="A4" s="1431">
        <v>2</v>
      </c>
      <c r="B4" s="1224" t="s">
        <v>39</v>
      </c>
      <c r="C4" s="1089"/>
      <c r="D4" s="1383" t="s">
        <v>379</v>
      </c>
      <c r="E4" s="1383">
        <v>218800</v>
      </c>
      <c r="F4" s="55" t="s">
        <v>380</v>
      </c>
      <c r="G4" s="171">
        <v>43750</v>
      </c>
      <c r="H4" s="1074">
        <v>43754</v>
      </c>
      <c r="I4" s="1297">
        <f ca="1">TODAY()-H4</f>
        <v>150</v>
      </c>
      <c r="J4" s="959" t="s">
        <v>377</v>
      </c>
      <c r="K4" s="865"/>
      <c r="L4" s="1455"/>
      <c r="M4" s="632"/>
      <c r="N4" s="292" t="s">
        <v>54</v>
      </c>
      <c r="O4" s="1248"/>
      <c r="P4" s="1249"/>
      <c r="Q4" s="447"/>
      <c r="R4" s="121"/>
      <c r="S4" s="1278"/>
      <c r="T4" s="1247"/>
      <c r="U4" s="1057"/>
      <c r="V4" s="1452"/>
    </row>
    <row r="5" s="796" customFormat="1" ht="23.1" customHeight="1" spans="1:22">
      <c r="A5" s="1431">
        <v>3</v>
      </c>
      <c r="B5" s="1224" t="s">
        <v>39</v>
      </c>
      <c r="C5" s="1089"/>
      <c r="D5" s="1454" t="s">
        <v>381</v>
      </c>
      <c r="E5" s="1383">
        <v>218800</v>
      </c>
      <c r="F5" s="43" t="s">
        <v>382</v>
      </c>
      <c r="G5" s="171">
        <v>43781</v>
      </c>
      <c r="H5" s="1074">
        <v>43782</v>
      </c>
      <c r="I5" s="1278">
        <f ca="1">TODAY()-H5</f>
        <v>122</v>
      </c>
      <c r="J5" s="959" t="s">
        <v>377</v>
      </c>
      <c r="K5" s="865"/>
      <c r="L5" s="1444">
        <v>43797</v>
      </c>
      <c r="M5" s="632"/>
      <c r="N5" s="1456" t="s">
        <v>383</v>
      </c>
      <c r="O5" s="1286" t="s">
        <v>192</v>
      </c>
      <c r="P5" s="1287" t="s">
        <v>84</v>
      </c>
      <c r="Q5" s="447">
        <v>43745</v>
      </c>
      <c r="R5" s="121">
        <v>43786</v>
      </c>
      <c r="S5" s="1278">
        <f ca="1">TODAY()-R5</f>
        <v>118</v>
      </c>
      <c r="T5" s="1247" t="s">
        <v>47</v>
      </c>
      <c r="U5" s="1057"/>
      <c r="V5" s="1452"/>
    </row>
    <row r="6" s="796" customFormat="1" ht="23.1" customHeight="1" spans="1:22">
      <c r="A6" s="1431">
        <v>4</v>
      </c>
      <c r="B6" s="1224" t="s">
        <v>39</v>
      </c>
      <c r="C6" s="1089"/>
      <c r="D6" s="1454" t="s">
        <v>384</v>
      </c>
      <c r="E6" s="1383">
        <v>218800</v>
      </c>
      <c r="F6" s="43" t="s">
        <v>385</v>
      </c>
      <c r="G6" s="171">
        <v>43801</v>
      </c>
      <c r="H6" s="1074">
        <v>43804</v>
      </c>
      <c r="I6" s="1278">
        <f ca="1">TODAY()-H6</f>
        <v>100</v>
      </c>
      <c r="J6" s="959" t="s">
        <v>78</v>
      </c>
      <c r="K6" s="865"/>
      <c r="L6" s="1444"/>
      <c r="M6" s="632"/>
      <c r="N6" s="1456"/>
      <c r="O6" s="1286"/>
      <c r="P6" s="1287"/>
      <c r="Q6" s="447"/>
      <c r="R6" s="121"/>
      <c r="S6" s="1278"/>
      <c r="T6" s="1247"/>
      <c r="U6" s="1057"/>
      <c r="V6" s="1452"/>
    </row>
    <row r="7" s="796" customFormat="1" ht="23.1" customHeight="1" spans="1:22">
      <c r="A7" s="1431">
        <v>5</v>
      </c>
      <c r="B7" s="1224" t="s">
        <v>39</v>
      </c>
      <c r="C7" s="1089" t="s">
        <v>386</v>
      </c>
      <c r="D7" s="1426" t="s">
        <v>387</v>
      </c>
      <c r="E7" s="1385">
        <v>236600</v>
      </c>
      <c r="F7" s="43" t="s">
        <v>388</v>
      </c>
      <c r="G7" s="121">
        <v>43693</v>
      </c>
      <c r="H7" s="493">
        <v>43699</v>
      </c>
      <c r="I7" s="1278">
        <f ca="1" t="shared" ref="I7:I16" si="0">TODAY()-H7</f>
        <v>205</v>
      </c>
      <c r="J7" s="959" t="s">
        <v>377</v>
      </c>
      <c r="K7" s="865"/>
      <c r="L7" s="338">
        <v>43797</v>
      </c>
      <c r="M7" s="284" t="s">
        <v>52</v>
      </c>
      <c r="N7" s="1281" t="s">
        <v>389</v>
      </c>
      <c r="O7" s="1286" t="s">
        <v>161</v>
      </c>
      <c r="P7" s="1287" t="s">
        <v>89</v>
      </c>
      <c r="Q7" s="447">
        <v>43792</v>
      </c>
      <c r="R7" s="447">
        <v>43792</v>
      </c>
      <c r="S7" s="1278">
        <f ca="1">TODAY()-R7</f>
        <v>112</v>
      </c>
      <c r="T7" s="1247" t="s">
        <v>47</v>
      </c>
      <c r="U7" s="1057" t="s">
        <v>390</v>
      </c>
      <c r="V7" s="1452"/>
    </row>
    <row r="8" s="796" customFormat="1" ht="23.1" customHeight="1" spans="1:22">
      <c r="A8" s="1431">
        <v>6</v>
      </c>
      <c r="B8" s="1224" t="s">
        <v>39</v>
      </c>
      <c r="C8" s="1089"/>
      <c r="D8" s="1424" t="s">
        <v>391</v>
      </c>
      <c r="E8" s="1383">
        <v>236600</v>
      </c>
      <c r="F8" s="43" t="s">
        <v>392</v>
      </c>
      <c r="G8" s="171">
        <v>43755</v>
      </c>
      <c r="H8" s="1074">
        <v>43766</v>
      </c>
      <c r="I8" s="1297">
        <f ca="1" t="shared" si="0"/>
        <v>138</v>
      </c>
      <c r="J8" s="959" t="s">
        <v>78</v>
      </c>
      <c r="K8" s="865"/>
      <c r="L8" s="338"/>
      <c r="M8" s="284"/>
      <c r="N8" s="292" t="s">
        <v>54</v>
      </c>
      <c r="O8" s="1282"/>
      <c r="P8" s="1283"/>
      <c r="Q8" s="447"/>
      <c r="R8" s="121"/>
      <c r="S8" s="1278"/>
      <c r="T8" s="1305"/>
      <c r="U8" s="1057" t="s">
        <v>393</v>
      </c>
      <c r="V8" s="1452"/>
    </row>
    <row r="9" s="796" customFormat="1" ht="23.1" customHeight="1" spans="1:22">
      <c r="A9" s="1431">
        <v>7</v>
      </c>
      <c r="B9" s="1224" t="s">
        <v>39</v>
      </c>
      <c r="C9" s="1075"/>
      <c r="D9" s="1424" t="s">
        <v>391</v>
      </c>
      <c r="E9" s="1383">
        <v>236600</v>
      </c>
      <c r="F9" s="55" t="s">
        <v>394</v>
      </c>
      <c r="G9" s="171">
        <v>43755</v>
      </c>
      <c r="H9" s="1074">
        <v>43766</v>
      </c>
      <c r="I9" s="1297">
        <f ca="1" t="shared" si="0"/>
        <v>138</v>
      </c>
      <c r="J9" s="959" t="s">
        <v>78</v>
      </c>
      <c r="K9" s="865"/>
      <c r="L9" s="338"/>
      <c r="M9" s="284" t="s">
        <v>52</v>
      </c>
      <c r="N9" s="292" t="s">
        <v>54</v>
      </c>
      <c r="O9" s="1282"/>
      <c r="P9" s="1283"/>
      <c r="Q9" s="447"/>
      <c r="R9" s="121"/>
      <c r="S9" s="1278"/>
      <c r="T9" s="1305"/>
      <c r="U9" s="1057"/>
      <c r="V9" s="1452"/>
    </row>
    <row r="10" s="796" customFormat="1" ht="23.1" customHeight="1" spans="1:22">
      <c r="A10" s="1431">
        <v>8</v>
      </c>
      <c r="B10" s="1224" t="s">
        <v>39</v>
      </c>
      <c r="C10" s="1075"/>
      <c r="D10" s="1454" t="s">
        <v>395</v>
      </c>
      <c r="E10" s="1383">
        <v>236600</v>
      </c>
      <c r="F10" s="43" t="s">
        <v>396</v>
      </c>
      <c r="G10" s="171">
        <v>43801</v>
      </c>
      <c r="H10" s="1074">
        <v>43804</v>
      </c>
      <c r="I10" s="1278">
        <f ca="1" t="shared" si="0"/>
        <v>100</v>
      </c>
      <c r="J10" s="959" t="s">
        <v>78</v>
      </c>
      <c r="K10" s="865"/>
      <c r="L10" s="338"/>
      <c r="M10" s="284"/>
      <c r="N10" s="292"/>
      <c r="O10" s="1282"/>
      <c r="P10" s="1283"/>
      <c r="Q10" s="447"/>
      <c r="R10" s="121"/>
      <c r="S10" s="1278"/>
      <c r="T10" s="1305"/>
      <c r="U10" s="1057"/>
      <c r="V10" s="1452"/>
    </row>
    <row r="11" s="796" customFormat="1" ht="23.1" customHeight="1" spans="1:22">
      <c r="A11" s="1431">
        <v>9</v>
      </c>
      <c r="B11" s="1224" t="s">
        <v>39</v>
      </c>
      <c r="C11" s="1089" t="s">
        <v>397</v>
      </c>
      <c r="D11" s="1424" t="s">
        <v>398</v>
      </c>
      <c r="E11" s="1383">
        <v>238400</v>
      </c>
      <c r="F11" s="55" t="s">
        <v>399</v>
      </c>
      <c r="G11" s="171">
        <v>43757</v>
      </c>
      <c r="H11" s="1074">
        <v>43764</v>
      </c>
      <c r="I11" s="1297">
        <f ca="1" t="shared" si="0"/>
        <v>140</v>
      </c>
      <c r="J11" s="959" t="s">
        <v>78</v>
      </c>
      <c r="K11" s="865"/>
      <c r="L11" s="338"/>
      <c r="M11" s="284"/>
      <c r="N11" s="292" t="s">
        <v>54</v>
      </c>
      <c r="O11" s="1282"/>
      <c r="P11" s="1283"/>
      <c r="Q11" s="447"/>
      <c r="R11" s="121"/>
      <c r="S11" s="1278"/>
      <c r="T11" s="1305"/>
      <c r="U11" s="1057"/>
      <c r="V11" s="1452"/>
    </row>
    <row r="12" s="796" customFormat="1" ht="23.1" customHeight="1" spans="1:22">
      <c r="A12" s="1431">
        <v>10</v>
      </c>
      <c r="B12" s="1224" t="s">
        <v>39</v>
      </c>
      <c r="C12" s="1089"/>
      <c r="D12" s="1424" t="s">
        <v>381</v>
      </c>
      <c r="E12" s="1383">
        <v>238400</v>
      </c>
      <c r="F12" s="55" t="s">
        <v>400</v>
      </c>
      <c r="G12" s="171">
        <v>43762</v>
      </c>
      <c r="H12" s="1074">
        <v>43766</v>
      </c>
      <c r="I12" s="1297">
        <f ca="1" t="shared" si="0"/>
        <v>138</v>
      </c>
      <c r="J12" s="959" t="s">
        <v>78</v>
      </c>
      <c r="K12" s="865"/>
      <c r="L12" s="338"/>
      <c r="M12" s="284"/>
      <c r="N12" s="292" t="s">
        <v>54</v>
      </c>
      <c r="O12" s="1282"/>
      <c r="P12" s="1283"/>
      <c r="Q12" s="447"/>
      <c r="R12" s="121"/>
      <c r="S12" s="1278"/>
      <c r="T12" s="1305"/>
      <c r="U12" s="1057"/>
      <c r="V12" s="1452"/>
    </row>
    <row r="13" s="796" customFormat="1" ht="23.1" customHeight="1" spans="1:22">
      <c r="A13" s="1431">
        <v>11</v>
      </c>
      <c r="B13" s="1224" t="s">
        <v>39</v>
      </c>
      <c r="C13" s="1089"/>
      <c r="D13" s="1454" t="s">
        <v>381</v>
      </c>
      <c r="E13" s="1383">
        <v>238400</v>
      </c>
      <c r="F13" s="55" t="s">
        <v>401</v>
      </c>
      <c r="G13" s="171">
        <v>43781</v>
      </c>
      <c r="H13" s="1074">
        <v>43782</v>
      </c>
      <c r="I13" s="1278">
        <f ca="1" t="shared" si="0"/>
        <v>122</v>
      </c>
      <c r="J13" s="959" t="s">
        <v>78</v>
      </c>
      <c r="K13" s="865"/>
      <c r="L13" s="1455"/>
      <c r="M13" s="632"/>
      <c r="N13" s="292" t="s">
        <v>54</v>
      </c>
      <c r="O13" s="1286"/>
      <c r="P13" s="1287"/>
      <c r="Q13" s="447"/>
      <c r="R13" s="121"/>
      <c r="S13" s="1278"/>
      <c r="T13" s="1247"/>
      <c r="U13" s="1057"/>
      <c r="V13" s="1452"/>
    </row>
    <row r="14" s="796" customFormat="1" ht="23.1" customHeight="1" spans="1:22">
      <c r="A14" s="1431">
        <v>12</v>
      </c>
      <c r="B14" s="1224" t="s">
        <v>39</v>
      </c>
      <c r="C14" s="1089"/>
      <c r="D14" s="1454" t="s">
        <v>402</v>
      </c>
      <c r="E14" s="1383">
        <v>238400</v>
      </c>
      <c r="F14" s="55" t="s">
        <v>403</v>
      </c>
      <c r="G14" s="171">
        <v>43781</v>
      </c>
      <c r="H14" s="1074">
        <v>43782</v>
      </c>
      <c r="I14" s="1278">
        <f ca="1" t="shared" si="0"/>
        <v>122</v>
      </c>
      <c r="J14" s="959" t="s">
        <v>78</v>
      </c>
      <c r="K14" s="865"/>
      <c r="L14" s="1455"/>
      <c r="M14" s="632"/>
      <c r="N14" s="1456"/>
      <c r="O14" s="1286"/>
      <c r="P14" s="1287"/>
      <c r="Q14" s="447"/>
      <c r="R14" s="121"/>
      <c r="S14" s="1278"/>
      <c r="T14" s="1247"/>
      <c r="U14" s="1057" t="s">
        <v>404</v>
      </c>
      <c r="V14" s="1452"/>
    </row>
    <row r="15" s="796" customFormat="1" ht="23.1" customHeight="1" spans="1:22">
      <c r="A15" s="1431">
        <v>13</v>
      </c>
      <c r="B15" s="1224" t="s">
        <v>39</v>
      </c>
      <c r="C15" s="1089"/>
      <c r="D15" s="1454" t="s">
        <v>405</v>
      </c>
      <c r="E15" s="1383">
        <v>238400</v>
      </c>
      <c r="F15" s="43" t="s">
        <v>406</v>
      </c>
      <c r="G15" s="171">
        <v>43801</v>
      </c>
      <c r="H15" s="1074">
        <v>43804</v>
      </c>
      <c r="I15" s="1278">
        <f ca="1" t="shared" si="0"/>
        <v>100</v>
      </c>
      <c r="J15" s="959" t="s">
        <v>78</v>
      </c>
      <c r="K15" s="865"/>
      <c r="L15" s="1455"/>
      <c r="M15" s="632"/>
      <c r="N15" s="1456" t="s">
        <v>407</v>
      </c>
      <c r="O15" s="1286"/>
      <c r="P15" s="1287"/>
      <c r="Q15" s="447"/>
      <c r="R15" s="121"/>
      <c r="S15" s="1278"/>
      <c r="T15" s="1247"/>
      <c r="U15" s="1057"/>
      <c r="V15" s="1452"/>
    </row>
    <row r="16" s="796" customFormat="1" ht="23.1" customHeight="1" spans="1:22">
      <c r="A16" s="1431">
        <v>14</v>
      </c>
      <c r="B16" s="1224" t="s">
        <v>39</v>
      </c>
      <c r="C16" s="1089"/>
      <c r="D16" s="1424" t="s">
        <v>408</v>
      </c>
      <c r="E16" s="1383">
        <v>238400</v>
      </c>
      <c r="F16" s="55" t="s">
        <v>409</v>
      </c>
      <c r="G16" s="171">
        <v>43783</v>
      </c>
      <c r="H16" s="1074">
        <v>43788</v>
      </c>
      <c r="I16" s="1297">
        <f ca="1" t="shared" si="0"/>
        <v>116</v>
      </c>
      <c r="J16" s="959" t="s">
        <v>78</v>
      </c>
      <c r="K16" s="865"/>
      <c r="L16" s="338"/>
      <c r="M16" s="284"/>
      <c r="N16" s="292" t="s">
        <v>54</v>
      </c>
      <c r="O16" s="1282"/>
      <c r="P16" s="1283"/>
      <c r="Q16" s="447"/>
      <c r="R16" s="121"/>
      <c r="S16" s="1278"/>
      <c r="T16" s="1305"/>
      <c r="U16" s="1057"/>
      <c r="V16" s="1452"/>
    </row>
    <row r="34" spans="15:21">
      <c r="O34"/>
      <c r="P34"/>
      <c r="Q34"/>
      <c r="R34"/>
      <c r="S34"/>
      <c r="T34"/>
      <c r="U34"/>
    </row>
  </sheetData>
  <autoFilter ref="A2:AA16">
    <extLst/>
  </autoFilter>
  <mergeCells count="1">
    <mergeCell ref="A1:U1"/>
  </mergeCells>
  <conditionalFormatting sqref="I1">
    <cfRule type="cellIs" dxfId="1" priority="457" operator="greaterThan">
      <formula>180</formula>
    </cfRule>
    <cfRule type="cellIs" dxfId="1" priority="458" operator="greaterThan">
      <formula>260</formula>
    </cfRule>
    <cfRule type="cellIs" dxfId="1" priority="459" operator="greaterThan">
      <formula>330</formula>
    </cfRule>
  </conditionalFormatting>
  <conditionalFormatting sqref="F3">
    <cfRule type="duplicateValues" dxfId="0" priority="16"/>
    <cfRule type="duplicateValues" dxfId="3" priority="15"/>
  </conditionalFormatting>
  <conditionalFormatting sqref="I3">
    <cfRule type="cellIs" dxfId="1" priority="19" operator="greaterThan">
      <formula>330</formula>
    </cfRule>
    <cfRule type="cellIs" dxfId="1" priority="18" operator="greaterThan">
      <formula>260</formula>
    </cfRule>
    <cfRule type="cellIs" dxfId="1" priority="17" operator="greaterThan">
      <formula>180</formula>
    </cfRule>
  </conditionalFormatting>
  <conditionalFormatting sqref="L3">
    <cfRule type="duplicateValues" dxfId="0" priority="20"/>
  </conditionalFormatting>
  <conditionalFormatting sqref="F4">
    <cfRule type="duplicateValues" dxfId="3" priority="157"/>
    <cfRule type="duplicateValues" dxfId="0" priority="158"/>
  </conditionalFormatting>
  <conditionalFormatting sqref="L4">
    <cfRule type="duplicateValues" dxfId="0" priority="192"/>
  </conditionalFormatting>
  <conditionalFormatting sqref="F5">
    <cfRule type="duplicateValues" dxfId="3" priority="153"/>
    <cfRule type="duplicateValues" dxfId="0" priority="154"/>
  </conditionalFormatting>
  <conditionalFormatting sqref="I5">
    <cfRule type="cellIs" dxfId="1" priority="161" operator="greaterThan">
      <formula>180</formula>
    </cfRule>
    <cfRule type="cellIs" dxfId="1" priority="162" operator="greaterThan">
      <formula>260</formula>
    </cfRule>
    <cfRule type="cellIs" dxfId="1" priority="163" operator="greaterThan">
      <formula>330</formula>
    </cfRule>
  </conditionalFormatting>
  <conditionalFormatting sqref="F6">
    <cfRule type="duplicateValues" dxfId="0" priority="6"/>
    <cfRule type="duplicateValues" dxfId="3" priority="5"/>
  </conditionalFormatting>
  <conditionalFormatting sqref="I6">
    <cfRule type="cellIs" dxfId="1" priority="38" operator="greaterThan">
      <formula>180</formula>
    </cfRule>
    <cfRule type="cellIs" dxfId="1" priority="39" operator="greaterThan">
      <formula>260</formula>
    </cfRule>
    <cfRule type="cellIs" dxfId="1" priority="40" operator="greaterThan">
      <formula>330</formula>
    </cfRule>
  </conditionalFormatting>
  <conditionalFormatting sqref="F7">
    <cfRule type="duplicateValues" dxfId="3" priority="288"/>
    <cfRule type="duplicateValues" dxfId="0" priority="289"/>
  </conditionalFormatting>
  <conditionalFormatting sqref="F8">
    <cfRule type="duplicateValues" dxfId="3" priority="43"/>
    <cfRule type="duplicateValues" dxfId="0" priority="44"/>
  </conditionalFormatting>
  <conditionalFormatting sqref="I8">
    <cfRule type="cellIs" dxfId="1" priority="141" operator="greaterThan">
      <formula>180</formula>
    </cfRule>
    <cfRule type="cellIs" dxfId="1" priority="142" operator="greaterThan">
      <formula>260</formula>
    </cfRule>
    <cfRule type="cellIs" dxfId="1" priority="143" operator="greaterThan">
      <formula>330</formula>
    </cfRule>
  </conditionalFormatting>
  <conditionalFormatting sqref="F9">
    <cfRule type="duplicateValues" dxfId="3" priority="144"/>
    <cfRule type="duplicateValues" dxfId="0" priority="145"/>
  </conditionalFormatting>
  <conditionalFormatting sqref="I9">
    <cfRule type="cellIs" dxfId="1" priority="106" operator="greaterThan">
      <formula>180</formula>
    </cfRule>
    <cfRule type="cellIs" dxfId="1" priority="107" operator="greaterThan">
      <formula>260</formula>
    </cfRule>
    <cfRule type="cellIs" dxfId="1" priority="108" operator="greaterThan">
      <formula>330</formula>
    </cfRule>
  </conditionalFormatting>
  <conditionalFormatting sqref="F10">
    <cfRule type="duplicateValues" dxfId="0" priority="4"/>
    <cfRule type="duplicateValues" dxfId="3" priority="3"/>
  </conditionalFormatting>
  <conditionalFormatting sqref="I10">
    <cfRule type="cellIs" dxfId="1" priority="24" operator="greaterThan">
      <formula>180</formula>
    </cfRule>
    <cfRule type="cellIs" dxfId="1" priority="25" operator="greaterThan">
      <formula>260</formula>
    </cfRule>
    <cfRule type="cellIs" dxfId="1" priority="26" operator="greaterThan">
      <formula>330</formula>
    </cfRule>
  </conditionalFormatting>
  <conditionalFormatting sqref="I11">
    <cfRule type="cellIs" dxfId="1" priority="120" operator="greaterThan">
      <formula>180</formula>
    </cfRule>
    <cfRule type="cellIs" dxfId="1" priority="121" operator="greaterThan">
      <formula>260</formula>
    </cfRule>
    <cfRule type="cellIs" dxfId="1" priority="122" operator="greaterThan">
      <formula>330</formula>
    </cfRule>
  </conditionalFormatting>
  <conditionalFormatting sqref="I12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13">
    <cfRule type="duplicateValues" dxfId="3" priority="85"/>
    <cfRule type="duplicateValues" dxfId="0" priority="86"/>
  </conditionalFormatting>
  <conditionalFormatting sqref="I13">
    <cfRule type="cellIs" dxfId="1" priority="87" operator="greaterThan">
      <formula>180</formula>
    </cfRule>
    <cfRule type="cellIs" dxfId="1" priority="88" operator="greaterThan">
      <formula>260</formula>
    </cfRule>
    <cfRule type="cellIs" dxfId="1" priority="89" operator="greaterThan">
      <formula>330</formula>
    </cfRule>
  </conditionalFormatting>
  <conditionalFormatting sqref="L13">
    <cfRule type="duplicateValues" dxfId="0" priority="90"/>
  </conditionalFormatting>
  <conditionalFormatting sqref="F14">
    <cfRule type="duplicateValues" dxfId="3" priority="46"/>
    <cfRule type="duplicateValues" dxfId="0" priority="48"/>
  </conditionalFormatting>
  <conditionalFormatting sqref="I14">
    <cfRule type="cellIs" dxfId="1" priority="50" operator="greaterThan">
      <formula>180</formula>
    </cfRule>
    <cfRule type="cellIs" dxfId="1" priority="52" operator="greaterThan">
      <formula>260</formula>
    </cfRule>
    <cfRule type="cellIs" dxfId="1" priority="54" operator="greaterThan">
      <formula>330</formula>
    </cfRule>
  </conditionalFormatting>
  <conditionalFormatting sqref="L14">
    <cfRule type="duplicateValues" dxfId="0" priority="56"/>
  </conditionalFormatting>
  <conditionalFormatting sqref="F15">
    <cfRule type="duplicateValues" dxfId="0" priority="2"/>
    <cfRule type="duplicateValues" dxfId="3" priority="1"/>
  </conditionalFormatting>
  <conditionalFormatting sqref="I15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L15">
    <cfRule type="duplicateValues" dxfId="0" priority="55"/>
  </conditionalFormatting>
  <conditionalFormatting sqref="F16">
    <cfRule type="duplicateValues" dxfId="3" priority="65"/>
    <cfRule type="duplicateValues" dxfId="0" priority="66"/>
  </conditionalFormatting>
  <conditionalFormatting sqref="I1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F11:F12">
    <cfRule type="duplicateValues" dxfId="3" priority="132"/>
    <cfRule type="duplicateValues" dxfId="0" priority="134"/>
  </conditionalFormatting>
  <conditionalFormatting sqref="I17:I65512">
    <cfRule type="cellIs" dxfId="1" priority="329" operator="greaterThan">
      <formula>180</formula>
    </cfRule>
    <cfRule type="cellIs" dxfId="1" priority="330" operator="greaterThan">
      <formula>260</formula>
    </cfRule>
    <cfRule type="cellIs" dxfId="1" priority="331" operator="greaterThan">
      <formula>330</formula>
    </cfRule>
  </conditionalFormatting>
  <conditionalFormatting sqref="F1:F2 F17:F1048576">
    <cfRule type="duplicateValues" dxfId="3" priority="308"/>
  </conditionalFormatting>
  <conditionalFormatting sqref="I4 I7">
    <cfRule type="cellIs" dxfId="1" priority="187" operator="greaterThan">
      <formula>180</formula>
    </cfRule>
    <cfRule type="cellIs" dxfId="1" priority="188" operator="greaterThan">
      <formula>260</formula>
    </cfRule>
    <cfRule type="cellIs" dxfId="1" priority="189" operator="greaterThan">
      <formula>330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AA22"/>
  <sheetViews>
    <sheetView showGridLines="0" workbookViewId="0">
      <pane ySplit="2" topLeftCell="A3" activePane="bottomLeft" state="frozen"/>
      <selection/>
      <selection pane="bottomLeft" activeCell="B6" sqref="B6"/>
    </sheetView>
  </sheetViews>
  <sheetFormatPr defaultColWidth="9" defaultRowHeight="14.25"/>
  <cols>
    <col min="1" max="1" width="4" style="2049" customWidth="1"/>
    <col min="2" max="2" width="5.75" style="1309" customWidth="1"/>
    <col min="3" max="3" width="19.125" style="1405" customWidth="1"/>
    <col min="4" max="4" width="18.375" style="23" customWidth="1"/>
    <col min="5" max="5" width="6.875" style="1970" customWidth="1"/>
    <col min="6" max="6" width="14.375" style="1406" customWidth="1"/>
    <col min="7" max="7" width="7.875" style="611" customWidth="1"/>
    <col min="8" max="8" width="6.625" style="1407" customWidth="1"/>
    <col min="9" max="9" width="6.875" style="2030" customWidth="1"/>
    <col min="10" max="10" width="8.25" style="1409" customWidth="1"/>
    <col min="11" max="11" width="7.5" style="1310" customWidth="1"/>
    <col min="12" max="12" width="7.5" style="2068" customWidth="1"/>
    <col min="13" max="13" width="6.25" style="1411" customWidth="1"/>
    <col min="14" max="14" width="8.875" style="1308" customWidth="1"/>
    <col min="15" max="15" width="7.125" style="1308" customWidth="1"/>
    <col min="16" max="16" width="5.625" style="1308" customWidth="1"/>
    <col min="17" max="17" width="10" style="2051" customWidth="1"/>
    <col min="18" max="18" width="7.75" style="1974" customWidth="1"/>
    <col min="19" max="19" width="7.75" style="2052" customWidth="1"/>
    <col min="20" max="20" width="6" style="1977" customWidth="1"/>
    <col min="21" max="21" width="7.625" style="2069" customWidth="1"/>
    <col min="22" max="22" width="9" style="1315"/>
    <col min="23" max="23" width="10.5" style="1315" customWidth="1"/>
    <col min="24" max="27" width="9" style="1315"/>
    <col min="28" max="256" width="9" style="1310"/>
    <col min="257" max="257" width="4" style="1310" customWidth="1"/>
    <col min="258" max="258" width="3.75" style="1310" customWidth="1"/>
    <col min="259" max="259" width="15.37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8.75" style="1310" customWidth="1"/>
    <col min="266" max="266" width="8.25" style="1310" customWidth="1"/>
    <col min="267" max="267" width="4.5" style="1310" customWidth="1"/>
    <col min="268" max="268" width="7.5" style="1310" customWidth="1"/>
    <col min="269" max="269" width="6.25" style="1310" customWidth="1"/>
    <col min="270" max="270" width="8" style="1310" customWidth="1"/>
    <col min="271" max="271" width="7.125" style="1310" customWidth="1"/>
    <col min="272" max="272" width="5.625" style="1310" customWidth="1"/>
    <col min="273" max="273" width="10" style="1310" customWidth="1"/>
    <col min="274" max="275" width="7.75" style="1310" customWidth="1"/>
    <col min="276" max="276" width="6" style="1310" customWidth="1"/>
    <col min="277" max="277" width="7.625" style="1310" customWidth="1"/>
    <col min="278" max="278" width="9" style="1310"/>
    <col min="279" max="279" width="10.5" style="1310" customWidth="1"/>
    <col min="280" max="512" width="9" style="1310"/>
    <col min="513" max="513" width="4" style="1310" customWidth="1"/>
    <col min="514" max="514" width="3.75" style="1310" customWidth="1"/>
    <col min="515" max="515" width="15.37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8.75" style="1310" customWidth="1"/>
    <col min="522" max="522" width="8.25" style="1310" customWidth="1"/>
    <col min="523" max="523" width="4.5" style="1310" customWidth="1"/>
    <col min="524" max="524" width="7.5" style="1310" customWidth="1"/>
    <col min="525" max="525" width="6.25" style="1310" customWidth="1"/>
    <col min="526" max="526" width="8" style="1310" customWidth="1"/>
    <col min="527" max="527" width="7.125" style="1310" customWidth="1"/>
    <col min="528" max="528" width="5.625" style="1310" customWidth="1"/>
    <col min="529" max="529" width="10" style="1310" customWidth="1"/>
    <col min="530" max="531" width="7.75" style="1310" customWidth="1"/>
    <col min="532" max="532" width="6" style="1310" customWidth="1"/>
    <col min="533" max="533" width="7.625" style="1310" customWidth="1"/>
    <col min="534" max="534" width="9" style="1310"/>
    <col min="535" max="535" width="10.5" style="1310" customWidth="1"/>
    <col min="536" max="768" width="9" style="1310"/>
    <col min="769" max="769" width="4" style="1310" customWidth="1"/>
    <col min="770" max="770" width="3.75" style="1310" customWidth="1"/>
    <col min="771" max="771" width="15.37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8.75" style="1310" customWidth="1"/>
    <col min="778" max="778" width="8.25" style="1310" customWidth="1"/>
    <col min="779" max="779" width="4.5" style="1310" customWidth="1"/>
    <col min="780" max="780" width="7.5" style="1310" customWidth="1"/>
    <col min="781" max="781" width="6.25" style="1310" customWidth="1"/>
    <col min="782" max="782" width="8" style="1310" customWidth="1"/>
    <col min="783" max="783" width="7.125" style="1310" customWidth="1"/>
    <col min="784" max="784" width="5.625" style="1310" customWidth="1"/>
    <col min="785" max="785" width="10" style="1310" customWidth="1"/>
    <col min="786" max="787" width="7.75" style="1310" customWidth="1"/>
    <col min="788" max="788" width="6" style="1310" customWidth="1"/>
    <col min="789" max="789" width="7.625" style="1310" customWidth="1"/>
    <col min="790" max="790" width="9" style="1310"/>
    <col min="791" max="791" width="10.5" style="1310" customWidth="1"/>
    <col min="792" max="1024" width="9" style="1310"/>
    <col min="1025" max="1025" width="4" style="1310" customWidth="1"/>
    <col min="1026" max="1026" width="3.75" style="1310" customWidth="1"/>
    <col min="1027" max="1027" width="15.37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8.7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7" width="6.25" style="1310" customWidth="1"/>
    <col min="1038" max="1038" width="8" style="1310" customWidth="1"/>
    <col min="1039" max="1039" width="7.125" style="1310" customWidth="1"/>
    <col min="1040" max="1040" width="5.625" style="1310" customWidth="1"/>
    <col min="1041" max="1041" width="10" style="1310" customWidth="1"/>
    <col min="1042" max="1043" width="7.75" style="1310" customWidth="1"/>
    <col min="1044" max="1044" width="6" style="1310" customWidth="1"/>
    <col min="1045" max="1045" width="7.625" style="1310" customWidth="1"/>
    <col min="1046" max="1046" width="9" style="1310"/>
    <col min="1047" max="1047" width="10.5" style="1310" customWidth="1"/>
    <col min="1048" max="1280" width="9" style="1310"/>
    <col min="1281" max="1281" width="4" style="1310" customWidth="1"/>
    <col min="1282" max="1282" width="3.75" style="1310" customWidth="1"/>
    <col min="1283" max="1283" width="15.37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8.7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3" width="6.25" style="1310" customWidth="1"/>
    <col min="1294" max="1294" width="8" style="1310" customWidth="1"/>
    <col min="1295" max="1295" width="7.125" style="1310" customWidth="1"/>
    <col min="1296" max="1296" width="5.625" style="1310" customWidth="1"/>
    <col min="1297" max="1297" width="10" style="1310" customWidth="1"/>
    <col min="1298" max="1299" width="7.75" style="1310" customWidth="1"/>
    <col min="1300" max="1300" width="6" style="1310" customWidth="1"/>
    <col min="1301" max="1301" width="7.625" style="1310" customWidth="1"/>
    <col min="1302" max="1302" width="9" style="1310"/>
    <col min="1303" max="1303" width="10.5" style="1310" customWidth="1"/>
    <col min="1304" max="1536" width="9" style="1310"/>
    <col min="1537" max="1537" width="4" style="1310" customWidth="1"/>
    <col min="1538" max="1538" width="3.75" style="1310" customWidth="1"/>
    <col min="1539" max="1539" width="15.37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8.7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49" width="6.25" style="1310" customWidth="1"/>
    <col min="1550" max="1550" width="8" style="1310" customWidth="1"/>
    <col min="1551" max="1551" width="7.125" style="1310" customWidth="1"/>
    <col min="1552" max="1552" width="5.625" style="1310" customWidth="1"/>
    <col min="1553" max="1553" width="10" style="1310" customWidth="1"/>
    <col min="1554" max="1555" width="7.75" style="1310" customWidth="1"/>
    <col min="1556" max="1556" width="6" style="1310" customWidth="1"/>
    <col min="1557" max="1557" width="7.625" style="1310" customWidth="1"/>
    <col min="1558" max="1558" width="9" style="1310"/>
    <col min="1559" max="1559" width="10.5" style="1310" customWidth="1"/>
    <col min="1560" max="1792" width="9" style="1310"/>
    <col min="1793" max="1793" width="4" style="1310" customWidth="1"/>
    <col min="1794" max="1794" width="3.75" style="1310" customWidth="1"/>
    <col min="1795" max="1795" width="15.37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8.7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5" width="6.25" style="1310" customWidth="1"/>
    <col min="1806" max="1806" width="8" style="1310" customWidth="1"/>
    <col min="1807" max="1807" width="7.125" style="1310" customWidth="1"/>
    <col min="1808" max="1808" width="5.625" style="1310" customWidth="1"/>
    <col min="1809" max="1809" width="10" style="1310" customWidth="1"/>
    <col min="1810" max="1811" width="7.75" style="1310" customWidth="1"/>
    <col min="1812" max="1812" width="6" style="1310" customWidth="1"/>
    <col min="1813" max="1813" width="7.625" style="1310" customWidth="1"/>
    <col min="1814" max="1814" width="9" style="1310"/>
    <col min="1815" max="1815" width="10.5" style="1310" customWidth="1"/>
    <col min="1816" max="2048" width="9" style="1310"/>
    <col min="2049" max="2049" width="4" style="1310" customWidth="1"/>
    <col min="2050" max="2050" width="3.75" style="1310" customWidth="1"/>
    <col min="2051" max="2051" width="15.37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8.7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1" width="6.25" style="1310" customWidth="1"/>
    <col min="2062" max="2062" width="8" style="1310" customWidth="1"/>
    <col min="2063" max="2063" width="7.125" style="1310" customWidth="1"/>
    <col min="2064" max="2064" width="5.625" style="1310" customWidth="1"/>
    <col min="2065" max="2065" width="10" style="1310" customWidth="1"/>
    <col min="2066" max="2067" width="7.75" style="1310" customWidth="1"/>
    <col min="2068" max="2068" width="6" style="1310" customWidth="1"/>
    <col min="2069" max="2069" width="7.625" style="1310" customWidth="1"/>
    <col min="2070" max="2070" width="9" style="1310"/>
    <col min="2071" max="2071" width="10.5" style="1310" customWidth="1"/>
    <col min="2072" max="2304" width="9" style="1310"/>
    <col min="2305" max="2305" width="4" style="1310" customWidth="1"/>
    <col min="2306" max="2306" width="3.75" style="1310" customWidth="1"/>
    <col min="2307" max="2307" width="15.37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8.7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7" width="6.25" style="1310" customWidth="1"/>
    <col min="2318" max="2318" width="8" style="1310" customWidth="1"/>
    <col min="2319" max="2319" width="7.125" style="1310" customWidth="1"/>
    <col min="2320" max="2320" width="5.625" style="1310" customWidth="1"/>
    <col min="2321" max="2321" width="10" style="1310" customWidth="1"/>
    <col min="2322" max="2323" width="7.75" style="1310" customWidth="1"/>
    <col min="2324" max="2324" width="6" style="1310" customWidth="1"/>
    <col min="2325" max="2325" width="7.625" style="1310" customWidth="1"/>
    <col min="2326" max="2326" width="9" style="1310"/>
    <col min="2327" max="2327" width="10.5" style="1310" customWidth="1"/>
    <col min="2328" max="2560" width="9" style="1310"/>
    <col min="2561" max="2561" width="4" style="1310" customWidth="1"/>
    <col min="2562" max="2562" width="3.75" style="1310" customWidth="1"/>
    <col min="2563" max="2563" width="15.37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8.7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3" width="6.25" style="1310" customWidth="1"/>
    <col min="2574" max="2574" width="8" style="1310" customWidth="1"/>
    <col min="2575" max="2575" width="7.125" style="1310" customWidth="1"/>
    <col min="2576" max="2576" width="5.625" style="1310" customWidth="1"/>
    <col min="2577" max="2577" width="10" style="1310" customWidth="1"/>
    <col min="2578" max="2579" width="7.75" style="1310" customWidth="1"/>
    <col min="2580" max="2580" width="6" style="1310" customWidth="1"/>
    <col min="2581" max="2581" width="7.625" style="1310" customWidth="1"/>
    <col min="2582" max="2582" width="9" style="1310"/>
    <col min="2583" max="2583" width="10.5" style="1310" customWidth="1"/>
    <col min="2584" max="2816" width="9" style="1310"/>
    <col min="2817" max="2817" width="4" style="1310" customWidth="1"/>
    <col min="2818" max="2818" width="3.75" style="1310" customWidth="1"/>
    <col min="2819" max="2819" width="15.37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8.7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29" width="6.25" style="1310" customWidth="1"/>
    <col min="2830" max="2830" width="8" style="1310" customWidth="1"/>
    <col min="2831" max="2831" width="7.125" style="1310" customWidth="1"/>
    <col min="2832" max="2832" width="5.625" style="1310" customWidth="1"/>
    <col min="2833" max="2833" width="10" style="1310" customWidth="1"/>
    <col min="2834" max="2835" width="7.75" style="1310" customWidth="1"/>
    <col min="2836" max="2836" width="6" style="1310" customWidth="1"/>
    <col min="2837" max="2837" width="7.625" style="1310" customWidth="1"/>
    <col min="2838" max="2838" width="9" style="1310"/>
    <col min="2839" max="2839" width="10.5" style="1310" customWidth="1"/>
    <col min="2840" max="3072" width="9" style="1310"/>
    <col min="3073" max="3073" width="4" style="1310" customWidth="1"/>
    <col min="3074" max="3074" width="3.75" style="1310" customWidth="1"/>
    <col min="3075" max="3075" width="15.37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8.7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5" width="6.25" style="1310" customWidth="1"/>
    <col min="3086" max="3086" width="8" style="1310" customWidth="1"/>
    <col min="3087" max="3087" width="7.125" style="1310" customWidth="1"/>
    <col min="3088" max="3088" width="5.625" style="1310" customWidth="1"/>
    <col min="3089" max="3089" width="10" style="1310" customWidth="1"/>
    <col min="3090" max="3091" width="7.75" style="1310" customWidth="1"/>
    <col min="3092" max="3092" width="6" style="1310" customWidth="1"/>
    <col min="3093" max="3093" width="7.625" style="1310" customWidth="1"/>
    <col min="3094" max="3094" width="9" style="1310"/>
    <col min="3095" max="3095" width="10.5" style="1310" customWidth="1"/>
    <col min="3096" max="3328" width="9" style="1310"/>
    <col min="3329" max="3329" width="4" style="1310" customWidth="1"/>
    <col min="3330" max="3330" width="3.75" style="1310" customWidth="1"/>
    <col min="3331" max="3331" width="15.37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8.7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1" width="6.25" style="1310" customWidth="1"/>
    <col min="3342" max="3342" width="8" style="1310" customWidth="1"/>
    <col min="3343" max="3343" width="7.125" style="1310" customWidth="1"/>
    <col min="3344" max="3344" width="5.625" style="1310" customWidth="1"/>
    <col min="3345" max="3345" width="10" style="1310" customWidth="1"/>
    <col min="3346" max="3347" width="7.75" style="1310" customWidth="1"/>
    <col min="3348" max="3348" width="6" style="1310" customWidth="1"/>
    <col min="3349" max="3349" width="7.625" style="1310" customWidth="1"/>
    <col min="3350" max="3350" width="9" style="1310"/>
    <col min="3351" max="3351" width="10.5" style="1310" customWidth="1"/>
    <col min="3352" max="3584" width="9" style="1310"/>
    <col min="3585" max="3585" width="4" style="1310" customWidth="1"/>
    <col min="3586" max="3586" width="3.75" style="1310" customWidth="1"/>
    <col min="3587" max="3587" width="15.37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8.7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7" width="6.25" style="1310" customWidth="1"/>
    <col min="3598" max="3598" width="8" style="1310" customWidth="1"/>
    <col min="3599" max="3599" width="7.125" style="1310" customWidth="1"/>
    <col min="3600" max="3600" width="5.625" style="1310" customWidth="1"/>
    <col min="3601" max="3601" width="10" style="1310" customWidth="1"/>
    <col min="3602" max="3603" width="7.75" style="1310" customWidth="1"/>
    <col min="3604" max="3604" width="6" style="1310" customWidth="1"/>
    <col min="3605" max="3605" width="7.625" style="1310" customWidth="1"/>
    <col min="3606" max="3606" width="9" style="1310"/>
    <col min="3607" max="3607" width="10.5" style="1310" customWidth="1"/>
    <col min="3608" max="3840" width="9" style="1310"/>
    <col min="3841" max="3841" width="4" style="1310" customWidth="1"/>
    <col min="3842" max="3842" width="3.75" style="1310" customWidth="1"/>
    <col min="3843" max="3843" width="15.37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8.7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3" width="6.25" style="1310" customWidth="1"/>
    <col min="3854" max="3854" width="8" style="1310" customWidth="1"/>
    <col min="3855" max="3855" width="7.125" style="1310" customWidth="1"/>
    <col min="3856" max="3856" width="5.625" style="1310" customWidth="1"/>
    <col min="3857" max="3857" width="10" style="1310" customWidth="1"/>
    <col min="3858" max="3859" width="7.75" style="1310" customWidth="1"/>
    <col min="3860" max="3860" width="6" style="1310" customWidth="1"/>
    <col min="3861" max="3861" width="7.625" style="1310" customWidth="1"/>
    <col min="3862" max="3862" width="9" style="1310"/>
    <col min="3863" max="3863" width="10.5" style="1310" customWidth="1"/>
    <col min="3864" max="4096" width="9" style="1310"/>
    <col min="4097" max="4097" width="4" style="1310" customWidth="1"/>
    <col min="4098" max="4098" width="3.75" style="1310" customWidth="1"/>
    <col min="4099" max="4099" width="15.37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8.7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09" width="6.25" style="1310" customWidth="1"/>
    <col min="4110" max="4110" width="8" style="1310" customWidth="1"/>
    <col min="4111" max="4111" width="7.125" style="1310" customWidth="1"/>
    <col min="4112" max="4112" width="5.625" style="1310" customWidth="1"/>
    <col min="4113" max="4113" width="10" style="1310" customWidth="1"/>
    <col min="4114" max="4115" width="7.75" style="1310" customWidth="1"/>
    <col min="4116" max="4116" width="6" style="1310" customWidth="1"/>
    <col min="4117" max="4117" width="7.625" style="1310" customWidth="1"/>
    <col min="4118" max="4118" width="9" style="1310"/>
    <col min="4119" max="4119" width="10.5" style="1310" customWidth="1"/>
    <col min="4120" max="4352" width="9" style="1310"/>
    <col min="4353" max="4353" width="4" style="1310" customWidth="1"/>
    <col min="4354" max="4354" width="3.75" style="1310" customWidth="1"/>
    <col min="4355" max="4355" width="15.37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8.7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5" width="6.25" style="1310" customWidth="1"/>
    <col min="4366" max="4366" width="8" style="1310" customWidth="1"/>
    <col min="4367" max="4367" width="7.125" style="1310" customWidth="1"/>
    <col min="4368" max="4368" width="5.625" style="1310" customWidth="1"/>
    <col min="4369" max="4369" width="10" style="1310" customWidth="1"/>
    <col min="4370" max="4371" width="7.75" style="1310" customWidth="1"/>
    <col min="4372" max="4372" width="6" style="1310" customWidth="1"/>
    <col min="4373" max="4373" width="7.625" style="1310" customWidth="1"/>
    <col min="4374" max="4374" width="9" style="1310"/>
    <col min="4375" max="4375" width="10.5" style="1310" customWidth="1"/>
    <col min="4376" max="4608" width="9" style="1310"/>
    <col min="4609" max="4609" width="4" style="1310" customWidth="1"/>
    <col min="4610" max="4610" width="3.75" style="1310" customWidth="1"/>
    <col min="4611" max="4611" width="15.37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8.7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1" width="6.25" style="1310" customWidth="1"/>
    <col min="4622" max="4622" width="8" style="1310" customWidth="1"/>
    <col min="4623" max="4623" width="7.125" style="1310" customWidth="1"/>
    <col min="4624" max="4624" width="5.625" style="1310" customWidth="1"/>
    <col min="4625" max="4625" width="10" style="1310" customWidth="1"/>
    <col min="4626" max="4627" width="7.75" style="1310" customWidth="1"/>
    <col min="4628" max="4628" width="6" style="1310" customWidth="1"/>
    <col min="4629" max="4629" width="7.625" style="1310" customWidth="1"/>
    <col min="4630" max="4630" width="9" style="1310"/>
    <col min="4631" max="4631" width="10.5" style="1310" customWidth="1"/>
    <col min="4632" max="4864" width="9" style="1310"/>
    <col min="4865" max="4865" width="4" style="1310" customWidth="1"/>
    <col min="4866" max="4866" width="3.75" style="1310" customWidth="1"/>
    <col min="4867" max="4867" width="15.37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8.7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7" width="6.25" style="1310" customWidth="1"/>
    <col min="4878" max="4878" width="8" style="1310" customWidth="1"/>
    <col min="4879" max="4879" width="7.125" style="1310" customWidth="1"/>
    <col min="4880" max="4880" width="5.625" style="1310" customWidth="1"/>
    <col min="4881" max="4881" width="10" style="1310" customWidth="1"/>
    <col min="4882" max="4883" width="7.75" style="1310" customWidth="1"/>
    <col min="4884" max="4884" width="6" style="1310" customWidth="1"/>
    <col min="4885" max="4885" width="7.625" style="1310" customWidth="1"/>
    <col min="4886" max="4886" width="9" style="1310"/>
    <col min="4887" max="4887" width="10.5" style="1310" customWidth="1"/>
    <col min="4888" max="5120" width="9" style="1310"/>
    <col min="5121" max="5121" width="4" style="1310" customWidth="1"/>
    <col min="5122" max="5122" width="3.75" style="1310" customWidth="1"/>
    <col min="5123" max="5123" width="15.37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8.7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3" width="6.25" style="1310" customWidth="1"/>
    <col min="5134" max="5134" width="8" style="1310" customWidth="1"/>
    <col min="5135" max="5135" width="7.125" style="1310" customWidth="1"/>
    <col min="5136" max="5136" width="5.625" style="1310" customWidth="1"/>
    <col min="5137" max="5137" width="10" style="1310" customWidth="1"/>
    <col min="5138" max="5139" width="7.75" style="1310" customWidth="1"/>
    <col min="5140" max="5140" width="6" style="1310" customWidth="1"/>
    <col min="5141" max="5141" width="7.625" style="1310" customWidth="1"/>
    <col min="5142" max="5142" width="9" style="1310"/>
    <col min="5143" max="5143" width="10.5" style="1310" customWidth="1"/>
    <col min="5144" max="5376" width="9" style="1310"/>
    <col min="5377" max="5377" width="4" style="1310" customWidth="1"/>
    <col min="5378" max="5378" width="3.75" style="1310" customWidth="1"/>
    <col min="5379" max="5379" width="15.37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8.7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89" width="6.25" style="1310" customWidth="1"/>
    <col min="5390" max="5390" width="8" style="1310" customWidth="1"/>
    <col min="5391" max="5391" width="7.125" style="1310" customWidth="1"/>
    <col min="5392" max="5392" width="5.625" style="1310" customWidth="1"/>
    <col min="5393" max="5393" width="10" style="1310" customWidth="1"/>
    <col min="5394" max="5395" width="7.75" style="1310" customWidth="1"/>
    <col min="5396" max="5396" width="6" style="1310" customWidth="1"/>
    <col min="5397" max="5397" width="7.625" style="1310" customWidth="1"/>
    <col min="5398" max="5398" width="9" style="1310"/>
    <col min="5399" max="5399" width="10.5" style="1310" customWidth="1"/>
    <col min="5400" max="5632" width="9" style="1310"/>
    <col min="5633" max="5633" width="4" style="1310" customWidth="1"/>
    <col min="5634" max="5634" width="3.75" style="1310" customWidth="1"/>
    <col min="5635" max="5635" width="15.37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8.7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5" width="6.25" style="1310" customWidth="1"/>
    <col min="5646" max="5646" width="8" style="1310" customWidth="1"/>
    <col min="5647" max="5647" width="7.125" style="1310" customWidth="1"/>
    <col min="5648" max="5648" width="5.625" style="1310" customWidth="1"/>
    <col min="5649" max="5649" width="10" style="1310" customWidth="1"/>
    <col min="5650" max="5651" width="7.75" style="1310" customWidth="1"/>
    <col min="5652" max="5652" width="6" style="1310" customWidth="1"/>
    <col min="5653" max="5653" width="7.625" style="1310" customWidth="1"/>
    <col min="5654" max="5654" width="9" style="1310"/>
    <col min="5655" max="5655" width="10.5" style="1310" customWidth="1"/>
    <col min="5656" max="5888" width="9" style="1310"/>
    <col min="5889" max="5889" width="4" style="1310" customWidth="1"/>
    <col min="5890" max="5890" width="3.75" style="1310" customWidth="1"/>
    <col min="5891" max="5891" width="15.37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8.7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1" width="6.25" style="1310" customWidth="1"/>
    <col min="5902" max="5902" width="8" style="1310" customWidth="1"/>
    <col min="5903" max="5903" width="7.125" style="1310" customWidth="1"/>
    <col min="5904" max="5904" width="5.625" style="1310" customWidth="1"/>
    <col min="5905" max="5905" width="10" style="1310" customWidth="1"/>
    <col min="5906" max="5907" width="7.75" style="1310" customWidth="1"/>
    <col min="5908" max="5908" width="6" style="1310" customWidth="1"/>
    <col min="5909" max="5909" width="7.625" style="1310" customWidth="1"/>
    <col min="5910" max="5910" width="9" style="1310"/>
    <col min="5911" max="5911" width="10.5" style="1310" customWidth="1"/>
    <col min="5912" max="6144" width="9" style="1310"/>
    <col min="6145" max="6145" width="4" style="1310" customWidth="1"/>
    <col min="6146" max="6146" width="3.75" style="1310" customWidth="1"/>
    <col min="6147" max="6147" width="15.37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8.7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7" width="6.25" style="1310" customWidth="1"/>
    <col min="6158" max="6158" width="8" style="1310" customWidth="1"/>
    <col min="6159" max="6159" width="7.125" style="1310" customWidth="1"/>
    <col min="6160" max="6160" width="5.625" style="1310" customWidth="1"/>
    <col min="6161" max="6161" width="10" style="1310" customWidth="1"/>
    <col min="6162" max="6163" width="7.75" style="1310" customWidth="1"/>
    <col min="6164" max="6164" width="6" style="1310" customWidth="1"/>
    <col min="6165" max="6165" width="7.625" style="1310" customWidth="1"/>
    <col min="6166" max="6166" width="9" style="1310"/>
    <col min="6167" max="6167" width="10.5" style="1310" customWidth="1"/>
    <col min="6168" max="6400" width="9" style="1310"/>
    <col min="6401" max="6401" width="4" style="1310" customWidth="1"/>
    <col min="6402" max="6402" width="3.75" style="1310" customWidth="1"/>
    <col min="6403" max="6403" width="15.37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8.7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3" width="6.25" style="1310" customWidth="1"/>
    <col min="6414" max="6414" width="8" style="1310" customWidth="1"/>
    <col min="6415" max="6415" width="7.125" style="1310" customWidth="1"/>
    <col min="6416" max="6416" width="5.625" style="1310" customWidth="1"/>
    <col min="6417" max="6417" width="10" style="1310" customWidth="1"/>
    <col min="6418" max="6419" width="7.75" style="1310" customWidth="1"/>
    <col min="6420" max="6420" width="6" style="1310" customWidth="1"/>
    <col min="6421" max="6421" width="7.625" style="1310" customWidth="1"/>
    <col min="6422" max="6422" width="9" style="1310"/>
    <col min="6423" max="6423" width="10.5" style="1310" customWidth="1"/>
    <col min="6424" max="6656" width="9" style="1310"/>
    <col min="6657" max="6657" width="4" style="1310" customWidth="1"/>
    <col min="6658" max="6658" width="3.75" style="1310" customWidth="1"/>
    <col min="6659" max="6659" width="15.37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8.7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69" width="6.25" style="1310" customWidth="1"/>
    <col min="6670" max="6670" width="8" style="1310" customWidth="1"/>
    <col min="6671" max="6671" width="7.125" style="1310" customWidth="1"/>
    <col min="6672" max="6672" width="5.625" style="1310" customWidth="1"/>
    <col min="6673" max="6673" width="10" style="1310" customWidth="1"/>
    <col min="6674" max="6675" width="7.75" style="1310" customWidth="1"/>
    <col min="6676" max="6676" width="6" style="1310" customWidth="1"/>
    <col min="6677" max="6677" width="7.625" style="1310" customWidth="1"/>
    <col min="6678" max="6678" width="9" style="1310"/>
    <col min="6679" max="6679" width="10.5" style="1310" customWidth="1"/>
    <col min="6680" max="6912" width="9" style="1310"/>
    <col min="6913" max="6913" width="4" style="1310" customWidth="1"/>
    <col min="6914" max="6914" width="3.75" style="1310" customWidth="1"/>
    <col min="6915" max="6915" width="15.37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8.7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5" width="6.25" style="1310" customWidth="1"/>
    <col min="6926" max="6926" width="8" style="1310" customWidth="1"/>
    <col min="6927" max="6927" width="7.125" style="1310" customWidth="1"/>
    <col min="6928" max="6928" width="5.625" style="1310" customWidth="1"/>
    <col min="6929" max="6929" width="10" style="1310" customWidth="1"/>
    <col min="6930" max="6931" width="7.75" style="1310" customWidth="1"/>
    <col min="6932" max="6932" width="6" style="1310" customWidth="1"/>
    <col min="6933" max="6933" width="7.625" style="1310" customWidth="1"/>
    <col min="6934" max="6934" width="9" style="1310"/>
    <col min="6935" max="6935" width="10.5" style="1310" customWidth="1"/>
    <col min="6936" max="7168" width="9" style="1310"/>
    <col min="7169" max="7169" width="4" style="1310" customWidth="1"/>
    <col min="7170" max="7170" width="3.75" style="1310" customWidth="1"/>
    <col min="7171" max="7171" width="15.37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8.7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1" width="6.25" style="1310" customWidth="1"/>
    <col min="7182" max="7182" width="8" style="1310" customWidth="1"/>
    <col min="7183" max="7183" width="7.125" style="1310" customWidth="1"/>
    <col min="7184" max="7184" width="5.625" style="1310" customWidth="1"/>
    <col min="7185" max="7185" width="10" style="1310" customWidth="1"/>
    <col min="7186" max="7187" width="7.75" style="1310" customWidth="1"/>
    <col min="7188" max="7188" width="6" style="1310" customWidth="1"/>
    <col min="7189" max="7189" width="7.625" style="1310" customWidth="1"/>
    <col min="7190" max="7190" width="9" style="1310"/>
    <col min="7191" max="7191" width="10.5" style="1310" customWidth="1"/>
    <col min="7192" max="7424" width="9" style="1310"/>
    <col min="7425" max="7425" width="4" style="1310" customWidth="1"/>
    <col min="7426" max="7426" width="3.75" style="1310" customWidth="1"/>
    <col min="7427" max="7427" width="15.37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8.7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7" width="6.25" style="1310" customWidth="1"/>
    <col min="7438" max="7438" width="8" style="1310" customWidth="1"/>
    <col min="7439" max="7439" width="7.125" style="1310" customWidth="1"/>
    <col min="7440" max="7440" width="5.625" style="1310" customWidth="1"/>
    <col min="7441" max="7441" width="10" style="1310" customWidth="1"/>
    <col min="7442" max="7443" width="7.75" style="1310" customWidth="1"/>
    <col min="7444" max="7444" width="6" style="1310" customWidth="1"/>
    <col min="7445" max="7445" width="7.625" style="1310" customWidth="1"/>
    <col min="7446" max="7446" width="9" style="1310"/>
    <col min="7447" max="7447" width="10.5" style="1310" customWidth="1"/>
    <col min="7448" max="7680" width="9" style="1310"/>
    <col min="7681" max="7681" width="4" style="1310" customWidth="1"/>
    <col min="7682" max="7682" width="3.75" style="1310" customWidth="1"/>
    <col min="7683" max="7683" width="15.37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8.7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3" width="6.25" style="1310" customWidth="1"/>
    <col min="7694" max="7694" width="8" style="1310" customWidth="1"/>
    <col min="7695" max="7695" width="7.125" style="1310" customWidth="1"/>
    <col min="7696" max="7696" width="5.625" style="1310" customWidth="1"/>
    <col min="7697" max="7697" width="10" style="1310" customWidth="1"/>
    <col min="7698" max="7699" width="7.75" style="1310" customWidth="1"/>
    <col min="7700" max="7700" width="6" style="1310" customWidth="1"/>
    <col min="7701" max="7701" width="7.625" style="1310" customWidth="1"/>
    <col min="7702" max="7702" width="9" style="1310"/>
    <col min="7703" max="7703" width="10.5" style="1310" customWidth="1"/>
    <col min="7704" max="7936" width="9" style="1310"/>
    <col min="7937" max="7937" width="4" style="1310" customWidth="1"/>
    <col min="7938" max="7938" width="3.75" style="1310" customWidth="1"/>
    <col min="7939" max="7939" width="15.37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8.7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49" width="6.25" style="1310" customWidth="1"/>
    <col min="7950" max="7950" width="8" style="1310" customWidth="1"/>
    <col min="7951" max="7951" width="7.125" style="1310" customWidth="1"/>
    <col min="7952" max="7952" width="5.625" style="1310" customWidth="1"/>
    <col min="7953" max="7953" width="10" style="1310" customWidth="1"/>
    <col min="7954" max="7955" width="7.75" style="1310" customWidth="1"/>
    <col min="7956" max="7956" width="6" style="1310" customWidth="1"/>
    <col min="7957" max="7957" width="7.625" style="1310" customWidth="1"/>
    <col min="7958" max="7958" width="9" style="1310"/>
    <col min="7959" max="7959" width="10.5" style="1310" customWidth="1"/>
    <col min="7960" max="8192" width="9" style="1310"/>
    <col min="8193" max="8193" width="4" style="1310" customWidth="1"/>
    <col min="8194" max="8194" width="3.75" style="1310" customWidth="1"/>
    <col min="8195" max="8195" width="15.37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8.7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5" width="6.25" style="1310" customWidth="1"/>
    <col min="8206" max="8206" width="8" style="1310" customWidth="1"/>
    <col min="8207" max="8207" width="7.125" style="1310" customWidth="1"/>
    <col min="8208" max="8208" width="5.625" style="1310" customWidth="1"/>
    <col min="8209" max="8209" width="10" style="1310" customWidth="1"/>
    <col min="8210" max="8211" width="7.75" style="1310" customWidth="1"/>
    <col min="8212" max="8212" width="6" style="1310" customWidth="1"/>
    <col min="8213" max="8213" width="7.625" style="1310" customWidth="1"/>
    <col min="8214" max="8214" width="9" style="1310"/>
    <col min="8215" max="8215" width="10.5" style="1310" customWidth="1"/>
    <col min="8216" max="8448" width="9" style="1310"/>
    <col min="8449" max="8449" width="4" style="1310" customWidth="1"/>
    <col min="8450" max="8450" width="3.75" style="1310" customWidth="1"/>
    <col min="8451" max="8451" width="15.37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8.7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1" width="6.25" style="1310" customWidth="1"/>
    <col min="8462" max="8462" width="8" style="1310" customWidth="1"/>
    <col min="8463" max="8463" width="7.125" style="1310" customWidth="1"/>
    <col min="8464" max="8464" width="5.625" style="1310" customWidth="1"/>
    <col min="8465" max="8465" width="10" style="1310" customWidth="1"/>
    <col min="8466" max="8467" width="7.75" style="1310" customWidth="1"/>
    <col min="8468" max="8468" width="6" style="1310" customWidth="1"/>
    <col min="8469" max="8469" width="7.625" style="1310" customWidth="1"/>
    <col min="8470" max="8470" width="9" style="1310"/>
    <col min="8471" max="8471" width="10.5" style="1310" customWidth="1"/>
    <col min="8472" max="8704" width="9" style="1310"/>
    <col min="8705" max="8705" width="4" style="1310" customWidth="1"/>
    <col min="8706" max="8706" width="3.75" style="1310" customWidth="1"/>
    <col min="8707" max="8707" width="15.37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8.7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7" width="6.25" style="1310" customWidth="1"/>
    <col min="8718" max="8718" width="8" style="1310" customWidth="1"/>
    <col min="8719" max="8719" width="7.125" style="1310" customWidth="1"/>
    <col min="8720" max="8720" width="5.625" style="1310" customWidth="1"/>
    <col min="8721" max="8721" width="10" style="1310" customWidth="1"/>
    <col min="8722" max="8723" width="7.75" style="1310" customWidth="1"/>
    <col min="8724" max="8724" width="6" style="1310" customWidth="1"/>
    <col min="8725" max="8725" width="7.625" style="1310" customWidth="1"/>
    <col min="8726" max="8726" width="9" style="1310"/>
    <col min="8727" max="8727" width="10.5" style="1310" customWidth="1"/>
    <col min="8728" max="8960" width="9" style="1310"/>
    <col min="8961" max="8961" width="4" style="1310" customWidth="1"/>
    <col min="8962" max="8962" width="3.75" style="1310" customWidth="1"/>
    <col min="8963" max="8963" width="15.37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8.7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3" width="6.25" style="1310" customWidth="1"/>
    <col min="8974" max="8974" width="8" style="1310" customWidth="1"/>
    <col min="8975" max="8975" width="7.125" style="1310" customWidth="1"/>
    <col min="8976" max="8976" width="5.625" style="1310" customWidth="1"/>
    <col min="8977" max="8977" width="10" style="1310" customWidth="1"/>
    <col min="8978" max="8979" width="7.75" style="1310" customWidth="1"/>
    <col min="8980" max="8980" width="6" style="1310" customWidth="1"/>
    <col min="8981" max="8981" width="7.625" style="1310" customWidth="1"/>
    <col min="8982" max="8982" width="9" style="1310"/>
    <col min="8983" max="8983" width="10.5" style="1310" customWidth="1"/>
    <col min="8984" max="9216" width="9" style="1310"/>
    <col min="9217" max="9217" width="4" style="1310" customWidth="1"/>
    <col min="9218" max="9218" width="3.75" style="1310" customWidth="1"/>
    <col min="9219" max="9219" width="15.37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8.7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29" width="6.25" style="1310" customWidth="1"/>
    <col min="9230" max="9230" width="8" style="1310" customWidth="1"/>
    <col min="9231" max="9231" width="7.125" style="1310" customWidth="1"/>
    <col min="9232" max="9232" width="5.625" style="1310" customWidth="1"/>
    <col min="9233" max="9233" width="10" style="1310" customWidth="1"/>
    <col min="9234" max="9235" width="7.75" style="1310" customWidth="1"/>
    <col min="9236" max="9236" width="6" style="1310" customWidth="1"/>
    <col min="9237" max="9237" width="7.625" style="1310" customWidth="1"/>
    <col min="9238" max="9238" width="9" style="1310"/>
    <col min="9239" max="9239" width="10.5" style="1310" customWidth="1"/>
    <col min="9240" max="9472" width="9" style="1310"/>
    <col min="9473" max="9473" width="4" style="1310" customWidth="1"/>
    <col min="9474" max="9474" width="3.75" style="1310" customWidth="1"/>
    <col min="9475" max="9475" width="15.37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8.7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5" width="6.25" style="1310" customWidth="1"/>
    <col min="9486" max="9486" width="8" style="1310" customWidth="1"/>
    <col min="9487" max="9487" width="7.125" style="1310" customWidth="1"/>
    <col min="9488" max="9488" width="5.625" style="1310" customWidth="1"/>
    <col min="9489" max="9489" width="10" style="1310" customWidth="1"/>
    <col min="9490" max="9491" width="7.75" style="1310" customWidth="1"/>
    <col min="9492" max="9492" width="6" style="1310" customWidth="1"/>
    <col min="9493" max="9493" width="7.625" style="1310" customWidth="1"/>
    <col min="9494" max="9494" width="9" style="1310"/>
    <col min="9495" max="9495" width="10.5" style="1310" customWidth="1"/>
    <col min="9496" max="9728" width="9" style="1310"/>
    <col min="9729" max="9729" width="4" style="1310" customWidth="1"/>
    <col min="9730" max="9730" width="3.75" style="1310" customWidth="1"/>
    <col min="9731" max="9731" width="15.37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8.7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1" width="6.25" style="1310" customWidth="1"/>
    <col min="9742" max="9742" width="8" style="1310" customWidth="1"/>
    <col min="9743" max="9743" width="7.125" style="1310" customWidth="1"/>
    <col min="9744" max="9744" width="5.625" style="1310" customWidth="1"/>
    <col min="9745" max="9745" width="10" style="1310" customWidth="1"/>
    <col min="9746" max="9747" width="7.75" style="1310" customWidth="1"/>
    <col min="9748" max="9748" width="6" style="1310" customWidth="1"/>
    <col min="9749" max="9749" width="7.625" style="1310" customWidth="1"/>
    <col min="9750" max="9750" width="9" style="1310"/>
    <col min="9751" max="9751" width="10.5" style="1310" customWidth="1"/>
    <col min="9752" max="9984" width="9" style="1310"/>
    <col min="9985" max="9985" width="4" style="1310" customWidth="1"/>
    <col min="9986" max="9986" width="3.75" style="1310" customWidth="1"/>
    <col min="9987" max="9987" width="15.37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8.7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7" width="6.25" style="1310" customWidth="1"/>
    <col min="9998" max="9998" width="8" style="1310" customWidth="1"/>
    <col min="9999" max="9999" width="7.125" style="1310" customWidth="1"/>
    <col min="10000" max="10000" width="5.625" style="1310" customWidth="1"/>
    <col min="10001" max="10001" width="10" style="1310" customWidth="1"/>
    <col min="10002" max="10003" width="7.75" style="1310" customWidth="1"/>
    <col min="10004" max="10004" width="6" style="1310" customWidth="1"/>
    <col min="10005" max="10005" width="7.625" style="1310" customWidth="1"/>
    <col min="10006" max="10006" width="9" style="1310"/>
    <col min="10007" max="10007" width="10.5" style="1310" customWidth="1"/>
    <col min="10008" max="10240" width="9" style="1310"/>
    <col min="10241" max="10241" width="4" style="1310" customWidth="1"/>
    <col min="10242" max="10242" width="3.75" style="1310" customWidth="1"/>
    <col min="10243" max="10243" width="15.37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8.7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3" width="6.25" style="1310" customWidth="1"/>
    <col min="10254" max="10254" width="8" style="1310" customWidth="1"/>
    <col min="10255" max="10255" width="7.125" style="1310" customWidth="1"/>
    <col min="10256" max="10256" width="5.625" style="1310" customWidth="1"/>
    <col min="10257" max="10257" width="10" style="1310" customWidth="1"/>
    <col min="10258" max="10259" width="7.75" style="1310" customWidth="1"/>
    <col min="10260" max="10260" width="6" style="1310" customWidth="1"/>
    <col min="10261" max="10261" width="7.625" style="1310" customWidth="1"/>
    <col min="10262" max="10262" width="9" style="1310"/>
    <col min="10263" max="10263" width="10.5" style="1310" customWidth="1"/>
    <col min="10264" max="10496" width="9" style="1310"/>
    <col min="10497" max="10497" width="4" style="1310" customWidth="1"/>
    <col min="10498" max="10498" width="3.75" style="1310" customWidth="1"/>
    <col min="10499" max="10499" width="15.37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8.7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09" width="6.25" style="1310" customWidth="1"/>
    <col min="10510" max="10510" width="8" style="1310" customWidth="1"/>
    <col min="10511" max="10511" width="7.125" style="1310" customWidth="1"/>
    <col min="10512" max="10512" width="5.625" style="1310" customWidth="1"/>
    <col min="10513" max="10513" width="10" style="1310" customWidth="1"/>
    <col min="10514" max="10515" width="7.75" style="1310" customWidth="1"/>
    <col min="10516" max="10516" width="6" style="1310" customWidth="1"/>
    <col min="10517" max="10517" width="7.625" style="1310" customWidth="1"/>
    <col min="10518" max="10518" width="9" style="1310"/>
    <col min="10519" max="10519" width="10.5" style="1310" customWidth="1"/>
    <col min="10520" max="10752" width="9" style="1310"/>
    <col min="10753" max="10753" width="4" style="1310" customWidth="1"/>
    <col min="10754" max="10754" width="3.75" style="1310" customWidth="1"/>
    <col min="10755" max="10755" width="15.37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8.7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5" width="6.25" style="1310" customWidth="1"/>
    <col min="10766" max="10766" width="8" style="1310" customWidth="1"/>
    <col min="10767" max="10767" width="7.125" style="1310" customWidth="1"/>
    <col min="10768" max="10768" width="5.625" style="1310" customWidth="1"/>
    <col min="10769" max="10769" width="10" style="1310" customWidth="1"/>
    <col min="10770" max="10771" width="7.75" style="1310" customWidth="1"/>
    <col min="10772" max="10772" width="6" style="1310" customWidth="1"/>
    <col min="10773" max="10773" width="7.625" style="1310" customWidth="1"/>
    <col min="10774" max="10774" width="9" style="1310"/>
    <col min="10775" max="10775" width="10.5" style="1310" customWidth="1"/>
    <col min="10776" max="11008" width="9" style="1310"/>
    <col min="11009" max="11009" width="4" style="1310" customWidth="1"/>
    <col min="11010" max="11010" width="3.75" style="1310" customWidth="1"/>
    <col min="11011" max="11011" width="15.37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8.7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1" width="6.25" style="1310" customWidth="1"/>
    <col min="11022" max="11022" width="8" style="1310" customWidth="1"/>
    <col min="11023" max="11023" width="7.125" style="1310" customWidth="1"/>
    <col min="11024" max="11024" width="5.625" style="1310" customWidth="1"/>
    <col min="11025" max="11025" width="10" style="1310" customWidth="1"/>
    <col min="11026" max="11027" width="7.75" style="1310" customWidth="1"/>
    <col min="11028" max="11028" width="6" style="1310" customWidth="1"/>
    <col min="11029" max="11029" width="7.625" style="1310" customWidth="1"/>
    <col min="11030" max="11030" width="9" style="1310"/>
    <col min="11031" max="11031" width="10.5" style="1310" customWidth="1"/>
    <col min="11032" max="11264" width="9" style="1310"/>
    <col min="11265" max="11265" width="4" style="1310" customWidth="1"/>
    <col min="11266" max="11266" width="3.75" style="1310" customWidth="1"/>
    <col min="11267" max="11267" width="15.37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8.7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7" width="6.25" style="1310" customWidth="1"/>
    <col min="11278" max="11278" width="8" style="1310" customWidth="1"/>
    <col min="11279" max="11279" width="7.125" style="1310" customWidth="1"/>
    <col min="11280" max="11280" width="5.625" style="1310" customWidth="1"/>
    <col min="11281" max="11281" width="10" style="1310" customWidth="1"/>
    <col min="11282" max="11283" width="7.75" style="1310" customWidth="1"/>
    <col min="11284" max="11284" width="6" style="1310" customWidth="1"/>
    <col min="11285" max="11285" width="7.625" style="1310" customWidth="1"/>
    <col min="11286" max="11286" width="9" style="1310"/>
    <col min="11287" max="11287" width="10.5" style="1310" customWidth="1"/>
    <col min="11288" max="11520" width="9" style="1310"/>
    <col min="11521" max="11521" width="4" style="1310" customWidth="1"/>
    <col min="11522" max="11522" width="3.75" style="1310" customWidth="1"/>
    <col min="11523" max="11523" width="15.37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8.7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3" width="6.25" style="1310" customWidth="1"/>
    <col min="11534" max="11534" width="8" style="1310" customWidth="1"/>
    <col min="11535" max="11535" width="7.125" style="1310" customWidth="1"/>
    <col min="11536" max="11536" width="5.625" style="1310" customWidth="1"/>
    <col min="11537" max="11537" width="10" style="1310" customWidth="1"/>
    <col min="11538" max="11539" width="7.75" style="1310" customWidth="1"/>
    <col min="11540" max="11540" width="6" style="1310" customWidth="1"/>
    <col min="11541" max="11541" width="7.625" style="1310" customWidth="1"/>
    <col min="11542" max="11542" width="9" style="1310"/>
    <col min="11543" max="11543" width="10.5" style="1310" customWidth="1"/>
    <col min="11544" max="11776" width="9" style="1310"/>
    <col min="11777" max="11777" width="4" style="1310" customWidth="1"/>
    <col min="11778" max="11778" width="3.75" style="1310" customWidth="1"/>
    <col min="11779" max="11779" width="15.37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8.7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89" width="6.25" style="1310" customWidth="1"/>
    <col min="11790" max="11790" width="8" style="1310" customWidth="1"/>
    <col min="11791" max="11791" width="7.125" style="1310" customWidth="1"/>
    <col min="11792" max="11792" width="5.625" style="1310" customWidth="1"/>
    <col min="11793" max="11793" width="10" style="1310" customWidth="1"/>
    <col min="11794" max="11795" width="7.75" style="1310" customWidth="1"/>
    <col min="11796" max="11796" width="6" style="1310" customWidth="1"/>
    <col min="11797" max="11797" width="7.625" style="1310" customWidth="1"/>
    <col min="11798" max="11798" width="9" style="1310"/>
    <col min="11799" max="11799" width="10.5" style="1310" customWidth="1"/>
    <col min="11800" max="12032" width="9" style="1310"/>
    <col min="12033" max="12033" width="4" style="1310" customWidth="1"/>
    <col min="12034" max="12034" width="3.75" style="1310" customWidth="1"/>
    <col min="12035" max="12035" width="15.37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8.7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5" width="6.25" style="1310" customWidth="1"/>
    <col min="12046" max="12046" width="8" style="1310" customWidth="1"/>
    <col min="12047" max="12047" width="7.125" style="1310" customWidth="1"/>
    <col min="12048" max="12048" width="5.625" style="1310" customWidth="1"/>
    <col min="12049" max="12049" width="10" style="1310" customWidth="1"/>
    <col min="12050" max="12051" width="7.75" style="1310" customWidth="1"/>
    <col min="12052" max="12052" width="6" style="1310" customWidth="1"/>
    <col min="12053" max="12053" width="7.625" style="1310" customWidth="1"/>
    <col min="12054" max="12054" width="9" style="1310"/>
    <col min="12055" max="12055" width="10.5" style="1310" customWidth="1"/>
    <col min="12056" max="12288" width="9" style="1310"/>
    <col min="12289" max="12289" width="4" style="1310" customWidth="1"/>
    <col min="12290" max="12290" width="3.75" style="1310" customWidth="1"/>
    <col min="12291" max="12291" width="15.37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8.7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1" width="6.25" style="1310" customWidth="1"/>
    <col min="12302" max="12302" width="8" style="1310" customWidth="1"/>
    <col min="12303" max="12303" width="7.125" style="1310" customWidth="1"/>
    <col min="12304" max="12304" width="5.625" style="1310" customWidth="1"/>
    <col min="12305" max="12305" width="10" style="1310" customWidth="1"/>
    <col min="12306" max="12307" width="7.75" style="1310" customWidth="1"/>
    <col min="12308" max="12308" width="6" style="1310" customWidth="1"/>
    <col min="12309" max="12309" width="7.625" style="1310" customWidth="1"/>
    <col min="12310" max="12310" width="9" style="1310"/>
    <col min="12311" max="12311" width="10.5" style="1310" customWidth="1"/>
    <col min="12312" max="12544" width="9" style="1310"/>
    <col min="12545" max="12545" width="4" style="1310" customWidth="1"/>
    <col min="12546" max="12546" width="3.75" style="1310" customWidth="1"/>
    <col min="12547" max="12547" width="15.37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8.7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7" width="6.25" style="1310" customWidth="1"/>
    <col min="12558" max="12558" width="8" style="1310" customWidth="1"/>
    <col min="12559" max="12559" width="7.125" style="1310" customWidth="1"/>
    <col min="12560" max="12560" width="5.625" style="1310" customWidth="1"/>
    <col min="12561" max="12561" width="10" style="1310" customWidth="1"/>
    <col min="12562" max="12563" width="7.75" style="1310" customWidth="1"/>
    <col min="12564" max="12564" width="6" style="1310" customWidth="1"/>
    <col min="12565" max="12565" width="7.625" style="1310" customWidth="1"/>
    <col min="12566" max="12566" width="9" style="1310"/>
    <col min="12567" max="12567" width="10.5" style="1310" customWidth="1"/>
    <col min="12568" max="12800" width="9" style="1310"/>
    <col min="12801" max="12801" width="4" style="1310" customWidth="1"/>
    <col min="12802" max="12802" width="3.75" style="1310" customWidth="1"/>
    <col min="12803" max="12803" width="15.37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8.7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3" width="6.25" style="1310" customWidth="1"/>
    <col min="12814" max="12814" width="8" style="1310" customWidth="1"/>
    <col min="12815" max="12815" width="7.125" style="1310" customWidth="1"/>
    <col min="12816" max="12816" width="5.625" style="1310" customWidth="1"/>
    <col min="12817" max="12817" width="10" style="1310" customWidth="1"/>
    <col min="12818" max="12819" width="7.75" style="1310" customWidth="1"/>
    <col min="12820" max="12820" width="6" style="1310" customWidth="1"/>
    <col min="12821" max="12821" width="7.625" style="1310" customWidth="1"/>
    <col min="12822" max="12822" width="9" style="1310"/>
    <col min="12823" max="12823" width="10.5" style="1310" customWidth="1"/>
    <col min="12824" max="13056" width="9" style="1310"/>
    <col min="13057" max="13057" width="4" style="1310" customWidth="1"/>
    <col min="13058" max="13058" width="3.75" style="1310" customWidth="1"/>
    <col min="13059" max="13059" width="15.37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8.7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69" width="6.25" style="1310" customWidth="1"/>
    <col min="13070" max="13070" width="8" style="1310" customWidth="1"/>
    <col min="13071" max="13071" width="7.125" style="1310" customWidth="1"/>
    <col min="13072" max="13072" width="5.625" style="1310" customWidth="1"/>
    <col min="13073" max="13073" width="10" style="1310" customWidth="1"/>
    <col min="13074" max="13075" width="7.75" style="1310" customWidth="1"/>
    <col min="13076" max="13076" width="6" style="1310" customWidth="1"/>
    <col min="13077" max="13077" width="7.625" style="1310" customWidth="1"/>
    <col min="13078" max="13078" width="9" style="1310"/>
    <col min="13079" max="13079" width="10.5" style="1310" customWidth="1"/>
    <col min="13080" max="13312" width="9" style="1310"/>
    <col min="13313" max="13313" width="4" style="1310" customWidth="1"/>
    <col min="13314" max="13314" width="3.75" style="1310" customWidth="1"/>
    <col min="13315" max="13315" width="15.37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8.7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5" width="6.25" style="1310" customWidth="1"/>
    <col min="13326" max="13326" width="8" style="1310" customWidth="1"/>
    <col min="13327" max="13327" width="7.125" style="1310" customWidth="1"/>
    <col min="13328" max="13328" width="5.625" style="1310" customWidth="1"/>
    <col min="13329" max="13329" width="10" style="1310" customWidth="1"/>
    <col min="13330" max="13331" width="7.75" style="1310" customWidth="1"/>
    <col min="13332" max="13332" width="6" style="1310" customWidth="1"/>
    <col min="13333" max="13333" width="7.625" style="1310" customWidth="1"/>
    <col min="13334" max="13334" width="9" style="1310"/>
    <col min="13335" max="13335" width="10.5" style="1310" customWidth="1"/>
    <col min="13336" max="13568" width="9" style="1310"/>
    <col min="13569" max="13569" width="4" style="1310" customWidth="1"/>
    <col min="13570" max="13570" width="3.75" style="1310" customWidth="1"/>
    <col min="13571" max="13571" width="15.37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8.7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1" width="6.25" style="1310" customWidth="1"/>
    <col min="13582" max="13582" width="8" style="1310" customWidth="1"/>
    <col min="13583" max="13583" width="7.125" style="1310" customWidth="1"/>
    <col min="13584" max="13584" width="5.625" style="1310" customWidth="1"/>
    <col min="13585" max="13585" width="10" style="1310" customWidth="1"/>
    <col min="13586" max="13587" width="7.75" style="1310" customWidth="1"/>
    <col min="13588" max="13588" width="6" style="1310" customWidth="1"/>
    <col min="13589" max="13589" width="7.625" style="1310" customWidth="1"/>
    <col min="13590" max="13590" width="9" style="1310"/>
    <col min="13591" max="13591" width="10.5" style="1310" customWidth="1"/>
    <col min="13592" max="13824" width="9" style="1310"/>
    <col min="13825" max="13825" width="4" style="1310" customWidth="1"/>
    <col min="13826" max="13826" width="3.75" style="1310" customWidth="1"/>
    <col min="13827" max="13827" width="15.37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8.7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7" width="6.25" style="1310" customWidth="1"/>
    <col min="13838" max="13838" width="8" style="1310" customWidth="1"/>
    <col min="13839" max="13839" width="7.125" style="1310" customWidth="1"/>
    <col min="13840" max="13840" width="5.625" style="1310" customWidth="1"/>
    <col min="13841" max="13841" width="10" style="1310" customWidth="1"/>
    <col min="13842" max="13843" width="7.75" style="1310" customWidth="1"/>
    <col min="13844" max="13844" width="6" style="1310" customWidth="1"/>
    <col min="13845" max="13845" width="7.625" style="1310" customWidth="1"/>
    <col min="13846" max="13846" width="9" style="1310"/>
    <col min="13847" max="13847" width="10.5" style="1310" customWidth="1"/>
    <col min="13848" max="14080" width="9" style="1310"/>
    <col min="14081" max="14081" width="4" style="1310" customWidth="1"/>
    <col min="14082" max="14082" width="3.75" style="1310" customWidth="1"/>
    <col min="14083" max="14083" width="15.37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8.7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3" width="6.25" style="1310" customWidth="1"/>
    <col min="14094" max="14094" width="8" style="1310" customWidth="1"/>
    <col min="14095" max="14095" width="7.125" style="1310" customWidth="1"/>
    <col min="14096" max="14096" width="5.625" style="1310" customWidth="1"/>
    <col min="14097" max="14097" width="10" style="1310" customWidth="1"/>
    <col min="14098" max="14099" width="7.75" style="1310" customWidth="1"/>
    <col min="14100" max="14100" width="6" style="1310" customWidth="1"/>
    <col min="14101" max="14101" width="7.625" style="1310" customWidth="1"/>
    <col min="14102" max="14102" width="9" style="1310"/>
    <col min="14103" max="14103" width="10.5" style="1310" customWidth="1"/>
    <col min="14104" max="14336" width="9" style="1310"/>
    <col min="14337" max="14337" width="4" style="1310" customWidth="1"/>
    <col min="14338" max="14338" width="3.75" style="1310" customWidth="1"/>
    <col min="14339" max="14339" width="15.37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8.7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49" width="6.25" style="1310" customWidth="1"/>
    <col min="14350" max="14350" width="8" style="1310" customWidth="1"/>
    <col min="14351" max="14351" width="7.125" style="1310" customWidth="1"/>
    <col min="14352" max="14352" width="5.625" style="1310" customWidth="1"/>
    <col min="14353" max="14353" width="10" style="1310" customWidth="1"/>
    <col min="14354" max="14355" width="7.75" style="1310" customWidth="1"/>
    <col min="14356" max="14356" width="6" style="1310" customWidth="1"/>
    <col min="14357" max="14357" width="7.625" style="1310" customWidth="1"/>
    <col min="14358" max="14358" width="9" style="1310"/>
    <col min="14359" max="14359" width="10.5" style="1310" customWidth="1"/>
    <col min="14360" max="14592" width="9" style="1310"/>
    <col min="14593" max="14593" width="4" style="1310" customWidth="1"/>
    <col min="14594" max="14594" width="3.75" style="1310" customWidth="1"/>
    <col min="14595" max="14595" width="15.37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8.7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5" width="6.25" style="1310" customWidth="1"/>
    <col min="14606" max="14606" width="8" style="1310" customWidth="1"/>
    <col min="14607" max="14607" width="7.125" style="1310" customWidth="1"/>
    <col min="14608" max="14608" width="5.625" style="1310" customWidth="1"/>
    <col min="14609" max="14609" width="10" style="1310" customWidth="1"/>
    <col min="14610" max="14611" width="7.75" style="1310" customWidth="1"/>
    <col min="14612" max="14612" width="6" style="1310" customWidth="1"/>
    <col min="14613" max="14613" width="7.625" style="1310" customWidth="1"/>
    <col min="14614" max="14614" width="9" style="1310"/>
    <col min="14615" max="14615" width="10.5" style="1310" customWidth="1"/>
    <col min="14616" max="14848" width="9" style="1310"/>
    <col min="14849" max="14849" width="4" style="1310" customWidth="1"/>
    <col min="14850" max="14850" width="3.75" style="1310" customWidth="1"/>
    <col min="14851" max="14851" width="15.37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8.7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1" width="6.25" style="1310" customWidth="1"/>
    <col min="14862" max="14862" width="8" style="1310" customWidth="1"/>
    <col min="14863" max="14863" width="7.125" style="1310" customWidth="1"/>
    <col min="14864" max="14864" width="5.625" style="1310" customWidth="1"/>
    <col min="14865" max="14865" width="10" style="1310" customWidth="1"/>
    <col min="14866" max="14867" width="7.75" style="1310" customWidth="1"/>
    <col min="14868" max="14868" width="6" style="1310" customWidth="1"/>
    <col min="14869" max="14869" width="7.625" style="1310" customWidth="1"/>
    <col min="14870" max="14870" width="9" style="1310"/>
    <col min="14871" max="14871" width="10.5" style="1310" customWidth="1"/>
    <col min="14872" max="15104" width="9" style="1310"/>
    <col min="15105" max="15105" width="4" style="1310" customWidth="1"/>
    <col min="15106" max="15106" width="3.75" style="1310" customWidth="1"/>
    <col min="15107" max="15107" width="15.37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8.7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7" width="6.25" style="1310" customWidth="1"/>
    <col min="15118" max="15118" width="8" style="1310" customWidth="1"/>
    <col min="15119" max="15119" width="7.125" style="1310" customWidth="1"/>
    <col min="15120" max="15120" width="5.625" style="1310" customWidth="1"/>
    <col min="15121" max="15121" width="10" style="1310" customWidth="1"/>
    <col min="15122" max="15123" width="7.75" style="1310" customWidth="1"/>
    <col min="15124" max="15124" width="6" style="1310" customWidth="1"/>
    <col min="15125" max="15125" width="7.625" style="1310" customWidth="1"/>
    <col min="15126" max="15126" width="9" style="1310"/>
    <col min="15127" max="15127" width="10.5" style="1310" customWidth="1"/>
    <col min="15128" max="15360" width="9" style="1310"/>
    <col min="15361" max="15361" width="4" style="1310" customWidth="1"/>
    <col min="15362" max="15362" width="3.75" style="1310" customWidth="1"/>
    <col min="15363" max="15363" width="15.37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8.7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3" width="6.25" style="1310" customWidth="1"/>
    <col min="15374" max="15374" width="8" style="1310" customWidth="1"/>
    <col min="15375" max="15375" width="7.125" style="1310" customWidth="1"/>
    <col min="15376" max="15376" width="5.625" style="1310" customWidth="1"/>
    <col min="15377" max="15377" width="10" style="1310" customWidth="1"/>
    <col min="15378" max="15379" width="7.75" style="1310" customWidth="1"/>
    <col min="15380" max="15380" width="6" style="1310" customWidth="1"/>
    <col min="15381" max="15381" width="7.625" style="1310" customWidth="1"/>
    <col min="15382" max="15382" width="9" style="1310"/>
    <col min="15383" max="15383" width="10.5" style="1310" customWidth="1"/>
    <col min="15384" max="15616" width="9" style="1310"/>
    <col min="15617" max="15617" width="4" style="1310" customWidth="1"/>
    <col min="15618" max="15618" width="3.75" style="1310" customWidth="1"/>
    <col min="15619" max="15619" width="15.37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8.7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29" width="6.25" style="1310" customWidth="1"/>
    <col min="15630" max="15630" width="8" style="1310" customWidth="1"/>
    <col min="15631" max="15631" width="7.125" style="1310" customWidth="1"/>
    <col min="15632" max="15632" width="5.625" style="1310" customWidth="1"/>
    <col min="15633" max="15633" width="10" style="1310" customWidth="1"/>
    <col min="15634" max="15635" width="7.75" style="1310" customWidth="1"/>
    <col min="15636" max="15636" width="6" style="1310" customWidth="1"/>
    <col min="15637" max="15637" width="7.625" style="1310" customWidth="1"/>
    <col min="15638" max="15638" width="9" style="1310"/>
    <col min="15639" max="15639" width="10.5" style="1310" customWidth="1"/>
    <col min="15640" max="15872" width="9" style="1310"/>
    <col min="15873" max="15873" width="4" style="1310" customWidth="1"/>
    <col min="15874" max="15874" width="3.75" style="1310" customWidth="1"/>
    <col min="15875" max="15875" width="15.37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8.7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5" width="6.25" style="1310" customWidth="1"/>
    <col min="15886" max="15886" width="8" style="1310" customWidth="1"/>
    <col min="15887" max="15887" width="7.125" style="1310" customWidth="1"/>
    <col min="15888" max="15888" width="5.625" style="1310" customWidth="1"/>
    <col min="15889" max="15889" width="10" style="1310" customWidth="1"/>
    <col min="15890" max="15891" width="7.75" style="1310" customWidth="1"/>
    <col min="15892" max="15892" width="6" style="1310" customWidth="1"/>
    <col min="15893" max="15893" width="7.625" style="1310" customWidth="1"/>
    <col min="15894" max="15894" width="9" style="1310"/>
    <col min="15895" max="15895" width="10.5" style="1310" customWidth="1"/>
    <col min="15896" max="16128" width="9" style="1310"/>
    <col min="16129" max="16129" width="4" style="1310" customWidth="1"/>
    <col min="16130" max="16130" width="3.75" style="1310" customWidth="1"/>
    <col min="16131" max="16131" width="15.37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8.7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1" width="6.25" style="1310" customWidth="1"/>
    <col min="16142" max="16142" width="8" style="1310" customWidth="1"/>
    <col min="16143" max="16143" width="7.125" style="1310" customWidth="1"/>
    <col min="16144" max="16144" width="5.625" style="1310" customWidth="1"/>
    <col min="16145" max="16145" width="10" style="1310" customWidth="1"/>
    <col min="16146" max="16147" width="7.75" style="1310" customWidth="1"/>
    <col min="16148" max="16148" width="6" style="1310" customWidth="1"/>
    <col min="16149" max="16149" width="7.625" style="1310" customWidth="1"/>
    <col min="16150" max="16150" width="9" style="1310"/>
    <col min="16151" max="16151" width="10.5" style="1310" customWidth="1"/>
    <col min="16152" max="16384" width="9" style="1310"/>
  </cols>
  <sheetData>
    <row r="1" s="22" customFormat="1" ht="20.25" customHeight="1" spans="1:27">
      <c r="A1" s="2053" t="s">
        <v>410</v>
      </c>
      <c r="B1" s="1417"/>
      <c r="C1" s="1417"/>
      <c r="D1" s="1417"/>
      <c r="E1" s="2053"/>
      <c r="F1" s="1417"/>
      <c r="G1" s="1417"/>
      <c r="H1" s="1417"/>
      <c r="I1" s="2053"/>
      <c r="J1" s="1417"/>
      <c r="K1" s="1417"/>
      <c r="L1" s="2077"/>
      <c r="M1" s="1417"/>
      <c r="N1" s="2060"/>
      <c r="O1" s="2060"/>
      <c r="P1" s="2060"/>
      <c r="Q1" s="2060"/>
      <c r="R1" s="2060"/>
      <c r="S1" s="2063"/>
      <c r="T1" s="2060"/>
      <c r="U1" s="2060"/>
      <c r="V1" s="1199"/>
      <c r="W1" s="1199"/>
      <c r="X1" s="1199"/>
      <c r="Y1" s="1199"/>
      <c r="Z1" s="1199"/>
      <c r="AA1" s="1199"/>
    </row>
    <row r="2" s="8" customFormat="1" ht="24" customHeight="1" spans="1:27">
      <c r="A2" s="2055" t="s">
        <v>0</v>
      </c>
      <c r="B2" s="1419" t="s">
        <v>22</v>
      </c>
      <c r="C2" s="533" t="s">
        <v>2</v>
      </c>
      <c r="D2" s="549" t="s">
        <v>23</v>
      </c>
      <c r="E2" s="2057" t="s">
        <v>24</v>
      </c>
      <c r="F2" s="533" t="s">
        <v>3</v>
      </c>
      <c r="G2" s="1420" t="s">
        <v>25</v>
      </c>
      <c r="H2" s="556" t="s">
        <v>26</v>
      </c>
      <c r="I2" s="2038" t="s">
        <v>27</v>
      </c>
      <c r="J2" s="1433" t="s">
        <v>28</v>
      </c>
      <c r="K2" s="546" t="s">
        <v>29</v>
      </c>
      <c r="L2" s="547" t="s">
        <v>30</v>
      </c>
      <c r="M2" s="548" t="s">
        <v>31</v>
      </c>
      <c r="N2" s="532" t="s">
        <v>32</v>
      </c>
      <c r="O2" s="532" t="s">
        <v>1</v>
      </c>
      <c r="P2" s="532" t="s">
        <v>33</v>
      </c>
      <c r="Q2" s="535" t="s">
        <v>34</v>
      </c>
      <c r="R2" s="534" t="s">
        <v>35</v>
      </c>
      <c r="S2" s="2064" t="s">
        <v>36</v>
      </c>
      <c r="T2" s="1771" t="s">
        <v>149</v>
      </c>
      <c r="U2" s="1780" t="s">
        <v>38</v>
      </c>
      <c r="V2" s="17"/>
      <c r="W2" s="17"/>
      <c r="X2" s="17"/>
      <c r="Y2" s="17"/>
      <c r="Z2" s="17"/>
      <c r="AA2" s="17"/>
    </row>
    <row r="3" s="795" customFormat="1" ht="23.1" customHeight="1" spans="1:22">
      <c r="A3" s="1571">
        <v>1</v>
      </c>
      <c r="B3" s="1223" t="s">
        <v>39</v>
      </c>
      <c r="C3" s="1075" t="s">
        <v>411</v>
      </c>
      <c r="D3" s="55" t="s">
        <v>412</v>
      </c>
      <c r="E3" s="1228">
        <v>271800</v>
      </c>
      <c r="F3" s="1565" t="s">
        <v>413</v>
      </c>
      <c r="G3" s="171">
        <v>43717</v>
      </c>
      <c r="H3" s="1074">
        <v>43718</v>
      </c>
      <c r="I3" s="1278">
        <f ca="1" t="shared" ref="I3:I7" si="0">TODAY()-H3</f>
        <v>186</v>
      </c>
      <c r="J3" s="688" t="s">
        <v>78</v>
      </c>
      <c r="K3" s="863" t="s">
        <v>141</v>
      </c>
      <c r="L3" s="339"/>
      <c r="M3" s="166" t="s">
        <v>52</v>
      </c>
      <c r="N3" s="1281" t="s">
        <v>414</v>
      </c>
      <c r="O3" s="1282" t="s">
        <v>122</v>
      </c>
      <c r="P3" s="1283" t="s">
        <v>84</v>
      </c>
      <c r="Q3" s="452">
        <v>43804</v>
      </c>
      <c r="R3" s="171">
        <v>43804</v>
      </c>
      <c r="S3" s="1278">
        <f ca="1">TODAY()-R3</f>
        <v>100</v>
      </c>
      <c r="T3" s="1305" t="s">
        <v>47</v>
      </c>
      <c r="U3" s="1058"/>
      <c r="V3" s="14"/>
    </row>
    <row r="4" s="795" customFormat="1" ht="23.1" customHeight="1" spans="1:22">
      <c r="A4" s="1571">
        <v>2</v>
      </c>
      <c r="B4" s="1223" t="s">
        <v>39</v>
      </c>
      <c r="C4" s="1075"/>
      <c r="D4" s="55" t="s">
        <v>415</v>
      </c>
      <c r="E4" s="1228">
        <v>271800</v>
      </c>
      <c r="F4" s="1565" t="s">
        <v>416</v>
      </c>
      <c r="G4" s="171">
        <v>43685</v>
      </c>
      <c r="H4" s="1074">
        <v>43691</v>
      </c>
      <c r="I4" s="1278">
        <f ca="1" t="shared" si="0"/>
        <v>213</v>
      </c>
      <c r="J4" s="688" t="s">
        <v>78</v>
      </c>
      <c r="K4" s="865" t="s">
        <v>54</v>
      </c>
      <c r="M4" s="166" t="s">
        <v>52</v>
      </c>
      <c r="N4" s="1455"/>
      <c r="O4" s="1274" t="s">
        <v>417</v>
      </c>
      <c r="P4" s="52"/>
      <c r="Q4" s="447"/>
      <c r="R4" s="121"/>
      <c r="S4" s="1278"/>
      <c r="T4" s="277"/>
      <c r="U4" s="1057"/>
      <c r="V4" s="14"/>
    </row>
    <row r="5" s="795" customFormat="1" ht="23.1" customHeight="1" spans="1:22">
      <c r="A5" s="1571">
        <v>3</v>
      </c>
      <c r="B5" s="1223" t="s">
        <v>39</v>
      </c>
      <c r="C5" s="1075"/>
      <c r="D5" s="55" t="s">
        <v>415</v>
      </c>
      <c r="E5" s="1228">
        <v>271800</v>
      </c>
      <c r="F5" s="1565" t="s">
        <v>418</v>
      </c>
      <c r="G5" s="171">
        <v>43717</v>
      </c>
      <c r="H5" s="1074">
        <v>43721</v>
      </c>
      <c r="I5" s="1278">
        <f ca="1" t="shared" si="0"/>
        <v>183</v>
      </c>
      <c r="J5" s="688" t="s">
        <v>78</v>
      </c>
      <c r="K5" s="865" t="s">
        <v>54</v>
      </c>
      <c r="L5" s="339"/>
      <c r="M5" s="166" t="s">
        <v>52</v>
      </c>
      <c r="N5" s="1274"/>
      <c r="O5" s="1274" t="s">
        <v>417</v>
      </c>
      <c r="P5" s="48"/>
      <c r="Q5" s="452"/>
      <c r="R5" s="171"/>
      <c r="S5" s="1297"/>
      <c r="T5" s="277"/>
      <c r="U5" s="1058"/>
      <c r="V5" s="14"/>
    </row>
    <row r="6" s="796" customFormat="1" ht="23.1" customHeight="1" spans="1:22">
      <c r="A6" s="1571">
        <v>4</v>
      </c>
      <c r="B6" s="1223" t="s">
        <v>39</v>
      </c>
      <c r="C6" s="1075"/>
      <c r="D6" s="55" t="s">
        <v>415</v>
      </c>
      <c r="E6" s="1228">
        <v>271800</v>
      </c>
      <c r="F6" s="1227" t="s">
        <v>419</v>
      </c>
      <c r="G6" s="171">
        <v>43750</v>
      </c>
      <c r="H6" s="1074">
        <v>43760</v>
      </c>
      <c r="I6" s="1278">
        <f ca="1" t="shared" si="0"/>
        <v>144</v>
      </c>
      <c r="J6" s="959" t="s">
        <v>78</v>
      </c>
      <c r="K6" s="865" t="s">
        <v>54</v>
      </c>
      <c r="L6" s="338"/>
      <c r="M6" s="1382"/>
      <c r="N6" s="1281"/>
      <c r="O6" s="1274" t="s">
        <v>417</v>
      </c>
      <c r="P6" s="1283"/>
      <c r="Q6" s="1382"/>
      <c r="R6" s="121"/>
      <c r="S6" s="1278"/>
      <c r="T6" s="1285"/>
      <c r="U6" s="1057"/>
      <c r="V6" s="14"/>
    </row>
    <row r="7" s="796" customFormat="1" ht="23.1" customHeight="1" spans="1:22">
      <c r="A7" s="1571">
        <v>5</v>
      </c>
      <c r="B7" s="1223" t="s">
        <v>39</v>
      </c>
      <c r="C7" s="1075"/>
      <c r="D7" s="403" t="s">
        <v>420</v>
      </c>
      <c r="E7" s="1751">
        <v>271800</v>
      </c>
      <c r="F7" s="1637" t="s">
        <v>421</v>
      </c>
      <c r="G7" s="1821">
        <v>43804</v>
      </c>
      <c r="H7" s="1638" t="s">
        <v>77</v>
      </c>
      <c r="I7" s="2039" t="e">
        <f ca="1" t="shared" si="0"/>
        <v>#VALUE!</v>
      </c>
      <c r="J7" s="2078" t="s">
        <v>158</v>
      </c>
      <c r="K7" s="865"/>
      <c r="L7" s="338"/>
      <c r="M7" s="1382"/>
      <c r="N7" s="1456"/>
      <c r="O7" s="1282"/>
      <c r="P7" s="1283"/>
      <c r="Q7" s="1400"/>
      <c r="R7" s="121"/>
      <c r="S7" s="1278"/>
      <c r="T7" s="1305"/>
      <c r="U7" s="1057"/>
      <c r="V7" s="14"/>
    </row>
    <row r="8" s="796" customFormat="1" ht="23.1" customHeight="1" spans="1:22">
      <c r="A8" s="1571">
        <v>6</v>
      </c>
      <c r="B8" s="1223" t="s">
        <v>39</v>
      </c>
      <c r="C8" s="1075" t="s">
        <v>422</v>
      </c>
      <c r="D8" s="43" t="s">
        <v>412</v>
      </c>
      <c r="E8" s="1430">
        <v>284800</v>
      </c>
      <c r="F8" s="1230" t="s">
        <v>423</v>
      </c>
      <c r="G8" s="121">
        <v>43789</v>
      </c>
      <c r="H8" s="493">
        <v>43802</v>
      </c>
      <c r="I8" s="1278">
        <f ca="1" t="shared" ref="I8:I10" si="1">TODAY()-H8</f>
        <v>102</v>
      </c>
      <c r="J8" s="959" t="s">
        <v>158</v>
      </c>
      <c r="K8" s="865"/>
      <c r="L8" s="338"/>
      <c r="M8" s="1382"/>
      <c r="N8" s="1281"/>
      <c r="O8" s="1274"/>
      <c r="P8" s="1283"/>
      <c r="Q8" s="1382"/>
      <c r="R8" s="121"/>
      <c r="S8" s="1278"/>
      <c r="T8" s="1285"/>
      <c r="U8" s="1057"/>
      <c r="V8" s="14"/>
    </row>
    <row r="9" s="796" customFormat="1" ht="23.1" customHeight="1" spans="1:22">
      <c r="A9" s="1571">
        <v>7</v>
      </c>
      <c r="B9" s="1223" t="s">
        <v>39</v>
      </c>
      <c r="C9" s="1075" t="s">
        <v>424</v>
      </c>
      <c r="D9" s="43" t="s">
        <v>425</v>
      </c>
      <c r="E9" s="1229">
        <v>271800</v>
      </c>
      <c r="F9" s="1230" t="s">
        <v>426</v>
      </c>
      <c r="G9" s="121">
        <v>43787</v>
      </c>
      <c r="H9" s="493">
        <v>43796</v>
      </c>
      <c r="I9" s="1278">
        <f ca="1" t="shared" si="1"/>
        <v>108</v>
      </c>
      <c r="J9" s="959" t="s">
        <v>78</v>
      </c>
      <c r="K9" s="865"/>
      <c r="L9" s="338"/>
      <c r="M9" s="166" t="s">
        <v>52</v>
      </c>
      <c r="N9" s="1281"/>
      <c r="O9" s="1274"/>
      <c r="P9" s="1283"/>
      <c r="Q9" s="1382"/>
      <c r="R9" s="121"/>
      <c r="S9" s="1278"/>
      <c r="T9" s="1285"/>
      <c r="U9" s="1057"/>
      <c r="V9" s="14"/>
    </row>
    <row r="10" s="796" customFormat="1" ht="23.1" customHeight="1" spans="1:22">
      <c r="A10" s="1571">
        <v>8</v>
      </c>
      <c r="B10" s="1223" t="s">
        <v>39</v>
      </c>
      <c r="C10" s="1075"/>
      <c r="D10" s="403" t="s">
        <v>420</v>
      </c>
      <c r="E10" s="1751">
        <v>271800</v>
      </c>
      <c r="F10" s="1637" t="s">
        <v>427</v>
      </c>
      <c r="G10" s="1821">
        <v>43804</v>
      </c>
      <c r="H10" s="1638" t="s">
        <v>77</v>
      </c>
      <c r="I10" s="2039" t="e">
        <f ca="1" t="shared" si="1"/>
        <v>#VALUE!</v>
      </c>
      <c r="J10" s="2078" t="s">
        <v>78</v>
      </c>
      <c r="K10" s="865"/>
      <c r="L10" s="338"/>
      <c r="M10" s="166"/>
      <c r="N10" s="1281"/>
      <c r="O10" s="1274"/>
      <c r="P10" s="1283"/>
      <c r="Q10" s="1382"/>
      <c r="R10" s="121"/>
      <c r="S10" s="1278"/>
      <c r="T10" s="1285"/>
      <c r="U10" s="1057"/>
      <c r="V10" s="14"/>
    </row>
    <row r="11" s="795" customFormat="1" ht="23.1" customHeight="1" spans="1:22">
      <c r="A11" s="1571">
        <v>9</v>
      </c>
      <c r="B11" s="1223" t="s">
        <v>39</v>
      </c>
      <c r="C11" s="1075" t="s">
        <v>428</v>
      </c>
      <c r="D11" s="55" t="s">
        <v>415</v>
      </c>
      <c r="E11" s="1228">
        <v>286800</v>
      </c>
      <c r="F11" s="1565" t="s">
        <v>429</v>
      </c>
      <c r="G11" s="171">
        <v>43776</v>
      </c>
      <c r="H11" s="1074">
        <v>43782</v>
      </c>
      <c r="I11" s="1278">
        <f ca="1" t="shared" ref="I11:I18" si="2">TODAY()-H11</f>
        <v>122</v>
      </c>
      <c r="J11" s="688" t="s">
        <v>158</v>
      </c>
      <c r="K11" s="865" t="s">
        <v>54</v>
      </c>
      <c r="L11" s="339"/>
      <c r="M11" s="166"/>
      <c r="N11" s="1305"/>
      <c r="O11" s="1282"/>
      <c r="P11" s="1283"/>
      <c r="Q11" s="452"/>
      <c r="R11" s="171"/>
      <c r="S11" s="1278"/>
      <c r="T11" s="1285"/>
      <c r="U11" s="1058"/>
      <c r="V11" s="14"/>
    </row>
    <row r="12" s="795" customFormat="1" ht="23.1" customHeight="1" spans="1:22">
      <c r="A12" s="1571">
        <v>10</v>
      </c>
      <c r="B12" s="1223" t="s">
        <v>39</v>
      </c>
      <c r="C12" s="1075"/>
      <c r="D12" s="55" t="s">
        <v>415</v>
      </c>
      <c r="E12" s="1228">
        <v>286800</v>
      </c>
      <c r="F12" s="1565" t="s">
        <v>430</v>
      </c>
      <c r="G12" s="171">
        <v>43777</v>
      </c>
      <c r="H12" s="1074">
        <v>43786</v>
      </c>
      <c r="I12" s="1278">
        <f ca="1" t="shared" si="2"/>
        <v>118</v>
      </c>
      <c r="J12" s="688" t="s">
        <v>158</v>
      </c>
      <c r="K12" s="865" t="s">
        <v>54</v>
      </c>
      <c r="L12" s="339"/>
      <c r="M12" s="166"/>
      <c r="N12" s="1305"/>
      <c r="O12" s="1282"/>
      <c r="P12" s="1283"/>
      <c r="Q12" s="452"/>
      <c r="R12" s="171"/>
      <c r="S12" s="1278"/>
      <c r="T12" s="1285"/>
      <c r="U12" s="1058"/>
      <c r="V12" s="14"/>
    </row>
    <row r="13" s="795" customFormat="1" ht="23.1" customHeight="1" spans="1:22">
      <c r="A13" s="1571">
        <v>11</v>
      </c>
      <c r="B13" s="1223" t="s">
        <v>39</v>
      </c>
      <c r="C13" s="1075"/>
      <c r="D13" s="55" t="s">
        <v>431</v>
      </c>
      <c r="E13" s="1228">
        <v>286800</v>
      </c>
      <c r="F13" s="1565" t="s">
        <v>432</v>
      </c>
      <c r="G13" s="171">
        <v>43794</v>
      </c>
      <c r="H13" s="1074">
        <v>43801</v>
      </c>
      <c r="I13" s="1278">
        <f ca="1" t="shared" si="2"/>
        <v>103</v>
      </c>
      <c r="J13" s="688" t="s">
        <v>158</v>
      </c>
      <c r="K13" s="863"/>
      <c r="L13" s="339"/>
      <c r="M13" s="166"/>
      <c r="N13" s="1578"/>
      <c r="O13" s="1282"/>
      <c r="P13" s="1283"/>
      <c r="Q13" s="452"/>
      <c r="R13" s="171"/>
      <c r="S13" s="1278"/>
      <c r="T13" s="1305"/>
      <c r="U13" s="1058"/>
      <c r="V13" s="14"/>
    </row>
    <row r="14" s="795" customFormat="1" ht="23.1" customHeight="1" spans="1:22">
      <c r="A14" s="1571">
        <v>12</v>
      </c>
      <c r="B14" s="1223" t="s">
        <v>39</v>
      </c>
      <c r="C14" s="1075"/>
      <c r="D14" s="403" t="s">
        <v>433</v>
      </c>
      <c r="E14" s="1751">
        <v>286800</v>
      </c>
      <c r="F14" s="1637" t="s">
        <v>434</v>
      </c>
      <c r="G14" s="1821">
        <v>43804</v>
      </c>
      <c r="H14" s="1638" t="s">
        <v>77</v>
      </c>
      <c r="I14" s="2039" t="e">
        <f ca="1" t="shared" si="2"/>
        <v>#VALUE!</v>
      </c>
      <c r="J14" s="2078" t="s">
        <v>78</v>
      </c>
      <c r="K14" s="863"/>
      <c r="L14" s="339"/>
      <c r="M14" s="166"/>
      <c r="N14" s="1578"/>
      <c r="O14" s="1282"/>
      <c r="P14" s="1283"/>
      <c r="Q14" s="452"/>
      <c r="R14" s="171"/>
      <c r="S14" s="1278"/>
      <c r="T14" s="1305"/>
      <c r="U14" s="1058"/>
      <c r="V14" s="14"/>
    </row>
    <row r="15" s="795" customFormat="1" ht="23.1" customHeight="1" spans="1:22">
      <c r="A15" s="1571">
        <v>13</v>
      </c>
      <c r="B15" s="1223" t="s">
        <v>39</v>
      </c>
      <c r="C15" s="1075" t="s">
        <v>435</v>
      </c>
      <c r="D15" s="43" t="s">
        <v>436</v>
      </c>
      <c r="E15" s="1229">
        <v>286800</v>
      </c>
      <c r="F15" s="1421" t="s">
        <v>437</v>
      </c>
      <c r="G15" s="121">
        <v>43783</v>
      </c>
      <c r="H15" s="493">
        <v>43787</v>
      </c>
      <c r="I15" s="1278">
        <f ca="1" t="shared" si="2"/>
        <v>117</v>
      </c>
      <c r="J15" s="688" t="s">
        <v>158</v>
      </c>
      <c r="K15" s="865" t="s">
        <v>54</v>
      </c>
      <c r="L15" s="339"/>
      <c r="M15" s="166"/>
      <c r="N15" s="1578"/>
      <c r="O15" s="1282"/>
      <c r="P15" s="1283"/>
      <c r="Q15" s="452"/>
      <c r="R15" s="171"/>
      <c r="S15" s="1278"/>
      <c r="T15" s="1285"/>
      <c r="U15" s="1058"/>
      <c r="V15" s="14"/>
    </row>
    <row r="16" s="795" customFormat="1" ht="23.1" customHeight="1" spans="1:22">
      <c r="A16" s="1571">
        <v>14</v>
      </c>
      <c r="B16" s="1223" t="s">
        <v>39</v>
      </c>
      <c r="C16" s="1075"/>
      <c r="D16" s="403" t="s">
        <v>438</v>
      </c>
      <c r="E16" s="1751">
        <v>286800</v>
      </c>
      <c r="F16" s="1637" t="s">
        <v>439</v>
      </c>
      <c r="G16" s="1821">
        <v>43804</v>
      </c>
      <c r="H16" s="1638" t="s">
        <v>77</v>
      </c>
      <c r="I16" s="2039" t="e">
        <f ca="1" t="shared" si="2"/>
        <v>#VALUE!</v>
      </c>
      <c r="J16" s="2078" t="s">
        <v>158</v>
      </c>
      <c r="K16" s="865"/>
      <c r="L16" s="339"/>
      <c r="M16" s="166"/>
      <c r="N16" s="1578"/>
      <c r="O16" s="1282"/>
      <c r="P16" s="1283"/>
      <c r="Q16" s="452"/>
      <c r="R16" s="171"/>
      <c r="S16" s="1278"/>
      <c r="T16" s="1285"/>
      <c r="U16" s="1058"/>
      <c r="V16" s="14"/>
    </row>
    <row r="17" s="795" customFormat="1" ht="23.1" customHeight="1" spans="1:21">
      <c r="A17" s="1571">
        <v>15</v>
      </c>
      <c r="B17" s="1223" t="s">
        <v>39</v>
      </c>
      <c r="C17" s="1075" t="s">
        <v>440</v>
      </c>
      <c r="D17" s="55" t="s">
        <v>441</v>
      </c>
      <c r="E17" s="1570">
        <v>295600</v>
      </c>
      <c r="F17" s="1074" t="s">
        <v>442</v>
      </c>
      <c r="G17" s="171">
        <v>43763</v>
      </c>
      <c r="H17" s="1074">
        <v>43774</v>
      </c>
      <c r="I17" s="1278">
        <f ca="1" t="shared" si="2"/>
        <v>130</v>
      </c>
      <c r="J17" s="688" t="s">
        <v>78</v>
      </c>
      <c r="K17" s="865" t="s">
        <v>54</v>
      </c>
      <c r="L17" s="1572"/>
      <c r="M17" s="166" t="s">
        <v>52</v>
      </c>
      <c r="N17" s="1247"/>
      <c r="O17" s="1274" t="s">
        <v>417</v>
      </c>
      <c r="P17" s="1280"/>
      <c r="Q17" s="447"/>
      <c r="R17" s="1586"/>
      <c r="S17" s="1278"/>
      <c r="T17" s="277"/>
      <c r="U17" s="1057"/>
    </row>
    <row r="18" s="795" customFormat="1" ht="23.1" customHeight="1" spans="1:21">
      <c r="A18" s="1571">
        <v>16</v>
      </c>
      <c r="B18" s="1223" t="s">
        <v>39</v>
      </c>
      <c r="C18" s="1075" t="s">
        <v>443</v>
      </c>
      <c r="D18" s="55" t="s">
        <v>412</v>
      </c>
      <c r="E18" s="1228">
        <v>359800</v>
      </c>
      <c r="F18" s="1074" t="s">
        <v>444</v>
      </c>
      <c r="G18" s="171">
        <v>43752</v>
      </c>
      <c r="H18" s="1074">
        <v>43760</v>
      </c>
      <c r="I18" s="1278">
        <f ca="1" t="shared" si="2"/>
        <v>144</v>
      </c>
      <c r="J18" s="688" t="s">
        <v>78</v>
      </c>
      <c r="K18" s="865" t="s">
        <v>54</v>
      </c>
      <c r="L18" s="1572"/>
      <c r="M18" s="166"/>
      <c r="N18" s="1277"/>
      <c r="O18" s="1274" t="s">
        <v>417</v>
      </c>
      <c r="P18" s="1249"/>
      <c r="Q18" s="447"/>
      <c r="R18" s="121"/>
      <c r="S18" s="1278"/>
      <c r="T18" s="277"/>
      <c r="U18" s="1057"/>
    </row>
    <row r="19" s="795" customFormat="1" ht="12.75" customHeight="1" spans="1:21">
      <c r="A19" s="2070"/>
      <c r="B19" s="2071"/>
      <c r="C19" s="2072"/>
      <c r="D19" s="2073"/>
      <c r="E19" s="2070"/>
      <c r="F19" s="2074"/>
      <c r="G19" s="2075"/>
      <c r="H19" s="2076"/>
      <c r="I19" s="2079"/>
      <c r="J19" s="2080"/>
      <c r="K19" s="844"/>
      <c r="L19" s="2081"/>
      <c r="M19" s="2082"/>
      <c r="N19" s="2083"/>
      <c r="O19" s="2083"/>
      <c r="P19" s="928"/>
      <c r="Q19" s="2087"/>
      <c r="R19" s="2088"/>
      <c r="S19" s="2079"/>
      <c r="T19" s="1044"/>
      <c r="U19" s="2089"/>
    </row>
    <row r="20" s="22" customFormat="1" ht="12" spans="1:27">
      <c r="A20" s="2013"/>
      <c r="B20" s="21"/>
      <c r="C20" s="1991" t="s">
        <v>445</v>
      </c>
      <c r="E20" s="1995"/>
      <c r="F20" s="2036"/>
      <c r="G20" s="1996"/>
      <c r="H20" s="2037"/>
      <c r="I20" s="2084"/>
      <c r="J20" s="1491"/>
      <c r="L20" s="2085"/>
      <c r="M20" s="2086"/>
      <c r="N20" s="12"/>
      <c r="O20" s="12"/>
      <c r="P20" s="12"/>
      <c r="Q20" s="2014"/>
      <c r="R20" s="2014"/>
      <c r="S20" s="2041"/>
      <c r="T20" s="2036"/>
      <c r="U20" s="191"/>
      <c r="V20" s="1199"/>
      <c r="W20" s="1199"/>
      <c r="X20" s="1199"/>
      <c r="Y20" s="1199"/>
      <c r="Z20" s="1199"/>
      <c r="AA20" s="1199"/>
    </row>
    <row r="21" s="22" customFormat="1" ht="12" spans="1:27">
      <c r="A21" s="2013"/>
      <c r="B21" s="21"/>
      <c r="C21" s="1991" t="s">
        <v>446</v>
      </c>
      <c r="E21" s="1995"/>
      <c r="F21" s="2036"/>
      <c r="G21" s="1996"/>
      <c r="H21" s="2037"/>
      <c r="I21" s="2084"/>
      <c r="J21" s="1491"/>
      <c r="L21" s="2085"/>
      <c r="M21" s="2086"/>
      <c r="N21" s="12"/>
      <c r="O21" s="12"/>
      <c r="P21" s="12"/>
      <c r="Q21" s="2014"/>
      <c r="R21" s="2014"/>
      <c r="S21" s="2041"/>
      <c r="T21" s="2036"/>
      <c r="U21" s="191"/>
      <c r="V21" s="1199"/>
      <c r="W21" s="1199"/>
      <c r="X21" s="1199"/>
      <c r="Y21" s="1199"/>
      <c r="Z21" s="1199"/>
      <c r="AA21" s="1199"/>
    </row>
    <row r="22" s="22" customFormat="1" ht="12" spans="1:27">
      <c r="A22" s="2013"/>
      <c r="B22" s="21"/>
      <c r="C22" s="1991" t="s">
        <v>447</v>
      </c>
      <c r="E22" s="1995"/>
      <c r="F22" s="2036"/>
      <c r="G22" s="1996"/>
      <c r="H22" s="2037"/>
      <c r="I22" s="2084"/>
      <c r="J22" s="1491"/>
      <c r="L22" s="2085"/>
      <c r="M22" s="2086"/>
      <c r="N22" s="10"/>
      <c r="O22" s="10"/>
      <c r="P22" s="10"/>
      <c r="Q22" s="2028"/>
      <c r="R22" s="2028"/>
      <c r="S22" s="2013"/>
      <c r="T22" s="2090"/>
      <c r="U22" s="186"/>
      <c r="V22" s="1199"/>
      <c r="W22" s="1199"/>
      <c r="X22" s="1199"/>
      <c r="Y22" s="1199"/>
      <c r="Z22" s="1199"/>
      <c r="AA22" s="1199"/>
    </row>
  </sheetData>
  <mergeCells count="1">
    <mergeCell ref="A1:U1"/>
  </mergeCells>
  <conditionalFormatting sqref="F3">
    <cfRule type="duplicateValues" dxfId="3" priority="52"/>
  </conditionalFormatting>
  <conditionalFormatting sqref="I3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N3">
    <cfRule type="duplicateValues" dxfId="3" priority="41"/>
  </conditionalFormatting>
  <conditionalFormatting sqref="F4">
    <cfRule type="duplicateValues" dxfId="3" priority="268"/>
  </conditionalFormatting>
  <conditionalFormatting sqref="I4">
    <cfRule type="cellIs" dxfId="1" priority="262" operator="greaterThan">
      <formula>180</formula>
    </cfRule>
    <cfRule type="cellIs" dxfId="1" priority="264" operator="greaterThan">
      <formula>260</formula>
    </cfRule>
    <cfRule type="cellIs" dxfId="1" priority="266" operator="greaterThan">
      <formula>330</formula>
    </cfRule>
  </conditionalFormatting>
  <conditionalFormatting sqref="N4">
    <cfRule type="duplicateValues" dxfId="0" priority="315"/>
  </conditionalFormatting>
  <conditionalFormatting sqref="F5">
    <cfRule type="duplicateValues" dxfId="3" priority="204"/>
  </conditionalFormatting>
  <conditionalFormatting sqref="N5">
    <cfRule type="duplicateValues" dxfId="0" priority="206"/>
  </conditionalFormatting>
  <conditionalFormatting sqref="F7">
    <cfRule type="duplicateValues" dxfId="2" priority="21"/>
  </conditionalFormatting>
  <conditionalFormatting sqref="I7">
    <cfRule type="cellIs" dxfId="1" priority="24" operator="greaterThan">
      <formula>330</formula>
    </cfRule>
    <cfRule type="cellIs" dxfId="1" priority="23" operator="greaterThan">
      <formula>260</formula>
    </cfRule>
    <cfRule type="cellIs" dxfId="1" priority="22" operator="greaterThan">
      <formula>180</formula>
    </cfRule>
  </conditionalFormatting>
  <conditionalFormatting sqref="F9">
    <cfRule type="duplicateValues" dxfId="2" priority="62"/>
  </conditionalFormatting>
  <conditionalFormatting sqref="I9">
    <cfRule type="cellIs" dxfId="1" priority="64" operator="greaterThan">
      <formula>180</formula>
    </cfRule>
    <cfRule type="cellIs" dxfId="1" priority="66" operator="greaterThan">
      <formula>260</formula>
    </cfRule>
    <cfRule type="cellIs" dxfId="1" priority="68" operator="greaterThan">
      <formula>330</formula>
    </cfRule>
  </conditionalFormatting>
  <conditionalFormatting sqref="F10">
    <cfRule type="duplicateValues" dxfId="2" priority="13"/>
  </conditionalFormatting>
  <conditionalFormatting sqref="I10">
    <cfRule type="cellIs" dxfId="1" priority="16" operator="greaterThan">
      <formula>330</formula>
    </cfRule>
    <cfRule type="cellIs" dxfId="1" priority="15" operator="greaterThan">
      <formula>260</formula>
    </cfRule>
    <cfRule type="cellIs" dxfId="1" priority="14" operator="greaterThan">
      <formula>180</formula>
    </cfRule>
  </conditionalFormatting>
  <conditionalFormatting sqref="I11">
    <cfRule type="cellIs" dxfId="1" priority="86" operator="greaterThan">
      <formula>180</formula>
    </cfRule>
    <cfRule type="cellIs" dxfId="1" priority="87" operator="greaterThan">
      <formula>260</formula>
    </cfRule>
    <cfRule type="cellIs" dxfId="1" priority="88" operator="greaterThan">
      <formula>330</formula>
    </cfRule>
  </conditionalFormatting>
  <conditionalFormatting sqref="I12">
    <cfRule type="cellIs" dxfId="1" priority="83" operator="greaterThan">
      <formula>180</formula>
    </cfRule>
    <cfRule type="cellIs" dxfId="1" priority="84" operator="greaterThan">
      <formula>260</formula>
    </cfRule>
    <cfRule type="cellIs" dxfId="1" priority="85" operator="greaterThan">
      <formula>330</formula>
    </cfRule>
  </conditionalFormatting>
  <conditionalFormatting sqref="F13">
    <cfRule type="duplicateValues" dxfId="3" priority="42"/>
  </conditionalFormatting>
  <conditionalFormatting sqref="I13">
    <cfRule type="cellIs" dxfId="1" priority="44" operator="greaterThan">
      <formula>180</formula>
    </cfRule>
    <cfRule type="cellIs" dxfId="1" priority="45" operator="greaterThan">
      <formula>260</formula>
    </cfRule>
    <cfRule type="cellIs" dxfId="1" priority="46" operator="greaterThan">
      <formula>330</formula>
    </cfRule>
  </conditionalFormatting>
  <conditionalFormatting sqref="F14">
    <cfRule type="duplicateValues" dxfId="2" priority="1"/>
  </conditionalFormatting>
  <conditionalFormatting sqref="I14">
    <cfRule type="cellIs" dxfId="1" priority="4" operator="greaterThan">
      <formula>330</formula>
    </cfRule>
    <cfRule type="cellIs" dxfId="1" priority="3" operator="greaterThan">
      <formula>260</formula>
    </cfRule>
    <cfRule type="cellIs" dxfId="1" priority="2" operator="greaterThan">
      <formula>180</formula>
    </cfRule>
  </conditionalFormatting>
  <conditionalFormatting sqref="F15">
    <cfRule type="duplicateValues" dxfId="3" priority="89"/>
  </conditionalFormatting>
  <conditionalFormatting sqref="I15">
    <cfRule type="cellIs" dxfId="1" priority="77" operator="greaterThan">
      <formula>180</formula>
    </cfRule>
    <cfRule type="cellIs" dxfId="1" priority="78" operator="greaterThan">
      <formula>260</formula>
    </cfRule>
    <cfRule type="cellIs" dxfId="1" priority="79" operator="greaterThan">
      <formula>330</formula>
    </cfRule>
  </conditionalFormatting>
  <conditionalFormatting sqref="F16">
    <cfRule type="duplicateValues" dxfId="2" priority="9"/>
  </conditionalFormatting>
  <conditionalFormatting sqref="I16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I17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N17">
    <cfRule type="duplicateValues" dxfId="3" priority="146"/>
  </conditionalFormatting>
  <conditionalFormatting sqref="I18">
    <cfRule type="cellIs" dxfId="1" priority="122" operator="greaterThan">
      <formula>180</formula>
    </cfRule>
    <cfRule type="cellIs" dxfId="1" priority="123" operator="greaterThan">
      <formula>260</formula>
    </cfRule>
    <cfRule type="cellIs" dxfId="1" priority="124" operator="greaterThan">
      <formula>330</formula>
    </cfRule>
  </conditionalFormatting>
  <conditionalFormatting sqref="F19">
    <cfRule type="duplicateValues" dxfId="3" priority="285"/>
  </conditionalFormatting>
  <conditionalFormatting sqref="I19">
    <cfRule type="cellIs" dxfId="1" priority="287" operator="greaterThan">
      <formula>180</formula>
    </cfRule>
    <cfRule type="cellIs" dxfId="1" priority="288" operator="greaterThan">
      <formula>260</formula>
    </cfRule>
    <cfRule type="cellIs" dxfId="1" priority="289" operator="greaterThan">
      <formula>330</formula>
    </cfRule>
  </conditionalFormatting>
  <conditionalFormatting sqref="N19">
    <cfRule type="duplicateValues" dxfId="0" priority="284"/>
  </conditionalFormatting>
  <conditionalFormatting sqref="O19">
    <cfRule type="duplicateValues" dxfId="0" priority="286"/>
  </conditionalFormatting>
  <conditionalFormatting sqref="F11:F12">
    <cfRule type="duplicateValues" dxfId="3" priority="103"/>
  </conditionalFormatting>
  <conditionalFormatting sqref="F20:F22">
    <cfRule type="duplicateValues" dxfId="3" priority="242"/>
  </conditionalFormatting>
  <conditionalFormatting sqref="N11:N12">
    <cfRule type="duplicateValues" dxfId="3" priority="105"/>
  </conditionalFormatting>
  <conditionalFormatting sqref="N13:N14">
    <cfRule type="duplicateValues" dxfId="3" priority="43"/>
  </conditionalFormatting>
  <conditionalFormatting sqref="N15:N16">
    <cfRule type="duplicateValues" dxfId="3" priority="99"/>
  </conditionalFormatting>
  <conditionalFormatting sqref="F1:F2 F23:F1048576">
    <cfRule type="duplicateValues" dxfId="3" priority="331"/>
  </conditionalFormatting>
  <conditionalFormatting sqref="I1 I23:I65512">
    <cfRule type="cellIs" dxfId="1" priority="461" operator="greaterThan">
      <formula>180</formula>
    </cfRule>
    <cfRule type="cellIs" dxfId="1" priority="462" operator="greaterThan">
      <formula>260</formula>
    </cfRule>
    <cfRule type="cellIs" dxfId="1" priority="463" operator="greaterThan">
      <formula>330</formula>
    </cfRule>
  </conditionalFormatting>
  <conditionalFormatting sqref="I5:I6 I8">
    <cfRule type="cellIs" dxfId="1" priority="198" operator="greaterThan">
      <formula>180</formula>
    </cfRule>
    <cfRule type="cellIs" dxfId="1" priority="200" operator="greaterThan">
      <formula>260</formula>
    </cfRule>
    <cfRule type="cellIs" dxfId="1" priority="202" operator="greaterThan">
      <formula>330</formula>
    </cfRule>
  </conditionalFormatting>
  <conditionalFormatting sqref="F6 F8">
    <cfRule type="duplicateValues" dxfId="2" priority="133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"/>
  <sheetViews>
    <sheetView showGridLines="0" workbookViewId="0">
      <pane ySplit="2" topLeftCell="A3" activePane="bottomLeft" state="frozen"/>
      <selection/>
      <selection pane="bottomLeft" activeCell="J8" sqref="J8"/>
    </sheetView>
  </sheetViews>
  <sheetFormatPr defaultColWidth="9" defaultRowHeight="14.25" outlineLevelRow="7"/>
  <cols>
    <col min="1" max="1" width="4" style="2049" customWidth="1"/>
    <col min="2" max="2" width="5.75" style="1309" customWidth="1"/>
    <col min="3" max="3" width="18.75" style="1405" customWidth="1"/>
    <col min="4" max="4" width="18.375" style="2050" customWidth="1"/>
    <col min="5" max="5" width="6.875" style="1970" customWidth="1"/>
    <col min="6" max="6" width="17.75" style="1406" customWidth="1"/>
    <col min="7" max="7" width="7.875" style="611" customWidth="1"/>
    <col min="8" max="8" width="6.625" style="1407" customWidth="1"/>
    <col min="9" max="9" width="6.625" style="2030" customWidth="1"/>
    <col min="10" max="10" width="8.25" style="1409" customWidth="1"/>
    <col min="11" max="11" width="7.125" style="1310" customWidth="1"/>
    <col min="12" max="12" width="7.5" style="1410" customWidth="1"/>
    <col min="13" max="13" width="8" style="1411" customWidth="1"/>
    <col min="14" max="14" width="10.375" style="1308" customWidth="1"/>
    <col min="15" max="15" width="7.125" style="1308" customWidth="1"/>
    <col min="16" max="16" width="4.75" style="1308" customWidth="1"/>
    <col min="17" max="17" width="7.75" style="2051" customWidth="1"/>
    <col min="18" max="18" width="7.75" style="1974" customWidth="1"/>
    <col min="19" max="19" width="7.75" style="2052" customWidth="1"/>
    <col min="20" max="20" width="6" style="1415" customWidth="1"/>
    <col min="21" max="21" width="7.625" style="1416" customWidth="1"/>
    <col min="22" max="27" width="9" style="1315"/>
    <col min="28" max="256" width="9" style="1310"/>
    <col min="257" max="257" width="4" style="1310" customWidth="1"/>
    <col min="258" max="258" width="3.75" style="1310" customWidth="1"/>
    <col min="259" max="259" width="28.2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4.25" style="1310" customWidth="1"/>
    <col min="266" max="266" width="8.25" style="1310" customWidth="1"/>
    <col min="267" max="267" width="4.5" style="1310" customWidth="1"/>
    <col min="268" max="268" width="7.5" style="1310" customWidth="1"/>
    <col min="269" max="270" width="8" style="1310" customWidth="1"/>
    <col min="271" max="271" width="7.125" style="1310" customWidth="1"/>
    <col min="272" max="272" width="3.75" style="1310" customWidth="1"/>
    <col min="273" max="275" width="7.75" style="1310" customWidth="1"/>
    <col min="276" max="276" width="6" style="1310" customWidth="1"/>
    <col min="277" max="277" width="7.625" style="1310" customWidth="1"/>
    <col min="278" max="512" width="9" style="1310"/>
    <col min="513" max="513" width="4" style="1310" customWidth="1"/>
    <col min="514" max="514" width="3.75" style="1310" customWidth="1"/>
    <col min="515" max="515" width="28.2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4.25" style="1310" customWidth="1"/>
    <col min="522" max="522" width="8.25" style="1310" customWidth="1"/>
    <col min="523" max="523" width="4.5" style="1310" customWidth="1"/>
    <col min="524" max="524" width="7.5" style="1310" customWidth="1"/>
    <col min="525" max="526" width="8" style="1310" customWidth="1"/>
    <col min="527" max="527" width="7.125" style="1310" customWidth="1"/>
    <col min="528" max="528" width="3.75" style="1310" customWidth="1"/>
    <col min="529" max="531" width="7.75" style="1310" customWidth="1"/>
    <col min="532" max="532" width="6" style="1310" customWidth="1"/>
    <col min="533" max="533" width="7.625" style="1310" customWidth="1"/>
    <col min="534" max="768" width="9" style="1310"/>
    <col min="769" max="769" width="4" style="1310" customWidth="1"/>
    <col min="770" max="770" width="3.75" style="1310" customWidth="1"/>
    <col min="771" max="771" width="28.2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4.25" style="1310" customWidth="1"/>
    <col min="778" max="778" width="8.25" style="1310" customWidth="1"/>
    <col min="779" max="779" width="4.5" style="1310" customWidth="1"/>
    <col min="780" max="780" width="7.5" style="1310" customWidth="1"/>
    <col min="781" max="782" width="8" style="1310" customWidth="1"/>
    <col min="783" max="783" width="7.125" style="1310" customWidth="1"/>
    <col min="784" max="784" width="3.75" style="1310" customWidth="1"/>
    <col min="785" max="787" width="7.75" style="1310" customWidth="1"/>
    <col min="788" max="788" width="6" style="1310" customWidth="1"/>
    <col min="789" max="789" width="7.625" style="1310" customWidth="1"/>
    <col min="790" max="1024" width="9" style="1310"/>
    <col min="1025" max="1025" width="4" style="1310" customWidth="1"/>
    <col min="1026" max="1026" width="3.75" style="1310" customWidth="1"/>
    <col min="1027" max="1027" width="28.2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4.2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8" width="8" style="1310" customWidth="1"/>
    <col min="1039" max="1039" width="7.125" style="1310" customWidth="1"/>
    <col min="1040" max="1040" width="3.75" style="1310" customWidth="1"/>
    <col min="1041" max="1043" width="7.75" style="1310" customWidth="1"/>
    <col min="1044" max="1044" width="6" style="1310" customWidth="1"/>
    <col min="1045" max="1045" width="7.625" style="1310" customWidth="1"/>
    <col min="1046" max="1280" width="9" style="1310"/>
    <col min="1281" max="1281" width="4" style="1310" customWidth="1"/>
    <col min="1282" max="1282" width="3.75" style="1310" customWidth="1"/>
    <col min="1283" max="1283" width="28.2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4.2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4" width="8" style="1310" customWidth="1"/>
    <col min="1295" max="1295" width="7.125" style="1310" customWidth="1"/>
    <col min="1296" max="1296" width="3.75" style="1310" customWidth="1"/>
    <col min="1297" max="1299" width="7.75" style="1310" customWidth="1"/>
    <col min="1300" max="1300" width="6" style="1310" customWidth="1"/>
    <col min="1301" max="1301" width="7.625" style="1310" customWidth="1"/>
    <col min="1302" max="1536" width="9" style="1310"/>
    <col min="1537" max="1537" width="4" style="1310" customWidth="1"/>
    <col min="1538" max="1538" width="3.75" style="1310" customWidth="1"/>
    <col min="1539" max="1539" width="28.2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4.2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50" width="8" style="1310" customWidth="1"/>
    <col min="1551" max="1551" width="7.125" style="1310" customWidth="1"/>
    <col min="1552" max="1552" width="3.75" style="1310" customWidth="1"/>
    <col min="1553" max="1555" width="7.75" style="1310" customWidth="1"/>
    <col min="1556" max="1556" width="6" style="1310" customWidth="1"/>
    <col min="1557" max="1557" width="7.625" style="1310" customWidth="1"/>
    <col min="1558" max="1792" width="9" style="1310"/>
    <col min="1793" max="1793" width="4" style="1310" customWidth="1"/>
    <col min="1794" max="1794" width="3.75" style="1310" customWidth="1"/>
    <col min="1795" max="1795" width="28.2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4.2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6" width="8" style="1310" customWidth="1"/>
    <col min="1807" max="1807" width="7.125" style="1310" customWidth="1"/>
    <col min="1808" max="1808" width="3.75" style="1310" customWidth="1"/>
    <col min="1809" max="1811" width="7.75" style="1310" customWidth="1"/>
    <col min="1812" max="1812" width="6" style="1310" customWidth="1"/>
    <col min="1813" max="1813" width="7.625" style="1310" customWidth="1"/>
    <col min="1814" max="2048" width="9" style="1310"/>
    <col min="2049" max="2049" width="4" style="1310" customWidth="1"/>
    <col min="2050" max="2050" width="3.75" style="1310" customWidth="1"/>
    <col min="2051" max="2051" width="28.2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4.2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2" width="8" style="1310" customWidth="1"/>
    <col min="2063" max="2063" width="7.125" style="1310" customWidth="1"/>
    <col min="2064" max="2064" width="3.75" style="1310" customWidth="1"/>
    <col min="2065" max="2067" width="7.75" style="1310" customWidth="1"/>
    <col min="2068" max="2068" width="6" style="1310" customWidth="1"/>
    <col min="2069" max="2069" width="7.625" style="1310" customWidth="1"/>
    <col min="2070" max="2304" width="9" style="1310"/>
    <col min="2305" max="2305" width="4" style="1310" customWidth="1"/>
    <col min="2306" max="2306" width="3.75" style="1310" customWidth="1"/>
    <col min="2307" max="2307" width="28.2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4.2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8" width="8" style="1310" customWidth="1"/>
    <col min="2319" max="2319" width="7.125" style="1310" customWidth="1"/>
    <col min="2320" max="2320" width="3.75" style="1310" customWidth="1"/>
    <col min="2321" max="2323" width="7.75" style="1310" customWidth="1"/>
    <col min="2324" max="2324" width="6" style="1310" customWidth="1"/>
    <col min="2325" max="2325" width="7.625" style="1310" customWidth="1"/>
    <col min="2326" max="2560" width="9" style="1310"/>
    <col min="2561" max="2561" width="4" style="1310" customWidth="1"/>
    <col min="2562" max="2562" width="3.75" style="1310" customWidth="1"/>
    <col min="2563" max="2563" width="28.2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4.2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4" width="8" style="1310" customWidth="1"/>
    <col min="2575" max="2575" width="7.125" style="1310" customWidth="1"/>
    <col min="2576" max="2576" width="3.75" style="1310" customWidth="1"/>
    <col min="2577" max="2579" width="7.75" style="1310" customWidth="1"/>
    <col min="2580" max="2580" width="6" style="1310" customWidth="1"/>
    <col min="2581" max="2581" width="7.625" style="1310" customWidth="1"/>
    <col min="2582" max="2816" width="9" style="1310"/>
    <col min="2817" max="2817" width="4" style="1310" customWidth="1"/>
    <col min="2818" max="2818" width="3.75" style="1310" customWidth="1"/>
    <col min="2819" max="2819" width="28.2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4.2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30" width="8" style="1310" customWidth="1"/>
    <col min="2831" max="2831" width="7.125" style="1310" customWidth="1"/>
    <col min="2832" max="2832" width="3.75" style="1310" customWidth="1"/>
    <col min="2833" max="2835" width="7.75" style="1310" customWidth="1"/>
    <col min="2836" max="2836" width="6" style="1310" customWidth="1"/>
    <col min="2837" max="2837" width="7.625" style="1310" customWidth="1"/>
    <col min="2838" max="3072" width="9" style="1310"/>
    <col min="3073" max="3073" width="4" style="1310" customWidth="1"/>
    <col min="3074" max="3074" width="3.75" style="1310" customWidth="1"/>
    <col min="3075" max="3075" width="28.2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4.2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6" width="8" style="1310" customWidth="1"/>
    <col min="3087" max="3087" width="7.125" style="1310" customWidth="1"/>
    <col min="3088" max="3088" width="3.75" style="1310" customWidth="1"/>
    <col min="3089" max="3091" width="7.75" style="1310" customWidth="1"/>
    <col min="3092" max="3092" width="6" style="1310" customWidth="1"/>
    <col min="3093" max="3093" width="7.625" style="1310" customWidth="1"/>
    <col min="3094" max="3328" width="9" style="1310"/>
    <col min="3329" max="3329" width="4" style="1310" customWidth="1"/>
    <col min="3330" max="3330" width="3.75" style="1310" customWidth="1"/>
    <col min="3331" max="3331" width="28.2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4.2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2" width="8" style="1310" customWidth="1"/>
    <col min="3343" max="3343" width="7.125" style="1310" customWidth="1"/>
    <col min="3344" max="3344" width="3.75" style="1310" customWidth="1"/>
    <col min="3345" max="3347" width="7.75" style="1310" customWidth="1"/>
    <col min="3348" max="3348" width="6" style="1310" customWidth="1"/>
    <col min="3349" max="3349" width="7.625" style="1310" customWidth="1"/>
    <col min="3350" max="3584" width="9" style="1310"/>
    <col min="3585" max="3585" width="4" style="1310" customWidth="1"/>
    <col min="3586" max="3586" width="3.75" style="1310" customWidth="1"/>
    <col min="3587" max="3587" width="28.2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4.2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8" width="8" style="1310" customWidth="1"/>
    <col min="3599" max="3599" width="7.125" style="1310" customWidth="1"/>
    <col min="3600" max="3600" width="3.75" style="1310" customWidth="1"/>
    <col min="3601" max="3603" width="7.75" style="1310" customWidth="1"/>
    <col min="3604" max="3604" width="6" style="1310" customWidth="1"/>
    <col min="3605" max="3605" width="7.625" style="1310" customWidth="1"/>
    <col min="3606" max="3840" width="9" style="1310"/>
    <col min="3841" max="3841" width="4" style="1310" customWidth="1"/>
    <col min="3842" max="3842" width="3.75" style="1310" customWidth="1"/>
    <col min="3843" max="3843" width="28.2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4.2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4" width="8" style="1310" customWidth="1"/>
    <col min="3855" max="3855" width="7.125" style="1310" customWidth="1"/>
    <col min="3856" max="3856" width="3.75" style="1310" customWidth="1"/>
    <col min="3857" max="3859" width="7.75" style="1310" customWidth="1"/>
    <col min="3860" max="3860" width="6" style="1310" customWidth="1"/>
    <col min="3861" max="3861" width="7.625" style="1310" customWidth="1"/>
    <col min="3862" max="4096" width="9" style="1310"/>
    <col min="4097" max="4097" width="4" style="1310" customWidth="1"/>
    <col min="4098" max="4098" width="3.75" style="1310" customWidth="1"/>
    <col min="4099" max="4099" width="28.2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4.2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10" width="8" style="1310" customWidth="1"/>
    <col min="4111" max="4111" width="7.125" style="1310" customWidth="1"/>
    <col min="4112" max="4112" width="3.75" style="1310" customWidth="1"/>
    <col min="4113" max="4115" width="7.75" style="1310" customWidth="1"/>
    <col min="4116" max="4116" width="6" style="1310" customWidth="1"/>
    <col min="4117" max="4117" width="7.625" style="1310" customWidth="1"/>
    <col min="4118" max="4352" width="9" style="1310"/>
    <col min="4353" max="4353" width="4" style="1310" customWidth="1"/>
    <col min="4354" max="4354" width="3.75" style="1310" customWidth="1"/>
    <col min="4355" max="4355" width="28.2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4.2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6" width="8" style="1310" customWidth="1"/>
    <col min="4367" max="4367" width="7.125" style="1310" customWidth="1"/>
    <col min="4368" max="4368" width="3.75" style="1310" customWidth="1"/>
    <col min="4369" max="4371" width="7.75" style="1310" customWidth="1"/>
    <col min="4372" max="4372" width="6" style="1310" customWidth="1"/>
    <col min="4373" max="4373" width="7.625" style="1310" customWidth="1"/>
    <col min="4374" max="4608" width="9" style="1310"/>
    <col min="4609" max="4609" width="4" style="1310" customWidth="1"/>
    <col min="4610" max="4610" width="3.75" style="1310" customWidth="1"/>
    <col min="4611" max="4611" width="28.2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4.2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2" width="8" style="1310" customWidth="1"/>
    <col min="4623" max="4623" width="7.125" style="1310" customWidth="1"/>
    <col min="4624" max="4624" width="3.75" style="1310" customWidth="1"/>
    <col min="4625" max="4627" width="7.75" style="1310" customWidth="1"/>
    <col min="4628" max="4628" width="6" style="1310" customWidth="1"/>
    <col min="4629" max="4629" width="7.625" style="1310" customWidth="1"/>
    <col min="4630" max="4864" width="9" style="1310"/>
    <col min="4865" max="4865" width="4" style="1310" customWidth="1"/>
    <col min="4866" max="4866" width="3.75" style="1310" customWidth="1"/>
    <col min="4867" max="4867" width="28.2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4.2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8" width="8" style="1310" customWidth="1"/>
    <col min="4879" max="4879" width="7.125" style="1310" customWidth="1"/>
    <col min="4880" max="4880" width="3.75" style="1310" customWidth="1"/>
    <col min="4881" max="4883" width="7.75" style="1310" customWidth="1"/>
    <col min="4884" max="4884" width="6" style="1310" customWidth="1"/>
    <col min="4885" max="4885" width="7.625" style="1310" customWidth="1"/>
    <col min="4886" max="5120" width="9" style="1310"/>
    <col min="5121" max="5121" width="4" style="1310" customWidth="1"/>
    <col min="5122" max="5122" width="3.75" style="1310" customWidth="1"/>
    <col min="5123" max="5123" width="28.2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4.2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4" width="8" style="1310" customWidth="1"/>
    <col min="5135" max="5135" width="7.125" style="1310" customWidth="1"/>
    <col min="5136" max="5136" width="3.75" style="1310" customWidth="1"/>
    <col min="5137" max="5139" width="7.75" style="1310" customWidth="1"/>
    <col min="5140" max="5140" width="6" style="1310" customWidth="1"/>
    <col min="5141" max="5141" width="7.625" style="1310" customWidth="1"/>
    <col min="5142" max="5376" width="9" style="1310"/>
    <col min="5377" max="5377" width="4" style="1310" customWidth="1"/>
    <col min="5378" max="5378" width="3.75" style="1310" customWidth="1"/>
    <col min="5379" max="5379" width="28.2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4.2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90" width="8" style="1310" customWidth="1"/>
    <col min="5391" max="5391" width="7.125" style="1310" customWidth="1"/>
    <col min="5392" max="5392" width="3.75" style="1310" customWidth="1"/>
    <col min="5393" max="5395" width="7.75" style="1310" customWidth="1"/>
    <col min="5396" max="5396" width="6" style="1310" customWidth="1"/>
    <col min="5397" max="5397" width="7.625" style="1310" customWidth="1"/>
    <col min="5398" max="5632" width="9" style="1310"/>
    <col min="5633" max="5633" width="4" style="1310" customWidth="1"/>
    <col min="5634" max="5634" width="3.75" style="1310" customWidth="1"/>
    <col min="5635" max="5635" width="28.2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4.2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6" width="8" style="1310" customWidth="1"/>
    <col min="5647" max="5647" width="7.125" style="1310" customWidth="1"/>
    <col min="5648" max="5648" width="3.75" style="1310" customWidth="1"/>
    <col min="5649" max="5651" width="7.75" style="1310" customWidth="1"/>
    <col min="5652" max="5652" width="6" style="1310" customWidth="1"/>
    <col min="5653" max="5653" width="7.625" style="1310" customWidth="1"/>
    <col min="5654" max="5888" width="9" style="1310"/>
    <col min="5889" max="5889" width="4" style="1310" customWidth="1"/>
    <col min="5890" max="5890" width="3.75" style="1310" customWidth="1"/>
    <col min="5891" max="5891" width="28.2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4.2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2" width="8" style="1310" customWidth="1"/>
    <col min="5903" max="5903" width="7.125" style="1310" customWidth="1"/>
    <col min="5904" max="5904" width="3.75" style="1310" customWidth="1"/>
    <col min="5905" max="5907" width="7.75" style="1310" customWidth="1"/>
    <col min="5908" max="5908" width="6" style="1310" customWidth="1"/>
    <col min="5909" max="5909" width="7.625" style="1310" customWidth="1"/>
    <col min="5910" max="6144" width="9" style="1310"/>
    <col min="6145" max="6145" width="4" style="1310" customWidth="1"/>
    <col min="6146" max="6146" width="3.75" style="1310" customWidth="1"/>
    <col min="6147" max="6147" width="28.2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4.2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8" width="8" style="1310" customWidth="1"/>
    <col min="6159" max="6159" width="7.125" style="1310" customWidth="1"/>
    <col min="6160" max="6160" width="3.75" style="1310" customWidth="1"/>
    <col min="6161" max="6163" width="7.75" style="1310" customWidth="1"/>
    <col min="6164" max="6164" width="6" style="1310" customWidth="1"/>
    <col min="6165" max="6165" width="7.625" style="1310" customWidth="1"/>
    <col min="6166" max="6400" width="9" style="1310"/>
    <col min="6401" max="6401" width="4" style="1310" customWidth="1"/>
    <col min="6402" max="6402" width="3.75" style="1310" customWidth="1"/>
    <col min="6403" max="6403" width="28.2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4.2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4" width="8" style="1310" customWidth="1"/>
    <col min="6415" max="6415" width="7.125" style="1310" customWidth="1"/>
    <col min="6416" max="6416" width="3.75" style="1310" customWidth="1"/>
    <col min="6417" max="6419" width="7.75" style="1310" customWidth="1"/>
    <col min="6420" max="6420" width="6" style="1310" customWidth="1"/>
    <col min="6421" max="6421" width="7.625" style="1310" customWidth="1"/>
    <col min="6422" max="6656" width="9" style="1310"/>
    <col min="6657" max="6657" width="4" style="1310" customWidth="1"/>
    <col min="6658" max="6658" width="3.75" style="1310" customWidth="1"/>
    <col min="6659" max="6659" width="28.2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4.2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70" width="8" style="1310" customWidth="1"/>
    <col min="6671" max="6671" width="7.125" style="1310" customWidth="1"/>
    <col min="6672" max="6672" width="3.75" style="1310" customWidth="1"/>
    <col min="6673" max="6675" width="7.75" style="1310" customWidth="1"/>
    <col min="6676" max="6676" width="6" style="1310" customWidth="1"/>
    <col min="6677" max="6677" width="7.625" style="1310" customWidth="1"/>
    <col min="6678" max="6912" width="9" style="1310"/>
    <col min="6913" max="6913" width="4" style="1310" customWidth="1"/>
    <col min="6914" max="6914" width="3.75" style="1310" customWidth="1"/>
    <col min="6915" max="6915" width="28.2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4.2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6" width="8" style="1310" customWidth="1"/>
    <col min="6927" max="6927" width="7.125" style="1310" customWidth="1"/>
    <col min="6928" max="6928" width="3.75" style="1310" customWidth="1"/>
    <col min="6929" max="6931" width="7.75" style="1310" customWidth="1"/>
    <col min="6932" max="6932" width="6" style="1310" customWidth="1"/>
    <col min="6933" max="6933" width="7.625" style="1310" customWidth="1"/>
    <col min="6934" max="7168" width="9" style="1310"/>
    <col min="7169" max="7169" width="4" style="1310" customWidth="1"/>
    <col min="7170" max="7170" width="3.75" style="1310" customWidth="1"/>
    <col min="7171" max="7171" width="28.2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4.2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2" width="8" style="1310" customWidth="1"/>
    <col min="7183" max="7183" width="7.125" style="1310" customWidth="1"/>
    <col min="7184" max="7184" width="3.75" style="1310" customWidth="1"/>
    <col min="7185" max="7187" width="7.75" style="1310" customWidth="1"/>
    <col min="7188" max="7188" width="6" style="1310" customWidth="1"/>
    <col min="7189" max="7189" width="7.625" style="1310" customWidth="1"/>
    <col min="7190" max="7424" width="9" style="1310"/>
    <col min="7425" max="7425" width="4" style="1310" customWidth="1"/>
    <col min="7426" max="7426" width="3.75" style="1310" customWidth="1"/>
    <col min="7427" max="7427" width="28.2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4.2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8" width="8" style="1310" customWidth="1"/>
    <col min="7439" max="7439" width="7.125" style="1310" customWidth="1"/>
    <col min="7440" max="7440" width="3.75" style="1310" customWidth="1"/>
    <col min="7441" max="7443" width="7.75" style="1310" customWidth="1"/>
    <col min="7444" max="7444" width="6" style="1310" customWidth="1"/>
    <col min="7445" max="7445" width="7.625" style="1310" customWidth="1"/>
    <col min="7446" max="7680" width="9" style="1310"/>
    <col min="7681" max="7681" width="4" style="1310" customWidth="1"/>
    <col min="7682" max="7682" width="3.75" style="1310" customWidth="1"/>
    <col min="7683" max="7683" width="28.2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4.2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4" width="8" style="1310" customWidth="1"/>
    <col min="7695" max="7695" width="7.125" style="1310" customWidth="1"/>
    <col min="7696" max="7696" width="3.75" style="1310" customWidth="1"/>
    <col min="7697" max="7699" width="7.75" style="1310" customWidth="1"/>
    <col min="7700" max="7700" width="6" style="1310" customWidth="1"/>
    <col min="7701" max="7701" width="7.625" style="1310" customWidth="1"/>
    <col min="7702" max="7936" width="9" style="1310"/>
    <col min="7937" max="7937" width="4" style="1310" customWidth="1"/>
    <col min="7938" max="7938" width="3.75" style="1310" customWidth="1"/>
    <col min="7939" max="7939" width="28.2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4.2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50" width="8" style="1310" customWidth="1"/>
    <col min="7951" max="7951" width="7.125" style="1310" customWidth="1"/>
    <col min="7952" max="7952" width="3.75" style="1310" customWidth="1"/>
    <col min="7953" max="7955" width="7.75" style="1310" customWidth="1"/>
    <col min="7956" max="7956" width="6" style="1310" customWidth="1"/>
    <col min="7957" max="7957" width="7.625" style="1310" customWidth="1"/>
    <col min="7958" max="8192" width="9" style="1310"/>
    <col min="8193" max="8193" width="4" style="1310" customWidth="1"/>
    <col min="8194" max="8194" width="3.75" style="1310" customWidth="1"/>
    <col min="8195" max="8195" width="28.2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4.2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6" width="8" style="1310" customWidth="1"/>
    <col min="8207" max="8207" width="7.125" style="1310" customWidth="1"/>
    <col min="8208" max="8208" width="3.75" style="1310" customWidth="1"/>
    <col min="8209" max="8211" width="7.75" style="1310" customWidth="1"/>
    <col min="8212" max="8212" width="6" style="1310" customWidth="1"/>
    <col min="8213" max="8213" width="7.625" style="1310" customWidth="1"/>
    <col min="8214" max="8448" width="9" style="1310"/>
    <col min="8449" max="8449" width="4" style="1310" customWidth="1"/>
    <col min="8450" max="8450" width="3.75" style="1310" customWidth="1"/>
    <col min="8451" max="8451" width="28.2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4.2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2" width="8" style="1310" customWidth="1"/>
    <col min="8463" max="8463" width="7.125" style="1310" customWidth="1"/>
    <col min="8464" max="8464" width="3.75" style="1310" customWidth="1"/>
    <col min="8465" max="8467" width="7.75" style="1310" customWidth="1"/>
    <col min="8468" max="8468" width="6" style="1310" customWidth="1"/>
    <col min="8469" max="8469" width="7.625" style="1310" customWidth="1"/>
    <col min="8470" max="8704" width="9" style="1310"/>
    <col min="8705" max="8705" width="4" style="1310" customWidth="1"/>
    <col min="8706" max="8706" width="3.75" style="1310" customWidth="1"/>
    <col min="8707" max="8707" width="28.2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4.2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8" width="8" style="1310" customWidth="1"/>
    <col min="8719" max="8719" width="7.125" style="1310" customWidth="1"/>
    <col min="8720" max="8720" width="3.75" style="1310" customWidth="1"/>
    <col min="8721" max="8723" width="7.75" style="1310" customWidth="1"/>
    <col min="8724" max="8724" width="6" style="1310" customWidth="1"/>
    <col min="8725" max="8725" width="7.625" style="1310" customWidth="1"/>
    <col min="8726" max="8960" width="9" style="1310"/>
    <col min="8961" max="8961" width="4" style="1310" customWidth="1"/>
    <col min="8962" max="8962" width="3.75" style="1310" customWidth="1"/>
    <col min="8963" max="8963" width="28.2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4.2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4" width="8" style="1310" customWidth="1"/>
    <col min="8975" max="8975" width="7.125" style="1310" customWidth="1"/>
    <col min="8976" max="8976" width="3.75" style="1310" customWidth="1"/>
    <col min="8977" max="8979" width="7.75" style="1310" customWidth="1"/>
    <col min="8980" max="8980" width="6" style="1310" customWidth="1"/>
    <col min="8981" max="8981" width="7.625" style="1310" customWidth="1"/>
    <col min="8982" max="9216" width="9" style="1310"/>
    <col min="9217" max="9217" width="4" style="1310" customWidth="1"/>
    <col min="9218" max="9218" width="3.75" style="1310" customWidth="1"/>
    <col min="9219" max="9219" width="28.2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4.2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30" width="8" style="1310" customWidth="1"/>
    <col min="9231" max="9231" width="7.125" style="1310" customWidth="1"/>
    <col min="9232" max="9232" width="3.75" style="1310" customWidth="1"/>
    <col min="9233" max="9235" width="7.75" style="1310" customWidth="1"/>
    <col min="9236" max="9236" width="6" style="1310" customWidth="1"/>
    <col min="9237" max="9237" width="7.625" style="1310" customWidth="1"/>
    <col min="9238" max="9472" width="9" style="1310"/>
    <col min="9473" max="9473" width="4" style="1310" customWidth="1"/>
    <col min="9474" max="9474" width="3.75" style="1310" customWidth="1"/>
    <col min="9475" max="9475" width="28.2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4.2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6" width="8" style="1310" customWidth="1"/>
    <col min="9487" max="9487" width="7.125" style="1310" customWidth="1"/>
    <col min="9488" max="9488" width="3.75" style="1310" customWidth="1"/>
    <col min="9489" max="9491" width="7.75" style="1310" customWidth="1"/>
    <col min="9492" max="9492" width="6" style="1310" customWidth="1"/>
    <col min="9493" max="9493" width="7.625" style="1310" customWidth="1"/>
    <col min="9494" max="9728" width="9" style="1310"/>
    <col min="9729" max="9729" width="4" style="1310" customWidth="1"/>
    <col min="9730" max="9730" width="3.75" style="1310" customWidth="1"/>
    <col min="9731" max="9731" width="28.2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4.2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2" width="8" style="1310" customWidth="1"/>
    <col min="9743" max="9743" width="7.125" style="1310" customWidth="1"/>
    <col min="9744" max="9744" width="3.75" style="1310" customWidth="1"/>
    <col min="9745" max="9747" width="7.75" style="1310" customWidth="1"/>
    <col min="9748" max="9748" width="6" style="1310" customWidth="1"/>
    <col min="9749" max="9749" width="7.625" style="1310" customWidth="1"/>
    <col min="9750" max="9984" width="9" style="1310"/>
    <col min="9985" max="9985" width="4" style="1310" customWidth="1"/>
    <col min="9986" max="9986" width="3.75" style="1310" customWidth="1"/>
    <col min="9987" max="9987" width="28.2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4.2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8" width="8" style="1310" customWidth="1"/>
    <col min="9999" max="9999" width="7.125" style="1310" customWidth="1"/>
    <col min="10000" max="10000" width="3.75" style="1310" customWidth="1"/>
    <col min="10001" max="10003" width="7.75" style="1310" customWidth="1"/>
    <col min="10004" max="10004" width="6" style="1310" customWidth="1"/>
    <col min="10005" max="10005" width="7.625" style="1310" customWidth="1"/>
    <col min="10006" max="10240" width="9" style="1310"/>
    <col min="10241" max="10241" width="4" style="1310" customWidth="1"/>
    <col min="10242" max="10242" width="3.75" style="1310" customWidth="1"/>
    <col min="10243" max="10243" width="28.2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4.2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4" width="8" style="1310" customWidth="1"/>
    <col min="10255" max="10255" width="7.125" style="1310" customWidth="1"/>
    <col min="10256" max="10256" width="3.75" style="1310" customWidth="1"/>
    <col min="10257" max="10259" width="7.75" style="1310" customWidth="1"/>
    <col min="10260" max="10260" width="6" style="1310" customWidth="1"/>
    <col min="10261" max="10261" width="7.625" style="1310" customWidth="1"/>
    <col min="10262" max="10496" width="9" style="1310"/>
    <col min="10497" max="10497" width="4" style="1310" customWidth="1"/>
    <col min="10498" max="10498" width="3.75" style="1310" customWidth="1"/>
    <col min="10499" max="10499" width="28.2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4.2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10" width="8" style="1310" customWidth="1"/>
    <col min="10511" max="10511" width="7.125" style="1310" customWidth="1"/>
    <col min="10512" max="10512" width="3.75" style="1310" customWidth="1"/>
    <col min="10513" max="10515" width="7.75" style="1310" customWidth="1"/>
    <col min="10516" max="10516" width="6" style="1310" customWidth="1"/>
    <col min="10517" max="10517" width="7.625" style="1310" customWidth="1"/>
    <col min="10518" max="10752" width="9" style="1310"/>
    <col min="10753" max="10753" width="4" style="1310" customWidth="1"/>
    <col min="10754" max="10754" width="3.75" style="1310" customWidth="1"/>
    <col min="10755" max="10755" width="28.2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4.2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6" width="8" style="1310" customWidth="1"/>
    <col min="10767" max="10767" width="7.125" style="1310" customWidth="1"/>
    <col min="10768" max="10768" width="3.75" style="1310" customWidth="1"/>
    <col min="10769" max="10771" width="7.75" style="1310" customWidth="1"/>
    <col min="10772" max="10772" width="6" style="1310" customWidth="1"/>
    <col min="10773" max="10773" width="7.625" style="1310" customWidth="1"/>
    <col min="10774" max="11008" width="9" style="1310"/>
    <col min="11009" max="11009" width="4" style="1310" customWidth="1"/>
    <col min="11010" max="11010" width="3.75" style="1310" customWidth="1"/>
    <col min="11011" max="11011" width="28.2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4.2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2" width="8" style="1310" customWidth="1"/>
    <col min="11023" max="11023" width="7.125" style="1310" customWidth="1"/>
    <col min="11024" max="11024" width="3.75" style="1310" customWidth="1"/>
    <col min="11025" max="11027" width="7.75" style="1310" customWidth="1"/>
    <col min="11028" max="11028" width="6" style="1310" customWidth="1"/>
    <col min="11029" max="11029" width="7.625" style="1310" customWidth="1"/>
    <col min="11030" max="11264" width="9" style="1310"/>
    <col min="11265" max="11265" width="4" style="1310" customWidth="1"/>
    <col min="11266" max="11266" width="3.75" style="1310" customWidth="1"/>
    <col min="11267" max="11267" width="28.2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4.2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8" width="8" style="1310" customWidth="1"/>
    <col min="11279" max="11279" width="7.125" style="1310" customWidth="1"/>
    <col min="11280" max="11280" width="3.75" style="1310" customWidth="1"/>
    <col min="11281" max="11283" width="7.75" style="1310" customWidth="1"/>
    <col min="11284" max="11284" width="6" style="1310" customWidth="1"/>
    <col min="11285" max="11285" width="7.625" style="1310" customWidth="1"/>
    <col min="11286" max="11520" width="9" style="1310"/>
    <col min="11521" max="11521" width="4" style="1310" customWidth="1"/>
    <col min="11522" max="11522" width="3.75" style="1310" customWidth="1"/>
    <col min="11523" max="11523" width="28.2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4.2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4" width="8" style="1310" customWidth="1"/>
    <col min="11535" max="11535" width="7.125" style="1310" customWidth="1"/>
    <col min="11536" max="11536" width="3.75" style="1310" customWidth="1"/>
    <col min="11537" max="11539" width="7.75" style="1310" customWidth="1"/>
    <col min="11540" max="11540" width="6" style="1310" customWidth="1"/>
    <col min="11541" max="11541" width="7.625" style="1310" customWidth="1"/>
    <col min="11542" max="11776" width="9" style="1310"/>
    <col min="11777" max="11777" width="4" style="1310" customWidth="1"/>
    <col min="11778" max="11778" width="3.75" style="1310" customWidth="1"/>
    <col min="11779" max="11779" width="28.2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4.2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90" width="8" style="1310" customWidth="1"/>
    <col min="11791" max="11791" width="7.125" style="1310" customWidth="1"/>
    <col min="11792" max="11792" width="3.75" style="1310" customWidth="1"/>
    <col min="11793" max="11795" width="7.75" style="1310" customWidth="1"/>
    <col min="11796" max="11796" width="6" style="1310" customWidth="1"/>
    <col min="11797" max="11797" width="7.625" style="1310" customWidth="1"/>
    <col min="11798" max="12032" width="9" style="1310"/>
    <col min="12033" max="12033" width="4" style="1310" customWidth="1"/>
    <col min="12034" max="12034" width="3.75" style="1310" customWidth="1"/>
    <col min="12035" max="12035" width="28.2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4.2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6" width="8" style="1310" customWidth="1"/>
    <col min="12047" max="12047" width="7.125" style="1310" customWidth="1"/>
    <col min="12048" max="12048" width="3.75" style="1310" customWidth="1"/>
    <col min="12049" max="12051" width="7.75" style="1310" customWidth="1"/>
    <col min="12052" max="12052" width="6" style="1310" customWidth="1"/>
    <col min="12053" max="12053" width="7.625" style="1310" customWidth="1"/>
    <col min="12054" max="12288" width="9" style="1310"/>
    <col min="12289" max="12289" width="4" style="1310" customWidth="1"/>
    <col min="12290" max="12290" width="3.75" style="1310" customWidth="1"/>
    <col min="12291" max="12291" width="28.2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4.2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2" width="8" style="1310" customWidth="1"/>
    <col min="12303" max="12303" width="7.125" style="1310" customWidth="1"/>
    <col min="12304" max="12304" width="3.75" style="1310" customWidth="1"/>
    <col min="12305" max="12307" width="7.75" style="1310" customWidth="1"/>
    <col min="12308" max="12308" width="6" style="1310" customWidth="1"/>
    <col min="12309" max="12309" width="7.625" style="1310" customWidth="1"/>
    <col min="12310" max="12544" width="9" style="1310"/>
    <col min="12545" max="12545" width="4" style="1310" customWidth="1"/>
    <col min="12546" max="12546" width="3.75" style="1310" customWidth="1"/>
    <col min="12547" max="12547" width="28.2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4.2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8" width="8" style="1310" customWidth="1"/>
    <col min="12559" max="12559" width="7.125" style="1310" customWidth="1"/>
    <col min="12560" max="12560" width="3.75" style="1310" customWidth="1"/>
    <col min="12561" max="12563" width="7.75" style="1310" customWidth="1"/>
    <col min="12564" max="12564" width="6" style="1310" customWidth="1"/>
    <col min="12565" max="12565" width="7.625" style="1310" customWidth="1"/>
    <col min="12566" max="12800" width="9" style="1310"/>
    <col min="12801" max="12801" width="4" style="1310" customWidth="1"/>
    <col min="12802" max="12802" width="3.75" style="1310" customWidth="1"/>
    <col min="12803" max="12803" width="28.2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4.2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4" width="8" style="1310" customWidth="1"/>
    <col min="12815" max="12815" width="7.125" style="1310" customWidth="1"/>
    <col min="12816" max="12816" width="3.75" style="1310" customWidth="1"/>
    <col min="12817" max="12819" width="7.75" style="1310" customWidth="1"/>
    <col min="12820" max="12820" width="6" style="1310" customWidth="1"/>
    <col min="12821" max="12821" width="7.625" style="1310" customWidth="1"/>
    <col min="12822" max="13056" width="9" style="1310"/>
    <col min="13057" max="13057" width="4" style="1310" customWidth="1"/>
    <col min="13058" max="13058" width="3.75" style="1310" customWidth="1"/>
    <col min="13059" max="13059" width="28.2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4.2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70" width="8" style="1310" customWidth="1"/>
    <col min="13071" max="13071" width="7.125" style="1310" customWidth="1"/>
    <col min="13072" max="13072" width="3.75" style="1310" customWidth="1"/>
    <col min="13073" max="13075" width="7.75" style="1310" customWidth="1"/>
    <col min="13076" max="13076" width="6" style="1310" customWidth="1"/>
    <col min="13077" max="13077" width="7.625" style="1310" customWidth="1"/>
    <col min="13078" max="13312" width="9" style="1310"/>
    <col min="13313" max="13313" width="4" style="1310" customWidth="1"/>
    <col min="13314" max="13314" width="3.75" style="1310" customWidth="1"/>
    <col min="13315" max="13315" width="28.2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4.2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6" width="8" style="1310" customWidth="1"/>
    <col min="13327" max="13327" width="7.125" style="1310" customWidth="1"/>
    <col min="13328" max="13328" width="3.75" style="1310" customWidth="1"/>
    <col min="13329" max="13331" width="7.75" style="1310" customWidth="1"/>
    <col min="13332" max="13332" width="6" style="1310" customWidth="1"/>
    <col min="13333" max="13333" width="7.625" style="1310" customWidth="1"/>
    <col min="13334" max="13568" width="9" style="1310"/>
    <col min="13569" max="13569" width="4" style="1310" customWidth="1"/>
    <col min="13570" max="13570" width="3.75" style="1310" customWidth="1"/>
    <col min="13571" max="13571" width="28.2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4.2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2" width="8" style="1310" customWidth="1"/>
    <col min="13583" max="13583" width="7.125" style="1310" customWidth="1"/>
    <col min="13584" max="13584" width="3.75" style="1310" customWidth="1"/>
    <col min="13585" max="13587" width="7.75" style="1310" customWidth="1"/>
    <col min="13588" max="13588" width="6" style="1310" customWidth="1"/>
    <col min="13589" max="13589" width="7.625" style="1310" customWidth="1"/>
    <col min="13590" max="13824" width="9" style="1310"/>
    <col min="13825" max="13825" width="4" style="1310" customWidth="1"/>
    <col min="13826" max="13826" width="3.75" style="1310" customWidth="1"/>
    <col min="13827" max="13827" width="28.2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4.2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8" width="8" style="1310" customWidth="1"/>
    <col min="13839" max="13839" width="7.125" style="1310" customWidth="1"/>
    <col min="13840" max="13840" width="3.75" style="1310" customWidth="1"/>
    <col min="13841" max="13843" width="7.75" style="1310" customWidth="1"/>
    <col min="13844" max="13844" width="6" style="1310" customWidth="1"/>
    <col min="13845" max="13845" width="7.625" style="1310" customWidth="1"/>
    <col min="13846" max="14080" width="9" style="1310"/>
    <col min="14081" max="14081" width="4" style="1310" customWidth="1"/>
    <col min="14082" max="14082" width="3.75" style="1310" customWidth="1"/>
    <col min="14083" max="14083" width="28.2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4.2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4" width="8" style="1310" customWidth="1"/>
    <col min="14095" max="14095" width="7.125" style="1310" customWidth="1"/>
    <col min="14096" max="14096" width="3.75" style="1310" customWidth="1"/>
    <col min="14097" max="14099" width="7.75" style="1310" customWidth="1"/>
    <col min="14100" max="14100" width="6" style="1310" customWidth="1"/>
    <col min="14101" max="14101" width="7.625" style="1310" customWidth="1"/>
    <col min="14102" max="14336" width="9" style="1310"/>
    <col min="14337" max="14337" width="4" style="1310" customWidth="1"/>
    <col min="14338" max="14338" width="3.75" style="1310" customWidth="1"/>
    <col min="14339" max="14339" width="28.2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4.2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50" width="8" style="1310" customWidth="1"/>
    <col min="14351" max="14351" width="7.125" style="1310" customWidth="1"/>
    <col min="14352" max="14352" width="3.75" style="1310" customWidth="1"/>
    <col min="14353" max="14355" width="7.75" style="1310" customWidth="1"/>
    <col min="14356" max="14356" width="6" style="1310" customWidth="1"/>
    <col min="14357" max="14357" width="7.625" style="1310" customWidth="1"/>
    <col min="14358" max="14592" width="9" style="1310"/>
    <col min="14593" max="14593" width="4" style="1310" customWidth="1"/>
    <col min="14594" max="14594" width="3.75" style="1310" customWidth="1"/>
    <col min="14595" max="14595" width="28.2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4.2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6" width="8" style="1310" customWidth="1"/>
    <col min="14607" max="14607" width="7.125" style="1310" customWidth="1"/>
    <col min="14608" max="14608" width="3.75" style="1310" customWidth="1"/>
    <col min="14609" max="14611" width="7.75" style="1310" customWidth="1"/>
    <col min="14612" max="14612" width="6" style="1310" customWidth="1"/>
    <col min="14613" max="14613" width="7.625" style="1310" customWidth="1"/>
    <col min="14614" max="14848" width="9" style="1310"/>
    <col min="14849" max="14849" width="4" style="1310" customWidth="1"/>
    <col min="14850" max="14850" width="3.75" style="1310" customWidth="1"/>
    <col min="14851" max="14851" width="28.2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4.2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2" width="8" style="1310" customWidth="1"/>
    <col min="14863" max="14863" width="7.125" style="1310" customWidth="1"/>
    <col min="14864" max="14864" width="3.75" style="1310" customWidth="1"/>
    <col min="14865" max="14867" width="7.75" style="1310" customWidth="1"/>
    <col min="14868" max="14868" width="6" style="1310" customWidth="1"/>
    <col min="14869" max="14869" width="7.625" style="1310" customWidth="1"/>
    <col min="14870" max="15104" width="9" style="1310"/>
    <col min="15105" max="15105" width="4" style="1310" customWidth="1"/>
    <col min="15106" max="15106" width="3.75" style="1310" customWidth="1"/>
    <col min="15107" max="15107" width="28.2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4.2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8" width="8" style="1310" customWidth="1"/>
    <col min="15119" max="15119" width="7.125" style="1310" customWidth="1"/>
    <col min="15120" max="15120" width="3.75" style="1310" customWidth="1"/>
    <col min="15121" max="15123" width="7.75" style="1310" customWidth="1"/>
    <col min="15124" max="15124" width="6" style="1310" customWidth="1"/>
    <col min="15125" max="15125" width="7.625" style="1310" customWidth="1"/>
    <col min="15126" max="15360" width="9" style="1310"/>
    <col min="15361" max="15361" width="4" style="1310" customWidth="1"/>
    <col min="15362" max="15362" width="3.75" style="1310" customWidth="1"/>
    <col min="15363" max="15363" width="28.2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4.2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4" width="8" style="1310" customWidth="1"/>
    <col min="15375" max="15375" width="7.125" style="1310" customWidth="1"/>
    <col min="15376" max="15376" width="3.75" style="1310" customWidth="1"/>
    <col min="15377" max="15379" width="7.75" style="1310" customWidth="1"/>
    <col min="15380" max="15380" width="6" style="1310" customWidth="1"/>
    <col min="15381" max="15381" width="7.625" style="1310" customWidth="1"/>
    <col min="15382" max="15616" width="9" style="1310"/>
    <col min="15617" max="15617" width="4" style="1310" customWidth="1"/>
    <col min="15618" max="15618" width="3.75" style="1310" customWidth="1"/>
    <col min="15619" max="15619" width="28.2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4.2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30" width="8" style="1310" customWidth="1"/>
    <col min="15631" max="15631" width="7.125" style="1310" customWidth="1"/>
    <col min="15632" max="15632" width="3.75" style="1310" customWidth="1"/>
    <col min="15633" max="15635" width="7.75" style="1310" customWidth="1"/>
    <col min="15636" max="15636" width="6" style="1310" customWidth="1"/>
    <col min="15637" max="15637" width="7.625" style="1310" customWidth="1"/>
    <col min="15638" max="15872" width="9" style="1310"/>
    <col min="15873" max="15873" width="4" style="1310" customWidth="1"/>
    <col min="15874" max="15874" width="3.75" style="1310" customWidth="1"/>
    <col min="15875" max="15875" width="28.2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4.2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6" width="8" style="1310" customWidth="1"/>
    <col min="15887" max="15887" width="7.125" style="1310" customWidth="1"/>
    <col min="15888" max="15888" width="3.75" style="1310" customWidth="1"/>
    <col min="15889" max="15891" width="7.75" style="1310" customWidth="1"/>
    <col min="15892" max="15892" width="6" style="1310" customWidth="1"/>
    <col min="15893" max="15893" width="7.625" style="1310" customWidth="1"/>
    <col min="15894" max="16128" width="9" style="1310"/>
    <col min="16129" max="16129" width="4" style="1310" customWidth="1"/>
    <col min="16130" max="16130" width="3.75" style="1310" customWidth="1"/>
    <col min="16131" max="16131" width="28.2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4.2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2" width="8" style="1310" customWidth="1"/>
    <col min="16143" max="16143" width="7.125" style="1310" customWidth="1"/>
    <col min="16144" max="16144" width="3.75" style="1310" customWidth="1"/>
    <col min="16145" max="16147" width="7.75" style="1310" customWidth="1"/>
    <col min="16148" max="16148" width="6" style="1310" customWidth="1"/>
    <col min="16149" max="16149" width="7.625" style="1310" customWidth="1"/>
    <col min="16150" max="16384" width="9" style="1310"/>
  </cols>
  <sheetData>
    <row r="1" s="22" customFormat="1" ht="20.25" customHeight="1" spans="1:27">
      <c r="A1" s="2053" t="s">
        <v>373</v>
      </c>
      <c r="B1" s="1417"/>
      <c r="C1" s="1417"/>
      <c r="D1" s="2054"/>
      <c r="E1" s="2053"/>
      <c r="F1" s="1417"/>
      <c r="G1" s="1417"/>
      <c r="H1" s="1417"/>
      <c r="I1" s="2053"/>
      <c r="J1" s="1417"/>
      <c r="K1" s="1417"/>
      <c r="L1" s="1417"/>
      <c r="M1" s="1417"/>
      <c r="N1" s="2060"/>
      <c r="O1" s="2060"/>
      <c r="P1" s="2060"/>
      <c r="Q1" s="2060"/>
      <c r="R1" s="2060"/>
      <c r="S1" s="2063"/>
      <c r="T1" s="1417"/>
      <c r="U1" s="1417"/>
      <c r="V1" s="1199"/>
      <c r="W1" s="1199"/>
      <c r="X1" s="1199"/>
      <c r="Y1" s="1199"/>
      <c r="Z1" s="1199"/>
      <c r="AA1" s="1199"/>
    </row>
    <row r="2" s="8" customFormat="1" ht="24" customHeight="1" spans="1:27">
      <c r="A2" s="2055" t="s">
        <v>0</v>
      </c>
      <c r="B2" s="1419" t="s">
        <v>22</v>
      </c>
      <c r="C2" s="533" t="s">
        <v>2</v>
      </c>
      <c r="D2" s="2056" t="s">
        <v>23</v>
      </c>
      <c r="E2" s="2057" t="s">
        <v>24</v>
      </c>
      <c r="F2" s="533" t="s">
        <v>3</v>
      </c>
      <c r="G2" s="1420" t="s">
        <v>25</v>
      </c>
      <c r="H2" s="556" t="s">
        <v>26</v>
      </c>
      <c r="I2" s="2038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532" t="s">
        <v>32</v>
      </c>
      <c r="O2" s="532" t="s">
        <v>1</v>
      </c>
      <c r="P2" s="532" t="s">
        <v>33</v>
      </c>
      <c r="Q2" s="535" t="s">
        <v>34</v>
      </c>
      <c r="R2" s="534" t="s">
        <v>35</v>
      </c>
      <c r="S2" s="2064" t="s">
        <v>36</v>
      </c>
      <c r="T2" s="1448" t="s">
        <v>149</v>
      </c>
      <c r="U2" s="1449" t="s">
        <v>38</v>
      </c>
      <c r="V2" s="17"/>
      <c r="W2" s="17"/>
      <c r="X2" s="17"/>
      <c r="Y2" s="17"/>
      <c r="Z2" s="17"/>
      <c r="AA2" s="17"/>
    </row>
    <row r="3" ht="22" customHeight="1" spans="1:19">
      <c r="A3" s="2058">
        <v>1</v>
      </c>
      <c r="B3" s="1933" t="s">
        <v>39</v>
      </c>
      <c r="C3" s="189" t="s">
        <v>448</v>
      </c>
      <c r="D3" s="194" t="s">
        <v>449</v>
      </c>
      <c r="E3" s="1570">
        <v>237300</v>
      </c>
      <c r="F3" s="1603" t="s">
        <v>450</v>
      </c>
      <c r="G3" s="171">
        <v>43774</v>
      </c>
      <c r="H3" s="132">
        <v>43779</v>
      </c>
      <c r="I3" s="1297">
        <f ca="1" t="shared" ref="I3:I8" si="0">TODAY()-H3</f>
        <v>125</v>
      </c>
      <c r="J3" s="2061" t="s">
        <v>78</v>
      </c>
      <c r="K3" s="416"/>
      <c r="L3" s="2062"/>
      <c r="M3" s="284"/>
      <c r="N3" s="284" t="s">
        <v>451</v>
      </c>
      <c r="O3" s="674"/>
      <c r="P3" s="674"/>
      <c r="Q3" s="2065"/>
      <c r="R3" s="2066"/>
      <c r="S3" s="2067"/>
    </row>
    <row r="4" ht="22" customHeight="1" spans="1:19">
      <c r="A4" s="2058">
        <v>2</v>
      </c>
      <c r="B4" s="1933" t="s">
        <v>39</v>
      </c>
      <c r="C4" s="189"/>
      <c r="D4" s="2059" t="s">
        <v>452</v>
      </c>
      <c r="E4" s="1639">
        <v>237300</v>
      </c>
      <c r="F4" s="1640" t="s">
        <v>453</v>
      </c>
      <c r="G4" s="1821">
        <v>43789</v>
      </c>
      <c r="H4" s="1091" t="s">
        <v>77</v>
      </c>
      <c r="I4" s="1297" t="e">
        <f ca="1" t="shared" si="0"/>
        <v>#VALUE!</v>
      </c>
      <c r="J4" s="2061" t="s">
        <v>78</v>
      </c>
      <c r="K4" s="416"/>
      <c r="L4" s="2062"/>
      <c r="M4" s="397"/>
      <c r="N4" s="284" t="s">
        <v>451</v>
      </c>
      <c r="O4" s="674"/>
      <c r="P4" s="674"/>
      <c r="Q4" s="2065"/>
      <c r="R4" s="2066"/>
      <c r="S4" s="2067"/>
    </row>
    <row r="5" ht="22" customHeight="1" spans="1:19">
      <c r="A5" s="2058">
        <v>3</v>
      </c>
      <c r="B5" s="1933" t="s">
        <v>39</v>
      </c>
      <c r="C5" s="189"/>
      <c r="D5" s="2059" t="s">
        <v>452</v>
      </c>
      <c r="E5" s="1639">
        <v>237300</v>
      </c>
      <c r="F5" s="1640" t="s">
        <v>454</v>
      </c>
      <c r="G5" s="1821">
        <v>43789</v>
      </c>
      <c r="H5" s="1091" t="s">
        <v>77</v>
      </c>
      <c r="I5" s="1297" t="e">
        <f ca="1" t="shared" si="0"/>
        <v>#VALUE!</v>
      </c>
      <c r="J5" s="2061" t="s">
        <v>78</v>
      </c>
      <c r="K5" s="416"/>
      <c r="L5" s="2062"/>
      <c r="M5" s="397"/>
      <c r="N5" s="284" t="s">
        <v>451</v>
      </c>
      <c r="O5" s="674"/>
      <c r="P5" s="674"/>
      <c r="Q5" s="2065"/>
      <c r="R5" s="2066"/>
      <c r="S5" s="2067"/>
    </row>
    <row r="6" ht="22" customHeight="1" spans="1:19">
      <c r="A6" s="2058">
        <v>4</v>
      </c>
      <c r="B6" s="1933" t="s">
        <v>39</v>
      </c>
      <c r="C6" s="189"/>
      <c r="D6" s="2059" t="s">
        <v>455</v>
      </c>
      <c r="E6" s="1639">
        <v>237300</v>
      </c>
      <c r="F6" s="1640" t="s">
        <v>456</v>
      </c>
      <c r="G6" s="1821">
        <v>43789</v>
      </c>
      <c r="H6" s="1091" t="s">
        <v>77</v>
      </c>
      <c r="I6" s="1297" t="e">
        <f ca="1" t="shared" si="0"/>
        <v>#VALUE!</v>
      </c>
      <c r="J6" s="2061" t="s">
        <v>78</v>
      </c>
      <c r="K6" s="416"/>
      <c r="L6" s="2062"/>
      <c r="M6" s="397"/>
      <c r="N6" s="284" t="s">
        <v>451</v>
      </c>
      <c r="O6" s="674"/>
      <c r="P6" s="674"/>
      <c r="Q6" s="2065"/>
      <c r="R6" s="2066"/>
      <c r="S6" s="2067"/>
    </row>
    <row r="7" ht="22" customHeight="1" spans="1:19">
      <c r="A7" s="2058">
        <v>5</v>
      </c>
      <c r="B7" s="1933" t="s">
        <v>39</v>
      </c>
      <c r="C7" s="189"/>
      <c r="D7" s="2059" t="s">
        <v>455</v>
      </c>
      <c r="E7" s="1639">
        <v>237300</v>
      </c>
      <c r="F7" s="1640" t="s">
        <v>457</v>
      </c>
      <c r="G7" s="1821">
        <v>43789</v>
      </c>
      <c r="H7" s="1091" t="s">
        <v>77</v>
      </c>
      <c r="I7" s="1297" t="e">
        <f ca="1" t="shared" si="0"/>
        <v>#VALUE!</v>
      </c>
      <c r="J7" s="2061" t="s">
        <v>78</v>
      </c>
      <c r="K7" s="416"/>
      <c r="L7" s="2062"/>
      <c r="M7" s="397"/>
      <c r="N7" s="284" t="s">
        <v>451</v>
      </c>
      <c r="O7" s="674"/>
      <c r="P7" s="674"/>
      <c r="Q7" s="2065"/>
      <c r="R7" s="2066"/>
      <c r="S7" s="2067"/>
    </row>
    <row r="8" ht="22" customHeight="1" spans="1:19">
      <c r="A8" s="2058">
        <v>6</v>
      </c>
      <c r="B8" s="1933" t="s">
        <v>39</v>
      </c>
      <c r="C8" s="189"/>
      <c r="D8" s="2059" t="s">
        <v>458</v>
      </c>
      <c r="E8" s="1639">
        <v>237300</v>
      </c>
      <c r="F8" s="1640" t="s">
        <v>459</v>
      </c>
      <c r="G8" s="1821">
        <v>43790</v>
      </c>
      <c r="H8" s="1091" t="s">
        <v>77</v>
      </c>
      <c r="I8" s="1297" t="e">
        <f ca="1" t="shared" si="0"/>
        <v>#VALUE!</v>
      </c>
      <c r="J8" s="2061" t="s">
        <v>78</v>
      </c>
      <c r="K8" s="416"/>
      <c r="L8" s="2062"/>
      <c r="M8" s="397"/>
      <c r="N8" s="284" t="s">
        <v>451</v>
      </c>
      <c r="O8" s="674"/>
      <c r="P8" s="674"/>
      <c r="Q8" s="2065"/>
      <c r="R8" s="2066"/>
      <c r="S8" s="2067"/>
    </row>
  </sheetData>
  <mergeCells count="1">
    <mergeCell ref="A1:U1"/>
  </mergeCells>
  <conditionalFormatting sqref="I1">
    <cfRule type="cellIs" dxfId="1" priority="117" operator="greaterThan">
      <formula>180</formula>
    </cfRule>
    <cfRule type="cellIs" dxfId="1" priority="118" operator="greaterThan">
      <formula>260</formula>
    </cfRule>
    <cfRule type="cellIs" dxfId="1" priority="119" operator="greaterThan">
      <formula>330</formula>
    </cfRule>
  </conditionalFormatting>
  <conditionalFormatting sqref="F3">
    <cfRule type="duplicateValues" dxfId="3" priority="64"/>
  </conditionalFormatting>
  <conditionalFormatting sqref="I3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F4">
    <cfRule type="duplicateValues" dxfId="3" priority="20"/>
  </conditionalFormatting>
  <conditionalFormatting sqref="I4">
    <cfRule type="cellIs" dxfId="1" priority="15" operator="greaterThan">
      <formula>330</formula>
    </cfRule>
    <cfRule type="cellIs" dxfId="1" priority="10" operator="greaterThan">
      <formula>260</formula>
    </cfRule>
    <cfRule type="cellIs" dxfId="1" priority="5" operator="greaterThan">
      <formula>180</formula>
    </cfRule>
  </conditionalFormatting>
  <conditionalFormatting sqref="F5">
    <cfRule type="duplicateValues" dxfId="3" priority="19"/>
  </conditionalFormatting>
  <conditionalFormatting sqref="I5">
    <cfRule type="cellIs" dxfId="1" priority="14" operator="greaterThan">
      <formula>330</formula>
    </cfRule>
    <cfRule type="cellIs" dxfId="1" priority="9" operator="greaterThan">
      <formula>260</formula>
    </cfRule>
    <cfRule type="cellIs" dxfId="1" priority="4" operator="greaterThan">
      <formula>180</formula>
    </cfRule>
  </conditionalFormatting>
  <conditionalFormatting sqref="F6">
    <cfRule type="duplicateValues" dxfId="3" priority="18"/>
  </conditionalFormatting>
  <conditionalFormatting sqref="I6">
    <cfRule type="cellIs" dxfId="1" priority="13" operator="greaterThan">
      <formula>330</formula>
    </cfRule>
    <cfRule type="cellIs" dxfId="1" priority="8" operator="greaterThan">
      <formula>260</formula>
    </cfRule>
    <cfRule type="cellIs" dxfId="1" priority="3" operator="greaterThan">
      <formula>180</formula>
    </cfRule>
  </conditionalFormatting>
  <conditionalFormatting sqref="F7">
    <cfRule type="duplicateValues" dxfId="3" priority="17"/>
  </conditionalFormatting>
  <conditionalFormatting sqref="I7">
    <cfRule type="cellIs" dxfId="1" priority="12" operator="greaterThan">
      <formula>330</formula>
    </cfRule>
    <cfRule type="cellIs" dxfId="1" priority="7" operator="greaterThan">
      <formula>260</formula>
    </cfRule>
    <cfRule type="cellIs" dxfId="1" priority="2" operator="greaterThan">
      <formula>180</formula>
    </cfRule>
  </conditionalFormatting>
  <conditionalFormatting sqref="F8">
    <cfRule type="duplicateValues" dxfId="3" priority="16"/>
  </conditionalFormatting>
  <conditionalFormatting sqref="I8">
    <cfRule type="cellIs" dxfId="1" priority="11" operator="greaterThan">
      <formula>330</formula>
    </cfRule>
    <cfRule type="cellIs" dxfId="1" priority="6" operator="greaterThan">
      <formula>260</formula>
    </cfRule>
    <cfRule type="cellIs" dxfId="1" priority="1" operator="greaterThan">
      <formula>180</formula>
    </cfRule>
  </conditionalFormatting>
  <conditionalFormatting sqref="I9:I65498">
    <cfRule type="cellIs" dxfId="1" priority="114" operator="greaterThan">
      <formula>180</formula>
    </cfRule>
    <cfRule type="cellIs" dxfId="1" priority="115" operator="greaterThan">
      <formula>260</formula>
    </cfRule>
    <cfRule type="cellIs" dxfId="1" priority="116" operator="greaterThan">
      <formula>330</formula>
    </cfRule>
  </conditionalFormatting>
  <conditionalFormatting sqref="F1:F2 F9:F1048576">
    <cfRule type="duplicateValues" dxfId="3" priority="113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6"/>
  <sheetViews>
    <sheetView showGridLines="0" workbookViewId="0">
      <pane ySplit="2" topLeftCell="A3" activePane="bottomLeft" state="frozen"/>
      <selection/>
      <selection pane="bottomLeft" activeCell="D8" sqref="D8"/>
    </sheetView>
  </sheetViews>
  <sheetFormatPr defaultColWidth="9" defaultRowHeight="14.25"/>
  <cols>
    <col min="1" max="1" width="4" style="2029" customWidth="1"/>
    <col min="2" max="2" width="6" style="1309" customWidth="1"/>
    <col min="3" max="3" width="17.25" style="1405" customWidth="1"/>
    <col min="4" max="4" width="16.5" style="23" customWidth="1"/>
    <col min="5" max="5" width="6.25" style="1970" customWidth="1"/>
    <col min="6" max="6" width="14.5" style="1406" customWidth="1"/>
    <col min="7" max="7" width="7.625" style="611" customWidth="1"/>
    <col min="8" max="8" width="8.75" style="1407" customWidth="1"/>
    <col min="9" max="9" width="6.125" style="2030" customWidth="1"/>
    <col min="10" max="10" width="6.875" style="1409" customWidth="1"/>
    <col min="11" max="11" width="6.25" style="1315" customWidth="1"/>
    <col min="12" max="12" width="7.75" style="1410" customWidth="1"/>
    <col min="13" max="13" width="6.5" style="1412" customWidth="1"/>
    <col min="14" max="14" width="9.75" style="1966" customWidth="1"/>
    <col min="15" max="15" width="6.75" style="1966" customWidth="1"/>
    <col min="16" max="16" width="3.75" style="1966" customWidth="1"/>
    <col min="17" max="18" width="7.75" style="1414" customWidth="1"/>
    <col min="19" max="19" width="5" style="2031" customWidth="1"/>
    <col min="20" max="20" width="5.75" style="1966" customWidth="1"/>
    <col min="21" max="21" width="7.375" style="1969" customWidth="1"/>
    <col min="22" max="26" width="9" style="1315"/>
    <col min="27" max="256" width="9" style="1310"/>
    <col min="257" max="257" width="4" style="1310" customWidth="1"/>
    <col min="258" max="258" width="5" style="1310" customWidth="1"/>
    <col min="259" max="259" width="14.25" style="1310" customWidth="1"/>
    <col min="260" max="260" width="16.5" style="1310" customWidth="1"/>
    <col min="261" max="261" width="6.25" style="1310" customWidth="1"/>
    <col min="262" max="262" width="14.5" style="1310" customWidth="1"/>
    <col min="263" max="263" width="7.625" style="1310" customWidth="1"/>
    <col min="264" max="264" width="8.75" style="1310" customWidth="1"/>
    <col min="265" max="265" width="3.875" style="1310" customWidth="1"/>
    <col min="266" max="266" width="6.875" style="1310" customWidth="1"/>
    <col min="267" max="267" width="3.875" style="1310" customWidth="1"/>
    <col min="268" max="268" width="7.75" style="1310" customWidth="1"/>
    <col min="269" max="269" width="6.5" style="1310" customWidth="1"/>
    <col min="270" max="270" width="13.75" style="1310" customWidth="1"/>
    <col min="271" max="271" width="6.75" style="1310" customWidth="1"/>
    <col min="272" max="272" width="3.75" style="1310" customWidth="1"/>
    <col min="273" max="274" width="7.75" style="1310" customWidth="1"/>
    <col min="275" max="275" width="5" style="1310" customWidth="1"/>
    <col min="276" max="276" width="5.75" style="1310" customWidth="1"/>
    <col min="277" max="277" width="7.375" style="1310" customWidth="1"/>
    <col min="278" max="512" width="9" style="1310"/>
    <col min="513" max="513" width="4" style="1310" customWidth="1"/>
    <col min="514" max="514" width="5" style="1310" customWidth="1"/>
    <col min="515" max="515" width="14.25" style="1310" customWidth="1"/>
    <col min="516" max="516" width="16.5" style="1310" customWidth="1"/>
    <col min="517" max="517" width="6.25" style="1310" customWidth="1"/>
    <col min="518" max="518" width="14.5" style="1310" customWidth="1"/>
    <col min="519" max="519" width="7.625" style="1310" customWidth="1"/>
    <col min="520" max="520" width="8.75" style="1310" customWidth="1"/>
    <col min="521" max="521" width="3.875" style="1310" customWidth="1"/>
    <col min="522" max="522" width="6.875" style="1310" customWidth="1"/>
    <col min="523" max="523" width="3.875" style="1310" customWidth="1"/>
    <col min="524" max="524" width="7.75" style="1310" customWidth="1"/>
    <col min="525" max="525" width="6.5" style="1310" customWidth="1"/>
    <col min="526" max="526" width="13.75" style="1310" customWidth="1"/>
    <col min="527" max="527" width="6.75" style="1310" customWidth="1"/>
    <col min="528" max="528" width="3.75" style="1310" customWidth="1"/>
    <col min="529" max="530" width="7.75" style="1310" customWidth="1"/>
    <col min="531" max="531" width="5" style="1310" customWidth="1"/>
    <col min="532" max="532" width="5.75" style="1310" customWidth="1"/>
    <col min="533" max="533" width="7.375" style="1310" customWidth="1"/>
    <col min="534" max="768" width="9" style="1310"/>
    <col min="769" max="769" width="4" style="1310" customWidth="1"/>
    <col min="770" max="770" width="5" style="1310" customWidth="1"/>
    <col min="771" max="771" width="14.25" style="1310" customWidth="1"/>
    <col min="772" max="772" width="16.5" style="1310" customWidth="1"/>
    <col min="773" max="773" width="6.25" style="1310" customWidth="1"/>
    <col min="774" max="774" width="14.5" style="1310" customWidth="1"/>
    <col min="775" max="775" width="7.625" style="1310" customWidth="1"/>
    <col min="776" max="776" width="8.75" style="1310" customWidth="1"/>
    <col min="777" max="777" width="3.875" style="1310" customWidth="1"/>
    <col min="778" max="778" width="6.875" style="1310" customWidth="1"/>
    <col min="779" max="779" width="3.875" style="1310" customWidth="1"/>
    <col min="780" max="780" width="7.75" style="1310" customWidth="1"/>
    <col min="781" max="781" width="6.5" style="1310" customWidth="1"/>
    <col min="782" max="782" width="13.75" style="1310" customWidth="1"/>
    <col min="783" max="783" width="6.75" style="1310" customWidth="1"/>
    <col min="784" max="784" width="3.75" style="1310" customWidth="1"/>
    <col min="785" max="786" width="7.75" style="1310" customWidth="1"/>
    <col min="787" max="787" width="5" style="1310" customWidth="1"/>
    <col min="788" max="788" width="5.75" style="1310" customWidth="1"/>
    <col min="789" max="789" width="7.375" style="1310" customWidth="1"/>
    <col min="790" max="1024" width="9" style="1310"/>
    <col min="1025" max="1025" width="4" style="1310" customWidth="1"/>
    <col min="1026" max="1026" width="5" style="1310" customWidth="1"/>
    <col min="1027" max="1027" width="14.25" style="1310" customWidth="1"/>
    <col min="1028" max="1028" width="16.5" style="1310" customWidth="1"/>
    <col min="1029" max="1029" width="6.25" style="1310" customWidth="1"/>
    <col min="1030" max="1030" width="14.5" style="1310" customWidth="1"/>
    <col min="1031" max="1031" width="7.625" style="1310" customWidth="1"/>
    <col min="1032" max="1032" width="8.75" style="1310" customWidth="1"/>
    <col min="1033" max="1033" width="3.875" style="1310" customWidth="1"/>
    <col min="1034" max="1034" width="6.875" style="1310" customWidth="1"/>
    <col min="1035" max="1035" width="3.875" style="1310" customWidth="1"/>
    <col min="1036" max="1036" width="7.75" style="1310" customWidth="1"/>
    <col min="1037" max="1037" width="6.5" style="1310" customWidth="1"/>
    <col min="1038" max="1038" width="13.75" style="1310" customWidth="1"/>
    <col min="1039" max="1039" width="6.75" style="1310" customWidth="1"/>
    <col min="1040" max="1040" width="3.75" style="1310" customWidth="1"/>
    <col min="1041" max="1042" width="7.75" style="1310" customWidth="1"/>
    <col min="1043" max="1043" width="5" style="1310" customWidth="1"/>
    <col min="1044" max="1044" width="5.75" style="1310" customWidth="1"/>
    <col min="1045" max="1045" width="7.375" style="1310" customWidth="1"/>
    <col min="1046" max="1280" width="9" style="1310"/>
    <col min="1281" max="1281" width="4" style="1310" customWidth="1"/>
    <col min="1282" max="1282" width="5" style="1310" customWidth="1"/>
    <col min="1283" max="1283" width="14.25" style="1310" customWidth="1"/>
    <col min="1284" max="1284" width="16.5" style="1310" customWidth="1"/>
    <col min="1285" max="1285" width="6.25" style="1310" customWidth="1"/>
    <col min="1286" max="1286" width="14.5" style="1310" customWidth="1"/>
    <col min="1287" max="1287" width="7.625" style="1310" customWidth="1"/>
    <col min="1288" max="1288" width="8.75" style="1310" customWidth="1"/>
    <col min="1289" max="1289" width="3.875" style="1310" customWidth="1"/>
    <col min="1290" max="1290" width="6.875" style="1310" customWidth="1"/>
    <col min="1291" max="1291" width="3.875" style="1310" customWidth="1"/>
    <col min="1292" max="1292" width="7.75" style="1310" customWidth="1"/>
    <col min="1293" max="1293" width="6.5" style="1310" customWidth="1"/>
    <col min="1294" max="1294" width="13.75" style="1310" customWidth="1"/>
    <col min="1295" max="1295" width="6.75" style="1310" customWidth="1"/>
    <col min="1296" max="1296" width="3.75" style="1310" customWidth="1"/>
    <col min="1297" max="1298" width="7.75" style="1310" customWidth="1"/>
    <col min="1299" max="1299" width="5" style="1310" customWidth="1"/>
    <col min="1300" max="1300" width="5.75" style="1310" customWidth="1"/>
    <col min="1301" max="1301" width="7.375" style="1310" customWidth="1"/>
    <col min="1302" max="1536" width="9" style="1310"/>
    <col min="1537" max="1537" width="4" style="1310" customWidth="1"/>
    <col min="1538" max="1538" width="5" style="1310" customWidth="1"/>
    <col min="1539" max="1539" width="14.25" style="1310" customWidth="1"/>
    <col min="1540" max="1540" width="16.5" style="1310" customWidth="1"/>
    <col min="1541" max="1541" width="6.25" style="1310" customWidth="1"/>
    <col min="1542" max="1542" width="14.5" style="1310" customWidth="1"/>
    <col min="1543" max="1543" width="7.625" style="1310" customWidth="1"/>
    <col min="1544" max="1544" width="8.75" style="1310" customWidth="1"/>
    <col min="1545" max="1545" width="3.875" style="1310" customWidth="1"/>
    <col min="1546" max="1546" width="6.875" style="1310" customWidth="1"/>
    <col min="1547" max="1547" width="3.875" style="1310" customWidth="1"/>
    <col min="1548" max="1548" width="7.75" style="1310" customWidth="1"/>
    <col min="1549" max="1549" width="6.5" style="1310" customWidth="1"/>
    <col min="1550" max="1550" width="13.75" style="1310" customWidth="1"/>
    <col min="1551" max="1551" width="6.75" style="1310" customWidth="1"/>
    <col min="1552" max="1552" width="3.75" style="1310" customWidth="1"/>
    <col min="1553" max="1554" width="7.75" style="1310" customWidth="1"/>
    <col min="1555" max="1555" width="5" style="1310" customWidth="1"/>
    <col min="1556" max="1556" width="5.75" style="1310" customWidth="1"/>
    <col min="1557" max="1557" width="7.375" style="1310" customWidth="1"/>
    <col min="1558" max="1792" width="9" style="1310"/>
    <col min="1793" max="1793" width="4" style="1310" customWidth="1"/>
    <col min="1794" max="1794" width="5" style="1310" customWidth="1"/>
    <col min="1795" max="1795" width="14.25" style="1310" customWidth="1"/>
    <col min="1796" max="1796" width="16.5" style="1310" customWidth="1"/>
    <col min="1797" max="1797" width="6.25" style="1310" customWidth="1"/>
    <col min="1798" max="1798" width="14.5" style="1310" customWidth="1"/>
    <col min="1799" max="1799" width="7.625" style="1310" customWidth="1"/>
    <col min="1800" max="1800" width="8.75" style="1310" customWidth="1"/>
    <col min="1801" max="1801" width="3.875" style="1310" customWidth="1"/>
    <col min="1802" max="1802" width="6.875" style="1310" customWidth="1"/>
    <col min="1803" max="1803" width="3.875" style="1310" customWidth="1"/>
    <col min="1804" max="1804" width="7.75" style="1310" customWidth="1"/>
    <col min="1805" max="1805" width="6.5" style="1310" customWidth="1"/>
    <col min="1806" max="1806" width="13.75" style="1310" customWidth="1"/>
    <col min="1807" max="1807" width="6.75" style="1310" customWidth="1"/>
    <col min="1808" max="1808" width="3.75" style="1310" customWidth="1"/>
    <col min="1809" max="1810" width="7.75" style="1310" customWidth="1"/>
    <col min="1811" max="1811" width="5" style="1310" customWidth="1"/>
    <col min="1812" max="1812" width="5.75" style="1310" customWidth="1"/>
    <col min="1813" max="1813" width="7.375" style="1310" customWidth="1"/>
    <col min="1814" max="2048" width="9" style="1310"/>
    <col min="2049" max="2049" width="4" style="1310" customWidth="1"/>
    <col min="2050" max="2050" width="5" style="1310" customWidth="1"/>
    <col min="2051" max="2051" width="14.25" style="1310" customWidth="1"/>
    <col min="2052" max="2052" width="16.5" style="1310" customWidth="1"/>
    <col min="2053" max="2053" width="6.25" style="1310" customWidth="1"/>
    <col min="2054" max="2054" width="14.5" style="1310" customWidth="1"/>
    <col min="2055" max="2055" width="7.625" style="1310" customWidth="1"/>
    <col min="2056" max="2056" width="8.75" style="1310" customWidth="1"/>
    <col min="2057" max="2057" width="3.875" style="1310" customWidth="1"/>
    <col min="2058" max="2058" width="6.875" style="1310" customWidth="1"/>
    <col min="2059" max="2059" width="3.875" style="1310" customWidth="1"/>
    <col min="2060" max="2060" width="7.75" style="1310" customWidth="1"/>
    <col min="2061" max="2061" width="6.5" style="1310" customWidth="1"/>
    <col min="2062" max="2062" width="13.75" style="1310" customWidth="1"/>
    <col min="2063" max="2063" width="6.75" style="1310" customWidth="1"/>
    <col min="2064" max="2064" width="3.75" style="1310" customWidth="1"/>
    <col min="2065" max="2066" width="7.75" style="1310" customWidth="1"/>
    <col min="2067" max="2067" width="5" style="1310" customWidth="1"/>
    <col min="2068" max="2068" width="5.75" style="1310" customWidth="1"/>
    <col min="2069" max="2069" width="7.375" style="1310" customWidth="1"/>
    <col min="2070" max="2304" width="9" style="1310"/>
    <col min="2305" max="2305" width="4" style="1310" customWidth="1"/>
    <col min="2306" max="2306" width="5" style="1310" customWidth="1"/>
    <col min="2307" max="2307" width="14.25" style="1310" customWidth="1"/>
    <col min="2308" max="2308" width="16.5" style="1310" customWidth="1"/>
    <col min="2309" max="2309" width="6.25" style="1310" customWidth="1"/>
    <col min="2310" max="2310" width="14.5" style="1310" customWidth="1"/>
    <col min="2311" max="2311" width="7.625" style="1310" customWidth="1"/>
    <col min="2312" max="2312" width="8.75" style="1310" customWidth="1"/>
    <col min="2313" max="2313" width="3.875" style="1310" customWidth="1"/>
    <col min="2314" max="2314" width="6.875" style="1310" customWidth="1"/>
    <col min="2315" max="2315" width="3.875" style="1310" customWidth="1"/>
    <col min="2316" max="2316" width="7.75" style="1310" customWidth="1"/>
    <col min="2317" max="2317" width="6.5" style="1310" customWidth="1"/>
    <col min="2318" max="2318" width="13.75" style="1310" customWidth="1"/>
    <col min="2319" max="2319" width="6.75" style="1310" customWidth="1"/>
    <col min="2320" max="2320" width="3.75" style="1310" customWidth="1"/>
    <col min="2321" max="2322" width="7.75" style="1310" customWidth="1"/>
    <col min="2323" max="2323" width="5" style="1310" customWidth="1"/>
    <col min="2324" max="2324" width="5.75" style="1310" customWidth="1"/>
    <col min="2325" max="2325" width="7.375" style="1310" customWidth="1"/>
    <col min="2326" max="2560" width="9" style="1310"/>
    <col min="2561" max="2561" width="4" style="1310" customWidth="1"/>
    <col min="2562" max="2562" width="5" style="1310" customWidth="1"/>
    <col min="2563" max="2563" width="14.25" style="1310" customWidth="1"/>
    <col min="2564" max="2564" width="16.5" style="1310" customWidth="1"/>
    <col min="2565" max="2565" width="6.25" style="1310" customWidth="1"/>
    <col min="2566" max="2566" width="14.5" style="1310" customWidth="1"/>
    <col min="2567" max="2567" width="7.625" style="1310" customWidth="1"/>
    <col min="2568" max="2568" width="8.75" style="1310" customWidth="1"/>
    <col min="2569" max="2569" width="3.875" style="1310" customWidth="1"/>
    <col min="2570" max="2570" width="6.875" style="1310" customWidth="1"/>
    <col min="2571" max="2571" width="3.875" style="1310" customWidth="1"/>
    <col min="2572" max="2572" width="7.75" style="1310" customWidth="1"/>
    <col min="2573" max="2573" width="6.5" style="1310" customWidth="1"/>
    <col min="2574" max="2574" width="13.75" style="1310" customWidth="1"/>
    <col min="2575" max="2575" width="6.75" style="1310" customWidth="1"/>
    <col min="2576" max="2576" width="3.75" style="1310" customWidth="1"/>
    <col min="2577" max="2578" width="7.75" style="1310" customWidth="1"/>
    <col min="2579" max="2579" width="5" style="1310" customWidth="1"/>
    <col min="2580" max="2580" width="5.75" style="1310" customWidth="1"/>
    <col min="2581" max="2581" width="7.375" style="1310" customWidth="1"/>
    <col min="2582" max="2816" width="9" style="1310"/>
    <col min="2817" max="2817" width="4" style="1310" customWidth="1"/>
    <col min="2818" max="2818" width="5" style="1310" customWidth="1"/>
    <col min="2819" max="2819" width="14.25" style="1310" customWidth="1"/>
    <col min="2820" max="2820" width="16.5" style="1310" customWidth="1"/>
    <col min="2821" max="2821" width="6.25" style="1310" customWidth="1"/>
    <col min="2822" max="2822" width="14.5" style="1310" customWidth="1"/>
    <col min="2823" max="2823" width="7.625" style="1310" customWidth="1"/>
    <col min="2824" max="2824" width="8.75" style="1310" customWidth="1"/>
    <col min="2825" max="2825" width="3.875" style="1310" customWidth="1"/>
    <col min="2826" max="2826" width="6.875" style="1310" customWidth="1"/>
    <col min="2827" max="2827" width="3.875" style="1310" customWidth="1"/>
    <col min="2828" max="2828" width="7.75" style="1310" customWidth="1"/>
    <col min="2829" max="2829" width="6.5" style="1310" customWidth="1"/>
    <col min="2830" max="2830" width="13.75" style="1310" customWidth="1"/>
    <col min="2831" max="2831" width="6.75" style="1310" customWidth="1"/>
    <col min="2832" max="2832" width="3.75" style="1310" customWidth="1"/>
    <col min="2833" max="2834" width="7.75" style="1310" customWidth="1"/>
    <col min="2835" max="2835" width="5" style="1310" customWidth="1"/>
    <col min="2836" max="2836" width="5.75" style="1310" customWidth="1"/>
    <col min="2837" max="2837" width="7.375" style="1310" customWidth="1"/>
    <col min="2838" max="3072" width="9" style="1310"/>
    <col min="3073" max="3073" width="4" style="1310" customWidth="1"/>
    <col min="3074" max="3074" width="5" style="1310" customWidth="1"/>
    <col min="3075" max="3075" width="14.25" style="1310" customWidth="1"/>
    <col min="3076" max="3076" width="16.5" style="1310" customWidth="1"/>
    <col min="3077" max="3077" width="6.25" style="1310" customWidth="1"/>
    <col min="3078" max="3078" width="14.5" style="1310" customWidth="1"/>
    <col min="3079" max="3079" width="7.625" style="1310" customWidth="1"/>
    <col min="3080" max="3080" width="8.75" style="1310" customWidth="1"/>
    <col min="3081" max="3081" width="3.875" style="1310" customWidth="1"/>
    <col min="3082" max="3082" width="6.875" style="1310" customWidth="1"/>
    <col min="3083" max="3083" width="3.875" style="1310" customWidth="1"/>
    <col min="3084" max="3084" width="7.75" style="1310" customWidth="1"/>
    <col min="3085" max="3085" width="6.5" style="1310" customWidth="1"/>
    <col min="3086" max="3086" width="13.75" style="1310" customWidth="1"/>
    <col min="3087" max="3087" width="6.75" style="1310" customWidth="1"/>
    <col min="3088" max="3088" width="3.75" style="1310" customWidth="1"/>
    <col min="3089" max="3090" width="7.75" style="1310" customWidth="1"/>
    <col min="3091" max="3091" width="5" style="1310" customWidth="1"/>
    <col min="3092" max="3092" width="5.75" style="1310" customWidth="1"/>
    <col min="3093" max="3093" width="7.375" style="1310" customWidth="1"/>
    <col min="3094" max="3328" width="9" style="1310"/>
    <col min="3329" max="3329" width="4" style="1310" customWidth="1"/>
    <col min="3330" max="3330" width="5" style="1310" customWidth="1"/>
    <col min="3331" max="3331" width="14.25" style="1310" customWidth="1"/>
    <col min="3332" max="3332" width="16.5" style="1310" customWidth="1"/>
    <col min="3333" max="3333" width="6.25" style="1310" customWidth="1"/>
    <col min="3334" max="3334" width="14.5" style="1310" customWidth="1"/>
    <col min="3335" max="3335" width="7.625" style="1310" customWidth="1"/>
    <col min="3336" max="3336" width="8.75" style="1310" customWidth="1"/>
    <col min="3337" max="3337" width="3.875" style="1310" customWidth="1"/>
    <col min="3338" max="3338" width="6.875" style="1310" customWidth="1"/>
    <col min="3339" max="3339" width="3.875" style="1310" customWidth="1"/>
    <col min="3340" max="3340" width="7.75" style="1310" customWidth="1"/>
    <col min="3341" max="3341" width="6.5" style="1310" customWidth="1"/>
    <col min="3342" max="3342" width="13.75" style="1310" customWidth="1"/>
    <col min="3343" max="3343" width="6.75" style="1310" customWidth="1"/>
    <col min="3344" max="3344" width="3.75" style="1310" customWidth="1"/>
    <col min="3345" max="3346" width="7.75" style="1310" customWidth="1"/>
    <col min="3347" max="3347" width="5" style="1310" customWidth="1"/>
    <col min="3348" max="3348" width="5.75" style="1310" customWidth="1"/>
    <col min="3349" max="3349" width="7.375" style="1310" customWidth="1"/>
    <col min="3350" max="3584" width="9" style="1310"/>
    <col min="3585" max="3585" width="4" style="1310" customWidth="1"/>
    <col min="3586" max="3586" width="5" style="1310" customWidth="1"/>
    <col min="3587" max="3587" width="14.25" style="1310" customWidth="1"/>
    <col min="3588" max="3588" width="16.5" style="1310" customWidth="1"/>
    <col min="3589" max="3589" width="6.25" style="1310" customWidth="1"/>
    <col min="3590" max="3590" width="14.5" style="1310" customWidth="1"/>
    <col min="3591" max="3591" width="7.625" style="1310" customWidth="1"/>
    <col min="3592" max="3592" width="8.75" style="1310" customWidth="1"/>
    <col min="3593" max="3593" width="3.875" style="1310" customWidth="1"/>
    <col min="3594" max="3594" width="6.875" style="1310" customWidth="1"/>
    <col min="3595" max="3595" width="3.875" style="1310" customWidth="1"/>
    <col min="3596" max="3596" width="7.75" style="1310" customWidth="1"/>
    <col min="3597" max="3597" width="6.5" style="1310" customWidth="1"/>
    <col min="3598" max="3598" width="13.75" style="1310" customWidth="1"/>
    <col min="3599" max="3599" width="6.75" style="1310" customWidth="1"/>
    <col min="3600" max="3600" width="3.75" style="1310" customWidth="1"/>
    <col min="3601" max="3602" width="7.75" style="1310" customWidth="1"/>
    <col min="3603" max="3603" width="5" style="1310" customWidth="1"/>
    <col min="3604" max="3604" width="5.75" style="1310" customWidth="1"/>
    <col min="3605" max="3605" width="7.375" style="1310" customWidth="1"/>
    <col min="3606" max="3840" width="9" style="1310"/>
    <col min="3841" max="3841" width="4" style="1310" customWidth="1"/>
    <col min="3842" max="3842" width="5" style="1310" customWidth="1"/>
    <col min="3843" max="3843" width="14.25" style="1310" customWidth="1"/>
    <col min="3844" max="3844" width="16.5" style="1310" customWidth="1"/>
    <col min="3845" max="3845" width="6.25" style="1310" customWidth="1"/>
    <col min="3846" max="3846" width="14.5" style="1310" customWidth="1"/>
    <col min="3847" max="3847" width="7.625" style="1310" customWidth="1"/>
    <col min="3848" max="3848" width="8.75" style="1310" customWidth="1"/>
    <col min="3849" max="3849" width="3.875" style="1310" customWidth="1"/>
    <col min="3850" max="3850" width="6.875" style="1310" customWidth="1"/>
    <col min="3851" max="3851" width="3.875" style="1310" customWidth="1"/>
    <col min="3852" max="3852" width="7.75" style="1310" customWidth="1"/>
    <col min="3853" max="3853" width="6.5" style="1310" customWidth="1"/>
    <col min="3854" max="3854" width="13.75" style="1310" customWidth="1"/>
    <col min="3855" max="3855" width="6.75" style="1310" customWidth="1"/>
    <col min="3856" max="3856" width="3.75" style="1310" customWidth="1"/>
    <col min="3857" max="3858" width="7.75" style="1310" customWidth="1"/>
    <col min="3859" max="3859" width="5" style="1310" customWidth="1"/>
    <col min="3860" max="3860" width="5.75" style="1310" customWidth="1"/>
    <col min="3861" max="3861" width="7.375" style="1310" customWidth="1"/>
    <col min="3862" max="4096" width="9" style="1310"/>
    <col min="4097" max="4097" width="4" style="1310" customWidth="1"/>
    <col min="4098" max="4098" width="5" style="1310" customWidth="1"/>
    <col min="4099" max="4099" width="14.25" style="1310" customWidth="1"/>
    <col min="4100" max="4100" width="16.5" style="1310" customWidth="1"/>
    <col min="4101" max="4101" width="6.25" style="1310" customWidth="1"/>
    <col min="4102" max="4102" width="14.5" style="1310" customWidth="1"/>
    <col min="4103" max="4103" width="7.625" style="1310" customWidth="1"/>
    <col min="4104" max="4104" width="8.75" style="1310" customWidth="1"/>
    <col min="4105" max="4105" width="3.875" style="1310" customWidth="1"/>
    <col min="4106" max="4106" width="6.875" style="1310" customWidth="1"/>
    <col min="4107" max="4107" width="3.875" style="1310" customWidth="1"/>
    <col min="4108" max="4108" width="7.75" style="1310" customWidth="1"/>
    <col min="4109" max="4109" width="6.5" style="1310" customWidth="1"/>
    <col min="4110" max="4110" width="13.75" style="1310" customWidth="1"/>
    <col min="4111" max="4111" width="6.75" style="1310" customWidth="1"/>
    <col min="4112" max="4112" width="3.75" style="1310" customWidth="1"/>
    <col min="4113" max="4114" width="7.75" style="1310" customWidth="1"/>
    <col min="4115" max="4115" width="5" style="1310" customWidth="1"/>
    <col min="4116" max="4116" width="5.75" style="1310" customWidth="1"/>
    <col min="4117" max="4117" width="7.375" style="1310" customWidth="1"/>
    <col min="4118" max="4352" width="9" style="1310"/>
    <col min="4353" max="4353" width="4" style="1310" customWidth="1"/>
    <col min="4354" max="4354" width="5" style="1310" customWidth="1"/>
    <col min="4355" max="4355" width="14.25" style="1310" customWidth="1"/>
    <col min="4356" max="4356" width="16.5" style="1310" customWidth="1"/>
    <col min="4357" max="4357" width="6.25" style="1310" customWidth="1"/>
    <col min="4358" max="4358" width="14.5" style="1310" customWidth="1"/>
    <col min="4359" max="4359" width="7.625" style="1310" customWidth="1"/>
    <col min="4360" max="4360" width="8.75" style="1310" customWidth="1"/>
    <col min="4361" max="4361" width="3.875" style="1310" customWidth="1"/>
    <col min="4362" max="4362" width="6.875" style="1310" customWidth="1"/>
    <col min="4363" max="4363" width="3.875" style="1310" customWidth="1"/>
    <col min="4364" max="4364" width="7.75" style="1310" customWidth="1"/>
    <col min="4365" max="4365" width="6.5" style="1310" customWidth="1"/>
    <col min="4366" max="4366" width="13.75" style="1310" customWidth="1"/>
    <col min="4367" max="4367" width="6.75" style="1310" customWidth="1"/>
    <col min="4368" max="4368" width="3.75" style="1310" customWidth="1"/>
    <col min="4369" max="4370" width="7.75" style="1310" customWidth="1"/>
    <col min="4371" max="4371" width="5" style="1310" customWidth="1"/>
    <col min="4372" max="4372" width="5.75" style="1310" customWidth="1"/>
    <col min="4373" max="4373" width="7.375" style="1310" customWidth="1"/>
    <col min="4374" max="4608" width="9" style="1310"/>
    <col min="4609" max="4609" width="4" style="1310" customWidth="1"/>
    <col min="4610" max="4610" width="5" style="1310" customWidth="1"/>
    <col min="4611" max="4611" width="14.25" style="1310" customWidth="1"/>
    <col min="4612" max="4612" width="16.5" style="1310" customWidth="1"/>
    <col min="4613" max="4613" width="6.25" style="1310" customWidth="1"/>
    <col min="4614" max="4614" width="14.5" style="1310" customWidth="1"/>
    <col min="4615" max="4615" width="7.625" style="1310" customWidth="1"/>
    <col min="4616" max="4616" width="8.75" style="1310" customWidth="1"/>
    <col min="4617" max="4617" width="3.875" style="1310" customWidth="1"/>
    <col min="4618" max="4618" width="6.875" style="1310" customWidth="1"/>
    <col min="4619" max="4619" width="3.875" style="1310" customWidth="1"/>
    <col min="4620" max="4620" width="7.75" style="1310" customWidth="1"/>
    <col min="4621" max="4621" width="6.5" style="1310" customWidth="1"/>
    <col min="4622" max="4622" width="13.75" style="1310" customWidth="1"/>
    <col min="4623" max="4623" width="6.75" style="1310" customWidth="1"/>
    <col min="4624" max="4624" width="3.75" style="1310" customWidth="1"/>
    <col min="4625" max="4626" width="7.75" style="1310" customWidth="1"/>
    <col min="4627" max="4627" width="5" style="1310" customWidth="1"/>
    <col min="4628" max="4628" width="5.75" style="1310" customWidth="1"/>
    <col min="4629" max="4629" width="7.375" style="1310" customWidth="1"/>
    <col min="4630" max="4864" width="9" style="1310"/>
    <col min="4865" max="4865" width="4" style="1310" customWidth="1"/>
    <col min="4866" max="4866" width="5" style="1310" customWidth="1"/>
    <col min="4867" max="4867" width="14.25" style="1310" customWidth="1"/>
    <col min="4868" max="4868" width="16.5" style="1310" customWidth="1"/>
    <col min="4869" max="4869" width="6.25" style="1310" customWidth="1"/>
    <col min="4870" max="4870" width="14.5" style="1310" customWidth="1"/>
    <col min="4871" max="4871" width="7.625" style="1310" customWidth="1"/>
    <col min="4872" max="4872" width="8.75" style="1310" customWidth="1"/>
    <col min="4873" max="4873" width="3.875" style="1310" customWidth="1"/>
    <col min="4874" max="4874" width="6.875" style="1310" customWidth="1"/>
    <col min="4875" max="4875" width="3.875" style="1310" customWidth="1"/>
    <col min="4876" max="4876" width="7.75" style="1310" customWidth="1"/>
    <col min="4877" max="4877" width="6.5" style="1310" customWidth="1"/>
    <col min="4878" max="4878" width="13.75" style="1310" customWidth="1"/>
    <col min="4879" max="4879" width="6.75" style="1310" customWidth="1"/>
    <col min="4880" max="4880" width="3.75" style="1310" customWidth="1"/>
    <col min="4881" max="4882" width="7.75" style="1310" customWidth="1"/>
    <col min="4883" max="4883" width="5" style="1310" customWidth="1"/>
    <col min="4884" max="4884" width="5.75" style="1310" customWidth="1"/>
    <col min="4885" max="4885" width="7.375" style="1310" customWidth="1"/>
    <col min="4886" max="5120" width="9" style="1310"/>
    <col min="5121" max="5121" width="4" style="1310" customWidth="1"/>
    <col min="5122" max="5122" width="5" style="1310" customWidth="1"/>
    <col min="5123" max="5123" width="14.25" style="1310" customWidth="1"/>
    <col min="5124" max="5124" width="16.5" style="1310" customWidth="1"/>
    <col min="5125" max="5125" width="6.25" style="1310" customWidth="1"/>
    <col min="5126" max="5126" width="14.5" style="1310" customWidth="1"/>
    <col min="5127" max="5127" width="7.625" style="1310" customWidth="1"/>
    <col min="5128" max="5128" width="8.75" style="1310" customWidth="1"/>
    <col min="5129" max="5129" width="3.875" style="1310" customWidth="1"/>
    <col min="5130" max="5130" width="6.875" style="1310" customWidth="1"/>
    <col min="5131" max="5131" width="3.875" style="1310" customWidth="1"/>
    <col min="5132" max="5132" width="7.75" style="1310" customWidth="1"/>
    <col min="5133" max="5133" width="6.5" style="1310" customWidth="1"/>
    <col min="5134" max="5134" width="13.75" style="1310" customWidth="1"/>
    <col min="5135" max="5135" width="6.75" style="1310" customWidth="1"/>
    <col min="5136" max="5136" width="3.75" style="1310" customWidth="1"/>
    <col min="5137" max="5138" width="7.75" style="1310" customWidth="1"/>
    <col min="5139" max="5139" width="5" style="1310" customWidth="1"/>
    <col min="5140" max="5140" width="5.75" style="1310" customWidth="1"/>
    <col min="5141" max="5141" width="7.375" style="1310" customWidth="1"/>
    <col min="5142" max="5376" width="9" style="1310"/>
    <col min="5377" max="5377" width="4" style="1310" customWidth="1"/>
    <col min="5378" max="5378" width="5" style="1310" customWidth="1"/>
    <col min="5379" max="5379" width="14.25" style="1310" customWidth="1"/>
    <col min="5380" max="5380" width="16.5" style="1310" customWidth="1"/>
    <col min="5381" max="5381" width="6.25" style="1310" customWidth="1"/>
    <col min="5382" max="5382" width="14.5" style="1310" customWidth="1"/>
    <col min="5383" max="5383" width="7.625" style="1310" customWidth="1"/>
    <col min="5384" max="5384" width="8.75" style="1310" customWidth="1"/>
    <col min="5385" max="5385" width="3.875" style="1310" customWidth="1"/>
    <col min="5386" max="5386" width="6.875" style="1310" customWidth="1"/>
    <col min="5387" max="5387" width="3.875" style="1310" customWidth="1"/>
    <col min="5388" max="5388" width="7.75" style="1310" customWidth="1"/>
    <col min="5389" max="5389" width="6.5" style="1310" customWidth="1"/>
    <col min="5390" max="5390" width="13.75" style="1310" customWidth="1"/>
    <col min="5391" max="5391" width="6.75" style="1310" customWidth="1"/>
    <col min="5392" max="5392" width="3.75" style="1310" customWidth="1"/>
    <col min="5393" max="5394" width="7.75" style="1310" customWidth="1"/>
    <col min="5395" max="5395" width="5" style="1310" customWidth="1"/>
    <col min="5396" max="5396" width="5.75" style="1310" customWidth="1"/>
    <col min="5397" max="5397" width="7.375" style="1310" customWidth="1"/>
    <col min="5398" max="5632" width="9" style="1310"/>
    <col min="5633" max="5633" width="4" style="1310" customWidth="1"/>
    <col min="5634" max="5634" width="5" style="1310" customWidth="1"/>
    <col min="5635" max="5635" width="14.25" style="1310" customWidth="1"/>
    <col min="5636" max="5636" width="16.5" style="1310" customWidth="1"/>
    <col min="5637" max="5637" width="6.25" style="1310" customWidth="1"/>
    <col min="5638" max="5638" width="14.5" style="1310" customWidth="1"/>
    <col min="5639" max="5639" width="7.625" style="1310" customWidth="1"/>
    <col min="5640" max="5640" width="8.75" style="1310" customWidth="1"/>
    <col min="5641" max="5641" width="3.875" style="1310" customWidth="1"/>
    <col min="5642" max="5642" width="6.875" style="1310" customWidth="1"/>
    <col min="5643" max="5643" width="3.875" style="1310" customWidth="1"/>
    <col min="5644" max="5644" width="7.75" style="1310" customWidth="1"/>
    <col min="5645" max="5645" width="6.5" style="1310" customWidth="1"/>
    <col min="5646" max="5646" width="13.75" style="1310" customWidth="1"/>
    <col min="5647" max="5647" width="6.75" style="1310" customWidth="1"/>
    <col min="5648" max="5648" width="3.75" style="1310" customWidth="1"/>
    <col min="5649" max="5650" width="7.75" style="1310" customWidth="1"/>
    <col min="5651" max="5651" width="5" style="1310" customWidth="1"/>
    <col min="5652" max="5652" width="5.75" style="1310" customWidth="1"/>
    <col min="5653" max="5653" width="7.375" style="1310" customWidth="1"/>
    <col min="5654" max="5888" width="9" style="1310"/>
    <col min="5889" max="5889" width="4" style="1310" customWidth="1"/>
    <col min="5890" max="5890" width="5" style="1310" customWidth="1"/>
    <col min="5891" max="5891" width="14.25" style="1310" customWidth="1"/>
    <col min="5892" max="5892" width="16.5" style="1310" customWidth="1"/>
    <col min="5893" max="5893" width="6.25" style="1310" customWidth="1"/>
    <col min="5894" max="5894" width="14.5" style="1310" customWidth="1"/>
    <col min="5895" max="5895" width="7.625" style="1310" customWidth="1"/>
    <col min="5896" max="5896" width="8.75" style="1310" customWidth="1"/>
    <col min="5897" max="5897" width="3.875" style="1310" customWidth="1"/>
    <col min="5898" max="5898" width="6.875" style="1310" customWidth="1"/>
    <col min="5899" max="5899" width="3.875" style="1310" customWidth="1"/>
    <col min="5900" max="5900" width="7.75" style="1310" customWidth="1"/>
    <col min="5901" max="5901" width="6.5" style="1310" customWidth="1"/>
    <col min="5902" max="5902" width="13.75" style="1310" customWidth="1"/>
    <col min="5903" max="5903" width="6.75" style="1310" customWidth="1"/>
    <col min="5904" max="5904" width="3.75" style="1310" customWidth="1"/>
    <col min="5905" max="5906" width="7.75" style="1310" customWidth="1"/>
    <col min="5907" max="5907" width="5" style="1310" customWidth="1"/>
    <col min="5908" max="5908" width="5.75" style="1310" customWidth="1"/>
    <col min="5909" max="5909" width="7.375" style="1310" customWidth="1"/>
    <col min="5910" max="6144" width="9" style="1310"/>
    <col min="6145" max="6145" width="4" style="1310" customWidth="1"/>
    <col min="6146" max="6146" width="5" style="1310" customWidth="1"/>
    <col min="6147" max="6147" width="14.25" style="1310" customWidth="1"/>
    <col min="6148" max="6148" width="16.5" style="1310" customWidth="1"/>
    <col min="6149" max="6149" width="6.25" style="1310" customWidth="1"/>
    <col min="6150" max="6150" width="14.5" style="1310" customWidth="1"/>
    <col min="6151" max="6151" width="7.625" style="1310" customWidth="1"/>
    <col min="6152" max="6152" width="8.75" style="1310" customWidth="1"/>
    <col min="6153" max="6153" width="3.875" style="1310" customWidth="1"/>
    <col min="6154" max="6154" width="6.875" style="1310" customWidth="1"/>
    <col min="6155" max="6155" width="3.875" style="1310" customWidth="1"/>
    <col min="6156" max="6156" width="7.75" style="1310" customWidth="1"/>
    <col min="6157" max="6157" width="6.5" style="1310" customWidth="1"/>
    <col min="6158" max="6158" width="13.75" style="1310" customWidth="1"/>
    <col min="6159" max="6159" width="6.75" style="1310" customWidth="1"/>
    <col min="6160" max="6160" width="3.75" style="1310" customWidth="1"/>
    <col min="6161" max="6162" width="7.75" style="1310" customWidth="1"/>
    <col min="6163" max="6163" width="5" style="1310" customWidth="1"/>
    <col min="6164" max="6164" width="5.75" style="1310" customWidth="1"/>
    <col min="6165" max="6165" width="7.375" style="1310" customWidth="1"/>
    <col min="6166" max="6400" width="9" style="1310"/>
    <col min="6401" max="6401" width="4" style="1310" customWidth="1"/>
    <col min="6402" max="6402" width="5" style="1310" customWidth="1"/>
    <col min="6403" max="6403" width="14.25" style="1310" customWidth="1"/>
    <col min="6404" max="6404" width="16.5" style="1310" customWidth="1"/>
    <col min="6405" max="6405" width="6.25" style="1310" customWidth="1"/>
    <col min="6406" max="6406" width="14.5" style="1310" customWidth="1"/>
    <col min="6407" max="6407" width="7.625" style="1310" customWidth="1"/>
    <col min="6408" max="6408" width="8.75" style="1310" customWidth="1"/>
    <col min="6409" max="6409" width="3.875" style="1310" customWidth="1"/>
    <col min="6410" max="6410" width="6.875" style="1310" customWidth="1"/>
    <col min="6411" max="6411" width="3.875" style="1310" customWidth="1"/>
    <col min="6412" max="6412" width="7.75" style="1310" customWidth="1"/>
    <col min="6413" max="6413" width="6.5" style="1310" customWidth="1"/>
    <col min="6414" max="6414" width="13.75" style="1310" customWidth="1"/>
    <col min="6415" max="6415" width="6.75" style="1310" customWidth="1"/>
    <col min="6416" max="6416" width="3.75" style="1310" customWidth="1"/>
    <col min="6417" max="6418" width="7.75" style="1310" customWidth="1"/>
    <col min="6419" max="6419" width="5" style="1310" customWidth="1"/>
    <col min="6420" max="6420" width="5.75" style="1310" customWidth="1"/>
    <col min="6421" max="6421" width="7.375" style="1310" customWidth="1"/>
    <col min="6422" max="6656" width="9" style="1310"/>
    <col min="6657" max="6657" width="4" style="1310" customWidth="1"/>
    <col min="6658" max="6658" width="5" style="1310" customWidth="1"/>
    <col min="6659" max="6659" width="14.25" style="1310" customWidth="1"/>
    <col min="6660" max="6660" width="16.5" style="1310" customWidth="1"/>
    <col min="6661" max="6661" width="6.25" style="1310" customWidth="1"/>
    <col min="6662" max="6662" width="14.5" style="1310" customWidth="1"/>
    <col min="6663" max="6663" width="7.625" style="1310" customWidth="1"/>
    <col min="6664" max="6664" width="8.75" style="1310" customWidth="1"/>
    <col min="6665" max="6665" width="3.875" style="1310" customWidth="1"/>
    <col min="6666" max="6666" width="6.875" style="1310" customWidth="1"/>
    <col min="6667" max="6667" width="3.875" style="1310" customWidth="1"/>
    <col min="6668" max="6668" width="7.75" style="1310" customWidth="1"/>
    <col min="6669" max="6669" width="6.5" style="1310" customWidth="1"/>
    <col min="6670" max="6670" width="13.75" style="1310" customWidth="1"/>
    <col min="6671" max="6671" width="6.75" style="1310" customWidth="1"/>
    <col min="6672" max="6672" width="3.75" style="1310" customWidth="1"/>
    <col min="6673" max="6674" width="7.75" style="1310" customWidth="1"/>
    <col min="6675" max="6675" width="5" style="1310" customWidth="1"/>
    <col min="6676" max="6676" width="5.75" style="1310" customWidth="1"/>
    <col min="6677" max="6677" width="7.375" style="1310" customWidth="1"/>
    <col min="6678" max="6912" width="9" style="1310"/>
    <col min="6913" max="6913" width="4" style="1310" customWidth="1"/>
    <col min="6914" max="6914" width="5" style="1310" customWidth="1"/>
    <col min="6915" max="6915" width="14.25" style="1310" customWidth="1"/>
    <col min="6916" max="6916" width="16.5" style="1310" customWidth="1"/>
    <col min="6917" max="6917" width="6.25" style="1310" customWidth="1"/>
    <col min="6918" max="6918" width="14.5" style="1310" customWidth="1"/>
    <col min="6919" max="6919" width="7.625" style="1310" customWidth="1"/>
    <col min="6920" max="6920" width="8.75" style="1310" customWidth="1"/>
    <col min="6921" max="6921" width="3.875" style="1310" customWidth="1"/>
    <col min="6922" max="6922" width="6.875" style="1310" customWidth="1"/>
    <col min="6923" max="6923" width="3.875" style="1310" customWidth="1"/>
    <col min="6924" max="6924" width="7.75" style="1310" customWidth="1"/>
    <col min="6925" max="6925" width="6.5" style="1310" customWidth="1"/>
    <col min="6926" max="6926" width="13.75" style="1310" customWidth="1"/>
    <col min="6927" max="6927" width="6.75" style="1310" customWidth="1"/>
    <col min="6928" max="6928" width="3.75" style="1310" customWidth="1"/>
    <col min="6929" max="6930" width="7.75" style="1310" customWidth="1"/>
    <col min="6931" max="6931" width="5" style="1310" customWidth="1"/>
    <col min="6932" max="6932" width="5.75" style="1310" customWidth="1"/>
    <col min="6933" max="6933" width="7.375" style="1310" customWidth="1"/>
    <col min="6934" max="7168" width="9" style="1310"/>
    <col min="7169" max="7169" width="4" style="1310" customWidth="1"/>
    <col min="7170" max="7170" width="5" style="1310" customWidth="1"/>
    <col min="7171" max="7171" width="14.25" style="1310" customWidth="1"/>
    <col min="7172" max="7172" width="16.5" style="1310" customWidth="1"/>
    <col min="7173" max="7173" width="6.25" style="1310" customWidth="1"/>
    <col min="7174" max="7174" width="14.5" style="1310" customWidth="1"/>
    <col min="7175" max="7175" width="7.625" style="1310" customWidth="1"/>
    <col min="7176" max="7176" width="8.75" style="1310" customWidth="1"/>
    <col min="7177" max="7177" width="3.875" style="1310" customWidth="1"/>
    <col min="7178" max="7178" width="6.875" style="1310" customWidth="1"/>
    <col min="7179" max="7179" width="3.875" style="1310" customWidth="1"/>
    <col min="7180" max="7180" width="7.75" style="1310" customWidth="1"/>
    <col min="7181" max="7181" width="6.5" style="1310" customWidth="1"/>
    <col min="7182" max="7182" width="13.75" style="1310" customWidth="1"/>
    <col min="7183" max="7183" width="6.75" style="1310" customWidth="1"/>
    <col min="7184" max="7184" width="3.75" style="1310" customWidth="1"/>
    <col min="7185" max="7186" width="7.75" style="1310" customWidth="1"/>
    <col min="7187" max="7187" width="5" style="1310" customWidth="1"/>
    <col min="7188" max="7188" width="5.75" style="1310" customWidth="1"/>
    <col min="7189" max="7189" width="7.375" style="1310" customWidth="1"/>
    <col min="7190" max="7424" width="9" style="1310"/>
    <col min="7425" max="7425" width="4" style="1310" customWidth="1"/>
    <col min="7426" max="7426" width="5" style="1310" customWidth="1"/>
    <col min="7427" max="7427" width="14.25" style="1310" customWidth="1"/>
    <col min="7428" max="7428" width="16.5" style="1310" customWidth="1"/>
    <col min="7429" max="7429" width="6.25" style="1310" customWidth="1"/>
    <col min="7430" max="7430" width="14.5" style="1310" customWidth="1"/>
    <col min="7431" max="7431" width="7.625" style="1310" customWidth="1"/>
    <col min="7432" max="7432" width="8.75" style="1310" customWidth="1"/>
    <col min="7433" max="7433" width="3.875" style="1310" customWidth="1"/>
    <col min="7434" max="7434" width="6.875" style="1310" customWidth="1"/>
    <col min="7435" max="7435" width="3.875" style="1310" customWidth="1"/>
    <col min="7436" max="7436" width="7.75" style="1310" customWidth="1"/>
    <col min="7437" max="7437" width="6.5" style="1310" customWidth="1"/>
    <col min="7438" max="7438" width="13.75" style="1310" customWidth="1"/>
    <col min="7439" max="7439" width="6.75" style="1310" customWidth="1"/>
    <col min="7440" max="7440" width="3.75" style="1310" customWidth="1"/>
    <col min="7441" max="7442" width="7.75" style="1310" customWidth="1"/>
    <col min="7443" max="7443" width="5" style="1310" customWidth="1"/>
    <col min="7444" max="7444" width="5.75" style="1310" customWidth="1"/>
    <col min="7445" max="7445" width="7.375" style="1310" customWidth="1"/>
    <col min="7446" max="7680" width="9" style="1310"/>
    <col min="7681" max="7681" width="4" style="1310" customWidth="1"/>
    <col min="7682" max="7682" width="5" style="1310" customWidth="1"/>
    <col min="7683" max="7683" width="14.25" style="1310" customWidth="1"/>
    <col min="7684" max="7684" width="16.5" style="1310" customWidth="1"/>
    <col min="7685" max="7685" width="6.25" style="1310" customWidth="1"/>
    <col min="7686" max="7686" width="14.5" style="1310" customWidth="1"/>
    <col min="7687" max="7687" width="7.625" style="1310" customWidth="1"/>
    <col min="7688" max="7688" width="8.75" style="1310" customWidth="1"/>
    <col min="7689" max="7689" width="3.875" style="1310" customWidth="1"/>
    <col min="7690" max="7690" width="6.875" style="1310" customWidth="1"/>
    <col min="7691" max="7691" width="3.875" style="1310" customWidth="1"/>
    <col min="7692" max="7692" width="7.75" style="1310" customWidth="1"/>
    <col min="7693" max="7693" width="6.5" style="1310" customWidth="1"/>
    <col min="7694" max="7694" width="13.75" style="1310" customWidth="1"/>
    <col min="7695" max="7695" width="6.75" style="1310" customWidth="1"/>
    <col min="7696" max="7696" width="3.75" style="1310" customWidth="1"/>
    <col min="7697" max="7698" width="7.75" style="1310" customWidth="1"/>
    <col min="7699" max="7699" width="5" style="1310" customWidth="1"/>
    <col min="7700" max="7700" width="5.75" style="1310" customWidth="1"/>
    <col min="7701" max="7701" width="7.375" style="1310" customWidth="1"/>
    <col min="7702" max="7936" width="9" style="1310"/>
    <col min="7937" max="7937" width="4" style="1310" customWidth="1"/>
    <col min="7938" max="7938" width="5" style="1310" customWidth="1"/>
    <col min="7939" max="7939" width="14.25" style="1310" customWidth="1"/>
    <col min="7940" max="7940" width="16.5" style="1310" customWidth="1"/>
    <col min="7941" max="7941" width="6.25" style="1310" customWidth="1"/>
    <col min="7942" max="7942" width="14.5" style="1310" customWidth="1"/>
    <col min="7943" max="7943" width="7.625" style="1310" customWidth="1"/>
    <col min="7944" max="7944" width="8.75" style="1310" customWidth="1"/>
    <col min="7945" max="7945" width="3.875" style="1310" customWidth="1"/>
    <col min="7946" max="7946" width="6.875" style="1310" customWidth="1"/>
    <col min="7947" max="7947" width="3.875" style="1310" customWidth="1"/>
    <col min="7948" max="7948" width="7.75" style="1310" customWidth="1"/>
    <col min="7949" max="7949" width="6.5" style="1310" customWidth="1"/>
    <col min="7950" max="7950" width="13.75" style="1310" customWidth="1"/>
    <col min="7951" max="7951" width="6.75" style="1310" customWidth="1"/>
    <col min="7952" max="7952" width="3.75" style="1310" customWidth="1"/>
    <col min="7953" max="7954" width="7.75" style="1310" customWidth="1"/>
    <col min="7955" max="7955" width="5" style="1310" customWidth="1"/>
    <col min="7956" max="7956" width="5.75" style="1310" customWidth="1"/>
    <col min="7957" max="7957" width="7.375" style="1310" customWidth="1"/>
    <col min="7958" max="8192" width="9" style="1310"/>
    <col min="8193" max="8193" width="4" style="1310" customWidth="1"/>
    <col min="8194" max="8194" width="5" style="1310" customWidth="1"/>
    <col min="8195" max="8195" width="14.25" style="1310" customWidth="1"/>
    <col min="8196" max="8196" width="16.5" style="1310" customWidth="1"/>
    <col min="8197" max="8197" width="6.25" style="1310" customWidth="1"/>
    <col min="8198" max="8198" width="14.5" style="1310" customWidth="1"/>
    <col min="8199" max="8199" width="7.625" style="1310" customWidth="1"/>
    <col min="8200" max="8200" width="8.75" style="1310" customWidth="1"/>
    <col min="8201" max="8201" width="3.875" style="1310" customWidth="1"/>
    <col min="8202" max="8202" width="6.875" style="1310" customWidth="1"/>
    <col min="8203" max="8203" width="3.875" style="1310" customWidth="1"/>
    <col min="8204" max="8204" width="7.75" style="1310" customWidth="1"/>
    <col min="8205" max="8205" width="6.5" style="1310" customWidth="1"/>
    <col min="8206" max="8206" width="13.75" style="1310" customWidth="1"/>
    <col min="8207" max="8207" width="6.75" style="1310" customWidth="1"/>
    <col min="8208" max="8208" width="3.75" style="1310" customWidth="1"/>
    <col min="8209" max="8210" width="7.75" style="1310" customWidth="1"/>
    <col min="8211" max="8211" width="5" style="1310" customWidth="1"/>
    <col min="8212" max="8212" width="5.75" style="1310" customWidth="1"/>
    <col min="8213" max="8213" width="7.375" style="1310" customWidth="1"/>
    <col min="8214" max="8448" width="9" style="1310"/>
    <col min="8449" max="8449" width="4" style="1310" customWidth="1"/>
    <col min="8450" max="8450" width="5" style="1310" customWidth="1"/>
    <col min="8451" max="8451" width="14.25" style="1310" customWidth="1"/>
    <col min="8452" max="8452" width="16.5" style="1310" customWidth="1"/>
    <col min="8453" max="8453" width="6.25" style="1310" customWidth="1"/>
    <col min="8454" max="8454" width="14.5" style="1310" customWidth="1"/>
    <col min="8455" max="8455" width="7.625" style="1310" customWidth="1"/>
    <col min="8456" max="8456" width="8.75" style="1310" customWidth="1"/>
    <col min="8457" max="8457" width="3.875" style="1310" customWidth="1"/>
    <col min="8458" max="8458" width="6.875" style="1310" customWidth="1"/>
    <col min="8459" max="8459" width="3.875" style="1310" customWidth="1"/>
    <col min="8460" max="8460" width="7.75" style="1310" customWidth="1"/>
    <col min="8461" max="8461" width="6.5" style="1310" customWidth="1"/>
    <col min="8462" max="8462" width="13.75" style="1310" customWidth="1"/>
    <col min="8463" max="8463" width="6.75" style="1310" customWidth="1"/>
    <col min="8464" max="8464" width="3.75" style="1310" customWidth="1"/>
    <col min="8465" max="8466" width="7.75" style="1310" customWidth="1"/>
    <col min="8467" max="8467" width="5" style="1310" customWidth="1"/>
    <col min="8468" max="8468" width="5.75" style="1310" customWidth="1"/>
    <col min="8469" max="8469" width="7.375" style="1310" customWidth="1"/>
    <col min="8470" max="8704" width="9" style="1310"/>
    <col min="8705" max="8705" width="4" style="1310" customWidth="1"/>
    <col min="8706" max="8706" width="5" style="1310" customWidth="1"/>
    <col min="8707" max="8707" width="14.25" style="1310" customWidth="1"/>
    <col min="8708" max="8708" width="16.5" style="1310" customWidth="1"/>
    <col min="8709" max="8709" width="6.25" style="1310" customWidth="1"/>
    <col min="8710" max="8710" width="14.5" style="1310" customWidth="1"/>
    <col min="8711" max="8711" width="7.625" style="1310" customWidth="1"/>
    <col min="8712" max="8712" width="8.75" style="1310" customWidth="1"/>
    <col min="8713" max="8713" width="3.875" style="1310" customWidth="1"/>
    <col min="8714" max="8714" width="6.875" style="1310" customWidth="1"/>
    <col min="8715" max="8715" width="3.875" style="1310" customWidth="1"/>
    <col min="8716" max="8716" width="7.75" style="1310" customWidth="1"/>
    <col min="8717" max="8717" width="6.5" style="1310" customWidth="1"/>
    <col min="8718" max="8718" width="13.75" style="1310" customWidth="1"/>
    <col min="8719" max="8719" width="6.75" style="1310" customWidth="1"/>
    <col min="8720" max="8720" width="3.75" style="1310" customWidth="1"/>
    <col min="8721" max="8722" width="7.75" style="1310" customWidth="1"/>
    <col min="8723" max="8723" width="5" style="1310" customWidth="1"/>
    <col min="8724" max="8724" width="5.75" style="1310" customWidth="1"/>
    <col min="8725" max="8725" width="7.375" style="1310" customWidth="1"/>
    <col min="8726" max="8960" width="9" style="1310"/>
    <col min="8961" max="8961" width="4" style="1310" customWidth="1"/>
    <col min="8962" max="8962" width="5" style="1310" customWidth="1"/>
    <col min="8963" max="8963" width="14.25" style="1310" customWidth="1"/>
    <col min="8964" max="8964" width="16.5" style="1310" customWidth="1"/>
    <col min="8965" max="8965" width="6.25" style="1310" customWidth="1"/>
    <col min="8966" max="8966" width="14.5" style="1310" customWidth="1"/>
    <col min="8967" max="8967" width="7.625" style="1310" customWidth="1"/>
    <col min="8968" max="8968" width="8.75" style="1310" customWidth="1"/>
    <col min="8969" max="8969" width="3.875" style="1310" customWidth="1"/>
    <col min="8970" max="8970" width="6.875" style="1310" customWidth="1"/>
    <col min="8971" max="8971" width="3.875" style="1310" customWidth="1"/>
    <col min="8972" max="8972" width="7.75" style="1310" customWidth="1"/>
    <col min="8973" max="8973" width="6.5" style="1310" customWidth="1"/>
    <col min="8974" max="8974" width="13.75" style="1310" customWidth="1"/>
    <col min="8975" max="8975" width="6.75" style="1310" customWidth="1"/>
    <col min="8976" max="8976" width="3.75" style="1310" customWidth="1"/>
    <col min="8977" max="8978" width="7.75" style="1310" customWidth="1"/>
    <col min="8979" max="8979" width="5" style="1310" customWidth="1"/>
    <col min="8980" max="8980" width="5.75" style="1310" customWidth="1"/>
    <col min="8981" max="8981" width="7.375" style="1310" customWidth="1"/>
    <col min="8982" max="9216" width="9" style="1310"/>
    <col min="9217" max="9217" width="4" style="1310" customWidth="1"/>
    <col min="9218" max="9218" width="5" style="1310" customWidth="1"/>
    <col min="9219" max="9219" width="14.25" style="1310" customWidth="1"/>
    <col min="9220" max="9220" width="16.5" style="1310" customWidth="1"/>
    <col min="9221" max="9221" width="6.25" style="1310" customWidth="1"/>
    <col min="9222" max="9222" width="14.5" style="1310" customWidth="1"/>
    <col min="9223" max="9223" width="7.625" style="1310" customWidth="1"/>
    <col min="9224" max="9224" width="8.75" style="1310" customWidth="1"/>
    <col min="9225" max="9225" width="3.875" style="1310" customWidth="1"/>
    <col min="9226" max="9226" width="6.875" style="1310" customWidth="1"/>
    <col min="9227" max="9227" width="3.875" style="1310" customWidth="1"/>
    <col min="9228" max="9228" width="7.75" style="1310" customWidth="1"/>
    <col min="9229" max="9229" width="6.5" style="1310" customWidth="1"/>
    <col min="9230" max="9230" width="13.75" style="1310" customWidth="1"/>
    <col min="9231" max="9231" width="6.75" style="1310" customWidth="1"/>
    <col min="9232" max="9232" width="3.75" style="1310" customWidth="1"/>
    <col min="9233" max="9234" width="7.75" style="1310" customWidth="1"/>
    <col min="9235" max="9235" width="5" style="1310" customWidth="1"/>
    <col min="9236" max="9236" width="5.75" style="1310" customWidth="1"/>
    <col min="9237" max="9237" width="7.375" style="1310" customWidth="1"/>
    <col min="9238" max="9472" width="9" style="1310"/>
    <col min="9473" max="9473" width="4" style="1310" customWidth="1"/>
    <col min="9474" max="9474" width="5" style="1310" customWidth="1"/>
    <col min="9475" max="9475" width="14.25" style="1310" customWidth="1"/>
    <col min="9476" max="9476" width="16.5" style="1310" customWidth="1"/>
    <col min="9477" max="9477" width="6.25" style="1310" customWidth="1"/>
    <col min="9478" max="9478" width="14.5" style="1310" customWidth="1"/>
    <col min="9479" max="9479" width="7.625" style="1310" customWidth="1"/>
    <col min="9480" max="9480" width="8.75" style="1310" customWidth="1"/>
    <col min="9481" max="9481" width="3.875" style="1310" customWidth="1"/>
    <col min="9482" max="9482" width="6.875" style="1310" customWidth="1"/>
    <col min="9483" max="9483" width="3.875" style="1310" customWidth="1"/>
    <col min="9484" max="9484" width="7.75" style="1310" customWidth="1"/>
    <col min="9485" max="9485" width="6.5" style="1310" customWidth="1"/>
    <col min="9486" max="9486" width="13.75" style="1310" customWidth="1"/>
    <col min="9487" max="9487" width="6.75" style="1310" customWidth="1"/>
    <col min="9488" max="9488" width="3.75" style="1310" customWidth="1"/>
    <col min="9489" max="9490" width="7.75" style="1310" customWidth="1"/>
    <col min="9491" max="9491" width="5" style="1310" customWidth="1"/>
    <col min="9492" max="9492" width="5.75" style="1310" customWidth="1"/>
    <col min="9493" max="9493" width="7.375" style="1310" customWidth="1"/>
    <col min="9494" max="9728" width="9" style="1310"/>
    <col min="9729" max="9729" width="4" style="1310" customWidth="1"/>
    <col min="9730" max="9730" width="5" style="1310" customWidth="1"/>
    <col min="9731" max="9731" width="14.25" style="1310" customWidth="1"/>
    <col min="9732" max="9732" width="16.5" style="1310" customWidth="1"/>
    <col min="9733" max="9733" width="6.25" style="1310" customWidth="1"/>
    <col min="9734" max="9734" width="14.5" style="1310" customWidth="1"/>
    <col min="9735" max="9735" width="7.625" style="1310" customWidth="1"/>
    <col min="9736" max="9736" width="8.75" style="1310" customWidth="1"/>
    <col min="9737" max="9737" width="3.875" style="1310" customWidth="1"/>
    <col min="9738" max="9738" width="6.875" style="1310" customWidth="1"/>
    <col min="9739" max="9739" width="3.875" style="1310" customWidth="1"/>
    <col min="9740" max="9740" width="7.75" style="1310" customWidth="1"/>
    <col min="9741" max="9741" width="6.5" style="1310" customWidth="1"/>
    <col min="9742" max="9742" width="13.75" style="1310" customWidth="1"/>
    <col min="9743" max="9743" width="6.75" style="1310" customWidth="1"/>
    <col min="9744" max="9744" width="3.75" style="1310" customWidth="1"/>
    <col min="9745" max="9746" width="7.75" style="1310" customWidth="1"/>
    <col min="9747" max="9747" width="5" style="1310" customWidth="1"/>
    <col min="9748" max="9748" width="5.75" style="1310" customWidth="1"/>
    <col min="9749" max="9749" width="7.375" style="1310" customWidth="1"/>
    <col min="9750" max="9984" width="9" style="1310"/>
    <col min="9985" max="9985" width="4" style="1310" customWidth="1"/>
    <col min="9986" max="9986" width="5" style="1310" customWidth="1"/>
    <col min="9987" max="9987" width="14.25" style="1310" customWidth="1"/>
    <col min="9988" max="9988" width="16.5" style="1310" customWidth="1"/>
    <col min="9989" max="9989" width="6.25" style="1310" customWidth="1"/>
    <col min="9990" max="9990" width="14.5" style="1310" customWidth="1"/>
    <col min="9991" max="9991" width="7.625" style="1310" customWidth="1"/>
    <col min="9992" max="9992" width="8.75" style="1310" customWidth="1"/>
    <col min="9993" max="9993" width="3.875" style="1310" customWidth="1"/>
    <col min="9994" max="9994" width="6.875" style="1310" customWidth="1"/>
    <col min="9995" max="9995" width="3.875" style="1310" customWidth="1"/>
    <col min="9996" max="9996" width="7.75" style="1310" customWidth="1"/>
    <col min="9997" max="9997" width="6.5" style="1310" customWidth="1"/>
    <col min="9998" max="9998" width="13.75" style="1310" customWidth="1"/>
    <col min="9999" max="9999" width="6.75" style="1310" customWidth="1"/>
    <col min="10000" max="10000" width="3.75" style="1310" customWidth="1"/>
    <col min="10001" max="10002" width="7.75" style="1310" customWidth="1"/>
    <col min="10003" max="10003" width="5" style="1310" customWidth="1"/>
    <col min="10004" max="10004" width="5.75" style="1310" customWidth="1"/>
    <col min="10005" max="10005" width="7.375" style="1310" customWidth="1"/>
    <col min="10006" max="10240" width="9" style="1310"/>
    <col min="10241" max="10241" width="4" style="1310" customWidth="1"/>
    <col min="10242" max="10242" width="5" style="1310" customWidth="1"/>
    <col min="10243" max="10243" width="14.25" style="1310" customWidth="1"/>
    <col min="10244" max="10244" width="16.5" style="1310" customWidth="1"/>
    <col min="10245" max="10245" width="6.25" style="1310" customWidth="1"/>
    <col min="10246" max="10246" width="14.5" style="1310" customWidth="1"/>
    <col min="10247" max="10247" width="7.625" style="1310" customWidth="1"/>
    <col min="10248" max="10248" width="8.75" style="1310" customWidth="1"/>
    <col min="10249" max="10249" width="3.875" style="1310" customWidth="1"/>
    <col min="10250" max="10250" width="6.875" style="1310" customWidth="1"/>
    <col min="10251" max="10251" width="3.875" style="1310" customWidth="1"/>
    <col min="10252" max="10252" width="7.75" style="1310" customWidth="1"/>
    <col min="10253" max="10253" width="6.5" style="1310" customWidth="1"/>
    <col min="10254" max="10254" width="13.75" style="1310" customWidth="1"/>
    <col min="10255" max="10255" width="6.75" style="1310" customWidth="1"/>
    <col min="10256" max="10256" width="3.75" style="1310" customWidth="1"/>
    <col min="10257" max="10258" width="7.75" style="1310" customWidth="1"/>
    <col min="10259" max="10259" width="5" style="1310" customWidth="1"/>
    <col min="10260" max="10260" width="5.75" style="1310" customWidth="1"/>
    <col min="10261" max="10261" width="7.375" style="1310" customWidth="1"/>
    <col min="10262" max="10496" width="9" style="1310"/>
    <col min="10497" max="10497" width="4" style="1310" customWidth="1"/>
    <col min="10498" max="10498" width="5" style="1310" customWidth="1"/>
    <col min="10499" max="10499" width="14.25" style="1310" customWidth="1"/>
    <col min="10500" max="10500" width="16.5" style="1310" customWidth="1"/>
    <col min="10501" max="10501" width="6.25" style="1310" customWidth="1"/>
    <col min="10502" max="10502" width="14.5" style="1310" customWidth="1"/>
    <col min="10503" max="10503" width="7.625" style="1310" customWidth="1"/>
    <col min="10504" max="10504" width="8.75" style="1310" customWidth="1"/>
    <col min="10505" max="10505" width="3.875" style="1310" customWidth="1"/>
    <col min="10506" max="10506" width="6.875" style="1310" customWidth="1"/>
    <col min="10507" max="10507" width="3.875" style="1310" customWidth="1"/>
    <col min="10508" max="10508" width="7.75" style="1310" customWidth="1"/>
    <col min="10509" max="10509" width="6.5" style="1310" customWidth="1"/>
    <col min="10510" max="10510" width="13.75" style="1310" customWidth="1"/>
    <col min="10511" max="10511" width="6.75" style="1310" customWidth="1"/>
    <col min="10512" max="10512" width="3.75" style="1310" customWidth="1"/>
    <col min="10513" max="10514" width="7.75" style="1310" customWidth="1"/>
    <col min="10515" max="10515" width="5" style="1310" customWidth="1"/>
    <col min="10516" max="10516" width="5.75" style="1310" customWidth="1"/>
    <col min="10517" max="10517" width="7.375" style="1310" customWidth="1"/>
    <col min="10518" max="10752" width="9" style="1310"/>
    <col min="10753" max="10753" width="4" style="1310" customWidth="1"/>
    <col min="10754" max="10754" width="5" style="1310" customWidth="1"/>
    <col min="10755" max="10755" width="14.25" style="1310" customWidth="1"/>
    <col min="10756" max="10756" width="16.5" style="1310" customWidth="1"/>
    <col min="10757" max="10757" width="6.25" style="1310" customWidth="1"/>
    <col min="10758" max="10758" width="14.5" style="1310" customWidth="1"/>
    <col min="10759" max="10759" width="7.625" style="1310" customWidth="1"/>
    <col min="10760" max="10760" width="8.75" style="1310" customWidth="1"/>
    <col min="10761" max="10761" width="3.875" style="1310" customWidth="1"/>
    <col min="10762" max="10762" width="6.875" style="1310" customWidth="1"/>
    <col min="10763" max="10763" width="3.875" style="1310" customWidth="1"/>
    <col min="10764" max="10764" width="7.75" style="1310" customWidth="1"/>
    <col min="10765" max="10765" width="6.5" style="1310" customWidth="1"/>
    <col min="10766" max="10766" width="13.75" style="1310" customWidth="1"/>
    <col min="10767" max="10767" width="6.75" style="1310" customWidth="1"/>
    <col min="10768" max="10768" width="3.75" style="1310" customWidth="1"/>
    <col min="10769" max="10770" width="7.75" style="1310" customWidth="1"/>
    <col min="10771" max="10771" width="5" style="1310" customWidth="1"/>
    <col min="10772" max="10772" width="5.75" style="1310" customWidth="1"/>
    <col min="10773" max="10773" width="7.375" style="1310" customWidth="1"/>
    <col min="10774" max="11008" width="9" style="1310"/>
    <col min="11009" max="11009" width="4" style="1310" customWidth="1"/>
    <col min="11010" max="11010" width="5" style="1310" customWidth="1"/>
    <col min="11011" max="11011" width="14.25" style="1310" customWidth="1"/>
    <col min="11012" max="11012" width="16.5" style="1310" customWidth="1"/>
    <col min="11013" max="11013" width="6.25" style="1310" customWidth="1"/>
    <col min="11014" max="11014" width="14.5" style="1310" customWidth="1"/>
    <col min="11015" max="11015" width="7.625" style="1310" customWidth="1"/>
    <col min="11016" max="11016" width="8.75" style="1310" customWidth="1"/>
    <col min="11017" max="11017" width="3.875" style="1310" customWidth="1"/>
    <col min="11018" max="11018" width="6.875" style="1310" customWidth="1"/>
    <col min="11019" max="11019" width="3.875" style="1310" customWidth="1"/>
    <col min="11020" max="11020" width="7.75" style="1310" customWidth="1"/>
    <col min="11021" max="11021" width="6.5" style="1310" customWidth="1"/>
    <col min="11022" max="11022" width="13.75" style="1310" customWidth="1"/>
    <col min="11023" max="11023" width="6.75" style="1310" customWidth="1"/>
    <col min="11024" max="11024" width="3.75" style="1310" customWidth="1"/>
    <col min="11025" max="11026" width="7.75" style="1310" customWidth="1"/>
    <col min="11027" max="11027" width="5" style="1310" customWidth="1"/>
    <col min="11028" max="11028" width="5.75" style="1310" customWidth="1"/>
    <col min="11029" max="11029" width="7.375" style="1310" customWidth="1"/>
    <col min="11030" max="11264" width="9" style="1310"/>
    <col min="11265" max="11265" width="4" style="1310" customWidth="1"/>
    <col min="11266" max="11266" width="5" style="1310" customWidth="1"/>
    <col min="11267" max="11267" width="14.25" style="1310" customWidth="1"/>
    <col min="11268" max="11268" width="16.5" style="1310" customWidth="1"/>
    <col min="11269" max="11269" width="6.25" style="1310" customWidth="1"/>
    <col min="11270" max="11270" width="14.5" style="1310" customWidth="1"/>
    <col min="11271" max="11271" width="7.625" style="1310" customWidth="1"/>
    <col min="11272" max="11272" width="8.75" style="1310" customWidth="1"/>
    <col min="11273" max="11273" width="3.875" style="1310" customWidth="1"/>
    <col min="11274" max="11274" width="6.875" style="1310" customWidth="1"/>
    <col min="11275" max="11275" width="3.875" style="1310" customWidth="1"/>
    <col min="11276" max="11276" width="7.75" style="1310" customWidth="1"/>
    <col min="11277" max="11277" width="6.5" style="1310" customWidth="1"/>
    <col min="11278" max="11278" width="13.75" style="1310" customWidth="1"/>
    <col min="11279" max="11279" width="6.75" style="1310" customWidth="1"/>
    <col min="11280" max="11280" width="3.75" style="1310" customWidth="1"/>
    <col min="11281" max="11282" width="7.75" style="1310" customWidth="1"/>
    <col min="11283" max="11283" width="5" style="1310" customWidth="1"/>
    <col min="11284" max="11284" width="5.75" style="1310" customWidth="1"/>
    <col min="11285" max="11285" width="7.375" style="1310" customWidth="1"/>
    <col min="11286" max="11520" width="9" style="1310"/>
    <col min="11521" max="11521" width="4" style="1310" customWidth="1"/>
    <col min="11522" max="11522" width="5" style="1310" customWidth="1"/>
    <col min="11523" max="11523" width="14.25" style="1310" customWidth="1"/>
    <col min="11524" max="11524" width="16.5" style="1310" customWidth="1"/>
    <col min="11525" max="11525" width="6.25" style="1310" customWidth="1"/>
    <col min="11526" max="11526" width="14.5" style="1310" customWidth="1"/>
    <col min="11527" max="11527" width="7.625" style="1310" customWidth="1"/>
    <col min="11528" max="11528" width="8.75" style="1310" customWidth="1"/>
    <col min="11529" max="11529" width="3.875" style="1310" customWidth="1"/>
    <col min="11530" max="11530" width="6.875" style="1310" customWidth="1"/>
    <col min="11531" max="11531" width="3.875" style="1310" customWidth="1"/>
    <col min="11532" max="11532" width="7.75" style="1310" customWidth="1"/>
    <col min="11533" max="11533" width="6.5" style="1310" customWidth="1"/>
    <col min="11534" max="11534" width="13.75" style="1310" customWidth="1"/>
    <col min="11535" max="11535" width="6.75" style="1310" customWidth="1"/>
    <col min="11536" max="11536" width="3.75" style="1310" customWidth="1"/>
    <col min="11537" max="11538" width="7.75" style="1310" customWidth="1"/>
    <col min="11539" max="11539" width="5" style="1310" customWidth="1"/>
    <col min="11540" max="11540" width="5.75" style="1310" customWidth="1"/>
    <col min="11541" max="11541" width="7.375" style="1310" customWidth="1"/>
    <col min="11542" max="11776" width="9" style="1310"/>
    <col min="11777" max="11777" width="4" style="1310" customWidth="1"/>
    <col min="11778" max="11778" width="5" style="1310" customWidth="1"/>
    <col min="11779" max="11779" width="14.25" style="1310" customWidth="1"/>
    <col min="11780" max="11780" width="16.5" style="1310" customWidth="1"/>
    <col min="11781" max="11781" width="6.25" style="1310" customWidth="1"/>
    <col min="11782" max="11782" width="14.5" style="1310" customWidth="1"/>
    <col min="11783" max="11783" width="7.625" style="1310" customWidth="1"/>
    <col min="11784" max="11784" width="8.75" style="1310" customWidth="1"/>
    <col min="11785" max="11785" width="3.875" style="1310" customWidth="1"/>
    <col min="11786" max="11786" width="6.875" style="1310" customWidth="1"/>
    <col min="11787" max="11787" width="3.875" style="1310" customWidth="1"/>
    <col min="11788" max="11788" width="7.75" style="1310" customWidth="1"/>
    <col min="11789" max="11789" width="6.5" style="1310" customWidth="1"/>
    <col min="11790" max="11790" width="13.75" style="1310" customWidth="1"/>
    <col min="11791" max="11791" width="6.75" style="1310" customWidth="1"/>
    <col min="11792" max="11792" width="3.75" style="1310" customWidth="1"/>
    <col min="11793" max="11794" width="7.75" style="1310" customWidth="1"/>
    <col min="11795" max="11795" width="5" style="1310" customWidth="1"/>
    <col min="11796" max="11796" width="5.75" style="1310" customWidth="1"/>
    <col min="11797" max="11797" width="7.375" style="1310" customWidth="1"/>
    <col min="11798" max="12032" width="9" style="1310"/>
    <col min="12033" max="12033" width="4" style="1310" customWidth="1"/>
    <col min="12034" max="12034" width="5" style="1310" customWidth="1"/>
    <col min="12035" max="12035" width="14.25" style="1310" customWidth="1"/>
    <col min="12036" max="12036" width="16.5" style="1310" customWidth="1"/>
    <col min="12037" max="12037" width="6.25" style="1310" customWidth="1"/>
    <col min="12038" max="12038" width="14.5" style="1310" customWidth="1"/>
    <col min="12039" max="12039" width="7.625" style="1310" customWidth="1"/>
    <col min="12040" max="12040" width="8.75" style="1310" customWidth="1"/>
    <col min="12041" max="12041" width="3.875" style="1310" customWidth="1"/>
    <col min="12042" max="12042" width="6.875" style="1310" customWidth="1"/>
    <col min="12043" max="12043" width="3.875" style="1310" customWidth="1"/>
    <col min="12044" max="12044" width="7.75" style="1310" customWidth="1"/>
    <col min="12045" max="12045" width="6.5" style="1310" customWidth="1"/>
    <col min="12046" max="12046" width="13.75" style="1310" customWidth="1"/>
    <col min="12047" max="12047" width="6.75" style="1310" customWidth="1"/>
    <col min="12048" max="12048" width="3.75" style="1310" customWidth="1"/>
    <col min="12049" max="12050" width="7.75" style="1310" customWidth="1"/>
    <col min="12051" max="12051" width="5" style="1310" customWidth="1"/>
    <col min="12052" max="12052" width="5.75" style="1310" customWidth="1"/>
    <col min="12053" max="12053" width="7.375" style="1310" customWidth="1"/>
    <col min="12054" max="12288" width="9" style="1310"/>
    <col min="12289" max="12289" width="4" style="1310" customWidth="1"/>
    <col min="12290" max="12290" width="5" style="1310" customWidth="1"/>
    <col min="12291" max="12291" width="14.25" style="1310" customWidth="1"/>
    <col min="12292" max="12292" width="16.5" style="1310" customWidth="1"/>
    <col min="12293" max="12293" width="6.25" style="1310" customWidth="1"/>
    <col min="12294" max="12294" width="14.5" style="1310" customWidth="1"/>
    <col min="12295" max="12295" width="7.625" style="1310" customWidth="1"/>
    <col min="12296" max="12296" width="8.75" style="1310" customWidth="1"/>
    <col min="12297" max="12297" width="3.875" style="1310" customWidth="1"/>
    <col min="12298" max="12298" width="6.875" style="1310" customWidth="1"/>
    <col min="12299" max="12299" width="3.875" style="1310" customWidth="1"/>
    <col min="12300" max="12300" width="7.75" style="1310" customWidth="1"/>
    <col min="12301" max="12301" width="6.5" style="1310" customWidth="1"/>
    <col min="12302" max="12302" width="13.75" style="1310" customWidth="1"/>
    <col min="12303" max="12303" width="6.75" style="1310" customWidth="1"/>
    <col min="12304" max="12304" width="3.75" style="1310" customWidth="1"/>
    <col min="12305" max="12306" width="7.75" style="1310" customWidth="1"/>
    <col min="12307" max="12307" width="5" style="1310" customWidth="1"/>
    <col min="12308" max="12308" width="5.75" style="1310" customWidth="1"/>
    <col min="12309" max="12309" width="7.375" style="1310" customWidth="1"/>
    <col min="12310" max="12544" width="9" style="1310"/>
    <col min="12545" max="12545" width="4" style="1310" customWidth="1"/>
    <col min="12546" max="12546" width="5" style="1310" customWidth="1"/>
    <col min="12547" max="12547" width="14.25" style="1310" customWidth="1"/>
    <col min="12548" max="12548" width="16.5" style="1310" customWidth="1"/>
    <col min="12549" max="12549" width="6.25" style="1310" customWidth="1"/>
    <col min="12550" max="12550" width="14.5" style="1310" customWidth="1"/>
    <col min="12551" max="12551" width="7.625" style="1310" customWidth="1"/>
    <col min="12552" max="12552" width="8.75" style="1310" customWidth="1"/>
    <col min="12553" max="12553" width="3.875" style="1310" customWidth="1"/>
    <col min="12554" max="12554" width="6.875" style="1310" customWidth="1"/>
    <col min="12555" max="12555" width="3.875" style="1310" customWidth="1"/>
    <col min="12556" max="12556" width="7.75" style="1310" customWidth="1"/>
    <col min="12557" max="12557" width="6.5" style="1310" customWidth="1"/>
    <col min="12558" max="12558" width="13.75" style="1310" customWidth="1"/>
    <col min="12559" max="12559" width="6.75" style="1310" customWidth="1"/>
    <col min="12560" max="12560" width="3.75" style="1310" customWidth="1"/>
    <col min="12561" max="12562" width="7.75" style="1310" customWidth="1"/>
    <col min="12563" max="12563" width="5" style="1310" customWidth="1"/>
    <col min="12564" max="12564" width="5.75" style="1310" customWidth="1"/>
    <col min="12565" max="12565" width="7.375" style="1310" customWidth="1"/>
    <col min="12566" max="12800" width="9" style="1310"/>
    <col min="12801" max="12801" width="4" style="1310" customWidth="1"/>
    <col min="12802" max="12802" width="5" style="1310" customWidth="1"/>
    <col min="12803" max="12803" width="14.25" style="1310" customWidth="1"/>
    <col min="12804" max="12804" width="16.5" style="1310" customWidth="1"/>
    <col min="12805" max="12805" width="6.25" style="1310" customWidth="1"/>
    <col min="12806" max="12806" width="14.5" style="1310" customWidth="1"/>
    <col min="12807" max="12807" width="7.625" style="1310" customWidth="1"/>
    <col min="12808" max="12808" width="8.75" style="1310" customWidth="1"/>
    <col min="12809" max="12809" width="3.875" style="1310" customWidth="1"/>
    <col min="12810" max="12810" width="6.875" style="1310" customWidth="1"/>
    <col min="12811" max="12811" width="3.875" style="1310" customWidth="1"/>
    <col min="12812" max="12812" width="7.75" style="1310" customWidth="1"/>
    <col min="12813" max="12813" width="6.5" style="1310" customWidth="1"/>
    <col min="12814" max="12814" width="13.75" style="1310" customWidth="1"/>
    <col min="12815" max="12815" width="6.75" style="1310" customWidth="1"/>
    <col min="12816" max="12816" width="3.75" style="1310" customWidth="1"/>
    <col min="12817" max="12818" width="7.75" style="1310" customWidth="1"/>
    <col min="12819" max="12819" width="5" style="1310" customWidth="1"/>
    <col min="12820" max="12820" width="5.75" style="1310" customWidth="1"/>
    <col min="12821" max="12821" width="7.375" style="1310" customWidth="1"/>
    <col min="12822" max="13056" width="9" style="1310"/>
    <col min="13057" max="13057" width="4" style="1310" customWidth="1"/>
    <col min="13058" max="13058" width="5" style="1310" customWidth="1"/>
    <col min="13059" max="13059" width="14.25" style="1310" customWidth="1"/>
    <col min="13060" max="13060" width="16.5" style="1310" customWidth="1"/>
    <col min="13061" max="13061" width="6.25" style="1310" customWidth="1"/>
    <col min="13062" max="13062" width="14.5" style="1310" customWidth="1"/>
    <col min="13063" max="13063" width="7.625" style="1310" customWidth="1"/>
    <col min="13064" max="13064" width="8.75" style="1310" customWidth="1"/>
    <col min="13065" max="13065" width="3.875" style="1310" customWidth="1"/>
    <col min="13066" max="13066" width="6.875" style="1310" customWidth="1"/>
    <col min="13067" max="13067" width="3.875" style="1310" customWidth="1"/>
    <col min="13068" max="13068" width="7.75" style="1310" customWidth="1"/>
    <col min="13069" max="13069" width="6.5" style="1310" customWidth="1"/>
    <col min="13070" max="13070" width="13.75" style="1310" customWidth="1"/>
    <col min="13071" max="13071" width="6.75" style="1310" customWidth="1"/>
    <col min="13072" max="13072" width="3.75" style="1310" customWidth="1"/>
    <col min="13073" max="13074" width="7.75" style="1310" customWidth="1"/>
    <col min="13075" max="13075" width="5" style="1310" customWidth="1"/>
    <col min="13076" max="13076" width="5.75" style="1310" customWidth="1"/>
    <col min="13077" max="13077" width="7.375" style="1310" customWidth="1"/>
    <col min="13078" max="13312" width="9" style="1310"/>
    <col min="13313" max="13313" width="4" style="1310" customWidth="1"/>
    <col min="13314" max="13314" width="5" style="1310" customWidth="1"/>
    <col min="13315" max="13315" width="14.25" style="1310" customWidth="1"/>
    <col min="13316" max="13316" width="16.5" style="1310" customWidth="1"/>
    <col min="13317" max="13317" width="6.25" style="1310" customWidth="1"/>
    <col min="13318" max="13318" width="14.5" style="1310" customWidth="1"/>
    <col min="13319" max="13319" width="7.625" style="1310" customWidth="1"/>
    <col min="13320" max="13320" width="8.75" style="1310" customWidth="1"/>
    <col min="13321" max="13321" width="3.875" style="1310" customWidth="1"/>
    <col min="13322" max="13322" width="6.875" style="1310" customWidth="1"/>
    <col min="13323" max="13323" width="3.875" style="1310" customWidth="1"/>
    <col min="13324" max="13324" width="7.75" style="1310" customWidth="1"/>
    <col min="13325" max="13325" width="6.5" style="1310" customWidth="1"/>
    <col min="13326" max="13326" width="13.75" style="1310" customWidth="1"/>
    <col min="13327" max="13327" width="6.75" style="1310" customWidth="1"/>
    <col min="13328" max="13328" width="3.75" style="1310" customWidth="1"/>
    <col min="13329" max="13330" width="7.75" style="1310" customWidth="1"/>
    <col min="13331" max="13331" width="5" style="1310" customWidth="1"/>
    <col min="13332" max="13332" width="5.75" style="1310" customWidth="1"/>
    <col min="13333" max="13333" width="7.375" style="1310" customWidth="1"/>
    <col min="13334" max="13568" width="9" style="1310"/>
    <col min="13569" max="13569" width="4" style="1310" customWidth="1"/>
    <col min="13570" max="13570" width="5" style="1310" customWidth="1"/>
    <col min="13571" max="13571" width="14.25" style="1310" customWidth="1"/>
    <col min="13572" max="13572" width="16.5" style="1310" customWidth="1"/>
    <col min="13573" max="13573" width="6.25" style="1310" customWidth="1"/>
    <col min="13574" max="13574" width="14.5" style="1310" customWidth="1"/>
    <col min="13575" max="13575" width="7.625" style="1310" customWidth="1"/>
    <col min="13576" max="13576" width="8.75" style="1310" customWidth="1"/>
    <col min="13577" max="13577" width="3.875" style="1310" customWidth="1"/>
    <col min="13578" max="13578" width="6.875" style="1310" customWidth="1"/>
    <col min="13579" max="13579" width="3.875" style="1310" customWidth="1"/>
    <col min="13580" max="13580" width="7.75" style="1310" customWidth="1"/>
    <col min="13581" max="13581" width="6.5" style="1310" customWidth="1"/>
    <col min="13582" max="13582" width="13.75" style="1310" customWidth="1"/>
    <col min="13583" max="13583" width="6.75" style="1310" customWidth="1"/>
    <col min="13584" max="13584" width="3.75" style="1310" customWidth="1"/>
    <col min="13585" max="13586" width="7.75" style="1310" customWidth="1"/>
    <col min="13587" max="13587" width="5" style="1310" customWidth="1"/>
    <col min="13588" max="13588" width="5.75" style="1310" customWidth="1"/>
    <col min="13589" max="13589" width="7.375" style="1310" customWidth="1"/>
    <col min="13590" max="13824" width="9" style="1310"/>
    <col min="13825" max="13825" width="4" style="1310" customWidth="1"/>
    <col min="13826" max="13826" width="5" style="1310" customWidth="1"/>
    <col min="13827" max="13827" width="14.25" style="1310" customWidth="1"/>
    <col min="13828" max="13828" width="16.5" style="1310" customWidth="1"/>
    <col min="13829" max="13829" width="6.25" style="1310" customWidth="1"/>
    <col min="13830" max="13830" width="14.5" style="1310" customWidth="1"/>
    <col min="13831" max="13831" width="7.625" style="1310" customWidth="1"/>
    <col min="13832" max="13832" width="8.75" style="1310" customWidth="1"/>
    <col min="13833" max="13833" width="3.875" style="1310" customWidth="1"/>
    <col min="13834" max="13834" width="6.875" style="1310" customWidth="1"/>
    <col min="13835" max="13835" width="3.875" style="1310" customWidth="1"/>
    <col min="13836" max="13836" width="7.75" style="1310" customWidth="1"/>
    <col min="13837" max="13837" width="6.5" style="1310" customWidth="1"/>
    <col min="13838" max="13838" width="13.75" style="1310" customWidth="1"/>
    <col min="13839" max="13839" width="6.75" style="1310" customWidth="1"/>
    <col min="13840" max="13840" width="3.75" style="1310" customWidth="1"/>
    <col min="13841" max="13842" width="7.75" style="1310" customWidth="1"/>
    <col min="13843" max="13843" width="5" style="1310" customWidth="1"/>
    <col min="13844" max="13844" width="5.75" style="1310" customWidth="1"/>
    <col min="13845" max="13845" width="7.375" style="1310" customWidth="1"/>
    <col min="13846" max="14080" width="9" style="1310"/>
    <col min="14081" max="14081" width="4" style="1310" customWidth="1"/>
    <col min="14082" max="14082" width="5" style="1310" customWidth="1"/>
    <col min="14083" max="14083" width="14.25" style="1310" customWidth="1"/>
    <col min="14084" max="14084" width="16.5" style="1310" customWidth="1"/>
    <col min="14085" max="14085" width="6.25" style="1310" customWidth="1"/>
    <col min="14086" max="14086" width="14.5" style="1310" customWidth="1"/>
    <col min="14087" max="14087" width="7.625" style="1310" customWidth="1"/>
    <col min="14088" max="14088" width="8.75" style="1310" customWidth="1"/>
    <col min="14089" max="14089" width="3.875" style="1310" customWidth="1"/>
    <col min="14090" max="14090" width="6.875" style="1310" customWidth="1"/>
    <col min="14091" max="14091" width="3.875" style="1310" customWidth="1"/>
    <col min="14092" max="14092" width="7.75" style="1310" customWidth="1"/>
    <col min="14093" max="14093" width="6.5" style="1310" customWidth="1"/>
    <col min="14094" max="14094" width="13.75" style="1310" customWidth="1"/>
    <col min="14095" max="14095" width="6.75" style="1310" customWidth="1"/>
    <col min="14096" max="14096" width="3.75" style="1310" customWidth="1"/>
    <col min="14097" max="14098" width="7.75" style="1310" customWidth="1"/>
    <col min="14099" max="14099" width="5" style="1310" customWidth="1"/>
    <col min="14100" max="14100" width="5.75" style="1310" customWidth="1"/>
    <col min="14101" max="14101" width="7.375" style="1310" customWidth="1"/>
    <col min="14102" max="14336" width="9" style="1310"/>
    <col min="14337" max="14337" width="4" style="1310" customWidth="1"/>
    <col min="14338" max="14338" width="5" style="1310" customWidth="1"/>
    <col min="14339" max="14339" width="14.25" style="1310" customWidth="1"/>
    <col min="14340" max="14340" width="16.5" style="1310" customWidth="1"/>
    <col min="14341" max="14341" width="6.25" style="1310" customWidth="1"/>
    <col min="14342" max="14342" width="14.5" style="1310" customWidth="1"/>
    <col min="14343" max="14343" width="7.625" style="1310" customWidth="1"/>
    <col min="14344" max="14344" width="8.75" style="1310" customWidth="1"/>
    <col min="14345" max="14345" width="3.875" style="1310" customWidth="1"/>
    <col min="14346" max="14346" width="6.875" style="1310" customWidth="1"/>
    <col min="14347" max="14347" width="3.875" style="1310" customWidth="1"/>
    <col min="14348" max="14348" width="7.75" style="1310" customWidth="1"/>
    <col min="14349" max="14349" width="6.5" style="1310" customWidth="1"/>
    <col min="14350" max="14350" width="13.75" style="1310" customWidth="1"/>
    <col min="14351" max="14351" width="6.75" style="1310" customWidth="1"/>
    <col min="14352" max="14352" width="3.75" style="1310" customWidth="1"/>
    <col min="14353" max="14354" width="7.75" style="1310" customWidth="1"/>
    <col min="14355" max="14355" width="5" style="1310" customWidth="1"/>
    <col min="14356" max="14356" width="5.75" style="1310" customWidth="1"/>
    <col min="14357" max="14357" width="7.375" style="1310" customWidth="1"/>
    <col min="14358" max="14592" width="9" style="1310"/>
    <col min="14593" max="14593" width="4" style="1310" customWidth="1"/>
    <col min="14594" max="14594" width="5" style="1310" customWidth="1"/>
    <col min="14595" max="14595" width="14.25" style="1310" customWidth="1"/>
    <col min="14596" max="14596" width="16.5" style="1310" customWidth="1"/>
    <col min="14597" max="14597" width="6.25" style="1310" customWidth="1"/>
    <col min="14598" max="14598" width="14.5" style="1310" customWidth="1"/>
    <col min="14599" max="14599" width="7.625" style="1310" customWidth="1"/>
    <col min="14600" max="14600" width="8.75" style="1310" customWidth="1"/>
    <col min="14601" max="14601" width="3.875" style="1310" customWidth="1"/>
    <col min="14602" max="14602" width="6.875" style="1310" customWidth="1"/>
    <col min="14603" max="14603" width="3.875" style="1310" customWidth="1"/>
    <col min="14604" max="14604" width="7.75" style="1310" customWidth="1"/>
    <col min="14605" max="14605" width="6.5" style="1310" customWidth="1"/>
    <col min="14606" max="14606" width="13.75" style="1310" customWidth="1"/>
    <col min="14607" max="14607" width="6.75" style="1310" customWidth="1"/>
    <col min="14608" max="14608" width="3.75" style="1310" customWidth="1"/>
    <col min="14609" max="14610" width="7.75" style="1310" customWidth="1"/>
    <col min="14611" max="14611" width="5" style="1310" customWidth="1"/>
    <col min="14612" max="14612" width="5.75" style="1310" customWidth="1"/>
    <col min="14613" max="14613" width="7.375" style="1310" customWidth="1"/>
    <col min="14614" max="14848" width="9" style="1310"/>
    <col min="14849" max="14849" width="4" style="1310" customWidth="1"/>
    <col min="14850" max="14850" width="5" style="1310" customWidth="1"/>
    <col min="14851" max="14851" width="14.25" style="1310" customWidth="1"/>
    <col min="14852" max="14852" width="16.5" style="1310" customWidth="1"/>
    <col min="14853" max="14853" width="6.25" style="1310" customWidth="1"/>
    <col min="14854" max="14854" width="14.5" style="1310" customWidth="1"/>
    <col min="14855" max="14855" width="7.625" style="1310" customWidth="1"/>
    <col min="14856" max="14856" width="8.75" style="1310" customWidth="1"/>
    <col min="14857" max="14857" width="3.875" style="1310" customWidth="1"/>
    <col min="14858" max="14858" width="6.875" style="1310" customWidth="1"/>
    <col min="14859" max="14859" width="3.875" style="1310" customWidth="1"/>
    <col min="14860" max="14860" width="7.75" style="1310" customWidth="1"/>
    <col min="14861" max="14861" width="6.5" style="1310" customWidth="1"/>
    <col min="14862" max="14862" width="13.75" style="1310" customWidth="1"/>
    <col min="14863" max="14863" width="6.75" style="1310" customWidth="1"/>
    <col min="14864" max="14864" width="3.75" style="1310" customWidth="1"/>
    <col min="14865" max="14866" width="7.75" style="1310" customWidth="1"/>
    <col min="14867" max="14867" width="5" style="1310" customWidth="1"/>
    <col min="14868" max="14868" width="5.75" style="1310" customWidth="1"/>
    <col min="14869" max="14869" width="7.375" style="1310" customWidth="1"/>
    <col min="14870" max="15104" width="9" style="1310"/>
    <col min="15105" max="15105" width="4" style="1310" customWidth="1"/>
    <col min="15106" max="15106" width="5" style="1310" customWidth="1"/>
    <col min="15107" max="15107" width="14.25" style="1310" customWidth="1"/>
    <col min="15108" max="15108" width="16.5" style="1310" customWidth="1"/>
    <col min="15109" max="15109" width="6.25" style="1310" customWidth="1"/>
    <col min="15110" max="15110" width="14.5" style="1310" customWidth="1"/>
    <col min="15111" max="15111" width="7.625" style="1310" customWidth="1"/>
    <col min="15112" max="15112" width="8.75" style="1310" customWidth="1"/>
    <col min="15113" max="15113" width="3.875" style="1310" customWidth="1"/>
    <col min="15114" max="15114" width="6.875" style="1310" customWidth="1"/>
    <col min="15115" max="15115" width="3.875" style="1310" customWidth="1"/>
    <col min="15116" max="15116" width="7.75" style="1310" customWidth="1"/>
    <col min="15117" max="15117" width="6.5" style="1310" customWidth="1"/>
    <col min="15118" max="15118" width="13.75" style="1310" customWidth="1"/>
    <col min="15119" max="15119" width="6.75" style="1310" customWidth="1"/>
    <col min="15120" max="15120" width="3.75" style="1310" customWidth="1"/>
    <col min="15121" max="15122" width="7.75" style="1310" customWidth="1"/>
    <col min="15123" max="15123" width="5" style="1310" customWidth="1"/>
    <col min="15124" max="15124" width="5.75" style="1310" customWidth="1"/>
    <col min="15125" max="15125" width="7.375" style="1310" customWidth="1"/>
    <col min="15126" max="15360" width="9" style="1310"/>
    <col min="15361" max="15361" width="4" style="1310" customWidth="1"/>
    <col min="15362" max="15362" width="5" style="1310" customWidth="1"/>
    <col min="15363" max="15363" width="14.25" style="1310" customWidth="1"/>
    <col min="15364" max="15364" width="16.5" style="1310" customWidth="1"/>
    <col min="15365" max="15365" width="6.25" style="1310" customWidth="1"/>
    <col min="15366" max="15366" width="14.5" style="1310" customWidth="1"/>
    <col min="15367" max="15367" width="7.625" style="1310" customWidth="1"/>
    <col min="15368" max="15368" width="8.75" style="1310" customWidth="1"/>
    <col min="15369" max="15369" width="3.875" style="1310" customWidth="1"/>
    <col min="15370" max="15370" width="6.875" style="1310" customWidth="1"/>
    <col min="15371" max="15371" width="3.875" style="1310" customWidth="1"/>
    <col min="15372" max="15372" width="7.75" style="1310" customWidth="1"/>
    <col min="15373" max="15373" width="6.5" style="1310" customWidth="1"/>
    <col min="15374" max="15374" width="13.75" style="1310" customWidth="1"/>
    <col min="15375" max="15375" width="6.75" style="1310" customWidth="1"/>
    <col min="15376" max="15376" width="3.75" style="1310" customWidth="1"/>
    <col min="15377" max="15378" width="7.75" style="1310" customWidth="1"/>
    <col min="15379" max="15379" width="5" style="1310" customWidth="1"/>
    <col min="15380" max="15380" width="5.75" style="1310" customWidth="1"/>
    <col min="15381" max="15381" width="7.375" style="1310" customWidth="1"/>
    <col min="15382" max="15616" width="9" style="1310"/>
    <col min="15617" max="15617" width="4" style="1310" customWidth="1"/>
    <col min="15618" max="15618" width="5" style="1310" customWidth="1"/>
    <col min="15619" max="15619" width="14.25" style="1310" customWidth="1"/>
    <col min="15620" max="15620" width="16.5" style="1310" customWidth="1"/>
    <col min="15621" max="15621" width="6.25" style="1310" customWidth="1"/>
    <col min="15622" max="15622" width="14.5" style="1310" customWidth="1"/>
    <col min="15623" max="15623" width="7.625" style="1310" customWidth="1"/>
    <col min="15624" max="15624" width="8.75" style="1310" customWidth="1"/>
    <col min="15625" max="15625" width="3.875" style="1310" customWidth="1"/>
    <col min="15626" max="15626" width="6.875" style="1310" customWidth="1"/>
    <col min="15627" max="15627" width="3.875" style="1310" customWidth="1"/>
    <col min="15628" max="15628" width="7.75" style="1310" customWidth="1"/>
    <col min="15629" max="15629" width="6.5" style="1310" customWidth="1"/>
    <col min="15630" max="15630" width="13.75" style="1310" customWidth="1"/>
    <col min="15631" max="15631" width="6.75" style="1310" customWidth="1"/>
    <col min="15632" max="15632" width="3.75" style="1310" customWidth="1"/>
    <col min="15633" max="15634" width="7.75" style="1310" customWidth="1"/>
    <col min="15635" max="15635" width="5" style="1310" customWidth="1"/>
    <col min="15636" max="15636" width="5.75" style="1310" customWidth="1"/>
    <col min="15637" max="15637" width="7.375" style="1310" customWidth="1"/>
    <col min="15638" max="15872" width="9" style="1310"/>
    <col min="15873" max="15873" width="4" style="1310" customWidth="1"/>
    <col min="15874" max="15874" width="5" style="1310" customWidth="1"/>
    <col min="15875" max="15875" width="14.25" style="1310" customWidth="1"/>
    <col min="15876" max="15876" width="16.5" style="1310" customWidth="1"/>
    <col min="15877" max="15877" width="6.25" style="1310" customWidth="1"/>
    <col min="15878" max="15878" width="14.5" style="1310" customWidth="1"/>
    <col min="15879" max="15879" width="7.625" style="1310" customWidth="1"/>
    <col min="15880" max="15880" width="8.75" style="1310" customWidth="1"/>
    <col min="15881" max="15881" width="3.875" style="1310" customWidth="1"/>
    <col min="15882" max="15882" width="6.875" style="1310" customWidth="1"/>
    <col min="15883" max="15883" width="3.875" style="1310" customWidth="1"/>
    <col min="15884" max="15884" width="7.75" style="1310" customWidth="1"/>
    <col min="15885" max="15885" width="6.5" style="1310" customWidth="1"/>
    <col min="15886" max="15886" width="13.75" style="1310" customWidth="1"/>
    <col min="15887" max="15887" width="6.75" style="1310" customWidth="1"/>
    <col min="15888" max="15888" width="3.75" style="1310" customWidth="1"/>
    <col min="15889" max="15890" width="7.75" style="1310" customWidth="1"/>
    <col min="15891" max="15891" width="5" style="1310" customWidth="1"/>
    <col min="15892" max="15892" width="5.75" style="1310" customWidth="1"/>
    <col min="15893" max="15893" width="7.375" style="1310" customWidth="1"/>
    <col min="15894" max="16128" width="9" style="1310"/>
    <col min="16129" max="16129" width="4" style="1310" customWidth="1"/>
    <col min="16130" max="16130" width="5" style="1310" customWidth="1"/>
    <col min="16131" max="16131" width="14.25" style="1310" customWidth="1"/>
    <col min="16132" max="16132" width="16.5" style="1310" customWidth="1"/>
    <col min="16133" max="16133" width="6.25" style="1310" customWidth="1"/>
    <col min="16134" max="16134" width="14.5" style="1310" customWidth="1"/>
    <col min="16135" max="16135" width="7.625" style="1310" customWidth="1"/>
    <col min="16136" max="16136" width="8.75" style="1310" customWidth="1"/>
    <col min="16137" max="16137" width="3.875" style="1310" customWidth="1"/>
    <col min="16138" max="16138" width="6.875" style="1310" customWidth="1"/>
    <col min="16139" max="16139" width="3.875" style="1310" customWidth="1"/>
    <col min="16140" max="16140" width="7.75" style="1310" customWidth="1"/>
    <col min="16141" max="16141" width="6.5" style="1310" customWidth="1"/>
    <col min="16142" max="16142" width="13.75" style="1310" customWidth="1"/>
    <col min="16143" max="16143" width="6.75" style="1310" customWidth="1"/>
    <col min="16144" max="16144" width="3.75" style="1310" customWidth="1"/>
    <col min="16145" max="16146" width="7.75" style="1310" customWidth="1"/>
    <col min="16147" max="16147" width="5" style="1310" customWidth="1"/>
    <col min="16148" max="16148" width="5.75" style="1310" customWidth="1"/>
    <col min="16149" max="16149" width="7.375" style="1310" customWidth="1"/>
    <col min="16150" max="16384" width="9" style="1310"/>
  </cols>
  <sheetData>
    <row r="1" s="22" customFormat="1" ht="21.75" customHeight="1" spans="1:26">
      <c r="A1" s="2032" t="s">
        <v>460</v>
      </c>
      <c r="B1" s="2033"/>
      <c r="C1" s="2033"/>
      <c r="D1" s="2033"/>
      <c r="E1" s="2032"/>
      <c r="F1" s="2033"/>
      <c r="G1" s="2033"/>
      <c r="H1" s="2033"/>
      <c r="I1" s="2032"/>
      <c r="J1" s="2033"/>
      <c r="K1" s="2033"/>
      <c r="L1" s="2033"/>
      <c r="M1" s="2033"/>
      <c r="N1" s="2033"/>
      <c r="O1" s="2033"/>
      <c r="P1" s="2033"/>
      <c r="Q1" s="2033"/>
      <c r="R1" s="2033"/>
      <c r="S1" s="2032"/>
      <c r="T1" s="2033"/>
      <c r="U1" s="2045"/>
      <c r="V1" s="1199"/>
      <c r="W1" s="1199"/>
      <c r="X1" s="1199"/>
      <c r="Y1" s="1199"/>
      <c r="Z1" s="1199"/>
    </row>
    <row r="2" s="8" customFormat="1" ht="24" customHeight="1" spans="1:26">
      <c r="A2" s="2034" t="s">
        <v>0</v>
      </c>
      <c r="B2" s="1419" t="s">
        <v>22</v>
      </c>
      <c r="C2" s="533" t="s">
        <v>2</v>
      </c>
      <c r="D2" s="532" t="s">
        <v>23</v>
      </c>
      <c r="E2" s="2035" t="s">
        <v>24</v>
      </c>
      <c r="F2" s="532" t="s">
        <v>3</v>
      </c>
      <c r="G2" s="534" t="s">
        <v>25</v>
      </c>
      <c r="H2" s="535" t="s">
        <v>26</v>
      </c>
      <c r="I2" s="2038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1608" t="s">
        <v>32</v>
      </c>
      <c r="O2" s="1608" t="s">
        <v>1</v>
      </c>
      <c r="P2" s="1608" t="s">
        <v>33</v>
      </c>
      <c r="Q2" s="2046" t="s">
        <v>34</v>
      </c>
      <c r="R2" s="1446" t="s">
        <v>35</v>
      </c>
      <c r="S2" s="2047" t="s">
        <v>36</v>
      </c>
      <c r="T2" s="1447" t="s">
        <v>149</v>
      </c>
      <c r="U2" s="2048" t="s">
        <v>38</v>
      </c>
      <c r="V2" s="17"/>
      <c r="W2" s="17"/>
      <c r="X2" s="17"/>
      <c r="Y2" s="17"/>
      <c r="Z2" s="17"/>
    </row>
    <row r="3" s="14" customFormat="1" ht="21" customHeight="1" spans="1:28">
      <c r="A3" s="1261">
        <v>1</v>
      </c>
      <c r="B3" s="1224" t="s">
        <v>39</v>
      </c>
      <c r="C3" s="198" t="s">
        <v>461</v>
      </c>
      <c r="D3" s="1090" t="s">
        <v>462</v>
      </c>
      <c r="E3" s="1751">
        <v>189200</v>
      </c>
      <c r="F3" s="1637" t="s">
        <v>463</v>
      </c>
      <c r="G3" s="1637">
        <v>43800</v>
      </c>
      <c r="H3" s="1821" t="s">
        <v>77</v>
      </c>
      <c r="I3" s="2039" t="e">
        <f ca="1" t="shared" ref="I3:I10" si="0">TODAY()-H3</f>
        <v>#VALUE!</v>
      </c>
      <c r="J3" s="2040" t="s">
        <v>158</v>
      </c>
      <c r="K3" s="642"/>
      <c r="L3" s="338"/>
      <c r="M3" s="1276"/>
      <c r="N3" s="1281" t="s">
        <v>464</v>
      </c>
      <c r="O3" s="1286" t="s">
        <v>465</v>
      </c>
      <c r="P3" s="1287" t="s">
        <v>89</v>
      </c>
      <c r="Q3" s="1400">
        <v>43779</v>
      </c>
      <c r="R3" s="171">
        <v>43801</v>
      </c>
      <c r="S3" s="1278">
        <f ca="1">TODAY()-R3</f>
        <v>103</v>
      </c>
      <c r="T3" s="229" t="s">
        <v>106</v>
      </c>
      <c r="U3" s="433"/>
      <c r="V3" s="1212"/>
      <c r="W3" s="1216"/>
      <c r="X3" s="1216"/>
      <c r="Y3" s="1216"/>
      <c r="Z3" s="1216"/>
      <c r="AA3" s="1216"/>
      <c r="AB3" s="1216"/>
    </row>
    <row r="4" s="14" customFormat="1" ht="21" customHeight="1" spans="1:28">
      <c r="A4" s="1261">
        <v>2</v>
      </c>
      <c r="B4" s="1224" t="s">
        <v>39</v>
      </c>
      <c r="C4" s="198" t="s">
        <v>466</v>
      </c>
      <c r="D4" s="52" t="s">
        <v>467</v>
      </c>
      <c r="E4" s="1229">
        <v>228700</v>
      </c>
      <c r="F4" s="1230" t="s">
        <v>468</v>
      </c>
      <c r="G4" s="1230">
        <v>43626</v>
      </c>
      <c r="H4" s="121">
        <v>43635</v>
      </c>
      <c r="I4" s="1278">
        <f ca="1" t="shared" si="0"/>
        <v>269</v>
      </c>
      <c r="J4" s="694" t="s">
        <v>78</v>
      </c>
      <c r="K4" s="642"/>
      <c r="L4" s="338">
        <v>43705</v>
      </c>
      <c r="M4" s="1276" t="s">
        <v>52</v>
      </c>
      <c r="N4" s="354"/>
      <c r="O4" s="1280"/>
      <c r="P4" s="1249"/>
      <c r="Q4" s="171"/>
      <c r="R4" s="171"/>
      <c r="S4" s="1297"/>
      <c r="T4" s="229"/>
      <c r="U4" s="433"/>
      <c r="V4" s="1212"/>
      <c r="W4" s="1216"/>
      <c r="X4" s="1216"/>
      <c r="Y4" s="1216"/>
      <c r="Z4" s="1216"/>
      <c r="AA4" s="1216"/>
      <c r="AB4" s="1216"/>
    </row>
    <row r="5" s="14" customFormat="1" ht="21" customHeight="1" spans="1:28">
      <c r="A5" s="1261">
        <v>3</v>
      </c>
      <c r="B5" s="1224" t="s">
        <v>39</v>
      </c>
      <c r="C5" s="198"/>
      <c r="D5" s="48" t="s">
        <v>467</v>
      </c>
      <c r="E5" s="1228">
        <v>230600</v>
      </c>
      <c r="F5" s="1230" t="s">
        <v>469</v>
      </c>
      <c r="G5" s="1227">
        <v>43777</v>
      </c>
      <c r="H5" s="171">
        <v>43786</v>
      </c>
      <c r="I5" s="1278">
        <f ca="1" t="shared" si="0"/>
        <v>118</v>
      </c>
      <c r="J5" s="694" t="s">
        <v>158</v>
      </c>
      <c r="K5" s="642" t="s">
        <v>54</v>
      </c>
      <c r="L5" s="338"/>
      <c r="M5" s="1276"/>
      <c r="N5" s="354"/>
      <c r="O5" s="1280"/>
      <c r="P5" s="1249"/>
      <c r="Q5" s="171"/>
      <c r="R5" s="171"/>
      <c r="S5" s="1297"/>
      <c r="T5" s="229"/>
      <c r="U5" s="433"/>
      <c r="V5" s="1212"/>
      <c r="W5" s="1216"/>
      <c r="X5" s="1216"/>
      <c r="Y5" s="1216"/>
      <c r="Z5" s="1216"/>
      <c r="AA5" s="1216"/>
      <c r="AB5" s="1216"/>
    </row>
    <row r="6" s="14" customFormat="1" ht="21" customHeight="1" spans="1:28">
      <c r="A6" s="1261">
        <v>4</v>
      </c>
      <c r="B6" s="1224" t="s">
        <v>39</v>
      </c>
      <c r="C6" s="198"/>
      <c r="D6" s="48" t="s">
        <v>470</v>
      </c>
      <c r="E6" s="1264">
        <v>230600</v>
      </c>
      <c r="F6" s="1230" t="s">
        <v>471</v>
      </c>
      <c r="G6" s="1227">
        <v>43773</v>
      </c>
      <c r="H6" s="171">
        <v>43783</v>
      </c>
      <c r="I6" s="1278">
        <f ca="1" t="shared" si="0"/>
        <v>121</v>
      </c>
      <c r="J6" s="694" t="s">
        <v>158</v>
      </c>
      <c r="K6" s="642"/>
      <c r="L6" s="338"/>
      <c r="M6" s="1276"/>
      <c r="N6" s="1456" t="s">
        <v>472</v>
      </c>
      <c r="O6" s="1580" t="s">
        <v>70</v>
      </c>
      <c r="P6" s="1581" t="s">
        <v>59</v>
      </c>
      <c r="Q6" s="171">
        <v>43794</v>
      </c>
      <c r="R6" s="171">
        <v>43794</v>
      </c>
      <c r="S6" s="1278">
        <f ca="1">TODAY()-R6</f>
        <v>110</v>
      </c>
      <c r="T6" s="1305" t="s">
        <v>473</v>
      </c>
      <c r="U6" s="433"/>
      <c r="V6" s="1212"/>
      <c r="W6" s="1216"/>
      <c r="X6" s="1216"/>
      <c r="Y6" s="1216"/>
      <c r="Z6" s="1216"/>
      <c r="AA6" s="1216"/>
      <c r="AB6" s="1216"/>
    </row>
    <row r="7" s="14" customFormat="1" ht="21" customHeight="1" spans="1:28">
      <c r="A7" s="1261">
        <v>5</v>
      </c>
      <c r="B7" s="1224" t="s">
        <v>39</v>
      </c>
      <c r="C7" s="198" t="s">
        <v>474</v>
      </c>
      <c r="D7" s="52" t="s">
        <v>475</v>
      </c>
      <c r="E7" s="1265">
        <v>213700</v>
      </c>
      <c r="F7" s="1230" t="s">
        <v>476</v>
      </c>
      <c r="G7" s="1230">
        <v>43773</v>
      </c>
      <c r="H7" s="121">
        <v>43783</v>
      </c>
      <c r="I7" s="1278">
        <f ca="1" t="shared" si="0"/>
        <v>121</v>
      </c>
      <c r="J7" s="694" t="s">
        <v>158</v>
      </c>
      <c r="K7" s="642" t="s">
        <v>54</v>
      </c>
      <c r="L7" s="338"/>
      <c r="M7" s="1276"/>
      <c r="N7" s="354"/>
      <c r="O7" s="1280"/>
      <c r="P7" s="1249"/>
      <c r="Q7" s="171"/>
      <c r="R7" s="171"/>
      <c r="S7" s="1297"/>
      <c r="T7" s="229"/>
      <c r="U7" s="433"/>
      <c r="V7" s="1212"/>
      <c r="W7" s="1216"/>
      <c r="X7" s="1216"/>
      <c r="Y7" s="1216"/>
      <c r="Z7" s="1216"/>
      <c r="AA7" s="1216"/>
      <c r="AB7" s="1216"/>
    </row>
    <row r="8" s="14" customFormat="1" ht="21" customHeight="1" spans="1:28">
      <c r="A8" s="1261"/>
      <c r="B8" s="1224"/>
      <c r="C8" s="198"/>
      <c r="D8" s="1090" t="s">
        <v>477</v>
      </c>
      <c r="E8" s="1751">
        <v>213700</v>
      </c>
      <c r="F8" s="1637" t="s">
        <v>478</v>
      </c>
      <c r="G8" s="1637">
        <v>43802</v>
      </c>
      <c r="H8" s="1821" t="s">
        <v>77</v>
      </c>
      <c r="I8" s="2039" t="e">
        <f ca="1" t="shared" si="0"/>
        <v>#VALUE!</v>
      </c>
      <c r="J8" s="2040" t="s">
        <v>158</v>
      </c>
      <c r="K8" s="642"/>
      <c r="L8" s="338"/>
      <c r="M8" s="1276"/>
      <c r="N8" s="354"/>
      <c r="O8" s="1280"/>
      <c r="P8" s="1249"/>
      <c r="Q8" s="171"/>
      <c r="R8" s="171"/>
      <c r="S8" s="1297"/>
      <c r="T8" s="229"/>
      <c r="U8" s="433"/>
      <c r="V8" s="1212"/>
      <c r="W8" s="1216"/>
      <c r="X8" s="1216"/>
      <c r="Y8" s="1216"/>
      <c r="Z8" s="1216"/>
      <c r="AA8" s="1216"/>
      <c r="AB8" s="1216"/>
    </row>
    <row r="9" s="14" customFormat="1" ht="21" customHeight="1" spans="1:28">
      <c r="A9" s="1261">
        <v>6</v>
      </c>
      <c r="B9" s="1224" t="s">
        <v>39</v>
      </c>
      <c r="C9" s="198" t="s">
        <v>479</v>
      </c>
      <c r="D9" s="48" t="s">
        <v>480</v>
      </c>
      <c r="E9" s="1228">
        <v>245500</v>
      </c>
      <c r="F9" s="1230" t="s">
        <v>481</v>
      </c>
      <c r="G9" s="1227">
        <v>43669</v>
      </c>
      <c r="H9" s="171">
        <v>43673</v>
      </c>
      <c r="I9" s="1278">
        <f ca="1" t="shared" si="0"/>
        <v>231</v>
      </c>
      <c r="J9" s="694" t="s">
        <v>78</v>
      </c>
      <c r="K9" s="642"/>
      <c r="L9" s="338">
        <v>43767</v>
      </c>
      <c r="M9" s="1276" t="s">
        <v>52</v>
      </c>
      <c r="N9" s="296"/>
      <c r="O9" s="1455" t="s">
        <v>417</v>
      </c>
      <c r="P9" s="1249"/>
      <c r="Q9" s="121"/>
      <c r="R9" s="121"/>
      <c r="S9" s="1278"/>
      <c r="T9" s="52"/>
      <c r="U9" s="433"/>
      <c r="V9" s="1212"/>
      <c r="W9" s="1216"/>
      <c r="X9" s="1216"/>
      <c r="Y9" s="1216"/>
      <c r="Z9" s="1216"/>
      <c r="AA9" s="1216"/>
      <c r="AB9" s="1216"/>
    </row>
    <row r="10" s="14" customFormat="1" ht="21" customHeight="1" spans="1:28">
      <c r="A10" s="1261">
        <v>7</v>
      </c>
      <c r="B10" s="1224" t="s">
        <v>39</v>
      </c>
      <c r="C10" s="198"/>
      <c r="D10" s="48" t="s">
        <v>480</v>
      </c>
      <c r="E10" s="1228">
        <v>247200</v>
      </c>
      <c r="F10" s="1227" t="s">
        <v>482</v>
      </c>
      <c r="G10" s="1227">
        <v>43762</v>
      </c>
      <c r="H10" s="171">
        <v>43766</v>
      </c>
      <c r="I10" s="1278">
        <f ca="1" t="shared" si="0"/>
        <v>138</v>
      </c>
      <c r="J10" s="694" t="s">
        <v>158</v>
      </c>
      <c r="K10" s="642"/>
      <c r="L10" s="338"/>
      <c r="M10" s="1276"/>
      <c r="N10" s="296"/>
      <c r="O10" s="1455"/>
      <c r="P10" s="1249"/>
      <c r="Q10" s="121"/>
      <c r="R10" s="121"/>
      <c r="S10" s="1278"/>
      <c r="T10" s="52"/>
      <c r="U10" s="433"/>
      <c r="V10" s="1212"/>
      <c r="W10" s="1216"/>
      <c r="X10" s="1216"/>
      <c r="Y10" s="1216"/>
      <c r="Z10" s="1216"/>
      <c r="AA10" s="1216"/>
      <c r="AB10" s="1216"/>
    </row>
    <row r="11" s="22" customFormat="1" ht="12" spans="1:26">
      <c r="A11" s="1995"/>
      <c r="B11" s="21"/>
      <c r="C11" s="1991" t="s">
        <v>483</v>
      </c>
      <c r="E11" s="1995"/>
      <c r="F11" s="2036"/>
      <c r="G11" s="1996"/>
      <c r="H11" s="2037"/>
      <c r="I11" s="2041"/>
      <c r="K11" s="1199"/>
      <c r="L11" s="2042"/>
      <c r="M11" s="12"/>
      <c r="N11" s="12"/>
      <c r="O11" s="12"/>
      <c r="P11" s="12"/>
      <c r="Q11" s="2014"/>
      <c r="R11" s="2014"/>
      <c r="S11" s="2041"/>
      <c r="T11" s="12"/>
      <c r="U11" s="1991"/>
      <c r="V11" s="1199"/>
      <c r="W11" s="1199"/>
      <c r="X11" s="1199"/>
      <c r="Y11" s="1199"/>
      <c r="Z11" s="1199"/>
    </row>
    <row r="12" s="22" customFormat="1" ht="12" spans="1:26">
      <c r="A12" s="1995"/>
      <c r="B12" s="21"/>
      <c r="C12" s="1991" t="s">
        <v>484</v>
      </c>
      <c r="E12" s="1995"/>
      <c r="F12" s="2036"/>
      <c r="G12" s="1996"/>
      <c r="H12" s="2037"/>
      <c r="I12" s="2043"/>
      <c r="J12" s="1491"/>
      <c r="K12" s="1199"/>
      <c r="L12" s="2042"/>
      <c r="M12" s="12"/>
      <c r="N12" s="12"/>
      <c r="O12" s="12"/>
      <c r="P12" s="12"/>
      <c r="Q12" s="2014"/>
      <c r="R12" s="2014"/>
      <c r="S12" s="2041"/>
      <c r="T12" s="12"/>
      <c r="U12" s="1991"/>
      <c r="V12" s="1199"/>
      <c r="W12" s="1199"/>
      <c r="X12" s="1199"/>
      <c r="Y12" s="1199"/>
      <c r="Z12" s="1199"/>
    </row>
    <row r="13" s="22" customFormat="1" ht="12" spans="1:26">
      <c r="A13" s="1995"/>
      <c r="B13" s="21"/>
      <c r="C13" s="1991" t="s">
        <v>485</v>
      </c>
      <c r="E13" s="1995"/>
      <c r="F13" s="2036"/>
      <c r="G13" s="1996"/>
      <c r="H13" s="2037"/>
      <c r="I13" s="2043"/>
      <c r="J13" s="1491"/>
      <c r="K13" s="1199"/>
      <c r="L13" s="2042"/>
      <c r="M13" s="12"/>
      <c r="N13" s="12"/>
      <c r="O13" s="12"/>
      <c r="P13" s="12"/>
      <c r="Q13" s="2014"/>
      <c r="R13" s="2014"/>
      <c r="S13" s="2041"/>
      <c r="T13" s="12"/>
      <c r="U13" s="1991"/>
      <c r="V13" s="1199"/>
      <c r="W13" s="1199"/>
      <c r="X13" s="1199"/>
      <c r="Y13" s="1199"/>
      <c r="Z13" s="1199"/>
    </row>
    <row r="14" s="22" customFormat="1" ht="12" spans="1:26">
      <c r="A14" s="1995"/>
      <c r="B14" s="21"/>
      <c r="C14" s="1991" t="s">
        <v>486</v>
      </c>
      <c r="E14" s="1995"/>
      <c r="F14" s="2036"/>
      <c r="G14" s="1996"/>
      <c r="H14" s="2037"/>
      <c r="I14" s="2043"/>
      <c r="J14" s="1491"/>
      <c r="K14" s="1199"/>
      <c r="L14" s="2042"/>
      <c r="M14" s="12"/>
      <c r="N14" s="12"/>
      <c r="O14" s="12"/>
      <c r="P14" s="12"/>
      <c r="Q14" s="2014"/>
      <c r="R14" s="2014"/>
      <c r="S14" s="2041"/>
      <c r="T14" s="12"/>
      <c r="U14" s="1991"/>
      <c r="V14" s="1199"/>
      <c r="W14" s="1199"/>
      <c r="X14" s="1199"/>
      <c r="Y14" s="1199"/>
      <c r="Z14" s="1199"/>
    </row>
    <row r="15" s="22" customFormat="1" ht="12" spans="1:26">
      <c r="A15" s="1995"/>
      <c r="B15" s="21"/>
      <c r="C15" s="1991"/>
      <c r="E15" s="1995"/>
      <c r="F15" s="2036"/>
      <c r="G15" s="1996"/>
      <c r="H15" s="2037"/>
      <c r="I15" s="2043"/>
      <c r="J15" s="1491"/>
      <c r="K15" s="1199"/>
      <c r="L15" s="2042"/>
      <c r="M15" s="12"/>
      <c r="N15" s="12"/>
      <c r="O15" s="12"/>
      <c r="P15" s="12"/>
      <c r="Q15" s="2014"/>
      <c r="R15" s="2014"/>
      <c r="S15" s="2041"/>
      <c r="T15" s="12"/>
      <c r="U15" s="1991"/>
      <c r="V15" s="1199"/>
      <c r="W15" s="1199"/>
      <c r="X15" s="1199"/>
      <c r="Y15" s="1199"/>
      <c r="Z15" s="1199"/>
    </row>
    <row r="16" spans="9:9">
      <c r="I16" s="2044"/>
    </row>
  </sheetData>
  <autoFilter ref="A2:AB14">
    <extLst/>
  </autoFilter>
  <mergeCells count="1">
    <mergeCell ref="A1:U1"/>
  </mergeCells>
  <conditionalFormatting sqref="I1">
    <cfRule type="cellIs" dxfId="1" priority="264" operator="greaterThan">
      <formula>180</formula>
    </cfRule>
    <cfRule type="cellIs" dxfId="1" priority="265" operator="greaterThan">
      <formula>260</formula>
    </cfRule>
    <cfRule type="cellIs" dxfId="1" priority="266" operator="greaterThan">
      <formula>330</formula>
    </cfRule>
  </conditionalFormatting>
  <conditionalFormatting sqref="F3">
    <cfRule type="duplicateValues" dxfId="3" priority="15"/>
    <cfRule type="duplicateValues" dxfId="3" priority="11"/>
  </conditionalFormatting>
  <conditionalFormatting sqref="I3">
    <cfRule type="cellIs" dxfId="1" priority="14" operator="greaterThan">
      <formula>330</formula>
    </cfRule>
    <cfRule type="cellIs" dxfId="1" priority="13" operator="greaterThan">
      <formula>260</formula>
    </cfRule>
    <cfRule type="cellIs" dxfId="1" priority="12" operator="greaterThan">
      <formula>180</formula>
    </cfRule>
  </conditionalFormatting>
  <conditionalFormatting sqref="N3">
    <cfRule type="duplicateValues" dxfId="3" priority="10"/>
  </conditionalFormatting>
  <conditionalFormatting sqref="F4">
    <cfRule type="duplicateValues" dxfId="3" priority="149"/>
  </conditionalFormatting>
  <conditionalFormatting sqref="F5">
    <cfRule type="duplicateValues" dxfId="2" priority="29"/>
  </conditionalFormatting>
  <conditionalFormatting sqref="I5">
    <cfRule type="cellIs" dxfId="1" priority="26" operator="greaterThan">
      <formula>180</formula>
    </cfRule>
    <cfRule type="cellIs" dxfId="1" priority="27" operator="greaterThan">
      <formula>260</formula>
    </cfRule>
    <cfRule type="cellIs" dxfId="1" priority="28" operator="greaterThan">
      <formula>330</formula>
    </cfRule>
  </conditionalFormatting>
  <conditionalFormatting sqref="F6">
    <cfRule type="duplicateValues" dxfId="2" priority="43"/>
  </conditionalFormatting>
  <conditionalFormatting sqref="N6">
    <cfRule type="duplicateValues" dxfId="3" priority="20"/>
  </conditionalFormatting>
  <conditionalFormatting sqref="F7">
    <cfRule type="duplicateValues" dxfId="2" priority="42"/>
  </conditionalFormatting>
  <conditionalFormatting sqref="I7">
    <cfRule type="cellIs" dxfId="1" priority="39" operator="greaterThan">
      <formula>180</formula>
    </cfRule>
    <cfRule type="cellIs" dxfId="1" priority="40" operator="greaterThan">
      <formula>260</formula>
    </cfRule>
    <cfRule type="cellIs" dxfId="1" priority="41" operator="greaterThan">
      <formula>330</formula>
    </cfRule>
  </conditionalFormatting>
  <conditionalFormatting sqref="F8">
    <cfRule type="duplicateValues" dxfId="3" priority="5"/>
    <cfRule type="duplicateValues" dxfId="3" priority="1"/>
  </conditionalFormatting>
  <conditionalFormatting sqref="I8">
    <cfRule type="cellIs" dxfId="1" priority="4" operator="greaterThan">
      <formula>330</formula>
    </cfRule>
    <cfRule type="cellIs" dxfId="1" priority="3" operator="greaterThan">
      <formula>260</formula>
    </cfRule>
    <cfRule type="cellIs" dxfId="1" priority="2" operator="greaterThan">
      <formula>180</formula>
    </cfRule>
  </conditionalFormatting>
  <conditionalFormatting sqref="F9">
    <cfRule type="duplicateValues" dxfId="3" priority="104"/>
  </conditionalFormatting>
  <conditionalFormatting sqref="I9">
    <cfRule type="cellIs" dxfId="1" priority="101" operator="greaterThan">
      <formula>180</formula>
    </cfRule>
    <cfRule type="cellIs" dxfId="1" priority="102" operator="greaterThan">
      <formula>260</formula>
    </cfRule>
    <cfRule type="cellIs" dxfId="1" priority="103" operator="greaterThan">
      <formula>330</formula>
    </cfRule>
  </conditionalFormatting>
  <conditionalFormatting sqref="O9">
    <cfRule type="duplicateValues" dxfId="0" priority="75"/>
  </conditionalFormatting>
  <conditionalFormatting sqref="F10">
    <cfRule type="duplicateValues" dxfId="3" priority="48"/>
  </conditionalFormatting>
  <conditionalFormatting sqref="I10">
    <cfRule type="cellIs" dxfId="1" priority="45" operator="greaterThan">
      <formula>180</formula>
    </cfRule>
    <cfRule type="cellIs" dxfId="1" priority="46" operator="greaterThan">
      <formula>260</formula>
    </cfRule>
    <cfRule type="cellIs" dxfId="1" priority="47" operator="greaterThan">
      <formula>330</formula>
    </cfRule>
  </conditionalFormatting>
  <conditionalFormatting sqref="O10">
    <cfRule type="duplicateValues" dxfId="0" priority="44"/>
  </conditionalFormatting>
  <conditionalFormatting sqref="F1:F2 F4 F11:F16 F33:F1048576">
    <cfRule type="duplicateValues" dxfId="3" priority="117"/>
  </conditionalFormatting>
  <conditionalFormatting sqref="I4 I6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</conditionalFormatting>
  <conditionalFormatting sqref="I11:I16 I33:I65504">
    <cfRule type="cellIs" dxfId="1" priority="97" operator="greaterThan">
      <formula>180</formula>
    </cfRule>
    <cfRule type="cellIs" dxfId="1" priority="98" operator="greaterThan">
      <formula>260</formula>
    </cfRule>
    <cfRule type="cellIs" dxfId="1" priority="99" operator="greaterThan">
      <formula>330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50"/>
  <sheetViews>
    <sheetView showGridLines="0" workbookViewId="0">
      <pane ySplit="2" topLeftCell="A3" activePane="bottomLeft" state="frozen"/>
      <selection/>
      <selection pane="bottomLeft" activeCell="N8" sqref="N8"/>
    </sheetView>
  </sheetViews>
  <sheetFormatPr defaultColWidth="9" defaultRowHeight="14.25"/>
  <cols>
    <col min="1" max="1" width="3.25" style="1966" customWidth="1"/>
    <col min="2" max="2" width="5.25" style="1968" customWidth="1"/>
    <col min="3" max="3" width="19" style="1969" customWidth="1"/>
    <col min="4" max="4" width="14" style="23" customWidth="1"/>
    <col min="5" max="5" width="6.375" style="1970" customWidth="1"/>
    <col min="6" max="6" width="15" style="1406" customWidth="1"/>
    <col min="7" max="7" width="8" style="611" customWidth="1"/>
    <col min="8" max="8" width="7.5" style="1407" customWidth="1"/>
    <col min="9" max="9" width="6.5" style="1971" customWidth="1"/>
    <col min="10" max="10" width="7.25" style="1972" customWidth="1"/>
    <col min="11" max="11" width="6.5" style="810" customWidth="1"/>
    <col min="12" max="12" width="6.875" style="1414" customWidth="1"/>
    <col min="13" max="13" width="6.125" style="1966" customWidth="1"/>
    <col min="14" max="14" width="8.25" style="1973" customWidth="1"/>
    <col min="15" max="15" width="6.75" style="1973" customWidth="1"/>
    <col min="16" max="16" width="5.25" style="1973" customWidth="1"/>
    <col min="17" max="17" width="7.375" style="1974" customWidth="1"/>
    <col min="18" max="18" width="7.375" style="1975" customWidth="1"/>
    <col min="19" max="19" width="7.375" style="1976" customWidth="1"/>
    <col min="20" max="20" width="5.125" style="1977" customWidth="1"/>
    <col min="21" max="21" width="7.125" style="1416" customWidth="1"/>
    <col min="22" max="23" width="9" style="1978"/>
    <col min="24" max="24" width="15" style="1978"/>
    <col min="25" max="27" width="9" style="1978"/>
    <col min="28" max="34" width="9" style="810"/>
    <col min="35" max="35" width="15" style="810"/>
    <col min="36" max="256" width="9" style="810"/>
    <col min="257" max="257" width="3.25" style="810" customWidth="1"/>
    <col min="258" max="258" width="4" style="810" customWidth="1"/>
    <col min="259" max="259" width="19" style="810" customWidth="1"/>
    <col min="260" max="260" width="14" style="810" customWidth="1"/>
    <col min="261" max="261" width="6.375" style="810" customWidth="1"/>
    <col min="262" max="262" width="15" style="810" customWidth="1"/>
    <col min="263" max="263" width="8" style="810" customWidth="1"/>
    <col min="264" max="264" width="7.5" style="810" customWidth="1"/>
    <col min="265" max="265" width="4.25" style="810" customWidth="1"/>
    <col min="266" max="266" width="7.25" style="810" customWidth="1"/>
    <col min="267" max="267" width="4.625" style="810" customWidth="1"/>
    <col min="268" max="268" width="6.875" style="810" customWidth="1"/>
    <col min="269" max="269" width="6.125" style="810" customWidth="1"/>
    <col min="270" max="270" width="8.25" style="810" customWidth="1"/>
    <col min="271" max="271" width="6.75" style="810" customWidth="1"/>
    <col min="272" max="272" width="5.25" style="810" customWidth="1"/>
    <col min="273" max="275" width="7.375" style="810" customWidth="1"/>
    <col min="276" max="276" width="5.125" style="810" customWidth="1"/>
    <col min="277" max="277" width="7.125" style="810" customWidth="1"/>
    <col min="278" max="512" width="9" style="810"/>
    <col min="513" max="513" width="3.25" style="810" customWidth="1"/>
    <col min="514" max="514" width="4" style="810" customWidth="1"/>
    <col min="515" max="515" width="19" style="810" customWidth="1"/>
    <col min="516" max="516" width="14" style="810" customWidth="1"/>
    <col min="517" max="517" width="6.375" style="810" customWidth="1"/>
    <col min="518" max="518" width="15" style="810" customWidth="1"/>
    <col min="519" max="519" width="8" style="810" customWidth="1"/>
    <col min="520" max="520" width="7.5" style="810" customWidth="1"/>
    <col min="521" max="521" width="4.25" style="810" customWidth="1"/>
    <col min="522" max="522" width="7.25" style="810" customWidth="1"/>
    <col min="523" max="523" width="4.625" style="810" customWidth="1"/>
    <col min="524" max="524" width="6.875" style="810" customWidth="1"/>
    <col min="525" max="525" width="6.125" style="810" customWidth="1"/>
    <col min="526" max="526" width="8.25" style="810" customWidth="1"/>
    <col min="527" max="527" width="6.75" style="810" customWidth="1"/>
    <col min="528" max="528" width="5.25" style="810" customWidth="1"/>
    <col min="529" max="531" width="7.375" style="810" customWidth="1"/>
    <col min="532" max="532" width="5.125" style="810" customWidth="1"/>
    <col min="533" max="533" width="7.125" style="810" customWidth="1"/>
    <col min="534" max="768" width="9" style="810"/>
    <col min="769" max="769" width="3.25" style="810" customWidth="1"/>
    <col min="770" max="770" width="4" style="810" customWidth="1"/>
    <col min="771" max="771" width="19" style="810" customWidth="1"/>
    <col min="772" max="772" width="14" style="810" customWidth="1"/>
    <col min="773" max="773" width="6.375" style="810" customWidth="1"/>
    <col min="774" max="774" width="15" style="810" customWidth="1"/>
    <col min="775" max="775" width="8" style="810" customWidth="1"/>
    <col min="776" max="776" width="7.5" style="810" customWidth="1"/>
    <col min="777" max="777" width="4.25" style="810" customWidth="1"/>
    <col min="778" max="778" width="7.25" style="810" customWidth="1"/>
    <col min="779" max="779" width="4.625" style="810" customWidth="1"/>
    <col min="780" max="780" width="6.875" style="810" customWidth="1"/>
    <col min="781" max="781" width="6.125" style="810" customWidth="1"/>
    <col min="782" max="782" width="8.25" style="810" customWidth="1"/>
    <col min="783" max="783" width="6.75" style="810" customWidth="1"/>
    <col min="784" max="784" width="5.25" style="810" customWidth="1"/>
    <col min="785" max="787" width="7.375" style="810" customWidth="1"/>
    <col min="788" max="788" width="5.125" style="810" customWidth="1"/>
    <col min="789" max="789" width="7.125" style="810" customWidth="1"/>
    <col min="790" max="1024" width="9" style="810"/>
    <col min="1025" max="1025" width="3.25" style="810" customWidth="1"/>
    <col min="1026" max="1026" width="4" style="810" customWidth="1"/>
    <col min="1027" max="1027" width="19" style="810" customWidth="1"/>
    <col min="1028" max="1028" width="14" style="810" customWidth="1"/>
    <col min="1029" max="1029" width="6.375" style="810" customWidth="1"/>
    <col min="1030" max="1030" width="15" style="810" customWidth="1"/>
    <col min="1031" max="1031" width="8" style="810" customWidth="1"/>
    <col min="1032" max="1032" width="7.5" style="810" customWidth="1"/>
    <col min="1033" max="1033" width="4.25" style="810" customWidth="1"/>
    <col min="1034" max="1034" width="7.25" style="810" customWidth="1"/>
    <col min="1035" max="1035" width="4.625" style="810" customWidth="1"/>
    <col min="1036" max="1036" width="6.875" style="810" customWidth="1"/>
    <col min="1037" max="1037" width="6.125" style="810" customWidth="1"/>
    <col min="1038" max="1038" width="8.25" style="810" customWidth="1"/>
    <col min="1039" max="1039" width="6.75" style="810" customWidth="1"/>
    <col min="1040" max="1040" width="5.25" style="810" customWidth="1"/>
    <col min="1041" max="1043" width="7.375" style="810" customWidth="1"/>
    <col min="1044" max="1044" width="5.125" style="810" customWidth="1"/>
    <col min="1045" max="1045" width="7.125" style="810" customWidth="1"/>
    <col min="1046" max="1280" width="9" style="810"/>
    <col min="1281" max="1281" width="3.25" style="810" customWidth="1"/>
    <col min="1282" max="1282" width="4" style="810" customWidth="1"/>
    <col min="1283" max="1283" width="19" style="810" customWidth="1"/>
    <col min="1284" max="1284" width="14" style="810" customWidth="1"/>
    <col min="1285" max="1285" width="6.375" style="810" customWidth="1"/>
    <col min="1286" max="1286" width="15" style="810" customWidth="1"/>
    <col min="1287" max="1287" width="8" style="810" customWidth="1"/>
    <col min="1288" max="1288" width="7.5" style="810" customWidth="1"/>
    <col min="1289" max="1289" width="4.25" style="810" customWidth="1"/>
    <col min="1290" max="1290" width="7.25" style="810" customWidth="1"/>
    <col min="1291" max="1291" width="4.625" style="810" customWidth="1"/>
    <col min="1292" max="1292" width="6.875" style="810" customWidth="1"/>
    <col min="1293" max="1293" width="6.125" style="810" customWidth="1"/>
    <col min="1294" max="1294" width="8.25" style="810" customWidth="1"/>
    <col min="1295" max="1295" width="6.75" style="810" customWidth="1"/>
    <col min="1296" max="1296" width="5.25" style="810" customWidth="1"/>
    <col min="1297" max="1299" width="7.375" style="810" customWidth="1"/>
    <col min="1300" max="1300" width="5.125" style="810" customWidth="1"/>
    <col min="1301" max="1301" width="7.125" style="810" customWidth="1"/>
    <col min="1302" max="1536" width="9" style="810"/>
    <col min="1537" max="1537" width="3.25" style="810" customWidth="1"/>
    <col min="1538" max="1538" width="4" style="810" customWidth="1"/>
    <col min="1539" max="1539" width="19" style="810" customWidth="1"/>
    <col min="1540" max="1540" width="14" style="810" customWidth="1"/>
    <col min="1541" max="1541" width="6.375" style="810" customWidth="1"/>
    <col min="1542" max="1542" width="15" style="810" customWidth="1"/>
    <col min="1543" max="1543" width="8" style="810" customWidth="1"/>
    <col min="1544" max="1544" width="7.5" style="810" customWidth="1"/>
    <col min="1545" max="1545" width="4.25" style="810" customWidth="1"/>
    <col min="1546" max="1546" width="7.25" style="810" customWidth="1"/>
    <col min="1547" max="1547" width="4.625" style="810" customWidth="1"/>
    <col min="1548" max="1548" width="6.875" style="810" customWidth="1"/>
    <col min="1549" max="1549" width="6.125" style="810" customWidth="1"/>
    <col min="1550" max="1550" width="8.25" style="810" customWidth="1"/>
    <col min="1551" max="1551" width="6.75" style="810" customWidth="1"/>
    <col min="1552" max="1552" width="5.25" style="810" customWidth="1"/>
    <col min="1553" max="1555" width="7.375" style="810" customWidth="1"/>
    <col min="1556" max="1556" width="5.125" style="810" customWidth="1"/>
    <col min="1557" max="1557" width="7.125" style="810" customWidth="1"/>
    <col min="1558" max="1792" width="9" style="810"/>
    <col min="1793" max="1793" width="3.25" style="810" customWidth="1"/>
    <col min="1794" max="1794" width="4" style="810" customWidth="1"/>
    <col min="1795" max="1795" width="19" style="810" customWidth="1"/>
    <col min="1796" max="1796" width="14" style="810" customWidth="1"/>
    <col min="1797" max="1797" width="6.375" style="810" customWidth="1"/>
    <col min="1798" max="1798" width="15" style="810" customWidth="1"/>
    <col min="1799" max="1799" width="8" style="810" customWidth="1"/>
    <col min="1800" max="1800" width="7.5" style="810" customWidth="1"/>
    <col min="1801" max="1801" width="4.25" style="810" customWidth="1"/>
    <col min="1802" max="1802" width="7.25" style="810" customWidth="1"/>
    <col min="1803" max="1803" width="4.625" style="810" customWidth="1"/>
    <col min="1804" max="1804" width="6.875" style="810" customWidth="1"/>
    <col min="1805" max="1805" width="6.125" style="810" customWidth="1"/>
    <col min="1806" max="1806" width="8.25" style="810" customWidth="1"/>
    <col min="1807" max="1807" width="6.75" style="810" customWidth="1"/>
    <col min="1808" max="1808" width="5.25" style="810" customWidth="1"/>
    <col min="1809" max="1811" width="7.375" style="810" customWidth="1"/>
    <col min="1812" max="1812" width="5.125" style="810" customWidth="1"/>
    <col min="1813" max="1813" width="7.125" style="810" customWidth="1"/>
    <col min="1814" max="2048" width="9" style="810"/>
    <col min="2049" max="2049" width="3.25" style="810" customWidth="1"/>
    <col min="2050" max="2050" width="4" style="810" customWidth="1"/>
    <col min="2051" max="2051" width="19" style="810" customWidth="1"/>
    <col min="2052" max="2052" width="14" style="810" customWidth="1"/>
    <col min="2053" max="2053" width="6.375" style="810" customWidth="1"/>
    <col min="2054" max="2054" width="15" style="810" customWidth="1"/>
    <col min="2055" max="2055" width="8" style="810" customWidth="1"/>
    <col min="2056" max="2056" width="7.5" style="810" customWidth="1"/>
    <col min="2057" max="2057" width="4.25" style="810" customWidth="1"/>
    <col min="2058" max="2058" width="7.25" style="810" customWidth="1"/>
    <col min="2059" max="2059" width="4.625" style="810" customWidth="1"/>
    <col min="2060" max="2060" width="6.875" style="810" customWidth="1"/>
    <col min="2061" max="2061" width="6.125" style="810" customWidth="1"/>
    <col min="2062" max="2062" width="8.25" style="810" customWidth="1"/>
    <col min="2063" max="2063" width="6.75" style="810" customWidth="1"/>
    <col min="2064" max="2064" width="5.25" style="810" customWidth="1"/>
    <col min="2065" max="2067" width="7.375" style="810" customWidth="1"/>
    <col min="2068" max="2068" width="5.125" style="810" customWidth="1"/>
    <col min="2069" max="2069" width="7.125" style="810" customWidth="1"/>
    <col min="2070" max="2304" width="9" style="810"/>
    <col min="2305" max="2305" width="3.25" style="810" customWidth="1"/>
    <col min="2306" max="2306" width="4" style="810" customWidth="1"/>
    <col min="2307" max="2307" width="19" style="810" customWidth="1"/>
    <col min="2308" max="2308" width="14" style="810" customWidth="1"/>
    <col min="2309" max="2309" width="6.375" style="810" customWidth="1"/>
    <col min="2310" max="2310" width="15" style="810" customWidth="1"/>
    <col min="2311" max="2311" width="8" style="810" customWidth="1"/>
    <col min="2312" max="2312" width="7.5" style="810" customWidth="1"/>
    <col min="2313" max="2313" width="4.25" style="810" customWidth="1"/>
    <col min="2314" max="2314" width="7.25" style="810" customWidth="1"/>
    <col min="2315" max="2315" width="4.625" style="810" customWidth="1"/>
    <col min="2316" max="2316" width="6.875" style="810" customWidth="1"/>
    <col min="2317" max="2317" width="6.125" style="810" customWidth="1"/>
    <col min="2318" max="2318" width="8.25" style="810" customWidth="1"/>
    <col min="2319" max="2319" width="6.75" style="810" customWidth="1"/>
    <col min="2320" max="2320" width="5.25" style="810" customWidth="1"/>
    <col min="2321" max="2323" width="7.375" style="810" customWidth="1"/>
    <col min="2324" max="2324" width="5.125" style="810" customWidth="1"/>
    <col min="2325" max="2325" width="7.125" style="810" customWidth="1"/>
    <col min="2326" max="2560" width="9" style="810"/>
    <col min="2561" max="2561" width="3.25" style="810" customWidth="1"/>
    <col min="2562" max="2562" width="4" style="810" customWidth="1"/>
    <col min="2563" max="2563" width="19" style="810" customWidth="1"/>
    <col min="2564" max="2564" width="14" style="810" customWidth="1"/>
    <col min="2565" max="2565" width="6.375" style="810" customWidth="1"/>
    <col min="2566" max="2566" width="15" style="810" customWidth="1"/>
    <col min="2567" max="2567" width="8" style="810" customWidth="1"/>
    <col min="2568" max="2568" width="7.5" style="810" customWidth="1"/>
    <col min="2569" max="2569" width="4.25" style="810" customWidth="1"/>
    <col min="2570" max="2570" width="7.25" style="810" customWidth="1"/>
    <col min="2571" max="2571" width="4.625" style="810" customWidth="1"/>
    <col min="2572" max="2572" width="6.875" style="810" customWidth="1"/>
    <col min="2573" max="2573" width="6.125" style="810" customWidth="1"/>
    <col min="2574" max="2574" width="8.25" style="810" customWidth="1"/>
    <col min="2575" max="2575" width="6.75" style="810" customWidth="1"/>
    <col min="2576" max="2576" width="5.25" style="810" customWidth="1"/>
    <col min="2577" max="2579" width="7.375" style="810" customWidth="1"/>
    <col min="2580" max="2580" width="5.125" style="810" customWidth="1"/>
    <col min="2581" max="2581" width="7.125" style="810" customWidth="1"/>
    <col min="2582" max="2816" width="9" style="810"/>
    <col min="2817" max="2817" width="3.25" style="810" customWidth="1"/>
    <col min="2818" max="2818" width="4" style="810" customWidth="1"/>
    <col min="2819" max="2819" width="19" style="810" customWidth="1"/>
    <col min="2820" max="2820" width="14" style="810" customWidth="1"/>
    <col min="2821" max="2821" width="6.375" style="810" customWidth="1"/>
    <col min="2822" max="2822" width="15" style="810" customWidth="1"/>
    <col min="2823" max="2823" width="8" style="810" customWidth="1"/>
    <col min="2824" max="2824" width="7.5" style="810" customWidth="1"/>
    <col min="2825" max="2825" width="4.25" style="810" customWidth="1"/>
    <col min="2826" max="2826" width="7.25" style="810" customWidth="1"/>
    <col min="2827" max="2827" width="4.625" style="810" customWidth="1"/>
    <col min="2828" max="2828" width="6.875" style="810" customWidth="1"/>
    <col min="2829" max="2829" width="6.125" style="810" customWidth="1"/>
    <col min="2830" max="2830" width="8.25" style="810" customWidth="1"/>
    <col min="2831" max="2831" width="6.75" style="810" customWidth="1"/>
    <col min="2832" max="2832" width="5.25" style="810" customWidth="1"/>
    <col min="2833" max="2835" width="7.375" style="810" customWidth="1"/>
    <col min="2836" max="2836" width="5.125" style="810" customWidth="1"/>
    <col min="2837" max="2837" width="7.125" style="810" customWidth="1"/>
    <col min="2838" max="3072" width="9" style="810"/>
    <col min="3073" max="3073" width="3.25" style="810" customWidth="1"/>
    <col min="3074" max="3074" width="4" style="810" customWidth="1"/>
    <col min="3075" max="3075" width="19" style="810" customWidth="1"/>
    <col min="3076" max="3076" width="14" style="810" customWidth="1"/>
    <col min="3077" max="3077" width="6.375" style="810" customWidth="1"/>
    <col min="3078" max="3078" width="15" style="810" customWidth="1"/>
    <col min="3079" max="3079" width="8" style="810" customWidth="1"/>
    <col min="3080" max="3080" width="7.5" style="810" customWidth="1"/>
    <col min="3081" max="3081" width="4.25" style="810" customWidth="1"/>
    <col min="3082" max="3082" width="7.25" style="810" customWidth="1"/>
    <col min="3083" max="3083" width="4.625" style="810" customWidth="1"/>
    <col min="3084" max="3084" width="6.875" style="810" customWidth="1"/>
    <col min="3085" max="3085" width="6.125" style="810" customWidth="1"/>
    <col min="3086" max="3086" width="8.25" style="810" customWidth="1"/>
    <col min="3087" max="3087" width="6.75" style="810" customWidth="1"/>
    <col min="3088" max="3088" width="5.25" style="810" customWidth="1"/>
    <col min="3089" max="3091" width="7.375" style="810" customWidth="1"/>
    <col min="3092" max="3092" width="5.125" style="810" customWidth="1"/>
    <col min="3093" max="3093" width="7.125" style="810" customWidth="1"/>
    <col min="3094" max="3328" width="9" style="810"/>
    <col min="3329" max="3329" width="3.25" style="810" customWidth="1"/>
    <col min="3330" max="3330" width="4" style="810" customWidth="1"/>
    <col min="3331" max="3331" width="19" style="810" customWidth="1"/>
    <col min="3332" max="3332" width="14" style="810" customWidth="1"/>
    <col min="3333" max="3333" width="6.375" style="810" customWidth="1"/>
    <col min="3334" max="3334" width="15" style="810" customWidth="1"/>
    <col min="3335" max="3335" width="8" style="810" customWidth="1"/>
    <col min="3336" max="3336" width="7.5" style="810" customWidth="1"/>
    <col min="3337" max="3337" width="4.25" style="810" customWidth="1"/>
    <col min="3338" max="3338" width="7.25" style="810" customWidth="1"/>
    <col min="3339" max="3339" width="4.625" style="810" customWidth="1"/>
    <col min="3340" max="3340" width="6.875" style="810" customWidth="1"/>
    <col min="3341" max="3341" width="6.125" style="810" customWidth="1"/>
    <col min="3342" max="3342" width="8.25" style="810" customWidth="1"/>
    <col min="3343" max="3343" width="6.75" style="810" customWidth="1"/>
    <col min="3344" max="3344" width="5.25" style="810" customWidth="1"/>
    <col min="3345" max="3347" width="7.375" style="810" customWidth="1"/>
    <col min="3348" max="3348" width="5.125" style="810" customWidth="1"/>
    <col min="3349" max="3349" width="7.125" style="810" customWidth="1"/>
    <col min="3350" max="3584" width="9" style="810"/>
    <col min="3585" max="3585" width="3.25" style="810" customWidth="1"/>
    <col min="3586" max="3586" width="4" style="810" customWidth="1"/>
    <col min="3587" max="3587" width="19" style="810" customWidth="1"/>
    <col min="3588" max="3588" width="14" style="810" customWidth="1"/>
    <col min="3589" max="3589" width="6.375" style="810" customWidth="1"/>
    <col min="3590" max="3590" width="15" style="810" customWidth="1"/>
    <col min="3591" max="3591" width="8" style="810" customWidth="1"/>
    <col min="3592" max="3592" width="7.5" style="810" customWidth="1"/>
    <col min="3593" max="3593" width="4.25" style="810" customWidth="1"/>
    <col min="3594" max="3594" width="7.25" style="810" customWidth="1"/>
    <col min="3595" max="3595" width="4.625" style="810" customWidth="1"/>
    <col min="3596" max="3596" width="6.875" style="810" customWidth="1"/>
    <col min="3597" max="3597" width="6.125" style="810" customWidth="1"/>
    <col min="3598" max="3598" width="8.25" style="810" customWidth="1"/>
    <col min="3599" max="3599" width="6.75" style="810" customWidth="1"/>
    <col min="3600" max="3600" width="5.25" style="810" customWidth="1"/>
    <col min="3601" max="3603" width="7.375" style="810" customWidth="1"/>
    <col min="3604" max="3604" width="5.125" style="810" customWidth="1"/>
    <col min="3605" max="3605" width="7.125" style="810" customWidth="1"/>
    <col min="3606" max="3840" width="9" style="810"/>
    <col min="3841" max="3841" width="3.25" style="810" customWidth="1"/>
    <col min="3842" max="3842" width="4" style="810" customWidth="1"/>
    <col min="3843" max="3843" width="19" style="810" customWidth="1"/>
    <col min="3844" max="3844" width="14" style="810" customWidth="1"/>
    <col min="3845" max="3845" width="6.375" style="810" customWidth="1"/>
    <col min="3846" max="3846" width="15" style="810" customWidth="1"/>
    <col min="3847" max="3847" width="8" style="810" customWidth="1"/>
    <col min="3848" max="3848" width="7.5" style="810" customWidth="1"/>
    <col min="3849" max="3849" width="4.25" style="810" customWidth="1"/>
    <col min="3850" max="3850" width="7.25" style="810" customWidth="1"/>
    <col min="3851" max="3851" width="4.625" style="810" customWidth="1"/>
    <col min="3852" max="3852" width="6.875" style="810" customWidth="1"/>
    <col min="3853" max="3853" width="6.125" style="810" customWidth="1"/>
    <col min="3854" max="3854" width="8.25" style="810" customWidth="1"/>
    <col min="3855" max="3855" width="6.75" style="810" customWidth="1"/>
    <col min="3856" max="3856" width="5.25" style="810" customWidth="1"/>
    <col min="3857" max="3859" width="7.375" style="810" customWidth="1"/>
    <col min="3860" max="3860" width="5.125" style="810" customWidth="1"/>
    <col min="3861" max="3861" width="7.125" style="810" customWidth="1"/>
    <col min="3862" max="4096" width="9" style="810"/>
    <col min="4097" max="4097" width="3.25" style="810" customWidth="1"/>
    <col min="4098" max="4098" width="4" style="810" customWidth="1"/>
    <col min="4099" max="4099" width="19" style="810" customWidth="1"/>
    <col min="4100" max="4100" width="14" style="810" customWidth="1"/>
    <col min="4101" max="4101" width="6.375" style="810" customWidth="1"/>
    <col min="4102" max="4102" width="15" style="810" customWidth="1"/>
    <col min="4103" max="4103" width="8" style="810" customWidth="1"/>
    <col min="4104" max="4104" width="7.5" style="810" customWidth="1"/>
    <col min="4105" max="4105" width="4.25" style="810" customWidth="1"/>
    <col min="4106" max="4106" width="7.25" style="810" customWidth="1"/>
    <col min="4107" max="4107" width="4.625" style="810" customWidth="1"/>
    <col min="4108" max="4108" width="6.875" style="810" customWidth="1"/>
    <col min="4109" max="4109" width="6.125" style="810" customWidth="1"/>
    <col min="4110" max="4110" width="8.25" style="810" customWidth="1"/>
    <col min="4111" max="4111" width="6.75" style="810" customWidth="1"/>
    <col min="4112" max="4112" width="5.25" style="810" customWidth="1"/>
    <col min="4113" max="4115" width="7.375" style="810" customWidth="1"/>
    <col min="4116" max="4116" width="5.125" style="810" customWidth="1"/>
    <col min="4117" max="4117" width="7.125" style="810" customWidth="1"/>
    <col min="4118" max="4352" width="9" style="810"/>
    <col min="4353" max="4353" width="3.25" style="810" customWidth="1"/>
    <col min="4354" max="4354" width="4" style="810" customWidth="1"/>
    <col min="4355" max="4355" width="19" style="810" customWidth="1"/>
    <col min="4356" max="4356" width="14" style="810" customWidth="1"/>
    <col min="4357" max="4357" width="6.375" style="810" customWidth="1"/>
    <col min="4358" max="4358" width="15" style="810" customWidth="1"/>
    <col min="4359" max="4359" width="8" style="810" customWidth="1"/>
    <col min="4360" max="4360" width="7.5" style="810" customWidth="1"/>
    <col min="4361" max="4361" width="4.25" style="810" customWidth="1"/>
    <col min="4362" max="4362" width="7.25" style="810" customWidth="1"/>
    <col min="4363" max="4363" width="4.625" style="810" customWidth="1"/>
    <col min="4364" max="4364" width="6.875" style="810" customWidth="1"/>
    <col min="4365" max="4365" width="6.125" style="810" customWidth="1"/>
    <col min="4366" max="4366" width="8.25" style="810" customWidth="1"/>
    <col min="4367" max="4367" width="6.75" style="810" customWidth="1"/>
    <col min="4368" max="4368" width="5.25" style="810" customWidth="1"/>
    <col min="4369" max="4371" width="7.375" style="810" customWidth="1"/>
    <col min="4372" max="4372" width="5.125" style="810" customWidth="1"/>
    <col min="4373" max="4373" width="7.125" style="810" customWidth="1"/>
    <col min="4374" max="4608" width="9" style="810"/>
    <col min="4609" max="4609" width="3.25" style="810" customWidth="1"/>
    <col min="4610" max="4610" width="4" style="810" customWidth="1"/>
    <col min="4611" max="4611" width="19" style="810" customWidth="1"/>
    <col min="4612" max="4612" width="14" style="810" customWidth="1"/>
    <col min="4613" max="4613" width="6.375" style="810" customWidth="1"/>
    <col min="4614" max="4614" width="15" style="810" customWidth="1"/>
    <col min="4615" max="4615" width="8" style="810" customWidth="1"/>
    <col min="4616" max="4616" width="7.5" style="810" customWidth="1"/>
    <col min="4617" max="4617" width="4.25" style="810" customWidth="1"/>
    <col min="4618" max="4618" width="7.25" style="810" customWidth="1"/>
    <col min="4619" max="4619" width="4.625" style="810" customWidth="1"/>
    <col min="4620" max="4620" width="6.875" style="810" customWidth="1"/>
    <col min="4621" max="4621" width="6.125" style="810" customWidth="1"/>
    <col min="4622" max="4622" width="8.25" style="810" customWidth="1"/>
    <col min="4623" max="4623" width="6.75" style="810" customWidth="1"/>
    <col min="4624" max="4624" width="5.25" style="810" customWidth="1"/>
    <col min="4625" max="4627" width="7.375" style="810" customWidth="1"/>
    <col min="4628" max="4628" width="5.125" style="810" customWidth="1"/>
    <col min="4629" max="4629" width="7.125" style="810" customWidth="1"/>
    <col min="4630" max="4864" width="9" style="810"/>
    <col min="4865" max="4865" width="3.25" style="810" customWidth="1"/>
    <col min="4866" max="4866" width="4" style="810" customWidth="1"/>
    <col min="4867" max="4867" width="19" style="810" customWidth="1"/>
    <col min="4868" max="4868" width="14" style="810" customWidth="1"/>
    <col min="4869" max="4869" width="6.375" style="810" customWidth="1"/>
    <col min="4870" max="4870" width="15" style="810" customWidth="1"/>
    <col min="4871" max="4871" width="8" style="810" customWidth="1"/>
    <col min="4872" max="4872" width="7.5" style="810" customWidth="1"/>
    <col min="4873" max="4873" width="4.25" style="810" customWidth="1"/>
    <col min="4874" max="4874" width="7.25" style="810" customWidth="1"/>
    <col min="4875" max="4875" width="4.625" style="810" customWidth="1"/>
    <col min="4876" max="4876" width="6.875" style="810" customWidth="1"/>
    <col min="4877" max="4877" width="6.125" style="810" customWidth="1"/>
    <col min="4878" max="4878" width="8.25" style="810" customWidth="1"/>
    <col min="4879" max="4879" width="6.75" style="810" customWidth="1"/>
    <col min="4880" max="4880" width="5.25" style="810" customWidth="1"/>
    <col min="4881" max="4883" width="7.375" style="810" customWidth="1"/>
    <col min="4884" max="4884" width="5.125" style="810" customWidth="1"/>
    <col min="4885" max="4885" width="7.125" style="810" customWidth="1"/>
    <col min="4886" max="5120" width="9" style="810"/>
    <col min="5121" max="5121" width="3.25" style="810" customWidth="1"/>
    <col min="5122" max="5122" width="4" style="810" customWidth="1"/>
    <col min="5123" max="5123" width="19" style="810" customWidth="1"/>
    <col min="5124" max="5124" width="14" style="810" customWidth="1"/>
    <col min="5125" max="5125" width="6.375" style="810" customWidth="1"/>
    <col min="5126" max="5126" width="15" style="810" customWidth="1"/>
    <col min="5127" max="5127" width="8" style="810" customWidth="1"/>
    <col min="5128" max="5128" width="7.5" style="810" customWidth="1"/>
    <col min="5129" max="5129" width="4.25" style="810" customWidth="1"/>
    <col min="5130" max="5130" width="7.25" style="810" customWidth="1"/>
    <col min="5131" max="5131" width="4.625" style="810" customWidth="1"/>
    <col min="5132" max="5132" width="6.875" style="810" customWidth="1"/>
    <col min="5133" max="5133" width="6.125" style="810" customWidth="1"/>
    <col min="5134" max="5134" width="8.25" style="810" customWidth="1"/>
    <col min="5135" max="5135" width="6.75" style="810" customWidth="1"/>
    <col min="5136" max="5136" width="5.25" style="810" customWidth="1"/>
    <col min="5137" max="5139" width="7.375" style="810" customWidth="1"/>
    <col min="5140" max="5140" width="5.125" style="810" customWidth="1"/>
    <col min="5141" max="5141" width="7.125" style="810" customWidth="1"/>
    <col min="5142" max="5376" width="9" style="810"/>
    <col min="5377" max="5377" width="3.25" style="810" customWidth="1"/>
    <col min="5378" max="5378" width="4" style="810" customWidth="1"/>
    <col min="5379" max="5379" width="19" style="810" customWidth="1"/>
    <col min="5380" max="5380" width="14" style="810" customWidth="1"/>
    <col min="5381" max="5381" width="6.375" style="810" customWidth="1"/>
    <col min="5382" max="5382" width="15" style="810" customWidth="1"/>
    <col min="5383" max="5383" width="8" style="810" customWidth="1"/>
    <col min="5384" max="5384" width="7.5" style="810" customWidth="1"/>
    <col min="5385" max="5385" width="4.25" style="810" customWidth="1"/>
    <col min="5386" max="5386" width="7.25" style="810" customWidth="1"/>
    <col min="5387" max="5387" width="4.625" style="810" customWidth="1"/>
    <col min="5388" max="5388" width="6.875" style="810" customWidth="1"/>
    <col min="5389" max="5389" width="6.125" style="810" customWidth="1"/>
    <col min="5390" max="5390" width="8.25" style="810" customWidth="1"/>
    <col min="5391" max="5391" width="6.75" style="810" customWidth="1"/>
    <col min="5392" max="5392" width="5.25" style="810" customWidth="1"/>
    <col min="5393" max="5395" width="7.375" style="810" customWidth="1"/>
    <col min="5396" max="5396" width="5.125" style="810" customWidth="1"/>
    <col min="5397" max="5397" width="7.125" style="810" customWidth="1"/>
    <col min="5398" max="5632" width="9" style="810"/>
    <col min="5633" max="5633" width="3.25" style="810" customWidth="1"/>
    <col min="5634" max="5634" width="4" style="810" customWidth="1"/>
    <col min="5635" max="5635" width="19" style="810" customWidth="1"/>
    <col min="5636" max="5636" width="14" style="810" customWidth="1"/>
    <col min="5637" max="5637" width="6.375" style="810" customWidth="1"/>
    <col min="5638" max="5638" width="15" style="810" customWidth="1"/>
    <col min="5639" max="5639" width="8" style="810" customWidth="1"/>
    <col min="5640" max="5640" width="7.5" style="810" customWidth="1"/>
    <col min="5641" max="5641" width="4.25" style="810" customWidth="1"/>
    <col min="5642" max="5642" width="7.25" style="810" customWidth="1"/>
    <col min="5643" max="5643" width="4.625" style="810" customWidth="1"/>
    <col min="5644" max="5644" width="6.875" style="810" customWidth="1"/>
    <col min="5645" max="5645" width="6.125" style="810" customWidth="1"/>
    <col min="5646" max="5646" width="8.25" style="810" customWidth="1"/>
    <col min="5647" max="5647" width="6.75" style="810" customWidth="1"/>
    <col min="5648" max="5648" width="5.25" style="810" customWidth="1"/>
    <col min="5649" max="5651" width="7.375" style="810" customWidth="1"/>
    <col min="5652" max="5652" width="5.125" style="810" customWidth="1"/>
    <col min="5653" max="5653" width="7.125" style="810" customWidth="1"/>
    <col min="5654" max="5888" width="9" style="810"/>
    <col min="5889" max="5889" width="3.25" style="810" customWidth="1"/>
    <col min="5890" max="5890" width="4" style="810" customWidth="1"/>
    <col min="5891" max="5891" width="19" style="810" customWidth="1"/>
    <col min="5892" max="5892" width="14" style="810" customWidth="1"/>
    <col min="5893" max="5893" width="6.375" style="810" customWidth="1"/>
    <col min="5894" max="5894" width="15" style="810" customWidth="1"/>
    <col min="5895" max="5895" width="8" style="810" customWidth="1"/>
    <col min="5896" max="5896" width="7.5" style="810" customWidth="1"/>
    <col min="5897" max="5897" width="4.25" style="810" customWidth="1"/>
    <col min="5898" max="5898" width="7.25" style="810" customWidth="1"/>
    <col min="5899" max="5899" width="4.625" style="810" customWidth="1"/>
    <col min="5900" max="5900" width="6.875" style="810" customWidth="1"/>
    <col min="5901" max="5901" width="6.125" style="810" customWidth="1"/>
    <col min="5902" max="5902" width="8.25" style="810" customWidth="1"/>
    <col min="5903" max="5903" width="6.75" style="810" customWidth="1"/>
    <col min="5904" max="5904" width="5.25" style="810" customWidth="1"/>
    <col min="5905" max="5907" width="7.375" style="810" customWidth="1"/>
    <col min="5908" max="5908" width="5.125" style="810" customWidth="1"/>
    <col min="5909" max="5909" width="7.125" style="810" customWidth="1"/>
    <col min="5910" max="6144" width="9" style="810"/>
    <col min="6145" max="6145" width="3.25" style="810" customWidth="1"/>
    <col min="6146" max="6146" width="4" style="810" customWidth="1"/>
    <col min="6147" max="6147" width="19" style="810" customWidth="1"/>
    <col min="6148" max="6148" width="14" style="810" customWidth="1"/>
    <col min="6149" max="6149" width="6.375" style="810" customWidth="1"/>
    <col min="6150" max="6150" width="15" style="810" customWidth="1"/>
    <col min="6151" max="6151" width="8" style="810" customWidth="1"/>
    <col min="6152" max="6152" width="7.5" style="810" customWidth="1"/>
    <col min="6153" max="6153" width="4.25" style="810" customWidth="1"/>
    <col min="6154" max="6154" width="7.25" style="810" customWidth="1"/>
    <col min="6155" max="6155" width="4.625" style="810" customWidth="1"/>
    <col min="6156" max="6156" width="6.875" style="810" customWidth="1"/>
    <col min="6157" max="6157" width="6.125" style="810" customWidth="1"/>
    <col min="6158" max="6158" width="8.25" style="810" customWidth="1"/>
    <col min="6159" max="6159" width="6.75" style="810" customWidth="1"/>
    <col min="6160" max="6160" width="5.25" style="810" customWidth="1"/>
    <col min="6161" max="6163" width="7.375" style="810" customWidth="1"/>
    <col min="6164" max="6164" width="5.125" style="810" customWidth="1"/>
    <col min="6165" max="6165" width="7.125" style="810" customWidth="1"/>
    <col min="6166" max="6400" width="9" style="810"/>
    <col min="6401" max="6401" width="3.25" style="810" customWidth="1"/>
    <col min="6402" max="6402" width="4" style="810" customWidth="1"/>
    <col min="6403" max="6403" width="19" style="810" customWidth="1"/>
    <col min="6404" max="6404" width="14" style="810" customWidth="1"/>
    <col min="6405" max="6405" width="6.375" style="810" customWidth="1"/>
    <col min="6406" max="6406" width="15" style="810" customWidth="1"/>
    <col min="6407" max="6407" width="8" style="810" customWidth="1"/>
    <col min="6408" max="6408" width="7.5" style="810" customWidth="1"/>
    <col min="6409" max="6409" width="4.25" style="810" customWidth="1"/>
    <col min="6410" max="6410" width="7.25" style="810" customWidth="1"/>
    <col min="6411" max="6411" width="4.625" style="810" customWidth="1"/>
    <col min="6412" max="6412" width="6.875" style="810" customWidth="1"/>
    <col min="6413" max="6413" width="6.125" style="810" customWidth="1"/>
    <col min="6414" max="6414" width="8.25" style="810" customWidth="1"/>
    <col min="6415" max="6415" width="6.75" style="810" customWidth="1"/>
    <col min="6416" max="6416" width="5.25" style="810" customWidth="1"/>
    <col min="6417" max="6419" width="7.375" style="810" customWidth="1"/>
    <col min="6420" max="6420" width="5.125" style="810" customWidth="1"/>
    <col min="6421" max="6421" width="7.125" style="810" customWidth="1"/>
    <col min="6422" max="6656" width="9" style="810"/>
    <col min="6657" max="6657" width="3.25" style="810" customWidth="1"/>
    <col min="6658" max="6658" width="4" style="810" customWidth="1"/>
    <col min="6659" max="6659" width="19" style="810" customWidth="1"/>
    <col min="6660" max="6660" width="14" style="810" customWidth="1"/>
    <col min="6661" max="6661" width="6.375" style="810" customWidth="1"/>
    <col min="6662" max="6662" width="15" style="810" customWidth="1"/>
    <col min="6663" max="6663" width="8" style="810" customWidth="1"/>
    <col min="6664" max="6664" width="7.5" style="810" customWidth="1"/>
    <col min="6665" max="6665" width="4.25" style="810" customWidth="1"/>
    <col min="6666" max="6666" width="7.25" style="810" customWidth="1"/>
    <col min="6667" max="6667" width="4.625" style="810" customWidth="1"/>
    <col min="6668" max="6668" width="6.875" style="810" customWidth="1"/>
    <col min="6669" max="6669" width="6.125" style="810" customWidth="1"/>
    <col min="6670" max="6670" width="8.25" style="810" customWidth="1"/>
    <col min="6671" max="6671" width="6.75" style="810" customWidth="1"/>
    <col min="6672" max="6672" width="5.25" style="810" customWidth="1"/>
    <col min="6673" max="6675" width="7.375" style="810" customWidth="1"/>
    <col min="6676" max="6676" width="5.125" style="810" customWidth="1"/>
    <col min="6677" max="6677" width="7.125" style="810" customWidth="1"/>
    <col min="6678" max="6912" width="9" style="810"/>
    <col min="6913" max="6913" width="3.25" style="810" customWidth="1"/>
    <col min="6914" max="6914" width="4" style="810" customWidth="1"/>
    <col min="6915" max="6915" width="19" style="810" customWidth="1"/>
    <col min="6916" max="6916" width="14" style="810" customWidth="1"/>
    <col min="6917" max="6917" width="6.375" style="810" customWidth="1"/>
    <col min="6918" max="6918" width="15" style="810" customWidth="1"/>
    <col min="6919" max="6919" width="8" style="810" customWidth="1"/>
    <col min="6920" max="6920" width="7.5" style="810" customWidth="1"/>
    <col min="6921" max="6921" width="4.25" style="810" customWidth="1"/>
    <col min="6922" max="6922" width="7.25" style="810" customWidth="1"/>
    <col min="6923" max="6923" width="4.625" style="810" customWidth="1"/>
    <col min="6924" max="6924" width="6.875" style="810" customWidth="1"/>
    <col min="6925" max="6925" width="6.125" style="810" customWidth="1"/>
    <col min="6926" max="6926" width="8.25" style="810" customWidth="1"/>
    <col min="6927" max="6927" width="6.75" style="810" customWidth="1"/>
    <col min="6928" max="6928" width="5.25" style="810" customWidth="1"/>
    <col min="6929" max="6931" width="7.375" style="810" customWidth="1"/>
    <col min="6932" max="6932" width="5.125" style="810" customWidth="1"/>
    <col min="6933" max="6933" width="7.125" style="810" customWidth="1"/>
    <col min="6934" max="7168" width="9" style="810"/>
    <col min="7169" max="7169" width="3.25" style="810" customWidth="1"/>
    <col min="7170" max="7170" width="4" style="810" customWidth="1"/>
    <col min="7171" max="7171" width="19" style="810" customWidth="1"/>
    <col min="7172" max="7172" width="14" style="810" customWidth="1"/>
    <col min="7173" max="7173" width="6.375" style="810" customWidth="1"/>
    <col min="7174" max="7174" width="15" style="810" customWidth="1"/>
    <col min="7175" max="7175" width="8" style="810" customWidth="1"/>
    <col min="7176" max="7176" width="7.5" style="810" customWidth="1"/>
    <col min="7177" max="7177" width="4.25" style="810" customWidth="1"/>
    <col min="7178" max="7178" width="7.25" style="810" customWidth="1"/>
    <col min="7179" max="7179" width="4.625" style="810" customWidth="1"/>
    <col min="7180" max="7180" width="6.875" style="810" customWidth="1"/>
    <col min="7181" max="7181" width="6.125" style="810" customWidth="1"/>
    <col min="7182" max="7182" width="8.25" style="810" customWidth="1"/>
    <col min="7183" max="7183" width="6.75" style="810" customWidth="1"/>
    <col min="7184" max="7184" width="5.25" style="810" customWidth="1"/>
    <col min="7185" max="7187" width="7.375" style="810" customWidth="1"/>
    <col min="7188" max="7188" width="5.125" style="810" customWidth="1"/>
    <col min="7189" max="7189" width="7.125" style="810" customWidth="1"/>
    <col min="7190" max="7424" width="9" style="810"/>
    <col min="7425" max="7425" width="3.25" style="810" customWidth="1"/>
    <col min="7426" max="7426" width="4" style="810" customWidth="1"/>
    <col min="7427" max="7427" width="19" style="810" customWidth="1"/>
    <col min="7428" max="7428" width="14" style="810" customWidth="1"/>
    <col min="7429" max="7429" width="6.375" style="810" customWidth="1"/>
    <col min="7430" max="7430" width="15" style="810" customWidth="1"/>
    <col min="7431" max="7431" width="8" style="810" customWidth="1"/>
    <col min="7432" max="7432" width="7.5" style="810" customWidth="1"/>
    <col min="7433" max="7433" width="4.25" style="810" customWidth="1"/>
    <col min="7434" max="7434" width="7.25" style="810" customWidth="1"/>
    <col min="7435" max="7435" width="4.625" style="810" customWidth="1"/>
    <col min="7436" max="7436" width="6.875" style="810" customWidth="1"/>
    <col min="7437" max="7437" width="6.125" style="810" customWidth="1"/>
    <col min="7438" max="7438" width="8.25" style="810" customWidth="1"/>
    <col min="7439" max="7439" width="6.75" style="810" customWidth="1"/>
    <col min="7440" max="7440" width="5.25" style="810" customWidth="1"/>
    <col min="7441" max="7443" width="7.375" style="810" customWidth="1"/>
    <col min="7444" max="7444" width="5.125" style="810" customWidth="1"/>
    <col min="7445" max="7445" width="7.125" style="810" customWidth="1"/>
    <col min="7446" max="7680" width="9" style="810"/>
    <col min="7681" max="7681" width="3.25" style="810" customWidth="1"/>
    <col min="7682" max="7682" width="4" style="810" customWidth="1"/>
    <col min="7683" max="7683" width="19" style="810" customWidth="1"/>
    <col min="7684" max="7684" width="14" style="810" customWidth="1"/>
    <col min="7685" max="7685" width="6.375" style="810" customWidth="1"/>
    <col min="7686" max="7686" width="15" style="810" customWidth="1"/>
    <col min="7687" max="7687" width="8" style="810" customWidth="1"/>
    <col min="7688" max="7688" width="7.5" style="810" customWidth="1"/>
    <col min="7689" max="7689" width="4.25" style="810" customWidth="1"/>
    <col min="7690" max="7690" width="7.25" style="810" customWidth="1"/>
    <col min="7691" max="7691" width="4.625" style="810" customWidth="1"/>
    <col min="7692" max="7692" width="6.875" style="810" customWidth="1"/>
    <col min="7693" max="7693" width="6.125" style="810" customWidth="1"/>
    <col min="7694" max="7694" width="8.25" style="810" customWidth="1"/>
    <col min="7695" max="7695" width="6.75" style="810" customWidth="1"/>
    <col min="7696" max="7696" width="5.25" style="810" customWidth="1"/>
    <col min="7697" max="7699" width="7.375" style="810" customWidth="1"/>
    <col min="7700" max="7700" width="5.125" style="810" customWidth="1"/>
    <col min="7701" max="7701" width="7.125" style="810" customWidth="1"/>
    <col min="7702" max="7936" width="9" style="810"/>
    <col min="7937" max="7937" width="3.25" style="810" customWidth="1"/>
    <col min="7938" max="7938" width="4" style="810" customWidth="1"/>
    <col min="7939" max="7939" width="19" style="810" customWidth="1"/>
    <col min="7940" max="7940" width="14" style="810" customWidth="1"/>
    <col min="7941" max="7941" width="6.375" style="810" customWidth="1"/>
    <col min="7942" max="7942" width="15" style="810" customWidth="1"/>
    <col min="7943" max="7943" width="8" style="810" customWidth="1"/>
    <col min="7944" max="7944" width="7.5" style="810" customWidth="1"/>
    <col min="7945" max="7945" width="4.25" style="810" customWidth="1"/>
    <col min="7946" max="7946" width="7.25" style="810" customWidth="1"/>
    <col min="7947" max="7947" width="4.625" style="810" customWidth="1"/>
    <col min="7948" max="7948" width="6.875" style="810" customWidth="1"/>
    <col min="7949" max="7949" width="6.125" style="810" customWidth="1"/>
    <col min="7950" max="7950" width="8.25" style="810" customWidth="1"/>
    <col min="7951" max="7951" width="6.75" style="810" customWidth="1"/>
    <col min="7952" max="7952" width="5.25" style="810" customWidth="1"/>
    <col min="7953" max="7955" width="7.375" style="810" customWidth="1"/>
    <col min="7956" max="7956" width="5.125" style="810" customWidth="1"/>
    <col min="7957" max="7957" width="7.125" style="810" customWidth="1"/>
    <col min="7958" max="8192" width="9" style="810"/>
    <col min="8193" max="8193" width="3.25" style="810" customWidth="1"/>
    <col min="8194" max="8194" width="4" style="810" customWidth="1"/>
    <col min="8195" max="8195" width="19" style="810" customWidth="1"/>
    <col min="8196" max="8196" width="14" style="810" customWidth="1"/>
    <col min="8197" max="8197" width="6.375" style="810" customWidth="1"/>
    <col min="8198" max="8198" width="15" style="810" customWidth="1"/>
    <col min="8199" max="8199" width="8" style="810" customWidth="1"/>
    <col min="8200" max="8200" width="7.5" style="810" customWidth="1"/>
    <col min="8201" max="8201" width="4.25" style="810" customWidth="1"/>
    <col min="8202" max="8202" width="7.25" style="810" customWidth="1"/>
    <col min="8203" max="8203" width="4.625" style="810" customWidth="1"/>
    <col min="8204" max="8204" width="6.875" style="810" customWidth="1"/>
    <col min="8205" max="8205" width="6.125" style="810" customWidth="1"/>
    <col min="8206" max="8206" width="8.25" style="810" customWidth="1"/>
    <col min="8207" max="8207" width="6.75" style="810" customWidth="1"/>
    <col min="8208" max="8208" width="5.25" style="810" customWidth="1"/>
    <col min="8209" max="8211" width="7.375" style="810" customWidth="1"/>
    <col min="8212" max="8212" width="5.125" style="810" customWidth="1"/>
    <col min="8213" max="8213" width="7.125" style="810" customWidth="1"/>
    <col min="8214" max="8448" width="9" style="810"/>
    <col min="8449" max="8449" width="3.25" style="810" customWidth="1"/>
    <col min="8450" max="8450" width="4" style="810" customWidth="1"/>
    <col min="8451" max="8451" width="19" style="810" customWidth="1"/>
    <col min="8452" max="8452" width="14" style="810" customWidth="1"/>
    <col min="8453" max="8453" width="6.375" style="810" customWidth="1"/>
    <col min="8454" max="8454" width="15" style="810" customWidth="1"/>
    <col min="8455" max="8455" width="8" style="810" customWidth="1"/>
    <col min="8456" max="8456" width="7.5" style="810" customWidth="1"/>
    <col min="8457" max="8457" width="4.25" style="810" customWidth="1"/>
    <col min="8458" max="8458" width="7.25" style="810" customWidth="1"/>
    <col min="8459" max="8459" width="4.625" style="810" customWidth="1"/>
    <col min="8460" max="8460" width="6.875" style="810" customWidth="1"/>
    <col min="8461" max="8461" width="6.125" style="810" customWidth="1"/>
    <col min="8462" max="8462" width="8.25" style="810" customWidth="1"/>
    <col min="8463" max="8463" width="6.75" style="810" customWidth="1"/>
    <col min="8464" max="8464" width="5.25" style="810" customWidth="1"/>
    <col min="8465" max="8467" width="7.375" style="810" customWidth="1"/>
    <col min="8468" max="8468" width="5.125" style="810" customWidth="1"/>
    <col min="8469" max="8469" width="7.125" style="810" customWidth="1"/>
    <col min="8470" max="8704" width="9" style="810"/>
    <col min="8705" max="8705" width="3.25" style="810" customWidth="1"/>
    <col min="8706" max="8706" width="4" style="810" customWidth="1"/>
    <col min="8707" max="8707" width="19" style="810" customWidth="1"/>
    <col min="8708" max="8708" width="14" style="810" customWidth="1"/>
    <col min="8709" max="8709" width="6.375" style="810" customWidth="1"/>
    <col min="8710" max="8710" width="15" style="810" customWidth="1"/>
    <col min="8711" max="8711" width="8" style="810" customWidth="1"/>
    <col min="8712" max="8712" width="7.5" style="810" customWidth="1"/>
    <col min="8713" max="8713" width="4.25" style="810" customWidth="1"/>
    <col min="8714" max="8714" width="7.25" style="810" customWidth="1"/>
    <col min="8715" max="8715" width="4.625" style="810" customWidth="1"/>
    <col min="8716" max="8716" width="6.875" style="810" customWidth="1"/>
    <col min="8717" max="8717" width="6.125" style="810" customWidth="1"/>
    <col min="8718" max="8718" width="8.25" style="810" customWidth="1"/>
    <col min="8719" max="8719" width="6.75" style="810" customWidth="1"/>
    <col min="8720" max="8720" width="5.25" style="810" customWidth="1"/>
    <col min="8721" max="8723" width="7.375" style="810" customWidth="1"/>
    <col min="8724" max="8724" width="5.125" style="810" customWidth="1"/>
    <col min="8725" max="8725" width="7.125" style="810" customWidth="1"/>
    <col min="8726" max="8960" width="9" style="810"/>
    <col min="8961" max="8961" width="3.25" style="810" customWidth="1"/>
    <col min="8962" max="8962" width="4" style="810" customWidth="1"/>
    <col min="8963" max="8963" width="19" style="810" customWidth="1"/>
    <col min="8964" max="8964" width="14" style="810" customWidth="1"/>
    <col min="8965" max="8965" width="6.375" style="810" customWidth="1"/>
    <col min="8966" max="8966" width="15" style="810" customWidth="1"/>
    <col min="8967" max="8967" width="8" style="810" customWidth="1"/>
    <col min="8968" max="8968" width="7.5" style="810" customWidth="1"/>
    <col min="8969" max="8969" width="4.25" style="810" customWidth="1"/>
    <col min="8970" max="8970" width="7.25" style="810" customWidth="1"/>
    <col min="8971" max="8971" width="4.625" style="810" customWidth="1"/>
    <col min="8972" max="8972" width="6.875" style="810" customWidth="1"/>
    <col min="8973" max="8973" width="6.125" style="810" customWidth="1"/>
    <col min="8974" max="8974" width="8.25" style="810" customWidth="1"/>
    <col min="8975" max="8975" width="6.75" style="810" customWidth="1"/>
    <col min="8976" max="8976" width="5.25" style="810" customWidth="1"/>
    <col min="8977" max="8979" width="7.375" style="810" customWidth="1"/>
    <col min="8980" max="8980" width="5.125" style="810" customWidth="1"/>
    <col min="8981" max="8981" width="7.125" style="810" customWidth="1"/>
    <col min="8982" max="9216" width="9" style="810"/>
    <col min="9217" max="9217" width="3.25" style="810" customWidth="1"/>
    <col min="9218" max="9218" width="4" style="810" customWidth="1"/>
    <col min="9219" max="9219" width="19" style="810" customWidth="1"/>
    <col min="9220" max="9220" width="14" style="810" customWidth="1"/>
    <col min="9221" max="9221" width="6.375" style="810" customWidth="1"/>
    <col min="9222" max="9222" width="15" style="810" customWidth="1"/>
    <col min="9223" max="9223" width="8" style="810" customWidth="1"/>
    <col min="9224" max="9224" width="7.5" style="810" customWidth="1"/>
    <col min="9225" max="9225" width="4.25" style="810" customWidth="1"/>
    <col min="9226" max="9226" width="7.25" style="810" customWidth="1"/>
    <col min="9227" max="9227" width="4.625" style="810" customWidth="1"/>
    <col min="9228" max="9228" width="6.875" style="810" customWidth="1"/>
    <col min="9229" max="9229" width="6.125" style="810" customWidth="1"/>
    <col min="9230" max="9230" width="8.25" style="810" customWidth="1"/>
    <col min="9231" max="9231" width="6.75" style="810" customWidth="1"/>
    <col min="9232" max="9232" width="5.25" style="810" customWidth="1"/>
    <col min="9233" max="9235" width="7.375" style="810" customWidth="1"/>
    <col min="9236" max="9236" width="5.125" style="810" customWidth="1"/>
    <col min="9237" max="9237" width="7.125" style="810" customWidth="1"/>
    <col min="9238" max="9472" width="9" style="810"/>
    <col min="9473" max="9473" width="3.25" style="810" customWidth="1"/>
    <col min="9474" max="9474" width="4" style="810" customWidth="1"/>
    <col min="9475" max="9475" width="19" style="810" customWidth="1"/>
    <col min="9476" max="9476" width="14" style="810" customWidth="1"/>
    <col min="9477" max="9477" width="6.375" style="810" customWidth="1"/>
    <col min="9478" max="9478" width="15" style="810" customWidth="1"/>
    <col min="9479" max="9479" width="8" style="810" customWidth="1"/>
    <col min="9480" max="9480" width="7.5" style="810" customWidth="1"/>
    <col min="9481" max="9481" width="4.25" style="810" customWidth="1"/>
    <col min="9482" max="9482" width="7.25" style="810" customWidth="1"/>
    <col min="9483" max="9483" width="4.625" style="810" customWidth="1"/>
    <col min="9484" max="9484" width="6.875" style="810" customWidth="1"/>
    <col min="9485" max="9485" width="6.125" style="810" customWidth="1"/>
    <col min="9486" max="9486" width="8.25" style="810" customWidth="1"/>
    <col min="9487" max="9487" width="6.75" style="810" customWidth="1"/>
    <col min="9488" max="9488" width="5.25" style="810" customWidth="1"/>
    <col min="9489" max="9491" width="7.375" style="810" customWidth="1"/>
    <col min="9492" max="9492" width="5.125" style="810" customWidth="1"/>
    <col min="9493" max="9493" width="7.125" style="810" customWidth="1"/>
    <col min="9494" max="9728" width="9" style="810"/>
    <col min="9729" max="9729" width="3.25" style="810" customWidth="1"/>
    <col min="9730" max="9730" width="4" style="810" customWidth="1"/>
    <col min="9731" max="9731" width="19" style="810" customWidth="1"/>
    <col min="9732" max="9732" width="14" style="810" customWidth="1"/>
    <col min="9733" max="9733" width="6.375" style="810" customWidth="1"/>
    <col min="9734" max="9734" width="15" style="810" customWidth="1"/>
    <col min="9735" max="9735" width="8" style="810" customWidth="1"/>
    <col min="9736" max="9736" width="7.5" style="810" customWidth="1"/>
    <col min="9737" max="9737" width="4.25" style="810" customWidth="1"/>
    <col min="9738" max="9738" width="7.25" style="810" customWidth="1"/>
    <col min="9739" max="9739" width="4.625" style="810" customWidth="1"/>
    <col min="9740" max="9740" width="6.875" style="810" customWidth="1"/>
    <col min="9741" max="9741" width="6.125" style="810" customWidth="1"/>
    <col min="9742" max="9742" width="8.25" style="810" customWidth="1"/>
    <col min="9743" max="9743" width="6.75" style="810" customWidth="1"/>
    <col min="9744" max="9744" width="5.25" style="810" customWidth="1"/>
    <col min="9745" max="9747" width="7.375" style="810" customWidth="1"/>
    <col min="9748" max="9748" width="5.125" style="810" customWidth="1"/>
    <col min="9749" max="9749" width="7.125" style="810" customWidth="1"/>
    <col min="9750" max="9984" width="9" style="810"/>
    <col min="9985" max="9985" width="3.25" style="810" customWidth="1"/>
    <col min="9986" max="9986" width="4" style="810" customWidth="1"/>
    <col min="9987" max="9987" width="19" style="810" customWidth="1"/>
    <col min="9988" max="9988" width="14" style="810" customWidth="1"/>
    <col min="9989" max="9989" width="6.375" style="810" customWidth="1"/>
    <col min="9990" max="9990" width="15" style="810" customWidth="1"/>
    <col min="9991" max="9991" width="8" style="810" customWidth="1"/>
    <col min="9992" max="9992" width="7.5" style="810" customWidth="1"/>
    <col min="9993" max="9993" width="4.25" style="810" customWidth="1"/>
    <col min="9994" max="9994" width="7.25" style="810" customWidth="1"/>
    <col min="9995" max="9995" width="4.625" style="810" customWidth="1"/>
    <col min="9996" max="9996" width="6.875" style="810" customWidth="1"/>
    <col min="9997" max="9997" width="6.125" style="810" customWidth="1"/>
    <col min="9998" max="9998" width="8.25" style="810" customWidth="1"/>
    <col min="9999" max="9999" width="6.75" style="810" customWidth="1"/>
    <col min="10000" max="10000" width="5.25" style="810" customWidth="1"/>
    <col min="10001" max="10003" width="7.375" style="810" customWidth="1"/>
    <col min="10004" max="10004" width="5.125" style="810" customWidth="1"/>
    <col min="10005" max="10005" width="7.125" style="810" customWidth="1"/>
    <col min="10006" max="10240" width="9" style="810"/>
    <col min="10241" max="10241" width="3.25" style="810" customWidth="1"/>
    <col min="10242" max="10242" width="4" style="810" customWidth="1"/>
    <col min="10243" max="10243" width="19" style="810" customWidth="1"/>
    <col min="10244" max="10244" width="14" style="810" customWidth="1"/>
    <col min="10245" max="10245" width="6.375" style="810" customWidth="1"/>
    <col min="10246" max="10246" width="15" style="810" customWidth="1"/>
    <col min="10247" max="10247" width="8" style="810" customWidth="1"/>
    <col min="10248" max="10248" width="7.5" style="810" customWidth="1"/>
    <col min="10249" max="10249" width="4.25" style="810" customWidth="1"/>
    <col min="10250" max="10250" width="7.25" style="810" customWidth="1"/>
    <col min="10251" max="10251" width="4.625" style="810" customWidth="1"/>
    <col min="10252" max="10252" width="6.875" style="810" customWidth="1"/>
    <col min="10253" max="10253" width="6.125" style="810" customWidth="1"/>
    <col min="10254" max="10254" width="8.25" style="810" customWidth="1"/>
    <col min="10255" max="10255" width="6.75" style="810" customWidth="1"/>
    <col min="10256" max="10256" width="5.25" style="810" customWidth="1"/>
    <col min="10257" max="10259" width="7.375" style="810" customWidth="1"/>
    <col min="10260" max="10260" width="5.125" style="810" customWidth="1"/>
    <col min="10261" max="10261" width="7.125" style="810" customWidth="1"/>
    <col min="10262" max="10496" width="9" style="810"/>
    <col min="10497" max="10497" width="3.25" style="810" customWidth="1"/>
    <col min="10498" max="10498" width="4" style="810" customWidth="1"/>
    <col min="10499" max="10499" width="19" style="810" customWidth="1"/>
    <col min="10500" max="10500" width="14" style="810" customWidth="1"/>
    <col min="10501" max="10501" width="6.375" style="810" customWidth="1"/>
    <col min="10502" max="10502" width="15" style="810" customWidth="1"/>
    <col min="10503" max="10503" width="8" style="810" customWidth="1"/>
    <col min="10504" max="10504" width="7.5" style="810" customWidth="1"/>
    <col min="10505" max="10505" width="4.25" style="810" customWidth="1"/>
    <col min="10506" max="10506" width="7.25" style="810" customWidth="1"/>
    <col min="10507" max="10507" width="4.625" style="810" customWidth="1"/>
    <col min="10508" max="10508" width="6.875" style="810" customWidth="1"/>
    <col min="10509" max="10509" width="6.125" style="810" customWidth="1"/>
    <col min="10510" max="10510" width="8.25" style="810" customWidth="1"/>
    <col min="10511" max="10511" width="6.75" style="810" customWidth="1"/>
    <col min="10512" max="10512" width="5.25" style="810" customWidth="1"/>
    <col min="10513" max="10515" width="7.375" style="810" customWidth="1"/>
    <col min="10516" max="10516" width="5.125" style="810" customWidth="1"/>
    <col min="10517" max="10517" width="7.125" style="810" customWidth="1"/>
    <col min="10518" max="10752" width="9" style="810"/>
    <col min="10753" max="10753" width="3.25" style="810" customWidth="1"/>
    <col min="10754" max="10754" width="4" style="810" customWidth="1"/>
    <col min="10755" max="10755" width="19" style="810" customWidth="1"/>
    <col min="10756" max="10756" width="14" style="810" customWidth="1"/>
    <col min="10757" max="10757" width="6.375" style="810" customWidth="1"/>
    <col min="10758" max="10758" width="15" style="810" customWidth="1"/>
    <col min="10759" max="10759" width="8" style="810" customWidth="1"/>
    <col min="10760" max="10760" width="7.5" style="810" customWidth="1"/>
    <col min="10761" max="10761" width="4.25" style="810" customWidth="1"/>
    <col min="10762" max="10762" width="7.25" style="810" customWidth="1"/>
    <col min="10763" max="10763" width="4.625" style="810" customWidth="1"/>
    <col min="10764" max="10764" width="6.875" style="810" customWidth="1"/>
    <col min="10765" max="10765" width="6.125" style="810" customWidth="1"/>
    <col min="10766" max="10766" width="8.25" style="810" customWidth="1"/>
    <col min="10767" max="10767" width="6.75" style="810" customWidth="1"/>
    <col min="10768" max="10768" width="5.25" style="810" customWidth="1"/>
    <col min="10769" max="10771" width="7.375" style="810" customWidth="1"/>
    <col min="10772" max="10772" width="5.125" style="810" customWidth="1"/>
    <col min="10773" max="10773" width="7.125" style="810" customWidth="1"/>
    <col min="10774" max="11008" width="9" style="810"/>
    <col min="11009" max="11009" width="3.25" style="810" customWidth="1"/>
    <col min="11010" max="11010" width="4" style="810" customWidth="1"/>
    <col min="11011" max="11011" width="19" style="810" customWidth="1"/>
    <col min="11012" max="11012" width="14" style="810" customWidth="1"/>
    <col min="11013" max="11013" width="6.375" style="810" customWidth="1"/>
    <col min="11014" max="11014" width="15" style="810" customWidth="1"/>
    <col min="11015" max="11015" width="8" style="810" customWidth="1"/>
    <col min="11016" max="11016" width="7.5" style="810" customWidth="1"/>
    <col min="11017" max="11017" width="4.25" style="810" customWidth="1"/>
    <col min="11018" max="11018" width="7.25" style="810" customWidth="1"/>
    <col min="11019" max="11019" width="4.625" style="810" customWidth="1"/>
    <col min="11020" max="11020" width="6.875" style="810" customWidth="1"/>
    <col min="11021" max="11021" width="6.125" style="810" customWidth="1"/>
    <col min="11022" max="11022" width="8.25" style="810" customWidth="1"/>
    <col min="11023" max="11023" width="6.75" style="810" customWidth="1"/>
    <col min="11024" max="11024" width="5.25" style="810" customWidth="1"/>
    <col min="11025" max="11027" width="7.375" style="810" customWidth="1"/>
    <col min="11028" max="11028" width="5.125" style="810" customWidth="1"/>
    <col min="11029" max="11029" width="7.125" style="810" customWidth="1"/>
    <col min="11030" max="11264" width="9" style="810"/>
    <col min="11265" max="11265" width="3.25" style="810" customWidth="1"/>
    <col min="11266" max="11266" width="4" style="810" customWidth="1"/>
    <col min="11267" max="11267" width="19" style="810" customWidth="1"/>
    <col min="11268" max="11268" width="14" style="810" customWidth="1"/>
    <col min="11269" max="11269" width="6.375" style="810" customWidth="1"/>
    <col min="11270" max="11270" width="15" style="810" customWidth="1"/>
    <col min="11271" max="11271" width="8" style="810" customWidth="1"/>
    <col min="11272" max="11272" width="7.5" style="810" customWidth="1"/>
    <col min="11273" max="11273" width="4.25" style="810" customWidth="1"/>
    <col min="11274" max="11274" width="7.25" style="810" customWidth="1"/>
    <col min="11275" max="11275" width="4.625" style="810" customWidth="1"/>
    <col min="11276" max="11276" width="6.875" style="810" customWidth="1"/>
    <col min="11277" max="11277" width="6.125" style="810" customWidth="1"/>
    <col min="11278" max="11278" width="8.25" style="810" customWidth="1"/>
    <col min="11279" max="11279" width="6.75" style="810" customWidth="1"/>
    <col min="11280" max="11280" width="5.25" style="810" customWidth="1"/>
    <col min="11281" max="11283" width="7.375" style="810" customWidth="1"/>
    <col min="11284" max="11284" width="5.125" style="810" customWidth="1"/>
    <col min="11285" max="11285" width="7.125" style="810" customWidth="1"/>
    <col min="11286" max="11520" width="9" style="810"/>
    <col min="11521" max="11521" width="3.25" style="810" customWidth="1"/>
    <col min="11522" max="11522" width="4" style="810" customWidth="1"/>
    <col min="11523" max="11523" width="19" style="810" customWidth="1"/>
    <col min="11524" max="11524" width="14" style="810" customWidth="1"/>
    <col min="11525" max="11525" width="6.375" style="810" customWidth="1"/>
    <col min="11526" max="11526" width="15" style="810" customWidth="1"/>
    <col min="11527" max="11527" width="8" style="810" customWidth="1"/>
    <col min="11528" max="11528" width="7.5" style="810" customWidth="1"/>
    <col min="11529" max="11529" width="4.25" style="810" customWidth="1"/>
    <col min="11530" max="11530" width="7.25" style="810" customWidth="1"/>
    <col min="11531" max="11531" width="4.625" style="810" customWidth="1"/>
    <col min="11532" max="11532" width="6.875" style="810" customWidth="1"/>
    <col min="11533" max="11533" width="6.125" style="810" customWidth="1"/>
    <col min="11534" max="11534" width="8.25" style="810" customWidth="1"/>
    <col min="11535" max="11535" width="6.75" style="810" customWidth="1"/>
    <col min="11536" max="11536" width="5.25" style="810" customWidth="1"/>
    <col min="11537" max="11539" width="7.375" style="810" customWidth="1"/>
    <col min="11540" max="11540" width="5.125" style="810" customWidth="1"/>
    <col min="11541" max="11541" width="7.125" style="810" customWidth="1"/>
    <col min="11542" max="11776" width="9" style="810"/>
    <col min="11777" max="11777" width="3.25" style="810" customWidth="1"/>
    <col min="11778" max="11778" width="4" style="810" customWidth="1"/>
    <col min="11779" max="11779" width="19" style="810" customWidth="1"/>
    <col min="11780" max="11780" width="14" style="810" customWidth="1"/>
    <col min="11781" max="11781" width="6.375" style="810" customWidth="1"/>
    <col min="11782" max="11782" width="15" style="810" customWidth="1"/>
    <col min="11783" max="11783" width="8" style="810" customWidth="1"/>
    <col min="11784" max="11784" width="7.5" style="810" customWidth="1"/>
    <col min="11785" max="11785" width="4.25" style="810" customWidth="1"/>
    <col min="11786" max="11786" width="7.25" style="810" customWidth="1"/>
    <col min="11787" max="11787" width="4.625" style="810" customWidth="1"/>
    <col min="11788" max="11788" width="6.875" style="810" customWidth="1"/>
    <col min="11789" max="11789" width="6.125" style="810" customWidth="1"/>
    <col min="11790" max="11790" width="8.25" style="810" customWidth="1"/>
    <col min="11791" max="11791" width="6.75" style="810" customWidth="1"/>
    <col min="11792" max="11792" width="5.25" style="810" customWidth="1"/>
    <col min="11793" max="11795" width="7.375" style="810" customWidth="1"/>
    <col min="11796" max="11796" width="5.125" style="810" customWidth="1"/>
    <col min="11797" max="11797" width="7.125" style="810" customWidth="1"/>
    <col min="11798" max="12032" width="9" style="810"/>
    <col min="12033" max="12033" width="3.25" style="810" customWidth="1"/>
    <col min="12034" max="12034" width="4" style="810" customWidth="1"/>
    <col min="12035" max="12035" width="19" style="810" customWidth="1"/>
    <col min="12036" max="12036" width="14" style="810" customWidth="1"/>
    <col min="12037" max="12037" width="6.375" style="810" customWidth="1"/>
    <col min="12038" max="12038" width="15" style="810" customWidth="1"/>
    <col min="12039" max="12039" width="8" style="810" customWidth="1"/>
    <col min="12040" max="12040" width="7.5" style="810" customWidth="1"/>
    <col min="12041" max="12041" width="4.25" style="810" customWidth="1"/>
    <col min="12042" max="12042" width="7.25" style="810" customWidth="1"/>
    <col min="12043" max="12043" width="4.625" style="810" customWidth="1"/>
    <col min="12044" max="12044" width="6.875" style="810" customWidth="1"/>
    <col min="12045" max="12045" width="6.125" style="810" customWidth="1"/>
    <col min="12046" max="12046" width="8.25" style="810" customWidth="1"/>
    <col min="12047" max="12047" width="6.75" style="810" customWidth="1"/>
    <col min="12048" max="12048" width="5.25" style="810" customWidth="1"/>
    <col min="12049" max="12051" width="7.375" style="810" customWidth="1"/>
    <col min="12052" max="12052" width="5.125" style="810" customWidth="1"/>
    <col min="12053" max="12053" width="7.125" style="810" customWidth="1"/>
    <col min="12054" max="12288" width="9" style="810"/>
    <col min="12289" max="12289" width="3.25" style="810" customWidth="1"/>
    <col min="12290" max="12290" width="4" style="810" customWidth="1"/>
    <col min="12291" max="12291" width="19" style="810" customWidth="1"/>
    <col min="12292" max="12292" width="14" style="810" customWidth="1"/>
    <col min="12293" max="12293" width="6.375" style="810" customWidth="1"/>
    <col min="12294" max="12294" width="15" style="810" customWidth="1"/>
    <col min="12295" max="12295" width="8" style="810" customWidth="1"/>
    <col min="12296" max="12296" width="7.5" style="810" customWidth="1"/>
    <col min="12297" max="12297" width="4.25" style="810" customWidth="1"/>
    <col min="12298" max="12298" width="7.25" style="810" customWidth="1"/>
    <col min="12299" max="12299" width="4.625" style="810" customWidth="1"/>
    <col min="12300" max="12300" width="6.875" style="810" customWidth="1"/>
    <col min="12301" max="12301" width="6.125" style="810" customWidth="1"/>
    <col min="12302" max="12302" width="8.25" style="810" customWidth="1"/>
    <col min="12303" max="12303" width="6.75" style="810" customWidth="1"/>
    <col min="12304" max="12304" width="5.25" style="810" customWidth="1"/>
    <col min="12305" max="12307" width="7.375" style="810" customWidth="1"/>
    <col min="12308" max="12308" width="5.125" style="810" customWidth="1"/>
    <col min="12309" max="12309" width="7.125" style="810" customWidth="1"/>
    <col min="12310" max="12544" width="9" style="810"/>
    <col min="12545" max="12545" width="3.25" style="810" customWidth="1"/>
    <col min="12546" max="12546" width="4" style="810" customWidth="1"/>
    <col min="12547" max="12547" width="19" style="810" customWidth="1"/>
    <col min="12548" max="12548" width="14" style="810" customWidth="1"/>
    <col min="12549" max="12549" width="6.375" style="810" customWidth="1"/>
    <col min="12550" max="12550" width="15" style="810" customWidth="1"/>
    <col min="12551" max="12551" width="8" style="810" customWidth="1"/>
    <col min="12552" max="12552" width="7.5" style="810" customWidth="1"/>
    <col min="12553" max="12553" width="4.25" style="810" customWidth="1"/>
    <col min="12554" max="12554" width="7.25" style="810" customWidth="1"/>
    <col min="12555" max="12555" width="4.625" style="810" customWidth="1"/>
    <col min="12556" max="12556" width="6.875" style="810" customWidth="1"/>
    <col min="12557" max="12557" width="6.125" style="810" customWidth="1"/>
    <col min="12558" max="12558" width="8.25" style="810" customWidth="1"/>
    <col min="12559" max="12559" width="6.75" style="810" customWidth="1"/>
    <col min="12560" max="12560" width="5.25" style="810" customWidth="1"/>
    <col min="12561" max="12563" width="7.375" style="810" customWidth="1"/>
    <col min="12564" max="12564" width="5.125" style="810" customWidth="1"/>
    <col min="12565" max="12565" width="7.125" style="810" customWidth="1"/>
    <col min="12566" max="12800" width="9" style="810"/>
    <col min="12801" max="12801" width="3.25" style="810" customWidth="1"/>
    <col min="12802" max="12802" width="4" style="810" customWidth="1"/>
    <col min="12803" max="12803" width="19" style="810" customWidth="1"/>
    <col min="12804" max="12804" width="14" style="810" customWidth="1"/>
    <col min="12805" max="12805" width="6.375" style="810" customWidth="1"/>
    <col min="12806" max="12806" width="15" style="810" customWidth="1"/>
    <col min="12807" max="12807" width="8" style="810" customWidth="1"/>
    <col min="12808" max="12808" width="7.5" style="810" customWidth="1"/>
    <col min="12809" max="12809" width="4.25" style="810" customWidth="1"/>
    <col min="12810" max="12810" width="7.25" style="810" customWidth="1"/>
    <col min="12811" max="12811" width="4.625" style="810" customWidth="1"/>
    <col min="12812" max="12812" width="6.875" style="810" customWidth="1"/>
    <col min="12813" max="12813" width="6.125" style="810" customWidth="1"/>
    <col min="12814" max="12814" width="8.25" style="810" customWidth="1"/>
    <col min="12815" max="12815" width="6.75" style="810" customWidth="1"/>
    <col min="12816" max="12816" width="5.25" style="810" customWidth="1"/>
    <col min="12817" max="12819" width="7.375" style="810" customWidth="1"/>
    <col min="12820" max="12820" width="5.125" style="810" customWidth="1"/>
    <col min="12821" max="12821" width="7.125" style="810" customWidth="1"/>
    <col min="12822" max="13056" width="9" style="810"/>
    <col min="13057" max="13057" width="3.25" style="810" customWidth="1"/>
    <col min="13058" max="13058" width="4" style="810" customWidth="1"/>
    <col min="13059" max="13059" width="19" style="810" customWidth="1"/>
    <col min="13060" max="13060" width="14" style="810" customWidth="1"/>
    <col min="13061" max="13061" width="6.375" style="810" customWidth="1"/>
    <col min="13062" max="13062" width="15" style="810" customWidth="1"/>
    <col min="13063" max="13063" width="8" style="810" customWidth="1"/>
    <col min="13064" max="13064" width="7.5" style="810" customWidth="1"/>
    <col min="13065" max="13065" width="4.25" style="810" customWidth="1"/>
    <col min="13066" max="13066" width="7.25" style="810" customWidth="1"/>
    <col min="13067" max="13067" width="4.625" style="810" customWidth="1"/>
    <col min="13068" max="13068" width="6.875" style="810" customWidth="1"/>
    <col min="13069" max="13069" width="6.125" style="810" customWidth="1"/>
    <col min="13070" max="13070" width="8.25" style="810" customWidth="1"/>
    <col min="13071" max="13071" width="6.75" style="810" customWidth="1"/>
    <col min="13072" max="13072" width="5.25" style="810" customWidth="1"/>
    <col min="13073" max="13075" width="7.375" style="810" customWidth="1"/>
    <col min="13076" max="13076" width="5.125" style="810" customWidth="1"/>
    <col min="13077" max="13077" width="7.125" style="810" customWidth="1"/>
    <col min="13078" max="13312" width="9" style="810"/>
    <col min="13313" max="13313" width="3.25" style="810" customWidth="1"/>
    <col min="13314" max="13314" width="4" style="810" customWidth="1"/>
    <col min="13315" max="13315" width="19" style="810" customWidth="1"/>
    <col min="13316" max="13316" width="14" style="810" customWidth="1"/>
    <col min="13317" max="13317" width="6.375" style="810" customWidth="1"/>
    <col min="13318" max="13318" width="15" style="810" customWidth="1"/>
    <col min="13319" max="13319" width="8" style="810" customWidth="1"/>
    <col min="13320" max="13320" width="7.5" style="810" customWidth="1"/>
    <col min="13321" max="13321" width="4.25" style="810" customWidth="1"/>
    <col min="13322" max="13322" width="7.25" style="810" customWidth="1"/>
    <col min="13323" max="13323" width="4.625" style="810" customWidth="1"/>
    <col min="13324" max="13324" width="6.875" style="810" customWidth="1"/>
    <col min="13325" max="13325" width="6.125" style="810" customWidth="1"/>
    <col min="13326" max="13326" width="8.25" style="810" customWidth="1"/>
    <col min="13327" max="13327" width="6.75" style="810" customWidth="1"/>
    <col min="13328" max="13328" width="5.25" style="810" customWidth="1"/>
    <col min="13329" max="13331" width="7.375" style="810" customWidth="1"/>
    <col min="13332" max="13332" width="5.125" style="810" customWidth="1"/>
    <col min="13333" max="13333" width="7.125" style="810" customWidth="1"/>
    <col min="13334" max="13568" width="9" style="810"/>
    <col min="13569" max="13569" width="3.25" style="810" customWidth="1"/>
    <col min="13570" max="13570" width="4" style="810" customWidth="1"/>
    <col min="13571" max="13571" width="19" style="810" customWidth="1"/>
    <col min="13572" max="13572" width="14" style="810" customWidth="1"/>
    <col min="13573" max="13573" width="6.375" style="810" customWidth="1"/>
    <col min="13574" max="13574" width="15" style="810" customWidth="1"/>
    <col min="13575" max="13575" width="8" style="810" customWidth="1"/>
    <col min="13576" max="13576" width="7.5" style="810" customWidth="1"/>
    <col min="13577" max="13577" width="4.25" style="810" customWidth="1"/>
    <col min="13578" max="13578" width="7.25" style="810" customWidth="1"/>
    <col min="13579" max="13579" width="4.625" style="810" customWidth="1"/>
    <col min="13580" max="13580" width="6.875" style="810" customWidth="1"/>
    <col min="13581" max="13581" width="6.125" style="810" customWidth="1"/>
    <col min="13582" max="13582" width="8.25" style="810" customWidth="1"/>
    <col min="13583" max="13583" width="6.75" style="810" customWidth="1"/>
    <col min="13584" max="13584" width="5.25" style="810" customWidth="1"/>
    <col min="13585" max="13587" width="7.375" style="810" customWidth="1"/>
    <col min="13588" max="13588" width="5.125" style="810" customWidth="1"/>
    <col min="13589" max="13589" width="7.125" style="810" customWidth="1"/>
    <col min="13590" max="13824" width="9" style="810"/>
    <col min="13825" max="13825" width="3.25" style="810" customWidth="1"/>
    <col min="13826" max="13826" width="4" style="810" customWidth="1"/>
    <col min="13827" max="13827" width="19" style="810" customWidth="1"/>
    <col min="13828" max="13828" width="14" style="810" customWidth="1"/>
    <col min="13829" max="13829" width="6.375" style="810" customWidth="1"/>
    <col min="13830" max="13830" width="15" style="810" customWidth="1"/>
    <col min="13831" max="13831" width="8" style="810" customWidth="1"/>
    <col min="13832" max="13832" width="7.5" style="810" customWidth="1"/>
    <col min="13833" max="13833" width="4.25" style="810" customWidth="1"/>
    <col min="13834" max="13834" width="7.25" style="810" customWidth="1"/>
    <col min="13835" max="13835" width="4.625" style="810" customWidth="1"/>
    <col min="13836" max="13836" width="6.875" style="810" customWidth="1"/>
    <col min="13837" max="13837" width="6.125" style="810" customWidth="1"/>
    <col min="13838" max="13838" width="8.25" style="810" customWidth="1"/>
    <col min="13839" max="13839" width="6.75" style="810" customWidth="1"/>
    <col min="13840" max="13840" width="5.25" style="810" customWidth="1"/>
    <col min="13841" max="13843" width="7.375" style="810" customWidth="1"/>
    <col min="13844" max="13844" width="5.125" style="810" customWidth="1"/>
    <col min="13845" max="13845" width="7.125" style="810" customWidth="1"/>
    <col min="13846" max="14080" width="9" style="810"/>
    <col min="14081" max="14081" width="3.25" style="810" customWidth="1"/>
    <col min="14082" max="14082" width="4" style="810" customWidth="1"/>
    <col min="14083" max="14083" width="19" style="810" customWidth="1"/>
    <col min="14084" max="14084" width="14" style="810" customWidth="1"/>
    <col min="14085" max="14085" width="6.375" style="810" customWidth="1"/>
    <col min="14086" max="14086" width="15" style="810" customWidth="1"/>
    <col min="14087" max="14087" width="8" style="810" customWidth="1"/>
    <col min="14088" max="14088" width="7.5" style="810" customWidth="1"/>
    <col min="14089" max="14089" width="4.25" style="810" customWidth="1"/>
    <col min="14090" max="14090" width="7.25" style="810" customWidth="1"/>
    <col min="14091" max="14091" width="4.625" style="810" customWidth="1"/>
    <col min="14092" max="14092" width="6.875" style="810" customWidth="1"/>
    <col min="14093" max="14093" width="6.125" style="810" customWidth="1"/>
    <col min="14094" max="14094" width="8.25" style="810" customWidth="1"/>
    <col min="14095" max="14095" width="6.75" style="810" customWidth="1"/>
    <col min="14096" max="14096" width="5.25" style="810" customWidth="1"/>
    <col min="14097" max="14099" width="7.375" style="810" customWidth="1"/>
    <col min="14100" max="14100" width="5.125" style="810" customWidth="1"/>
    <col min="14101" max="14101" width="7.125" style="810" customWidth="1"/>
    <col min="14102" max="14336" width="9" style="810"/>
    <col min="14337" max="14337" width="3.25" style="810" customWidth="1"/>
    <col min="14338" max="14338" width="4" style="810" customWidth="1"/>
    <col min="14339" max="14339" width="19" style="810" customWidth="1"/>
    <col min="14340" max="14340" width="14" style="810" customWidth="1"/>
    <col min="14341" max="14341" width="6.375" style="810" customWidth="1"/>
    <col min="14342" max="14342" width="15" style="810" customWidth="1"/>
    <col min="14343" max="14343" width="8" style="810" customWidth="1"/>
    <col min="14344" max="14344" width="7.5" style="810" customWidth="1"/>
    <col min="14345" max="14345" width="4.25" style="810" customWidth="1"/>
    <col min="14346" max="14346" width="7.25" style="810" customWidth="1"/>
    <col min="14347" max="14347" width="4.625" style="810" customWidth="1"/>
    <col min="14348" max="14348" width="6.875" style="810" customWidth="1"/>
    <col min="14349" max="14349" width="6.125" style="810" customWidth="1"/>
    <col min="14350" max="14350" width="8.25" style="810" customWidth="1"/>
    <col min="14351" max="14351" width="6.75" style="810" customWidth="1"/>
    <col min="14352" max="14352" width="5.25" style="810" customWidth="1"/>
    <col min="14353" max="14355" width="7.375" style="810" customWidth="1"/>
    <col min="14356" max="14356" width="5.125" style="810" customWidth="1"/>
    <col min="14357" max="14357" width="7.125" style="810" customWidth="1"/>
    <col min="14358" max="14592" width="9" style="810"/>
    <col min="14593" max="14593" width="3.25" style="810" customWidth="1"/>
    <col min="14594" max="14594" width="4" style="810" customWidth="1"/>
    <col min="14595" max="14595" width="19" style="810" customWidth="1"/>
    <col min="14596" max="14596" width="14" style="810" customWidth="1"/>
    <col min="14597" max="14597" width="6.375" style="810" customWidth="1"/>
    <col min="14598" max="14598" width="15" style="810" customWidth="1"/>
    <col min="14599" max="14599" width="8" style="810" customWidth="1"/>
    <col min="14600" max="14600" width="7.5" style="810" customWidth="1"/>
    <col min="14601" max="14601" width="4.25" style="810" customWidth="1"/>
    <col min="14602" max="14602" width="7.25" style="810" customWidth="1"/>
    <col min="14603" max="14603" width="4.625" style="810" customWidth="1"/>
    <col min="14604" max="14604" width="6.875" style="810" customWidth="1"/>
    <col min="14605" max="14605" width="6.125" style="810" customWidth="1"/>
    <col min="14606" max="14606" width="8.25" style="810" customWidth="1"/>
    <col min="14607" max="14607" width="6.75" style="810" customWidth="1"/>
    <col min="14608" max="14608" width="5.25" style="810" customWidth="1"/>
    <col min="14609" max="14611" width="7.375" style="810" customWidth="1"/>
    <col min="14612" max="14612" width="5.125" style="810" customWidth="1"/>
    <col min="14613" max="14613" width="7.125" style="810" customWidth="1"/>
    <col min="14614" max="14848" width="9" style="810"/>
    <col min="14849" max="14849" width="3.25" style="810" customWidth="1"/>
    <col min="14850" max="14850" width="4" style="810" customWidth="1"/>
    <col min="14851" max="14851" width="19" style="810" customWidth="1"/>
    <col min="14852" max="14852" width="14" style="810" customWidth="1"/>
    <col min="14853" max="14853" width="6.375" style="810" customWidth="1"/>
    <col min="14854" max="14854" width="15" style="810" customWidth="1"/>
    <col min="14855" max="14855" width="8" style="810" customWidth="1"/>
    <col min="14856" max="14856" width="7.5" style="810" customWidth="1"/>
    <col min="14857" max="14857" width="4.25" style="810" customWidth="1"/>
    <col min="14858" max="14858" width="7.25" style="810" customWidth="1"/>
    <col min="14859" max="14859" width="4.625" style="810" customWidth="1"/>
    <col min="14860" max="14860" width="6.875" style="810" customWidth="1"/>
    <col min="14861" max="14861" width="6.125" style="810" customWidth="1"/>
    <col min="14862" max="14862" width="8.25" style="810" customWidth="1"/>
    <col min="14863" max="14863" width="6.75" style="810" customWidth="1"/>
    <col min="14864" max="14864" width="5.25" style="810" customWidth="1"/>
    <col min="14865" max="14867" width="7.375" style="810" customWidth="1"/>
    <col min="14868" max="14868" width="5.125" style="810" customWidth="1"/>
    <col min="14869" max="14869" width="7.125" style="810" customWidth="1"/>
    <col min="14870" max="15104" width="9" style="810"/>
    <col min="15105" max="15105" width="3.25" style="810" customWidth="1"/>
    <col min="15106" max="15106" width="4" style="810" customWidth="1"/>
    <col min="15107" max="15107" width="19" style="810" customWidth="1"/>
    <col min="15108" max="15108" width="14" style="810" customWidth="1"/>
    <col min="15109" max="15109" width="6.375" style="810" customWidth="1"/>
    <col min="15110" max="15110" width="15" style="810" customWidth="1"/>
    <col min="15111" max="15111" width="8" style="810" customWidth="1"/>
    <col min="15112" max="15112" width="7.5" style="810" customWidth="1"/>
    <col min="15113" max="15113" width="4.25" style="810" customWidth="1"/>
    <col min="15114" max="15114" width="7.25" style="810" customWidth="1"/>
    <col min="15115" max="15115" width="4.625" style="810" customWidth="1"/>
    <col min="15116" max="15116" width="6.875" style="810" customWidth="1"/>
    <col min="15117" max="15117" width="6.125" style="810" customWidth="1"/>
    <col min="15118" max="15118" width="8.25" style="810" customWidth="1"/>
    <col min="15119" max="15119" width="6.75" style="810" customWidth="1"/>
    <col min="15120" max="15120" width="5.25" style="810" customWidth="1"/>
    <col min="15121" max="15123" width="7.375" style="810" customWidth="1"/>
    <col min="15124" max="15124" width="5.125" style="810" customWidth="1"/>
    <col min="15125" max="15125" width="7.125" style="810" customWidth="1"/>
    <col min="15126" max="15360" width="9" style="810"/>
    <col min="15361" max="15361" width="3.25" style="810" customWidth="1"/>
    <col min="15362" max="15362" width="4" style="810" customWidth="1"/>
    <col min="15363" max="15363" width="19" style="810" customWidth="1"/>
    <col min="15364" max="15364" width="14" style="810" customWidth="1"/>
    <col min="15365" max="15365" width="6.375" style="810" customWidth="1"/>
    <col min="15366" max="15366" width="15" style="810" customWidth="1"/>
    <col min="15367" max="15367" width="8" style="810" customWidth="1"/>
    <col min="15368" max="15368" width="7.5" style="810" customWidth="1"/>
    <col min="15369" max="15369" width="4.25" style="810" customWidth="1"/>
    <col min="15370" max="15370" width="7.25" style="810" customWidth="1"/>
    <col min="15371" max="15371" width="4.625" style="810" customWidth="1"/>
    <col min="15372" max="15372" width="6.875" style="810" customWidth="1"/>
    <col min="15373" max="15373" width="6.125" style="810" customWidth="1"/>
    <col min="15374" max="15374" width="8.25" style="810" customWidth="1"/>
    <col min="15375" max="15375" width="6.75" style="810" customWidth="1"/>
    <col min="15376" max="15376" width="5.25" style="810" customWidth="1"/>
    <col min="15377" max="15379" width="7.375" style="810" customWidth="1"/>
    <col min="15380" max="15380" width="5.125" style="810" customWidth="1"/>
    <col min="15381" max="15381" width="7.125" style="810" customWidth="1"/>
    <col min="15382" max="15616" width="9" style="810"/>
    <col min="15617" max="15617" width="3.25" style="810" customWidth="1"/>
    <col min="15618" max="15618" width="4" style="810" customWidth="1"/>
    <col min="15619" max="15619" width="19" style="810" customWidth="1"/>
    <col min="15620" max="15620" width="14" style="810" customWidth="1"/>
    <col min="15621" max="15621" width="6.375" style="810" customWidth="1"/>
    <col min="15622" max="15622" width="15" style="810" customWidth="1"/>
    <col min="15623" max="15623" width="8" style="810" customWidth="1"/>
    <col min="15624" max="15624" width="7.5" style="810" customWidth="1"/>
    <col min="15625" max="15625" width="4.25" style="810" customWidth="1"/>
    <col min="15626" max="15626" width="7.25" style="810" customWidth="1"/>
    <col min="15627" max="15627" width="4.625" style="810" customWidth="1"/>
    <col min="15628" max="15628" width="6.875" style="810" customWidth="1"/>
    <col min="15629" max="15629" width="6.125" style="810" customWidth="1"/>
    <col min="15630" max="15630" width="8.25" style="810" customWidth="1"/>
    <col min="15631" max="15631" width="6.75" style="810" customWidth="1"/>
    <col min="15632" max="15632" width="5.25" style="810" customWidth="1"/>
    <col min="15633" max="15635" width="7.375" style="810" customWidth="1"/>
    <col min="15636" max="15636" width="5.125" style="810" customWidth="1"/>
    <col min="15637" max="15637" width="7.125" style="810" customWidth="1"/>
    <col min="15638" max="15872" width="9" style="810"/>
    <col min="15873" max="15873" width="3.25" style="810" customWidth="1"/>
    <col min="15874" max="15874" width="4" style="810" customWidth="1"/>
    <col min="15875" max="15875" width="19" style="810" customWidth="1"/>
    <col min="15876" max="15876" width="14" style="810" customWidth="1"/>
    <col min="15877" max="15877" width="6.375" style="810" customWidth="1"/>
    <col min="15878" max="15878" width="15" style="810" customWidth="1"/>
    <col min="15879" max="15879" width="8" style="810" customWidth="1"/>
    <col min="15880" max="15880" width="7.5" style="810" customWidth="1"/>
    <col min="15881" max="15881" width="4.25" style="810" customWidth="1"/>
    <col min="15882" max="15882" width="7.25" style="810" customWidth="1"/>
    <col min="15883" max="15883" width="4.625" style="810" customWidth="1"/>
    <col min="15884" max="15884" width="6.875" style="810" customWidth="1"/>
    <col min="15885" max="15885" width="6.125" style="810" customWidth="1"/>
    <col min="15886" max="15886" width="8.25" style="810" customWidth="1"/>
    <col min="15887" max="15887" width="6.75" style="810" customWidth="1"/>
    <col min="15888" max="15888" width="5.25" style="810" customWidth="1"/>
    <col min="15889" max="15891" width="7.375" style="810" customWidth="1"/>
    <col min="15892" max="15892" width="5.125" style="810" customWidth="1"/>
    <col min="15893" max="15893" width="7.125" style="810" customWidth="1"/>
    <col min="15894" max="16128" width="9" style="810"/>
    <col min="16129" max="16129" width="3.25" style="810" customWidth="1"/>
    <col min="16130" max="16130" width="4" style="810" customWidth="1"/>
    <col min="16131" max="16131" width="19" style="810" customWidth="1"/>
    <col min="16132" max="16132" width="14" style="810" customWidth="1"/>
    <col min="16133" max="16133" width="6.375" style="810" customWidth="1"/>
    <col min="16134" max="16134" width="15" style="810" customWidth="1"/>
    <col min="16135" max="16135" width="8" style="810" customWidth="1"/>
    <col min="16136" max="16136" width="7.5" style="810" customWidth="1"/>
    <col min="16137" max="16137" width="4.25" style="810" customWidth="1"/>
    <col min="16138" max="16138" width="7.25" style="810" customWidth="1"/>
    <col min="16139" max="16139" width="4.625" style="810" customWidth="1"/>
    <col min="16140" max="16140" width="6.875" style="810" customWidth="1"/>
    <col min="16141" max="16141" width="6.125" style="810" customWidth="1"/>
    <col min="16142" max="16142" width="8.25" style="810" customWidth="1"/>
    <col min="16143" max="16143" width="6.75" style="810" customWidth="1"/>
    <col min="16144" max="16144" width="5.25" style="810" customWidth="1"/>
    <col min="16145" max="16147" width="7.375" style="810" customWidth="1"/>
    <col min="16148" max="16148" width="5.125" style="810" customWidth="1"/>
    <col min="16149" max="16149" width="7.125" style="810" customWidth="1"/>
    <col min="16150" max="16384" width="9" style="810"/>
  </cols>
  <sheetData>
    <row r="1" s="22" customFormat="1" ht="22.5" customHeight="1" spans="1:27">
      <c r="A1" s="1979" t="s">
        <v>487</v>
      </c>
      <c r="B1" s="1979"/>
      <c r="C1" s="1979"/>
      <c r="D1" s="1979"/>
      <c r="E1" s="1980"/>
      <c r="F1" s="1979"/>
      <c r="G1" s="1979"/>
      <c r="H1" s="1979"/>
      <c r="I1" s="1980"/>
      <c r="J1" s="1979"/>
      <c r="K1" s="1979"/>
      <c r="L1" s="1998"/>
      <c r="M1" s="1979"/>
      <c r="N1" s="1979"/>
      <c r="O1" s="1979"/>
      <c r="P1" s="1979"/>
      <c r="Q1" s="1979"/>
      <c r="R1" s="1979"/>
      <c r="S1" s="1980"/>
      <c r="T1" s="1979"/>
      <c r="U1" s="1979"/>
      <c r="V1" s="1199"/>
      <c r="W1" s="1199"/>
      <c r="X1" s="1199"/>
      <c r="Y1" s="1199"/>
      <c r="Z1" s="1199"/>
      <c r="AA1" s="1199"/>
    </row>
    <row r="2" s="23" customFormat="1" ht="23.1" customHeight="1" spans="1:27">
      <c r="A2" s="1981" t="s">
        <v>0</v>
      </c>
      <c r="B2" s="1982" t="s">
        <v>22</v>
      </c>
      <c r="C2" s="1983" t="s">
        <v>2</v>
      </c>
      <c r="D2" s="1984" t="s">
        <v>23</v>
      </c>
      <c r="E2" s="1985" t="s">
        <v>24</v>
      </c>
      <c r="F2" s="1983" t="s">
        <v>3</v>
      </c>
      <c r="G2" s="1986" t="s">
        <v>25</v>
      </c>
      <c r="H2" s="1987" t="s">
        <v>26</v>
      </c>
      <c r="I2" s="1999" t="s">
        <v>27</v>
      </c>
      <c r="J2" s="2000" t="s">
        <v>28</v>
      </c>
      <c r="K2" s="2001" t="s">
        <v>29</v>
      </c>
      <c r="L2" s="2002" t="s">
        <v>30</v>
      </c>
      <c r="M2" s="2003" t="s">
        <v>31</v>
      </c>
      <c r="N2" s="2004" t="s">
        <v>32</v>
      </c>
      <c r="O2" s="2004" t="s">
        <v>1</v>
      </c>
      <c r="P2" s="2004" t="s">
        <v>33</v>
      </c>
      <c r="Q2" s="2016" t="s">
        <v>34</v>
      </c>
      <c r="R2" s="2017" t="s">
        <v>35</v>
      </c>
      <c r="S2" s="2018" t="s">
        <v>36</v>
      </c>
      <c r="T2" s="2019" t="s">
        <v>149</v>
      </c>
      <c r="U2" s="2020" t="s">
        <v>38</v>
      </c>
      <c r="V2" s="1304"/>
      <c r="W2" s="1304"/>
      <c r="X2" s="1304"/>
      <c r="Y2" s="1304"/>
      <c r="Z2" s="1304"/>
      <c r="AA2" s="1304"/>
    </row>
    <row r="3" s="23" customFormat="1" ht="23.1" customHeight="1" spans="1:27">
      <c r="A3" s="1225">
        <v>1</v>
      </c>
      <c r="B3" s="1224" t="s">
        <v>39</v>
      </c>
      <c r="C3" s="311" t="s">
        <v>488</v>
      </c>
      <c r="D3" s="1388" t="s">
        <v>462</v>
      </c>
      <c r="E3" s="1385">
        <v>194600</v>
      </c>
      <c r="F3" s="1230" t="s">
        <v>489</v>
      </c>
      <c r="G3" s="121">
        <v>43717</v>
      </c>
      <c r="H3" s="121">
        <v>43718</v>
      </c>
      <c r="I3" s="1297">
        <f ca="1" t="shared" ref="I3:I9" si="0">TODAY()-H3</f>
        <v>186</v>
      </c>
      <c r="J3" s="959" t="s">
        <v>78</v>
      </c>
      <c r="K3" s="371" t="s">
        <v>54</v>
      </c>
      <c r="L3" s="1392"/>
      <c r="M3" s="292" t="s">
        <v>52</v>
      </c>
      <c r="N3" s="2005"/>
      <c r="O3" s="354"/>
      <c r="P3" s="1395"/>
      <c r="Q3" s="1254"/>
      <c r="R3" s="1255"/>
      <c r="S3" s="1278"/>
      <c r="T3" s="1247"/>
      <c r="U3" s="1258" t="s">
        <v>490</v>
      </c>
      <c r="V3" s="1257"/>
      <c r="W3" s="1304"/>
      <c r="X3" s="1304"/>
      <c r="Y3" s="1304"/>
      <c r="Z3" s="1304"/>
      <c r="AA3" s="1304"/>
    </row>
    <row r="4" s="23" customFormat="1" ht="23.1" customHeight="1" spans="1:27">
      <c r="A4" s="1225">
        <v>2</v>
      </c>
      <c r="B4" s="1224" t="s">
        <v>39</v>
      </c>
      <c r="C4" s="311"/>
      <c r="D4" s="1988" t="s">
        <v>462</v>
      </c>
      <c r="E4" s="1383">
        <v>195200</v>
      </c>
      <c r="F4" s="1230" t="s">
        <v>491</v>
      </c>
      <c r="G4" s="171">
        <v>43783</v>
      </c>
      <c r="H4" s="171">
        <v>43788</v>
      </c>
      <c r="I4" s="1278">
        <f ca="1" t="shared" si="0"/>
        <v>116</v>
      </c>
      <c r="J4" s="959" t="s">
        <v>158</v>
      </c>
      <c r="K4" s="371" t="s">
        <v>54</v>
      </c>
      <c r="L4" s="1392"/>
      <c r="M4" s="1284"/>
      <c r="N4" s="2005"/>
      <c r="O4" s="354"/>
      <c r="P4" s="1395"/>
      <c r="Q4" s="1254"/>
      <c r="R4" s="1255"/>
      <c r="S4" s="2021"/>
      <c r="T4" s="2022"/>
      <c r="U4" s="1258"/>
      <c r="V4" s="1257"/>
      <c r="W4" s="1304"/>
      <c r="X4" s="1304"/>
      <c r="Y4" s="1304"/>
      <c r="Z4" s="1304"/>
      <c r="AA4" s="1304"/>
    </row>
    <row r="5" s="23" customFormat="1" ht="23.1" customHeight="1" spans="1:27">
      <c r="A5" s="1225">
        <v>3</v>
      </c>
      <c r="B5" s="1224" t="s">
        <v>39</v>
      </c>
      <c r="C5" s="311"/>
      <c r="D5" s="1988" t="s">
        <v>462</v>
      </c>
      <c r="E5" s="1265">
        <v>195200</v>
      </c>
      <c r="F5" s="1230" t="s">
        <v>492</v>
      </c>
      <c r="G5" s="47">
        <v>43801</v>
      </c>
      <c r="H5" s="121">
        <v>43804</v>
      </c>
      <c r="I5" s="1278">
        <f ca="1" t="shared" si="0"/>
        <v>100</v>
      </c>
      <c r="J5" s="959" t="s">
        <v>158</v>
      </c>
      <c r="K5" s="371"/>
      <c r="L5" s="1392"/>
      <c r="M5" s="1284"/>
      <c r="N5" s="2005"/>
      <c r="O5" s="354"/>
      <c r="P5" s="1395"/>
      <c r="Q5" s="1254"/>
      <c r="R5" s="1255"/>
      <c r="S5" s="2021"/>
      <c r="T5" s="2022"/>
      <c r="U5" s="2023"/>
      <c r="V5" s="1257"/>
      <c r="W5" s="1304"/>
      <c r="X5" s="1304"/>
      <c r="Y5" s="1304"/>
      <c r="Z5" s="1304"/>
      <c r="AA5" s="1304"/>
    </row>
    <row r="6" s="23" customFormat="1" ht="23.1" customHeight="1" spans="1:27">
      <c r="A6" s="1225">
        <v>4</v>
      </c>
      <c r="B6" s="1224" t="s">
        <v>39</v>
      </c>
      <c r="C6" s="311"/>
      <c r="D6" s="1988" t="s">
        <v>462</v>
      </c>
      <c r="E6" s="1265">
        <v>195200</v>
      </c>
      <c r="F6" s="1230" t="s">
        <v>493</v>
      </c>
      <c r="G6" s="47">
        <v>43801</v>
      </c>
      <c r="H6" s="121">
        <v>43804</v>
      </c>
      <c r="I6" s="1278">
        <f ca="1" t="shared" si="0"/>
        <v>100</v>
      </c>
      <c r="J6" s="959" t="s">
        <v>158</v>
      </c>
      <c r="K6" s="371"/>
      <c r="L6" s="1392"/>
      <c r="M6" s="1284"/>
      <c r="N6" s="2005"/>
      <c r="O6" s="354"/>
      <c r="P6" s="1395"/>
      <c r="Q6" s="1254"/>
      <c r="R6" s="1255"/>
      <c r="S6" s="2021"/>
      <c r="T6" s="2022"/>
      <c r="U6" s="2023"/>
      <c r="V6" s="1257"/>
      <c r="W6" s="1304"/>
      <c r="X6" s="1304"/>
      <c r="Y6" s="1304"/>
      <c r="Z6" s="1304"/>
      <c r="AA6" s="1304"/>
    </row>
    <row r="7" s="23" customFormat="1" ht="23.1" customHeight="1" spans="1:27">
      <c r="A7" s="1225">
        <v>5</v>
      </c>
      <c r="B7" s="1224" t="s">
        <v>39</v>
      </c>
      <c r="C7" s="311"/>
      <c r="D7" s="1988" t="s">
        <v>462</v>
      </c>
      <c r="E7" s="1265">
        <v>195200</v>
      </c>
      <c r="F7" s="1230" t="s">
        <v>494</v>
      </c>
      <c r="G7" s="47">
        <v>43801</v>
      </c>
      <c r="H7" s="121">
        <v>43804</v>
      </c>
      <c r="I7" s="1278">
        <f ca="1" t="shared" si="0"/>
        <v>100</v>
      </c>
      <c r="J7" s="959" t="s">
        <v>158</v>
      </c>
      <c r="K7" s="371"/>
      <c r="L7" s="1392"/>
      <c r="M7" s="1284"/>
      <c r="N7" s="2005"/>
      <c r="O7" s="354"/>
      <c r="P7" s="1395"/>
      <c r="Q7" s="1254"/>
      <c r="R7" s="1255"/>
      <c r="S7" s="2021"/>
      <c r="T7" s="2022"/>
      <c r="U7" s="2023"/>
      <c r="V7" s="1257"/>
      <c r="W7" s="1304"/>
      <c r="X7" s="1304"/>
      <c r="Y7" s="1304"/>
      <c r="Z7" s="1304"/>
      <c r="AA7" s="1304"/>
    </row>
    <row r="8" s="23" customFormat="1" ht="23.1" customHeight="1" spans="1:27">
      <c r="A8" s="1225">
        <v>6</v>
      </c>
      <c r="B8" s="1224" t="s">
        <v>39</v>
      </c>
      <c r="C8" s="311"/>
      <c r="D8" s="1263" t="s">
        <v>495</v>
      </c>
      <c r="E8" s="1383">
        <v>195200</v>
      </c>
      <c r="F8" s="1230" t="s">
        <v>496</v>
      </c>
      <c r="G8" s="1227">
        <v>43784</v>
      </c>
      <c r="H8" s="171">
        <v>43788</v>
      </c>
      <c r="I8" s="1278">
        <f ca="1" t="shared" si="0"/>
        <v>116</v>
      </c>
      <c r="J8" s="959" t="s">
        <v>158</v>
      </c>
      <c r="K8" s="371" t="s">
        <v>54</v>
      </c>
      <c r="L8" s="1392"/>
      <c r="M8" s="1284"/>
      <c r="N8" s="2005"/>
      <c r="O8" s="354"/>
      <c r="P8" s="1395"/>
      <c r="Q8" s="1254"/>
      <c r="R8" s="1255"/>
      <c r="S8" s="2021"/>
      <c r="T8" s="2022"/>
      <c r="U8" s="1258"/>
      <c r="V8" s="1257"/>
      <c r="W8" s="1304"/>
      <c r="X8" s="1304"/>
      <c r="Y8" s="1304"/>
      <c r="Z8" s="1304"/>
      <c r="AA8" s="1304"/>
    </row>
    <row r="9" s="23" customFormat="1" ht="23.1" customHeight="1" spans="1:27">
      <c r="A9" s="1225">
        <v>7</v>
      </c>
      <c r="B9" s="1224" t="s">
        <v>39</v>
      </c>
      <c r="C9" s="311"/>
      <c r="D9" s="1263" t="s">
        <v>497</v>
      </c>
      <c r="E9" s="1383">
        <v>195200</v>
      </c>
      <c r="F9" s="1230" t="s">
        <v>498</v>
      </c>
      <c r="G9" s="1227">
        <v>43801</v>
      </c>
      <c r="H9" s="171">
        <v>43804</v>
      </c>
      <c r="I9" s="1278">
        <f ca="1" t="shared" si="0"/>
        <v>100</v>
      </c>
      <c r="J9" s="959" t="s">
        <v>158</v>
      </c>
      <c r="K9" s="371"/>
      <c r="L9" s="1392"/>
      <c r="M9" s="1284"/>
      <c r="N9" s="2005"/>
      <c r="O9" s="354"/>
      <c r="P9" s="1395"/>
      <c r="Q9" s="1254"/>
      <c r="R9" s="1255"/>
      <c r="S9" s="2021"/>
      <c r="T9" s="2022"/>
      <c r="U9" s="2023"/>
      <c r="V9" s="1257"/>
      <c r="W9" s="1304"/>
      <c r="X9" s="1304"/>
      <c r="Y9" s="1304"/>
      <c r="Z9" s="1304"/>
      <c r="AA9" s="1304"/>
    </row>
    <row r="10" s="23" customFormat="1" ht="23.1" customHeight="1" spans="1:27">
      <c r="A10" s="1225">
        <v>8</v>
      </c>
      <c r="B10" s="1224" t="s">
        <v>39</v>
      </c>
      <c r="C10" s="311" t="s">
        <v>499</v>
      </c>
      <c r="D10" s="55" t="s">
        <v>500</v>
      </c>
      <c r="E10" s="1264">
        <v>218800</v>
      </c>
      <c r="F10" s="1230" t="s">
        <v>501</v>
      </c>
      <c r="G10" s="171">
        <v>43718</v>
      </c>
      <c r="H10" s="171">
        <v>43730</v>
      </c>
      <c r="I10" s="1278">
        <f ca="1" t="shared" ref="I10:I18" si="1">TODAY()-H10</f>
        <v>174</v>
      </c>
      <c r="J10" s="959" t="s">
        <v>78</v>
      </c>
      <c r="K10" s="48" t="s">
        <v>141</v>
      </c>
      <c r="L10" s="338">
        <v>43767</v>
      </c>
      <c r="M10" s="355" t="s">
        <v>52</v>
      </c>
      <c r="N10" s="1285" t="s">
        <v>502</v>
      </c>
      <c r="O10" s="1285" t="s">
        <v>80</v>
      </c>
      <c r="P10" s="1285" t="s">
        <v>46</v>
      </c>
      <c r="Q10" s="1402">
        <v>43800</v>
      </c>
      <c r="R10" s="1402">
        <v>43800</v>
      </c>
      <c r="S10" s="1297">
        <f ca="1">TODAY()-Q10</f>
        <v>104</v>
      </c>
      <c r="T10" s="1295" t="s">
        <v>47</v>
      </c>
      <c r="U10" s="642"/>
      <c r="V10" s="1257"/>
      <c r="W10" s="1304"/>
      <c r="X10" s="1304"/>
      <c r="Y10" s="1304"/>
      <c r="Z10" s="1304"/>
      <c r="AA10" s="1304"/>
    </row>
    <row r="11" s="14" customFormat="1" ht="23.1" customHeight="1" spans="1:27">
      <c r="A11" s="1225">
        <v>9</v>
      </c>
      <c r="B11" s="1224" t="s">
        <v>39</v>
      </c>
      <c r="C11" s="311"/>
      <c r="D11" s="55" t="s">
        <v>475</v>
      </c>
      <c r="E11" s="1264">
        <v>219700</v>
      </c>
      <c r="F11" s="1230" t="s">
        <v>503</v>
      </c>
      <c r="G11" s="171">
        <v>43781</v>
      </c>
      <c r="H11" s="171">
        <v>43782</v>
      </c>
      <c r="I11" s="1297">
        <f ca="1" t="shared" si="1"/>
        <v>122</v>
      </c>
      <c r="J11" s="959" t="s">
        <v>158</v>
      </c>
      <c r="K11" s="371" t="s">
        <v>54</v>
      </c>
      <c r="L11" s="338"/>
      <c r="M11" s="632"/>
      <c r="N11" s="48"/>
      <c r="O11" s="1274"/>
      <c r="P11" s="1243"/>
      <c r="Q11" s="44"/>
      <c r="R11" s="44"/>
      <c r="S11" s="1297"/>
      <c r="T11" s="1295"/>
      <c r="U11" s="981"/>
      <c r="V11" s="1216"/>
      <c r="W11" s="1216"/>
      <c r="X11" s="1216"/>
      <c r="Y11" s="1216"/>
      <c r="Z11" s="1216"/>
      <c r="AA11" s="1216"/>
    </row>
    <row r="12" s="14" customFormat="1" ht="23.1" customHeight="1" spans="1:27">
      <c r="A12" s="1225">
        <v>10</v>
      </c>
      <c r="B12" s="1224" t="s">
        <v>39</v>
      </c>
      <c r="C12" s="311"/>
      <c r="D12" s="55" t="s">
        <v>475</v>
      </c>
      <c r="E12" s="1264">
        <v>219700</v>
      </c>
      <c r="F12" s="1230" t="s">
        <v>504</v>
      </c>
      <c r="G12" s="171">
        <v>43781</v>
      </c>
      <c r="H12" s="171">
        <v>43782</v>
      </c>
      <c r="I12" s="1297">
        <f ca="1" t="shared" si="1"/>
        <v>122</v>
      </c>
      <c r="J12" s="959" t="s">
        <v>158</v>
      </c>
      <c r="K12" s="371" t="s">
        <v>54</v>
      </c>
      <c r="L12" s="338"/>
      <c r="M12" s="632"/>
      <c r="N12" s="48"/>
      <c r="O12" s="1274"/>
      <c r="P12" s="1243"/>
      <c r="Q12" s="44"/>
      <c r="R12" s="44"/>
      <c r="S12" s="1297"/>
      <c r="T12" s="1295"/>
      <c r="U12" s="981"/>
      <c r="V12" s="1216"/>
      <c r="W12" s="1216"/>
      <c r="X12" s="1216"/>
      <c r="Y12" s="1216"/>
      <c r="Z12" s="1216"/>
      <c r="AA12" s="1216"/>
    </row>
    <row r="13" s="14" customFormat="1" ht="23.1" customHeight="1" spans="1:27">
      <c r="A13" s="1225">
        <v>11</v>
      </c>
      <c r="B13" s="1224" t="s">
        <v>39</v>
      </c>
      <c r="C13" s="311"/>
      <c r="D13" s="55" t="s">
        <v>477</v>
      </c>
      <c r="E13" s="1264">
        <v>219700</v>
      </c>
      <c r="F13" s="1230" t="s">
        <v>505</v>
      </c>
      <c r="G13" s="171">
        <v>43787</v>
      </c>
      <c r="H13" s="171">
        <v>43793</v>
      </c>
      <c r="I13" s="1297">
        <f ca="1" t="shared" si="1"/>
        <v>111</v>
      </c>
      <c r="J13" s="959" t="s">
        <v>158</v>
      </c>
      <c r="K13" s="52"/>
      <c r="L13" s="338"/>
      <c r="M13" s="632" t="s">
        <v>52</v>
      </c>
      <c r="N13" s="48" t="s">
        <v>506</v>
      </c>
      <c r="O13" s="299" t="s">
        <v>465</v>
      </c>
      <c r="P13" s="1243" t="s">
        <v>89</v>
      </c>
      <c r="Q13" s="44">
        <v>43787</v>
      </c>
      <c r="R13" s="44">
        <v>43788</v>
      </c>
      <c r="S13" s="1297">
        <f ca="1">TODAY()-R13</f>
        <v>116</v>
      </c>
      <c r="T13" s="1295" t="s">
        <v>47</v>
      </c>
      <c r="U13" s="981"/>
      <c r="V13" s="1216"/>
      <c r="W13" s="1216"/>
      <c r="X13" s="1216"/>
      <c r="Y13" s="1216"/>
      <c r="Z13" s="1216"/>
      <c r="AA13" s="1216"/>
    </row>
    <row r="14" s="14" customFormat="1" ht="23.1" customHeight="1" spans="1:27">
      <c r="A14" s="1225">
        <v>12</v>
      </c>
      <c r="B14" s="1224" t="s">
        <v>39</v>
      </c>
      <c r="C14" s="198" t="s">
        <v>507</v>
      </c>
      <c r="D14" s="55" t="s">
        <v>467</v>
      </c>
      <c r="E14" s="1383">
        <v>232700</v>
      </c>
      <c r="F14" s="1230" t="s">
        <v>508</v>
      </c>
      <c r="G14" s="171">
        <v>43691</v>
      </c>
      <c r="H14" s="171">
        <v>43693</v>
      </c>
      <c r="I14" s="1297">
        <f ca="1" t="shared" si="1"/>
        <v>211</v>
      </c>
      <c r="J14" s="959" t="s">
        <v>509</v>
      </c>
      <c r="K14" s="52"/>
      <c r="L14" s="338"/>
      <c r="M14" s="632" t="s">
        <v>52</v>
      </c>
      <c r="N14" s="1305" t="s">
        <v>510</v>
      </c>
      <c r="O14" s="1282" t="s">
        <v>258</v>
      </c>
      <c r="P14" s="1283" t="s">
        <v>59</v>
      </c>
      <c r="Q14" s="47">
        <v>43801</v>
      </c>
      <c r="R14" s="47">
        <v>43802</v>
      </c>
      <c r="S14" s="1297">
        <f ca="1">TODAY()-R14</f>
        <v>102</v>
      </c>
      <c r="T14" s="1295" t="s">
        <v>47</v>
      </c>
      <c r="U14" s="1003"/>
      <c r="V14" s="1216"/>
      <c r="W14" s="1216"/>
      <c r="X14" s="1216"/>
      <c r="Y14" s="1216"/>
      <c r="Z14" s="1216"/>
      <c r="AA14" s="1216"/>
    </row>
    <row r="15" s="14" customFormat="1" ht="23.1" customHeight="1" spans="1:27">
      <c r="A15" s="1225">
        <v>13</v>
      </c>
      <c r="B15" s="1224" t="s">
        <v>39</v>
      </c>
      <c r="C15" s="198"/>
      <c r="D15" s="55" t="s">
        <v>467</v>
      </c>
      <c r="E15" s="1383">
        <v>232700</v>
      </c>
      <c r="F15" s="1230" t="s">
        <v>511</v>
      </c>
      <c r="G15" s="171">
        <v>43691</v>
      </c>
      <c r="H15" s="171">
        <v>43693</v>
      </c>
      <c r="I15" s="1297">
        <f ca="1" t="shared" si="1"/>
        <v>211</v>
      </c>
      <c r="J15" s="959" t="s">
        <v>509</v>
      </c>
      <c r="K15" s="52" t="s">
        <v>141</v>
      </c>
      <c r="L15" s="338"/>
      <c r="M15" s="632" t="s">
        <v>52</v>
      </c>
      <c r="N15" s="1391"/>
      <c r="O15" s="1274" t="s">
        <v>417</v>
      </c>
      <c r="P15" s="1249"/>
      <c r="Q15" s="47"/>
      <c r="R15" s="47"/>
      <c r="S15" s="1278"/>
      <c r="T15" s="1247"/>
      <c r="U15" s="1003"/>
      <c r="V15" s="1216"/>
      <c r="W15" s="1216"/>
      <c r="X15" s="1216"/>
      <c r="Y15" s="1216"/>
      <c r="Z15" s="1216"/>
      <c r="AA15" s="1216"/>
    </row>
    <row r="16" s="14" customFormat="1" ht="23.1" customHeight="1" spans="1:27">
      <c r="A16" s="1225">
        <v>14</v>
      </c>
      <c r="B16" s="1224" t="s">
        <v>39</v>
      </c>
      <c r="C16" s="198"/>
      <c r="D16" s="55" t="s">
        <v>467</v>
      </c>
      <c r="E16" s="1383">
        <v>232700</v>
      </c>
      <c r="F16" s="1230" t="s">
        <v>512</v>
      </c>
      <c r="G16" s="171">
        <v>43691</v>
      </c>
      <c r="H16" s="171">
        <v>43693</v>
      </c>
      <c r="I16" s="1297">
        <f ca="1" t="shared" si="1"/>
        <v>211</v>
      </c>
      <c r="J16" s="959" t="s">
        <v>509</v>
      </c>
      <c r="K16" s="371" t="s">
        <v>54</v>
      </c>
      <c r="L16" s="338"/>
      <c r="M16" s="632" t="s">
        <v>52</v>
      </c>
      <c r="N16" s="1391"/>
      <c r="O16" s="1115" t="s">
        <v>417</v>
      </c>
      <c r="P16" s="1249"/>
      <c r="Q16" s="47"/>
      <c r="R16" s="47"/>
      <c r="S16" s="1278"/>
      <c r="T16" s="1247"/>
      <c r="U16" s="1003"/>
      <c r="V16" s="1216"/>
      <c r="W16" s="1216"/>
      <c r="X16" s="1216"/>
      <c r="Y16" s="1216"/>
      <c r="Z16" s="1216"/>
      <c r="AA16" s="1216"/>
    </row>
    <row r="17" s="14" customFormat="1" ht="23.1" customHeight="1" spans="1:27">
      <c r="A17" s="1225">
        <v>15</v>
      </c>
      <c r="B17" s="1224" t="s">
        <v>39</v>
      </c>
      <c r="C17" s="198" t="s">
        <v>513</v>
      </c>
      <c r="D17" s="55" t="s">
        <v>514</v>
      </c>
      <c r="E17" s="1264">
        <v>234600</v>
      </c>
      <c r="F17" s="1230" t="s">
        <v>515</v>
      </c>
      <c r="G17" s="171">
        <v>43784</v>
      </c>
      <c r="H17" s="171">
        <v>43788</v>
      </c>
      <c r="I17" s="1297">
        <f ca="1" t="shared" si="1"/>
        <v>116</v>
      </c>
      <c r="J17" s="959" t="s">
        <v>158</v>
      </c>
      <c r="K17" s="371" t="s">
        <v>54</v>
      </c>
      <c r="L17" s="338"/>
      <c r="M17" s="632"/>
      <c r="N17" s="1281"/>
      <c r="O17" s="1286"/>
      <c r="P17" s="1287"/>
      <c r="Q17" s="47"/>
      <c r="R17" s="47"/>
      <c r="S17" s="1297"/>
      <c r="T17" s="1295"/>
      <c r="U17" s="1057"/>
      <c r="V17" s="1216"/>
      <c r="W17" s="1216"/>
      <c r="X17" s="1216"/>
      <c r="Y17" s="1216"/>
      <c r="Z17" s="1216"/>
      <c r="AA17" s="1216"/>
    </row>
    <row r="18" s="14" customFormat="1" ht="23.1" customHeight="1" spans="1:27">
      <c r="A18" s="1225">
        <v>16</v>
      </c>
      <c r="B18" s="1224" t="s">
        <v>39</v>
      </c>
      <c r="C18" s="311" t="s">
        <v>516</v>
      </c>
      <c r="D18" s="55" t="s">
        <v>495</v>
      </c>
      <c r="E18" s="1383">
        <v>250900</v>
      </c>
      <c r="F18" s="1227" t="s">
        <v>517</v>
      </c>
      <c r="G18" s="171">
        <v>43690</v>
      </c>
      <c r="H18" s="171">
        <v>43696</v>
      </c>
      <c r="I18" s="1297">
        <f ca="1" t="shared" si="1"/>
        <v>208</v>
      </c>
      <c r="J18" s="959" t="s">
        <v>78</v>
      </c>
      <c r="K18" s="52" t="s">
        <v>141</v>
      </c>
      <c r="L18" s="338"/>
      <c r="M18" s="632" t="s">
        <v>52</v>
      </c>
      <c r="N18" s="1391"/>
      <c r="O18" s="1274" t="s">
        <v>417</v>
      </c>
      <c r="P18" s="48"/>
      <c r="Q18" s="47"/>
      <c r="R18" s="47"/>
      <c r="S18" s="1297"/>
      <c r="T18" s="52"/>
      <c r="U18" s="1057"/>
      <c r="V18" s="1216"/>
      <c r="W18" s="1216"/>
      <c r="X18" s="1216"/>
      <c r="Y18" s="1216"/>
      <c r="Z18" s="1216"/>
      <c r="AA18" s="1216"/>
    </row>
    <row r="19" customFormat="1" ht="13.5"/>
    <row r="20" s="12" customFormat="1" ht="12" spans="1:27">
      <c r="A20" s="1989"/>
      <c r="B20" s="1990"/>
      <c r="C20" s="1991" t="s">
        <v>483</v>
      </c>
      <c r="D20" s="1989"/>
      <c r="E20" s="1992"/>
      <c r="F20" s="1989"/>
      <c r="G20" s="1993"/>
      <c r="H20" s="1994"/>
      <c r="I20" s="2006"/>
      <c r="J20" s="2007"/>
      <c r="K20" s="2008"/>
      <c r="L20" s="2009"/>
      <c r="M20" s="2010"/>
      <c r="N20" s="2011"/>
      <c r="O20" s="195"/>
      <c r="P20" s="2012"/>
      <c r="Q20" s="2024"/>
      <c r="R20" s="2025"/>
      <c r="S20" s="2006"/>
      <c r="T20" s="2026"/>
      <c r="U20" s="2027"/>
      <c r="V20" s="191"/>
      <c r="W20" s="191"/>
      <c r="X20" s="191"/>
      <c r="Y20" s="191"/>
      <c r="Z20" s="191"/>
      <c r="AA20" s="191"/>
    </row>
    <row r="21" s="22" customFormat="1" ht="12" spans="1:21">
      <c r="A21" s="12"/>
      <c r="C21" s="1991" t="s">
        <v>518</v>
      </c>
      <c r="E21" s="1995"/>
      <c r="G21" s="1996"/>
      <c r="H21" s="1996"/>
      <c r="I21" s="2013"/>
      <c r="J21" s="1997"/>
      <c r="L21" s="2014"/>
      <c r="M21" s="12"/>
      <c r="N21" s="10"/>
      <c r="O21" s="10"/>
      <c r="P21" s="10"/>
      <c r="Q21" s="2028"/>
      <c r="R21" s="2028"/>
      <c r="S21" s="2013"/>
      <c r="T21" s="10"/>
      <c r="U21" s="12"/>
    </row>
    <row r="22" s="22" customFormat="1" ht="12" spans="1:21">
      <c r="A22" s="12"/>
      <c r="C22" s="1991" t="s">
        <v>519</v>
      </c>
      <c r="E22" s="1995"/>
      <c r="G22" s="1996"/>
      <c r="H22" s="1996"/>
      <c r="I22" s="2013"/>
      <c r="J22" s="1997"/>
      <c r="L22" s="2014"/>
      <c r="M22" s="12"/>
      <c r="N22" s="10"/>
      <c r="O22" s="10"/>
      <c r="P22" s="10"/>
      <c r="Q22" s="2028"/>
      <c r="R22" s="2028"/>
      <c r="S22" s="2013"/>
      <c r="T22" s="10"/>
      <c r="U22" s="12"/>
    </row>
    <row r="23" s="22" customFormat="1" ht="12" spans="1:21">
      <c r="A23" s="12"/>
      <c r="C23" s="1991" t="s">
        <v>520</v>
      </c>
      <c r="E23" s="1995"/>
      <c r="G23" s="1996"/>
      <c r="H23" s="1996" t="s">
        <v>521</v>
      </c>
      <c r="I23" s="2013"/>
      <c r="J23" s="2015"/>
      <c r="L23" s="2014"/>
      <c r="M23" s="12"/>
      <c r="N23" s="10"/>
      <c r="O23" s="10"/>
      <c r="P23" s="10"/>
      <c r="Q23" s="2028"/>
      <c r="R23" s="2028"/>
      <c r="S23" s="2013"/>
      <c r="T23" s="10"/>
      <c r="U23" s="12"/>
    </row>
    <row r="24" s="22" customFormat="1" ht="12" spans="1:21">
      <c r="A24" s="12"/>
      <c r="C24" s="1997"/>
      <c r="E24" s="1995"/>
      <c r="G24" s="1996"/>
      <c r="H24" s="1996"/>
      <c r="I24" s="2013"/>
      <c r="J24" s="2015"/>
      <c r="L24" s="2014"/>
      <c r="M24" s="12"/>
      <c r="N24" s="10"/>
      <c r="O24" s="10"/>
      <c r="P24" s="10"/>
      <c r="Q24" s="2028"/>
      <c r="R24" s="2028"/>
      <c r="S24" s="2013"/>
      <c r="T24" s="10"/>
      <c r="U24" s="12"/>
    </row>
    <row r="50" spans="24:35">
      <c r="X50" s="1978">
        <v>0</v>
      </c>
      <c r="AI50" s="810">
        <f>SUM(V50:AH50)</f>
        <v>0</v>
      </c>
    </row>
  </sheetData>
  <mergeCells count="1">
    <mergeCell ref="A1:U1"/>
  </mergeCells>
  <conditionalFormatting sqref="I1">
    <cfRule type="cellIs" dxfId="1" priority="515" operator="greaterThan">
      <formula>180</formula>
    </cfRule>
    <cfRule type="cellIs" dxfId="1" priority="516" operator="greaterThan">
      <formula>260</formula>
    </cfRule>
    <cfRule type="cellIs" dxfId="1" priority="517" operator="greaterThan">
      <formula>260</formula>
    </cfRule>
    <cfRule type="cellIs" dxfId="1" priority="518" operator="greaterThan">
      <formula>330</formula>
    </cfRule>
  </conditionalFormatting>
  <conditionalFormatting sqref="I3">
    <cfRule type="cellIs" dxfId="1" priority="98" operator="greaterThan">
      <formula>180</formula>
    </cfRule>
    <cfRule type="cellIs" dxfId="1" priority="99" operator="greaterThan">
      <formula>260</formula>
    </cfRule>
    <cfRule type="cellIs" dxfId="1" priority="100" operator="greaterThan">
      <formula>330</formula>
    </cfRule>
    <cfRule type="aboveAverage" priority="101" equalAverage="1"/>
  </conditionalFormatting>
  <conditionalFormatting sqref="I4">
    <cfRule type="cellIs" dxfId="1" priority="65" operator="greaterThan">
      <formula>180</formula>
    </cfRule>
    <cfRule type="cellIs" dxfId="1" priority="66" operator="greaterThan">
      <formula>260</formula>
    </cfRule>
    <cfRule type="cellIs" dxfId="1" priority="67" operator="greaterThan">
      <formula>330</formula>
    </cfRule>
    <cfRule type="aboveAverage" priority="68" equalAverage="1"/>
  </conditionalFormatting>
  <conditionalFormatting sqref="F5">
    <cfRule type="duplicateValues" dxfId="2" priority="24"/>
  </conditionalFormatting>
  <conditionalFormatting sqref="I5">
    <cfRule type="cellIs" dxfId="1" priority="14" operator="greaterThan">
      <formula>180</formula>
    </cfRule>
    <cfRule type="cellIs" dxfId="1" priority="15" operator="greaterThan">
      <formula>260</formula>
    </cfRule>
    <cfRule type="cellIs" dxfId="1" priority="16" operator="greaterThan">
      <formula>330</formula>
    </cfRule>
    <cfRule type="aboveAverage" priority="17" equalAverage="1"/>
  </conditionalFormatting>
  <conditionalFormatting sqref="F6">
    <cfRule type="duplicateValues" dxfId="2" priority="23"/>
  </conditionalFormatting>
  <conditionalFormatting sqref="I6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  <cfRule type="aboveAverage" priority="13" equalAverage="1"/>
  </conditionalFormatting>
  <conditionalFormatting sqref="F7">
    <cfRule type="duplicateValues" dxfId="2" priority="22"/>
  </conditionalFormatting>
  <conditionalFormatting sqref="I7">
    <cfRule type="cellIs" dxfId="1" priority="6" operator="greaterThan">
      <formula>180</formula>
    </cfRule>
    <cfRule type="cellIs" dxfId="1" priority="7" operator="greaterThan">
      <formula>260</formula>
    </cfRule>
    <cfRule type="cellIs" dxfId="1" priority="8" operator="greaterThan">
      <formula>330</formula>
    </cfRule>
    <cfRule type="aboveAverage" priority="9" equalAverage="1"/>
  </conditionalFormatting>
  <conditionalFormatting sqref="I8">
    <cfRule type="cellIs" dxfId="1" priority="51" operator="greaterThan">
      <formula>180</formula>
    </cfRule>
    <cfRule type="cellIs" dxfId="1" priority="52" operator="greaterThan">
      <formula>260</formula>
    </cfRule>
    <cfRule type="cellIs" dxfId="1" priority="53" operator="greaterThan">
      <formula>330</formula>
    </cfRule>
    <cfRule type="aboveAverage" priority="54" equalAverage="1"/>
  </conditionalFormatting>
  <conditionalFormatting sqref="F9">
    <cfRule type="duplicateValues" dxfId="2" priority="5"/>
  </conditionalFormatting>
  <conditionalFormatting sqref="I9">
    <cfRule type="aboveAverage" priority="4" equalAverage="1"/>
    <cfRule type="cellIs" dxfId="1" priority="3" operator="greaterThan">
      <formula>330</formula>
    </cfRule>
    <cfRule type="cellIs" dxfId="1" priority="2" operator="greaterThan">
      <formula>260</formula>
    </cfRule>
    <cfRule type="cellIs" dxfId="1" priority="1" operator="greaterThan">
      <formula>180</formula>
    </cfRule>
  </conditionalFormatting>
  <conditionalFormatting sqref="F10">
    <cfRule type="duplicateValues" dxfId="2" priority="64"/>
  </conditionalFormatting>
  <conditionalFormatting sqref="I10">
    <cfRule type="cellIs" dxfId="1" priority="60" operator="greaterThan">
      <formula>180</formula>
    </cfRule>
    <cfRule type="cellIs" dxfId="1" priority="61" operator="greaterThan">
      <formula>260</formula>
    </cfRule>
    <cfRule type="cellIs" dxfId="1" priority="62" operator="greaterThan">
      <formula>330</formula>
    </cfRule>
    <cfRule type="aboveAverage" priority="63" equalAverage="1"/>
  </conditionalFormatting>
  <conditionalFormatting sqref="I11">
    <cfRule type="cellIs" dxfId="1" priority="90" operator="greaterThan">
      <formula>180</formula>
    </cfRule>
    <cfRule type="cellIs" dxfId="1" priority="92" operator="greaterThan">
      <formula>260</formula>
    </cfRule>
    <cfRule type="cellIs" dxfId="1" priority="94" operator="greaterThan">
      <formula>330</formula>
    </cfRule>
    <cfRule type="aboveAverage" priority="96" equalAverage="1"/>
  </conditionalFormatting>
  <conditionalFormatting sqref="I12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  <cfRule type="aboveAverage" priority="88" equalAverage="1"/>
  </conditionalFormatting>
  <conditionalFormatting sqref="F13">
    <cfRule type="duplicateValues" dxfId="2" priority="48"/>
  </conditionalFormatting>
  <conditionalFormatting sqref="I13">
    <cfRule type="cellIs" dxfId="1" priority="44" operator="greaterThan">
      <formula>180</formula>
    </cfRule>
    <cfRule type="cellIs" dxfId="1" priority="45" operator="greaterThan">
      <formula>260</formula>
    </cfRule>
    <cfRule type="cellIs" dxfId="1" priority="46" operator="greaterThan">
      <formula>330</formula>
    </cfRule>
    <cfRule type="aboveAverage" priority="47" equalAverage="1"/>
  </conditionalFormatting>
  <conditionalFormatting sqref="F14">
    <cfRule type="duplicateValues" dxfId="3" priority="190"/>
  </conditionalFormatting>
  <conditionalFormatting sqref="I14">
    <cfRule type="cellIs" dxfId="1" priority="178" operator="greaterThan">
      <formula>180</formula>
    </cfRule>
    <cfRule type="cellIs" dxfId="1" priority="181" operator="greaterThan">
      <formula>260</formula>
    </cfRule>
    <cfRule type="cellIs" dxfId="1" priority="184" operator="greaterThan">
      <formula>330</formula>
    </cfRule>
    <cfRule type="aboveAverage" priority="187" equalAverage="1"/>
  </conditionalFormatting>
  <conditionalFormatting sqref="N14">
    <cfRule type="duplicateValues" dxfId="3" priority="26"/>
  </conditionalFormatting>
  <conditionalFormatting sqref="F15">
    <cfRule type="duplicateValues" dxfId="3" priority="189"/>
  </conditionalFormatting>
  <conditionalFormatting sqref="I15">
    <cfRule type="cellIs" dxfId="1" priority="177" operator="greaterThan">
      <formula>180</formula>
    </cfRule>
    <cfRule type="cellIs" dxfId="1" priority="180" operator="greaterThan">
      <formula>260</formula>
    </cfRule>
    <cfRule type="cellIs" dxfId="1" priority="183" operator="greaterThan">
      <formula>330</formula>
    </cfRule>
    <cfRule type="aboveAverage" priority="186" equalAverage="1"/>
  </conditionalFormatting>
  <conditionalFormatting sqref="F16">
    <cfRule type="duplicateValues" dxfId="3" priority="43"/>
  </conditionalFormatting>
  <conditionalFormatting sqref="I16">
    <cfRule type="cellIs" dxfId="1" priority="39" operator="greaterThan">
      <formula>180</formula>
    </cfRule>
    <cfRule type="cellIs" dxfId="1" priority="40" operator="greaterThan">
      <formula>260</formula>
    </cfRule>
    <cfRule type="cellIs" dxfId="1" priority="41" operator="greaterThan">
      <formula>330</formula>
    </cfRule>
    <cfRule type="aboveAverage" priority="42" equalAverage="1"/>
  </conditionalFormatting>
  <conditionalFormatting sqref="F17">
    <cfRule type="duplicateValues" dxfId="2" priority="38"/>
  </conditionalFormatting>
  <conditionalFormatting sqref="I17">
    <cfRule type="cellIs" dxfId="1" priority="34" operator="greaterThan">
      <formula>180</formula>
    </cfRule>
    <cfRule type="cellIs" dxfId="1" priority="35" operator="greaterThan">
      <formula>260</formula>
    </cfRule>
    <cfRule type="cellIs" dxfId="1" priority="36" operator="greaterThan">
      <formula>330</formula>
    </cfRule>
    <cfRule type="aboveAverage" priority="37" equalAverage="1"/>
  </conditionalFormatting>
  <conditionalFormatting sqref="F18">
    <cfRule type="duplicateValues" dxfId="3" priority="203"/>
    <cfRule type="duplicateValues" dxfId="3" priority="208"/>
  </conditionalFormatting>
  <conditionalFormatting sqref="I18">
    <cfRule type="cellIs" dxfId="1" priority="204" operator="greaterThan">
      <formula>180</formula>
    </cfRule>
    <cfRule type="cellIs" dxfId="1" priority="205" operator="greaterThan">
      <formula>260</formula>
    </cfRule>
    <cfRule type="cellIs" dxfId="1" priority="206" operator="greaterThan">
      <formula>330</formula>
    </cfRule>
    <cfRule type="aboveAverage" priority="207" equalAverage="1"/>
  </conditionalFormatting>
  <conditionalFormatting sqref="F20">
    <cfRule type="duplicateValues" dxfId="0" priority="507"/>
    <cfRule type="duplicateValues" dxfId="0" priority="508"/>
  </conditionalFormatting>
  <conditionalFormatting sqref="I20">
    <cfRule type="cellIs" dxfId="1" priority="509" operator="greaterThan">
      <formula>180</formula>
    </cfRule>
    <cfRule type="cellIs" dxfId="1" priority="510" operator="greaterThan">
      <formula>260</formula>
    </cfRule>
    <cfRule type="cellIs" dxfId="1" priority="511" operator="greaterThan">
      <formula>330</formula>
    </cfRule>
  </conditionalFormatting>
  <conditionalFormatting sqref="N20">
    <cfRule type="duplicateValues" dxfId="0" priority="506"/>
  </conditionalFormatting>
  <conditionalFormatting sqref="F11:F12">
    <cfRule type="duplicateValues" dxfId="2" priority="124"/>
  </conditionalFormatting>
  <conditionalFormatting sqref="I21:I65520">
    <cfRule type="cellIs" dxfId="1" priority="512" operator="greaterThan">
      <formula>180</formula>
    </cfRule>
    <cfRule type="cellIs" dxfId="1" priority="513" operator="greaterThan">
      <formula>260</formula>
    </cfRule>
    <cfRule type="cellIs" dxfId="1" priority="514" operator="greaterThan">
      <formula>330</formula>
    </cfRule>
  </conditionalFormatting>
  <conditionalFormatting sqref="F1:F2 F20:F1048576">
    <cfRule type="duplicateValues" dxfId="3" priority="266"/>
  </conditionalFormatting>
  <conditionalFormatting sqref="I1:I2 I20:I65520">
    <cfRule type="aboveAverage" priority="1836" equalAverage="1"/>
  </conditionalFormatting>
  <conditionalFormatting sqref="F3:F4 F8">
    <cfRule type="duplicateValues" dxfId="2" priority="102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4"/>
  <sheetViews>
    <sheetView showGridLines="0" workbookViewId="0">
      <pane ySplit="2" topLeftCell="A3" activePane="bottomLeft" state="frozen"/>
      <selection/>
      <selection pane="bottomLeft" activeCell="H12" sqref="H12"/>
    </sheetView>
  </sheetViews>
  <sheetFormatPr defaultColWidth="9" defaultRowHeight="14.25"/>
  <cols>
    <col min="1" max="1" width="3.25" style="1310" customWidth="1"/>
    <col min="2" max="2" width="4" style="1309" customWidth="1"/>
    <col min="3" max="3" width="19" style="1405" customWidth="1"/>
    <col min="4" max="4" width="14" style="23" customWidth="1"/>
    <col min="5" max="5" width="6.375" style="23" customWidth="1"/>
    <col min="6" max="6" width="15" style="1406" customWidth="1"/>
    <col min="7" max="7" width="8" style="611" customWidth="1"/>
    <col min="8" max="8" width="7.5" style="1407" customWidth="1"/>
    <col min="9" max="9" width="4.25" style="1952" customWidth="1"/>
    <col min="10" max="10" width="7.25" style="1953" customWidth="1"/>
    <col min="11" max="11" width="4.625" style="1310" customWidth="1"/>
    <col min="12" max="12" width="6.875" style="1412" customWidth="1"/>
    <col min="13" max="13" width="6.125" style="1412" customWidth="1"/>
    <col min="14" max="14" width="5.875" style="1412" customWidth="1"/>
    <col min="15" max="15" width="6.75" style="1412" customWidth="1"/>
    <col min="16" max="16" width="5.25" style="1412" customWidth="1"/>
    <col min="17" max="17" width="7.375" style="1413" customWidth="1"/>
    <col min="18" max="18" width="7.375" style="1954" customWidth="1"/>
    <col min="19" max="19" width="5.125" style="1415" customWidth="1"/>
    <col min="20" max="20" width="7.125" style="1416" customWidth="1"/>
    <col min="21" max="26" width="9" style="1315"/>
    <col min="27" max="256" width="9" style="1310"/>
    <col min="257" max="257" width="3.25" style="1310" customWidth="1"/>
    <col min="258" max="258" width="4" style="1310" customWidth="1"/>
    <col min="259" max="259" width="19" style="1310" customWidth="1"/>
    <col min="260" max="260" width="14" style="1310" customWidth="1"/>
    <col min="261" max="261" width="6.375" style="1310" customWidth="1"/>
    <col min="262" max="262" width="15" style="1310" customWidth="1"/>
    <col min="263" max="263" width="8" style="1310" customWidth="1"/>
    <col min="264" max="264" width="7.5" style="1310" customWidth="1"/>
    <col min="265" max="265" width="4.25" style="1310" customWidth="1"/>
    <col min="266" max="266" width="7.25" style="1310" customWidth="1"/>
    <col min="267" max="267" width="4.625" style="1310" customWidth="1"/>
    <col min="268" max="268" width="6.875" style="1310" customWidth="1"/>
    <col min="269" max="269" width="6.125" style="1310" customWidth="1"/>
    <col min="270" max="270" width="5.875" style="1310" customWidth="1"/>
    <col min="271" max="271" width="6.75" style="1310" customWidth="1"/>
    <col min="272" max="272" width="5.25" style="1310" customWidth="1"/>
    <col min="273" max="274" width="7.375" style="1310" customWidth="1"/>
    <col min="275" max="275" width="5.125" style="1310" customWidth="1"/>
    <col min="276" max="276" width="7.125" style="1310" customWidth="1"/>
    <col min="277" max="512" width="9" style="1310"/>
    <col min="513" max="513" width="3.25" style="1310" customWidth="1"/>
    <col min="514" max="514" width="4" style="1310" customWidth="1"/>
    <col min="515" max="515" width="19" style="1310" customWidth="1"/>
    <col min="516" max="516" width="14" style="1310" customWidth="1"/>
    <col min="517" max="517" width="6.375" style="1310" customWidth="1"/>
    <col min="518" max="518" width="15" style="1310" customWidth="1"/>
    <col min="519" max="519" width="8" style="1310" customWidth="1"/>
    <col min="520" max="520" width="7.5" style="1310" customWidth="1"/>
    <col min="521" max="521" width="4.25" style="1310" customWidth="1"/>
    <col min="522" max="522" width="7.25" style="1310" customWidth="1"/>
    <col min="523" max="523" width="4.625" style="1310" customWidth="1"/>
    <col min="524" max="524" width="6.875" style="1310" customWidth="1"/>
    <col min="525" max="525" width="6.125" style="1310" customWidth="1"/>
    <col min="526" max="526" width="5.875" style="1310" customWidth="1"/>
    <col min="527" max="527" width="6.75" style="1310" customWidth="1"/>
    <col min="528" max="528" width="5.25" style="1310" customWidth="1"/>
    <col min="529" max="530" width="7.375" style="1310" customWidth="1"/>
    <col min="531" max="531" width="5.125" style="1310" customWidth="1"/>
    <col min="532" max="532" width="7.125" style="1310" customWidth="1"/>
    <col min="533" max="768" width="9" style="1310"/>
    <col min="769" max="769" width="3.25" style="1310" customWidth="1"/>
    <col min="770" max="770" width="4" style="1310" customWidth="1"/>
    <col min="771" max="771" width="19" style="1310" customWidth="1"/>
    <col min="772" max="772" width="14" style="1310" customWidth="1"/>
    <col min="773" max="773" width="6.375" style="1310" customWidth="1"/>
    <col min="774" max="774" width="15" style="1310" customWidth="1"/>
    <col min="775" max="775" width="8" style="1310" customWidth="1"/>
    <col min="776" max="776" width="7.5" style="1310" customWidth="1"/>
    <col min="777" max="777" width="4.25" style="1310" customWidth="1"/>
    <col min="778" max="778" width="7.25" style="1310" customWidth="1"/>
    <col min="779" max="779" width="4.625" style="1310" customWidth="1"/>
    <col min="780" max="780" width="6.875" style="1310" customWidth="1"/>
    <col min="781" max="781" width="6.125" style="1310" customWidth="1"/>
    <col min="782" max="782" width="5.875" style="1310" customWidth="1"/>
    <col min="783" max="783" width="6.75" style="1310" customWidth="1"/>
    <col min="784" max="784" width="5.25" style="1310" customWidth="1"/>
    <col min="785" max="786" width="7.375" style="1310" customWidth="1"/>
    <col min="787" max="787" width="5.125" style="1310" customWidth="1"/>
    <col min="788" max="788" width="7.125" style="1310" customWidth="1"/>
    <col min="789" max="1024" width="9" style="1310"/>
    <col min="1025" max="1025" width="3.25" style="1310" customWidth="1"/>
    <col min="1026" max="1026" width="4" style="1310" customWidth="1"/>
    <col min="1027" max="1027" width="19" style="1310" customWidth="1"/>
    <col min="1028" max="1028" width="14" style="1310" customWidth="1"/>
    <col min="1029" max="1029" width="6.375" style="1310" customWidth="1"/>
    <col min="1030" max="1030" width="15" style="1310" customWidth="1"/>
    <col min="1031" max="1031" width="8" style="1310" customWidth="1"/>
    <col min="1032" max="1032" width="7.5" style="1310" customWidth="1"/>
    <col min="1033" max="1033" width="4.25" style="1310" customWidth="1"/>
    <col min="1034" max="1034" width="7.25" style="1310" customWidth="1"/>
    <col min="1035" max="1035" width="4.625" style="1310" customWidth="1"/>
    <col min="1036" max="1036" width="6.875" style="1310" customWidth="1"/>
    <col min="1037" max="1037" width="6.125" style="1310" customWidth="1"/>
    <col min="1038" max="1038" width="5.875" style="1310" customWidth="1"/>
    <col min="1039" max="1039" width="6.75" style="1310" customWidth="1"/>
    <col min="1040" max="1040" width="5.25" style="1310" customWidth="1"/>
    <col min="1041" max="1042" width="7.375" style="1310" customWidth="1"/>
    <col min="1043" max="1043" width="5.125" style="1310" customWidth="1"/>
    <col min="1044" max="1044" width="7.125" style="1310" customWidth="1"/>
    <col min="1045" max="1280" width="9" style="1310"/>
    <col min="1281" max="1281" width="3.25" style="1310" customWidth="1"/>
    <col min="1282" max="1282" width="4" style="1310" customWidth="1"/>
    <col min="1283" max="1283" width="19" style="1310" customWidth="1"/>
    <col min="1284" max="1284" width="14" style="1310" customWidth="1"/>
    <col min="1285" max="1285" width="6.375" style="1310" customWidth="1"/>
    <col min="1286" max="1286" width="15" style="1310" customWidth="1"/>
    <col min="1287" max="1287" width="8" style="1310" customWidth="1"/>
    <col min="1288" max="1288" width="7.5" style="1310" customWidth="1"/>
    <col min="1289" max="1289" width="4.25" style="1310" customWidth="1"/>
    <col min="1290" max="1290" width="7.25" style="1310" customWidth="1"/>
    <col min="1291" max="1291" width="4.625" style="1310" customWidth="1"/>
    <col min="1292" max="1292" width="6.875" style="1310" customWidth="1"/>
    <col min="1293" max="1293" width="6.125" style="1310" customWidth="1"/>
    <col min="1294" max="1294" width="5.875" style="1310" customWidth="1"/>
    <col min="1295" max="1295" width="6.75" style="1310" customWidth="1"/>
    <col min="1296" max="1296" width="5.25" style="1310" customWidth="1"/>
    <col min="1297" max="1298" width="7.375" style="1310" customWidth="1"/>
    <col min="1299" max="1299" width="5.125" style="1310" customWidth="1"/>
    <col min="1300" max="1300" width="7.125" style="1310" customWidth="1"/>
    <col min="1301" max="1536" width="9" style="1310"/>
    <col min="1537" max="1537" width="3.25" style="1310" customWidth="1"/>
    <col min="1538" max="1538" width="4" style="1310" customWidth="1"/>
    <col min="1539" max="1539" width="19" style="1310" customWidth="1"/>
    <col min="1540" max="1540" width="14" style="1310" customWidth="1"/>
    <col min="1541" max="1541" width="6.375" style="1310" customWidth="1"/>
    <col min="1542" max="1542" width="15" style="1310" customWidth="1"/>
    <col min="1543" max="1543" width="8" style="1310" customWidth="1"/>
    <col min="1544" max="1544" width="7.5" style="1310" customWidth="1"/>
    <col min="1545" max="1545" width="4.25" style="1310" customWidth="1"/>
    <col min="1546" max="1546" width="7.25" style="1310" customWidth="1"/>
    <col min="1547" max="1547" width="4.625" style="1310" customWidth="1"/>
    <col min="1548" max="1548" width="6.875" style="1310" customWidth="1"/>
    <col min="1549" max="1549" width="6.125" style="1310" customWidth="1"/>
    <col min="1550" max="1550" width="5.875" style="1310" customWidth="1"/>
    <col min="1551" max="1551" width="6.75" style="1310" customWidth="1"/>
    <col min="1552" max="1552" width="5.25" style="1310" customWidth="1"/>
    <col min="1553" max="1554" width="7.375" style="1310" customWidth="1"/>
    <col min="1555" max="1555" width="5.125" style="1310" customWidth="1"/>
    <col min="1556" max="1556" width="7.125" style="1310" customWidth="1"/>
    <col min="1557" max="1792" width="9" style="1310"/>
    <col min="1793" max="1793" width="3.25" style="1310" customWidth="1"/>
    <col min="1794" max="1794" width="4" style="1310" customWidth="1"/>
    <col min="1795" max="1795" width="19" style="1310" customWidth="1"/>
    <col min="1796" max="1796" width="14" style="1310" customWidth="1"/>
    <col min="1797" max="1797" width="6.375" style="1310" customWidth="1"/>
    <col min="1798" max="1798" width="15" style="1310" customWidth="1"/>
    <col min="1799" max="1799" width="8" style="1310" customWidth="1"/>
    <col min="1800" max="1800" width="7.5" style="1310" customWidth="1"/>
    <col min="1801" max="1801" width="4.25" style="1310" customWidth="1"/>
    <col min="1802" max="1802" width="7.25" style="1310" customWidth="1"/>
    <col min="1803" max="1803" width="4.625" style="1310" customWidth="1"/>
    <col min="1804" max="1804" width="6.875" style="1310" customWidth="1"/>
    <col min="1805" max="1805" width="6.125" style="1310" customWidth="1"/>
    <col min="1806" max="1806" width="5.875" style="1310" customWidth="1"/>
    <col min="1807" max="1807" width="6.75" style="1310" customWidth="1"/>
    <col min="1808" max="1808" width="5.25" style="1310" customWidth="1"/>
    <col min="1809" max="1810" width="7.375" style="1310" customWidth="1"/>
    <col min="1811" max="1811" width="5.125" style="1310" customWidth="1"/>
    <col min="1812" max="1812" width="7.125" style="1310" customWidth="1"/>
    <col min="1813" max="2048" width="9" style="1310"/>
    <col min="2049" max="2049" width="3.25" style="1310" customWidth="1"/>
    <col min="2050" max="2050" width="4" style="1310" customWidth="1"/>
    <col min="2051" max="2051" width="19" style="1310" customWidth="1"/>
    <col min="2052" max="2052" width="14" style="1310" customWidth="1"/>
    <col min="2053" max="2053" width="6.375" style="1310" customWidth="1"/>
    <col min="2054" max="2054" width="15" style="1310" customWidth="1"/>
    <col min="2055" max="2055" width="8" style="1310" customWidth="1"/>
    <col min="2056" max="2056" width="7.5" style="1310" customWidth="1"/>
    <col min="2057" max="2057" width="4.25" style="1310" customWidth="1"/>
    <col min="2058" max="2058" width="7.25" style="1310" customWidth="1"/>
    <col min="2059" max="2059" width="4.625" style="1310" customWidth="1"/>
    <col min="2060" max="2060" width="6.875" style="1310" customWidth="1"/>
    <col min="2061" max="2061" width="6.125" style="1310" customWidth="1"/>
    <col min="2062" max="2062" width="5.875" style="1310" customWidth="1"/>
    <col min="2063" max="2063" width="6.75" style="1310" customWidth="1"/>
    <col min="2064" max="2064" width="5.25" style="1310" customWidth="1"/>
    <col min="2065" max="2066" width="7.375" style="1310" customWidth="1"/>
    <col min="2067" max="2067" width="5.125" style="1310" customWidth="1"/>
    <col min="2068" max="2068" width="7.125" style="1310" customWidth="1"/>
    <col min="2069" max="2304" width="9" style="1310"/>
    <col min="2305" max="2305" width="3.25" style="1310" customWidth="1"/>
    <col min="2306" max="2306" width="4" style="1310" customWidth="1"/>
    <col min="2307" max="2307" width="19" style="1310" customWidth="1"/>
    <col min="2308" max="2308" width="14" style="1310" customWidth="1"/>
    <col min="2309" max="2309" width="6.375" style="1310" customWidth="1"/>
    <col min="2310" max="2310" width="15" style="1310" customWidth="1"/>
    <col min="2311" max="2311" width="8" style="1310" customWidth="1"/>
    <col min="2312" max="2312" width="7.5" style="1310" customWidth="1"/>
    <col min="2313" max="2313" width="4.25" style="1310" customWidth="1"/>
    <col min="2314" max="2314" width="7.25" style="1310" customWidth="1"/>
    <col min="2315" max="2315" width="4.625" style="1310" customWidth="1"/>
    <col min="2316" max="2316" width="6.875" style="1310" customWidth="1"/>
    <col min="2317" max="2317" width="6.125" style="1310" customWidth="1"/>
    <col min="2318" max="2318" width="5.875" style="1310" customWidth="1"/>
    <col min="2319" max="2319" width="6.75" style="1310" customWidth="1"/>
    <col min="2320" max="2320" width="5.25" style="1310" customWidth="1"/>
    <col min="2321" max="2322" width="7.375" style="1310" customWidth="1"/>
    <col min="2323" max="2323" width="5.125" style="1310" customWidth="1"/>
    <col min="2324" max="2324" width="7.125" style="1310" customWidth="1"/>
    <col min="2325" max="2560" width="9" style="1310"/>
    <col min="2561" max="2561" width="3.25" style="1310" customWidth="1"/>
    <col min="2562" max="2562" width="4" style="1310" customWidth="1"/>
    <col min="2563" max="2563" width="19" style="1310" customWidth="1"/>
    <col min="2564" max="2564" width="14" style="1310" customWidth="1"/>
    <col min="2565" max="2565" width="6.375" style="1310" customWidth="1"/>
    <col min="2566" max="2566" width="15" style="1310" customWidth="1"/>
    <col min="2567" max="2567" width="8" style="1310" customWidth="1"/>
    <col min="2568" max="2568" width="7.5" style="1310" customWidth="1"/>
    <col min="2569" max="2569" width="4.25" style="1310" customWidth="1"/>
    <col min="2570" max="2570" width="7.25" style="1310" customWidth="1"/>
    <col min="2571" max="2571" width="4.625" style="1310" customWidth="1"/>
    <col min="2572" max="2572" width="6.875" style="1310" customWidth="1"/>
    <col min="2573" max="2573" width="6.125" style="1310" customWidth="1"/>
    <col min="2574" max="2574" width="5.875" style="1310" customWidth="1"/>
    <col min="2575" max="2575" width="6.75" style="1310" customWidth="1"/>
    <col min="2576" max="2576" width="5.25" style="1310" customWidth="1"/>
    <col min="2577" max="2578" width="7.375" style="1310" customWidth="1"/>
    <col min="2579" max="2579" width="5.125" style="1310" customWidth="1"/>
    <col min="2580" max="2580" width="7.125" style="1310" customWidth="1"/>
    <col min="2581" max="2816" width="9" style="1310"/>
    <col min="2817" max="2817" width="3.25" style="1310" customWidth="1"/>
    <col min="2818" max="2818" width="4" style="1310" customWidth="1"/>
    <col min="2819" max="2819" width="19" style="1310" customWidth="1"/>
    <col min="2820" max="2820" width="14" style="1310" customWidth="1"/>
    <col min="2821" max="2821" width="6.375" style="1310" customWidth="1"/>
    <col min="2822" max="2822" width="15" style="1310" customWidth="1"/>
    <col min="2823" max="2823" width="8" style="1310" customWidth="1"/>
    <col min="2824" max="2824" width="7.5" style="1310" customWidth="1"/>
    <col min="2825" max="2825" width="4.25" style="1310" customWidth="1"/>
    <col min="2826" max="2826" width="7.25" style="1310" customWidth="1"/>
    <col min="2827" max="2827" width="4.625" style="1310" customWidth="1"/>
    <col min="2828" max="2828" width="6.875" style="1310" customWidth="1"/>
    <col min="2829" max="2829" width="6.125" style="1310" customWidth="1"/>
    <col min="2830" max="2830" width="5.875" style="1310" customWidth="1"/>
    <col min="2831" max="2831" width="6.75" style="1310" customWidth="1"/>
    <col min="2832" max="2832" width="5.25" style="1310" customWidth="1"/>
    <col min="2833" max="2834" width="7.375" style="1310" customWidth="1"/>
    <col min="2835" max="2835" width="5.125" style="1310" customWidth="1"/>
    <col min="2836" max="2836" width="7.125" style="1310" customWidth="1"/>
    <col min="2837" max="3072" width="9" style="1310"/>
    <col min="3073" max="3073" width="3.25" style="1310" customWidth="1"/>
    <col min="3074" max="3074" width="4" style="1310" customWidth="1"/>
    <col min="3075" max="3075" width="19" style="1310" customWidth="1"/>
    <col min="3076" max="3076" width="14" style="1310" customWidth="1"/>
    <col min="3077" max="3077" width="6.375" style="1310" customWidth="1"/>
    <col min="3078" max="3078" width="15" style="1310" customWidth="1"/>
    <col min="3079" max="3079" width="8" style="1310" customWidth="1"/>
    <col min="3080" max="3080" width="7.5" style="1310" customWidth="1"/>
    <col min="3081" max="3081" width="4.25" style="1310" customWidth="1"/>
    <col min="3082" max="3082" width="7.25" style="1310" customWidth="1"/>
    <col min="3083" max="3083" width="4.625" style="1310" customWidth="1"/>
    <col min="3084" max="3084" width="6.875" style="1310" customWidth="1"/>
    <col min="3085" max="3085" width="6.125" style="1310" customWidth="1"/>
    <col min="3086" max="3086" width="5.875" style="1310" customWidth="1"/>
    <col min="3087" max="3087" width="6.75" style="1310" customWidth="1"/>
    <col min="3088" max="3088" width="5.25" style="1310" customWidth="1"/>
    <col min="3089" max="3090" width="7.375" style="1310" customWidth="1"/>
    <col min="3091" max="3091" width="5.125" style="1310" customWidth="1"/>
    <col min="3092" max="3092" width="7.125" style="1310" customWidth="1"/>
    <col min="3093" max="3328" width="9" style="1310"/>
    <col min="3329" max="3329" width="3.25" style="1310" customWidth="1"/>
    <col min="3330" max="3330" width="4" style="1310" customWidth="1"/>
    <col min="3331" max="3331" width="19" style="1310" customWidth="1"/>
    <col min="3332" max="3332" width="14" style="1310" customWidth="1"/>
    <col min="3333" max="3333" width="6.375" style="1310" customWidth="1"/>
    <col min="3334" max="3334" width="15" style="1310" customWidth="1"/>
    <col min="3335" max="3335" width="8" style="1310" customWidth="1"/>
    <col min="3336" max="3336" width="7.5" style="1310" customWidth="1"/>
    <col min="3337" max="3337" width="4.25" style="1310" customWidth="1"/>
    <col min="3338" max="3338" width="7.25" style="1310" customWidth="1"/>
    <col min="3339" max="3339" width="4.625" style="1310" customWidth="1"/>
    <col min="3340" max="3340" width="6.875" style="1310" customWidth="1"/>
    <col min="3341" max="3341" width="6.125" style="1310" customWidth="1"/>
    <col min="3342" max="3342" width="5.875" style="1310" customWidth="1"/>
    <col min="3343" max="3343" width="6.75" style="1310" customWidth="1"/>
    <col min="3344" max="3344" width="5.25" style="1310" customWidth="1"/>
    <col min="3345" max="3346" width="7.375" style="1310" customWidth="1"/>
    <col min="3347" max="3347" width="5.125" style="1310" customWidth="1"/>
    <col min="3348" max="3348" width="7.125" style="1310" customWidth="1"/>
    <col min="3349" max="3584" width="9" style="1310"/>
    <col min="3585" max="3585" width="3.25" style="1310" customWidth="1"/>
    <col min="3586" max="3586" width="4" style="1310" customWidth="1"/>
    <col min="3587" max="3587" width="19" style="1310" customWidth="1"/>
    <col min="3588" max="3588" width="14" style="1310" customWidth="1"/>
    <col min="3589" max="3589" width="6.375" style="1310" customWidth="1"/>
    <col min="3590" max="3590" width="15" style="1310" customWidth="1"/>
    <col min="3591" max="3591" width="8" style="1310" customWidth="1"/>
    <col min="3592" max="3592" width="7.5" style="1310" customWidth="1"/>
    <col min="3593" max="3593" width="4.25" style="1310" customWidth="1"/>
    <col min="3594" max="3594" width="7.25" style="1310" customWidth="1"/>
    <col min="3595" max="3595" width="4.625" style="1310" customWidth="1"/>
    <col min="3596" max="3596" width="6.875" style="1310" customWidth="1"/>
    <col min="3597" max="3597" width="6.125" style="1310" customWidth="1"/>
    <col min="3598" max="3598" width="5.875" style="1310" customWidth="1"/>
    <col min="3599" max="3599" width="6.75" style="1310" customWidth="1"/>
    <col min="3600" max="3600" width="5.25" style="1310" customWidth="1"/>
    <col min="3601" max="3602" width="7.375" style="1310" customWidth="1"/>
    <col min="3603" max="3603" width="5.125" style="1310" customWidth="1"/>
    <col min="3604" max="3604" width="7.125" style="1310" customWidth="1"/>
    <col min="3605" max="3840" width="9" style="1310"/>
    <col min="3841" max="3841" width="3.25" style="1310" customWidth="1"/>
    <col min="3842" max="3842" width="4" style="1310" customWidth="1"/>
    <col min="3843" max="3843" width="19" style="1310" customWidth="1"/>
    <col min="3844" max="3844" width="14" style="1310" customWidth="1"/>
    <col min="3845" max="3845" width="6.375" style="1310" customWidth="1"/>
    <col min="3846" max="3846" width="15" style="1310" customWidth="1"/>
    <col min="3847" max="3847" width="8" style="1310" customWidth="1"/>
    <col min="3848" max="3848" width="7.5" style="1310" customWidth="1"/>
    <col min="3849" max="3849" width="4.25" style="1310" customWidth="1"/>
    <col min="3850" max="3850" width="7.25" style="1310" customWidth="1"/>
    <col min="3851" max="3851" width="4.625" style="1310" customWidth="1"/>
    <col min="3852" max="3852" width="6.875" style="1310" customWidth="1"/>
    <col min="3853" max="3853" width="6.125" style="1310" customWidth="1"/>
    <col min="3854" max="3854" width="5.875" style="1310" customWidth="1"/>
    <col min="3855" max="3855" width="6.75" style="1310" customWidth="1"/>
    <col min="3856" max="3856" width="5.25" style="1310" customWidth="1"/>
    <col min="3857" max="3858" width="7.375" style="1310" customWidth="1"/>
    <col min="3859" max="3859" width="5.125" style="1310" customWidth="1"/>
    <col min="3860" max="3860" width="7.125" style="1310" customWidth="1"/>
    <col min="3861" max="4096" width="9" style="1310"/>
    <col min="4097" max="4097" width="3.25" style="1310" customWidth="1"/>
    <col min="4098" max="4098" width="4" style="1310" customWidth="1"/>
    <col min="4099" max="4099" width="19" style="1310" customWidth="1"/>
    <col min="4100" max="4100" width="14" style="1310" customWidth="1"/>
    <col min="4101" max="4101" width="6.375" style="1310" customWidth="1"/>
    <col min="4102" max="4102" width="15" style="1310" customWidth="1"/>
    <col min="4103" max="4103" width="8" style="1310" customWidth="1"/>
    <col min="4104" max="4104" width="7.5" style="1310" customWidth="1"/>
    <col min="4105" max="4105" width="4.25" style="1310" customWidth="1"/>
    <col min="4106" max="4106" width="7.25" style="1310" customWidth="1"/>
    <col min="4107" max="4107" width="4.625" style="1310" customWidth="1"/>
    <col min="4108" max="4108" width="6.875" style="1310" customWidth="1"/>
    <col min="4109" max="4109" width="6.125" style="1310" customWidth="1"/>
    <col min="4110" max="4110" width="5.875" style="1310" customWidth="1"/>
    <col min="4111" max="4111" width="6.75" style="1310" customWidth="1"/>
    <col min="4112" max="4112" width="5.25" style="1310" customWidth="1"/>
    <col min="4113" max="4114" width="7.375" style="1310" customWidth="1"/>
    <col min="4115" max="4115" width="5.125" style="1310" customWidth="1"/>
    <col min="4116" max="4116" width="7.125" style="1310" customWidth="1"/>
    <col min="4117" max="4352" width="9" style="1310"/>
    <col min="4353" max="4353" width="3.25" style="1310" customWidth="1"/>
    <col min="4354" max="4354" width="4" style="1310" customWidth="1"/>
    <col min="4355" max="4355" width="19" style="1310" customWidth="1"/>
    <col min="4356" max="4356" width="14" style="1310" customWidth="1"/>
    <col min="4357" max="4357" width="6.375" style="1310" customWidth="1"/>
    <col min="4358" max="4358" width="15" style="1310" customWidth="1"/>
    <col min="4359" max="4359" width="8" style="1310" customWidth="1"/>
    <col min="4360" max="4360" width="7.5" style="1310" customWidth="1"/>
    <col min="4361" max="4361" width="4.25" style="1310" customWidth="1"/>
    <col min="4362" max="4362" width="7.25" style="1310" customWidth="1"/>
    <col min="4363" max="4363" width="4.625" style="1310" customWidth="1"/>
    <col min="4364" max="4364" width="6.875" style="1310" customWidth="1"/>
    <col min="4365" max="4365" width="6.125" style="1310" customWidth="1"/>
    <col min="4366" max="4366" width="5.875" style="1310" customWidth="1"/>
    <col min="4367" max="4367" width="6.75" style="1310" customWidth="1"/>
    <col min="4368" max="4368" width="5.25" style="1310" customWidth="1"/>
    <col min="4369" max="4370" width="7.375" style="1310" customWidth="1"/>
    <col min="4371" max="4371" width="5.125" style="1310" customWidth="1"/>
    <col min="4372" max="4372" width="7.125" style="1310" customWidth="1"/>
    <col min="4373" max="4608" width="9" style="1310"/>
    <col min="4609" max="4609" width="3.25" style="1310" customWidth="1"/>
    <col min="4610" max="4610" width="4" style="1310" customWidth="1"/>
    <col min="4611" max="4611" width="19" style="1310" customWidth="1"/>
    <col min="4612" max="4612" width="14" style="1310" customWidth="1"/>
    <col min="4613" max="4613" width="6.375" style="1310" customWidth="1"/>
    <col min="4614" max="4614" width="15" style="1310" customWidth="1"/>
    <col min="4615" max="4615" width="8" style="1310" customWidth="1"/>
    <col min="4616" max="4616" width="7.5" style="1310" customWidth="1"/>
    <col min="4617" max="4617" width="4.25" style="1310" customWidth="1"/>
    <col min="4618" max="4618" width="7.25" style="1310" customWidth="1"/>
    <col min="4619" max="4619" width="4.625" style="1310" customWidth="1"/>
    <col min="4620" max="4620" width="6.875" style="1310" customWidth="1"/>
    <col min="4621" max="4621" width="6.125" style="1310" customWidth="1"/>
    <col min="4622" max="4622" width="5.875" style="1310" customWidth="1"/>
    <col min="4623" max="4623" width="6.75" style="1310" customWidth="1"/>
    <col min="4624" max="4624" width="5.25" style="1310" customWidth="1"/>
    <col min="4625" max="4626" width="7.375" style="1310" customWidth="1"/>
    <col min="4627" max="4627" width="5.125" style="1310" customWidth="1"/>
    <col min="4628" max="4628" width="7.125" style="1310" customWidth="1"/>
    <col min="4629" max="4864" width="9" style="1310"/>
    <col min="4865" max="4865" width="3.25" style="1310" customWidth="1"/>
    <col min="4866" max="4866" width="4" style="1310" customWidth="1"/>
    <col min="4867" max="4867" width="19" style="1310" customWidth="1"/>
    <col min="4868" max="4868" width="14" style="1310" customWidth="1"/>
    <col min="4869" max="4869" width="6.375" style="1310" customWidth="1"/>
    <col min="4870" max="4870" width="15" style="1310" customWidth="1"/>
    <col min="4871" max="4871" width="8" style="1310" customWidth="1"/>
    <col min="4872" max="4872" width="7.5" style="1310" customWidth="1"/>
    <col min="4873" max="4873" width="4.25" style="1310" customWidth="1"/>
    <col min="4874" max="4874" width="7.25" style="1310" customWidth="1"/>
    <col min="4875" max="4875" width="4.625" style="1310" customWidth="1"/>
    <col min="4876" max="4876" width="6.875" style="1310" customWidth="1"/>
    <col min="4877" max="4877" width="6.125" style="1310" customWidth="1"/>
    <col min="4878" max="4878" width="5.875" style="1310" customWidth="1"/>
    <col min="4879" max="4879" width="6.75" style="1310" customWidth="1"/>
    <col min="4880" max="4880" width="5.25" style="1310" customWidth="1"/>
    <col min="4881" max="4882" width="7.375" style="1310" customWidth="1"/>
    <col min="4883" max="4883" width="5.125" style="1310" customWidth="1"/>
    <col min="4884" max="4884" width="7.125" style="1310" customWidth="1"/>
    <col min="4885" max="5120" width="9" style="1310"/>
    <col min="5121" max="5121" width="3.25" style="1310" customWidth="1"/>
    <col min="5122" max="5122" width="4" style="1310" customWidth="1"/>
    <col min="5123" max="5123" width="19" style="1310" customWidth="1"/>
    <col min="5124" max="5124" width="14" style="1310" customWidth="1"/>
    <col min="5125" max="5125" width="6.375" style="1310" customWidth="1"/>
    <col min="5126" max="5126" width="15" style="1310" customWidth="1"/>
    <col min="5127" max="5127" width="8" style="1310" customWidth="1"/>
    <col min="5128" max="5128" width="7.5" style="1310" customWidth="1"/>
    <col min="5129" max="5129" width="4.25" style="1310" customWidth="1"/>
    <col min="5130" max="5130" width="7.25" style="1310" customWidth="1"/>
    <col min="5131" max="5131" width="4.625" style="1310" customWidth="1"/>
    <col min="5132" max="5132" width="6.875" style="1310" customWidth="1"/>
    <col min="5133" max="5133" width="6.125" style="1310" customWidth="1"/>
    <col min="5134" max="5134" width="5.875" style="1310" customWidth="1"/>
    <col min="5135" max="5135" width="6.75" style="1310" customWidth="1"/>
    <col min="5136" max="5136" width="5.25" style="1310" customWidth="1"/>
    <col min="5137" max="5138" width="7.375" style="1310" customWidth="1"/>
    <col min="5139" max="5139" width="5.125" style="1310" customWidth="1"/>
    <col min="5140" max="5140" width="7.125" style="1310" customWidth="1"/>
    <col min="5141" max="5376" width="9" style="1310"/>
    <col min="5377" max="5377" width="3.25" style="1310" customWidth="1"/>
    <col min="5378" max="5378" width="4" style="1310" customWidth="1"/>
    <col min="5379" max="5379" width="19" style="1310" customWidth="1"/>
    <col min="5380" max="5380" width="14" style="1310" customWidth="1"/>
    <col min="5381" max="5381" width="6.375" style="1310" customWidth="1"/>
    <col min="5382" max="5382" width="15" style="1310" customWidth="1"/>
    <col min="5383" max="5383" width="8" style="1310" customWidth="1"/>
    <col min="5384" max="5384" width="7.5" style="1310" customWidth="1"/>
    <col min="5385" max="5385" width="4.25" style="1310" customWidth="1"/>
    <col min="5386" max="5386" width="7.25" style="1310" customWidth="1"/>
    <col min="5387" max="5387" width="4.625" style="1310" customWidth="1"/>
    <col min="5388" max="5388" width="6.875" style="1310" customWidth="1"/>
    <col min="5389" max="5389" width="6.125" style="1310" customWidth="1"/>
    <col min="5390" max="5390" width="5.875" style="1310" customWidth="1"/>
    <col min="5391" max="5391" width="6.75" style="1310" customWidth="1"/>
    <col min="5392" max="5392" width="5.25" style="1310" customWidth="1"/>
    <col min="5393" max="5394" width="7.375" style="1310" customWidth="1"/>
    <col min="5395" max="5395" width="5.125" style="1310" customWidth="1"/>
    <col min="5396" max="5396" width="7.125" style="1310" customWidth="1"/>
    <col min="5397" max="5632" width="9" style="1310"/>
    <col min="5633" max="5633" width="3.25" style="1310" customWidth="1"/>
    <col min="5634" max="5634" width="4" style="1310" customWidth="1"/>
    <col min="5635" max="5635" width="19" style="1310" customWidth="1"/>
    <col min="5636" max="5636" width="14" style="1310" customWidth="1"/>
    <col min="5637" max="5637" width="6.375" style="1310" customWidth="1"/>
    <col min="5638" max="5638" width="15" style="1310" customWidth="1"/>
    <col min="5639" max="5639" width="8" style="1310" customWidth="1"/>
    <col min="5640" max="5640" width="7.5" style="1310" customWidth="1"/>
    <col min="5641" max="5641" width="4.25" style="1310" customWidth="1"/>
    <col min="5642" max="5642" width="7.25" style="1310" customWidth="1"/>
    <col min="5643" max="5643" width="4.625" style="1310" customWidth="1"/>
    <col min="5644" max="5644" width="6.875" style="1310" customWidth="1"/>
    <col min="5645" max="5645" width="6.125" style="1310" customWidth="1"/>
    <col min="5646" max="5646" width="5.875" style="1310" customWidth="1"/>
    <col min="5647" max="5647" width="6.75" style="1310" customWidth="1"/>
    <col min="5648" max="5648" width="5.25" style="1310" customWidth="1"/>
    <col min="5649" max="5650" width="7.375" style="1310" customWidth="1"/>
    <col min="5651" max="5651" width="5.125" style="1310" customWidth="1"/>
    <col min="5652" max="5652" width="7.125" style="1310" customWidth="1"/>
    <col min="5653" max="5888" width="9" style="1310"/>
    <col min="5889" max="5889" width="3.25" style="1310" customWidth="1"/>
    <col min="5890" max="5890" width="4" style="1310" customWidth="1"/>
    <col min="5891" max="5891" width="19" style="1310" customWidth="1"/>
    <col min="5892" max="5892" width="14" style="1310" customWidth="1"/>
    <col min="5893" max="5893" width="6.375" style="1310" customWidth="1"/>
    <col min="5894" max="5894" width="15" style="1310" customWidth="1"/>
    <col min="5895" max="5895" width="8" style="1310" customWidth="1"/>
    <col min="5896" max="5896" width="7.5" style="1310" customWidth="1"/>
    <col min="5897" max="5897" width="4.25" style="1310" customWidth="1"/>
    <col min="5898" max="5898" width="7.25" style="1310" customWidth="1"/>
    <col min="5899" max="5899" width="4.625" style="1310" customWidth="1"/>
    <col min="5900" max="5900" width="6.875" style="1310" customWidth="1"/>
    <col min="5901" max="5901" width="6.125" style="1310" customWidth="1"/>
    <col min="5902" max="5902" width="5.875" style="1310" customWidth="1"/>
    <col min="5903" max="5903" width="6.75" style="1310" customWidth="1"/>
    <col min="5904" max="5904" width="5.25" style="1310" customWidth="1"/>
    <col min="5905" max="5906" width="7.375" style="1310" customWidth="1"/>
    <col min="5907" max="5907" width="5.125" style="1310" customWidth="1"/>
    <col min="5908" max="5908" width="7.125" style="1310" customWidth="1"/>
    <col min="5909" max="6144" width="9" style="1310"/>
    <col min="6145" max="6145" width="3.25" style="1310" customWidth="1"/>
    <col min="6146" max="6146" width="4" style="1310" customWidth="1"/>
    <col min="6147" max="6147" width="19" style="1310" customWidth="1"/>
    <col min="6148" max="6148" width="14" style="1310" customWidth="1"/>
    <col min="6149" max="6149" width="6.375" style="1310" customWidth="1"/>
    <col min="6150" max="6150" width="15" style="1310" customWidth="1"/>
    <col min="6151" max="6151" width="8" style="1310" customWidth="1"/>
    <col min="6152" max="6152" width="7.5" style="1310" customWidth="1"/>
    <col min="6153" max="6153" width="4.25" style="1310" customWidth="1"/>
    <col min="6154" max="6154" width="7.25" style="1310" customWidth="1"/>
    <col min="6155" max="6155" width="4.625" style="1310" customWidth="1"/>
    <col min="6156" max="6156" width="6.875" style="1310" customWidth="1"/>
    <col min="6157" max="6157" width="6.125" style="1310" customWidth="1"/>
    <col min="6158" max="6158" width="5.875" style="1310" customWidth="1"/>
    <col min="6159" max="6159" width="6.75" style="1310" customWidth="1"/>
    <col min="6160" max="6160" width="5.25" style="1310" customWidth="1"/>
    <col min="6161" max="6162" width="7.375" style="1310" customWidth="1"/>
    <col min="6163" max="6163" width="5.125" style="1310" customWidth="1"/>
    <col min="6164" max="6164" width="7.125" style="1310" customWidth="1"/>
    <col min="6165" max="6400" width="9" style="1310"/>
    <col min="6401" max="6401" width="3.25" style="1310" customWidth="1"/>
    <col min="6402" max="6402" width="4" style="1310" customWidth="1"/>
    <col min="6403" max="6403" width="19" style="1310" customWidth="1"/>
    <col min="6404" max="6404" width="14" style="1310" customWidth="1"/>
    <col min="6405" max="6405" width="6.375" style="1310" customWidth="1"/>
    <col min="6406" max="6406" width="15" style="1310" customWidth="1"/>
    <col min="6407" max="6407" width="8" style="1310" customWidth="1"/>
    <col min="6408" max="6408" width="7.5" style="1310" customWidth="1"/>
    <col min="6409" max="6409" width="4.25" style="1310" customWidth="1"/>
    <col min="6410" max="6410" width="7.25" style="1310" customWidth="1"/>
    <col min="6411" max="6411" width="4.625" style="1310" customWidth="1"/>
    <col min="6412" max="6412" width="6.875" style="1310" customWidth="1"/>
    <col min="6413" max="6413" width="6.125" style="1310" customWidth="1"/>
    <col min="6414" max="6414" width="5.875" style="1310" customWidth="1"/>
    <col min="6415" max="6415" width="6.75" style="1310" customWidth="1"/>
    <col min="6416" max="6416" width="5.25" style="1310" customWidth="1"/>
    <col min="6417" max="6418" width="7.375" style="1310" customWidth="1"/>
    <col min="6419" max="6419" width="5.125" style="1310" customWidth="1"/>
    <col min="6420" max="6420" width="7.125" style="1310" customWidth="1"/>
    <col min="6421" max="6656" width="9" style="1310"/>
    <col min="6657" max="6657" width="3.25" style="1310" customWidth="1"/>
    <col min="6658" max="6658" width="4" style="1310" customWidth="1"/>
    <col min="6659" max="6659" width="19" style="1310" customWidth="1"/>
    <col min="6660" max="6660" width="14" style="1310" customWidth="1"/>
    <col min="6661" max="6661" width="6.375" style="1310" customWidth="1"/>
    <col min="6662" max="6662" width="15" style="1310" customWidth="1"/>
    <col min="6663" max="6663" width="8" style="1310" customWidth="1"/>
    <col min="6664" max="6664" width="7.5" style="1310" customWidth="1"/>
    <col min="6665" max="6665" width="4.25" style="1310" customWidth="1"/>
    <col min="6666" max="6666" width="7.25" style="1310" customWidth="1"/>
    <col min="6667" max="6667" width="4.625" style="1310" customWidth="1"/>
    <col min="6668" max="6668" width="6.875" style="1310" customWidth="1"/>
    <col min="6669" max="6669" width="6.125" style="1310" customWidth="1"/>
    <col min="6670" max="6670" width="5.875" style="1310" customWidth="1"/>
    <col min="6671" max="6671" width="6.75" style="1310" customWidth="1"/>
    <col min="6672" max="6672" width="5.25" style="1310" customWidth="1"/>
    <col min="6673" max="6674" width="7.375" style="1310" customWidth="1"/>
    <col min="6675" max="6675" width="5.125" style="1310" customWidth="1"/>
    <col min="6676" max="6676" width="7.125" style="1310" customWidth="1"/>
    <col min="6677" max="6912" width="9" style="1310"/>
    <col min="6913" max="6913" width="3.25" style="1310" customWidth="1"/>
    <col min="6914" max="6914" width="4" style="1310" customWidth="1"/>
    <col min="6915" max="6915" width="19" style="1310" customWidth="1"/>
    <col min="6916" max="6916" width="14" style="1310" customWidth="1"/>
    <col min="6917" max="6917" width="6.375" style="1310" customWidth="1"/>
    <col min="6918" max="6918" width="15" style="1310" customWidth="1"/>
    <col min="6919" max="6919" width="8" style="1310" customWidth="1"/>
    <col min="6920" max="6920" width="7.5" style="1310" customWidth="1"/>
    <col min="6921" max="6921" width="4.25" style="1310" customWidth="1"/>
    <col min="6922" max="6922" width="7.25" style="1310" customWidth="1"/>
    <col min="6923" max="6923" width="4.625" style="1310" customWidth="1"/>
    <col min="6924" max="6924" width="6.875" style="1310" customWidth="1"/>
    <col min="6925" max="6925" width="6.125" style="1310" customWidth="1"/>
    <col min="6926" max="6926" width="5.875" style="1310" customWidth="1"/>
    <col min="6927" max="6927" width="6.75" style="1310" customWidth="1"/>
    <col min="6928" max="6928" width="5.25" style="1310" customWidth="1"/>
    <col min="6929" max="6930" width="7.375" style="1310" customWidth="1"/>
    <col min="6931" max="6931" width="5.125" style="1310" customWidth="1"/>
    <col min="6932" max="6932" width="7.125" style="1310" customWidth="1"/>
    <col min="6933" max="7168" width="9" style="1310"/>
    <col min="7169" max="7169" width="3.25" style="1310" customWidth="1"/>
    <col min="7170" max="7170" width="4" style="1310" customWidth="1"/>
    <col min="7171" max="7171" width="19" style="1310" customWidth="1"/>
    <col min="7172" max="7172" width="14" style="1310" customWidth="1"/>
    <col min="7173" max="7173" width="6.375" style="1310" customWidth="1"/>
    <col min="7174" max="7174" width="15" style="1310" customWidth="1"/>
    <col min="7175" max="7175" width="8" style="1310" customWidth="1"/>
    <col min="7176" max="7176" width="7.5" style="1310" customWidth="1"/>
    <col min="7177" max="7177" width="4.25" style="1310" customWidth="1"/>
    <col min="7178" max="7178" width="7.25" style="1310" customWidth="1"/>
    <col min="7179" max="7179" width="4.625" style="1310" customWidth="1"/>
    <col min="7180" max="7180" width="6.875" style="1310" customWidth="1"/>
    <col min="7181" max="7181" width="6.125" style="1310" customWidth="1"/>
    <col min="7182" max="7182" width="5.875" style="1310" customWidth="1"/>
    <col min="7183" max="7183" width="6.75" style="1310" customWidth="1"/>
    <col min="7184" max="7184" width="5.25" style="1310" customWidth="1"/>
    <col min="7185" max="7186" width="7.375" style="1310" customWidth="1"/>
    <col min="7187" max="7187" width="5.125" style="1310" customWidth="1"/>
    <col min="7188" max="7188" width="7.125" style="1310" customWidth="1"/>
    <col min="7189" max="7424" width="9" style="1310"/>
    <col min="7425" max="7425" width="3.25" style="1310" customWidth="1"/>
    <col min="7426" max="7426" width="4" style="1310" customWidth="1"/>
    <col min="7427" max="7427" width="19" style="1310" customWidth="1"/>
    <col min="7428" max="7428" width="14" style="1310" customWidth="1"/>
    <col min="7429" max="7429" width="6.375" style="1310" customWidth="1"/>
    <col min="7430" max="7430" width="15" style="1310" customWidth="1"/>
    <col min="7431" max="7431" width="8" style="1310" customWidth="1"/>
    <col min="7432" max="7432" width="7.5" style="1310" customWidth="1"/>
    <col min="7433" max="7433" width="4.25" style="1310" customWidth="1"/>
    <col min="7434" max="7434" width="7.25" style="1310" customWidth="1"/>
    <col min="7435" max="7435" width="4.625" style="1310" customWidth="1"/>
    <col min="7436" max="7436" width="6.875" style="1310" customWidth="1"/>
    <col min="7437" max="7437" width="6.125" style="1310" customWidth="1"/>
    <col min="7438" max="7438" width="5.875" style="1310" customWidth="1"/>
    <col min="7439" max="7439" width="6.75" style="1310" customWidth="1"/>
    <col min="7440" max="7440" width="5.25" style="1310" customWidth="1"/>
    <col min="7441" max="7442" width="7.375" style="1310" customWidth="1"/>
    <col min="7443" max="7443" width="5.125" style="1310" customWidth="1"/>
    <col min="7444" max="7444" width="7.125" style="1310" customWidth="1"/>
    <col min="7445" max="7680" width="9" style="1310"/>
    <col min="7681" max="7681" width="3.25" style="1310" customWidth="1"/>
    <col min="7682" max="7682" width="4" style="1310" customWidth="1"/>
    <col min="7683" max="7683" width="19" style="1310" customWidth="1"/>
    <col min="7684" max="7684" width="14" style="1310" customWidth="1"/>
    <col min="7685" max="7685" width="6.375" style="1310" customWidth="1"/>
    <col min="7686" max="7686" width="15" style="1310" customWidth="1"/>
    <col min="7687" max="7687" width="8" style="1310" customWidth="1"/>
    <col min="7688" max="7688" width="7.5" style="1310" customWidth="1"/>
    <col min="7689" max="7689" width="4.25" style="1310" customWidth="1"/>
    <col min="7690" max="7690" width="7.25" style="1310" customWidth="1"/>
    <col min="7691" max="7691" width="4.625" style="1310" customWidth="1"/>
    <col min="7692" max="7692" width="6.875" style="1310" customWidth="1"/>
    <col min="7693" max="7693" width="6.125" style="1310" customWidth="1"/>
    <col min="7694" max="7694" width="5.875" style="1310" customWidth="1"/>
    <col min="7695" max="7695" width="6.75" style="1310" customWidth="1"/>
    <col min="7696" max="7696" width="5.25" style="1310" customWidth="1"/>
    <col min="7697" max="7698" width="7.375" style="1310" customWidth="1"/>
    <col min="7699" max="7699" width="5.125" style="1310" customWidth="1"/>
    <col min="7700" max="7700" width="7.125" style="1310" customWidth="1"/>
    <col min="7701" max="7936" width="9" style="1310"/>
    <col min="7937" max="7937" width="3.25" style="1310" customWidth="1"/>
    <col min="7938" max="7938" width="4" style="1310" customWidth="1"/>
    <col min="7939" max="7939" width="19" style="1310" customWidth="1"/>
    <col min="7940" max="7940" width="14" style="1310" customWidth="1"/>
    <col min="7941" max="7941" width="6.375" style="1310" customWidth="1"/>
    <col min="7942" max="7942" width="15" style="1310" customWidth="1"/>
    <col min="7943" max="7943" width="8" style="1310" customWidth="1"/>
    <col min="7944" max="7944" width="7.5" style="1310" customWidth="1"/>
    <col min="7945" max="7945" width="4.25" style="1310" customWidth="1"/>
    <col min="7946" max="7946" width="7.25" style="1310" customWidth="1"/>
    <col min="7947" max="7947" width="4.625" style="1310" customWidth="1"/>
    <col min="7948" max="7948" width="6.875" style="1310" customWidth="1"/>
    <col min="7949" max="7949" width="6.125" style="1310" customWidth="1"/>
    <col min="7950" max="7950" width="5.875" style="1310" customWidth="1"/>
    <col min="7951" max="7951" width="6.75" style="1310" customWidth="1"/>
    <col min="7952" max="7952" width="5.25" style="1310" customWidth="1"/>
    <col min="7953" max="7954" width="7.375" style="1310" customWidth="1"/>
    <col min="7955" max="7955" width="5.125" style="1310" customWidth="1"/>
    <col min="7956" max="7956" width="7.125" style="1310" customWidth="1"/>
    <col min="7957" max="8192" width="9" style="1310"/>
    <col min="8193" max="8193" width="3.25" style="1310" customWidth="1"/>
    <col min="8194" max="8194" width="4" style="1310" customWidth="1"/>
    <col min="8195" max="8195" width="19" style="1310" customWidth="1"/>
    <col min="8196" max="8196" width="14" style="1310" customWidth="1"/>
    <col min="8197" max="8197" width="6.375" style="1310" customWidth="1"/>
    <col min="8198" max="8198" width="15" style="1310" customWidth="1"/>
    <col min="8199" max="8199" width="8" style="1310" customWidth="1"/>
    <col min="8200" max="8200" width="7.5" style="1310" customWidth="1"/>
    <col min="8201" max="8201" width="4.25" style="1310" customWidth="1"/>
    <col min="8202" max="8202" width="7.25" style="1310" customWidth="1"/>
    <col min="8203" max="8203" width="4.625" style="1310" customWidth="1"/>
    <col min="8204" max="8204" width="6.875" style="1310" customWidth="1"/>
    <col min="8205" max="8205" width="6.125" style="1310" customWidth="1"/>
    <col min="8206" max="8206" width="5.875" style="1310" customWidth="1"/>
    <col min="8207" max="8207" width="6.75" style="1310" customWidth="1"/>
    <col min="8208" max="8208" width="5.25" style="1310" customWidth="1"/>
    <col min="8209" max="8210" width="7.375" style="1310" customWidth="1"/>
    <col min="8211" max="8211" width="5.125" style="1310" customWidth="1"/>
    <col min="8212" max="8212" width="7.125" style="1310" customWidth="1"/>
    <col min="8213" max="8448" width="9" style="1310"/>
    <col min="8449" max="8449" width="3.25" style="1310" customWidth="1"/>
    <col min="8450" max="8450" width="4" style="1310" customWidth="1"/>
    <col min="8451" max="8451" width="19" style="1310" customWidth="1"/>
    <col min="8452" max="8452" width="14" style="1310" customWidth="1"/>
    <col min="8453" max="8453" width="6.375" style="1310" customWidth="1"/>
    <col min="8454" max="8454" width="15" style="1310" customWidth="1"/>
    <col min="8455" max="8455" width="8" style="1310" customWidth="1"/>
    <col min="8456" max="8456" width="7.5" style="1310" customWidth="1"/>
    <col min="8457" max="8457" width="4.25" style="1310" customWidth="1"/>
    <col min="8458" max="8458" width="7.25" style="1310" customWidth="1"/>
    <col min="8459" max="8459" width="4.625" style="1310" customWidth="1"/>
    <col min="8460" max="8460" width="6.875" style="1310" customWidth="1"/>
    <col min="8461" max="8461" width="6.125" style="1310" customWidth="1"/>
    <col min="8462" max="8462" width="5.875" style="1310" customWidth="1"/>
    <col min="8463" max="8463" width="6.75" style="1310" customWidth="1"/>
    <col min="8464" max="8464" width="5.25" style="1310" customWidth="1"/>
    <col min="8465" max="8466" width="7.375" style="1310" customWidth="1"/>
    <col min="8467" max="8467" width="5.125" style="1310" customWidth="1"/>
    <col min="8468" max="8468" width="7.125" style="1310" customWidth="1"/>
    <col min="8469" max="8704" width="9" style="1310"/>
    <col min="8705" max="8705" width="3.25" style="1310" customWidth="1"/>
    <col min="8706" max="8706" width="4" style="1310" customWidth="1"/>
    <col min="8707" max="8707" width="19" style="1310" customWidth="1"/>
    <col min="8708" max="8708" width="14" style="1310" customWidth="1"/>
    <col min="8709" max="8709" width="6.375" style="1310" customWidth="1"/>
    <col min="8710" max="8710" width="15" style="1310" customWidth="1"/>
    <col min="8711" max="8711" width="8" style="1310" customWidth="1"/>
    <col min="8712" max="8712" width="7.5" style="1310" customWidth="1"/>
    <col min="8713" max="8713" width="4.25" style="1310" customWidth="1"/>
    <col min="8714" max="8714" width="7.25" style="1310" customWidth="1"/>
    <col min="8715" max="8715" width="4.625" style="1310" customWidth="1"/>
    <col min="8716" max="8716" width="6.875" style="1310" customWidth="1"/>
    <col min="8717" max="8717" width="6.125" style="1310" customWidth="1"/>
    <col min="8718" max="8718" width="5.875" style="1310" customWidth="1"/>
    <col min="8719" max="8719" width="6.75" style="1310" customWidth="1"/>
    <col min="8720" max="8720" width="5.25" style="1310" customWidth="1"/>
    <col min="8721" max="8722" width="7.375" style="1310" customWidth="1"/>
    <col min="8723" max="8723" width="5.125" style="1310" customWidth="1"/>
    <col min="8724" max="8724" width="7.125" style="1310" customWidth="1"/>
    <col min="8725" max="8960" width="9" style="1310"/>
    <col min="8961" max="8961" width="3.25" style="1310" customWidth="1"/>
    <col min="8962" max="8962" width="4" style="1310" customWidth="1"/>
    <col min="8963" max="8963" width="19" style="1310" customWidth="1"/>
    <col min="8964" max="8964" width="14" style="1310" customWidth="1"/>
    <col min="8965" max="8965" width="6.375" style="1310" customWidth="1"/>
    <col min="8966" max="8966" width="15" style="1310" customWidth="1"/>
    <col min="8967" max="8967" width="8" style="1310" customWidth="1"/>
    <col min="8968" max="8968" width="7.5" style="1310" customWidth="1"/>
    <col min="8969" max="8969" width="4.25" style="1310" customWidth="1"/>
    <col min="8970" max="8970" width="7.25" style="1310" customWidth="1"/>
    <col min="8971" max="8971" width="4.625" style="1310" customWidth="1"/>
    <col min="8972" max="8972" width="6.875" style="1310" customWidth="1"/>
    <col min="8973" max="8973" width="6.125" style="1310" customWidth="1"/>
    <col min="8974" max="8974" width="5.875" style="1310" customWidth="1"/>
    <col min="8975" max="8975" width="6.75" style="1310" customWidth="1"/>
    <col min="8976" max="8976" width="5.25" style="1310" customWidth="1"/>
    <col min="8977" max="8978" width="7.375" style="1310" customWidth="1"/>
    <col min="8979" max="8979" width="5.125" style="1310" customWidth="1"/>
    <col min="8980" max="8980" width="7.125" style="1310" customWidth="1"/>
    <col min="8981" max="9216" width="9" style="1310"/>
    <col min="9217" max="9217" width="3.25" style="1310" customWidth="1"/>
    <col min="9218" max="9218" width="4" style="1310" customWidth="1"/>
    <col min="9219" max="9219" width="19" style="1310" customWidth="1"/>
    <col min="9220" max="9220" width="14" style="1310" customWidth="1"/>
    <col min="9221" max="9221" width="6.375" style="1310" customWidth="1"/>
    <col min="9222" max="9222" width="15" style="1310" customWidth="1"/>
    <col min="9223" max="9223" width="8" style="1310" customWidth="1"/>
    <col min="9224" max="9224" width="7.5" style="1310" customWidth="1"/>
    <col min="9225" max="9225" width="4.25" style="1310" customWidth="1"/>
    <col min="9226" max="9226" width="7.25" style="1310" customWidth="1"/>
    <col min="9227" max="9227" width="4.625" style="1310" customWidth="1"/>
    <col min="9228" max="9228" width="6.875" style="1310" customWidth="1"/>
    <col min="9229" max="9229" width="6.125" style="1310" customWidth="1"/>
    <col min="9230" max="9230" width="5.875" style="1310" customWidth="1"/>
    <col min="9231" max="9231" width="6.75" style="1310" customWidth="1"/>
    <col min="9232" max="9232" width="5.25" style="1310" customWidth="1"/>
    <col min="9233" max="9234" width="7.375" style="1310" customWidth="1"/>
    <col min="9235" max="9235" width="5.125" style="1310" customWidth="1"/>
    <col min="9236" max="9236" width="7.125" style="1310" customWidth="1"/>
    <col min="9237" max="9472" width="9" style="1310"/>
    <col min="9473" max="9473" width="3.25" style="1310" customWidth="1"/>
    <col min="9474" max="9474" width="4" style="1310" customWidth="1"/>
    <col min="9475" max="9475" width="19" style="1310" customWidth="1"/>
    <col min="9476" max="9476" width="14" style="1310" customWidth="1"/>
    <col min="9477" max="9477" width="6.375" style="1310" customWidth="1"/>
    <col min="9478" max="9478" width="15" style="1310" customWidth="1"/>
    <col min="9479" max="9479" width="8" style="1310" customWidth="1"/>
    <col min="9480" max="9480" width="7.5" style="1310" customWidth="1"/>
    <col min="9481" max="9481" width="4.25" style="1310" customWidth="1"/>
    <col min="9482" max="9482" width="7.25" style="1310" customWidth="1"/>
    <col min="9483" max="9483" width="4.625" style="1310" customWidth="1"/>
    <col min="9484" max="9484" width="6.875" style="1310" customWidth="1"/>
    <col min="9485" max="9485" width="6.125" style="1310" customWidth="1"/>
    <col min="9486" max="9486" width="5.875" style="1310" customWidth="1"/>
    <col min="9487" max="9487" width="6.75" style="1310" customWidth="1"/>
    <col min="9488" max="9488" width="5.25" style="1310" customWidth="1"/>
    <col min="9489" max="9490" width="7.375" style="1310" customWidth="1"/>
    <col min="9491" max="9491" width="5.125" style="1310" customWidth="1"/>
    <col min="9492" max="9492" width="7.125" style="1310" customWidth="1"/>
    <col min="9493" max="9728" width="9" style="1310"/>
    <col min="9729" max="9729" width="3.25" style="1310" customWidth="1"/>
    <col min="9730" max="9730" width="4" style="1310" customWidth="1"/>
    <col min="9731" max="9731" width="19" style="1310" customWidth="1"/>
    <col min="9732" max="9732" width="14" style="1310" customWidth="1"/>
    <col min="9733" max="9733" width="6.375" style="1310" customWidth="1"/>
    <col min="9734" max="9734" width="15" style="1310" customWidth="1"/>
    <col min="9735" max="9735" width="8" style="1310" customWidth="1"/>
    <col min="9736" max="9736" width="7.5" style="1310" customWidth="1"/>
    <col min="9737" max="9737" width="4.25" style="1310" customWidth="1"/>
    <col min="9738" max="9738" width="7.25" style="1310" customWidth="1"/>
    <col min="9739" max="9739" width="4.625" style="1310" customWidth="1"/>
    <col min="9740" max="9740" width="6.875" style="1310" customWidth="1"/>
    <col min="9741" max="9741" width="6.125" style="1310" customWidth="1"/>
    <col min="9742" max="9742" width="5.875" style="1310" customWidth="1"/>
    <col min="9743" max="9743" width="6.75" style="1310" customWidth="1"/>
    <col min="9744" max="9744" width="5.25" style="1310" customWidth="1"/>
    <col min="9745" max="9746" width="7.375" style="1310" customWidth="1"/>
    <col min="9747" max="9747" width="5.125" style="1310" customWidth="1"/>
    <col min="9748" max="9748" width="7.125" style="1310" customWidth="1"/>
    <col min="9749" max="9984" width="9" style="1310"/>
    <col min="9985" max="9985" width="3.25" style="1310" customWidth="1"/>
    <col min="9986" max="9986" width="4" style="1310" customWidth="1"/>
    <col min="9987" max="9987" width="19" style="1310" customWidth="1"/>
    <col min="9988" max="9988" width="14" style="1310" customWidth="1"/>
    <col min="9989" max="9989" width="6.375" style="1310" customWidth="1"/>
    <col min="9990" max="9990" width="15" style="1310" customWidth="1"/>
    <col min="9991" max="9991" width="8" style="1310" customWidth="1"/>
    <col min="9992" max="9992" width="7.5" style="1310" customWidth="1"/>
    <col min="9993" max="9993" width="4.25" style="1310" customWidth="1"/>
    <col min="9994" max="9994" width="7.25" style="1310" customWidth="1"/>
    <col min="9995" max="9995" width="4.625" style="1310" customWidth="1"/>
    <col min="9996" max="9996" width="6.875" style="1310" customWidth="1"/>
    <col min="9997" max="9997" width="6.125" style="1310" customWidth="1"/>
    <col min="9998" max="9998" width="5.875" style="1310" customWidth="1"/>
    <col min="9999" max="9999" width="6.75" style="1310" customWidth="1"/>
    <col min="10000" max="10000" width="5.25" style="1310" customWidth="1"/>
    <col min="10001" max="10002" width="7.375" style="1310" customWidth="1"/>
    <col min="10003" max="10003" width="5.125" style="1310" customWidth="1"/>
    <col min="10004" max="10004" width="7.125" style="1310" customWidth="1"/>
    <col min="10005" max="10240" width="9" style="1310"/>
    <col min="10241" max="10241" width="3.25" style="1310" customWidth="1"/>
    <col min="10242" max="10242" width="4" style="1310" customWidth="1"/>
    <col min="10243" max="10243" width="19" style="1310" customWidth="1"/>
    <col min="10244" max="10244" width="14" style="1310" customWidth="1"/>
    <col min="10245" max="10245" width="6.375" style="1310" customWidth="1"/>
    <col min="10246" max="10246" width="15" style="1310" customWidth="1"/>
    <col min="10247" max="10247" width="8" style="1310" customWidth="1"/>
    <col min="10248" max="10248" width="7.5" style="1310" customWidth="1"/>
    <col min="10249" max="10249" width="4.25" style="1310" customWidth="1"/>
    <col min="10250" max="10250" width="7.25" style="1310" customWidth="1"/>
    <col min="10251" max="10251" width="4.625" style="1310" customWidth="1"/>
    <col min="10252" max="10252" width="6.875" style="1310" customWidth="1"/>
    <col min="10253" max="10253" width="6.125" style="1310" customWidth="1"/>
    <col min="10254" max="10254" width="5.875" style="1310" customWidth="1"/>
    <col min="10255" max="10255" width="6.75" style="1310" customWidth="1"/>
    <col min="10256" max="10256" width="5.25" style="1310" customWidth="1"/>
    <col min="10257" max="10258" width="7.375" style="1310" customWidth="1"/>
    <col min="10259" max="10259" width="5.125" style="1310" customWidth="1"/>
    <col min="10260" max="10260" width="7.125" style="1310" customWidth="1"/>
    <col min="10261" max="10496" width="9" style="1310"/>
    <col min="10497" max="10497" width="3.25" style="1310" customWidth="1"/>
    <col min="10498" max="10498" width="4" style="1310" customWidth="1"/>
    <col min="10499" max="10499" width="19" style="1310" customWidth="1"/>
    <col min="10500" max="10500" width="14" style="1310" customWidth="1"/>
    <col min="10501" max="10501" width="6.375" style="1310" customWidth="1"/>
    <col min="10502" max="10502" width="15" style="1310" customWidth="1"/>
    <col min="10503" max="10503" width="8" style="1310" customWidth="1"/>
    <col min="10504" max="10504" width="7.5" style="1310" customWidth="1"/>
    <col min="10505" max="10505" width="4.25" style="1310" customWidth="1"/>
    <col min="10506" max="10506" width="7.25" style="1310" customWidth="1"/>
    <col min="10507" max="10507" width="4.625" style="1310" customWidth="1"/>
    <col min="10508" max="10508" width="6.875" style="1310" customWidth="1"/>
    <col min="10509" max="10509" width="6.125" style="1310" customWidth="1"/>
    <col min="10510" max="10510" width="5.875" style="1310" customWidth="1"/>
    <col min="10511" max="10511" width="6.75" style="1310" customWidth="1"/>
    <col min="10512" max="10512" width="5.25" style="1310" customWidth="1"/>
    <col min="10513" max="10514" width="7.375" style="1310" customWidth="1"/>
    <col min="10515" max="10515" width="5.125" style="1310" customWidth="1"/>
    <col min="10516" max="10516" width="7.125" style="1310" customWidth="1"/>
    <col min="10517" max="10752" width="9" style="1310"/>
    <col min="10753" max="10753" width="3.25" style="1310" customWidth="1"/>
    <col min="10754" max="10754" width="4" style="1310" customWidth="1"/>
    <col min="10755" max="10755" width="19" style="1310" customWidth="1"/>
    <col min="10756" max="10756" width="14" style="1310" customWidth="1"/>
    <col min="10757" max="10757" width="6.375" style="1310" customWidth="1"/>
    <col min="10758" max="10758" width="15" style="1310" customWidth="1"/>
    <col min="10759" max="10759" width="8" style="1310" customWidth="1"/>
    <col min="10760" max="10760" width="7.5" style="1310" customWidth="1"/>
    <col min="10761" max="10761" width="4.25" style="1310" customWidth="1"/>
    <col min="10762" max="10762" width="7.25" style="1310" customWidth="1"/>
    <col min="10763" max="10763" width="4.625" style="1310" customWidth="1"/>
    <col min="10764" max="10764" width="6.875" style="1310" customWidth="1"/>
    <col min="10765" max="10765" width="6.125" style="1310" customWidth="1"/>
    <col min="10766" max="10766" width="5.875" style="1310" customWidth="1"/>
    <col min="10767" max="10767" width="6.75" style="1310" customWidth="1"/>
    <col min="10768" max="10768" width="5.25" style="1310" customWidth="1"/>
    <col min="10769" max="10770" width="7.375" style="1310" customWidth="1"/>
    <col min="10771" max="10771" width="5.125" style="1310" customWidth="1"/>
    <col min="10772" max="10772" width="7.125" style="1310" customWidth="1"/>
    <col min="10773" max="11008" width="9" style="1310"/>
    <col min="11009" max="11009" width="3.25" style="1310" customWidth="1"/>
    <col min="11010" max="11010" width="4" style="1310" customWidth="1"/>
    <col min="11011" max="11011" width="19" style="1310" customWidth="1"/>
    <col min="11012" max="11012" width="14" style="1310" customWidth="1"/>
    <col min="11013" max="11013" width="6.375" style="1310" customWidth="1"/>
    <col min="11014" max="11014" width="15" style="1310" customWidth="1"/>
    <col min="11015" max="11015" width="8" style="1310" customWidth="1"/>
    <col min="11016" max="11016" width="7.5" style="1310" customWidth="1"/>
    <col min="11017" max="11017" width="4.25" style="1310" customWidth="1"/>
    <col min="11018" max="11018" width="7.25" style="1310" customWidth="1"/>
    <col min="11019" max="11019" width="4.625" style="1310" customWidth="1"/>
    <col min="11020" max="11020" width="6.875" style="1310" customWidth="1"/>
    <col min="11021" max="11021" width="6.125" style="1310" customWidth="1"/>
    <col min="11022" max="11022" width="5.875" style="1310" customWidth="1"/>
    <col min="11023" max="11023" width="6.75" style="1310" customWidth="1"/>
    <col min="11024" max="11024" width="5.25" style="1310" customWidth="1"/>
    <col min="11025" max="11026" width="7.375" style="1310" customWidth="1"/>
    <col min="11027" max="11027" width="5.125" style="1310" customWidth="1"/>
    <col min="11028" max="11028" width="7.125" style="1310" customWidth="1"/>
    <col min="11029" max="11264" width="9" style="1310"/>
    <col min="11265" max="11265" width="3.25" style="1310" customWidth="1"/>
    <col min="11266" max="11266" width="4" style="1310" customWidth="1"/>
    <col min="11267" max="11267" width="19" style="1310" customWidth="1"/>
    <col min="11268" max="11268" width="14" style="1310" customWidth="1"/>
    <col min="11269" max="11269" width="6.375" style="1310" customWidth="1"/>
    <col min="11270" max="11270" width="15" style="1310" customWidth="1"/>
    <col min="11271" max="11271" width="8" style="1310" customWidth="1"/>
    <col min="11272" max="11272" width="7.5" style="1310" customWidth="1"/>
    <col min="11273" max="11273" width="4.25" style="1310" customWidth="1"/>
    <col min="11274" max="11274" width="7.25" style="1310" customWidth="1"/>
    <col min="11275" max="11275" width="4.625" style="1310" customWidth="1"/>
    <col min="11276" max="11276" width="6.875" style="1310" customWidth="1"/>
    <col min="11277" max="11277" width="6.125" style="1310" customWidth="1"/>
    <col min="11278" max="11278" width="5.875" style="1310" customWidth="1"/>
    <col min="11279" max="11279" width="6.75" style="1310" customWidth="1"/>
    <col min="11280" max="11280" width="5.25" style="1310" customWidth="1"/>
    <col min="11281" max="11282" width="7.375" style="1310" customWidth="1"/>
    <col min="11283" max="11283" width="5.125" style="1310" customWidth="1"/>
    <col min="11284" max="11284" width="7.125" style="1310" customWidth="1"/>
    <col min="11285" max="11520" width="9" style="1310"/>
    <col min="11521" max="11521" width="3.25" style="1310" customWidth="1"/>
    <col min="11522" max="11522" width="4" style="1310" customWidth="1"/>
    <col min="11523" max="11523" width="19" style="1310" customWidth="1"/>
    <col min="11524" max="11524" width="14" style="1310" customWidth="1"/>
    <col min="11525" max="11525" width="6.375" style="1310" customWidth="1"/>
    <col min="11526" max="11526" width="15" style="1310" customWidth="1"/>
    <col min="11527" max="11527" width="8" style="1310" customWidth="1"/>
    <col min="11528" max="11528" width="7.5" style="1310" customWidth="1"/>
    <col min="11529" max="11529" width="4.25" style="1310" customWidth="1"/>
    <col min="11530" max="11530" width="7.25" style="1310" customWidth="1"/>
    <col min="11531" max="11531" width="4.625" style="1310" customWidth="1"/>
    <col min="11532" max="11532" width="6.875" style="1310" customWidth="1"/>
    <col min="11533" max="11533" width="6.125" style="1310" customWidth="1"/>
    <col min="11534" max="11534" width="5.875" style="1310" customWidth="1"/>
    <col min="11535" max="11535" width="6.75" style="1310" customWidth="1"/>
    <col min="11536" max="11536" width="5.25" style="1310" customWidth="1"/>
    <col min="11537" max="11538" width="7.375" style="1310" customWidth="1"/>
    <col min="11539" max="11539" width="5.125" style="1310" customWidth="1"/>
    <col min="11540" max="11540" width="7.125" style="1310" customWidth="1"/>
    <col min="11541" max="11776" width="9" style="1310"/>
    <col min="11777" max="11777" width="3.25" style="1310" customWidth="1"/>
    <col min="11778" max="11778" width="4" style="1310" customWidth="1"/>
    <col min="11779" max="11779" width="19" style="1310" customWidth="1"/>
    <col min="11780" max="11780" width="14" style="1310" customWidth="1"/>
    <col min="11781" max="11781" width="6.375" style="1310" customWidth="1"/>
    <col min="11782" max="11782" width="15" style="1310" customWidth="1"/>
    <col min="11783" max="11783" width="8" style="1310" customWidth="1"/>
    <col min="11784" max="11784" width="7.5" style="1310" customWidth="1"/>
    <col min="11785" max="11785" width="4.25" style="1310" customWidth="1"/>
    <col min="11786" max="11786" width="7.25" style="1310" customWidth="1"/>
    <col min="11787" max="11787" width="4.625" style="1310" customWidth="1"/>
    <col min="11788" max="11788" width="6.875" style="1310" customWidth="1"/>
    <col min="11789" max="11789" width="6.125" style="1310" customWidth="1"/>
    <col min="11790" max="11790" width="5.875" style="1310" customWidth="1"/>
    <col min="11791" max="11791" width="6.75" style="1310" customWidth="1"/>
    <col min="11792" max="11792" width="5.25" style="1310" customWidth="1"/>
    <col min="11793" max="11794" width="7.375" style="1310" customWidth="1"/>
    <col min="11795" max="11795" width="5.125" style="1310" customWidth="1"/>
    <col min="11796" max="11796" width="7.125" style="1310" customWidth="1"/>
    <col min="11797" max="12032" width="9" style="1310"/>
    <col min="12033" max="12033" width="3.25" style="1310" customWidth="1"/>
    <col min="12034" max="12034" width="4" style="1310" customWidth="1"/>
    <col min="12035" max="12035" width="19" style="1310" customWidth="1"/>
    <col min="12036" max="12036" width="14" style="1310" customWidth="1"/>
    <col min="12037" max="12037" width="6.375" style="1310" customWidth="1"/>
    <col min="12038" max="12038" width="15" style="1310" customWidth="1"/>
    <col min="12039" max="12039" width="8" style="1310" customWidth="1"/>
    <col min="12040" max="12040" width="7.5" style="1310" customWidth="1"/>
    <col min="12041" max="12041" width="4.25" style="1310" customWidth="1"/>
    <col min="12042" max="12042" width="7.25" style="1310" customWidth="1"/>
    <col min="12043" max="12043" width="4.625" style="1310" customWidth="1"/>
    <col min="12044" max="12044" width="6.875" style="1310" customWidth="1"/>
    <col min="12045" max="12045" width="6.125" style="1310" customWidth="1"/>
    <col min="12046" max="12046" width="5.875" style="1310" customWidth="1"/>
    <col min="12047" max="12047" width="6.75" style="1310" customWidth="1"/>
    <col min="12048" max="12048" width="5.25" style="1310" customWidth="1"/>
    <col min="12049" max="12050" width="7.375" style="1310" customWidth="1"/>
    <col min="12051" max="12051" width="5.125" style="1310" customWidth="1"/>
    <col min="12052" max="12052" width="7.125" style="1310" customWidth="1"/>
    <col min="12053" max="12288" width="9" style="1310"/>
    <col min="12289" max="12289" width="3.25" style="1310" customWidth="1"/>
    <col min="12290" max="12290" width="4" style="1310" customWidth="1"/>
    <col min="12291" max="12291" width="19" style="1310" customWidth="1"/>
    <col min="12292" max="12292" width="14" style="1310" customWidth="1"/>
    <col min="12293" max="12293" width="6.375" style="1310" customWidth="1"/>
    <col min="12294" max="12294" width="15" style="1310" customWidth="1"/>
    <col min="12295" max="12295" width="8" style="1310" customWidth="1"/>
    <col min="12296" max="12296" width="7.5" style="1310" customWidth="1"/>
    <col min="12297" max="12297" width="4.25" style="1310" customWidth="1"/>
    <col min="12298" max="12298" width="7.25" style="1310" customWidth="1"/>
    <col min="12299" max="12299" width="4.625" style="1310" customWidth="1"/>
    <col min="12300" max="12300" width="6.875" style="1310" customWidth="1"/>
    <col min="12301" max="12301" width="6.125" style="1310" customWidth="1"/>
    <col min="12302" max="12302" width="5.875" style="1310" customWidth="1"/>
    <col min="12303" max="12303" width="6.75" style="1310" customWidth="1"/>
    <col min="12304" max="12304" width="5.25" style="1310" customWidth="1"/>
    <col min="12305" max="12306" width="7.375" style="1310" customWidth="1"/>
    <col min="12307" max="12307" width="5.125" style="1310" customWidth="1"/>
    <col min="12308" max="12308" width="7.125" style="1310" customWidth="1"/>
    <col min="12309" max="12544" width="9" style="1310"/>
    <col min="12545" max="12545" width="3.25" style="1310" customWidth="1"/>
    <col min="12546" max="12546" width="4" style="1310" customWidth="1"/>
    <col min="12547" max="12547" width="19" style="1310" customWidth="1"/>
    <col min="12548" max="12548" width="14" style="1310" customWidth="1"/>
    <col min="12549" max="12549" width="6.375" style="1310" customWidth="1"/>
    <col min="12550" max="12550" width="15" style="1310" customWidth="1"/>
    <col min="12551" max="12551" width="8" style="1310" customWidth="1"/>
    <col min="12552" max="12552" width="7.5" style="1310" customWidth="1"/>
    <col min="12553" max="12553" width="4.25" style="1310" customWidth="1"/>
    <col min="12554" max="12554" width="7.25" style="1310" customWidth="1"/>
    <col min="12555" max="12555" width="4.625" style="1310" customWidth="1"/>
    <col min="12556" max="12556" width="6.875" style="1310" customWidth="1"/>
    <col min="12557" max="12557" width="6.125" style="1310" customWidth="1"/>
    <col min="12558" max="12558" width="5.875" style="1310" customWidth="1"/>
    <col min="12559" max="12559" width="6.75" style="1310" customWidth="1"/>
    <col min="12560" max="12560" width="5.25" style="1310" customWidth="1"/>
    <col min="12561" max="12562" width="7.375" style="1310" customWidth="1"/>
    <col min="12563" max="12563" width="5.125" style="1310" customWidth="1"/>
    <col min="12564" max="12564" width="7.125" style="1310" customWidth="1"/>
    <col min="12565" max="12800" width="9" style="1310"/>
    <col min="12801" max="12801" width="3.25" style="1310" customWidth="1"/>
    <col min="12802" max="12802" width="4" style="1310" customWidth="1"/>
    <col min="12803" max="12803" width="19" style="1310" customWidth="1"/>
    <col min="12804" max="12804" width="14" style="1310" customWidth="1"/>
    <col min="12805" max="12805" width="6.375" style="1310" customWidth="1"/>
    <col min="12806" max="12806" width="15" style="1310" customWidth="1"/>
    <col min="12807" max="12807" width="8" style="1310" customWidth="1"/>
    <col min="12808" max="12808" width="7.5" style="1310" customWidth="1"/>
    <col min="12809" max="12809" width="4.25" style="1310" customWidth="1"/>
    <col min="12810" max="12810" width="7.25" style="1310" customWidth="1"/>
    <col min="12811" max="12811" width="4.625" style="1310" customWidth="1"/>
    <col min="12812" max="12812" width="6.875" style="1310" customWidth="1"/>
    <col min="12813" max="12813" width="6.125" style="1310" customWidth="1"/>
    <col min="12814" max="12814" width="5.875" style="1310" customWidth="1"/>
    <col min="12815" max="12815" width="6.75" style="1310" customWidth="1"/>
    <col min="12816" max="12816" width="5.25" style="1310" customWidth="1"/>
    <col min="12817" max="12818" width="7.375" style="1310" customWidth="1"/>
    <col min="12819" max="12819" width="5.125" style="1310" customWidth="1"/>
    <col min="12820" max="12820" width="7.125" style="1310" customWidth="1"/>
    <col min="12821" max="13056" width="9" style="1310"/>
    <col min="13057" max="13057" width="3.25" style="1310" customWidth="1"/>
    <col min="13058" max="13058" width="4" style="1310" customWidth="1"/>
    <col min="13059" max="13059" width="19" style="1310" customWidth="1"/>
    <col min="13060" max="13060" width="14" style="1310" customWidth="1"/>
    <col min="13061" max="13061" width="6.375" style="1310" customWidth="1"/>
    <col min="13062" max="13062" width="15" style="1310" customWidth="1"/>
    <col min="13063" max="13063" width="8" style="1310" customWidth="1"/>
    <col min="13064" max="13064" width="7.5" style="1310" customWidth="1"/>
    <col min="13065" max="13065" width="4.25" style="1310" customWidth="1"/>
    <col min="13066" max="13066" width="7.25" style="1310" customWidth="1"/>
    <col min="13067" max="13067" width="4.625" style="1310" customWidth="1"/>
    <col min="13068" max="13068" width="6.875" style="1310" customWidth="1"/>
    <col min="13069" max="13069" width="6.125" style="1310" customWidth="1"/>
    <col min="13070" max="13070" width="5.875" style="1310" customWidth="1"/>
    <col min="13071" max="13071" width="6.75" style="1310" customWidth="1"/>
    <col min="13072" max="13072" width="5.25" style="1310" customWidth="1"/>
    <col min="13073" max="13074" width="7.375" style="1310" customWidth="1"/>
    <col min="13075" max="13075" width="5.125" style="1310" customWidth="1"/>
    <col min="13076" max="13076" width="7.125" style="1310" customWidth="1"/>
    <col min="13077" max="13312" width="9" style="1310"/>
    <col min="13313" max="13313" width="3.25" style="1310" customWidth="1"/>
    <col min="13314" max="13314" width="4" style="1310" customWidth="1"/>
    <col min="13315" max="13315" width="19" style="1310" customWidth="1"/>
    <col min="13316" max="13316" width="14" style="1310" customWidth="1"/>
    <col min="13317" max="13317" width="6.375" style="1310" customWidth="1"/>
    <col min="13318" max="13318" width="15" style="1310" customWidth="1"/>
    <col min="13319" max="13319" width="8" style="1310" customWidth="1"/>
    <col min="13320" max="13320" width="7.5" style="1310" customWidth="1"/>
    <col min="13321" max="13321" width="4.25" style="1310" customWidth="1"/>
    <col min="13322" max="13322" width="7.25" style="1310" customWidth="1"/>
    <col min="13323" max="13323" width="4.625" style="1310" customWidth="1"/>
    <col min="13324" max="13324" width="6.875" style="1310" customWidth="1"/>
    <col min="13325" max="13325" width="6.125" style="1310" customWidth="1"/>
    <col min="13326" max="13326" width="5.875" style="1310" customWidth="1"/>
    <col min="13327" max="13327" width="6.75" style="1310" customWidth="1"/>
    <col min="13328" max="13328" width="5.25" style="1310" customWidth="1"/>
    <col min="13329" max="13330" width="7.375" style="1310" customWidth="1"/>
    <col min="13331" max="13331" width="5.125" style="1310" customWidth="1"/>
    <col min="13332" max="13332" width="7.125" style="1310" customWidth="1"/>
    <col min="13333" max="13568" width="9" style="1310"/>
    <col min="13569" max="13569" width="3.25" style="1310" customWidth="1"/>
    <col min="13570" max="13570" width="4" style="1310" customWidth="1"/>
    <col min="13571" max="13571" width="19" style="1310" customWidth="1"/>
    <col min="13572" max="13572" width="14" style="1310" customWidth="1"/>
    <col min="13573" max="13573" width="6.375" style="1310" customWidth="1"/>
    <col min="13574" max="13574" width="15" style="1310" customWidth="1"/>
    <col min="13575" max="13575" width="8" style="1310" customWidth="1"/>
    <col min="13576" max="13576" width="7.5" style="1310" customWidth="1"/>
    <col min="13577" max="13577" width="4.25" style="1310" customWidth="1"/>
    <col min="13578" max="13578" width="7.25" style="1310" customWidth="1"/>
    <col min="13579" max="13579" width="4.625" style="1310" customWidth="1"/>
    <col min="13580" max="13580" width="6.875" style="1310" customWidth="1"/>
    <col min="13581" max="13581" width="6.125" style="1310" customWidth="1"/>
    <col min="13582" max="13582" width="5.875" style="1310" customWidth="1"/>
    <col min="13583" max="13583" width="6.75" style="1310" customWidth="1"/>
    <col min="13584" max="13584" width="5.25" style="1310" customWidth="1"/>
    <col min="13585" max="13586" width="7.375" style="1310" customWidth="1"/>
    <col min="13587" max="13587" width="5.125" style="1310" customWidth="1"/>
    <col min="13588" max="13588" width="7.125" style="1310" customWidth="1"/>
    <col min="13589" max="13824" width="9" style="1310"/>
    <col min="13825" max="13825" width="3.25" style="1310" customWidth="1"/>
    <col min="13826" max="13826" width="4" style="1310" customWidth="1"/>
    <col min="13827" max="13827" width="19" style="1310" customWidth="1"/>
    <col min="13828" max="13828" width="14" style="1310" customWidth="1"/>
    <col min="13829" max="13829" width="6.375" style="1310" customWidth="1"/>
    <col min="13830" max="13830" width="15" style="1310" customWidth="1"/>
    <col min="13831" max="13831" width="8" style="1310" customWidth="1"/>
    <col min="13832" max="13832" width="7.5" style="1310" customWidth="1"/>
    <col min="13833" max="13833" width="4.25" style="1310" customWidth="1"/>
    <col min="13834" max="13834" width="7.25" style="1310" customWidth="1"/>
    <col min="13835" max="13835" width="4.625" style="1310" customWidth="1"/>
    <col min="13836" max="13836" width="6.875" style="1310" customWidth="1"/>
    <col min="13837" max="13837" width="6.125" style="1310" customWidth="1"/>
    <col min="13838" max="13838" width="5.875" style="1310" customWidth="1"/>
    <col min="13839" max="13839" width="6.75" style="1310" customWidth="1"/>
    <col min="13840" max="13840" width="5.25" style="1310" customWidth="1"/>
    <col min="13841" max="13842" width="7.375" style="1310" customWidth="1"/>
    <col min="13843" max="13843" width="5.125" style="1310" customWidth="1"/>
    <col min="13844" max="13844" width="7.125" style="1310" customWidth="1"/>
    <col min="13845" max="14080" width="9" style="1310"/>
    <col min="14081" max="14081" width="3.25" style="1310" customWidth="1"/>
    <col min="14082" max="14082" width="4" style="1310" customWidth="1"/>
    <col min="14083" max="14083" width="19" style="1310" customWidth="1"/>
    <col min="14084" max="14084" width="14" style="1310" customWidth="1"/>
    <col min="14085" max="14085" width="6.375" style="1310" customWidth="1"/>
    <col min="14086" max="14086" width="15" style="1310" customWidth="1"/>
    <col min="14087" max="14087" width="8" style="1310" customWidth="1"/>
    <col min="14088" max="14088" width="7.5" style="1310" customWidth="1"/>
    <col min="14089" max="14089" width="4.25" style="1310" customWidth="1"/>
    <col min="14090" max="14090" width="7.25" style="1310" customWidth="1"/>
    <col min="14091" max="14091" width="4.625" style="1310" customWidth="1"/>
    <col min="14092" max="14092" width="6.875" style="1310" customWidth="1"/>
    <col min="14093" max="14093" width="6.125" style="1310" customWidth="1"/>
    <col min="14094" max="14094" width="5.875" style="1310" customWidth="1"/>
    <col min="14095" max="14095" width="6.75" style="1310" customWidth="1"/>
    <col min="14096" max="14096" width="5.25" style="1310" customWidth="1"/>
    <col min="14097" max="14098" width="7.375" style="1310" customWidth="1"/>
    <col min="14099" max="14099" width="5.125" style="1310" customWidth="1"/>
    <col min="14100" max="14100" width="7.125" style="1310" customWidth="1"/>
    <col min="14101" max="14336" width="9" style="1310"/>
    <col min="14337" max="14337" width="3.25" style="1310" customWidth="1"/>
    <col min="14338" max="14338" width="4" style="1310" customWidth="1"/>
    <col min="14339" max="14339" width="19" style="1310" customWidth="1"/>
    <col min="14340" max="14340" width="14" style="1310" customWidth="1"/>
    <col min="14341" max="14341" width="6.375" style="1310" customWidth="1"/>
    <col min="14342" max="14342" width="15" style="1310" customWidth="1"/>
    <col min="14343" max="14343" width="8" style="1310" customWidth="1"/>
    <col min="14344" max="14344" width="7.5" style="1310" customWidth="1"/>
    <col min="14345" max="14345" width="4.25" style="1310" customWidth="1"/>
    <col min="14346" max="14346" width="7.25" style="1310" customWidth="1"/>
    <col min="14347" max="14347" width="4.625" style="1310" customWidth="1"/>
    <col min="14348" max="14348" width="6.875" style="1310" customWidth="1"/>
    <col min="14349" max="14349" width="6.125" style="1310" customWidth="1"/>
    <col min="14350" max="14350" width="5.875" style="1310" customWidth="1"/>
    <col min="14351" max="14351" width="6.75" style="1310" customWidth="1"/>
    <col min="14352" max="14352" width="5.25" style="1310" customWidth="1"/>
    <col min="14353" max="14354" width="7.375" style="1310" customWidth="1"/>
    <col min="14355" max="14355" width="5.125" style="1310" customWidth="1"/>
    <col min="14356" max="14356" width="7.125" style="1310" customWidth="1"/>
    <col min="14357" max="14592" width="9" style="1310"/>
    <col min="14593" max="14593" width="3.25" style="1310" customWidth="1"/>
    <col min="14594" max="14594" width="4" style="1310" customWidth="1"/>
    <col min="14595" max="14595" width="19" style="1310" customWidth="1"/>
    <col min="14596" max="14596" width="14" style="1310" customWidth="1"/>
    <col min="14597" max="14597" width="6.375" style="1310" customWidth="1"/>
    <col min="14598" max="14598" width="15" style="1310" customWidth="1"/>
    <col min="14599" max="14599" width="8" style="1310" customWidth="1"/>
    <col min="14600" max="14600" width="7.5" style="1310" customWidth="1"/>
    <col min="14601" max="14601" width="4.25" style="1310" customWidth="1"/>
    <col min="14602" max="14602" width="7.25" style="1310" customWidth="1"/>
    <col min="14603" max="14603" width="4.625" style="1310" customWidth="1"/>
    <col min="14604" max="14604" width="6.875" style="1310" customWidth="1"/>
    <col min="14605" max="14605" width="6.125" style="1310" customWidth="1"/>
    <col min="14606" max="14606" width="5.875" style="1310" customWidth="1"/>
    <col min="14607" max="14607" width="6.75" style="1310" customWidth="1"/>
    <col min="14608" max="14608" width="5.25" style="1310" customWidth="1"/>
    <col min="14609" max="14610" width="7.375" style="1310" customWidth="1"/>
    <col min="14611" max="14611" width="5.125" style="1310" customWidth="1"/>
    <col min="14612" max="14612" width="7.125" style="1310" customWidth="1"/>
    <col min="14613" max="14848" width="9" style="1310"/>
    <col min="14849" max="14849" width="3.25" style="1310" customWidth="1"/>
    <col min="14850" max="14850" width="4" style="1310" customWidth="1"/>
    <col min="14851" max="14851" width="19" style="1310" customWidth="1"/>
    <col min="14852" max="14852" width="14" style="1310" customWidth="1"/>
    <col min="14853" max="14853" width="6.375" style="1310" customWidth="1"/>
    <col min="14854" max="14854" width="15" style="1310" customWidth="1"/>
    <col min="14855" max="14855" width="8" style="1310" customWidth="1"/>
    <col min="14856" max="14856" width="7.5" style="1310" customWidth="1"/>
    <col min="14857" max="14857" width="4.25" style="1310" customWidth="1"/>
    <col min="14858" max="14858" width="7.25" style="1310" customWidth="1"/>
    <col min="14859" max="14859" width="4.625" style="1310" customWidth="1"/>
    <col min="14860" max="14860" width="6.875" style="1310" customWidth="1"/>
    <col min="14861" max="14861" width="6.125" style="1310" customWidth="1"/>
    <col min="14862" max="14862" width="5.875" style="1310" customWidth="1"/>
    <col min="14863" max="14863" width="6.75" style="1310" customWidth="1"/>
    <col min="14864" max="14864" width="5.25" style="1310" customWidth="1"/>
    <col min="14865" max="14866" width="7.375" style="1310" customWidth="1"/>
    <col min="14867" max="14867" width="5.125" style="1310" customWidth="1"/>
    <col min="14868" max="14868" width="7.125" style="1310" customWidth="1"/>
    <col min="14869" max="15104" width="9" style="1310"/>
    <col min="15105" max="15105" width="3.25" style="1310" customWidth="1"/>
    <col min="15106" max="15106" width="4" style="1310" customWidth="1"/>
    <col min="15107" max="15107" width="19" style="1310" customWidth="1"/>
    <col min="15108" max="15108" width="14" style="1310" customWidth="1"/>
    <col min="15109" max="15109" width="6.375" style="1310" customWidth="1"/>
    <col min="15110" max="15110" width="15" style="1310" customWidth="1"/>
    <col min="15111" max="15111" width="8" style="1310" customWidth="1"/>
    <col min="15112" max="15112" width="7.5" style="1310" customWidth="1"/>
    <col min="15113" max="15113" width="4.25" style="1310" customWidth="1"/>
    <col min="15114" max="15114" width="7.25" style="1310" customWidth="1"/>
    <col min="15115" max="15115" width="4.625" style="1310" customWidth="1"/>
    <col min="15116" max="15116" width="6.875" style="1310" customWidth="1"/>
    <col min="15117" max="15117" width="6.125" style="1310" customWidth="1"/>
    <col min="15118" max="15118" width="5.875" style="1310" customWidth="1"/>
    <col min="15119" max="15119" width="6.75" style="1310" customWidth="1"/>
    <col min="15120" max="15120" width="5.25" style="1310" customWidth="1"/>
    <col min="15121" max="15122" width="7.375" style="1310" customWidth="1"/>
    <col min="15123" max="15123" width="5.125" style="1310" customWidth="1"/>
    <col min="15124" max="15124" width="7.125" style="1310" customWidth="1"/>
    <col min="15125" max="15360" width="9" style="1310"/>
    <col min="15361" max="15361" width="3.25" style="1310" customWidth="1"/>
    <col min="15362" max="15362" width="4" style="1310" customWidth="1"/>
    <col min="15363" max="15363" width="19" style="1310" customWidth="1"/>
    <col min="15364" max="15364" width="14" style="1310" customWidth="1"/>
    <col min="15365" max="15365" width="6.375" style="1310" customWidth="1"/>
    <col min="15366" max="15366" width="15" style="1310" customWidth="1"/>
    <col min="15367" max="15367" width="8" style="1310" customWidth="1"/>
    <col min="15368" max="15368" width="7.5" style="1310" customWidth="1"/>
    <col min="15369" max="15369" width="4.25" style="1310" customWidth="1"/>
    <col min="15370" max="15370" width="7.25" style="1310" customWidth="1"/>
    <col min="15371" max="15371" width="4.625" style="1310" customWidth="1"/>
    <col min="15372" max="15372" width="6.875" style="1310" customWidth="1"/>
    <col min="15373" max="15373" width="6.125" style="1310" customWidth="1"/>
    <col min="15374" max="15374" width="5.875" style="1310" customWidth="1"/>
    <col min="15375" max="15375" width="6.75" style="1310" customWidth="1"/>
    <col min="15376" max="15376" width="5.25" style="1310" customWidth="1"/>
    <col min="15377" max="15378" width="7.375" style="1310" customWidth="1"/>
    <col min="15379" max="15379" width="5.125" style="1310" customWidth="1"/>
    <col min="15380" max="15380" width="7.125" style="1310" customWidth="1"/>
    <col min="15381" max="15616" width="9" style="1310"/>
    <col min="15617" max="15617" width="3.25" style="1310" customWidth="1"/>
    <col min="15618" max="15618" width="4" style="1310" customWidth="1"/>
    <col min="15619" max="15619" width="19" style="1310" customWidth="1"/>
    <col min="15620" max="15620" width="14" style="1310" customWidth="1"/>
    <col min="15621" max="15621" width="6.375" style="1310" customWidth="1"/>
    <col min="15622" max="15622" width="15" style="1310" customWidth="1"/>
    <col min="15623" max="15623" width="8" style="1310" customWidth="1"/>
    <col min="15624" max="15624" width="7.5" style="1310" customWidth="1"/>
    <col min="15625" max="15625" width="4.25" style="1310" customWidth="1"/>
    <col min="15626" max="15626" width="7.25" style="1310" customWidth="1"/>
    <col min="15627" max="15627" width="4.625" style="1310" customWidth="1"/>
    <col min="15628" max="15628" width="6.875" style="1310" customWidth="1"/>
    <col min="15629" max="15629" width="6.125" style="1310" customWidth="1"/>
    <col min="15630" max="15630" width="5.875" style="1310" customWidth="1"/>
    <col min="15631" max="15631" width="6.75" style="1310" customWidth="1"/>
    <col min="15632" max="15632" width="5.25" style="1310" customWidth="1"/>
    <col min="15633" max="15634" width="7.375" style="1310" customWidth="1"/>
    <col min="15635" max="15635" width="5.125" style="1310" customWidth="1"/>
    <col min="15636" max="15636" width="7.125" style="1310" customWidth="1"/>
    <col min="15637" max="15872" width="9" style="1310"/>
    <col min="15873" max="15873" width="3.25" style="1310" customWidth="1"/>
    <col min="15874" max="15874" width="4" style="1310" customWidth="1"/>
    <col min="15875" max="15875" width="19" style="1310" customWidth="1"/>
    <col min="15876" max="15876" width="14" style="1310" customWidth="1"/>
    <col min="15877" max="15877" width="6.375" style="1310" customWidth="1"/>
    <col min="15878" max="15878" width="15" style="1310" customWidth="1"/>
    <col min="15879" max="15879" width="8" style="1310" customWidth="1"/>
    <col min="15880" max="15880" width="7.5" style="1310" customWidth="1"/>
    <col min="15881" max="15881" width="4.25" style="1310" customWidth="1"/>
    <col min="15882" max="15882" width="7.25" style="1310" customWidth="1"/>
    <col min="15883" max="15883" width="4.625" style="1310" customWidth="1"/>
    <col min="15884" max="15884" width="6.875" style="1310" customWidth="1"/>
    <col min="15885" max="15885" width="6.125" style="1310" customWidth="1"/>
    <col min="15886" max="15886" width="5.875" style="1310" customWidth="1"/>
    <col min="15887" max="15887" width="6.75" style="1310" customWidth="1"/>
    <col min="15888" max="15888" width="5.25" style="1310" customWidth="1"/>
    <col min="15889" max="15890" width="7.375" style="1310" customWidth="1"/>
    <col min="15891" max="15891" width="5.125" style="1310" customWidth="1"/>
    <col min="15892" max="15892" width="7.125" style="1310" customWidth="1"/>
    <col min="15893" max="16128" width="9" style="1310"/>
    <col min="16129" max="16129" width="3.25" style="1310" customWidth="1"/>
    <col min="16130" max="16130" width="4" style="1310" customWidth="1"/>
    <col min="16131" max="16131" width="19" style="1310" customWidth="1"/>
    <col min="16132" max="16132" width="14" style="1310" customWidth="1"/>
    <col min="16133" max="16133" width="6.375" style="1310" customWidth="1"/>
    <col min="16134" max="16134" width="15" style="1310" customWidth="1"/>
    <col min="16135" max="16135" width="8" style="1310" customWidth="1"/>
    <col min="16136" max="16136" width="7.5" style="1310" customWidth="1"/>
    <col min="16137" max="16137" width="4.25" style="1310" customWidth="1"/>
    <col min="16138" max="16138" width="7.25" style="1310" customWidth="1"/>
    <col min="16139" max="16139" width="4.625" style="1310" customWidth="1"/>
    <col min="16140" max="16140" width="6.875" style="1310" customWidth="1"/>
    <col min="16141" max="16141" width="6.125" style="1310" customWidth="1"/>
    <col min="16142" max="16142" width="5.875" style="1310" customWidth="1"/>
    <col min="16143" max="16143" width="6.75" style="1310" customWidth="1"/>
    <col min="16144" max="16144" width="5.25" style="1310" customWidth="1"/>
    <col min="16145" max="16146" width="7.375" style="1310" customWidth="1"/>
    <col min="16147" max="16147" width="5.125" style="1310" customWidth="1"/>
    <col min="16148" max="16148" width="7.125" style="1310" customWidth="1"/>
    <col min="16149" max="16384" width="9" style="1310"/>
  </cols>
  <sheetData>
    <row r="1" s="22" customFormat="1" ht="22.5" customHeight="1" spans="1:26">
      <c r="A1" s="1600" t="s">
        <v>522</v>
      </c>
      <c r="B1" s="1600"/>
      <c r="C1" s="1600"/>
      <c r="D1" s="1600"/>
      <c r="E1" s="1600"/>
      <c r="F1" s="1600"/>
      <c r="G1" s="1600"/>
      <c r="H1" s="1600"/>
      <c r="I1" s="1600"/>
      <c r="J1" s="1600"/>
      <c r="K1" s="1600"/>
      <c r="L1" s="1600"/>
      <c r="M1" s="1600"/>
      <c r="N1" s="1600"/>
      <c r="O1" s="1600"/>
      <c r="P1" s="1600"/>
      <c r="Q1" s="1600"/>
      <c r="R1" s="1600"/>
      <c r="S1" s="1600"/>
      <c r="T1" s="1600"/>
      <c r="U1" s="1199"/>
      <c r="V1" s="1199"/>
      <c r="W1" s="1199"/>
      <c r="X1" s="1199"/>
      <c r="Y1" s="1199"/>
      <c r="Z1" s="1199"/>
    </row>
    <row r="2" s="8" customFormat="1" ht="24" customHeight="1" spans="1:26">
      <c r="A2" s="1955" t="s">
        <v>0</v>
      </c>
      <c r="B2" s="1419" t="s">
        <v>523</v>
      </c>
      <c r="C2" s="533" t="s">
        <v>2</v>
      </c>
      <c r="D2" s="549" t="s">
        <v>23</v>
      </c>
      <c r="E2" s="549" t="s">
        <v>24</v>
      </c>
      <c r="F2" s="533" t="s">
        <v>3</v>
      </c>
      <c r="G2" s="1420" t="s">
        <v>25</v>
      </c>
      <c r="H2" s="556" t="s">
        <v>26</v>
      </c>
      <c r="I2" s="1960" t="s">
        <v>27</v>
      </c>
      <c r="J2" s="1961" t="s">
        <v>28</v>
      </c>
      <c r="K2" s="546" t="s">
        <v>29</v>
      </c>
      <c r="L2" s="1434" t="s">
        <v>30</v>
      </c>
      <c r="M2" s="548" t="s">
        <v>31</v>
      </c>
      <c r="N2" s="533" t="s">
        <v>32</v>
      </c>
      <c r="O2" s="533" t="s">
        <v>1</v>
      </c>
      <c r="P2" s="533" t="s">
        <v>33</v>
      </c>
      <c r="Q2" s="1445" t="s">
        <v>34</v>
      </c>
      <c r="R2" s="1446" t="s">
        <v>35</v>
      </c>
      <c r="S2" s="1448" t="s">
        <v>149</v>
      </c>
      <c r="T2" s="1449" t="s">
        <v>38</v>
      </c>
      <c r="U2" s="17"/>
      <c r="V2" s="17"/>
      <c r="W2" s="17"/>
      <c r="X2" s="17"/>
      <c r="Y2" s="17"/>
      <c r="Z2" s="17"/>
    </row>
    <row r="3" s="14" customFormat="1" ht="23.1" customHeight="1" spans="1:26">
      <c r="A3" s="494"/>
      <c r="B3" s="821"/>
      <c r="C3" s="311"/>
      <c r="D3" s="43"/>
      <c r="E3" s="43"/>
      <c r="F3" s="669" t="s">
        <v>524</v>
      </c>
      <c r="G3" s="121"/>
      <c r="H3" s="121">
        <v>43528</v>
      </c>
      <c r="I3" s="52"/>
      <c r="J3" s="959"/>
      <c r="K3" s="52"/>
      <c r="L3" s="338"/>
      <c r="M3" s="632"/>
      <c r="N3" s="277"/>
      <c r="O3" s="52"/>
      <c r="P3" s="52"/>
      <c r="Q3" s="121"/>
      <c r="R3" s="121"/>
      <c r="S3" s="52"/>
      <c r="T3" s="1057"/>
      <c r="U3" s="1216"/>
      <c r="V3" s="1216"/>
      <c r="W3" s="1216"/>
      <c r="X3" s="1216"/>
      <c r="Y3" s="1216"/>
      <c r="Z3" s="1216"/>
    </row>
    <row r="4" s="14" customFormat="1" ht="23.1" customHeight="1" spans="1:26">
      <c r="A4" s="494"/>
      <c r="B4" s="821"/>
      <c r="C4" s="311"/>
      <c r="D4" s="43"/>
      <c r="E4" s="43"/>
      <c r="F4" s="43"/>
      <c r="G4" s="121"/>
      <c r="H4" s="121"/>
      <c r="I4" s="52"/>
      <c r="J4" s="959"/>
      <c r="K4" s="52"/>
      <c r="L4" s="338"/>
      <c r="M4" s="632"/>
      <c r="N4" s="450"/>
      <c r="O4" s="81"/>
      <c r="P4" s="52"/>
      <c r="Q4" s="447"/>
      <c r="R4" s="121"/>
      <c r="S4" s="52"/>
      <c r="T4" s="1057"/>
      <c r="U4" s="1216"/>
      <c r="V4" s="1216"/>
      <c r="W4" s="1216"/>
      <c r="X4" s="1216"/>
      <c r="Y4" s="1216"/>
      <c r="Z4" s="1216"/>
    </row>
    <row r="5" s="14" customFormat="1" ht="23.1" customHeight="1" spans="1:26">
      <c r="A5" s="494"/>
      <c r="B5" s="821"/>
      <c r="C5" s="311"/>
      <c r="D5" s="43"/>
      <c r="E5" s="43"/>
      <c r="F5" s="52"/>
      <c r="G5" s="121"/>
      <c r="H5" s="493"/>
      <c r="I5" s="52"/>
      <c r="J5" s="959"/>
      <c r="K5" s="52"/>
      <c r="L5" s="338"/>
      <c r="M5" s="632"/>
      <c r="N5" s="450"/>
      <c r="O5" s="81"/>
      <c r="P5" s="52"/>
      <c r="Q5" s="1965">
        <f>10000000*1.13</f>
        <v>11300000</v>
      </c>
      <c r="R5" s="121"/>
      <c r="S5" s="52"/>
      <c r="T5" s="1057"/>
      <c r="U5" s="1216"/>
      <c r="V5" s="1216"/>
      <c r="W5" s="1216"/>
      <c r="X5" s="1216"/>
      <c r="Y5" s="1216"/>
      <c r="Z5" s="1216"/>
    </row>
    <row r="6" s="14" customFormat="1" ht="23.1" customHeight="1" spans="1:26">
      <c r="A6" s="494"/>
      <c r="B6" s="821"/>
      <c r="C6" s="311"/>
      <c r="D6" s="43"/>
      <c r="E6" s="43"/>
      <c r="F6" s="52"/>
      <c r="G6" s="121"/>
      <c r="H6" s="493"/>
      <c r="I6" s="52"/>
      <c r="J6" s="959"/>
      <c r="K6" s="52"/>
      <c r="L6" s="338"/>
      <c r="M6" s="632"/>
      <c r="N6" s="450"/>
      <c r="O6" s="81"/>
      <c r="P6" s="52"/>
      <c r="Q6" s="447"/>
      <c r="R6" s="121"/>
      <c r="S6" s="52"/>
      <c r="T6" s="1057"/>
      <c r="U6" s="1216"/>
      <c r="V6" s="1216"/>
      <c r="W6" s="1216"/>
      <c r="X6" s="1216"/>
      <c r="Y6" s="1216"/>
      <c r="Z6" s="1216"/>
    </row>
    <row r="7" s="14" customFormat="1" ht="23.1" customHeight="1" spans="1:26">
      <c r="A7" s="494"/>
      <c r="B7" s="821"/>
      <c r="C7" s="311"/>
      <c r="D7" s="43"/>
      <c r="E7" s="43"/>
      <c r="F7" s="43"/>
      <c r="G7" s="121"/>
      <c r="H7" s="121"/>
      <c r="I7" s="52"/>
      <c r="J7" s="959"/>
      <c r="K7" s="52"/>
      <c r="L7" s="338"/>
      <c r="M7" s="632"/>
      <c r="N7" s="52"/>
      <c r="O7" s="52"/>
      <c r="P7" s="52"/>
      <c r="Q7" s="121"/>
      <c r="R7" s="121"/>
      <c r="S7" s="52"/>
      <c r="T7" s="1057"/>
      <c r="U7" s="1216"/>
      <c r="V7" s="1216"/>
      <c r="W7" s="1216"/>
      <c r="X7" s="1216"/>
      <c r="Y7" s="1216"/>
      <c r="Z7" s="1216"/>
    </row>
    <row r="8" s="14" customFormat="1" ht="23.1" customHeight="1" spans="1:26">
      <c r="A8" s="494"/>
      <c r="B8" s="821"/>
      <c r="C8" s="311"/>
      <c r="D8" s="43"/>
      <c r="E8" s="43"/>
      <c r="F8" s="43"/>
      <c r="G8" s="121"/>
      <c r="H8" s="121"/>
      <c r="I8" s="52"/>
      <c r="J8" s="959"/>
      <c r="K8" s="52"/>
      <c r="L8" s="338"/>
      <c r="M8" s="632"/>
      <c r="N8" s="277"/>
      <c r="O8" s="52"/>
      <c r="P8" s="52"/>
      <c r="Q8" s="121"/>
      <c r="R8" s="121"/>
      <c r="S8" s="52"/>
      <c r="T8" s="1057"/>
      <c r="U8" s="1216"/>
      <c r="V8" s="1216"/>
      <c r="W8" s="1216"/>
      <c r="X8" s="1216"/>
      <c r="Y8" s="1216"/>
      <c r="Z8" s="1216"/>
    </row>
    <row r="9" s="14" customFormat="1" ht="23.1" customHeight="1" spans="1:26">
      <c r="A9" s="494"/>
      <c r="B9" s="821"/>
      <c r="C9" s="311"/>
      <c r="D9" s="43"/>
      <c r="E9" s="43"/>
      <c r="F9" s="43"/>
      <c r="G9" s="121"/>
      <c r="H9" s="493"/>
      <c r="I9" s="52"/>
      <c r="J9" s="959"/>
      <c r="K9" s="52"/>
      <c r="L9" s="338"/>
      <c r="M9" s="632"/>
      <c r="N9" s="487"/>
      <c r="O9" s="327"/>
      <c r="P9" s="52"/>
      <c r="Q9" s="447"/>
      <c r="R9" s="121"/>
      <c r="S9" s="327"/>
      <c r="T9" s="1057"/>
      <c r="U9" s="1216"/>
      <c r="V9" s="1216"/>
      <c r="W9" s="1216"/>
      <c r="X9" s="1216"/>
      <c r="Y9" s="1216"/>
      <c r="Z9" s="1216"/>
    </row>
    <row r="10" s="14" customFormat="1" ht="21" customHeight="1" spans="1:26">
      <c r="A10" s="494"/>
      <c r="B10" s="821"/>
      <c r="C10" s="311"/>
      <c r="D10" s="43"/>
      <c r="E10" s="43"/>
      <c r="F10" s="43"/>
      <c r="G10" s="121"/>
      <c r="H10" s="493"/>
      <c r="I10" s="52"/>
      <c r="J10" s="959"/>
      <c r="K10" s="52"/>
      <c r="L10" s="338"/>
      <c r="M10" s="632"/>
      <c r="N10" s="487"/>
      <c r="O10" s="327"/>
      <c r="P10" s="52"/>
      <c r="Q10" s="447"/>
      <c r="R10" s="121"/>
      <c r="S10" s="327"/>
      <c r="T10" s="1057"/>
      <c r="U10" s="1216"/>
      <c r="V10" s="1216"/>
      <c r="W10" s="1216"/>
      <c r="X10" s="1216"/>
      <c r="Y10" s="1216"/>
      <c r="Z10" s="1216"/>
    </row>
    <row r="11" s="14" customFormat="1" ht="23.1" customHeight="1" spans="1:26">
      <c r="A11" s="494"/>
      <c r="B11" s="821"/>
      <c r="C11" s="311"/>
      <c r="D11" s="43"/>
      <c r="E11" s="43"/>
      <c r="F11" s="43"/>
      <c r="G11" s="121"/>
      <c r="H11" s="493"/>
      <c r="I11" s="52"/>
      <c r="J11" s="959"/>
      <c r="K11" s="52"/>
      <c r="L11" s="338"/>
      <c r="M11" s="632"/>
      <c r="N11" s="487"/>
      <c r="O11" s="327"/>
      <c r="P11" s="52"/>
      <c r="Q11" s="447"/>
      <c r="R11" s="121"/>
      <c r="S11" s="327"/>
      <c r="T11" s="1057"/>
      <c r="U11" s="1216"/>
      <c r="V11" s="1216"/>
      <c r="W11" s="1216"/>
      <c r="X11" s="1216"/>
      <c r="Y11" s="1216"/>
      <c r="Z11" s="1216"/>
    </row>
    <row r="12" s="14" customFormat="1" ht="23.1" customHeight="1" spans="1:26">
      <c r="A12" s="494"/>
      <c r="B12" s="821"/>
      <c r="C12" s="311"/>
      <c r="D12" s="43"/>
      <c r="E12" s="43"/>
      <c r="F12" s="52"/>
      <c r="G12" s="121"/>
      <c r="H12" s="493"/>
      <c r="I12" s="52"/>
      <c r="J12" s="959"/>
      <c r="K12" s="52"/>
      <c r="L12" s="338"/>
      <c r="M12" s="632"/>
      <c r="N12" s="487"/>
      <c r="O12" s="327"/>
      <c r="P12" s="52"/>
      <c r="Q12" s="447"/>
      <c r="R12" s="121"/>
      <c r="S12" s="327"/>
      <c r="T12" s="1057"/>
      <c r="U12" s="1216"/>
      <c r="V12" s="1216"/>
      <c r="W12" s="1216"/>
      <c r="X12" s="1216"/>
      <c r="Y12" s="1216"/>
      <c r="Z12" s="1216"/>
    </row>
    <row r="13" s="14" customFormat="1" ht="23.1" customHeight="1" spans="1:20">
      <c r="A13" s="494"/>
      <c r="B13" s="821"/>
      <c r="C13" s="311"/>
      <c r="D13" s="43"/>
      <c r="E13" s="43"/>
      <c r="F13" s="43"/>
      <c r="G13" s="121"/>
      <c r="H13" s="121"/>
      <c r="I13" s="52"/>
      <c r="J13" s="959"/>
      <c r="K13" s="52"/>
      <c r="L13" s="338"/>
      <c r="M13" s="632"/>
      <c r="N13" s="52"/>
      <c r="O13" s="52"/>
      <c r="P13" s="52"/>
      <c r="Q13" s="52"/>
      <c r="R13" s="52"/>
      <c r="S13" s="52"/>
      <c r="T13" s="1057"/>
    </row>
    <row r="14" s="14" customFormat="1" ht="23.1" customHeight="1" spans="1:26">
      <c r="A14" s="494"/>
      <c r="B14" s="821"/>
      <c r="C14" s="52"/>
      <c r="D14" s="43"/>
      <c r="E14" s="43"/>
      <c r="F14" s="43"/>
      <c r="G14" s="121"/>
      <c r="H14" s="121"/>
      <c r="I14" s="52"/>
      <c r="J14" s="959"/>
      <c r="K14" s="52"/>
      <c r="L14" s="338"/>
      <c r="M14" s="632"/>
      <c r="N14" s="277"/>
      <c r="O14" s="52"/>
      <c r="P14" s="52"/>
      <c r="Q14" s="121"/>
      <c r="R14" s="121"/>
      <c r="S14" s="52"/>
      <c r="T14" s="1057"/>
      <c r="U14" s="1216"/>
      <c r="V14" s="1216"/>
      <c r="W14" s="1216"/>
      <c r="X14" s="1216"/>
      <c r="Y14" s="1216"/>
      <c r="Z14" s="1216"/>
    </row>
    <row r="15" s="14" customFormat="1" ht="23.1" customHeight="1" spans="1:26">
      <c r="A15" s="494"/>
      <c r="B15" s="821"/>
      <c r="C15" s="311"/>
      <c r="D15" s="43"/>
      <c r="E15" s="43"/>
      <c r="F15" s="43"/>
      <c r="G15" s="121"/>
      <c r="H15" s="121"/>
      <c r="I15" s="52"/>
      <c r="J15" s="959"/>
      <c r="K15" s="52"/>
      <c r="L15" s="338"/>
      <c r="M15" s="632"/>
      <c r="N15" s="277"/>
      <c r="O15" s="52"/>
      <c r="P15" s="52"/>
      <c r="Q15" s="121"/>
      <c r="R15" s="121"/>
      <c r="S15" s="52"/>
      <c r="T15" s="1057"/>
      <c r="U15" s="1216"/>
      <c r="V15" s="1216"/>
      <c r="W15" s="1216"/>
      <c r="X15" s="1216"/>
      <c r="Y15" s="1216"/>
      <c r="Z15" s="1216"/>
    </row>
    <row r="16" s="14" customFormat="1" ht="23.1" customHeight="1" spans="1:26">
      <c r="A16" s="494"/>
      <c r="B16" s="821"/>
      <c r="C16" s="311"/>
      <c r="D16" s="43"/>
      <c r="E16" s="43"/>
      <c r="F16" s="43"/>
      <c r="G16" s="121"/>
      <c r="H16" s="121"/>
      <c r="I16" s="52"/>
      <c r="J16" s="959"/>
      <c r="K16" s="52"/>
      <c r="L16" s="338"/>
      <c r="M16" s="632"/>
      <c r="N16" s="277"/>
      <c r="O16" s="52"/>
      <c r="P16" s="52"/>
      <c r="Q16" s="121"/>
      <c r="R16" s="121"/>
      <c r="S16" s="52"/>
      <c r="T16" s="1057"/>
      <c r="U16" s="1216"/>
      <c r="V16" s="1216"/>
      <c r="W16" s="1216"/>
      <c r="X16" s="1216"/>
      <c r="Y16" s="1216"/>
      <c r="Z16" s="1216"/>
    </row>
    <row r="17" s="14" customFormat="1" ht="23.1" customHeight="1" spans="1:26">
      <c r="A17" s="494"/>
      <c r="B17" s="821"/>
      <c r="C17" s="52"/>
      <c r="D17" s="43"/>
      <c r="E17" s="43"/>
      <c r="F17" s="43"/>
      <c r="G17" s="121"/>
      <c r="H17" s="121"/>
      <c r="I17" s="52"/>
      <c r="J17" s="959"/>
      <c r="K17" s="52"/>
      <c r="L17" s="338"/>
      <c r="M17" s="632"/>
      <c r="N17" s="277"/>
      <c r="O17" s="52"/>
      <c r="P17" s="52"/>
      <c r="Q17" s="121"/>
      <c r="R17" s="121"/>
      <c r="S17" s="52"/>
      <c r="T17" s="1057"/>
      <c r="U17" s="1216"/>
      <c r="V17" s="1216"/>
      <c r="W17" s="1216"/>
      <c r="X17" s="1216"/>
      <c r="Y17" s="1216"/>
      <c r="Z17" s="1216"/>
    </row>
    <row r="18" s="1412" customFormat="1" spans="3:20">
      <c r="C18" s="1956"/>
      <c r="G18" s="1413"/>
      <c r="H18" s="1413"/>
      <c r="J18" s="1962"/>
      <c r="Q18" s="1413"/>
      <c r="R18" s="1413"/>
      <c r="T18" s="1966"/>
    </row>
    <row r="19" s="1412" customFormat="1" spans="3:20">
      <c r="C19" s="1957"/>
      <c r="G19" s="1413"/>
      <c r="H19" s="1413"/>
      <c r="J19" s="1962"/>
      <c r="Q19" s="1413"/>
      <c r="R19" s="1413"/>
      <c r="T19" s="1966"/>
    </row>
    <row r="20" s="1412" customFormat="1" spans="3:20">
      <c r="C20" s="1405"/>
      <c r="G20" s="1413"/>
      <c r="H20" s="1413"/>
      <c r="J20" s="1962"/>
      <c r="Q20" s="1413"/>
      <c r="R20" s="1413"/>
      <c r="T20" s="1966"/>
    </row>
    <row r="21" s="1412" customFormat="1" spans="3:20">
      <c r="C21" s="1405"/>
      <c r="G21" s="1413"/>
      <c r="H21" s="1413"/>
      <c r="J21" s="1963"/>
      <c r="Q21" s="1413"/>
      <c r="R21" s="1413"/>
      <c r="T21" s="1966"/>
    </row>
    <row r="22" s="1412" customFormat="1" spans="3:20">
      <c r="C22" s="1405"/>
      <c r="G22" s="1413"/>
      <c r="H22" s="1413"/>
      <c r="J22" s="1963"/>
      <c r="Q22" s="1413"/>
      <c r="R22" s="1413"/>
      <c r="T22" s="1966"/>
    </row>
    <row r="23" s="1412" customFormat="1" spans="3:20">
      <c r="C23" s="1405"/>
      <c r="G23" s="1413"/>
      <c r="H23" s="1413"/>
      <c r="J23" s="1963"/>
      <c r="Q23" s="1413"/>
      <c r="R23" s="1413"/>
      <c r="T23" s="1966"/>
    </row>
    <row r="24" s="1412" customFormat="1" spans="3:20">
      <c r="C24" s="1405"/>
      <c r="G24" s="1413"/>
      <c r="H24" s="1413"/>
      <c r="I24" s="1962"/>
      <c r="J24" s="1963"/>
      <c r="Q24" s="1413"/>
      <c r="R24" s="1413"/>
      <c r="T24" s="1966"/>
    </row>
    <row r="25" s="1412" customFormat="1" spans="3:20">
      <c r="C25" s="1405"/>
      <c r="G25" s="1413"/>
      <c r="H25" s="1413"/>
      <c r="I25" s="1962"/>
      <c r="J25" s="1963"/>
      <c r="Q25" s="1413"/>
      <c r="R25" s="1413"/>
      <c r="T25" s="1966"/>
    </row>
    <row r="26" s="1412" customFormat="1" spans="3:20">
      <c r="C26" s="1405"/>
      <c r="G26" s="1413"/>
      <c r="H26" s="1413"/>
      <c r="I26" s="1962"/>
      <c r="J26" s="1963"/>
      <c r="Q26" s="1413"/>
      <c r="R26" s="1413"/>
      <c r="T26" s="1966"/>
    </row>
    <row r="27" s="1412" customFormat="1" spans="3:20">
      <c r="C27" s="1405"/>
      <c r="G27" s="1413"/>
      <c r="H27" s="1413"/>
      <c r="I27" s="1962"/>
      <c r="J27" s="1963"/>
      <c r="Q27" s="1413"/>
      <c r="R27" s="1413"/>
      <c r="T27" s="1966"/>
    </row>
    <row r="28" s="1412" customFormat="1" spans="3:20">
      <c r="C28" s="1405"/>
      <c r="G28" s="1413"/>
      <c r="H28" s="1413"/>
      <c r="I28" s="1962"/>
      <c r="J28" s="1963"/>
      <c r="Q28" s="1413"/>
      <c r="R28" s="1413"/>
      <c r="T28" s="1966"/>
    </row>
    <row r="29" s="1412" customFormat="1" spans="3:20">
      <c r="C29" s="1405"/>
      <c r="G29" s="1413"/>
      <c r="H29" s="1413"/>
      <c r="I29" s="1962"/>
      <c r="J29" s="1963"/>
      <c r="Q29" s="1413"/>
      <c r="R29" s="1413"/>
      <c r="T29" s="1966"/>
    </row>
    <row r="30" s="1412" customFormat="1" spans="3:20">
      <c r="C30" s="1405"/>
      <c r="G30" s="1413"/>
      <c r="H30" s="1413"/>
      <c r="I30" s="1962"/>
      <c r="J30" s="1963"/>
      <c r="Q30" s="1413"/>
      <c r="R30" s="1413"/>
      <c r="T30" s="1966"/>
    </row>
    <row r="31" s="1412" customFormat="1" spans="3:20">
      <c r="C31" s="1405"/>
      <c r="G31" s="1413"/>
      <c r="H31" s="1413"/>
      <c r="I31" s="1962"/>
      <c r="J31" s="1963"/>
      <c r="Q31" s="1413"/>
      <c r="R31" s="1413"/>
      <c r="T31" s="1966"/>
    </row>
    <row r="32" s="1412" customFormat="1" spans="3:20">
      <c r="C32" s="1405"/>
      <c r="G32" s="1413"/>
      <c r="H32" s="1413"/>
      <c r="I32" s="1962"/>
      <c r="J32" s="1963"/>
      <c r="Q32" s="1413"/>
      <c r="R32" s="1413"/>
      <c r="T32" s="1966"/>
    </row>
    <row r="33" s="1412" customFormat="1" spans="3:20">
      <c r="C33" s="1405"/>
      <c r="G33" s="1413"/>
      <c r="H33" s="1413"/>
      <c r="I33" s="1962"/>
      <c r="J33" s="1963"/>
      <c r="Q33" s="1413"/>
      <c r="R33" s="1413"/>
      <c r="T33" s="1966"/>
    </row>
    <row r="34" s="1412" customFormat="1" spans="3:20">
      <c r="C34" s="1405"/>
      <c r="G34" s="1413"/>
      <c r="H34" s="1413"/>
      <c r="I34" s="1962"/>
      <c r="J34" s="1963"/>
      <c r="Q34" s="1413"/>
      <c r="R34" s="1413"/>
      <c r="T34" s="1966"/>
    </row>
    <row r="35" s="1412" customFormat="1" spans="3:20">
      <c r="C35" s="1405"/>
      <c r="G35" s="1413"/>
      <c r="H35" s="1413"/>
      <c r="I35" s="1962"/>
      <c r="J35" s="1964"/>
      <c r="Q35" s="1413"/>
      <c r="R35" s="1413"/>
      <c r="T35" s="1966"/>
    </row>
    <row r="36" s="1412" customFormat="1" spans="3:20">
      <c r="C36" s="1405"/>
      <c r="G36" s="1413"/>
      <c r="H36" s="1413"/>
      <c r="I36" s="1962"/>
      <c r="J36" s="1964"/>
      <c r="Q36" s="1413"/>
      <c r="R36" s="1413"/>
      <c r="T36" s="1966"/>
    </row>
    <row r="37" s="1412" customFormat="1" spans="3:20">
      <c r="C37" s="1405"/>
      <c r="G37" s="1413"/>
      <c r="H37" s="1413"/>
      <c r="I37" s="1962"/>
      <c r="J37" s="1963"/>
      <c r="Q37" s="1413"/>
      <c r="R37" s="1413"/>
      <c r="T37" s="1966"/>
    </row>
    <row r="38" s="1412" customFormat="1" spans="3:20">
      <c r="C38" s="1405"/>
      <c r="G38" s="1413"/>
      <c r="H38" s="1413"/>
      <c r="I38" s="1962"/>
      <c r="J38" s="1964"/>
      <c r="Q38" s="1413"/>
      <c r="R38" s="1413"/>
      <c r="T38" s="1966"/>
    </row>
    <row r="39" s="1412" customFormat="1" spans="3:20">
      <c r="C39" s="1405"/>
      <c r="G39" s="1413"/>
      <c r="H39" s="1413"/>
      <c r="I39" s="1962"/>
      <c r="J39" s="1963"/>
      <c r="Q39" s="1413"/>
      <c r="R39" s="1413"/>
      <c r="T39" s="1966"/>
    </row>
    <row r="40" s="1412" customFormat="1" spans="3:20">
      <c r="C40" s="1405"/>
      <c r="G40" s="1413"/>
      <c r="H40" s="1413"/>
      <c r="I40" s="1962"/>
      <c r="J40" s="1963"/>
      <c r="Q40" s="1413"/>
      <c r="R40" s="1413"/>
      <c r="T40" s="1966"/>
    </row>
    <row r="41" s="1412" customFormat="1" spans="3:20">
      <c r="C41" s="1405"/>
      <c r="G41" s="1413"/>
      <c r="H41" s="1413"/>
      <c r="I41" s="1962"/>
      <c r="J41" s="1963"/>
      <c r="Q41" s="1413"/>
      <c r="R41" s="1413"/>
      <c r="T41" s="1966"/>
    </row>
    <row r="42" s="1412" customFormat="1" spans="3:20">
      <c r="C42" s="1405"/>
      <c r="G42" s="1413"/>
      <c r="H42" s="1413"/>
      <c r="I42" s="1962"/>
      <c r="J42" s="1963"/>
      <c r="Q42" s="1413"/>
      <c r="R42" s="1413"/>
      <c r="T42" s="1966"/>
    </row>
    <row r="43" s="1412" customFormat="1" spans="3:20">
      <c r="C43" s="1405"/>
      <c r="G43" s="1413"/>
      <c r="H43" s="1413"/>
      <c r="I43" s="1962"/>
      <c r="J43" s="1963"/>
      <c r="Q43" s="1413"/>
      <c r="R43" s="1413"/>
      <c r="T43" s="1966"/>
    </row>
    <row r="44" s="1412" customFormat="1" spans="3:20">
      <c r="C44" s="1405"/>
      <c r="G44" s="1413"/>
      <c r="H44" s="1413"/>
      <c r="I44" s="1962"/>
      <c r="J44" s="1963"/>
      <c r="Q44" s="1413"/>
      <c r="R44" s="1413"/>
      <c r="T44" s="1966"/>
    </row>
    <row r="45" s="1412" customFormat="1" spans="3:20">
      <c r="C45" s="1405"/>
      <c r="G45" s="1413"/>
      <c r="H45" s="1413"/>
      <c r="I45" s="1962"/>
      <c r="Q45" s="1413"/>
      <c r="R45" s="1413"/>
      <c r="T45" s="1966"/>
    </row>
    <row r="46" s="1412" customFormat="1" spans="3:20">
      <c r="C46" s="1405"/>
      <c r="G46" s="1413"/>
      <c r="H46" s="1413"/>
      <c r="I46" s="1962"/>
      <c r="Q46" s="1413"/>
      <c r="R46" s="1413"/>
      <c r="T46" s="1966"/>
    </row>
    <row r="47" s="1412" customFormat="1" spans="3:20">
      <c r="C47" s="1405"/>
      <c r="G47" s="1413"/>
      <c r="H47" s="1413"/>
      <c r="I47" s="1962"/>
      <c r="Q47" s="1413"/>
      <c r="R47" s="1413"/>
      <c r="T47" s="1966"/>
    </row>
    <row r="48" s="1412" customFormat="1" spans="2:26">
      <c r="B48" s="1309"/>
      <c r="C48" s="1405"/>
      <c r="D48" s="14"/>
      <c r="E48" s="14"/>
      <c r="F48" s="1406"/>
      <c r="G48" s="1958"/>
      <c r="H48" s="1959"/>
      <c r="I48" s="1408"/>
      <c r="J48" s="1963"/>
      <c r="Q48" s="1413"/>
      <c r="R48" s="1954"/>
      <c r="S48" s="1415"/>
      <c r="T48" s="1416"/>
      <c r="U48" s="1967"/>
      <c r="V48" s="1967"/>
      <c r="W48" s="1967"/>
      <c r="X48" s="1967"/>
      <c r="Y48" s="1967"/>
      <c r="Z48" s="1967"/>
    </row>
    <row r="49" s="1412" customFormat="1" spans="2:26">
      <c r="B49" s="1309"/>
      <c r="C49" s="1405"/>
      <c r="D49" s="14"/>
      <c r="E49" s="14"/>
      <c r="F49" s="1406"/>
      <c r="G49" s="1958"/>
      <c r="H49" s="1959"/>
      <c r="I49" s="1408"/>
      <c r="J49" s="1963"/>
      <c r="Q49" s="1413"/>
      <c r="R49" s="1954"/>
      <c r="S49" s="1415"/>
      <c r="T49" s="1416"/>
      <c r="U49" s="1967"/>
      <c r="V49" s="1967"/>
      <c r="W49" s="1967"/>
      <c r="X49" s="1967"/>
      <c r="Y49" s="1967"/>
      <c r="Z49" s="1967"/>
    </row>
    <row r="50" s="1412" customFormat="1" spans="2:26">
      <c r="B50" s="1309"/>
      <c r="C50" s="1405"/>
      <c r="D50" s="14"/>
      <c r="E50" s="14"/>
      <c r="F50" s="1406"/>
      <c r="G50" s="1958"/>
      <c r="H50" s="1959"/>
      <c r="I50" s="1408"/>
      <c r="J50" s="1963"/>
      <c r="Q50" s="1413"/>
      <c r="R50" s="1954"/>
      <c r="S50" s="1415"/>
      <c r="T50" s="1416"/>
      <c r="U50" s="1967"/>
      <c r="V50" s="1967"/>
      <c r="W50" s="1967"/>
      <c r="X50" s="1967"/>
      <c r="Y50" s="1967"/>
      <c r="Z50" s="1967"/>
    </row>
    <row r="51" s="1412" customFormat="1" spans="2:26">
      <c r="B51" s="1309"/>
      <c r="C51" s="1405"/>
      <c r="D51" s="14"/>
      <c r="E51" s="14"/>
      <c r="F51" s="1406"/>
      <c r="G51" s="1958"/>
      <c r="H51" s="1959"/>
      <c r="I51" s="1408"/>
      <c r="J51" s="1963"/>
      <c r="Q51" s="1413"/>
      <c r="R51" s="1954"/>
      <c r="S51" s="1415"/>
      <c r="T51" s="1416"/>
      <c r="U51" s="1967"/>
      <c r="V51" s="1967"/>
      <c r="W51" s="1967"/>
      <c r="X51" s="1967"/>
      <c r="Y51" s="1967"/>
      <c r="Z51" s="1967"/>
    </row>
    <row r="52" s="1412" customFormat="1" spans="2:26">
      <c r="B52" s="1309"/>
      <c r="C52" s="1405"/>
      <c r="D52" s="14"/>
      <c r="E52" s="14"/>
      <c r="F52" s="1406"/>
      <c r="G52" s="1958"/>
      <c r="H52" s="1959"/>
      <c r="I52" s="1408"/>
      <c r="J52" s="1963"/>
      <c r="Q52" s="1413"/>
      <c r="R52" s="1954"/>
      <c r="S52" s="1415"/>
      <c r="T52" s="1416"/>
      <c r="U52" s="1967"/>
      <c r="V52" s="1967"/>
      <c r="W52" s="1967"/>
      <c r="X52" s="1967"/>
      <c r="Y52" s="1967"/>
      <c r="Z52" s="1967"/>
    </row>
    <row r="53" s="1412" customFormat="1" spans="2:26">
      <c r="B53" s="1309"/>
      <c r="C53" s="1405"/>
      <c r="D53" s="14"/>
      <c r="E53" s="14"/>
      <c r="F53" s="1406"/>
      <c r="G53" s="1958"/>
      <c r="H53" s="1959"/>
      <c r="I53" s="1408"/>
      <c r="J53" s="1963"/>
      <c r="Q53" s="1413"/>
      <c r="R53" s="1954"/>
      <c r="S53" s="1415"/>
      <c r="T53" s="1416"/>
      <c r="U53" s="1967"/>
      <c r="V53" s="1967"/>
      <c r="W53" s="1967"/>
      <c r="X53" s="1967"/>
      <c r="Y53" s="1967"/>
      <c r="Z53" s="1967"/>
    </row>
    <row r="54" s="1412" customFormat="1" spans="2:26">
      <c r="B54" s="1309"/>
      <c r="C54" s="1405"/>
      <c r="D54" s="14"/>
      <c r="E54" s="14"/>
      <c r="F54" s="1406"/>
      <c r="G54" s="1958"/>
      <c r="H54" s="1959"/>
      <c r="I54" s="1408"/>
      <c r="J54" s="1963"/>
      <c r="Q54" s="1413"/>
      <c r="R54" s="1954"/>
      <c r="S54" s="1415"/>
      <c r="T54" s="1416"/>
      <c r="U54" s="1967"/>
      <c r="V54" s="1967"/>
      <c r="W54" s="1967"/>
      <c r="X54" s="1967"/>
      <c r="Y54" s="1967"/>
      <c r="Z54" s="1967"/>
    </row>
    <row r="55" s="1412" customFormat="1" spans="2:26">
      <c r="B55" s="1309"/>
      <c r="C55" s="1405"/>
      <c r="D55" s="14"/>
      <c r="E55" s="14"/>
      <c r="F55" s="1406"/>
      <c r="G55" s="1958"/>
      <c r="H55" s="1959"/>
      <c r="I55" s="1408"/>
      <c r="J55" s="1963"/>
      <c r="Q55" s="1413"/>
      <c r="R55" s="1954"/>
      <c r="S55" s="1415"/>
      <c r="T55" s="1416"/>
      <c r="U55" s="1967"/>
      <c r="V55" s="1967"/>
      <c r="W55" s="1967"/>
      <c r="X55" s="1967"/>
      <c r="Y55" s="1967"/>
      <c r="Z55" s="1967"/>
    </row>
    <row r="56" s="1412" customFormat="1" spans="2:26">
      <c r="B56" s="1309"/>
      <c r="C56" s="1405"/>
      <c r="D56" s="14"/>
      <c r="E56" s="14"/>
      <c r="F56" s="1406"/>
      <c r="G56" s="1958"/>
      <c r="H56" s="1959"/>
      <c r="I56" s="1408"/>
      <c r="J56" s="1963"/>
      <c r="Q56" s="1413"/>
      <c r="R56" s="1954"/>
      <c r="S56" s="1415"/>
      <c r="T56" s="1416"/>
      <c r="U56" s="1967"/>
      <c r="V56" s="1967"/>
      <c r="W56" s="1967"/>
      <c r="X56" s="1967"/>
      <c r="Y56" s="1967"/>
      <c r="Z56" s="1967"/>
    </row>
    <row r="57" s="1412" customFormat="1" spans="2:26">
      <c r="B57" s="1309"/>
      <c r="C57" s="1405"/>
      <c r="D57" s="14"/>
      <c r="E57" s="14"/>
      <c r="F57" s="1406"/>
      <c r="G57" s="1958"/>
      <c r="H57" s="1959"/>
      <c r="I57" s="1408"/>
      <c r="J57" s="1963"/>
      <c r="Q57" s="1413"/>
      <c r="R57" s="1954"/>
      <c r="S57" s="1415"/>
      <c r="T57" s="1416"/>
      <c r="U57" s="1967"/>
      <c r="V57" s="1967"/>
      <c r="W57" s="1967"/>
      <c r="X57" s="1967"/>
      <c r="Y57" s="1967"/>
      <c r="Z57" s="1967"/>
    </row>
    <row r="58" s="1412" customFormat="1" spans="2:26">
      <c r="B58" s="1309"/>
      <c r="C58" s="1405"/>
      <c r="D58" s="14"/>
      <c r="E58" s="14"/>
      <c r="F58" s="1406"/>
      <c r="G58" s="1958"/>
      <c r="H58" s="1959"/>
      <c r="I58" s="1408"/>
      <c r="J58" s="1963"/>
      <c r="Q58" s="1413"/>
      <c r="R58" s="1954"/>
      <c r="S58" s="1415"/>
      <c r="T58" s="1416"/>
      <c r="U58" s="1967"/>
      <c r="V58" s="1967"/>
      <c r="W58" s="1967"/>
      <c r="X58" s="1967"/>
      <c r="Y58" s="1967"/>
      <c r="Z58" s="1967"/>
    </row>
    <row r="59" s="1412" customFormat="1" spans="2:26">
      <c r="B59" s="1309"/>
      <c r="C59" s="1405"/>
      <c r="D59" s="14"/>
      <c r="E59" s="14"/>
      <c r="F59" s="1406"/>
      <c r="G59" s="1958"/>
      <c r="H59" s="1959"/>
      <c r="I59" s="1408"/>
      <c r="J59" s="1963"/>
      <c r="Q59" s="1413"/>
      <c r="R59" s="1954"/>
      <c r="S59" s="1415"/>
      <c r="T59" s="1416"/>
      <c r="U59" s="1967"/>
      <c r="V59" s="1967"/>
      <c r="W59" s="1967"/>
      <c r="X59" s="1967"/>
      <c r="Y59" s="1967"/>
      <c r="Z59" s="1967"/>
    </row>
    <row r="60" s="1412" customFormat="1" spans="2:26">
      <c r="B60" s="1309"/>
      <c r="C60" s="1405"/>
      <c r="D60" s="14"/>
      <c r="E60" s="14"/>
      <c r="F60" s="1406"/>
      <c r="G60" s="1958"/>
      <c r="H60" s="1959"/>
      <c r="I60" s="1408"/>
      <c r="J60" s="1963"/>
      <c r="Q60" s="1413"/>
      <c r="R60" s="1954"/>
      <c r="S60" s="1415"/>
      <c r="T60" s="1416"/>
      <c r="U60" s="1967"/>
      <c r="V60" s="1967"/>
      <c r="W60" s="1967"/>
      <c r="X60" s="1967"/>
      <c r="Y60" s="1967"/>
      <c r="Z60" s="1967"/>
    </row>
    <row r="74" spans="23:34">
      <c r="W74" s="1315">
        <v>0</v>
      </c>
      <c r="AH74" s="1310">
        <f>SUM(U74:AG74)</f>
        <v>0</v>
      </c>
    </row>
  </sheetData>
  <autoFilter ref="A2:AH3">
    <extLst/>
  </autoFilter>
  <mergeCells count="1">
    <mergeCell ref="A1:T1"/>
  </mergeCells>
  <conditionalFormatting sqref="I1">
    <cfRule type="cellIs" dxfId="1" priority="15" operator="greaterThan">
      <formula>260</formula>
    </cfRule>
  </conditionalFormatting>
  <conditionalFormatting sqref="I3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I4">
    <cfRule type="cellIs" dxfId="1" priority="9" operator="greaterThan">
      <formula>260</formula>
    </cfRule>
    <cfRule type="cellIs" dxfId="1" priority="10" operator="greaterThan">
      <formula>330</formula>
    </cfRule>
  </conditionalFormatting>
  <conditionalFormatting sqref="I11"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I12">
    <cfRule type="cellIs" dxfId="1" priority="5" operator="greaterThan">
      <formula>260</formula>
    </cfRule>
    <cfRule type="cellIs" dxfId="1" priority="6" operator="greaterThan">
      <formula>330</formula>
    </cfRule>
  </conditionalFormatting>
  <conditionalFormatting sqref="I5:I6">
    <cfRule type="cellIs" dxfId="1" priority="7" operator="greaterThan">
      <formula>260</formula>
    </cfRule>
    <cfRule type="cellIs" dxfId="1" priority="8" operator="greaterThan">
      <formula>330</formula>
    </cfRule>
  </conditionalFormatting>
  <conditionalFormatting sqref="I9:I10">
    <cfRule type="cellIs" dxfId="1" priority="13" operator="greaterThan">
      <formula>260</formula>
    </cfRule>
    <cfRule type="cellIs" dxfId="1" priority="14" operator="greaterThan">
      <formula>330</formula>
    </cfRule>
  </conditionalFormatting>
  <conditionalFormatting sqref="I1 I7:I8 I13:I65535">
    <cfRule type="cellIs" dxfId="1" priority="16" operator="greaterThan">
      <formula>260</formula>
    </cfRule>
    <cfRule type="cellIs" dxfId="1" priority="17" operator="greaterThan">
      <formula>330</formula>
    </cfRule>
  </conditionalFormatting>
  <conditionalFormatting sqref="I1 I4:I65535">
    <cfRule type="cellIs" dxfId="1" priority="4" operator="greaterThan">
      <formula>180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"/>
  <sheetViews>
    <sheetView topLeftCell="A16" workbookViewId="0">
      <selection activeCell="H12" sqref="H12"/>
    </sheetView>
  </sheetViews>
  <sheetFormatPr defaultColWidth="9" defaultRowHeight="14.25"/>
  <cols>
    <col min="1" max="1" width="4.5" style="1119" customWidth="1"/>
    <col min="2" max="2" width="4.75" style="1119" customWidth="1"/>
    <col min="3" max="3" width="16.375" style="1119" customWidth="1"/>
    <col min="4" max="4" width="12.25" style="1119" customWidth="1"/>
    <col min="5" max="5" width="6.375" style="1119" customWidth="1"/>
    <col min="6" max="6" width="16.375" style="1119" customWidth="1"/>
    <col min="7" max="7" width="8.25" style="1119" customWidth="1"/>
    <col min="8" max="8" width="9" style="1119"/>
    <col min="9" max="9" width="9.25" style="1119" customWidth="1"/>
    <col min="10" max="10" width="9" style="1119"/>
    <col min="11" max="11" width="17.75" style="1119" customWidth="1"/>
    <col min="12" max="12" width="10.875" style="1119" customWidth="1"/>
    <col min="13" max="256" width="9" style="1119"/>
    <col min="257" max="257" width="4.5" style="1119" customWidth="1"/>
    <col min="258" max="258" width="4.75" style="1119" customWidth="1"/>
    <col min="259" max="259" width="16.375" style="1119" customWidth="1"/>
    <col min="260" max="260" width="12.25" style="1119" customWidth="1"/>
    <col min="261" max="261" width="6.375" style="1119" customWidth="1"/>
    <col min="262" max="262" width="16.375" style="1119" customWidth="1"/>
    <col min="263" max="263" width="8.25" style="1119" customWidth="1"/>
    <col min="264" max="264" width="9" style="1119"/>
    <col min="265" max="265" width="9.25" style="1119" customWidth="1"/>
    <col min="266" max="266" width="9" style="1119"/>
    <col min="267" max="267" width="17.75" style="1119" customWidth="1"/>
    <col min="268" max="268" width="10.875" style="1119" customWidth="1"/>
    <col min="269" max="512" width="9" style="1119"/>
    <col min="513" max="513" width="4.5" style="1119" customWidth="1"/>
    <col min="514" max="514" width="4.75" style="1119" customWidth="1"/>
    <col min="515" max="515" width="16.375" style="1119" customWidth="1"/>
    <col min="516" max="516" width="12.25" style="1119" customWidth="1"/>
    <col min="517" max="517" width="6.375" style="1119" customWidth="1"/>
    <col min="518" max="518" width="16.375" style="1119" customWidth="1"/>
    <col min="519" max="519" width="8.25" style="1119" customWidth="1"/>
    <col min="520" max="520" width="9" style="1119"/>
    <col min="521" max="521" width="9.25" style="1119" customWidth="1"/>
    <col min="522" max="522" width="9" style="1119"/>
    <col min="523" max="523" width="17.75" style="1119" customWidth="1"/>
    <col min="524" max="524" width="10.875" style="1119" customWidth="1"/>
    <col min="525" max="768" width="9" style="1119"/>
    <col min="769" max="769" width="4.5" style="1119" customWidth="1"/>
    <col min="770" max="770" width="4.75" style="1119" customWidth="1"/>
    <col min="771" max="771" width="16.375" style="1119" customWidth="1"/>
    <col min="772" max="772" width="12.25" style="1119" customWidth="1"/>
    <col min="773" max="773" width="6.375" style="1119" customWidth="1"/>
    <col min="774" max="774" width="16.375" style="1119" customWidth="1"/>
    <col min="775" max="775" width="8.25" style="1119" customWidth="1"/>
    <col min="776" max="776" width="9" style="1119"/>
    <col min="777" max="777" width="9.25" style="1119" customWidth="1"/>
    <col min="778" max="778" width="9" style="1119"/>
    <col min="779" max="779" width="17.75" style="1119" customWidth="1"/>
    <col min="780" max="780" width="10.875" style="1119" customWidth="1"/>
    <col min="781" max="1024" width="9" style="1119"/>
    <col min="1025" max="1025" width="4.5" style="1119" customWidth="1"/>
    <col min="1026" max="1026" width="4.75" style="1119" customWidth="1"/>
    <col min="1027" max="1027" width="16.375" style="1119" customWidth="1"/>
    <col min="1028" max="1028" width="12.25" style="1119" customWidth="1"/>
    <col min="1029" max="1029" width="6.375" style="1119" customWidth="1"/>
    <col min="1030" max="1030" width="16.375" style="1119" customWidth="1"/>
    <col min="1031" max="1031" width="8.25" style="1119" customWidth="1"/>
    <col min="1032" max="1032" width="9" style="1119"/>
    <col min="1033" max="1033" width="9.25" style="1119" customWidth="1"/>
    <col min="1034" max="1034" width="9" style="1119"/>
    <col min="1035" max="1035" width="17.75" style="1119" customWidth="1"/>
    <col min="1036" max="1036" width="10.875" style="1119" customWidth="1"/>
    <col min="1037" max="1280" width="9" style="1119"/>
    <col min="1281" max="1281" width="4.5" style="1119" customWidth="1"/>
    <col min="1282" max="1282" width="4.75" style="1119" customWidth="1"/>
    <col min="1283" max="1283" width="16.375" style="1119" customWidth="1"/>
    <col min="1284" max="1284" width="12.25" style="1119" customWidth="1"/>
    <col min="1285" max="1285" width="6.375" style="1119" customWidth="1"/>
    <col min="1286" max="1286" width="16.375" style="1119" customWidth="1"/>
    <col min="1287" max="1287" width="8.25" style="1119" customWidth="1"/>
    <col min="1288" max="1288" width="9" style="1119"/>
    <col min="1289" max="1289" width="9.25" style="1119" customWidth="1"/>
    <col min="1290" max="1290" width="9" style="1119"/>
    <col min="1291" max="1291" width="17.75" style="1119" customWidth="1"/>
    <col min="1292" max="1292" width="10.875" style="1119" customWidth="1"/>
    <col min="1293" max="1536" width="9" style="1119"/>
    <col min="1537" max="1537" width="4.5" style="1119" customWidth="1"/>
    <col min="1538" max="1538" width="4.75" style="1119" customWidth="1"/>
    <col min="1539" max="1539" width="16.375" style="1119" customWidth="1"/>
    <col min="1540" max="1540" width="12.25" style="1119" customWidth="1"/>
    <col min="1541" max="1541" width="6.375" style="1119" customWidth="1"/>
    <col min="1542" max="1542" width="16.375" style="1119" customWidth="1"/>
    <col min="1543" max="1543" width="8.25" style="1119" customWidth="1"/>
    <col min="1544" max="1544" width="9" style="1119"/>
    <col min="1545" max="1545" width="9.25" style="1119" customWidth="1"/>
    <col min="1546" max="1546" width="9" style="1119"/>
    <col min="1547" max="1547" width="17.75" style="1119" customWidth="1"/>
    <col min="1548" max="1548" width="10.875" style="1119" customWidth="1"/>
    <col min="1549" max="1792" width="9" style="1119"/>
    <col min="1793" max="1793" width="4.5" style="1119" customWidth="1"/>
    <col min="1794" max="1794" width="4.75" style="1119" customWidth="1"/>
    <col min="1795" max="1795" width="16.375" style="1119" customWidth="1"/>
    <col min="1796" max="1796" width="12.25" style="1119" customWidth="1"/>
    <col min="1797" max="1797" width="6.375" style="1119" customWidth="1"/>
    <col min="1798" max="1798" width="16.375" style="1119" customWidth="1"/>
    <col min="1799" max="1799" width="8.25" style="1119" customWidth="1"/>
    <col min="1800" max="1800" width="9" style="1119"/>
    <col min="1801" max="1801" width="9.25" style="1119" customWidth="1"/>
    <col min="1802" max="1802" width="9" style="1119"/>
    <col min="1803" max="1803" width="17.75" style="1119" customWidth="1"/>
    <col min="1804" max="1804" width="10.875" style="1119" customWidth="1"/>
    <col min="1805" max="2048" width="9" style="1119"/>
    <col min="2049" max="2049" width="4.5" style="1119" customWidth="1"/>
    <col min="2050" max="2050" width="4.75" style="1119" customWidth="1"/>
    <col min="2051" max="2051" width="16.375" style="1119" customWidth="1"/>
    <col min="2052" max="2052" width="12.25" style="1119" customWidth="1"/>
    <col min="2053" max="2053" width="6.375" style="1119" customWidth="1"/>
    <col min="2054" max="2054" width="16.375" style="1119" customWidth="1"/>
    <col min="2055" max="2055" width="8.25" style="1119" customWidth="1"/>
    <col min="2056" max="2056" width="9" style="1119"/>
    <col min="2057" max="2057" width="9.25" style="1119" customWidth="1"/>
    <col min="2058" max="2058" width="9" style="1119"/>
    <col min="2059" max="2059" width="17.75" style="1119" customWidth="1"/>
    <col min="2060" max="2060" width="10.875" style="1119" customWidth="1"/>
    <col min="2061" max="2304" width="9" style="1119"/>
    <col min="2305" max="2305" width="4.5" style="1119" customWidth="1"/>
    <col min="2306" max="2306" width="4.75" style="1119" customWidth="1"/>
    <col min="2307" max="2307" width="16.375" style="1119" customWidth="1"/>
    <col min="2308" max="2308" width="12.25" style="1119" customWidth="1"/>
    <col min="2309" max="2309" width="6.375" style="1119" customWidth="1"/>
    <col min="2310" max="2310" width="16.375" style="1119" customWidth="1"/>
    <col min="2311" max="2311" width="8.25" style="1119" customWidth="1"/>
    <col min="2312" max="2312" width="9" style="1119"/>
    <col min="2313" max="2313" width="9.25" style="1119" customWidth="1"/>
    <col min="2314" max="2314" width="9" style="1119"/>
    <col min="2315" max="2315" width="17.75" style="1119" customWidth="1"/>
    <col min="2316" max="2316" width="10.875" style="1119" customWidth="1"/>
    <col min="2317" max="2560" width="9" style="1119"/>
    <col min="2561" max="2561" width="4.5" style="1119" customWidth="1"/>
    <col min="2562" max="2562" width="4.75" style="1119" customWidth="1"/>
    <col min="2563" max="2563" width="16.375" style="1119" customWidth="1"/>
    <col min="2564" max="2564" width="12.25" style="1119" customWidth="1"/>
    <col min="2565" max="2565" width="6.375" style="1119" customWidth="1"/>
    <col min="2566" max="2566" width="16.375" style="1119" customWidth="1"/>
    <col min="2567" max="2567" width="8.25" style="1119" customWidth="1"/>
    <col min="2568" max="2568" width="9" style="1119"/>
    <col min="2569" max="2569" width="9.25" style="1119" customWidth="1"/>
    <col min="2570" max="2570" width="9" style="1119"/>
    <col min="2571" max="2571" width="17.75" style="1119" customWidth="1"/>
    <col min="2572" max="2572" width="10.875" style="1119" customWidth="1"/>
    <col min="2573" max="2816" width="9" style="1119"/>
    <col min="2817" max="2817" width="4.5" style="1119" customWidth="1"/>
    <col min="2818" max="2818" width="4.75" style="1119" customWidth="1"/>
    <col min="2819" max="2819" width="16.375" style="1119" customWidth="1"/>
    <col min="2820" max="2820" width="12.25" style="1119" customWidth="1"/>
    <col min="2821" max="2821" width="6.375" style="1119" customWidth="1"/>
    <col min="2822" max="2822" width="16.375" style="1119" customWidth="1"/>
    <col min="2823" max="2823" width="8.25" style="1119" customWidth="1"/>
    <col min="2824" max="2824" width="9" style="1119"/>
    <col min="2825" max="2825" width="9.25" style="1119" customWidth="1"/>
    <col min="2826" max="2826" width="9" style="1119"/>
    <col min="2827" max="2827" width="17.75" style="1119" customWidth="1"/>
    <col min="2828" max="2828" width="10.875" style="1119" customWidth="1"/>
    <col min="2829" max="3072" width="9" style="1119"/>
    <col min="3073" max="3073" width="4.5" style="1119" customWidth="1"/>
    <col min="3074" max="3074" width="4.75" style="1119" customWidth="1"/>
    <col min="3075" max="3075" width="16.375" style="1119" customWidth="1"/>
    <col min="3076" max="3076" width="12.25" style="1119" customWidth="1"/>
    <col min="3077" max="3077" width="6.375" style="1119" customWidth="1"/>
    <col min="3078" max="3078" width="16.375" style="1119" customWidth="1"/>
    <col min="3079" max="3079" width="8.25" style="1119" customWidth="1"/>
    <col min="3080" max="3080" width="9" style="1119"/>
    <col min="3081" max="3081" width="9.25" style="1119" customWidth="1"/>
    <col min="3082" max="3082" width="9" style="1119"/>
    <col min="3083" max="3083" width="17.75" style="1119" customWidth="1"/>
    <col min="3084" max="3084" width="10.875" style="1119" customWidth="1"/>
    <col min="3085" max="3328" width="9" style="1119"/>
    <col min="3329" max="3329" width="4.5" style="1119" customWidth="1"/>
    <col min="3330" max="3330" width="4.75" style="1119" customWidth="1"/>
    <col min="3331" max="3331" width="16.375" style="1119" customWidth="1"/>
    <col min="3332" max="3332" width="12.25" style="1119" customWidth="1"/>
    <col min="3333" max="3333" width="6.375" style="1119" customWidth="1"/>
    <col min="3334" max="3334" width="16.375" style="1119" customWidth="1"/>
    <col min="3335" max="3335" width="8.25" style="1119" customWidth="1"/>
    <col min="3336" max="3336" width="9" style="1119"/>
    <col min="3337" max="3337" width="9.25" style="1119" customWidth="1"/>
    <col min="3338" max="3338" width="9" style="1119"/>
    <col min="3339" max="3339" width="17.75" style="1119" customWidth="1"/>
    <col min="3340" max="3340" width="10.875" style="1119" customWidth="1"/>
    <col min="3341" max="3584" width="9" style="1119"/>
    <col min="3585" max="3585" width="4.5" style="1119" customWidth="1"/>
    <col min="3586" max="3586" width="4.75" style="1119" customWidth="1"/>
    <col min="3587" max="3587" width="16.375" style="1119" customWidth="1"/>
    <col min="3588" max="3588" width="12.25" style="1119" customWidth="1"/>
    <col min="3589" max="3589" width="6.375" style="1119" customWidth="1"/>
    <col min="3590" max="3590" width="16.375" style="1119" customWidth="1"/>
    <col min="3591" max="3591" width="8.25" style="1119" customWidth="1"/>
    <col min="3592" max="3592" width="9" style="1119"/>
    <col min="3593" max="3593" width="9.25" style="1119" customWidth="1"/>
    <col min="3594" max="3594" width="9" style="1119"/>
    <col min="3595" max="3595" width="17.75" style="1119" customWidth="1"/>
    <col min="3596" max="3596" width="10.875" style="1119" customWidth="1"/>
    <col min="3597" max="3840" width="9" style="1119"/>
    <col min="3841" max="3841" width="4.5" style="1119" customWidth="1"/>
    <col min="3842" max="3842" width="4.75" style="1119" customWidth="1"/>
    <col min="3843" max="3843" width="16.375" style="1119" customWidth="1"/>
    <col min="3844" max="3844" width="12.25" style="1119" customWidth="1"/>
    <col min="3845" max="3845" width="6.375" style="1119" customWidth="1"/>
    <col min="3846" max="3846" width="16.375" style="1119" customWidth="1"/>
    <col min="3847" max="3847" width="8.25" style="1119" customWidth="1"/>
    <col min="3848" max="3848" width="9" style="1119"/>
    <col min="3849" max="3849" width="9.25" style="1119" customWidth="1"/>
    <col min="3850" max="3850" width="9" style="1119"/>
    <col min="3851" max="3851" width="17.75" style="1119" customWidth="1"/>
    <col min="3852" max="3852" width="10.875" style="1119" customWidth="1"/>
    <col min="3853" max="4096" width="9" style="1119"/>
    <col min="4097" max="4097" width="4.5" style="1119" customWidth="1"/>
    <col min="4098" max="4098" width="4.75" style="1119" customWidth="1"/>
    <col min="4099" max="4099" width="16.375" style="1119" customWidth="1"/>
    <col min="4100" max="4100" width="12.25" style="1119" customWidth="1"/>
    <col min="4101" max="4101" width="6.375" style="1119" customWidth="1"/>
    <col min="4102" max="4102" width="16.375" style="1119" customWidth="1"/>
    <col min="4103" max="4103" width="8.25" style="1119" customWidth="1"/>
    <col min="4104" max="4104" width="9" style="1119"/>
    <col min="4105" max="4105" width="9.25" style="1119" customWidth="1"/>
    <col min="4106" max="4106" width="9" style="1119"/>
    <col min="4107" max="4107" width="17.75" style="1119" customWidth="1"/>
    <col min="4108" max="4108" width="10.875" style="1119" customWidth="1"/>
    <col min="4109" max="4352" width="9" style="1119"/>
    <col min="4353" max="4353" width="4.5" style="1119" customWidth="1"/>
    <col min="4354" max="4354" width="4.75" style="1119" customWidth="1"/>
    <col min="4355" max="4355" width="16.375" style="1119" customWidth="1"/>
    <col min="4356" max="4356" width="12.25" style="1119" customWidth="1"/>
    <col min="4357" max="4357" width="6.375" style="1119" customWidth="1"/>
    <col min="4358" max="4358" width="16.375" style="1119" customWidth="1"/>
    <col min="4359" max="4359" width="8.25" style="1119" customWidth="1"/>
    <col min="4360" max="4360" width="9" style="1119"/>
    <col min="4361" max="4361" width="9.25" style="1119" customWidth="1"/>
    <col min="4362" max="4362" width="9" style="1119"/>
    <col min="4363" max="4363" width="17.75" style="1119" customWidth="1"/>
    <col min="4364" max="4364" width="10.875" style="1119" customWidth="1"/>
    <col min="4365" max="4608" width="9" style="1119"/>
    <col min="4609" max="4609" width="4.5" style="1119" customWidth="1"/>
    <col min="4610" max="4610" width="4.75" style="1119" customWidth="1"/>
    <col min="4611" max="4611" width="16.375" style="1119" customWidth="1"/>
    <col min="4612" max="4612" width="12.25" style="1119" customWidth="1"/>
    <col min="4613" max="4613" width="6.375" style="1119" customWidth="1"/>
    <col min="4614" max="4614" width="16.375" style="1119" customWidth="1"/>
    <col min="4615" max="4615" width="8.25" style="1119" customWidth="1"/>
    <col min="4616" max="4616" width="9" style="1119"/>
    <col min="4617" max="4617" width="9.25" style="1119" customWidth="1"/>
    <col min="4618" max="4618" width="9" style="1119"/>
    <col min="4619" max="4619" width="17.75" style="1119" customWidth="1"/>
    <col min="4620" max="4620" width="10.875" style="1119" customWidth="1"/>
    <col min="4621" max="4864" width="9" style="1119"/>
    <col min="4865" max="4865" width="4.5" style="1119" customWidth="1"/>
    <col min="4866" max="4866" width="4.75" style="1119" customWidth="1"/>
    <col min="4867" max="4867" width="16.375" style="1119" customWidth="1"/>
    <col min="4868" max="4868" width="12.25" style="1119" customWidth="1"/>
    <col min="4869" max="4869" width="6.375" style="1119" customWidth="1"/>
    <col min="4870" max="4870" width="16.375" style="1119" customWidth="1"/>
    <col min="4871" max="4871" width="8.25" style="1119" customWidth="1"/>
    <col min="4872" max="4872" width="9" style="1119"/>
    <col min="4873" max="4873" width="9.25" style="1119" customWidth="1"/>
    <col min="4874" max="4874" width="9" style="1119"/>
    <col min="4875" max="4875" width="17.75" style="1119" customWidth="1"/>
    <col min="4876" max="4876" width="10.875" style="1119" customWidth="1"/>
    <col min="4877" max="5120" width="9" style="1119"/>
    <col min="5121" max="5121" width="4.5" style="1119" customWidth="1"/>
    <col min="5122" max="5122" width="4.75" style="1119" customWidth="1"/>
    <col min="5123" max="5123" width="16.375" style="1119" customWidth="1"/>
    <col min="5124" max="5124" width="12.25" style="1119" customWidth="1"/>
    <col min="5125" max="5125" width="6.375" style="1119" customWidth="1"/>
    <col min="5126" max="5126" width="16.375" style="1119" customWidth="1"/>
    <col min="5127" max="5127" width="8.25" style="1119" customWidth="1"/>
    <col min="5128" max="5128" width="9" style="1119"/>
    <col min="5129" max="5129" width="9.25" style="1119" customWidth="1"/>
    <col min="5130" max="5130" width="9" style="1119"/>
    <col min="5131" max="5131" width="17.75" style="1119" customWidth="1"/>
    <col min="5132" max="5132" width="10.875" style="1119" customWidth="1"/>
    <col min="5133" max="5376" width="9" style="1119"/>
    <col min="5377" max="5377" width="4.5" style="1119" customWidth="1"/>
    <col min="5378" max="5378" width="4.75" style="1119" customWidth="1"/>
    <col min="5379" max="5379" width="16.375" style="1119" customWidth="1"/>
    <col min="5380" max="5380" width="12.25" style="1119" customWidth="1"/>
    <col min="5381" max="5381" width="6.375" style="1119" customWidth="1"/>
    <col min="5382" max="5382" width="16.375" style="1119" customWidth="1"/>
    <col min="5383" max="5383" width="8.25" style="1119" customWidth="1"/>
    <col min="5384" max="5384" width="9" style="1119"/>
    <col min="5385" max="5385" width="9.25" style="1119" customWidth="1"/>
    <col min="5386" max="5386" width="9" style="1119"/>
    <col min="5387" max="5387" width="17.75" style="1119" customWidth="1"/>
    <col min="5388" max="5388" width="10.875" style="1119" customWidth="1"/>
    <col min="5389" max="5632" width="9" style="1119"/>
    <col min="5633" max="5633" width="4.5" style="1119" customWidth="1"/>
    <col min="5634" max="5634" width="4.75" style="1119" customWidth="1"/>
    <col min="5635" max="5635" width="16.375" style="1119" customWidth="1"/>
    <col min="5636" max="5636" width="12.25" style="1119" customWidth="1"/>
    <col min="5637" max="5637" width="6.375" style="1119" customWidth="1"/>
    <col min="5638" max="5638" width="16.375" style="1119" customWidth="1"/>
    <col min="5639" max="5639" width="8.25" style="1119" customWidth="1"/>
    <col min="5640" max="5640" width="9" style="1119"/>
    <col min="5641" max="5641" width="9.25" style="1119" customWidth="1"/>
    <col min="5642" max="5642" width="9" style="1119"/>
    <col min="5643" max="5643" width="17.75" style="1119" customWidth="1"/>
    <col min="5644" max="5644" width="10.875" style="1119" customWidth="1"/>
    <col min="5645" max="5888" width="9" style="1119"/>
    <col min="5889" max="5889" width="4.5" style="1119" customWidth="1"/>
    <col min="5890" max="5890" width="4.75" style="1119" customWidth="1"/>
    <col min="5891" max="5891" width="16.375" style="1119" customWidth="1"/>
    <col min="5892" max="5892" width="12.25" style="1119" customWidth="1"/>
    <col min="5893" max="5893" width="6.375" style="1119" customWidth="1"/>
    <col min="5894" max="5894" width="16.375" style="1119" customWidth="1"/>
    <col min="5895" max="5895" width="8.25" style="1119" customWidth="1"/>
    <col min="5896" max="5896" width="9" style="1119"/>
    <col min="5897" max="5897" width="9.25" style="1119" customWidth="1"/>
    <col min="5898" max="5898" width="9" style="1119"/>
    <col min="5899" max="5899" width="17.75" style="1119" customWidth="1"/>
    <col min="5900" max="5900" width="10.875" style="1119" customWidth="1"/>
    <col min="5901" max="6144" width="9" style="1119"/>
    <col min="6145" max="6145" width="4.5" style="1119" customWidth="1"/>
    <col min="6146" max="6146" width="4.75" style="1119" customWidth="1"/>
    <col min="6147" max="6147" width="16.375" style="1119" customWidth="1"/>
    <col min="6148" max="6148" width="12.25" style="1119" customWidth="1"/>
    <col min="6149" max="6149" width="6.375" style="1119" customWidth="1"/>
    <col min="6150" max="6150" width="16.375" style="1119" customWidth="1"/>
    <col min="6151" max="6151" width="8.25" style="1119" customWidth="1"/>
    <col min="6152" max="6152" width="9" style="1119"/>
    <col min="6153" max="6153" width="9.25" style="1119" customWidth="1"/>
    <col min="6154" max="6154" width="9" style="1119"/>
    <col min="6155" max="6155" width="17.75" style="1119" customWidth="1"/>
    <col min="6156" max="6156" width="10.875" style="1119" customWidth="1"/>
    <col min="6157" max="6400" width="9" style="1119"/>
    <col min="6401" max="6401" width="4.5" style="1119" customWidth="1"/>
    <col min="6402" max="6402" width="4.75" style="1119" customWidth="1"/>
    <col min="6403" max="6403" width="16.375" style="1119" customWidth="1"/>
    <col min="6404" max="6404" width="12.25" style="1119" customWidth="1"/>
    <col min="6405" max="6405" width="6.375" style="1119" customWidth="1"/>
    <col min="6406" max="6406" width="16.375" style="1119" customWidth="1"/>
    <col min="6407" max="6407" width="8.25" style="1119" customWidth="1"/>
    <col min="6408" max="6408" width="9" style="1119"/>
    <col min="6409" max="6409" width="9.25" style="1119" customWidth="1"/>
    <col min="6410" max="6410" width="9" style="1119"/>
    <col min="6411" max="6411" width="17.75" style="1119" customWidth="1"/>
    <col min="6412" max="6412" width="10.875" style="1119" customWidth="1"/>
    <col min="6413" max="6656" width="9" style="1119"/>
    <col min="6657" max="6657" width="4.5" style="1119" customWidth="1"/>
    <col min="6658" max="6658" width="4.75" style="1119" customWidth="1"/>
    <col min="6659" max="6659" width="16.375" style="1119" customWidth="1"/>
    <col min="6660" max="6660" width="12.25" style="1119" customWidth="1"/>
    <col min="6661" max="6661" width="6.375" style="1119" customWidth="1"/>
    <col min="6662" max="6662" width="16.375" style="1119" customWidth="1"/>
    <col min="6663" max="6663" width="8.25" style="1119" customWidth="1"/>
    <col min="6664" max="6664" width="9" style="1119"/>
    <col min="6665" max="6665" width="9.25" style="1119" customWidth="1"/>
    <col min="6666" max="6666" width="9" style="1119"/>
    <col min="6667" max="6667" width="17.75" style="1119" customWidth="1"/>
    <col min="6668" max="6668" width="10.875" style="1119" customWidth="1"/>
    <col min="6669" max="6912" width="9" style="1119"/>
    <col min="6913" max="6913" width="4.5" style="1119" customWidth="1"/>
    <col min="6914" max="6914" width="4.75" style="1119" customWidth="1"/>
    <col min="6915" max="6915" width="16.375" style="1119" customWidth="1"/>
    <col min="6916" max="6916" width="12.25" style="1119" customWidth="1"/>
    <col min="6917" max="6917" width="6.375" style="1119" customWidth="1"/>
    <col min="6918" max="6918" width="16.375" style="1119" customWidth="1"/>
    <col min="6919" max="6919" width="8.25" style="1119" customWidth="1"/>
    <col min="6920" max="6920" width="9" style="1119"/>
    <col min="6921" max="6921" width="9.25" style="1119" customWidth="1"/>
    <col min="6922" max="6922" width="9" style="1119"/>
    <col min="6923" max="6923" width="17.75" style="1119" customWidth="1"/>
    <col min="6924" max="6924" width="10.875" style="1119" customWidth="1"/>
    <col min="6925" max="7168" width="9" style="1119"/>
    <col min="7169" max="7169" width="4.5" style="1119" customWidth="1"/>
    <col min="7170" max="7170" width="4.75" style="1119" customWidth="1"/>
    <col min="7171" max="7171" width="16.375" style="1119" customWidth="1"/>
    <col min="7172" max="7172" width="12.25" style="1119" customWidth="1"/>
    <col min="7173" max="7173" width="6.375" style="1119" customWidth="1"/>
    <col min="7174" max="7174" width="16.375" style="1119" customWidth="1"/>
    <col min="7175" max="7175" width="8.25" style="1119" customWidth="1"/>
    <col min="7176" max="7176" width="9" style="1119"/>
    <col min="7177" max="7177" width="9.25" style="1119" customWidth="1"/>
    <col min="7178" max="7178" width="9" style="1119"/>
    <col min="7179" max="7179" width="17.75" style="1119" customWidth="1"/>
    <col min="7180" max="7180" width="10.875" style="1119" customWidth="1"/>
    <col min="7181" max="7424" width="9" style="1119"/>
    <col min="7425" max="7425" width="4.5" style="1119" customWidth="1"/>
    <col min="7426" max="7426" width="4.75" style="1119" customWidth="1"/>
    <col min="7427" max="7427" width="16.375" style="1119" customWidth="1"/>
    <col min="7428" max="7428" width="12.25" style="1119" customWidth="1"/>
    <col min="7429" max="7429" width="6.375" style="1119" customWidth="1"/>
    <col min="7430" max="7430" width="16.375" style="1119" customWidth="1"/>
    <col min="7431" max="7431" width="8.25" style="1119" customWidth="1"/>
    <col min="7432" max="7432" width="9" style="1119"/>
    <col min="7433" max="7433" width="9.25" style="1119" customWidth="1"/>
    <col min="7434" max="7434" width="9" style="1119"/>
    <col min="7435" max="7435" width="17.75" style="1119" customWidth="1"/>
    <col min="7436" max="7436" width="10.875" style="1119" customWidth="1"/>
    <col min="7437" max="7680" width="9" style="1119"/>
    <col min="7681" max="7681" width="4.5" style="1119" customWidth="1"/>
    <col min="7682" max="7682" width="4.75" style="1119" customWidth="1"/>
    <col min="7683" max="7683" width="16.375" style="1119" customWidth="1"/>
    <col min="7684" max="7684" width="12.25" style="1119" customWidth="1"/>
    <col min="7685" max="7685" width="6.375" style="1119" customWidth="1"/>
    <col min="7686" max="7686" width="16.375" style="1119" customWidth="1"/>
    <col min="7687" max="7687" width="8.25" style="1119" customWidth="1"/>
    <col min="7688" max="7688" width="9" style="1119"/>
    <col min="7689" max="7689" width="9.25" style="1119" customWidth="1"/>
    <col min="7690" max="7690" width="9" style="1119"/>
    <col min="7691" max="7691" width="17.75" style="1119" customWidth="1"/>
    <col min="7692" max="7692" width="10.875" style="1119" customWidth="1"/>
    <col min="7693" max="7936" width="9" style="1119"/>
    <col min="7937" max="7937" width="4.5" style="1119" customWidth="1"/>
    <col min="7938" max="7938" width="4.75" style="1119" customWidth="1"/>
    <col min="7939" max="7939" width="16.375" style="1119" customWidth="1"/>
    <col min="7940" max="7940" width="12.25" style="1119" customWidth="1"/>
    <col min="7941" max="7941" width="6.375" style="1119" customWidth="1"/>
    <col min="7942" max="7942" width="16.375" style="1119" customWidth="1"/>
    <col min="7943" max="7943" width="8.25" style="1119" customWidth="1"/>
    <col min="7944" max="7944" width="9" style="1119"/>
    <col min="7945" max="7945" width="9.25" style="1119" customWidth="1"/>
    <col min="7946" max="7946" width="9" style="1119"/>
    <col min="7947" max="7947" width="17.75" style="1119" customWidth="1"/>
    <col min="7948" max="7948" width="10.875" style="1119" customWidth="1"/>
    <col min="7949" max="8192" width="9" style="1119"/>
    <col min="8193" max="8193" width="4.5" style="1119" customWidth="1"/>
    <col min="8194" max="8194" width="4.75" style="1119" customWidth="1"/>
    <col min="8195" max="8195" width="16.375" style="1119" customWidth="1"/>
    <col min="8196" max="8196" width="12.25" style="1119" customWidth="1"/>
    <col min="8197" max="8197" width="6.375" style="1119" customWidth="1"/>
    <col min="8198" max="8198" width="16.375" style="1119" customWidth="1"/>
    <col min="8199" max="8199" width="8.25" style="1119" customWidth="1"/>
    <col min="8200" max="8200" width="9" style="1119"/>
    <col min="8201" max="8201" width="9.25" style="1119" customWidth="1"/>
    <col min="8202" max="8202" width="9" style="1119"/>
    <col min="8203" max="8203" width="17.75" style="1119" customWidth="1"/>
    <col min="8204" max="8204" width="10.875" style="1119" customWidth="1"/>
    <col min="8205" max="8448" width="9" style="1119"/>
    <col min="8449" max="8449" width="4.5" style="1119" customWidth="1"/>
    <col min="8450" max="8450" width="4.75" style="1119" customWidth="1"/>
    <col min="8451" max="8451" width="16.375" style="1119" customWidth="1"/>
    <col min="8452" max="8452" width="12.25" style="1119" customWidth="1"/>
    <col min="8453" max="8453" width="6.375" style="1119" customWidth="1"/>
    <col min="8454" max="8454" width="16.375" style="1119" customWidth="1"/>
    <col min="8455" max="8455" width="8.25" style="1119" customWidth="1"/>
    <col min="8456" max="8456" width="9" style="1119"/>
    <col min="8457" max="8457" width="9.25" style="1119" customWidth="1"/>
    <col min="8458" max="8458" width="9" style="1119"/>
    <col min="8459" max="8459" width="17.75" style="1119" customWidth="1"/>
    <col min="8460" max="8460" width="10.875" style="1119" customWidth="1"/>
    <col min="8461" max="8704" width="9" style="1119"/>
    <col min="8705" max="8705" width="4.5" style="1119" customWidth="1"/>
    <col min="8706" max="8706" width="4.75" style="1119" customWidth="1"/>
    <col min="8707" max="8707" width="16.375" style="1119" customWidth="1"/>
    <col min="8708" max="8708" width="12.25" style="1119" customWidth="1"/>
    <col min="8709" max="8709" width="6.375" style="1119" customWidth="1"/>
    <col min="8710" max="8710" width="16.375" style="1119" customWidth="1"/>
    <col min="8711" max="8711" width="8.25" style="1119" customWidth="1"/>
    <col min="8712" max="8712" width="9" style="1119"/>
    <col min="8713" max="8713" width="9.25" style="1119" customWidth="1"/>
    <col min="8714" max="8714" width="9" style="1119"/>
    <col min="8715" max="8715" width="17.75" style="1119" customWidth="1"/>
    <col min="8716" max="8716" width="10.875" style="1119" customWidth="1"/>
    <col min="8717" max="8960" width="9" style="1119"/>
    <col min="8961" max="8961" width="4.5" style="1119" customWidth="1"/>
    <col min="8962" max="8962" width="4.75" style="1119" customWidth="1"/>
    <col min="8963" max="8963" width="16.375" style="1119" customWidth="1"/>
    <col min="8964" max="8964" width="12.25" style="1119" customWidth="1"/>
    <col min="8965" max="8965" width="6.375" style="1119" customWidth="1"/>
    <col min="8966" max="8966" width="16.375" style="1119" customWidth="1"/>
    <col min="8967" max="8967" width="8.25" style="1119" customWidth="1"/>
    <col min="8968" max="8968" width="9" style="1119"/>
    <col min="8969" max="8969" width="9.25" style="1119" customWidth="1"/>
    <col min="8970" max="8970" width="9" style="1119"/>
    <col min="8971" max="8971" width="17.75" style="1119" customWidth="1"/>
    <col min="8972" max="8972" width="10.875" style="1119" customWidth="1"/>
    <col min="8973" max="9216" width="9" style="1119"/>
    <col min="9217" max="9217" width="4.5" style="1119" customWidth="1"/>
    <col min="9218" max="9218" width="4.75" style="1119" customWidth="1"/>
    <col min="9219" max="9219" width="16.375" style="1119" customWidth="1"/>
    <col min="9220" max="9220" width="12.25" style="1119" customWidth="1"/>
    <col min="9221" max="9221" width="6.375" style="1119" customWidth="1"/>
    <col min="9222" max="9222" width="16.375" style="1119" customWidth="1"/>
    <col min="9223" max="9223" width="8.25" style="1119" customWidth="1"/>
    <col min="9224" max="9224" width="9" style="1119"/>
    <col min="9225" max="9225" width="9.25" style="1119" customWidth="1"/>
    <col min="9226" max="9226" width="9" style="1119"/>
    <col min="9227" max="9227" width="17.75" style="1119" customWidth="1"/>
    <col min="9228" max="9228" width="10.875" style="1119" customWidth="1"/>
    <col min="9229" max="9472" width="9" style="1119"/>
    <col min="9473" max="9473" width="4.5" style="1119" customWidth="1"/>
    <col min="9474" max="9474" width="4.75" style="1119" customWidth="1"/>
    <col min="9475" max="9475" width="16.375" style="1119" customWidth="1"/>
    <col min="9476" max="9476" width="12.25" style="1119" customWidth="1"/>
    <col min="9477" max="9477" width="6.375" style="1119" customWidth="1"/>
    <col min="9478" max="9478" width="16.375" style="1119" customWidth="1"/>
    <col min="9479" max="9479" width="8.25" style="1119" customWidth="1"/>
    <col min="9480" max="9480" width="9" style="1119"/>
    <col min="9481" max="9481" width="9.25" style="1119" customWidth="1"/>
    <col min="9482" max="9482" width="9" style="1119"/>
    <col min="9483" max="9483" width="17.75" style="1119" customWidth="1"/>
    <col min="9484" max="9484" width="10.875" style="1119" customWidth="1"/>
    <col min="9485" max="9728" width="9" style="1119"/>
    <col min="9729" max="9729" width="4.5" style="1119" customWidth="1"/>
    <col min="9730" max="9730" width="4.75" style="1119" customWidth="1"/>
    <col min="9731" max="9731" width="16.375" style="1119" customWidth="1"/>
    <col min="9732" max="9732" width="12.25" style="1119" customWidth="1"/>
    <col min="9733" max="9733" width="6.375" style="1119" customWidth="1"/>
    <col min="9734" max="9734" width="16.375" style="1119" customWidth="1"/>
    <col min="9735" max="9735" width="8.25" style="1119" customWidth="1"/>
    <col min="9736" max="9736" width="9" style="1119"/>
    <col min="9737" max="9737" width="9.25" style="1119" customWidth="1"/>
    <col min="9738" max="9738" width="9" style="1119"/>
    <col min="9739" max="9739" width="17.75" style="1119" customWidth="1"/>
    <col min="9740" max="9740" width="10.875" style="1119" customWidth="1"/>
    <col min="9741" max="9984" width="9" style="1119"/>
    <col min="9985" max="9985" width="4.5" style="1119" customWidth="1"/>
    <col min="9986" max="9986" width="4.75" style="1119" customWidth="1"/>
    <col min="9987" max="9987" width="16.375" style="1119" customWidth="1"/>
    <col min="9988" max="9988" width="12.25" style="1119" customWidth="1"/>
    <col min="9989" max="9989" width="6.375" style="1119" customWidth="1"/>
    <col min="9990" max="9990" width="16.375" style="1119" customWidth="1"/>
    <col min="9991" max="9991" width="8.25" style="1119" customWidth="1"/>
    <col min="9992" max="9992" width="9" style="1119"/>
    <col min="9993" max="9993" width="9.25" style="1119" customWidth="1"/>
    <col min="9994" max="9994" width="9" style="1119"/>
    <col min="9995" max="9995" width="17.75" style="1119" customWidth="1"/>
    <col min="9996" max="9996" width="10.875" style="1119" customWidth="1"/>
    <col min="9997" max="10240" width="9" style="1119"/>
    <col min="10241" max="10241" width="4.5" style="1119" customWidth="1"/>
    <col min="10242" max="10242" width="4.75" style="1119" customWidth="1"/>
    <col min="10243" max="10243" width="16.375" style="1119" customWidth="1"/>
    <col min="10244" max="10244" width="12.25" style="1119" customWidth="1"/>
    <col min="10245" max="10245" width="6.375" style="1119" customWidth="1"/>
    <col min="10246" max="10246" width="16.375" style="1119" customWidth="1"/>
    <col min="10247" max="10247" width="8.25" style="1119" customWidth="1"/>
    <col min="10248" max="10248" width="9" style="1119"/>
    <col min="10249" max="10249" width="9.25" style="1119" customWidth="1"/>
    <col min="10250" max="10250" width="9" style="1119"/>
    <col min="10251" max="10251" width="17.75" style="1119" customWidth="1"/>
    <col min="10252" max="10252" width="10.875" style="1119" customWidth="1"/>
    <col min="10253" max="10496" width="9" style="1119"/>
    <col min="10497" max="10497" width="4.5" style="1119" customWidth="1"/>
    <col min="10498" max="10498" width="4.75" style="1119" customWidth="1"/>
    <col min="10499" max="10499" width="16.375" style="1119" customWidth="1"/>
    <col min="10500" max="10500" width="12.25" style="1119" customWidth="1"/>
    <col min="10501" max="10501" width="6.375" style="1119" customWidth="1"/>
    <col min="10502" max="10502" width="16.375" style="1119" customWidth="1"/>
    <col min="10503" max="10503" width="8.25" style="1119" customWidth="1"/>
    <col min="10504" max="10504" width="9" style="1119"/>
    <col min="10505" max="10505" width="9.25" style="1119" customWidth="1"/>
    <col min="10506" max="10506" width="9" style="1119"/>
    <col min="10507" max="10507" width="17.75" style="1119" customWidth="1"/>
    <col min="10508" max="10508" width="10.875" style="1119" customWidth="1"/>
    <col min="10509" max="10752" width="9" style="1119"/>
    <col min="10753" max="10753" width="4.5" style="1119" customWidth="1"/>
    <col min="10754" max="10754" width="4.75" style="1119" customWidth="1"/>
    <col min="10755" max="10755" width="16.375" style="1119" customWidth="1"/>
    <col min="10756" max="10756" width="12.25" style="1119" customWidth="1"/>
    <col min="10757" max="10757" width="6.375" style="1119" customWidth="1"/>
    <col min="10758" max="10758" width="16.375" style="1119" customWidth="1"/>
    <col min="10759" max="10759" width="8.25" style="1119" customWidth="1"/>
    <col min="10760" max="10760" width="9" style="1119"/>
    <col min="10761" max="10761" width="9.25" style="1119" customWidth="1"/>
    <col min="10762" max="10762" width="9" style="1119"/>
    <col min="10763" max="10763" width="17.75" style="1119" customWidth="1"/>
    <col min="10764" max="10764" width="10.875" style="1119" customWidth="1"/>
    <col min="10765" max="11008" width="9" style="1119"/>
    <col min="11009" max="11009" width="4.5" style="1119" customWidth="1"/>
    <col min="11010" max="11010" width="4.75" style="1119" customWidth="1"/>
    <col min="11011" max="11011" width="16.375" style="1119" customWidth="1"/>
    <col min="11012" max="11012" width="12.25" style="1119" customWidth="1"/>
    <col min="11013" max="11013" width="6.375" style="1119" customWidth="1"/>
    <col min="11014" max="11014" width="16.375" style="1119" customWidth="1"/>
    <col min="11015" max="11015" width="8.25" style="1119" customWidth="1"/>
    <col min="11016" max="11016" width="9" style="1119"/>
    <col min="11017" max="11017" width="9.25" style="1119" customWidth="1"/>
    <col min="11018" max="11018" width="9" style="1119"/>
    <col min="11019" max="11019" width="17.75" style="1119" customWidth="1"/>
    <col min="11020" max="11020" width="10.875" style="1119" customWidth="1"/>
    <col min="11021" max="11264" width="9" style="1119"/>
    <col min="11265" max="11265" width="4.5" style="1119" customWidth="1"/>
    <col min="11266" max="11266" width="4.75" style="1119" customWidth="1"/>
    <col min="11267" max="11267" width="16.375" style="1119" customWidth="1"/>
    <col min="11268" max="11268" width="12.25" style="1119" customWidth="1"/>
    <col min="11269" max="11269" width="6.375" style="1119" customWidth="1"/>
    <col min="11270" max="11270" width="16.375" style="1119" customWidth="1"/>
    <col min="11271" max="11271" width="8.25" style="1119" customWidth="1"/>
    <col min="11272" max="11272" width="9" style="1119"/>
    <col min="11273" max="11273" width="9.25" style="1119" customWidth="1"/>
    <col min="11274" max="11274" width="9" style="1119"/>
    <col min="11275" max="11275" width="17.75" style="1119" customWidth="1"/>
    <col min="11276" max="11276" width="10.875" style="1119" customWidth="1"/>
    <col min="11277" max="11520" width="9" style="1119"/>
    <col min="11521" max="11521" width="4.5" style="1119" customWidth="1"/>
    <col min="11522" max="11522" width="4.75" style="1119" customWidth="1"/>
    <col min="11523" max="11523" width="16.375" style="1119" customWidth="1"/>
    <col min="11524" max="11524" width="12.25" style="1119" customWidth="1"/>
    <col min="11525" max="11525" width="6.375" style="1119" customWidth="1"/>
    <col min="11526" max="11526" width="16.375" style="1119" customWidth="1"/>
    <col min="11527" max="11527" width="8.25" style="1119" customWidth="1"/>
    <col min="11528" max="11528" width="9" style="1119"/>
    <col min="11529" max="11529" width="9.25" style="1119" customWidth="1"/>
    <col min="11530" max="11530" width="9" style="1119"/>
    <col min="11531" max="11531" width="17.75" style="1119" customWidth="1"/>
    <col min="11532" max="11532" width="10.875" style="1119" customWidth="1"/>
    <col min="11533" max="11776" width="9" style="1119"/>
    <col min="11777" max="11777" width="4.5" style="1119" customWidth="1"/>
    <col min="11778" max="11778" width="4.75" style="1119" customWidth="1"/>
    <col min="11779" max="11779" width="16.375" style="1119" customWidth="1"/>
    <col min="11780" max="11780" width="12.25" style="1119" customWidth="1"/>
    <col min="11781" max="11781" width="6.375" style="1119" customWidth="1"/>
    <col min="11782" max="11782" width="16.375" style="1119" customWidth="1"/>
    <col min="11783" max="11783" width="8.25" style="1119" customWidth="1"/>
    <col min="11784" max="11784" width="9" style="1119"/>
    <col min="11785" max="11785" width="9.25" style="1119" customWidth="1"/>
    <col min="11786" max="11786" width="9" style="1119"/>
    <col min="11787" max="11787" width="17.75" style="1119" customWidth="1"/>
    <col min="11788" max="11788" width="10.875" style="1119" customWidth="1"/>
    <col min="11789" max="12032" width="9" style="1119"/>
    <col min="12033" max="12033" width="4.5" style="1119" customWidth="1"/>
    <col min="12034" max="12034" width="4.75" style="1119" customWidth="1"/>
    <col min="12035" max="12035" width="16.375" style="1119" customWidth="1"/>
    <col min="12036" max="12036" width="12.25" style="1119" customWidth="1"/>
    <col min="12037" max="12037" width="6.375" style="1119" customWidth="1"/>
    <col min="12038" max="12038" width="16.375" style="1119" customWidth="1"/>
    <col min="12039" max="12039" width="8.25" style="1119" customWidth="1"/>
    <col min="12040" max="12040" width="9" style="1119"/>
    <col min="12041" max="12041" width="9.25" style="1119" customWidth="1"/>
    <col min="12042" max="12042" width="9" style="1119"/>
    <col min="12043" max="12043" width="17.75" style="1119" customWidth="1"/>
    <col min="12044" max="12044" width="10.875" style="1119" customWidth="1"/>
    <col min="12045" max="12288" width="9" style="1119"/>
    <col min="12289" max="12289" width="4.5" style="1119" customWidth="1"/>
    <col min="12290" max="12290" width="4.75" style="1119" customWidth="1"/>
    <col min="12291" max="12291" width="16.375" style="1119" customWidth="1"/>
    <col min="12292" max="12292" width="12.25" style="1119" customWidth="1"/>
    <col min="12293" max="12293" width="6.375" style="1119" customWidth="1"/>
    <col min="12294" max="12294" width="16.375" style="1119" customWidth="1"/>
    <col min="12295" max="12295" width="8.25" style="1119" customWidth="1"/>
    <col min="12296" max="12296" width="9" style="1119"/>
    <col min="12297" max="12297" width="9.25" style="1119" customWidth="1"/>
    <col min="12298" max="12298" width="9" style="1119"/>
    <col min="12299" max="12299" width="17.75" style="1119" customWidth="1"/>
    <col min="12300" max="12300" width="10.875" style="1119" customWidth="1"/>
    <col min="12301" max="12544" width="9" style="1119"/>
    <col min="12545" max="12545" width="4.5" style="1119" customWidth="1"/>
    <col min="12546" max="12546" width="4.75" style="1119" customWidth="1"/>
    <col min="12547" max="12547" width="16.375" style="1119" customWidth="1"/>
    <col min="12548" max="12548" width="12.25" style="1119" customWidth="1"/>
    <col min="12549" max="12549" width="6.375" style="1119" customWidth="1"/>
    <col min="12550" max="12550" width="16.375" style="1119" customWidth="1"/>
    <col min="12551" max="12551" width="8.25" style="1119" customWidth="1"/>
    <col min="12552" max="12552" width="9" style="1119"/>
    <col min="12553" max="12553" width="9.25" style="1119" customWidth="1"/>
    <col min="12554" max="12554" width="9" style="1119"/>
    <col min="12555" max="12555" width="17.75" style="1119" customWidth="1"/>
    <col min="12556" max="12556" width="10.875" style="1119" customWidth="1"/>
    <col min="12557" max="12800" width="9" style="1119"/>
    <col min="12801" max="12801" width="4.5" style="1119" customWidth="1"/>
    <col min="12802" max="12802" width="4.75" style="1119" customWidth="1"/>
    <col min="12803" max="12803" width="16.375" style="1119" customWidth="1"/>
    <col min="12804" max="12804" width="12.25" style="1119" customWidth="1"/>
    <col min="12805" max="12805" width="6.375" style="1119" customWidth="1"/>
    <col min="12806" max="12806" width="16.375" style="1119" customWidth="1"/>
    <col min="12807" max="12807" width="8.25" style="1119" customWidth="1"/>
    <col min="12808" max="12808" width="9" style="1119"/>
    <col min="12809" max="12809" width="9.25" style="1119" customWidth="1"/>
    <col min="12810" max="12810" width="9" style="1119"/>
    <col min="12811" max="12811" width="17.75" style="1119" customWidth="1"/>
    <col min="12812" max="12812" width="10.875" style="1119" customWidth="1"/>
    <col min="12813" max="13056" width="9" style="1119"/>
    <col min="13057" max="13057" width="4.5" style="1119" customWidth="1"/>
    <col min="13058" max="13058" width="4.75" style="1119" customWidth="1"/>
    <col min="13059" max="13059" width="16.375" style="1119" customWidth="1"/>
    <col min="13060" max="13060" width="12.25" style="1119" customWidth="1"/>
    <col min="13061" max="13061" width="6.375" style="1119" customWidth="1"/>
    <col min="13062" max="13062" width="16.375" style="1119" customWidth="1"/>
    <col min="13063" max="13063" width="8.25" style="1119" customWidth="1"/>
    <col min="13064" max="13064" width="9" style="1119"/>
    <col min="13065" max="13065" width="9.25" style="1119" customWidth="1"/>
    <col min="13066" max="13066" width="9" style="1119"/>
    <col min="13067" max="13067" width="17.75" style="1119" customWidth="1"/>
    <col min="13068" max="13068" width="10.875" style="1119" customWidth="1"/>
    <col min="13069" max="13312" width="9" style="1119"/>
    <col min="13313" max="13313" width="4.5" style="1119" customWidth="1"/>
    <col min="13314" max="13314" width="4.75" style="1119" customWidth="1"/>
    <col min="13315" max="13315" width="16.375" style="1119" customWidth="1"/>
    <col min="13316" max="13316" width="12.25" style="1119" customWidth="1"/>
    <col min="13317" max="13317" width="6.375" style="1119" customWidth="1"/>
    <col min="13318" max="13318" width="16.375" style="1119" customWidth="1"/>
    <col min="13319" max="13319" width="8.25" style="1119" customWidth="1"/>
    <col min="13320" max="13320" width="9" style="1119"/>
    <col min="13321" max="13321" width="9.25" style="1119" customWidth="1"/>
    <col min="13322" max="13322" width="9" style="1119"/>
    <col min="13323" max="13323" width="17.75" style="1119" customWidth="1"/>
    <col min="13324" max="13324" width="10.875" style="1119" customWidth="1"/>
    <col min="13325" max="13568" width="9" style="1119"/>
    <col min="13569" max="13569" width="4.5" style="1119" customWidth="1"/>
    <col min="13570" max="13570" width="4.75" style="1119" customWidth="1"/>
    <col min="13571" max="13571" width="16.375" style="1119" customWidth="1"/>
    <col min="13572" max="13572" width="12.25" style="1119" customWidth="1"/>
    <col min="13573" max="13573" width="6.375" style="1119" customWidth="1"/>
    <col min="13574" max="13574" width="16.375" style="1119" customWidth="1"/>
    <col min="13575" max="13575" width="8.25" style="1119" customWidth="1"/>
    <col min="13576" max="13576" width="9" style="1119"/>
    <col min="13577" max="13577" width="9.25" style="1119" customWidth="1"/>
    <col min="13578" max="13578" width="9" style="1119"/>
    <col min="13579" max="13579" width="17.75" style="1119" customWidth="1"/>
    <col min="13580" max="13580" width="10.875" style="1119" customWidth="1"/>
    <col min="13581" max="13824" width="9" style="1119"/>
    <col min="13825" max="13825" width="4.5" style="1119" customWidth="1"/>
    <col min="13826" max="13826" width="4.75" style="1119" customWidth="1"/>
    <col min="13827" max="13827" width="16.375" style="1119" customWidth="1"/>
    <col min="13828" max="13828" width="12.25" style="1119" customWidth="1"/>
    <col min="13829" max="13829" width="6.375" style="1119" customWidth="1"/>
    <col min="13830" max="13830" width="16.375" style="1119" customWidth="1"/>
    <col min="13831" max="13831" width="8.25" style="1119" customWidth="1"/>
    <col min="13832" max="13832" width="9" style="1119"/>
    <col min="13833" max="13833" width="9.25" style="1119" customWidth="1"/>
    <col min="13834" max="13834" width="9" style="1119"/>
    <col min="13835" max="13835" width="17.75" style="1119" customWidth="1"/>
    <col min="13836" max="13836" width="10.875" style="1119" customWidth="1"/>
    <col min="13837" max="14080" width="9" style="1119"/>
    <col min="14081" max="14081" width="4.5" style="1119" customWidth="1"/>
    <col min="14082" max="14082" width="4.75" style="1119" customWidth="1"/>
    <col min="14083" max="14083" width="16.375" style="1119" customWidth="1"/>
    <col min="14084" max="14084" width="12.25" style="1119" customWidth="1"/>
    <col min="14085" max="14085" width="6.375" style="1119" customWidth="1"/>
    <col min="14086" max="14086" width="16.375" style="1119" customWidth="1"/>
    <col min="14087" max="14087" width="8.25" style="1119" customWidth="1"/>
    <col min="14088" max="14088" width="9" style="1119"/>
    <col min="14089" max="14089" width="9.25" style="1119" customWidth="1"/>
    <col min="14090" max="14090" width="9" style="1119"/>
    <col min="14091" max="14091" width="17.75" style="1119" customWidth="1"/>
    <col min="14092" max="14092" width="10.875" style="1119" customWidth="1"/>
    <col min="14093" max="14336" width="9" style="1119"/>
    <col min="14337" max="14337" width="4.5" style="1119" customWidth="1"/>
    <col min="14338" max="14338" width="4.75" style="1119" customWidth="1"/>
    <col min="14339" max="14339" width="16.375" style="1119" customWidth="1"/>
    <col min="14340" max="14340" width="12.25" style="1119" customWidth="1"/>
    <col min="14341" max="14341" width="6.375" style="1119" customWidth="1"/>
    <col min="14342" max="14342" width="16.375" style="1119" customWidth="1"/>
    <col min="14343" max="14343" width="8.25" style="1119" customWidth="1"/>
    <col min="14344" max="14344" width="9" style="1119"/>
    <col min="14345" max="14345" width="9.25" style="1119" customWidth="1"/>
    <col min="14346" max="14346" width="9" style="1119"/>
    <col min="14347" max="14347" width="17.75" style="1119" customWidth="1"/>
    <col min="14348" max="14348" width="10.875" style="1119" customWidth="1"/>
    <col min="14349" max="14592" width="9" style="1119"/>
    <col min="14593" max="14593" width="4.5" style="1119" customWidth="1"/>
    <col min="14594" max="14594" width="4.75" style="1119" customWidth="1"/>
    <col min="14595" max="14595" width="16.375" style="1119" customWidth="1"/>
    <col min="14596" max="14596" width="12.25" style="1119" customWidth="1"/>
    <col min="14597" max="14597" width="6.375" style="1119" customWidth="1"/>
    <col min="14598" max="14598" width="16.375" style="1119" customWidth="1"/>
    <col min="14599" max="14599" width="8.25" style="1119" customWidth="1"/>
    <col min="14600" max="14600" width="9" style="1119"/>
    <col min="14601" max="14601" width="9.25" style="1119" customWidth="1"/>
    <col min="14602" max="14602" width="9" style="1119"/>
    <col min="14603" max="14603" width="17.75" style="1119" customWidth="1"/>
    <col min="14604" max="14604" width="10.875" style="1119" customWidth="1"/>
    <col min="14605" max="14848" width="9" style="1119"/>
    <col min="14849" max="14849" width="4.5" style="1119" customWidth="1"/>
    <col min="14850" max="14850" width="4.75" style="1119" customWidth="1"/>
    <col min="14851" max="14851" width="16.375" style="1119" customWidth="1"/>
    <col min="14852" max="14852" width="12.25" style="1119" customWidth="1"/>
    <col min="14853" max="14853" width="6.375" style="1119" customWidth="1"/>
    <col min="14854" max="14854" width="16.375" style="1119" customWidth="1"/>
    <col min="14855" max="14855" width="8.25" style="1119" customWidth="1"/>
    <col min="14856" max="14856" width="9" style="1119"/>
    <col min="14857" max="14857" width="9.25" style="1119" customWidth="1"/>
    <col min="14858" max="14858" width="9" style="1119"/>
    <col min="14859" max="14859" width="17.75" style="1119" customWidth="1"/>
    <col min="14860" max="14860" width="10.875" style="1119" customWidth="1"/>
    <col min="14861" max="15104" width="9" style="1119"/>
    <col min="15105" max="15105" width="4.5" style="1119" customWidth="1"/>
    <col min="15106" max="15106" width="4.75" style="1119" customWidth="1"/>
    <col min="15107" max="15107" width="16.375" style="1119" customWidth="1"/>
    <col min="15108" max="15108" width="12.25" style="1119" customWidth="1"/>
    <col min="15109" max="15109" width="6.375" style="1119" customWidth="1"/>
    <col min="15110" max="15110" width="16.375" style="1119" customWidth="1"/>
    <col min="15111" max="15111" width="8.25" style="1119" customWidth="1"/>
    <col min="15112" max="15112" width="9" style="1119"/>
    <col min="15113" max="15113" width="9.25" style="1119" customWidth="1"/>
    <col min="15114" max="15114" width="9" style="1119"/>
    <col min="15115" max="15115" width="17.75" style="1119" customWidth="1"/>
    <col min="15116" max="15116" width="10.875" style="1119" customWidth="1"/>
    <col min="15117" max="15360" width="9" style="1119"/>
    <col min="15361" max="15361" width="4.5" style="1119" customWidth="1"/>
    <col min="15362" max="15362" width="4.75" style="1119" customWidth="1"/>
    <col min="15363" max="15363" width="16.375" style="1119" customWidth="1"/>
    <col min="15364" max="15364" width="12.25" style="1119" customWidth="1"/>
    <col min="15365" max="15365" width="6.375" style="1119" customWidth="1"/>
    <col min="15366" max="15366" width="16.375" style="1119" customWidth="1"/>
    <col min="15367" max="15367" width="8.25" style="1119" customWidth="1"/>
    <col min="15368" max="15368" width="9" style="1119"/>
    <col min="15369" max="15369" width="9.25" style="1119" customWidth="1"/>
    <col min="15370" max="15370" width="9" style="1119"/>
    <col min="15371" max="15371" width="17.75" style="1119" customWidth="1"/>
    <col min="15372" max="15372" width="10.875" style="1119" customWidth="1"/>
    <col min="15373" max="15616" width="9" style="1119"/>
    <col min="15617" max="15617" width="4.5" style="1119" customWidth="1"/>
    <col min="15618" max="15618" width="4.75" style="1119" customWidth="1"/>
    <col min="15619" max="15619" width="16.375" style="1119" customWidth="1"/>
    <col min="15620" max="15620" width="12.25" style="1119" customWidth="1"/>
    <col min="15621" max="15621" width="6.375" style="1119" customWidth="1"/>
    <col min="15622" max="15622" width="16.375" style="1119" customWidth="1"/>
    <col min="15623" max="15623" width="8.25" style="1119" customWidth="1"/>
    <col min="15624" max="15624" width="9" style="1119"/>
    <col min="15625" max="15625" width="9.25" style="1119" customWidth="1"/>
    <col min="15626" max="15626" width="9" style="1119"/>
    <col min="15627" max="15627" width="17.75" style="1119" customWidth="1"/>
    <col min="15628" max="15628" width="10.875" style="1119" customWidth="1"/>
    <col min="15629" max="15872" width="9" style="1119"/>
    <col min="15873" max="15873" width="4.5" style="1119" customWidth="1"/>
    <col min="15874" max="15874" width="4.75" style="1119" customWidth="1"/>
    <col min="15875" max="15875" width="16.375" style="1119" customWidth="1"/>
    <col min="15876" max="15876" width="12.25" style="1119" customWidth="1"/>
    <col min="15877" max="15877" width="6.375" style="1119" customWidth="1"/>
    <col min="15878" max="15878" width="16.375" style="1119" customWidth="1"/>
    <col min="15879" max="15879" width="8.25" style="1119" customWidth="1"/>
    <col min="15880" max="15880" width="9" style="1119"/>
    <col min="15881" max="15881" width="9.25" style="1119" customWidth="1"/>
    <col min="15882" max="15882" width="9" style="1119"/>
    <col min="15883" max="15883" width="17.75" style="1119" customWidth="1"/>
    <col min="15884" max="15884" width="10.875" style="1119" customWidth="1"/>
    <col min="15885" max="16128" width="9" style="1119"/>
    <col min="16129" max="16129" width="4.5" style="1119" customWidth="1"/>
    <col min="16130" max="16130" width="4.75" style="1119" customWidth="1"/>
    <col min="16131" max="16131" width="16.375" style="1119" customWidth="1"/>
    <col min="16132" max="16132" width="12.25" style="1119" customWidth="1"/>
    <col min="16133" max="16133" width="6.375" style="1119" customWidth="1"/>
    <col min="16134" max="16134" width="16.375" style="1119" customWidth="1"/>
    <col min="16135" max="16135" width="8.25" style="1119" customWidth="1"/>
    <col min="16136" max="16136" width="9" style="1119"/>
    <col min="16137" max="16137" width="9.25" style="1119" customWidth="1"/>
    <col min="16138" max="16138" width="9" style="1119"/>
    <col min="16139" max="16139" width="17.75" style="1119" customWidth="1"/>
    <col min="16140" max="16140" width="10.875" style="1119" customWidth="1"/>
    <col min="16141" max="16384" width="9" style="1119"/>
  </cols>
  <sheetData>
    <row r="1" ht="22.5" customHeight="1" spans="1:19">
      <c r="A1" s="1931" t="s">
        <v>525</v>
      </c>
      <c r="B1" s="1931"/>
      <c r="C1" s="1931"/>
      <c r="D1" s="1931"/>
      <c r="E1" s="1931"/>
      <c r="F1" s="1931"/>
      <c r="G1" s="1931"/>
      <c r="H1" s="1931"/>
      <c r="I1" s="1931"/>
      <c r="J1" s="1931"/>
      <c r="K1" s="1931"/>
      <c r="L1" s="1931"/>
      <c r="M1" s="1931"/>
      <c r="N1" s="1931"/>
      <c r="O1" s="1931"/>
      <c r="P1" s="1931"/>
      <c r="Q1" s="1943"/>
      <c r="R1" s="1943"/>
      <c r="S1" s="1943"/>
    </row>
    <row r="2" s="602" customFormat="1" ht="25.5" customHeight="1" spans="1:20">
      <c r="A2" s="618" t="s">
        <v>0</v>
      </c>
      <c r="B2" s="816"/>
      <c r="C2" s="32" t="s">
        <v>2</v>
      </c>
      <c r="D2" s="32" t="s">
        <v>23</v>
      </c>
      <c r="E2" s="32" t="s">
        <v>526</v>
      </c>
      <c r="F2" s="32" t="s">
        <v>3</v>
      </c>
      <c r="G2" s="33" t="s">
        <v>527</v>
      </c>
      <c r="H2" s="34" t="s">
        <v>26</v>
      </c>
      <c r="I2" s="65" t="s">
        <v>528</v>
      </c>
      <c r="J2" s="622" t="s">
        <v>30</v>
      </c>
      <c r="K2" s="65" t="s">
        <v>28</v>
      </c>
      <c r="L2" s="32" t="s">
        <v>32</v>
      </c>
      <c r="M2" s="129" t="s">
        <v>529</v>
      </c>
      <c r="N2" s="32" t="s">
        <v>1</v>
      </c>
      <c r="O2" s="32" t="s">
        <v>33</v>
      </c>
      <c r="P2" s="32" t="s">
        <v>34</v>
      </c>
      <c r="Q2" s="623" t="s">
        <v>35</v>
      </c>
      <c r="R2" s="32" t="s">
        <v>37</v>
      </c>
      <c r="S2" s="1944" t="s">
        <v>38</v>
      </c>
      <c r="T2" s="1945"/>
    </row>
    <row r="3" s="13" customFormat="1" ht="17.25" customHeight="1" spans="1:19">
      <c r="A3" s="38">
        <v>1</v>
      </c>
      <c r="B3" s="149" t="s">
        <v>530</v>
      </c>
      <c r="C3" s="48" t="s">
        <v>531</v>
      </c>
      <c r="D3" s="55" t="s">
        <v>532</v>
      </c>
      <c r="E3" s="38">
        <v>506600</v>
      </c>
      <c r="F3" s="39" t="s">
        <v>533</v>
      </c>
      <c r="G3" s="820">
        <v>41576</v>
      </c>
      <c r="H3" s="820">
        <v>41590</v>
      </c>
      <c r="I3" s="88" t="s">
        <v>534</v>
      </c>
      <c r="J3" s="624">
        <v>41627</v>
      </c>
      <c r="K3" s="1934" t="s">
        <v>535</v>
      </c>
      <c r="L3" s="55" t="s">
        <v>536</v>
      </c>
      <c r="M3" s="48"/>
      <c r="N3" s="48"/>
      <c r="O3" s="48"/>
      <c r="P3" s="44"/>
      <c r="Q3" s="1946"/>
      <c r="R3" s="48"/>
      <c r="S3" s="1947"/>
    </row>
    <row r="4" s="13" customFormat="1" ht="17.25" customHeight="1" spans="1:19">
      <c r="A4" s="38">
        <v>2</v>
      </c>
      <c r="B4" s="149" t="s">
        <v>530</v>
      </c>
      <c r="C4" s="1932" t="s">
        <v>537</v>
      </c>
      <c r="D4" s="55" t="s">
        <v>538</v>
      </c>
      <c r="E4" s="38">
        <v>627600</v>
      </c>
      <c r="F4" s="39" t="s">
        <v>539</v>
      </c>
      <c r="G4" s="820">
        <v>41576</v>
      </c>
      <c r="H4" s="820">
        <v>41590</v>
      </c>
      <c r="I4" s="88" t="s">
        <v>540</v>
      </c>
      <c r="J4" s="624">
        <v>41627</v>
      </c>
      <c r="K4" s="1935" t="s">
        <v>535</v>
      </c>
      <c r="L4" s="55" t="s">
        <v>536</v>
      </c>
      <c r="M4" s="48"/>
      <c r="N4" s="48"/>
      <c r="O4" s="48"/>
      <c r="P4" s="44"/>
      <c r="Q4" s="1946"/>
      <c r="R4" s="48"/>
      <c r="S4" s="1947"/>
    </row>
    <row r="5" s="603" customFormat="1" ht="16.5" customHeight="1" spans="1:20">
      <c r="A5" s="38">
        <v>3</v>
      </c>
      <c r="B5" s="48" t="s">
        <v>541</v>
      </c>
      <c r="C5" s="97" t="s">
        <v>542</v>
      </c>
      <c r="D5" s="42" t="s">
        <v>543</v>
      </c>
      <c r="E5" s="38">
        <v>349000</v>
      </c>
      <c r="F5" s="39" t="s">
        <v>544</v>
      </c>
      <c r="G5" s="171">
        <v>41583</v>
      </c>
      <c r="H5" s="56">
        <v>41593</v>
      </c>
      <c r="I5" s="88" t="s">
        <v>545</v>
      </c>
      <c r="J5" s="624">
        <v>41627</v>
      </c>
      <c r="K5" s="1934" t="s">
        <v>535</v>
      </c>
      <c r="L5" s="1936"/>
      <c r="M5" s="1937"/>
      <c r="N5" s="55"/>
      <c r="O5" s="54"/>
      <c r="P5" s="171"/>
      <c r="Q5" s="1946"/>
      <c r="R5" s="1936"/>
      <c r="S5" s="1948"/>
      <c r="T5" s="1492"/>
    </row>
    <row r="6" s="603" customFormat="1" ht="16.5" customHeight="1" spans="1:20">
      <c r="A6" s="38">
        <v>4</v>
      </c>
      <c r="B6" s="48" t="s">
        <v>541</v>
      </c>
      <c r="C6" s="97" t="s">
        <v>546</v>
      </c>
      <c r="D6" s="42" t="s">
        <v>547</v>
      </c>
      <c r="E6" s="38">
        <v>369800</v>
      </c>
      <c r="F6" s="39" t="s">
        <v>548</v>
      </c>
      <c r="G6" s="171">
        <v>41576</v>
      </c>
      <c r="H6" s="56">
        <v>41590</v>
      </c>
      <c r="I6" s="88" t="s">
        <v>549</v>
      </c>
      <c r="J6" s="624">
        <v>41627</v>
      </c>
      <c r="K6" s="1934" t="s">
        <v>535</v>
      </c>
      <c r="L6" s="1938"/>
      <c r="M6" s="1938"/>
      <c r="N6" s="625"/>
      <c r="O6" s="625"/>
      <c r="P6" s="625"/>
      <c r="Q6" s="625"/>
      <c r="R6" s="1936"/>
      <c r="S6" s="1948"/>
      <c r="T6" s="1492"/>
    </row>
    <row r="7" s="13" customFormat="1" ht="17.25" customHeight="1" spans="1:19">
      <c r="A7" s="38">
        <v>5</v>
      </c>
      <c r="B7" s="149" t="s">
        <v>530</v>
      </c>
      <c r="C7" s="48" t="s">
        <v>550</v>
      </c>
      <c r="D7" s="55" t="s">
        <v>551</v>
      </c>
      <c r="E7" s="38">
        <v>475900</v>
      </c>
      <c r="F7" s="39" t="s">
        <v>552</v>
      </c>
      <c r="G7" s="820">
        <v>41584</v>
      </c>
      <c r="H7" s="820">
        <v>41591</v>
      </c>
      <c r="I7" s="88" t="s">
        <v>553</v>
      </c>
      <c r="J7" s="624">
        <v>41627</v>
      </c>
      <c r="K7" s="1342" t="s">
        <v>554</v>
      </c>
      <c r="L7" s="55" t="s">
        <v>555</v>
      </c>
      <c r="M7" s="48"/>
      <c r="N7" s="48"/>
      <c r="O7" s="48"/>
      <c r="P7" s="44"/>
      <c r="Q7" s="1946"/>
      <c r="R7" s="48"/>
      <c r="S7" s="1947"/>
    </row>
    <row r="8" s="4" customFormat="1" ht="17.25" customHeight="1" spans="1:19">
      <c r="A8" s="38">
        <v>6</v>
      </c>
      <c r="B8" s="36" t="s">
        <v>556</v>
      </c>
      <c r="C8" s="37" t="s">
        <v>546</v>
      </c>
      <c r="D8" s="46" t="s">
        <v>557</v>
      </c>
      <c r="E8" s="38">
        <v>427600</v>
      </c>
      <c r="F8" s="39" t="s">
        <v>552</v>
      </c>
      <c r="G8" s="47">
        <v>41598</v>
      </c>
      <c r="H8" s="51">
        <v>41610</v>
      </c>
      <c r="I8" s="88" t="s">
        <v>558</v>
      </c>
      <c r="J8" s="624">
        <v>41627</v>
      </c>
      <c r="K8" s="1342" t="s">
        <v>559</v>
      </c>
      <c r="L8" s="90"/>
      <c r="M8" s="83"/>
      <c r="N8" s="52"/>
      <c r="O8" s="83"/>
      <c r="P8" s="91"/>
      <c r="Q8" s="92"/>
      <c r="R8" s="136"/>
      <c r="S8" s="1949"/>
    </row>
    <row r="9" s="4" customFormat="1" ht="18" customHeight="1" spans="1:19">
      <c r="A9" s="38">
        <v>7</v>
      </c>
      <c r="B9" s="49" t="s">
        <v>556</v>
      </c>
      <c r="C9" s="50" t="s">
        <v>560</v>
      </c>
      <c r="D9" s="46" t="s">
        <v>561</v>
      </c>
      <c r="E9" s="38">
        <v>481900</v>
      </c>
      <c r="F9" s="39" t="s">
        <v>562</v>
      </c>
      <c r="G9" s="47">
        <v>41576</v>
      </c>
      <c r="H9" s="51">
        <v>41593</v>
      </c>
      <c r="I9" s="88" t="s">
        <v>563</v>
      </c>
      <c r="J9" s="624">
        <v>41627</v>
      </c>
      <c r="K9" s="1934" t="s">
        <v>535</v>
      </c>
      <c r="L9" s="1939"/>
      <c r="M9" s="83"/>
      <c r="N9" s="52"/>
      <c r="O9" s="83"/>
      <c r="P9" s="91"/>
      <c r="Q9" s="92"/>
      <c r="R9" s="136"/>
      <c r="S9" s="1949"/>
    </row>
    <row r="10" s="604" customFormat="1" ht="16.5" customHeight="1" spans="1:19">
      <c r="A10" s="38">
        <v>8</v>
      </c>
      <c r="B10" s="1933" t="s">
        <v>556</v>
      </c>
      <c r="C10" s="88" t="s">
        <v>564</v>
      </c>
      <c r="D10" s="46" t="s">
        <v>543</v>
      </c>
      <c r="E10" s="38">
        <v>567700</v>
      </c>
      <c r="F10" s="39" t="s">
        <v>565</v>
      </c>
      <c r="G10" s="174">
        <v>41576</v>
      </c>
      <c r="H10" s="84">
        <v>41588</v>
      </c>
      <c r="I10" s="88" t="s">
        <v>566</v>
      </c>
      <c r="J10" s="624">
        <v>41627</v>
      </c>
      <c r="K10" s="1935" t="s">
        <v>535</v>
      </c>
      <c r="L10" s="53"/>
      <c r="M10" s="83"/>
      <c r="N10" s="88"/>
      <c r="O10" s="1940"/>
      <c r="P10" s="235"/>
      <c r="Q10" s="1950"/>
      <c r="R10" s="323"/>
      <c r="S10" s="247"/>
    </row>
    <row r="11" s="12" customFormat="1" ht="20.25" customHeight="1" spans="1:29">
      <c r="A11" s="38">
        <v>9</v>
      </c>
      <c r="B11" s="821" t="s">
        <v>567</v>
      </c>
      <c r="C11" s="322" t="s">
        <v>568</v>
      </c>
      <c r="D11" s="43" t="s">
        <v>569</v>
      </c>
      <c r="E11" s="38">
        <v>318500</v>
      </c>
      <c r="F11" s="39" t="s">
        <v>570</v>
      </c>
      <c r="G11" s="47">
        <v>41592</v>
      </c>
      <c r="H11" s="51">
        <v>41613</v>
      </c>
      <c r="I11" s="88" t="s">
        <v>571</v>
      </c>
      <c r="J11" s="624">
        <v>41627</v>
      </c>
      <c r="K11" s="1941" t="s">
        <v>535</v>
      </c>
      <c r="L11" s="1942"/>
      <c r="M11" s="1330"/>
      <c r="N11" s="322"/>
      <c r="O11" s="322"/>
      <c r="P11" s="323"/>
      <c r="Q11" s="1951"/>
      <c r="R11" s="1330"/>
      <c r="S11" s="247"/>
      <c r="X11" s="191"/>
      <c r="Y11" s="191"/>
      <c r="Z11" s="191"/>
      <c r="AA11" s="191"/>
      <c r="AB11" s="191"/>
      <c r="AC11" s="191"/>
    </row>
    <row r="12" s="12" customFormat="1" ht="18" customHeight="1" spans="1:29">
      <c r="A12" s="38">
        <v>10</v>
      </c>
      <c r="B12" s="821" t="s">
        <v>567</v>
      </c>
      <c r="C12" s="88" t="s">
        <v>572</v>
      </c>
      <c r="D12" s="52" t="s">
        <v>573</v>
      </c>
      <c r="E12" s="38">
        <v>428800</v>
      </c>
      <c r="F12" s="39" t="s">
        <v>574</v>
      </c>
      <c r="G12" s="47">
        <v>41592</v>
      </c>
      <c r="H12" s="51">
        <v>41613</v>
      </c>
      <c r="I12" s="88" t="s">
        <v>575</v>
      </c>
      <c r="J12" s="624">
        <v>41627</v>
      </c>
      <c r="K12" s="1935" t="s">
        <v>535</v>
      </c>
      <c r="L12" s="139"/>
      <c r="M12" s="88"/>
      <c r="N12" s="88"/>
      <c r="O12" s="88"/>
      <c r="P12" s="174"/>
      <c r="Q12" s="92"/>
      <c r="R12" s="322"/>
      <c r="S12" s="247"/>
      <c r="X12" s="191"/>
      <c r="Y12" s="191"/>
      <c r="Z12" s="191"/>
      <c r="AA12" s="191"/>
      <c r="AB12" s="191"/>
      <c r="AC12" s="191"/>
    </row>
    <row r="13" s="12" customFormat="1" ht="18" customHeight="1" spans="1:29">
      <c r="A13" s="38">
        <v>11</v>
      </c>
      <c r="B13" s="821" t="s">
        <v>530</v>
      </c>
      <c r="C13" s="88" t="s">
        <v>576</v>
      </c>
      <c r="D13" s="52" t="s">
        <v>577</v>
      </c>
      <c r="E13" s="38">
        <v>506600</v>
      </c>
      <c r="F13" s="39" t="s">
        <v>578</v>
      </c>
      <c r="G13" s="47">
        <v>41724</v>
      </c>
      <c r="H13" s="51">
        <v>41733</v>
      </c>
      <c r="I13" s="88" t="s">
        <v>579</v>
      </c>
      <c r="J13" s="624">
        <v>41754</v>
      </c>
      <c r="K13" s="1935" t="s">
        <v>535</v>
      </c>
      <c r="L13" s="88" t="s">
        <v>580</v>
      </c>
      <c r="M13" s="1342" t="s">
        <v>581</v>
      </c>
      <c r="N13" s="88"/>
      <c r="O13" s="88"/>
      <c r="P13" s="174"/>
      <c r="Q13" s="92"/>
      <c r="R13" s="322" t="s">
        <v>582</v>
      </c>
      <c r="S13" s="247"/>
      <c r="X13" s="191"/>
      <c r="Y13" s="191"/>
      <c r="Z13" s="191"/>
      <c r="AA13" s="191"/>
      <c r="AB13" s="191"/>
      <c r="AC13" s="191"/>
    </row>
    <row r="14" s="12" customFormat="1" ht="18" customHeight="1" spans="1:29">
      <c r="A14" s="38">
        <v>12</v>
      </c>
      <c r="B14" s="821" t="s">
        <v>530</v>
      </c>
      <c r="C14" s="88" t="s">
        <v>583</v>
      </c>
      <c r="D14" s="52" t="s">
        <v>584</v>
      </c>
      <c r="E14" s="38">
        <v>627600</v>
      </c>
      <c r="F14" s="39" t="s">
        <v>585</v>
      </c>
      <c r="G14" s="47">
        <v>41724</v>
      </c>
      <c r="H14" s="51">
        <v>41736</v>
      </c>
      <c r="I14" s="88" t="s">
        <v>586</v>
      </c>
      <c r="J14" s="624">
        <v>41754</v>
      </c>
      <c r="K14" s="1935" t="s">
        <v>535</v>
      </c>
      <c r="L14" s="88" t="s">
        <v>580</v>
      </c>
      <c r="M14" s="1342" t="s">
        <v>581</v>
      </c>
      <c r="N14" s="88"/>
      <c r="O14" s="88"/>
      <c r="P14" s="174"/>
      <c r="Q14" s="92"/>
      <c r="R14" s="322" t="s">
        <v>582</v>
      </c>
      <c r="S14" s="247"/>
      <c r="X14" s="191"/>
      <c r="Y14" s="191"/>
      <c r="Z14" s="191"/>
      <c r="AA14" s="191"/>
      <c r="AB14" s="191"/>
      <c r="AC14" s="191"/>
    </row>
    <row r="15" s="10" customFormat="1" ht="21" customHeight="1" spans="1:28">
      <c r="A15" s="38">
        <v>13</v>
      </c>
      <c r="B15" s="97" t="s">
        <v>587</v>
      </c>
      <c r="C15" s="35" t="s">
        <v>588</v>
      </c>
      <c r="D15" s="43" t="s">
        <v>589</v>
      </c>
      <c r="E15" s="38">
        <v>305500</v>
      </c>
      <c r="F15" s="152" t="s">
        <v>590</v>
      </c>
      <c r="G15" s="47">
        <v>41765</v>
      </c>
      <c r="H15" s="51">
        <v>41767</v>
      </c>
      <c r="I15" s="88" t="s">
        <v>591</v>
      </c>
      <c r="J15" s="1167">
        <v>41785</v>
      </c>
      <c r="K15" s="1935" t="s">
        <v>535</v>
      </c>
      <c r="M15" s="35"/>
      <c r="N15" s="35"/>
      <c r="O15" s="310"/>
      <c r="P15" s="176"/>
      <c r="Q15" s="1150"/>
      <c r="R15" s="246" t="s">
        <v>582</v>
      </c>
      <c r="S15" s="185"/>
      <c r="T15" s="185"/>
      <c r="W15" s="186"/>
      <c r="X15" s="186"/>
      <c r="Y15" s="186"/>
      <c r="Z15" s="186"/>
      <c r="AA15" s="186"/>
      <c r="AB15" s="186"/>
    </row>
    <row r="16" s="12" customFormat="1" ht="21" customHeight="1" spans="1:28">
      <c r="A16" s="39">
        <v>1</v>
      </c>
      <c r="B16" s="88" t="s">
        <v>556</v>
      </c>
      <c r="C16" s="152" t="s">
        <v>592</v>
      </c>
      <c r="D16" s="43" t="s">
        <v>593</v>
      </c>
      <c r="E16" s="38">
        <v>423300</v>
      </c>
      <c r="F16" s="152" t="s">
        <v>594</v>
      </c>
      <c r="G16" s="47">
        <v>42340</v>
      </c>
      <c r="H16" s="51">
        <v>42351</v>
      </c>
      <c r="I16" s="88" t="s">
        <v>595</v>
      </c>
      <c r="J16" s="1326" t="s">
        <v>596</v>
      </c>
      <c r="K16" s="1935" t="s">
        <v>535</v>
      </c>
      <c r="L16" s="35" t="s">
        <v>597</v>
      </c>
      <c r="M16" s="322"/>
      <c r="N16" s="322"/>
      <c r="O16" s="323"/>
      <c r="P16" s="182"/>
      <c r="Q16" s="1330"/>
      <c r="R16" s="247"/>
      <c r="S16" s="190"/>
      <c r="T16" s="190"/>
      <c r="W16" s="191"/>
      <c r="X16" s="191"/>
      <c r="Y16" s="191"/>
      <c r="Z16" s="191"/>
      <c r="AA16" s="191"/>
      <c r="AB16" s="191"/>
    </row>
    <row r="17" s="12" customFormat="1" ht="21" customHeight="1" spans="1:28">
      <c r="A17" s="39">
        <v>2</v>
      </c>
      <c r="B17" s="88" t="s">
        <v>556</v>
      </c>
      <c r="C17" s="152" t="s">
        <v>598</v>
      </c>
      <c r="D17" s="43" t="s">
        <v>593</v>
      </c>
      <c r="E17" s="38">
        <v>479000</v>
      </c>
      <c r="F17" s="152" t="s">
        <v>599</v>
      </c>
      <c r="G17" s="47">
        <v>42340</v>
      </c>
      <c r="H17" s="51">
        <v>42351</v>
      </c>
      <c r="I17" s="97" t="s">
        <v>600</v>
      </c>
      <c r="J17" s="1326" t="s">
        <v>596</v>
      </c>
      <c r="K17" s="1935" t="s">
        <v>535</v>
      </c>
      <c r="L17" s="35" t="s">
        <v>597</v>
      </c>
      <c r="M17" s="322"/>
      <c r="N17" s="322"/>
      <c r="O17" s="323"/>
      <c r="P17" s="182"/>
      <c r="Q17" s="1330"/>
      <c r="R17" s="247"/>
      <c r="S17" s="190"/>
      <c r="T17" s="190"/>
      <c r="W17" s="191"/>
      <c r="X17" s="191"/>
      <c r="Y17" s="191"/>
      <c r="Z17" s="191"/>
      <c r="AA17" s="191"/>
      <c r="AB17" s="191"/>
    </row>
    <row r="18" s="12" customFormat="1" ht="21" customHeight="1" spans="1:28">
      <c r="A18" s="39">
        <v>3</v>
      </c>
      <c r="B18" s="88" t="s">
        <v>567</v>
      </c>
      <c r="C18" s="152" t="s">
        <v>601</v>
      </c>
      <c r="D18" s="43" t="s">
        <v>480</v>
      </c>
      <c r="E18" s="38">
        <v>318500</v>
      </c>
      <c r="F18" s="152" t="s">
        <v>602</v>
      </c>
      <c r="G18" s="47">
        <v>42340</v>
      </c>
      <c r="H18" s="51">
        <v>42351</v>
      </c>
      <c r="I18" s="97" t="s">
        <v>603</v>
      </c>
      <c r="J18" s="1326" t="s">
        <v>596</v>
      </c>
      <c r="K18" s="1935" t="s">
        <v>535</v>
      </c>
      <c r="L18" s="35" t="s">
        <v>597</v>
      </c>
      <c r="M18" s="322"/>
      <c r="N18" s="322"/>
      <c r="O18" s="323"/>
      <c r="P18" s="182"/>
      <c r="Q18" s="1330"/>
      <c r="R18" s="247"/>
      <c r="S18" s="190"/>
      <c r="T18" s="190"/>
      <c r="W18" s="191"/>
      <c r="X18" s="191"/>
      <c r="Y18" s="191"/>
      <c r="Z18" s="191"/>
      <c r="AA18" s="191"/>
      <c r="AB18" s="191"/>
    </row>
    <row r="19" s="12" customFormat="1" ht="21" customHeight="1" spans="1:28">
      <c r="A19" s="39">
        <v>4</v>
      </c>
      <c r="B19" s="88" t="s">
        <v>567</v>
      </c>
      <c r="C19" s="152" t="s">
        <v>604</v>
      </c>
      <c r="D19" s="43" t="s">
        <v>480</v>
      </c>
      <c r="E19" s="38">
        <v>336300</v>
      </c>
      <c r="F19" s="152" t="s">
        <v>605</v>
      </c>
      <c r="G19" s="47">
        <v>42340</v>
      </c>
      <c r="H19" s="51">
        <v>42351</v>
      </c>
      <c r="I19" s="97" t="s">
        <v>606</v>
      </c>
      <c r="J19" s="1326" t="s">
        <v>596</v>
      </c>
      <c r="K19" s="1935" t="s">
        <v>535</v>
      </c>
      <c r="L19" s="35" t="s">
        <v>597</v>
      </c>
      <c r="M19" s="322"/>
      <c r="N19" s="322"/>
      <c r="O19" s="323"/>
      <c r="P19" s="182"/>
      <c r="Q19" s="1330"/>
      <c r="R19" s="247"/>
      <c r="S19" s="190"/>
      <c r="T19" s="190"/>
      <c r="W19" s="191"/>
      <c r="X19" s="191"/>
      <c r="Y19" s="191"/>
      <c r="Z19" s="191"/>
      <c r="AA19" s="191"/>
      <c r="AB19" s="191"/>
    </row>
    <row r="20" s="10" customFormat="1" ht="21" customHeight="1" spans="1:28">
      <c r="A20" s="38">
        <v>5</v>
      </c>
      <c r="B20" s="97" t="s">
        <v>587</v>
      </c>
      <c r="C20" s="151" t="s">
        <v>607</v>
      </c>
      <c r="D20" s="43" t="s">
        <v>608</v>
      </c>
      <c r="E20" s="38">
        <v>263600</v>
      </c>
      <c r="F20" s="152" t="s">
        <v>609</v>
      </c>
      <c r="G20" s="47">
        <v>42340</v>
      </c>
      <c r="H20" s="51">
        <v>42344</v>
      </c>
      <c r="I20" s="88" t="s">
        <v>610</v>
      </c>
      <c r="J20" s="1326" t="s">
        <v>596</v>
      </c>
      <c r="K20" s="1935" t="s">
        <v>535</v>
      </c>
      <c r="L20" s="35" t="s">
        <v>611</v>
      </c>
      <c r="M20" s="35"/>
      <c r="N20" s="35"/>
      <c r="O20" s="310"/>
      <c r="P20" s="176"/>
      <c r="Q20" s="1150"/>
      <c r="R20" s="246"/>
      <c r="S20" s="185"/>
      <c r="T20" s="185"/>
      <c r="W20" s="186"/>
      <c r="X20" s="186"/>
      <c r="Y20" s="186"/>
      <c r="Z20" s="186"/>
      <c r="AA20" s="186"/>
      <c r="AB20" s="186"/>
    </row>
    <row r="21" s="10" customFormat="1" ht="21" customHeight="1" spans="1:28">
      <c r="A21" s="38">
        <v>6</v>
      </c>
      <c r="B21" s="97" t="s">
        <v>587</v>
      </c>
      <c r="C21" s="151" t="s">
        <v>612</v>
      </c>
      <c r="D21" s="43" t="s">
        <v>613</v>
      </c>
      <c r="E21" s="38">
        <v>255600</v>
      </c>
      <c r="F21" s="152" t="s">
        <v>614</v>
      </c>
      <c r="G21" s="47">
        <v>42340</v>
      </c>
      <c r="H21" s="51">
        <v>42344</v>
      </c>
      <c r="I21" s="88" t="s">
        <v>615</v>
      </c>
      <c r="J21" s="1326" t="s">
        <v>596</v>
      </c>
      <c r="K21" s="1935" t="s">
        <v>535</v>
      </c>
      <c r="L21" s="35" t="s">
        <v>597</v>
      </c>
      <c r="M21" s="35"/>
      <c r="N21" s="35"/>
      <c r="O21" s="310"/>
      <c r="P21" s="176"/>
      <c r="Q21" s="1150"/>
      <c r="R21" s="246"/>
      <c r="S21" s="185"/>
      <c r="T21" s="185"/>
      <c r="W21" s="186"/>
      <c r="X21" s="186"/>
      <c r="Y21" s="186"/>
      <c r="Z21" s="186"/>
      <c r="AA21" s="186"/>
      <c r="AB21" s="186"/>
    </row>
    <row r="22" s="10" customFormat="1" ht="21" customHeight="1" spans="1:28">
      <c r="A22" s="38">
        <v>7</v>
      </c>
      <c r="B22" s="97" t="s">
        <v>530</v>
      </c>
      <c r="C22" s="151" t="s">
        <v>616</v>
      </c>
      <c r="D22" s="43" t="s">
        <v>617</v>
      </c>
      <c r="E22" s="38">
        <v>465700</v>
      </c>
      <c r="F22" s="152" t="s">
        <v>618</v>
      </c>
      <c r="G22" s="47">
        <v>42395</v>
      </c>
      <c r="H22" s="51">
        <v>42419</v>
      </c>
      <c r="I22" s="88"/>
      <c r="J22" s="1326" t="s">
        <v>596</v>
      </c>
      <c r="K22" s="1935" t="s">
        <v>535</v>
      </c>
      <c r="L22" s="35" t="s">
        <v>619</v>
      </c>
      <c r="M22" s="35"/>
      <c r="N22" s="35"/>
      <c r="O22" s="310"/>
      <c r="P22" s="176"/>
      <c r="Q22" s="1150"/>
      <c r="R22" s="246"/>
      <c r="S22" s="185"/>
      <c r="T22" s="185"/>
      <c r="W22" s="186"/>
      <c r="X22" s="186"/>
      <c r="Y22" s="186"/>
      <c r="Z22" s="186"/>
      <c r="AA22" s="186"/>
      <c r="AB22" s="186"/>
    </row>
    <row r="23" s="10" customFormat="1" ht="21" customHeight="1" spans="1:28">
      <c r="A23" s="38">
        <v>8</v>
      </c>
      <c r="B23" s="97" t="s">
        <v>530</v>
      </c>
      <c r="C23" s="151" t="s">
        <v>620</v>
      </c>
      <c r="D23" s="43" t="s">
        <v>617</v>
      </c>
      <c r="E23" s="38">
        <v>474500</v>
      </c>
      <c r="F23" s="152" t="s">
        <v>621</v>
      </c>
      <c r="G23" s="47">
        <v>42396</v>
      </c>
      <c r="H23" s="51">
        <v>42415</v>
      </c>
      <c r="I23" s="88"/>
      <c r="J23" s="1326" t="s">
        <v>596</v>
      </c>
      <c r="K23" s="1935" t="s">
        <v>535</v>
      </c>
      <c r="L23" s="35" t="s">
        <v>619</v>
      </c>
      <c r="M23" s="35"/>
      <c r="N23" s="35"/>
      <c r="O23" s="310"/>
      <c r="P23" s="176"/>
      <c r="Q23" s="1150"/>
      <c r="R23" s="246"/>
      <c r="S23" s="185"/>
      <c r="T23" s="185"/>
      <c r="W23" s="186"/>
      <c r="X23" s="186"/>
      <c r="Y23" s="186"/>
      <c r="Z23" s="186"/>
      <c r="AA23" s="186"/>
      <c r="AB23" s="186"/>
    </row>
  </sheetData>
  <mergeCells count="1">
    <mergeCell ref="A1:P1"/>
  </mergeCells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45"/>
  <sheetViews>
    <sheetView workbookViewId="0">
      <pane ySplit="2" topLeftCell="A935" activePane="bottomLeft" state="frozen"/>
      <selection/>
      <selection pane="bottomLeft" activeCell="J948" sqref="J948"/>
    </sheetView>
  </sheetViews>
  <sheetFormatPr defaultColWidth="9" defaultRowHeight="15" customHeight="1"/>
  <cols>
    <col min="1" max="1" width="3.625" style="608" customWidth="1"/>
    <col min="2" max="2" width="4.5" style="609" customWidth="1"/>
    <col min="3" max="3" width="18.875" style="610" customWidth="1"/>
    <col min="4" max="4" width="11.375" style="22" customWidth="1"/>
    <col min="5" max="5" width="7.25" style="20" customWidth="1"/>
    <col min="6" max="6" width="17.125" style="24" customWidth="1"/>
    <col min="7" max="7" width="9" style="611"/>
    <col min="8" max="8" width="7.875" style="612" customWidth="1"/>
    <col min="9" max="9" width="6.25" style="613" customWidth="1"/>
    <col min="10" max="10" width="8.125" style="614" customWidth="1"/>
    <col min="11" max="11" width="8.375" style="609" customWidth="1"/>
    <col min="12" max="12" width="8.75" style="1763" customWidth="1"/>
    <col min="13" max="13" width="11.5" style="613" customWidth="1"/>
    <col min="14" max="14" width="7.5" style="613" customWidth="1"/>
    <col min="15" max="15" width="7.75" style="613" customWidth="1"/>
    <col min="16" max="16" width="7.5" style="615" customWidth="1"/>
    <col min="17" max="17" width="8.75" style="613" customWidth="1"/>
    <col min="18" max="18" width="7.625" style="616" customWidth="1"/>
    <col min="19" max="19" width="8.25" style="609" customWidth="1"/>
    <col min="20" max="256" width="9" style="609"/>
    <col min="257" max="257" width="3.625" style="609" customWidth="1"/>
    <col min="258" max="258" width="4.5" style="609" customWidth="1"/>
    <col min="259" max="259" width="18.875" style="609" customWidth="1"/>
    <col min="260" max="260" width="11.375" style="609" customWidth="1"/>
    <col min="261" max="261" width="7.25" style="609" customWidth="1"/>
    <col min="262" max="262" width="17.125" style="609" customWidth="1"/>
    <col min="263" max="263" width="9" style="609"/>
    <col min="264" max="264" width="7.875" style="609" customWidth="1"/>
    <col min="265" max="265" width="6.25" style="609" customWidth="1"/>
    <col min="266" max="266" width="8.125" style="609" customWidth="1"/>
    <col min="267" max="267" width="8.375" style="609" customWidth="1"/>
    <col min="268" max="268" width="8.75" style="609" customWidth="1"/>
    <col min="269" max="269" width="11.5" style="609" customWidth="1"/>
    <col min="270" max="270" width="7.5" style="609" customWidth="1"/>
    <col min="271" max="271" width="7.75" style="609" customWidth="1"/>
    <col min="272" max="272" width="7.5" style="609" customWidth="1"/>
    <col min="273" max="273" width="8.75" style="609" customWidth="1"/>
    <col min="274" max="274" width="7.625" style="609" customWidth="1"/>
    <col min="275" max="275" width="8.25" style="609" customWidth="1"/>
    <col min="276" max="512" width="9" style="609"/>
    <col min="513" max="513" width="3.625" style="609" customWidth="1"/>
    <col min="514" max="514" width="4.5" style="609" customWidth="1"/>
    <col min="515" max="515" width="18.875" style="609" customWidth="1"/>
    <col min="516" max="516" width="11.375" style="609" customWidth="1"/>
    <col min="517" max="517" width="7.25" style="609" customWidth="1"/>
    <col min="518" max="518" width="17.125" style="609" customWidth="1"/>
    <col min="519" max="519" width="9" style="609"/>
    <col min="520" max="520" width="7.875" style="609" customWidth="1"/>
    <col min="521" max="521" width="6.25" style="609" customWidth="1"/>
    <col min="522" max="522" width="8.125" style="609" customWidth="1"/>
    <col min="523" max="523" width="8.375" style="609" customWidth="1"/>
    <col min="524" max="524" width="8.75" style="609" customWidth="1"/>
    <col min="525" max="525" width="11.5" style="609" customWidth="1"/>
    <col min="526" max="526" width="7.5" style="609" customWidth="1"/>
    <col min="527" max="527" width="7.75" style="609" customWidth="1"/>
    <col min="528" max="528" width="7.5" style="609" customWidth="1"/>
    <col min="529" max="529" width="8.75" style="609" customWidth="1"/>
    <col min="530" max="530" width="7.625" style="609" customWidth="1"/>
    <col min="531" max="531" width="8.25" style="609" customWidth="1"/>
    <col min="532" max="768" width="9" style="609"/>
    <col min="769" max="769" width="3.625" style="609" customWidth="1"/>
    <col min="770" max="770" width="4.5" style="609" customWidth="1"/>
    <col min="771" max="771" width="18.875" style="609" customWidth="1"/>
    <col min="772" max="772" width="11.375" style="609" customWidth="1"/>
    <col min="773" max="773" width="7.25" style="609" customWidth="1"/>
    <col min="774" max="774" width="17.125" style="609" customWidth="1"/>
    <col min="775" max="775" width="9" style="609"/>
    <col min="776" max="776" width="7.875" style="609" customWidth="1"/>
    <col min="777" max="777" width="6.25" style="609" customWidth="1"/>
    <col min="778" max="778" width="8.125" style="609" customWidth="1"/>
    <col min="779" max="779" width="8.375" style="609" customWidth="1"/>
    <col min="780" max="780" width="8.75" style="609" customWidth="1"/>
    <col min="781" max="781" width="11.5" style="609" customWidth="1"/>
    <col min="782" max="782" width="7.5" style="609" customWidth="1"/>
    <col min="783" max="783" width="7.75" style="609" customWidth="1"/>
    <col min="784" max="784" width="7.5" style="609" customWidth="1"/>
    <col min="785" max="785" width="8.75" style="609" customWidth="1"/>
    <col min="786" max="786" width="7.625" style="609" customWidth="1"/>
    <col min="787" max="787" width="8.25" style="609" customWidth="1"/>
    <col min="788" max="1024" width="9" style="609"/>
    <col min="1025" max="1025" width="3.625" style="609" customWidth="1"/>
    <col min="1026" max="1026" width="4.5" style="609" customWidth="1"/>
    <col min="1027" max="1027" width="18.875" style="609" customWidth="1"/>
    <col min="1028" max="1028" width="11.375" style="609" customWidth="1"/>
    <col min="1029" max="1029" width="7.25" style="609" customWidth="1"/>
    <col min="1030" max="1030" width="17.125" style="609" customWidth="1"/>
    <col min="1031" max="1031" width="9" style="609"/>
    <col min="1032" max="1032" width="7.875" style="609" customWidth="1"/>
    <col min="1033" max="1033" width="6.25" style="609" customWidth="1"/>
    <col min="1034" max="1034" width="8.125" style="609" customWidth="1"/>
    <col min="1035" max="1035" width="8.375" style="609" customWidth="1"/>
    <col min="1036" max="1036" width="8.75" style="609" customWidth="1"/>
    <col min="1037" max="1037" width="11.5" style="609" customWidth="1"/>
    <col min="1038" max="1038" width="7.5" style="609" customWidth="1"/>
    <col min="1039" max="1039" width="7.75" style="609" customWidth="1"/>
    <col min="1040" max="1040" width="7.5" style="609" customWidth="1"/>
    <col min="1041" max="1041" width="8.75" style="609" customWidth="1"/>
    <col min="1042" max="1042" width="7.625" style="609" customWidth="1"/>
    <col min="1043" max="1043" width="8.25" style="609" customWidth="1"/>
    <col min="1044" max="1280" width="9" style="609"/>
    <col min="1281" max="1281" width="3.625" style="609" customWidth="1"/>
    <col min="1282" max="1282" width="4.5" style="609" customWidth="1"/>
    <col min="1283" max="1283" width="18.875" style="609" customWidth="1"/>
    <col min="1284" max="1284" width="11.375" style="609" customWidth="1"/>
    <col min="1285" max="1285" width="7.25" style="609" customWidth="1"/>
    <col min="1286" max="1286" width="17.125" style="609" customWidth="1"/>
    <col min="1287" max="1287" width="9" style="609"/>
    <col min="1288" max="1288" width="7.875" style="609" customWidth="1"/>
    <col min="1289" max="1289" width="6.25" style="609" customWidth="1"/>
    <col min="1290" max="1290" width="8.125" style="609" customWidth="1"/>
    <col min="1291" max="1291" width="8.375" style="609" customWidth="1"/>
    <col min="1292" max="1292" width="8.75" style="609" customWidth="1"/>
    <col min="1293" max="1293" width="11.5" style="609" customWidth="1"/>
    <col min="1294" max="1294" width="7.5" style="609" customWidth="1"/>
    <col min="1295" max="1295" width="7.75" style="609" customWidth="1"/>
    <col min="1296" max="1296" width="7.5" style="609" customWidth="1"/>
    <col min="1297" max="1297" width="8.75" style="609" customWidth="1"/>
    <col min="1298" max="1298" width="7.625" style="609" customWidth="1"/>
    <col min="1299" max="1299" width="8.25" style="609" customWidth="1"/>
    <col min="1300" max="1536" width="9" style="609"/>
    <col min="1537" max="1537" width="3.625" style="609" customWidth="1"/>
    <col min="1538" max="1538" width="4.5" style="609" customWidth="1"/>
    <col min="1539" max="1539" width="18.875" style="609" customWidth="1"/>
    <col min="1540" max="1540" width="11.375" style="609" customWidth="1"/>
    <col min="1541" max="1541" width="7.25" style="609" customWidth="1"/>
    <col min="1542" max="1542" width="17.125" style="609" customWidth="1"/>
    <col min="1543" max="1543" width="9" style="609"/>
    <col min="1544" max="1544" width="7.875" style="609" customWidth="1"/>
    <col min="1545" max="1545" width="6.25" style="609" customWidth="1"/>
    <col min="1546" max="1546" width="8.125" style="609" customWidth="1"/>
    <col min="1547" max="1547" width="8.375" style="609" customWidth="1"/>
    <col min="1548" max="1548" width="8.75" style="609" customWidth="1"/>
    <col min="1549" max="1549" width="11.5" style="609" customWidth="1"/>
    <col min="1550" max="1550" width="7.5" style="609" customWidth="1"/>
    <col min="1551" max="1551" width="7.75" style="609" customWidth="1"/>
    <col min="1552" max="1552" width="7.5" style="609" customWidth="1"/>
    <col min="1553" max="1553" width="8.75" style="609" customWidth="1"/>
    <col min="1554" max="1554" width="7.625" style="609" customWidth="1"/>
    <col min="1555" max="1555" width="8.25" style="609" customWidth="1"/>
    <col min="1556" max="1792" width="9" style="609"/>
    <col min="1793" max="1793" width="3.625" style="609" customWidth="1"/>
    <col min="1794" max="1794" width="4.5" style="609" customWidth="1"/>
    <col min="1795" max="1795" width="18.875" style="609" customWidth="1"/>
    <col min="1796" max="1796" width="11.375" style="609" customWidth="1"/>
    <col min="1797" max="1797" width="7.25" style="609" customWidth="1"/>
    <col min="1798" max="1798" width="17.125" style="609" customWidth="1"/>
    <col min="1799" max="1799" width="9" style="609"/>
    <col min="1800" max="1800" width="7.875" style="609" customWidth="1"/>
    <col min="1801" max="1801" width="6.25" style="609" customWidth="1"/>
    <col min="1802" max="1802" width="8.125" style="609" customWidth="1"/>
    <col min="1803" max="1803" width="8.375" style="609" customWidth="1"/>
    <col min="1804" max="1804" width="8.75" style="609" customWidth="1"/>
    <col min="1805" max="1805" width="11.5" style="609" customWidth="1"/>
    <col min="1806" max="1806" width="7.5" style="609" customWidth="1"/>
    <col min="1807" max="1807" width="7.75" style="609" customWidth="1"/>
    <col min="1808" max="1808" width="7.5" style="609" customWidth="1"/>
    <col min="1809" max="1809" width="8.75" style="609" customWidth="1"/>
    <col min="1810" max="1810" width="7.625" style="609" customWidth="1"/>
    <col min="1811" max="1811" width="8.25" style="609" customWidth="1"/>
    <col min="1812" max="2048" width="9" style="609"/>
    <col min="2049" max="2049" width="3.625" style="609" customWidth="1"/>
    <col min="2050" max="2050" width="4.5" style="609" customWidth="1"/>
    <col min="2051" max="2051" width="18.875" style="609" customWidth="1"/>
    <col min="2052" max="2052" width="11.375" style="609" customWidth="1"/>
    <col min="2053" max="2053" width="7.25" style="609" customWidth="1"/>
    <col min="2054" max="2054" width="17.125" style="609" customWidth="1"/>
    <col min="2055" max="2055" width="9" style="609"/>
    <col min="2056" max="2056" width="7.875" style="609" customWidth="1"/>
    <col min="2057" max="2057" width="6.25" style="609" customWidth="1"/>
    <col min="2058" max="2058" width="8.125" style="609" customWidth="1"/>
    <col min="2059" max="2059" width="8.375" style="609" customWidth="1"/>
    <col min="2060" max="2060" width="8.75" style="609" customWidth="1"/>
    <col min="2061" max="2061" width="11.5" style="609" customWidth="1"/>
    <col min="2062" max="2062" width="7.5" style="609" customWidth="1"/>
    <col min="2063" max="2063" width="7.75" style="609" customWidth="1"/>
    <col min="2064" max="2064" width="7.5" style="609" customWidth="1"/>
    <col min="2065" max="2065" width="8.75" style="609" customWidth="1"/>
    <col min="2066" max="2066" width="7.625" style="609" customWidth="1"/>
    <col min="2067" max="2067" width="8.25" style="609" customWidth="1"/>
    <col min="2068" max="2304" width="9" style="609"/>
    <col min="2305" max="2305" width="3.625" style="609" customWidth="1"/>
    <col min="2306" max="2306" width="4.5" style="609" customWidth="1"/>
    <col min="2307" max="2307" width="18.875" style="609" customWidth="1"/>
    <col min="2308" max="2308" width="11.375" style="609" customWidth="1"/>
    <col min="2309" max="2309" width="7.25" style="609" customWidth="1"/>
    <col min="2310" max="2310" width="17.125" style="609" customWidth="1"/>
    <col min="2311" max="2311" width="9" style="609"/>
    <col min="2312" max="2312" width="7.875" style="609" customWidth="1"/>
    <col min="2313" max="2313" width="6.25" style="609" customWidth="1"/>
    <col min="2314" max="2314" width="8.125" style="609" customWidth="1"/>
    <col min="2315" max="2315" width="8.375" style="609" customWidth="1"/>
    <col min="2316" max="2316" width="8.75" style="609" customWidth="1"/>
    <col min="2317" max="2317" width="11.5" style="609" customWidth="1"/>
    <col min="2318" max="2318" width="7.5" style="609" customWidth="1"/>
    <col min="2319" max="2319" width="7.75" style="609" customWidth="1"/>
    <col min="2320" max="2320" width="7.5" style="609" customWidth="1"/>
    <col min="2321" max="2321" width="8.75" style="609" customWidth="1"/>
    <col min="2322" max="2322" width="7.625" style="609" customWidth="1"/>
    <col min="2323" max="2323" width="8.25" style="609" customWidth="1"/>
    <col min="2324" max="2560" width="9" style="609"/>
    <col min="2561" max="2561" width="3.625" style="609" customWidth="1"/>
    <col min="2562" max="2562" width="4.5" style="609" customWidth="1"/>
    <col min="2563" max="2563" width="18.875" style="609" customWidth="1"/>
    <col min="2564" max="2564" width="11.375" style="609" customWidth="1"/>
    <col min="2565" max="2565" width="7.25" style="609" customWidth="1"/>
    <col min="2566" max="2566" width="17.125" style="609" customWidth="1"/>
    <col min="2567" max="2567" width="9" style="609"/>
    <col min="2568" max="2568" width="7.875" style="609" customWidth="1"/>
    <col min="2569" max="2569" width="6.25" style="609" customWidth="1"/>
    <col min="2570" max="2570" width="8.125" style="609" customWidth="1"/>
    <col min="2571" max="2571" width="8.375" style="609" customWidth="1"/>
    <col min="2572" max="2572" width="8.75" style="609" customWidth="1"/>
    <col min="2573" max="2573" width="11.5" style="609" customWidth="1"/>
    <col min="2574" max="2574" width="7.5" style="609" customWidth="1"/>
    <col min="2575" max="2575" width="7.75" style="609" customWidth="1"/>
    <col min="2576" max="2576" width="7.5" style="609" customWidth="1"/>
    <col min="2577" max="2577" width="8.75" style="609" customWidth="1"/>
    <col min="2578" max="2578" width="7.625" style="609" customWidth="1"/>
    <col min="2579" max="2579" width="8.25" style="609" customWidth="1"/>
    <col min="2580" max="2816" width="9" style="609"/>
    <col min="2817" max="2817" width="3.625" style="609" customWidth="1"/>
    <col min="2818" max="2818" width="4.5" style="609" customWidth="1"/>
    <col min="2819" max="2819" width="18.875" style="609" customWidth="1"/>
    <col min="2820" max="2820" width="11.375" style="609" customWidth="1"/>
    <col min="2821" max="2821" width="7.25" style="609" customWidth="1"/>
    <col min="2822" max="2822" width="17.125" style="609" customWidth="1"/>
    <col min="2823" max="2823" width="9" style="609"/>
    <col min="2824" max="2824" width="7.875" style="609" customWidth="1"/>
    <col min="2825" max="2825" width="6.25" style="609" customWidth="1"/>
    <col min="2826" max="2826" width="8.125" style="609" customWidth="1"/>
    <col min="2827" max="2827" width="8.375" style="609" customWidth="1"/>
    <col min="2828" max="2828" width="8.75" style="609" customWidth="1"/>
    <col min="2829" max="2829" width="11.5" style="609" customWidth="1"/>
    <col min="2830" max="2830" width="7.5" style="609" customWidth="1"/>
    <col min="2831" max="2831" width="7.75" style="609" customWidth="1"/>
    <col min="2832" max="2832" width="7.5" style="609" customWidth="1"/>
    <col min="2833" max="2833" width="8.75" style="609" customWidth="1"/>
    <col min="2834" max="2834" width="7.625" style="609" customWidth="1"/>
    <col min="2835" max="2835" width="8.25" style="609" customWidth="1"/>
    <col min="2836" max="3072" width="9" style="609"/>
    <col min="3073" max="3073" width="3.625" style="609" customWidth="1"/>
    <col min="3074" max="3074" width="4.5" style="609" customWidth="1"/>
    <col min="3075" max="3075" width="18.875" style="609" customWidth="1"/>
    <col min="3076" max="3076" width="11.375" style="609" customWidth="1"/>
    <col min="3077" max="3077" width="7.25" style="609" customWidth="1"/>
    <col min="3078" max="3078" width="17.125" style="609" customWidth="1"/>
    <col min="3079" max="3079" width="9" style="609"/>
    <col min="3080" max="3080" width="7.875" style="609" customWidth="1"/>
    <col min="3081" max="3081" width="6.25" style="609" customWidth="1"/>
    <col min="3082" max="3082" width="8.125" style="609" customWidth="1"/>
    <col min="3083" max="3083" width="8.375" style="609" customWidth="1"/>
    <col min="3084" max="3084" width="8.75" style="609" customWidth="1"/>
    <col min="3085" max="3085" width="11.5" style="609" customWidth="1"/>
    <col min="3086" max="3086" width="7.5" style="609" customWidth="1"/>
    <col min="3087" max="3087" width="7.75" style="609" customWidth="1"/>
    <col min="3088" max="3088" width="7.5" style="609" customWidth="1"/>
    <col min="3089" max="3089" width="8.75" style="609" customWidth="1"/>
    <col min="3090" max="3090" width="7.625" style="609" customWidth="1"/>
    <col min="3091" max="3091" width="8.25" style="609" customWidth="1"/>
    <col min="3092" max="3328" width="9" style="609"/>
    <col min="3329" max="3329" width="3.625" style="609" customWidth="1"/>
    <col min="3330" max="3330" width="4.5" style="609" customWidth="1"/>
    <col min="3331" max="3331" width="18.875" style="609" customWidth="1"/>
    <col min="3332" max="3332" width="11.375" style="609" customWidth="1"/>
    <col min="3333" max="3333" width="7.25" style="609" customWidth="1"/>
    <col min="3334" max="3334" width="17.125" style="609" customWidth="1"/>
    <col min="3335" max="3335" width="9" style="609"/>
    <col min="3336" max="3336" width="7.875" style="609" customWidth="1"/>
    <col min="3337" max="3337" width="6.25" style="609" customWidth="1"/>
    <col min="3338" max="3338" width="8.125" style="609" customWidth="1"/>
    <col min="3339" max="3339" width="8.375" style="609" customWidth="1"/>
    <col min="3340" max="3340" width="8.75" style="609" customWidth="1"/>
    <col min="3341" max="3341" width="11.5" style="609" customWidth="1"/>
    <col min="3342" max="3342" width="7.5" style="609" customWidth="1"/>
    <col min="3343" max="3343" width="7.75" style="609" customWidth="1"/>
    <col min="3344" max="3344" width="7.5" style="609" customWidth="1"/>
    <col min="3345" max="3345" width="8.75" style="609" customWidth="1"/>
    <col min="3346" max="3346" width="7.625" style="609" customWidth="1"/>
    <col min="3347" max="3347" width="8.25" style="609" customWidth="1"/>
    <col min="3348" max="3584" width="9" style="609"/>
    <col min="3585" max="3585" width="3.625" style="609" customWidth="1"/>
    <col min="3586" max="3586" width="4.5" style="609" customWidth="1"/>
    <col min="3587" max="3587" width="18.875" style="609" customWidth="1"/>
    <col min="3588" max="3588" width="11.375" style="609" customWidth="1"/>
    <col min="3589" max="3589" width="7.25" style="609" customWidth="1"/>
    <col min="3590" max="3590" width="17.125" style="609" customWidth="1"/>
    <col min="3591" max="3591" width="9" style="609"/>
    <col min="3592" max="3592" width="7.875" style="609" customWidth="1"/>
    <col min="3593" max="3593" width="6.25" style="609" customWidth="1"/>
    <col min="3594" max="3594" width="8.125" style="609" customWidth="1"/>
    <col min="3595" max="3595" width="8.375" style="609" customWidth="1"/>
    <col min="3596" max="3596" width="8.75" style="609" customWidth="1"/>
    <col min="3597" max="3597" width="11.5" style="609" customWidth="1"/>
    <col min="3598" max="3598" width="7.5" style="609" customWidth="1"/>
    <col min="3599" max="3599" width="7.75" style="609" customWidth="1"/>
    <col min="3600" max="3600" width="7.5" style="609" customWidth="1"/>
    <col min="3601" max="3601" width="8.75" style="609" customWidth="1"/>
    <col min="3602" max="3602" width="7.625" style="609" customWidth="1"/>
    <col min="3603" max="3603" width="8.25" style="609" customWidth="1"/>
    <col min="3604" max="3840" width="9" style="609"/>
    <col min="3841" max="3841" width="3.625" style="609" customWidth="1"/>
    <col min="3842" max="3842" width="4.5" style="609" customWidth="1"/>
    <col min="3843" max="3843" width="18.875" style="609" customWidth="1"/>
    <col min="3844" max="3844" width="11.375" style="609" customWidth="1"/>
    <col min="3845" max="3845" width="7.25" style="609" customWidth="1"/>
    <col min="3846" max="3846" width="17.125" style="609" customWidth="1"/>
    <col min="3847" max="3847" width="9" style="609"/>
    <col min="3848" max="3848" width="7.875" style="609" customWidth="1"/>
    <col min="3849" max="3849" width="6.25" style="609" customWidth="1"/>
    <col min="3850" max="3850" width="8.125" style="609" customWidth="1"/>
    <col min="3851" max="3851" width="8.375" style="609" customWidth="1"/>
    <col min="3852" max="3852" width="8.75" style="609" customWidth="1"/>
    <col min="3853" max="3853" width="11.5" style="609" customWidth="1"/>
    <col min="3854" max="3854" width="7.5" style="609" customWidth="1"/>
    <col min="3855" max="3855" width="7.75" style="609" customWidth="1"/>
    <col min="3856" max="3856" width="7.5" style="609" customWidth="1"/>
    <col min="3857" max="3857" width="8.75" style="609" customWidth="1"/>
    <col min="3858" max="3858" width="7.625" style="609" customWidth="1"/>
    <col min="3859" max="3859" width="8.25" style="609" customWidth="1"/>
    <col min="3860" max="4096" width="9" style="609"/>
    <col min="4097" max="4097" width="3.625" style="609" customWidth="1"/>
    <col min="4098" max="4098" width="4.5" style="609" customWidth="1"/>
    <col min="4099" max="4099" width="18.875" style="609" customWidth="1"/>
    <col min="4100" max="4100" width="11.375" style="609" customWidth="1"/>
    <col min="4101" max="4101" width="7.25" style="609" customWidth="1"/>
    <col min="4102" max="4102" width="17.125" style="609" customWidth="1"/>
    <col min="4103" max="4103" width="9" style="609"/>
    <col min="4104" max="4104" width="7.875" style="609" customWidth="1"/>
    <col min="4105" max="4105" width="6.25" style="609" customWidth="1"/>
    <col min="4106" max="4106" width="8.125" style="609" customWidth="1"/>
    <col min="4107" max="4107" width="8.375" style="609" customWidth="1"/>
    <col min="4108" max="4108" width="8.75" style="609" customWidth="1"/>
    <col min="4109" max="4109" width="11.5" style="609" customWidth="1"/>
    <col min="4110" max="4110" width="7.5" style="609" customWidth="1"/>
    <col min="4111" max="4111" width="7.75" style="609" customWidth="1"/>
    <col min="4112" max="4112" width="7.5" style="609" customWidth="1"/>
    <col min="4113" max="4113" width="8.75" style="609" customWidth="1"/>
    <col min="4114" max="4114" width="7.625" style="609" customWidth="1"/>
    <col min="4115" max="4115" width="8.25" style="609" customWidth="1"/>
    <col min="4116" max="4352" width="9" style="609"/>
    <col min="4353" max="4353" width="3.625" style="609" customWidth="1"/>
    <col min="4354" max="4354" width="4.5" style="609" customWidth="1"/>
    <col min="4355" max="4355" width="18.875" style="609" customWidth="1"/>
    <col min="4356" max="4356" width="11.375" style="609" customWidth="1"/>
    <col min="4357" max="4357" width="7.25" style="609" customWidth="1"/>
    <col min="4358" max="4358" width="17.125" style="609" customWidth="1"/>
    <col min="4359" max="4359" width="9" style="609"/>
    <col min="4360" max="4360" width="7.875" style="609" customWidth="1"/>
    <col min="4361" max="4361" width="6.25" style="609" customWidth="1"/>
    <col min="4362" max="4362" width="8.125" style="609" customWidth="1"/>
    <col min="4363" max="4363" width="8.375" style="609" customWidth="1"/>
    <col min="4364" max="4364" width="8.75" style="609" customWidth="1"/>
    <col min="4365" max="4365" width="11.5" style="609" customWidth="1"/>
    <col min="4366" max="4366" width="7.5" style="609" customWidth="1"/>
    <col min="4367" max="4367" width="7.75" style="609" customWidth="1"/>
    <col min="4368" max="4368" width="7.5" style="609" customWidth="1"/>
    <col min="4369" max="4369" width="8.75" style="609" customWidth="1"/>
    <col min="4370" max="4370" width="7.625" style="609" customWidth="1"/>
    <col min="4371" max="4371" width="8.25" style="609" customWidth="1"/>
    <col min="4372" max="4608" width="9" style="609"/>
    <col min="4609" max="4609" width="3.625" style="609" customWidth="1"/>
    <col min="4610" max="4610" width="4.5" style="609" customWidth="1"/>
    <col min="4611" max="4611" width="18.875" style="609" customWidth="1"/>
    <col min="4612" max="4612" width="11.375" style="609" customWidth="1"/>
    <col min="4613" max="4613" width="7.25" style="609" customWidth="1"/>
    <col min="4614" max="4614" width="17.125" style="609" customWidth="1"/>
    <col min="4615" max="4615" width="9" style="609"/>
    <col min="4616" max="4616" width="7.875" style="609" customWidth="1"/>
    <col min="4617" max="4617" width="6.25" style="609" customWidth="1"/>
    <col min="4618" max="4618" width="8.125" style="609" customWidth="1"/>
    <col min="4619" max="4619" width="8.375" style="609" customWidth="1"/>
    <col min="4620" max="4620" width="8.75" style="609" customWidth="1"/>
    <col min="4621" max="4621" width="11.5" style="609" customWidth="1"/>
    <col min="4622" max="4622" width="7.5" style="609" customWidth="1"/>
    <col min="4623" max="4623" width="7.75" style="609" customWidth="1"/>
    <col min="4624" max="4624" width="7.5" style="609" customWidth="1"/>
    <col min="4625" max="4625" width="8.75" style="609" customWidth="1"/>
    <col min="4626" max="4626" width="7.625" style="609" customWidth="1"/>
    <col min="4627" max="4627" width="8.25" style="609" customWidth="1"/>
    <col min="4628" max="4864" width="9" style="609"/>
    <col min="4865" max="4865" width="3.625" style="609" customWidth="1"/>
    <col min="4866" max="4866" width="4.5" style="609" customWidth="1"/>
    <col min="4867" max="4867" width="18.875" style="609" customWidth="1"/>
    <col min="4868" max="4868" width="11.375" style="609" customWidth="1"/>
    <col min="4869" max="4869" width="7.25" style="609" customWidth="1"/>
    <col min="4870" max="4870" width="17.125" style="609" customWidth="1"/>
    <col min="4871" max="4871" width="9" style="609"/>
    <col min="4872" max="4872" width="7.875" style="609" customWidth="1"/>
    <col min="4873" max="4873" width="6.25" style="609" customWidth="1"/>
    <col min="4874" max="4874" width="8.125" style="609" customWidth="1"/>
    <col min="4875" max="4875" width="8.375" style="609" customWidth="1"/>
    <col min="4876" max="4876" width="8.75" style="609" customWidth="1"/>
    <col min="4877" max="4877" width="11.5" style="609" customWidth="1"/>
    <col min="4878" max="4878" width="7.5" style="609" customWidth="1"/>
    <col min="4879" max="4879" width="7.75" style="609" customWidth="1"/>
    <col min="4880" max="4880" width="7.5" style="609" customWidth="1"/>
    <col min="4881" max="4881" width="8.75" style="609" customWidth="1"/>
    <col min="4882" max="4882" width="7.625" style="609" customWidth="1"/>
    <col min="4883" max="4883" width="8.25" style="609" customWidth="1"/>
    <col min="4884" max="5120" width="9" style="609"/>
    <col min="5121" max="5121" width="3.625" style="609" customWidth="1"/>
    <col min="5122" max="5122" width="4.5" style="609" customWidth="1"/>
    <col min="5123" max="5123" width="18.875" style="609" customWidth="1"/>
    <col min="5124" max="5124" width="11.375" style="609" customWidth="1"/>
    <col min="5125" max="5125" width="7.25" style="609" customWidth="1"/>
    <col min="5126" max="5126" width="17.125" style="609" customWidth="1"/>
    <col min="5127" max="5127" width="9" style="609"/>
    <col min="5128" max="5128" width="7.875" style="609" customWidth="1"/>
    <col min="5129" max="5129" width="6.25" style="609" customWidth="1"/>
    <col min="5130" max="5130" width="8.125" style="609" customWidth="1"/>
    <col min="5131" max="5131" width="8.375" style="609" customWidth="1"/>
    <col min="5132" max="5132" width="8.75" style="609" customWidth="1"/>
    <col min="5133" max="5133" width="11.5" style="609" customWidth="1"/>
    <col min="5134" max="5134" width="7.5" style="609" customWidth="1"/>
    <col min="5135" max="5135" width="7.75" style="609" customWidth="1"/>
    <col min="5136" max="5136" width="7.5" style="609" customWidth="1"/>
    <col min="5137" max="5137" width="8.75" style="609" customWidth="1"/>
    <col min="5138" max="5138" width="7.625" style="609" customWidth="1"/>
    <col min="5139" max="5139" width="8.25" style="609" customWidth="1"/>
    <col min="5140" max="5376" width="9" style="609"/>
    <col min="5377" max="5377" width="3.625" style="609" customWidth="1"/>
    <col min="5378" max="5378" width="4.5" style="609" customWidth="1"/>
    <col min="5379" max="5379" width="18.875" style="609" customWidth="1"/>
    <col min="5380" max="5380" width="11.375" style="609" customWidth="1"/>
    <col min="5381" max="5381" width="7.25" style="609" customWidth="1"/>
    <col min="5382" max="5382" width="17.125" style="609" customWidth="1"/>
    <col min="5383" max="5383" width="9" style="609"/>
    <col min="5384" max="5384" width="7.875" style="609" customWidth="1"/>
    <col min="5385" max="5385" width="6.25" style="609" customWidth="1"/>
    <col min="5386" max="5386" width="8.125" style="609" customWidth="1"/>
    <col min="5387" max="5387" width="8.375" style="609" customWidth="1"/>
    <col min="5388" max="5388" width="8.75" style="609" customWidth="1"/>
    <col min="5389" max="5389" width="11.5" style="609" customWidth="1"/>
    <col min="5390" max="5390" width="7.5" style="609" customWidth="1"/>
    <col min="5391" max="5391" width="7.75" style="609" customWidth="1"/>
    <col min="5392" max="5392" width="7.5" style="609" customWidth="1"/>
    <col min="5393" max="5393" width="8.75" style="609" customWidth="1"/>
    <col min="5394" max="5394" width="7.625" style="609" customWidth="1"/>
    <col min="5395" max="5395" width="8.25" style="609" customWidth="1"/>
    <col min="5396" max="5632" width="9" style="609"/>
    <col min="5633" max="5633" width="3.625" style="609" customWidth="1"/>
    <col min="5634" max="5634" width="4.5" style="609" customWidth="1"/>
    <col min="5635" max="5635" width="18.875" style="609" customWidth="1"/>
    <col min="5636" max="5636" width="11.375" style="609" customWidth="1"/>
    <col min="5637" max="5637" width="7.25" style="609" customWidth="1"/>
    <col min="5638" max="5638" width="17.125" style="609" customWidth="1"/>
    <col min="5639" max="5639" width="9" style="609"/>
    <col min="5640" max="5640" width="7.875" style="609" customWidth="1"/>
    <col min="5641" max="5641" width="6.25" style="609" customWidth="1"/>
    <col min="5642" max="5642" width="8.125" style="609" customWidth="1"/>
    <col min="5643" max="5643" width="8.375" style="609" customWidth="1"/>
    <col min="5644" max="5644" width="8.75" style="609" customWidth="1"/>
    <col min="5645" max="5645" width="11.5" style="609" customWidth="1"/>
    <col min="5646" max="5646" width="7.5" style="609" customWidth="1"/>
    <col min="5647" max="5647" width="7.75" style="609" customWidth="1"/>
    <col min="5648" max="5648" width="7.5" style="609" customWidth="1"/>
    <col min="5649" max="5649" width="8.75" style="609" customWidth="1"/>
    <col min="5650" max="5650" width="7.625" style="609" customWidth="1"/>
    <col min="5651" max="5651" width="8.25" style="609" customWidth="1"/>
    <col min="5652" max="5888" width="9" style="609"/>
    <col min="5889" max="5889" width="3.625" style="609" customWidth="1"/>
    <col min="5890" max="5890" width="4.5" style="609" customWidth="1"/>
    <col min="5891" max="5891" width="18.875" style="609" customWidth="1"/>
    <col min="5892" max="5892" width="11.375" style="609" customWidth="1"/>
    <col min="5893" max="5893" width="7.25" style="609" customWidth="1"/>
    <col min="5894" max="5894" width="17.125" style="609" customWidth="1"/>
    <col min="5895" max="5895" width="9" style="609"/>
    <col min="5896" max="5896" width="7.875" style="609" customWidth="1"/>
    <col min="5897" max="5897" width="6.25" style="609" customWidth="1"/>
    <col min="5898" max="5898" width="8.125" style="609" customWidth="1"/>
    <col min="5899" max="5899" width="8.375" style="609" customWidth="1"/>
    <col min="5900" max="5900" width="8.75" style="609" customWidth="1"/>
    <col min="5901" max="5901" width="11.5" style="609" customWidth="1"/>
    <col min="5902" max="5902" width="7.5" style="609" customWidth="1"/>
    <col min="5903" max="5903" width="7.75" style="609" customWidth="1"/>
    <col min="5904" max="5904" width="7.5" style="609" customWidth="1"/>
    <col min="5905" max="5905" width="8.75" style="609" customWidth="1"/>
    <col min="5906" max="5906" width="7.625" style="609" customWidth="1"/>
    <col min="5907" max="5907" width="8.25" style="609" customWidth="1"/>
    <col min="5908" max="6144" width="9" style="609"/>
    <col min="6145" max="6145" width="3.625" style="609" customWidth="1"/>
    <col min="6146" max="6146" width="4.5" style="609" customWidth="1"/>
    <col min="6147" max="6147" width="18.875" style="609" customWidth="1"/>
    <col min="6148" max="6148" width="11.375" style="609" customWidth="1"/>
    <col min="6149" max="6149" width="7.25" style="609" customWidth="1"/>
    <col min="6150" max="6150" width="17.125" style="609" customWidth="1"/>
    <col min="6151" max="6151" width="9" style="609"/>
    <col min="6152" max="6152" width="7.875" style="609" customWidth="1"/>
    <col min="6153" max="6153" width="6.25" style="609" customWidth="1"/>
    <col min="6154" max="6154" width="8.125" style="609" customWidth="1"/>
    <col min="6155" max="6155" width="8.375" style="609" customWidth="1"/>
    <col min="6156" max="6156" width="8.75" style="609" customWidth="1"/>
    <col min="6157" max="6157" width="11.5" style="609" customWidth="1"/>
    <col min="6158" max="6158" width="7.5" style="609" customWidth="1"/>
    <col min="6159" max="6159" width="7.75" style="609" customWidth="1"/>
    <col min="6160" max="6160" width="7.5" style="609" customWidth="1"/>
    <col min="6161" max="6161" width="8.75" style="609" customWidth="1"/>
    <col min="6162" max="6162" width="7.625" style="609" customWidth="1"/>
    <col min="6163" max="6163" width="8.25" style="609" customWidth="1"/>
    <col min="6164" max="6400" width="9" style="609"/>
    <col min="6401" max="6401" width="3.625" style="609" customWidth="1"/>
    <col min="6402" max="6402" width="4.5" style="609" customWidth="1"/>
    <col min="6403" max="6403" width="18.875" style="609" customWidth="1"/>
    <col min="6404" max="6404" width="11.375" style="609" customWidth="1"/>
    <col min="6405" max="6405" width="7.25" style="609" customWidth="1"/>
    <col min="6406" max="6406" width="17.125" style="609" customWidth="1"/>
    <col min="6407" max="6407" width="9" style="609"/>
    <col min="6408" max="6408" width="7.875" style="609" customWidth="1"/>
    <col min="6409" max="6409" width="6.25" style="609" customWidth="1"/>
    <col min="6410" max="6410" width="8.125" style="609" customWidth="1"/>
    <col min="6411" max="6411" width="8.375" style="609" customWidth="1"/>
    <col min="6412" max="6412" width="8.75" style="609" customWidth="1"/>
    <col min="6413" max="6413" width="11.5" style="609" customWidth="1"/>
    <col min="6414" max="6414" width="7.5" style="609" customWidth="1"/>
    <col min="6415" max="6415" width="7.75" style="609" customWidth="1"/>
    <col min="6416" max="6416" width="7.5" style="609" customWidth="1"/>
    <col min="6417" max="6417" width="8.75" style="609" customWidth="1"/>
    <col min="6418" max="6418" width="7.625" style="609" customWidth="1"/>
    <col min="6419" max="6419" width="8.25" style="609" customWidth="1"/>
    <col min="6420" max="6656" width="9" style="609"/>
    <col min="6657" max="6657" width="3.625" style="609" customWidth="1"/>
    <col min="6658" max="6658" width="4.5" style="609" customWidth="1"/>
    <col min="6659" max="6659" width="18.875" style="609" customWidth="1"/>
    <col min="6660" max="6660" width="11.375" style="609" customWidth="1"/>
    <col min="6661" max="6661" width="7.25" style="609" customWidth="1"/>
    <col min="6662" max="6662" width="17.125" style="609" customWidth="1"/>
    <col min="6663" max="6663" width="9" style="609"/>
    <col min="6664" max="6664" width="7.875" style="609" customWidth="1"/>
    <col min="6665" max="6665" width="6.25" style="609" customWidth="1"/>
    <col min="6666" max="6666" width="8.125" style="609" customWidth="1"/>
    <col min="6667" max="6667" width="8.375" style="609" customWidth="1"/>
    <col min="6668" max="6668" width="8.75" style="609" customWidth="1"/>
    <col min="6669" max="6669" width="11.5" style="609" customWidth="1"/>
    <col min="6670" max="6670" width="7.5" style="609" customWidth="1"/>
    <col min="6671" max="6671" width="7.75" style="609" customWidth="1"/>
    <col min="6672" max="6672" width="7.5" style="609" customWidth="1"/>
    <col min="6673" max="6673" width="8.75" style="609" customWidth="1"/>
    <col min="6674" max="6674" width="7.625" style="609" customWidth="1"/>
    <col min="6675" max="6675" width="8.25" style="609" customWidth="1"/>
    <col min="6676" max="6912" width="9" style="609"/>
    <col min="6913" max="6913" width="3.625" style="609" customWidth="1"/>
    <col min="6914" max="6914" width="4.5" style="609" customWidth="1"/>
    <col min="6915" max="6915" width="18.875" style="609" customWidth="1"/>
    <col min="6916" max="6916" width="11.375" style="609" customWidth="1"/>
    <col min="6917" max="6917" width="7.25" style="609" customWidth="1"/>
    <col min="6918" max="6918" width="17.125" style="609" customWidth="1"/>
    <col min="6919" max="6919" width="9" style="609"/>
    <col min="6920" max="6920" width="7.875" style="609" customWidth="1"/>
    <col min="6921" max="6921" width="6.25" style="609" customWidth="1"/>
    <col min="6922" max="6922" width="8.125" style="609" customWidth="1"/>
    <col min="6923" max="6923" width="8.375" style="609" customWidth="1"/>
    <col min="6924" max="6924" width="8.75" style="609" customWidth="1"/>
    <col min="6925" max="6925" width="11.5" style="609" customWidth="1"/>
    <col min="6926" max="6926" width="7.5" style="609" customWidth="1"/>
    <col min="6927" max="6927" width="7.75" style="609" customWidth="1"/>
    <col min="6928" max="6928" width="7.5" style="609" customWidth="1"/>
    <col min="6929" max="6929" width="8.75" style="609" customWidth="1"/>
    <col min="6930" max="6930" width="7.625" style="609" customWidth="1"/>
    <col min="6931" max="6931" width="8.25" style="609" customWidth="1"/>
    <col min="6932" max="7168" width="9" style="609"/>
    <col min="7169" max="7169" width="3.625" style="609" customWidth="1"/>
    <col min="7170" max="7170" width="4.5" style="609" customWidth="1"/>
    <col min="7171" max="7171" width="18.875" style="609" customWidth="1"/>
    <col min="7172" max="7172" width="11.375" style="609" customWidth="1"/>
    <col min="7173" max="7173" width="7.25" style="609" customWidth="1"/>
    <col min="7174" max="7174" width="17.125" style="609" customWidth="1"/>
    <col min="7175" max="7175" width="9" style="609"/>
    <col min="7176" max="7176" width="7.875" style="609" customWidth="1"/>
    <col min="7177" max="7177" width="6.25" style="609" customWidth="1"/>
    <col min="7178" max="7178" width="8.125" style="609" customWidth="1"/>
    <col min="7179" max="7179" width="8.375" style="609" customWidth="1"/>
    <col min="7180" max="7180" width="8.75" style="609" customWidth="1"/>
    <col min="7181" max="7181" width="11.5" style="609" customWidth="1"/>
    <col min="7182" max="7182" width="7.5" style="609" customWidth="1"/>
    <col min="7183" max="7183" width="7.75" style="609" customWidth="1"/>
    <col min="7184" max="7184" width="7.5" style="609" customWidth="1"/>
    <col min="7185" max="7185" width="8.75" style="609" customWidth="1"/>
    <col min="7186" max="7186" width="7.625" style="609" customWidth="1"/>
    <col min="7187" max="7187" width="8.25" style="609" customWidth="1"/>
    <col min="7188" max="7424" width="9" style="609"/>
    <col min="7425" max="7425" width="3.625" style="609" customWidth="1"/>
    <col min="7426" max="7426" width="4.5" style="609" customWidth="1"/>
    <col min="7427" max="7427" width="18.875" style="609" customWidth="1"/>
    <col min="7428" max="7428" width="11.375" style="609" customWidth="1"/>
    <col min="7429" max="7429" width="7.25" style="609" customWidth="1"/>
    <col min="7430" max="7430" width="17.125" style="609" customWidth="1"/>
    <col min="7431" max="7431" width="9" style="609"/>
    <col min="7432" max="7432" width="7.875" style="609" customWidth="1"/>
    <col min="7433" max="7433" width="6.25" style="609" customWidth="1"/>
    <col min="7434" max="7434" width="8.125" style="609" customWidth="1"/>
    <col min="7435" max="7435" width="8.375" style="609" customWidth="1"/>
    <col min="7436" max="7436" width="8.75" style="609" customWidth="1"/>
    <col min="7437" max="7437" width="11.5" style="609" customWidth="1"/>
    <col min="7438" max="7438" width="7.5" style="609" customWidth="1"/>
    <col min="7439" max="7439" width="7.75" style="609" customWidth="1"/>
    <col min="7440" max="7440" width="7.5" style="609" customWidth="1"/>
    <col min="7441" max="7441" width="8.75" style="609" customWidth="1"/>
    <col min="7442" max="7442" width="7.625" style="609" customWidth="1"/>
    <col min="7443" max="7443" width="8.25" style="609" customWidth="1"/>
    <col min="7444" max="7680" width="9" style="609"/>
    <col min="7681" max="7681" width="3.625" style="609" customWidth="1"/>
    <col min="7682" max="7682" width="4.5" style="609" customWidth="1"/>
    <col min="7683" max="7683" width="18.875" style="609" customWidth="1"/>
    <col min="7684" max="7684" width="11.375" style="609" customWidth="1"/>
    <col min="7685" max="7685" width="7.25" style="609" customWidth="1"/>
    <col min="7686" max="7686" width="17.125" style="609" customWidth="1"/>
    <col min="7687" max="7687" width="9" style="609"/>
    <col min="7688" max="7688" width="7.875" style="609" customWidth="1"/>
    <col min="7689" max="7689" width="6.25" style="609" customWidth="1"/>
    <col min="7690" max="7690" width="8.125" style="609" customWidth="1"/>
    <col min="7691" max="7691" width="8.375" style="609" customWidth="1"/>
    <col min="7692" max="7692" width="8.75" style="609" customWidth="1"/>
    <col min="7693" max="7693" width="11.5" style="609" customWidth="1"/>
    <col min="7694" max="7694" width="7.5" style="609" customWidth="1"/>
    <col min="7695" max="7695" width="7.75" style="609" customWidth="1"/>
    <col min="7696" max="7696" width="7.5" style="609" customWidth="1"/>
    <col min="7697" max="7697" width="8.75" style="609" customWidth="1"/>
    <col min="7698" max="7698" width="7.625" style="609" customWidth="1"/>
    <col min="7699" max="7699" width="8.25" style="609" customWidth="1"/>
    <col min="7700" max="7936" width="9" style="609"/>
    <col min="7937" max="7937" width="3.625" style="609" customWidth="1"/>
    <col min="7938" max="7938" width="4.5" style="609" customWidth="1"/>
    <col min="7939" max="7939" width="18.875" style="609" customWidth="1"/>
    <col min="7940" max="7940" width="11.375" style="609" customWidth="1"/>
    <col min="7941" max="7941" width="7.25" style="609" customWidth="1"/>
    <col min="7942" max="7942" width="17.125" style="609" customWidth="1"/>
    <col min="7943" max="7943" width="9" style="609"/>
    <col min="7944" max="7944" width="7.875" style="609" customWidth="1"/>
    <col min="7945" max="7945" width="6.25" style="609" customWidth="1"/>
    <col min="7946" max="7946" width="8.125" style="609" customWidth="1"/>
    <col min="7947" max="7947" width="8.375" style="609" customWidth="1"/>
    <col min="7948" max="7948" width="8.75" style="609" customWidth="1"/>
    <col min="7949" max="7949" width="11.5" style="609" customWidth="1"/>
    <col min="7950" max="7950" width="7.5" style="609" customWidth="1"/>
    <col min="7951" max="7951" width="7.75" style="609" customWidth="1"/>
    <col min="7952" max="7952" width="7.5" style="609" customWidth="1"/>
    <col min="7953" max="7953" width="8.75" style="609" customWidth="1"/>
    <col min="7954" max="7954" width="7.625" style="609" customWidth="1"/>
    <col min="7955" max="7955" width="8.25" style="609" customWidth="1"/>
    <col min="7956" max="8192" width="9" style="609"/>
    <col min="8193" max="8193" width="3.625" style="609" customWidth="1"/>
    <col min="8194" max="8194" width="4.5" style="609" customWidth="1"/>
    <col min="8195" max="8195" width="18.875" style="609" customWidth="1"/>
    <col min="8196" max="8196" width="11.375" style="609" customWidth="1"/>
    <col min="8197" max="8197" width="7.25" style="609" customWidth="1"/>
    <col min="8198" max="8198" width="17.125" style="609" customWidth="1"/>
    <col min="8199" max="8199" width="9" style="609"/>
    <col min="8200" max="8200" width="7.875" style="609" customWidth="1"/>
    <col min="8201" max="8201" width="6.25" style="609" customWidth="1"/>
    <col min="8202" max="8202" width="8.125" style="609" customWidth="1"/>
    <col min="8203" max="8203" width="8.375" style="609" customWidth="1"/>
    <col min="8204" max="8204" width="8.75" style="609" customWidth="1"/>
    <col min="8205" max="8205" width="11.5" style="609" customWidth="1"/>
    <col min="8206" max="8206" width="7.5" style="609" customWidth="1"/>
    <col min="8207" max="8207" width="7.75" style="609" customWidth="1"/>
    <col min="8208" max="8208" width="7.5" style="609" customWidth="1"/>
    <col min="8209" max="8209" width="8.75" style="609" customWidth="1"/>
    <col min="8210" max="8210" width="7.625" style="609" customWidth="1"/>
    <col min="8211" max="8211" width="8.25" style="609" customWidth="1"/>
    <col min="8212" max="8448" width="9" style="609"/>
    <col min="8449" max="8449" width="3.625" style="609" customWidth="1"/>
    <col min="8450" max="8450" width="4.5" style="609" customWidth="1"/>
    <col min="8451" max="8451" width="18.875" style="609" customWidth="1"/>
    <col min="8452" max="8452" width="11.375" style="609" customWidth="1"/>
    <col min="8453" max="8453" width="7.25" style="609" customWidth="1"/>
    <col min="8454" max="8454" width="17.125" style="609" customWidth="1"/>
    <col min="8455" max="8455" width="9" style="609"/>
    <col min="8456" max="8456" width="7.875" style="609" customWidth="1"/>
    <col min="8457" max="8457" width="6.25" style="609" customWidth="1"/>
    <col min="8458" max="8458" width="8.125" style="609" customWidth="1"/>
    <col min="8459" max="8459" width="8.375" style="609" customWidth="1"/>
    <col min="8460" max="8460" width="8.75" style="609" customWidth="1"/>
    <col min="8461" max="8461" width="11.5" style="609" customWidth="1"/>
    <col min="8462" max="8462" width="7.5" style="609" customWidth="1"/>
    <col min="8463" max="8463" width="7.75" style="609" customWidth="1"/>
    <col min="8464" max="8464" width="7.5" style="609" customWidth="1"/>
    <col min="8465" max="8465" width="8.75" style="609" customWidth="1"/>
    <col min="8466" max="8466" width="7.625" style="609" customWidth="1"/>
    <col min="8467" max="8467" width="8.25" style="609" customWidth="1"/>
    <col min="8468" max="8704" width="9" style="609"/>
    <col min="8705" max="8705" width="3.625" style="609" customWidth="1"/>
    <col min="8706" max="8706" width="4.5" style="609" customWidth="1"/>
    <col min="8707" max="8707" width="18.875" style="609" customWidth="1"/>
    <col min="8708" max="8708" width="11.375" style="609" customWidth="1"/>
    <col min="8709" max="8709" width="7.25" style="609" customWidth="1"/>
    <col min="8710" max="8710" width="17.125" style="609" customWidth="1"/>
    <col min="8711" max="8711" width="9" style="609"/>
    <col min="8712" max="8712" width="7.875" style="609" customWidth="1"/>
    <col min="8713" max="8713" width="6.25" style="609" customWidth="1"/>
    <col min="8714" max="8714" width="8.125" style="609" customWidth="1"/>
    <col min="8715" max="8715" width="8.375" style="609" customWidth="1"/>
    <col min="8716" max="8716" width="8.75" style="609" customWidth="1"/>
    <col min="8717" max="8717" width="11.5" style="609" customWidth="1"/>
    <col min="8718" max="8718" width="7.5" style="609" customWidth="1"/>
    <col min="8719" max="8719" width="7.75" style="609" customWidth="1"/>
    <col min="8720" max="8720" width="7.5" style="609" customWidth="1"/>
    <col min="8721" max="8721" width="8.75" style="609" customWidth="1"/>
    <col min="8722" max="8722" width="7.625" style="609" customWidth="1"/>
    <col min="8723" max="8723" width="8.25" style="609" customWidth="1"/>
    <col min="8724" max="8960" width="9" style="609"/>
    <col min="8961" max="8961" width="3.625" style="609" customWidth="1"/>
    <col min="8962" max="8962" width="4.5" style="609" customWidth="1"/>
    <col min="8963" max="8963" width="18.875" style="609" customWidth="1"/>
    <col min="8964" max="8964" width="11.375" style="609" customWidth="1"/>
    <col min="8965" max="8965" width="7.25" style="609" customWidth="1"/>
    <col min="8966" max="8966" width="17.125" style="609" customWidth="1"/>
    <col min="8967" max="8967" width="9" style="609"/>
    <col min="8968" max="8968" width="7.875" style="609" customWidth="1"/>
    <col min="8969" max="8969" width="6.25" style="609" customWidth="1"/>
    <col min="8970" max="8970" width="8.125" style="609" customWidth="1"/>
    <col min="8971" max="8971" width="8.375" style="609" customWidth="1"/>
    <col min="8972" max="8972" width="8.75" style="609" customWidth="1"/>
    <col min="8973" max="8973" width="11.5" style="609" customWidth="1"/>
    <col min="8974" max="8974" width="7.5" style="609" customWidth="1"/>
    <col min="8975" max="8975" width="7.75" style="609" customWidth="1"/>
    <col min="8976" max="8976" width="7.5" style="609" customWidth="1"/>
    <col min="8977" max="8977" width="8.75" style="609" customWidth="1"/>
    <col min="8978" max="8978" width="7.625" style="609" customWidth="1"/>
    <col min="8979" max="8979" width="8.25" style="609" customWidth="1"/>
    <col min="8980" max="9216" width="9" style="609"/>
    <col min="9217" max="9217" width="3.625" style="609" customWidth="1"/>
    <col min="9218" max="9218" width="4.5" style="609" customWidth="1"/>
    <col min="9219" max="9219" width="18.875" style="609" customWidth="1"/>
    <col min="9220" max="9220" width="11.375" style="609" customWidth="1"/>
    <col min="9221" max="9221" width="7.25" style="609" customWidth="1"/>
    <col min="9222" max="9222" width="17.125" style="609" customWidth="1"/>
    <col min="9223" max="9223" width="9" style="609"/>
    <col min="9224" max="9224" width="7.875" style="609" customWidth="1"/>
    <col min="9225" max="9225" width="6.25" style="609" customWidth="1"/>
    <col min="9226" max="9226" width="8.125" style="609" customWidth="1"/>
    <col min="9227" max="9227" width="8.375" style="609" customWidth="1"/>
    <col min="9228" max="9228" width="8.75" style="609" customWidth="1"/>
    <col min="9229" max="9229" width="11.5" style="609" customWidth="1"/>
    <col min="9230" max="9230" width="7.5" style="609" customWidth="1"/>
    <col min="9231" max="9231" width="7.75" style="609" customWidth="1"/>
    <col min="9232" max="9232" width="7.5" style="609" customWidth="1"/>
    <col min="9233" max="9233" width="8.75" style="609" customWidth="1"/>
    <col min="9234" max="9234" width="7.625" style="609" customWidth="1"/>
    <col min="9235" max="9235" width="8.25" style="609" customWidth="1"/>
    <col min="9236" max="9472" width="9" style="609"/>
    <col min="9473" max="9473" width="3.625" style="609" customWidth="1"/>
    <col min="9474" max="9474" width="4.5" style="609" customWidth="1"/>
    <col min="9475" max="9475" width="18.875" style="609" customWidth="1"/>
    <col min="9476" max="9476" width="11.375" style="609" customWidth="1"/>
    <col min="9477" max="9477" width="7.25" style="609" customWidth="1"/>
    <col min="9478" max="9478" width="17.125" style="609" customWidth="1"/>
    <col min="9479" max="9479" width="9" style="609"/>
    <col min="9480" max="9480" width="7.875" style="609" customWidth="1"/>
    <col min="9481" max="9481" width="6.25" style="609" customWidth="1"/>
    <col min="9482" max="9482" width="8.125" style="609" customWidth="1"/>
    <col min="9483" max="9483" width="8.375" style="609" customWidth="1"/>
    <col min="9484" max="9484" width="8.75" style="609" customWidth="1"/>
    <col min="9485" max="9485" width="11.5" style="609" customWidth="1"/>
    <col min="9486" max="9486" width="7.5" style="609" customWidth="1"/>
    <col min="9487" max="9487" width="7.75" style="609" customWidth="1"/>
    <col min="9488" max="9488" width="7.5" style="609" customWidth="1"/>
    <col min="9489" max="9489" width="8.75" style="609" customWidth="1"/>
    <col min="9490" max="9490" width="7.625" style="609" customWidth="1"/>
    <col min="9491" max="9491" width="8.25" style="609" customWidth="1"/>
    <col min="9492" max="9728" width="9" style="609"/>
    <col min="9729" max="9729" width="3.625" style="609" customWidth="1"/>
    <col min="9730" max="9730" width="4.5" style="609" customWidth="1"/>
    <col min="9731" max="9731" width="18.875" style="609" customWidth="1"/>
    <col min="9732" max="9732" width="11.375" style="609" customWidth="1"/>
    <col min="9733" max="9733" width="7.25" style="609" customWidth="1"/>
    <col min="9734" max="9734" width="17.125" style="609" customWidth="1"/>
    <col min="9735" max="9735" width="9" style="609"/>
    <col min="9736" max="9736" width="7.875" style="609" customWidth="1"/>
    <col min="9737" max="9737" width="6.25" style="609" customWidth="1"/>
    <col min="9738" max="9738" width="8.125" style="609" customWidth="1"/>
    <col min="9739" max="9739" width="8.375" style="609" customWidth="1"/>
    <col min="9740" max="9740" width="8.75" style="609" customWidth="1"/>
    <col min="9741" max="9741" width="11.5" style="609" customWidth="1"/>
    <col min="9742" max="9742" width="7.5" style="609" customWidth="1"/>
    <col min="9743" max="9743" width="7.75" style="609" customWidth="1"/>
    <col min="9744" max="9744" width="7.5" style="609" customWidth="1"/>
    <col min="9745" max="9745" width="8.75" style="609" customWidth="1"/>
    <col min="9746" max="9746" width="7.625" style="609" customWidth="1"/>
    <col min="9747" max="9747" width="8.25" style="609" customWidth="1"/>
    <col min="9748" max="9984" width="9" style="609"/>
    <col min="9985" max="9985" width="3.625" style="609" customWidth="1"/>
    <col min="9986" max="9986" width="4.5" style="609" customWidth="1"/>
    <col min="9987" max="9987" width="18.875" style="609" customWidth="1"/>
    <col min="9988" max="9988" width="11.375" style="609" customWidth="1"/>
    <col min="9989" max="9989" width="7.25" style="609" customWidth="1"/>
    <col min="9990" max="9990" width="17.125" style="609" customWidth="1"/>
    <col min="9991" max="9991" width="9" style="609"/>
    <col min="9992" max="9992" width="7.875" style="609" customWidth="1"/>
    <col min="9993" max="9993" width="6.25" style="609" customWidth="1"/>
    <col min="9994" max="9994" width="8.125" style="609" customWidth="1"/>
    <col min="9995" max="9995" width="8.375" style="609" customWidth="1"/>
    <col min="9996" max="9996" width="8.75" style="609" customWidth="1"/>
    <col min="9997" max="9997" width="11.5" style="609" customWidth="1"/>
    <col min="9998" max="9998" width="7.5" style="609" customWidth="1"/>
    <col min="9999" max="9999" width="7.75" style="609" customWidth="1"/>
    <col min="10000" max="10000" width="7.5" style="609" customWidth="1"/>
    <col min="10001" max="10001" width="8.75" style="609" customWidth="1"/>
    <col min="10002" max="10002" width="7.625" style="609" customWidth="1"/>
    <col min="10003" max="10003" width="8.25" style="609" customWidth="1"/>
    <col min="10004" max="10240" width="9" style="609"/>
    <col min="10241" max="10241" width="3.625" style="609" customWidth="1"/>
    <col min="10242" max="10242" width="4.5" style="609" customWidth="1"/>
    <col min="10243" max="10243" width="18.875" style="609" customWidth="1"/>
    <col min="10244" max="10244" width="11.375" style="609" customWidth="1"/>
    <col min="10245" max="10245" width="7.25" style="609" customWidth="1"/>
    <col min="10246" max="10246" width="17.125" style="609" customWidth="1"/>
    <col min="10247" max="10247" width="9" style="609"/>
    <col min="10248" max="10248" width="7.875" style="609" customWidth="1"/>
    <col min="10249" max="10249" width="6.25" style="609" customWidth="1"/>
    <col min="10250" max="10250" width="8.125" style="609" customWidth="1"/>
    <col min="10251" max="10251" width="8.375" style="609" customWidth="1"/>
    <col min="10252" max="10252" width="8.75" style="609" customWidth="1"/>
    <col min="10253" max="10253" width="11.5" style="609" customWidth="1"/>
    <col min="10254" max="10254" width="7.5" style="609" customWidth="1"/>
    <col min="10255" max="10255" width="7.75" style="609" customWidth="1"/>
    <col min="10256" max="10256" width="7.5" style="609" customWidth="1"/>
    <col min="10257" max="10257" width="8.75" style="609" customWidth="1"/>
    <col min="10258" max="10258" width="7.625" style="609" customWidth="1"/>
    <col min="10259" max="10259" width="8.25" style="609" customWidth="1"/>
    <col min="10260" max="10496" width="9" style="609"/>
    <col min="10497" max="10497" width="3.625" style="609" customWidth="1"/>
    <col min="10498" max="10498" width="4.5" style="609" customWidth="1"/>
    <col min="10499" max="10499" width="18.875" style="609" customWidth="1"/>
    <col min="10500" max="10500" width="11.375" style="609" customWidth="1"/>
    <col min="10501" max="10501" width="7.25" style="609" customWidth="1"/>
    <col min="10502" max="10502" width="17.125" style="609" customWidth="1"/>
    <col min="10503" max="10503" width="9" style="609"/>
    <col min="10504" max="10504" width="7.875" style="609" customWidth="1"/>
    <col min="10505" max="10505" width="6.25" style="609" customWidth="1"/>
    <col min="10506" max="10506" width="8.125" style="609" customWidth="1"/>
    <col min="10507" max="10507" width="8.375" style="609" customWidth="1"/>
    <col min="10508" max="10508" width="8.75" style="609" customWidth="1"/>
    <col min="10509" max="10509" width="11.5" style="609" customWidth="1"/>
    <col min="10510" max="10510" width="7.5" style="609" customWidth="1"/>
    <col min="10511" max="10511" width="7.75" style="609" customWidth="1"/>
    <col min="10512" max="10512" width="7.5" style="609" customWidth="1"/>
    <col min="10513" max="10513" width="8.75" style="609" customWidth="1"/>
    <col min="10514" max="10514" width="7.625" style="609" customWidth="1"/>
    <col min="10515" max="10515" width="8.25" style="609" customWidth="1"/>
    <col min="10516" max="10752" width="9" style="609"/>
    <col min="10753" max="10753" width="3.625" style="609" customWidth="1"/>
    <col min="10754" max="10754" width="4.5" style="609" customWidth="1"/>
    <col min="10755" max="10755" width="18.875" style="609" customWidth="1"/>
    <col min="10756" max="10756" width="11.375" style="609" customWidth="1"/>
    <col min="10757" max="10757" width="7.25" style="609" customWidth="1"/>
    <col min="10758" max="10758" width="17.125" style="609" customWidth="1"/>
    <col min="10759" max="10759" width="9" style="609"/>
    <col min="10760" max="10760" width="7.875" style="609" customWidth="1"/>
    <col min="10761" max="10761" width="6.25" style="609" customWidth="1"/>
    <col min="10762" max="10762" width="8.125" style="609" customWidth="1"/>
    <col min="10763" max="10763" width="8.375" style="609" customWidth="1"/>
    <col min="10764" max="10764" width="8.75" style="609" customWidth="1"/>
    <col min="10765" max="10765" width="11.5" style="609" customWidth="1"/>
    <col min="10766" max="10766" width="7.5" style="609" customWidth="1"/>
    <col min="10767" max="10767" width="7.75" style="609" customWidth="1"/>
    <col min="10768" max="10768" width="7.5" style="609" customWidth="1"/>
    <col min="10769" max="10769" width="8.75" style="609" customWidth="1"/>
    <col min="10770" max="10770" width="7.625" style="609" customWidth="1"/>
    <col min="10771" max="10771" width="8.25" style="609" customWidth="1"/>
    <col min="10772" max="11008" width="9" style="609"/>
    <col min="11009" max="11009" width="3.625" style="609" customWidth="1"/>
    <col min="11010" max="11010" width="4.5" style="609" customWidth="1"/>
    <col min="11011" max="11011" width="18.875" style="609" customWidth="1"/>
    <col min="11012" max="11012" width="11.375" style="609" customWidth="1"/>
    <col min="11013" max="11013" width="7.25" style="609" customWidth="1"/>
    <col min="11014" max="11014" width="17.125" style="609" customWidth="1"/>
    <col min="11015" max="11015" width="9" style="609"/>
    <col min="11016" max="11016" width="7.875" style="609" customWidth="1"/>
    <col min="11017" max="11017" width="6.25" style="609" customWidth="1"/>
    <col min="11018" max="11018" width="8.125" style="609" customWidth="1"/>
    <col min="11019" max="11019" width="8.375" style="609" customWidth="1"/>
    <col min="11020" max="11020" width="8.75" style="609" customWidth="1"/>
    <col min="11021" max="11021" width="11.5" style="609" customWidth="1"/>
    <col min="11022" max="11022" width="7.5" style="609" customWidth="1"/>
    <col min="11023" max="11023" width="7.75" style="609" customWidth="1"/>
    <col min="11024" max="11024" width="7.5" style="609" customWidth="1"/>
    <col min="11025" max="11025" width="8.75" style="609" customWidth="1"/>
    <col min="11026" max="11026" width="7.625" style="609" customWidth="1"/>
    <col min="11027" max="11027" width="8.25" style="609" customWidth="1"/>
    <col min="11028" max="11264" width="9" style="609"/>
    <col min="11265" max="11265" width="3.625" style="609" customWidth="1"/>
    <col min="11266" max="11266" width="4.5" style="609" customWidth="1"/>
    <col min="11267" max="11267" width="18.875" style="609" customWidth="1"/>
    <col min="11268" max="11268" width="11.375" style="609" customWidth="1"/>
    <col min="11269" max="11269" width="7.25" style="609" customWidth="1"/>
    <col min="11270" max="11270" width="17.125" style="609" customWidth="1"/>
    <col min="11271" max="11271" width="9" style="609"/>
    <col min="11272" max="11272" width="7.875" style="609" customWidth="1"/>
    <col min="11273" max="11273" width="6.25" style="609" customWidth="1"/>
    <col min="11274" max="11274" width="8.125" style="609" customWidth="1"/>
    <col min="11275" max="11275" width="8.375" style="609" customWidth="1"/>
    <col min="11276" max="11276" width="8.75" style="609" customWidth="1"/>
    <col min="11277" max="11277" width="11.5" style="609" customWidth="1"/>
    <col min="11278" max="11278" width="7.5" style="609" customWidth="1"/>
    <col min="11279" max="11279" width="7.75" style="609" customWidth="1"/>
    <col min="11280" max="11280" width="7.5" style="609" customWidth="1"/>
    <col min="11281" max="11281" width="8.75" style="609" customWidth="1"/>
    <col min="11282" max="11282" width="7.625" style="609" customWidth="1"/>
    <col min="11283" max="11283" width="8.25" style="609" customWidth="1"/>
    <col min="11284" max="11520" width="9" style="609"/>
    <col min="11521" max="11521" width="3.625" style="609" customWidth="1"/>
    <col min="11522" max="11522" width="4.5" style="609" customWidth="1"/>
    <col min="11523" max="11523" width="18.875" style="609" customWidth="1"/>
    <col min="11524" max="11524" width="11.375" style="609" customWidth="1"/>
    <col min="11525" max="11525" width="7.25" style="609" customWidth="1"/>
    <col min="11526" max="11526" width="17.125" style="609" customWidth="1"/>
    <col min="11527" max="11527" width="9" style="609"/>
    <col min="11528" max="11528" width="7.875" style="609" customWidth="1"/>
    <col min="11529" max="11529" width="6.25" style="609" customWidth="1"/>
    <col min="11530" max="11530" width="8.125" style="609" customWidth="1"/>
    <col min="11531" max="11531" width="8.375" style="609" customWidth="1"/>
    <col min="11532" max="11532" width="8.75" style="609" customWidth="1"/>
    <col min="11533" max="11533" width="11.5" style="609" customWidth="1"/>
    <col min="11534" max="11534" width="7.5" style="609" customWidth="1"/>
    <col min="11535" max="11535" width="7.75" style="609" customWidth="1"/>
    <col min="11536" max="11536" width="7.5" style="609" customWidth="1"/>
    <col min="11537" max="11537" width="8.75" style="609" customWidth="1"/>
    <col min="11538" max="11538" width="7.625" style="609" customWidth="1"/>
    <col min="11539" max="11539" width="8.25" style="609" customWidth="1"/>
    <col min="11540" max="11776" width="9" style="609"/>
    <col min="11777" max="11777" width="3.625" style="609" customWidth="1"/>
    <col min="11778" max="11778" width="4.5" style="609" customWidth="1"/>
    <col min="11779" max="11779" width="18.875" style="609" customWidth="1"/>
    <col min="11780" max="11780" width="11.375" style="609" customWidth="1"/>
    <col min="11781" max="11781" width="7.25" style="609" customWidth="1"/>
    <col min="11782" max="11782" width="17.125" style="609" customWidth="1"/>
    <col min="11783" max="11783" width="9" style="609"/>
    <col min="11784" max="11784" width="7.875" style="609" customWidth="1"/>
    <col min="11785" max="11785" width="6.25" style="609" customWidth="1"/>
    <col min="11786" max="11786" width="8.125" style="609" customWidth="1"/>
    <col min="11787" max="11787" width="8.375" style="609" customWidth="1"/>
    <col min="11788" max="11788" width="8.75" style="609" customWidth="1"/>
    <col min="11789" max="11789" width="11.5" style="609" customWidth="1"/>
    <col min="11790" max="11790" width="7.5" style="609" customWidth="1"/>
    <col min="11791" max="11791" width="7.75" style="609" customWidth="1"/>
    <col min="11792" max="11792" width="7.5" style="609" customWidth="1"/>
    <col min="11793" max="11793" width="8.75" style="609" customWidth="1"/>
    <col min="11794" max="11794" width="7.625" style="609" customWidth="1"/>
    <col min="11795" max="11795" width="8.25" style="609" customWidth="1"/>
    <col min="11796" max="12032" width="9" style="609"/>
    <col min="12033" max="12033" width="3.625" style="609" customWidth="1"/>
    <col min="12034" max="12034" width="4.5" style="609" customWidth="1"/>
    <col min="12035" max="12035" width="18.875" style="609" customWidth="1"/>
    <col min="12036" max="12036" width="11.375" style="609" customWidth="1"/>
    <col min="12037" max="12037" width="7.25" style="609" customWidth="1"/>
    <col min="12038" max="12038" width="17.125" style="609" customWidth="1"/>
    <col min="12039" max="12039" width="9" style="609"/>
    <col min="12040" max="12040" width="7.875" style="609" customWidth="1"/>
    <col min="12041" max="12041" width="6.25" style="609" customWidth="1"/>
    <col min="12042" max="12042" width="8.125" style="609" customWidth="1"/>
    <col min="12043" max="12043" width="8.375" style="609" customWidth="1"/>
    <col min="12044" max="12044" width="8.75" style="609" customWidth="1"/>
    <col min="12045" max="12045" width="11.5" style="609" customWidth="1"/>
    <col min="12046" max="12046" width="7.5" style="609" customWidth="1"/>
    <col min="12047" max="12047" width="7.75" style="609" customWidth="1"/>
    <col min="12048" max="12048" width="7.5" style="609" customWidth="1"/>
    <col min="12049" max="12049" width="8.75" style="609" customWidth="1"/>
    <col min="12050" max="12050" width="7.625" style="609" customWidth="1"/>
    <col min="12051" max="12051" width="8.25" style="609" customWidth="1"/>
    <col min="12052" max="12288" width="9" style="609"/>
    <col min="12289" max="12289" width="3.625" style="609" customWidth="1"/>
    <col min="12290" max="12290" width="4.5" style="609" customWidth="1"/>
    <col min="12291" max="12291" width="18.875" style="609" customWidth="1"/>
    <col min="12292" max="12292" width="11.375" style="609" customWidth="1"/>
    <col min="12293" max="12293" width="7.25" style="609" customWidth="1"/>
    <col min="12294" max="12294" width="17.125" style="609" customWidth="1"/>
    <col min="12295" max="12295" width="9" style="609"/>
    <col min="12296" max="12296" width="7.875" style="609" customWidth="1"/>
    <col min="12297" max="12297" width="6.25" style="609" customWidth="1"/>
    <col min="12298" max="12298" width="8.125" style="609" customWidth="1"/>
    <col min="12299" max="12299" width="8.375" style="609" customWidth="1"/>
    <col min="12300" max="12300" width="8.75" style="609" customWidth="1"/>
    <col min="12301" max="12301" width="11.5" style="609" customWidth="1"/>
    <col min="12302" max="12302" width="7.5" style="609" customWidth="1"/>
    <col min="12303" max="12303" width="7.75" style="609" customWidth="1"/>
    <col min="12304" max="12304" width="7.5" style="609" customWidth="1"/>
    <col min="12305" max="12305" width="8.75" style="609" customWidth="1"/>
    <col min="12306" max="12306" width="7.625" style="609" customWidth="1"/>
    <col min="12307" max="12307" width="8.25" style="609" customWidth="1"/>
    <col min="12308" max="12544" width="9" style="609"/>
    <col min="12545" max="12545" width="3.625" style="609" customWidth="1"/>
    <col min="12546" max="12546" width="4.5" style="609" customWidth="1"/>
    <col min="12547" max="12547" width="18.875" style="609" customWidth="1"/>
    <col min="12548" max="12548" width="11.375" style="609" customWidth="1"/>
    <col min="12549" max="12549" width="7.25" style="609" customWidth="1"/>
    <col min="12550" max="12550" width="17.125" style="609" customWidth="1"/>
    <col min="12551" max="12551" width="9" style="609"/>
    <col min="12552" max="12552" width="7.875" style="609" customWidth="1"/>
    <col min="12553" max="12553" width="6.25" style="609" customWidth="1"/>
    <col min="12554" max="12554" width="8.125" style="609" customWidth="1"/>
    <col min="12555" max="12555" width="8.375" style="609" customWidth="1"/>
    <col min="12556" max="12556" width="8.75" style="609" customWidth="1"/>
    <col min="12557" max="12557" width="11.5" style="609" customWidth="1"/>
    <col min="12558" max="12558" width="7.5" style="609" customWidth="1"/>
    <col min="12559" max="12559" width="7.75" style="609" customWidth="1"/>
    <col min="12560" max="12560" width="7.5" style="609" customWidth="1"/>
    <col min="12561" max="12561" width="8.75" style="609" customWidth="1"/>
    <col min="12562" max="12562" width="7.625" style="609" customWidth="1"/>
    <col min="12563" max="12563" width="8.25" style="609" customWidth="1"/>
    <col min="12564" max="12800" width="9" style="609"/>
    <col min="12801" max="12801" width="3.625" style="609" customWidth="1"/>
    <col min="12802" max="12802" width="4.5" style="609" customWidth="1"/>
    <col min="12803" max="12803" width="18.875" style="609" customWidth="1"/>
    <col min="12804" max="12804" width="11.375" style="609" customWidth="1"/>
    <col min="12805" max="12805" width="7.25" style="609" customWidth="1"/>
    <col min="12806" max="12806" width="17.125" style="609" customWidth="1"/>
    <col min="12807" max="12807" width="9" style="609"/>
    <col min="12808" max="12808" width="7.875" style="609" customWidth="1"/>
    <col min="12809" max="12809" width="6.25" style="609" customWidth="1"/>
    <col min="12810" max="12810" width="8.125" style="609" customWidth="1"/>
    <col min="12811" max="12811" width="8.375" style="609" customWidth="1"/>
    <col min="12812" max="12812" width="8.75" style="609" customWidth="1"/>
    <col min="12813" max="12813" width="11.5" style="609" customWidth="1"/>
    <col min="12814" max="12814" width="7.5" style="609" customWidth="1"/>
    <col min="12815" max="12815" width="7.75" style="609" customWidth="1"/>
    <col min="12816" max="12816" width="7.5" style="609" customWidth="1"/>
    <col min="12817" max="12817" width="8.75" style="609" customWidth="1"/>
    <col min="12818" max="12818" width="7.625" style="609" customWidth="1"/>
    <col min="12819" max="12819" width="8.25" style="609" customWidth="1"/>
    <col min="12820" max="13056" width="9" style="609"/>
    <col min="13057" max="13057" width="3.625" style="609" customWidth="1"/>
    <col min="13058" max="13058" width="4.5" style="609" customWidth="1"/>
    <col min="13059" max="13059" width="18.875" style="609" customWidth="1"/>
    <col min="13060" max="13060" width="11.375" style="609" customWidth="1"/>
    <col min="13061" max="13061" width="7.25" style="609" customWidth="1"/>
    <col min="13062" max="13062" width="17.125" style="609" customWidth="1"/>
    <col min="13063" max="13063" width="9" style="609"/>
    <col min="13064" max="13064" width="7.875" style="609" customWidth="1"/>
    <col min="13065" max="13065" width="6.25" style="609" customWidth="1"/>
    <col min="13066" max="13066" width="8.125" style="609" customWidth="1"/>
    <col min="13067" max="13067" width="8.375" style="609" customWidth="1"/>
    <col min="13068" max="13068" width="8.75" style="609" customWidth="1"/>
    <col min="13069" max="13069" width="11.5" style="609" customWidth="1"/>
    <col min="13070" max="13070" width="7.5" style="609" customWidth="1"/>
    <col min="13071" max="13071" width="7.75" style="609" customWidth="1"/>
    <col min="13072" max="13072" width="7.5" style="609" customWidth="1"/>
    <col min="13073" max="13073" width="8.75" style="609" customWidth="1"/>
    <col min="13074" max="13074" width="7.625" style="609" customWidth="1"/>
    <col min="13075" max="13075" width="8.25" style="609" customWidth="1"/>
    <col min="13076" max="13312" width="9" style="609"/>
    <col min="13313" max="13313" width="3.625" style="609" customWidth="1"/>
    <col min="13314" max="13314" width="4.5" style="609" customWidth="1"/>
    <col min="13315" max="13315" width="18.875" style="609" customWidth="1"/>
    <col min="13316" max="13316" width="11.375" style="609" customWidth="1"/>
    <col min="13317" max="13317" width="7.25" style="609" customWidth="1"/>
    <col min="13318" max="13318" width="17.125" style="609" customWidth="1"/>
    <col min="13319" max="13319" width="9" style="609"/>
    <col min="13320" max="13320" width="7.875" style="609" customWidth="1"/>
    <col min="13321" max="13321" width="6.25" style="609" customWidth="1"/>
    <col min="13322" max="13322" width="8.125" style="609" customWidth="1"/>
    <col min="13323" max="13323" width="8.375" style="609" customWidth="1"/>
    <col min="13324" max="13324" width="8.75" style="609" customWidth="1"/>
    <col min="13325" max="13325" width="11.5" style="609" customWidth="1"/>
    <col min="13326" max="13326" width="7.5" style="609" customWidth="1"/>
    <col min="13327" max="13327" width="7.75" style="609" customWidth="1"/>
    <col min="13328" max="13328" width="7.5" style="609" customWidth="1"/>
    <col min="13329" max="13329" width="8.75" style="609" customWidth="1"/>
    <col min="13330" max="13330" width="7.625" style="609" customWidth="1"/>
    <col min="13331" max="13331" width="8.25" style="609" customWidth="1"/>
    <col min="13332" max="13568" width="9" style="609"/>
    <col min="13569" max="13569" width="3.625" style="609" customWidth="1"/>
    <col min="13570" max="13570" width="4.5" style="609" customWidth="1"/>
    <col min="13571" max="13571" width="18.875" style="609" customWidth="1"/>
    <col min="13572" max="13572" width="11.375" style="609" customWidth="1"/>
    <col min="13573" max="13573" width="7.25" style="609" customWidth="1"/>
    <col min="13574" max="13574" width="17.125" style="609" customWidth="1"/>
    <col min="13575" max="13575" width="9" style="609"/>
    <col min="13576" max="13576" width="7.875" style="609" customWidth="1"/>
    <col min="13577" max="13577" width="6.25" style="609" customWidth="1"/>
    <col min="13578" max="13578" width="8.125" style="609" customWidth="1"/>
    <col min="13579" max="13579" width="8.375" style="609" customWidth="1"/>
    <col min="13580" max="13580" width="8.75" style="609" customWidth="1"/>
    <col min="13581" max="13581" width="11.5" style="609" customWidth="1"/>
    <col min="13582" max="13582" width="7.5" style="609" customWidth="1"/>
    <col min="13583" max="13583" width="7.75" style="609" customWidth="1"/>
    <col min="13584" max="13584" width="7.5" style="609" customWidth="1"/>
    <col min="13585" max="13585" width="8.75" style="609" customWidth="1"/>
    <col min="13586" max="13586" width="7.625" style="609" customWidth="1"/>
    <col min="13587" max="13587" width="8.25" style="609" customWidth="1"/>
    <col min="13588" max="13824" width="9" style="609"/>
    <col min="13825" max="13825" width="3.625" style="609" customWidth="1"/>
    <col min="13826" max="13826" width="4.5" style="609" customWidth="1"/>
    <col min="13827" max="13827" width="18.875" style="609" customWidth="1"/>
    <col min="13828" max="13828" width="11.375" style="609" customWidth="1"/>
    <col min="13829" max="13829" width="7.25" style="609" customWidth="1"/>
    <col min="13830" max="13830" width="17.125" style="609" customWidth="1"/>
    <col min="13831" max="13831" width="9" style="609"/>
    <col min="13832" max="13832" width="7.875" style="609" customWidth="1"/>
    <col min="13833" max="13833" width="6.25" style="609" customWidth="1"/>
    <col min="13834" max="13834" width="8.125" style="609" customWidth="1"/>
    <col min="13835" max="13835" width="8.375" style="609" customWidth="1"/>
    <col min="13836" max="13836" width="8.75" style="609" customWidth="1"/>
    <col min="13837" max="13837" width="11.5" style="609" customWidth="1"/>
    <col min="13838" max="13838" width="7.5" style="609" customWidth="1"/>
    <col min="13839" max="13839" width="7.75" style="609" customWidth="1"/>
    <col min="13840" max="13840" width="7.5" style="609" customWidth="1"/>
    <col min="13841" max="13841" width="8.75" style="609" customWidth="1"/>
    <col min="13842" max="13842" width="7.625" style="609" customWidth="1"/>
    <col min="13843" max="13843" width="8.25" style="609" customWidth="1"/>
    <col min="13844" max="14080" width="9" style="609"/>
    <col min="14081" max="14081" width="3.625" style="609" customWidth="1"/>
    <col min="14082" max="14082" width="4.5" style="609" customWidth="1"/>
    <col min="14083" max="14083" width="18.875" style="609" customWidth="1"/>
    <col min="14084" max="14084" width="11.375" style="609" customWidth="1"/>
    <col min="14085" max="14085" width="7.25" style="609" customWidth="1"/>
    <col min="14086" max="14086" width="17.125" style="609" customWidth="1"/>
    <col min="14087" max="14087" width="9" style="609"/>
    <col min="14088" max="14088" width="7.875" style="609" customWidth="1"/>
    <col min="14089" max="14089" width="6.25" style="609" customWidth="1"/>
    <col min="14090" max="14090" width="8.125" style="609" customWidth="1"/>
    <col min="14091" max="14091" width="8.375" style="609" customWidth="1"/>
    <col min="14092" max="14092" width="8.75" style="609" customWidth="1"/>
    <col min="14093" max="14093" width="11.5" style="609" customWidth="1"/>
    <col min="14094" max="14094" width="7.5" style="609" customWidth="1"/>
    <col min="14095" max="14095" width="7.75" style="609" customWidth="1"/>
    <col min="14096" max="14096" width="7.5" style="609" customWidth="1"/>
    <col min="14097" max="14097" width="8.75" style="609" customWidth="1"/>
    <col min="14098" max="14098" width="7.625" style="609" customWidth="1"/>
    <col min="14099" max="14099" width="8.25" style="609" customWidth="1"/>
    <col min="14100" max="14336" width="9" style="609"/>
    <col min="14337" max="14337" width="3.625" style="609" customWidth="1"/>
    <col min="14338" max="14338" width="4.5" style="609" customWidth="1"/>
    <col min="14339" max="14339" width="18.875" style="609" customWidth="1"/>
    <col min="14340" max="14340" width="11.375" style="609" customWidth="1"/>
    <col min="14341" max="14341" width="7.25" style="609" customWidth="1"/>
    <col min="14342" max="14342" width="17.125" style="609" customWidth="1"/>
    <col min="14343" max="14343" width="9" style="609"/>
    <col min="14344" max="14344" width="7.875" style="609" customWidth="1"/>
    <col min="14345" max="14345" width="6.25" style="609" customWidth="1"/>
    <col min="14346" max="14346" width="8.125" style="609" customWidth="1"/>
    <col min="14347" max="14347" width="8.375" style="609" customWidth="1"/>
    <col min="14348" max="14348" width="8.75" style="609" customWidth="1"/>
    <col min="14349" max="14349" width="11.5" style="609" customWidth="1"/>
    <col min="14350" max="14350" width="7.5" style="609" customWidth="1"/>
    <col min="14351" max="14351" width="7.75" style="609" customWidth="1"/>
    <col min="14352" max="14352" width="7.5" style="609" customWidth="1"/>
    <col min="14353" max="14353" width="8.75" style="609" customWidth="1"/>
    <col min="14354" max="14354" width="7.625" style="609" customWidth="1"/>
    <col min="14355" max="14355" width="8.25" style="609" customWidth="1"/>
    <col min="14356" max="14592" width="9" style="609"/>
    <col min="14593" max="14593" width="3.625" style="609" customWidth="1"/>
    <col min="14594" max="14594" width="4.5" style="609" customWidth="1"/>
    <col min="14595" max="14595" width="18.875" style="609" customWidth="1"/>
    <col min="14596" max="14596" width="11.375" style="609" customWidth="1"/>
    <col min="14597" max="14597" width="7.25" style="609" customWidth="1"/>
    <col min="14598" max="14598" width="17.125" style="609" customWidth="1"/>
    <col min="14599" max="14599" width="9" style="609"/>
    <col min="14600" max="14600" width="7.875" style="609" customWidth="1"/>
    <col min="14601" max="14601" width="6.25" style="609" customWidth="1"/>
    <col min="14602" max="14602" width="8.125" style="609" customWidth="1"/>
    <col min="14603" max="14603" width="8.375" style="609" customWidth="1"/>
    <col min="14604" max="14604" width="8.75" style="609" customWidth="1"/>
    <col min="14605" max="14605" width="11.5" style="609" customWidth="1"/>
    <col min="14606" max="14606" width="7.5" style="609" customWidth="1"/>
    <col min="14607" max="14607" width="7.75" style="609" customWidth="1"/>
    <col min="14608" max="14608" width="7.5" style="609" customWidth="1"/>
    <col min="14609" max="14609" width="8.75" style="609" customWidth="1"/>
    <col min="14610" max="14610" width="7.625" style="609" customWidth="1"/>
    <col min="14611" max="14611" width="8.25" style="609" customWidth="1"/>
    <col min="14612" max="14848" width="9" style="609"/>
    <col min="14849" max="14849" width="3.625" style="609" customWidth="1"/>
    <col min="14850" max="14850" width="4.5" style="609" customWidth="1"/>
    <col min="14851" max="14851" width="18.875" style="609" customWidth="1"/>
    <col min="14852" max="14852" width="11.375" style="609" customWidth="1"/>
    <col min="14853" max="14853" width="7.25" style="609" customWidth="1"/>
    <col min="14854" max="14854" width="17.125" style="609" customWidth="1"/>
    <col min="14855" max="14855" width="9" style="609"/>
    <col min="14856" max="14856" width="7.875" style="609" customWidth="1"/>
    <col min="14857" max="14857" width="6.25" style="609" customWidth="1"/>
    <col min="14858" max="14858" width="8.125" style="609" customWidth="1"/>
    <col min="14859" max="14859" width="8.375" style="609" customWidth="1"/>
    <col min="14860" max="14860" width="8.75" style="609" customWidth="1"/>
    <col min="14861" max="14861" width="11.5" style="609" customWidth="1"/>
    <col min="14862" max="14862" width="7.5" style="609" customWidth="1"/>
    <col min="14863" max="14863" width="7.75" style="609" customWidth="1"/>
    <col min="14864" max="14864" width="7.5" style="609" customWidth="1"/>
    <col min="14865" max="14865" width="8.75" style="609" customWidth="1"/>
    <col min="14866" max="14866" width="7.625" style="609" customWidth="1"/>
    <col min="14867" max="14867" width="8.25" style="609" customWidth="1"/>
    <col min="14868" max="15104" width="9" style="609"/>
    <col min="15105" max="15105" width="3.625" style="609" customWidth="1"/>
    <col min="15106" max="15106" width="4.5" style="609" customWidth="1"/>
    <col min="15107" max="15107" width="18.875" style="609" customWidth="1"/>
    <col min="15108" max="15108" width="11.375" style="609" customWidth="1"/>
    <col min="15109" max="15109" width="7.25" style="609" customWidth="1"/>
    <col min="15110" max="15110" width="17.125" style="609" customWidth="1"/>
    <col min="15111" max="15111" width="9" style="609"/>
    <col min="15112" max="15112" width="7.875" style="609" customWidth="1"/>
    <col min="15113" max="15113" width="6.25" style="609" customWidth="1"/>
    <col min="15114" max="15114" width="8.125" style="609" customWidth="1"/>
    <col min="15115" max="15115" width="8.375" style="609" customWidth="1"/>
    <col min="15116" max="15116" width="8.75" style="609" customWidth="1"/>
    <col min="15117" max="15117" width="11.5" style="609" customWidth="1"/>
    <col min="15118" max="15118" width="7.5" style="609" customWidth="1"/>
    <col min="15119" max="15119" width="7.75" style="609" customWidth="1"/>
    <col min="15120" max="15120" width="7.5" style="609" customWidth="1"/>
    <col min="15121" max="15121" width="8.75" style="609" customWidth="1"/>
    <col min="15122" max="15122" width="7.625" style="609" customWidth="1"/>
    <col min="15123" max="15123" width="8.25" style="609" customWidth="1"/>
    <col min="15124" max="15360" width="9" style="609"/>
    <col min="15361" max="15361" width="3.625" style="609" customWidth="1"/>
    <col min="15362" max="15362" width="4.5" style="609" customWidth="1"/>
    <col min="15363" max="15363" width="18.875" style="609" customWidth="1"/>
    <col min="15364" max="15364" width="11.375" style="609" customWidth="1"/>
    <col min="15365" max="15365" width="7.25" style="609" customWidth="1"/>
    <col min="15366" max="15366" width="17.125" style="609" customWidth="1"/>
    <col min="15367" max="15367" width="9" style="609"/>
    <col min="15368" max="15368" width="7.875" style="609" customWidth="1"/>
    <col min="15369" max="15369" width="6.25" style="609" customWidth="1"/>
    <col min="15370" max="15370" width="8.125" style="609" customWidth="1"/>
    <col min="15371" max="15371" width="8.375" style="609" customWidth="1"/>
    <col min="15372" max="15372" width="8.75" style="609" customWidth="1"/>
    <col min="15373" max="15373" width="11.5" style="609" customWidth="1"/>
    <col min="15374" max="15374" width="7.5" style="609" customWidth="1"/>
    <col min="15375" max="15375" width="7.75" style="609" customWidth="1"/>
    <col min="15376" max="15376" width="7.5" style="609" customWidth="1"/>
    <col min="15377" max="15377" width="8.75" style="609" customWidth="1"/>
    <col min="15378" max="15378" width="7.625" style="609" customWidth="1"/>
    <col min="15379" max="15379" width="8.25" style="609" customWidth="1"/>
    <col min="15380" max="15616" width="9" style="609"/>
    <col min="15617" max="15617" width="3.625" style="609" customWidth="1"/>
    <col min="15618" max="15618" width="4.5" style="609" customWidth="1"/>
    <col min="15619" max="15619" width="18.875" style="609" customWidth="1"/>
    <col min="15620" max="15620" width="11.375" style="609" customWidth="1"/>
    <col min="15621" max="15621" width="7.25" style="609" customWidth="1"/>
    <col min="15622" max="15622" width="17.125" style="609" customWidth="1"/>
    <col min="15623" max="15623" width="9" style="609"/>
    <col min="15624" max="15624" width="7.875" style="609" customWidth="1"/>
    <col min="15625" max="15625" width="6.25" style="609" customWidth="1"/>
    <col min="15626" max="15626" width="8.125" style="609" customWidth="1"/>
    <col min="15627" max="15627" width="8.375" style="609" customWidth="1"/>
    <col min="15628" max="15628" width="8.75" style="609" customWidth="1"/>
    <col min="15629" max="15629" width="11.5" style="609" customWidth="1"/>
    <col min="15630" max="15630" width="7.5" style="609" customWidth="1"/>
    <col min="15631" max="15631" width="7.75" style="609" customWidth="1"/>
    <col min="15632" max="15632" width="7.5" style="609" customWidth="1"/>
    <col min="15633" max="15633" width="8.75" style="609" customWidth="1"/>
    <col min="15634" max="15634" width="7.625" style="609" customWidth="1"/>
    <col min="15635" max="15635" width="8.25" style="609" customWidth="1"/>
    <col min="15636" max="15872" width="9" style="609"/>
    <col min="15873" max="15873" width="3.625" style="609" customWidth="1"/>
    <col min="15874" max="15874" width="4.5" style="609" customWidth="1"/>
    <col min="15875" max="15875" width="18.875" style="609" customWidth="1"/>
    <col min="15876" max="15876" width="11.375" style="609" customWidth="1"/>
    <col min="15877" max="15877" width="7.25" style="609" customWidth="1"/>
    <col min="15878" max="15878" width="17.125" style="609" customWidth="1"/>
    <col min="15879" max="15879" width="9" style="609"/>
    <col min="15880" max="15880" width="7.875" style="609" customWidth="1"/>
    <col min="15881" max="15881" width="6.25" style="609" customWidth="1"/>
    <col min="15882" max="15882" width="8.125" style="609" customWidth="1"/>
    <col min="15883" max="15883" width="8.375" style="609" customWidth="1"/>
    <col min="15884" max="15884" width="8.75" style="609" customWidth="1"/>
    <col min="15885" max="15885" width="11.5" style="609" customWidth="1"/>
    <col min="15886" max="15886" width="7.5" style="609" customWidth="1"/>
    <col min="15887" max="15887" width="7.75" style="609" customWidth="1"/>
    <col min="15888" max="15888" width="7.5" style="609" customWidth="1"/>
    <col min="15889" max="15889" width="8.75" style="609" customWidth="1"/>
    <col min="15890" max="15890" width="7.625" style="609" customWidth="1"/>
    <col min="15891" max="15891" width="8.25" style="609" customWidth="1"/>
    <col min="15892" max="16128" width="9" style="609"/>
    <col min="16129" max="16129" width="3.625" style="609" customWidth="1"/>
    <col min="16130" max="16130" width="4.5" style="609" customWidth="1"/>
    <col min="16131" max="16131" width="18.875" style="609" customWidth="1"/>
    <col min="16132" max="16132" width="11.375" style="609" customWidth="1"/>
    <col min="16133" max="16133" width="7.25" style="609" customWidth="1"/>
    <col min="16134" max="16134" width="17.125" style="609" customWidth="1"/>
    <col min="16135" max="16135" width="9" style="609"/>
    <col min="16136" max="16136" width="7.875" style="609" customWidth="1"/>
    <col min="16137" max="16137" width="6.25" style="609" customWidth="1"/>
    <col min="16138" max="16138" width="8.125" style="609" customWidth="1"/>
    <col min="16139" max="16139" width="8.375" style="609" customWidth="1"/>
    <col min="16140" max="16140" width="8.75" style="609" customWidth="1"/>
    <col min="16141" max="16141" width="11.5" style="609" customWidth="1"/>
    <col min="16142" max="16142" width="7.5" style="609" customWidth="1"/>
    <col min="16143" max="16143" width="7.75" style="609" customWidth="1"/>
    <col min="16144" max="16144" width="7.5" style="609" customWidth="1"/>
    <col min="16145" max="16145" width="8.75" style="609" customWidth="1"/>
    <col min="16146" max="16146" width="7.625" style="609" customWidth="1"/>
    <col min="16147" max="16147" width="8.25" style="609" customWidth="1"/>
    <col min="16148" max="16384" width="9" style="609"/>
  </cols>
  <sheetData>
    <row r="1" ht="29.25" customHeight="1" spans="1:18">
      <c r="A1" s="617" t="s">
        <v>622</v>
      </c>
      <c r="B1" s="617"/>
      <c r="C1" s="617"/>
      <c r="D1" s="617"/>
      <c r="E1" s="617"/>
      <c r="F1" s="617"/>
      <c r="G1" s="617"/>
      <c r="H1" s="617"/>
      <c r="I1" s="617"/>
      <c r="J1" s="617"/>
      <c r="K1" s="617"/>
      <c r="L1" s="1768"/>
      <c r="M1" s="617"/>
      <c r="N1" s="617"/>
      <c r="O1" s="617"/>
      <c r="P1" s="617"/>
      <c r="Q1" s="617"/>
      <c r="R1" s="634"/>
    </row>
    <row r="2" s="794" customFormat="1" ht="21.75" customHeight="1" spans="1:21">
      <c r="A2" s="1418" t="s">
        <v>0</v>
      </c>
      <c r="B2" s="530" t="s">
        <v>22</v>
      </c>
      <c r="C2" s="1419" t="s">
        <v>2</v>
      </c>
      <c r="D2" s="549" t="s">
        <v>23</v>
      </c>
      <c r="E2" s="549" t="s">
        <v>24</v>
      </c>
      <c r="F2" s="549" t="s">
        <v>3</v>
      </c>
      <c r="G2" s="1420" t="s">
        <v>25</v>
      </c>
      <c r="H2" s="556" t="s">
        <v>26</v>
      </c>
      <c r="I2" s="533" t="s">
        <v>27</v>
      </c>
      <c r="J2" s="1606" t="s">
        <v>28</v>
      </c>
      <c r="K2" s="546" t="s">
        <v>29</v>
      </c>
      <c r="L2" s="1769" t="s">
        <v>30</v>
      </c>
      <c r="M2" s="547" t="s">
        <v>31</v>
      </c>
      <c r="N2" s="1770" t="s">
        <v>32</v>
      </c>
      <c r="O2" s="1771" t="s">
        <v>220</v>
      </c>
      <c r="P2" s="1771" t="s">
        <v>33</v>
      </c>
      <c r="Q2" s="535" t="s">
        <v>34</v>
      </c>
      <c r="R2" s="534" t="s">
        <v>35</v>
      </c>
      <c r="S2" s="1779" t="s">
        <v>36</v>
      </c>
      <c r="T2" s="1771" t="s">
        <v>149</v>
      </c>
      <c r="U2" s="1780" t="s">
        <v>38</v>
      </c>
    </row>
    <row r="3" s="603" customFormat="1" ht="24.75" customHeight="1" spans="1:19">
      <c r="A3" s="52">
        <v>1</v>
      </c>
      <c r="B3" s="149" t="s">
        <v>623</v>
      </c>
      <c r="C3" s="244" t="s">
        <v>49</v>
      </c>
      <c r="D3" s="47" t="s">
        <v>145</v>
      </c>
      <c r="E3" s="322">
        <v>299800</v>
      </c>
      <c r="F3" s="155" t="s">
        <v>624</v>
      </c>
      <c r="G3" s="713">
        <v>42609</v>
      </c>
      <c r="H3" s="47">
        <v>42618</v>
      </c>
      <c r="I3" s="52">
        <f ca="1" t="shared" ref="I3:I66" si="0">TODAY()-H3</f>
        <v>1286</v>
      </c>
      <c r="J3" s="1772" t="s">
        <v>625</v>
      </c>
      <c r="K3" s="314">
        <v>42640</v>
      </c>
      <c r="L3" s="314"/>
      <c r="M3" s="630" t="s">
        <v>626</v>
      </c>
      <c r="N3" s="630" t="s">
        <v>114</v>
      </c>
      <c r="O3" s="630" t="s">
        <v>59</v>
      </c>
      <c r="P3" s="713">
        <v>42638</v>
      </c>
      <c r="Q3" s="713">
        <v>42640</v>
      </c>
      <c r="R3" s="630" t="s">
        <v>47</v>
      </c>
      <c r="S3" s="201" t="s">
        <v>627</v>
      </c>
    </row>
    <row r="4" s="603" customFormat="1" ht="24.75" customHeight="1" spans="1:19">
      <c r="A4" s="48">
        <v>2</v>
      </c>
      <c r="B4" s="149" t="s">
        <v>623</v>
      </c>
      <c r="C4" s="244" t="s">
        <v>49</v>
      </c>
      <c r="D4" s="47" t="s">
        <v>41</v>
      </c>
      <c r="E4" s="322">
        <v>299800</v>
      </c>
      <c r="F4" s="155" t="s">
        <v>628</v>
      </c>
      <c r="G4" s="713">
        <v>42631</v>
      </c>
      <c r="H4" s="47">
        <v>42639</v>
      </c>
      <c r="I4" s="52">
        <f ca="1" t="shared" si="0"/>
        <v>1265</v>
      </c>
      <c r="J4" s="1772" t="s">
        <v>629</v>
      </c>
      <c r="K4" s="314">
        <v>42640</v>
      </c>
      <c r="L4" s="314"/>
      <c r="M4" s="630" t="s">
        <v>630</v>
      </c>
      <c r="N4" s="630" t="s">
        <v>631</v>
      </c>
      <c r="O4" s="630" t="s">
        <v>632</v>
      </c>
      <c r="P4" s="713">
        <v>42637</v>
      </c>
      <c r="Q4" s="713">
        <v>42637</v>
      </c>
      <c r="R4" s="630" t="s">
        <v>47</v>
      </c>
      <c r="S4" s="196" t="s">
        <v>633</v>
      </c>
    </row>
    <row r="5" s="603" customFormat="1" ht="24.75" customHeight="1" spans="1:19">
      <c r="A5" s="52">
        <v>3</v>
      </c>
      <c r="B5" s="149" t="s">
        <v>634</v>
      </c>
      <c r="C5" s="244" t="s">
        <v>635</v>
      </c>
      <c r="D5" s="47" t="s">
        <v>636</v>
      </c>
      <c r="E5" s="322">
        <v>381200</v>
      </c>
      <c r="F5" s="152" t="s">
        <v>637</v>
      </c>
      <c r="G5" s="713">
        <v>42599</v>
      </c>
      <c r="H5" s="47">
        <v>42608</v>
      </c>
      <c r="I5" s="52">
        <f ca="1" t="shared" si="0"/>
        <v>1296</v>
      </c>
      <c r="J5" s="1772" t="s">
        <v>638</v>
      </c>
      <c r="K5" s="314">
        <v>42640</v>
      </c>
      <c r="L5" s="339"/>
      <c r="M5" s="327" t="s">
        <v>639</v>
      </c>
      <c r="N5" s="630" t="s">
        <v>640</v>
      </c>
      <c r="O5" s="327" t="s">
        <v>641</v>
      </c>
      <c r="P5" s="377">
        <v>42635</v>
      </c>
      <c r="Q5" s="756">
        <v>42636</v>
      </c>
      <c r="R5" s="630" t="s">
        <v>47</v>
      </c>
      <c r="S5" s="201" t="s">
        <v>642</v>
      </c>
    </row>
    <row r="6" s="603" customFormat="1" ht="24.75" customHeight="1" spans="1:19">
      <c r="A6" s="48">
        <v>4</v>
      </c>
      <c r="B6" s="149" t="s">
        <v>643</v>
      </c>
      <c r="C6" s="175" t="s">
        <v>644</v>
      </c>
      <c r="D6" s="47" t="s">
        <v>645</v>
      </c>
      <c r="E6" s="322">
        <v>338400</v>
      </c>
      <c r="F6" s="152" t="s">
        <v>646</v>
      </c>
      <c r="G6" s="713">
        <v>42635</v>
      </c>
      <c r="H6" s="47">
        <v>42648</v>
      </c>
      <c r="I6" s="52">
        <f ca="1" t="shared" si="0"/>
        <v>1256</v>
      </c>
      <c r="J6" s="1772" t="s">
        <v>629</v>
      </c>
      <c r="K6" s="314">
        <v>42640</v>
      </c>
      <c r="L6" s="339"/>
      <c r="M6" s="630" t="s">
        <v>647</v>
      </c>
      <c r="N6" s="625"/>
      <c r="O6" s="625"/>
      <c r="P6" s="629"/>
      <c r="Q6" s="629"/>
      <c r="R6" s="630" t="s">
        <v>648</v>
      </c>
      <c r="S6" s="196"/>
    </row>
    <row r="7" s="603" customFormat="1" ht="24.75" customHeight="1" spans="1:19">
      <c r="A7" s="52">
        <v>5</v>
      </c>
      <c r="B7" s="149" t="s">
        <v>643</v>
      </c>
      <c r="C7" s="175" t="s">
        <v>644</v>
      </c>
      <c r="D7" s="47" t="s">
        <v>145</v>
      </c>
      <c r="E7" s="322">
        <v>338400</v>
      </c>
      <c r="F7" s="152" t="s">
        <v>649</v>
      </c>
      <c r="G7" s="713">
        <v>42635</v>
      </c>
      <c r="H7" s="47">
        <v>42651</v>
      </c>
      <c r="I7" s="52">
        <f ca="1" t="shared" si="0"/>
        <v>1253</v>
      </c>
      <c r="J7" s="1772" t="s">
        <v>629</v>
      </c>
      <c r="K7" s="314">
        <v>42640</v>
      </c>
      <c r="L7" s="339"/>
      <c r="M7" s="630" t="s">
        <v>647</v>
      </c>
      <c r="N7" s="630"/>
      <c r="O7" s="630"/>
      <c r="P7" s="713"/>
      <c r="Q7" s="713"/>
      <c r="R7" s="630" t="s">
        <v>648</v>
      </c>
      <c r="S7" s="201"/>
    </row>
    <row r="8" s="603" customFormat="1" ht="24.75" customHeight="1" spans="1:19">
      <c r="A8" s="48">
        <v>6</v>
      </c>
      <c r="B8" s="149"/>
      <c r="C8" s="244" t="s">
        <v>49</v>
      </c>
      <c r="D8" s="47" t="s">
        <v>41</v>
      </c>
      <c r="E8" s="322">
        <v>299800</v>
      </c>
      <c r="F8" s="155" t="s">
        <v>650</v>
      </c>
      <c r="G8" s="713">
        <v>42635</v>
      </c>
      <c r="H8" s="47">
        <v>42651</v>
      </c>
      <c r="I8" s="52">
        <f ca="1" t="shared" si="0"/>
        <v>1253</v>
      </c>
      <c r="J8" s="1772" t="s">
        <v>651</v>
      </c>
      <c r="K8" s="314">
        <v>42640</v>
      </c>
      <c r="L8" s="314"/>
      <c r="M8" s="630" t="s">
        <v>652</v>
      </c>
      <c r="N8" s="630" t="s">
        <v>653</v>
      </c>
      <c r="O8" s="630" t="s">
        <v>84</v>
      </c>
      <c r="P8" s="713">
        <v>42683</v>
      </c>
      <c r="Q8" s="713">
        <v>42683</v>
      </c>
      <c r="R8" s="630" t="s">
        <v>106</v>
      </c>
      <c r="S8" s="196" t="s">
        <v>654</v>
      </c>
    </row>
    <row r="9" s="603" customFormat="1" ht="24.75" customHeight="1" spans="1:19">
      <c r="A9" s="52">
        <v>7</v>
      </c>
      <c r="B9" s="149"/>
      <c r="C9" s="244" t="s">
        <v>49</v>
      </c>
      <c r="D9" s="47" t="s">
        <v>41</v>
      </c>
      <c r="E9" s="322">
        <v>299800</v>
      </c>
      <c r="F9" s="155" t="s">
        <v>655</v>
      </c>
      <c r="G9" s="713">
        <v>42631</v>
      </c>
      <c r="H9" s="47">
        <v>42639</v>
      </c>
      <c r="I9" s="52">
        <f ca="1" t="shared" si="0"/>
        <v>1265</v>
      </c>
      <c r="J9" s="1772" t="s">
        <v>629</v>
      </c>
      <c r="K9" s="314">
        <v>42640</v>
      </c>
      <c r="L9" s="314"/>
      <c r="M9" s="630" t="s">
        <v>656</v>
      </c>
      <c r="N9" s="630" t="s">
        <v>657</v>
      </c>
      <c r="O9" s="630" t="s">
        <v>658</v>
      </c>
      <c r="P9" s="713">
        <v>42644</v>
      </c>
      <c r="Q9" s="713">
        <v>42644</v>
      </c>
      <c r="R9" s="625" t="s">
        <v>106</v>
      </c>
      <c r="S9" s="196" t="s">
        <v>659</v>
      </c>
    </row>
    <row r="10" s="603" customFormat="1" ht="24.75" customHeight="1" spans="1:19">
      <c r="A10" s="48">
        <v>8</v>
      </c>
      <c r="B10" s="149"/>
      <c r="C10" s="244" t="s">
        <v>49</v>
      </c>
      <c r="D10" s="47" t="s">
        <v>145</v>
      </c>
      <c r="E10" s="322">
        <v>299800</v>
      </c>
      <c r="F10" s="155" t="s">
        <v>660</v>
      </c>
      <c r="G10" s="713">
        <v>42635</v>
      </c>
      <c r="H10" s="47">
        <v>42643</v>
      </c>
      <c r="I10" s="52">
        <f ca="1" t="shared" si="0"/>
        <v>1261</v>
      </c>
      <c r="J10" s="1772" t="s">
        <v>629</v>
      </c>
      <c r="K10" s="360">
        <v>42671</v>
      </c>
      <c r="L10" s="339"/>
      <c r="M10" s="630" t="s">
        <v>661</v>
      </c>
      <c r="N10" s="630" t="s">
        <v>662</v>
      </c>
      <c r="O10" s="630" t="s">
        <v>59</v>
      </c>
      <c r="P10" s="713">
        <v>42683</v>
      </c>
      <c r="Q10" s="713">
        <v>42683</v>
      </c>
      <c r="R10" s="625" t="s">
        <v>47</v>
      </c>
      <c r="S10" s="201" t="s">
        <v>663</v>
      </c>
    </row>
    <row r="11" s="603" customFormat="1" ht="24.75" customHeight="1" spans="1:19">
      <c r="A11" s="52">
        <v>9</v>
      </c>
      <c r="B11" s="149"/>
      <c r="C11" s="244" t="s">
        <v>49</v>
      </c>
      <c r="D11" s="47" t="s">
        <v>41</v>
      </c>
      <c r="E11" s="322">
        <v>299800</v>
      </c>
      <c r="F11" s="155" t="s">
        <v>664</v>
      </c>
      <c r="G11" s="713">
        <v>42635</v>
      </c>
      <c r="H11" s="47">
        <v>42643</v>
      </c>
      <c r="I11" s="52">
        <f ca="1" t="shared" si="0"/>
        <v>1261</v>
      </c>
      <c r="J11" s="1772" t="s">
        <v>629</v>
      </c>
      <c r="K11" s="314">
        <v>42640</v>
      </c>
      <c r="L11" s="314"/>
      <c r="M11" s="625" t="s">
        <v>665</v>
      </c>
      <c r="N11" s="625" t="s">
        <v>70</v>
      </c>
      <c r="O11" s="625" t="s">
        <v>59</v>
      </c>
      <c r="P11" s="629">
        <v>42686</v>
      </c>
      <c r="Q11" s="629">
        <v>42686</v>
      </c>
      <c r="R11" s="625" t="s">
        <v>106</v>
      </c>
      <c r="S11" s="196"/>
    </row>
    <row r="12" s="603" customFormat="1" ht="24.75" customHeight="1" spans="1:19">
      <c r="A12" s="48">
        <v>10</v>
      </c>
      <c r="B12" s="149"/>
      <c r="C12" s="244" t="s">
        <v>49</v>
      </c>
      <c r="D12" s="47" t="s">
        <v>41</v>
      </c>
      <c r="E12" s="322">
        <v>302300</v>
      </c>
      <c r="F12" s="155" t="s">
        <v>666</v>
      </c>
      <c r="G12" s="713">
        <v>42644</v>
      </c>
      <c r="H12" s="47">
        <v>42653</v>
      </c>
      <c r="I12" s="52">
        <f ca="1" t="shared" si="0"/>
        <v>1251</v>
      </c>
      <c r="J12" s="1772" t="s">
        <v>629</v>
      </c>
      <c r="K12" s="314">
        <v>42697</v>
      </c>
      <c r="L12" s="339" t="s">
        <v>52</v>
      </c>
      <c r="M12" s="630" t="s">
        <v>667</v>
      </c>
      <c r="N12" s="625" t="s">
        <v>114</v>
      </c>
      <c r="O12" s="625" t="s">
        <v>59</v>
      </c>
      <c r="P12" s="629">
        <v>42686</v>
      </c>
      <c r="Q12" s="629">
        <v>42686</v>
      </c>
      <c r="R12" s="625" t="s">
        <v>47</v>
      </c>
      <c r="S12" s="196" t="s">
        <v>668</v>
      </c>
    </row>
    <row r="13" s="603" customFormat="1" ht="24.75" customHeight="1" spans="1:19">
      <c r="A13" s="52">
        <v>11</v>
      </c>
      <c r="B13" s="149"/>
      <c r="C13" s="244" t="s">
        <v>49</v>
      </c>
      <c r="D13" s="44" t="s">
        <v>41</v>
      </c>
      <c r="E13" s="35">
        <v>299800</v>
      </c>
      <c r="F13" s="155" t="s">
        <v>669</v>
      </c>
      <c r="G13" s="629">
        <v>42607</v>
      </c>
      <c r="H13" s="44">
        <v>42616</v>
      </c>
      <c r="I13" s="52">
        <f ca="1" t="shared" si="0"/>
        <v>1288</v>
      </c>
      <c r="J13" s="1772" t="s">
        <v>670</v>
      </c>
      <c r="K13" s="360">
        <v>42671</v>
      </c>
      <c r="L13" s="314" t="s">
        <v>52</v>
      </c>
      <c r="M13" s="630" t="s">
        <v>671</v>
      </c>
      <c r="N13" s="630" t="s">
        <v>45</v>
      </c>
      <c r="O13" s="630" t="s">
        <v>89</v>
      </c>
      <c r="P13" s="713">
        <v>42676</v>
      </c>
      <c r="Q13" s="713">
        <v>42676</v>
      </c>
      <c r="R13" s="625" t="s">
        <v>47</v>
      </c>
      <c r="S13" s="196" t="s">
        <v>668</v>
      </c>
    </row>
    <row r="14" s="603" customFormat="1" ht="24.75" customHeight="1" spans="1:19">
      <c r="A14" s="48">
        <v>12</v>
      </c>
      <c r="B14" s="149"/>
      <c r="C14" s="244" t="s">
        <v>49</v>
      </c>
      <c r="D14" s="47" t="s">
        <v>672</v>
      </c>
      <c r="E14" s="322">
        <v>299800</v>
      </c>
      <c r="F14" s="155" t="s">
        <v>673</v>
      </c>
      <c r="G14" s="713">
        <v>42610</v>
      </c>
      <c r="H14" s="47">
        <v>42622</v>
      </c>
      <c r="I14" s="52">
        <f ca="1" t="shared" si="0"/>
        <v>1282</v>
      </c>
      <c r="J14" s="1772" t="s">
        <v>625</v>
      </c>
      <c r="K14" s="360">
        <v>42700</v>
      </c>
      <c r="L14" s="339" t="s">
        <v>52</v>
      </c>
      <c r="M14" s="630" t="s">
        <v>674</v>
      </c>
      <c r="N14" s="630" t="s">
        <v>675</v>
      </c>
      <c r="O14" s="630" t="s">
        <v>89</v>
      </c>
      <c r="P14" s="713">
        <v>42688</v>
      </c>
      <c r="Q14" s="713">
        <v>42689</v>
      </c>
      <c r="R14" s="630" t="s">
        <v>47</v>
      </c>
      <c r="S14" s="201" t="s">
        <v>676</v>
      </c>
    </row>
    <row r="15" s="603" customFormat="1" ht="24.75" customHeight="1" spans="1:19">
      <c r="A15" s="52">
        <v>13</v>
      </c>
      <c r="B15" s="149" t="s">
        <v>677</v>
      </c>
      <c r="C15" s="244" t="s">
        <v>635</v>
      </c>
      <c r="D15" s="47" t="s">
        <v>41</v>
      </c>
      <c r="E15" s="322">
        <v>364700</v>
      </c>
      <c r="F15" s="152" t="s">
        <v>678</v>
      </c>
      <c r="G15" s="713">
        <v>42599</v>
      </c>
      <c r="H15" s="47">
        <v>42613</v>
      </c>
      <c r="I15" s="52">
        <f ca="1" t="shared" si="0"/>
        <v>1291</v>
      </c>
      <c r="J15" s="1772" t="s">
        <v>625</v>
      </c>
      <c r="K15" s="314">
        <v>42700</v>
      </c>
      <c r="L15" s="339" t="s">
        <v>52</v>
      </c>
      <c r="M15" s="340" t="s">
        <v>679</v>
      </c>
      <c r="N15" s="340" t="s">
        <v>225</v>
      </c>
      <c r="O15" s="340" t="s">
        <v>89</v>
      </c>
      <c r="P15" s="393">
        <v>42695</v>
      </c>
      <c r="Q15" s="713">
        <v>42696</v>
      </c>
      <c r="R15" s="630" t="s">
        <v>47</v>
      </c>
      <c r="S15" s="201" t="s">
        <v>680</v>
      </c>
    </row>
    <row r="16" s="603" customFormat="1" ht="24.75" customHeight="1" spans="1:19">
      <c r="A16" s="48">
        <v>14</v>
      </c>
      <c r="B16" s="149"/>
      <c r="C16" s="244" t="s">
        <v>49</v>
      </c>
      <c r="D16" s="47" t="s">
        <v>41</v>
      </c>
      <c r="E16" s="322">
        <v>302300</v>
      </c>
      <c r="F16" s="152" t="s">
        <v>681</v>
      </c>
      <c r="G16" s="713">
        <v>42663</v>
      </c>
      <c r="H16" s="47">
        <v>42668</v>
      </c>
      <c r="I16" s="52">
        <f ca="1" t="shared" si="0"/>
        <v>1236</v>
      </c>
      <c r="J16" s="1772" t="s">
        <v>629</v>
      </c>
      <c r="K16" s="314">
        <v>42697</v>
      </c>
      <c r="L16" s="339"/>
      <c r="M16" s="630" t="s">
        <v>682</v>
      </c>
      <c r="N16" s="630" t="s">
        <v>683</v>
      </c>
      <c r="O16" s="630" t="s">
        <v>84</v>
      </c>
      <c r="P16" s="713">
        <v>42686</v>
      </c>
      <c r="Q16" s="713">
        <v>42686</v>
      </c>
      <c r="R16" s="630" t="s">
        <v>47</v>
      </c>
      <c r="S16" s="196" t="s">
        <v>680</v>
      </c>
    </row>
    <row r="17" s="603" customFormat="1" ht="24.75" customHeight="1" spans="1:19">
      <c r="A17" s="52">
        <v>15</v>
      </c>
      <c r="B17" s="149"/>
      <c r="C17" s="175" t="s">
        <v>644</v>
      </c>
      <c r="D17" s="47" t="s">
        <v>60</v>
      </c>
      <c r="E17" s="322">
        <v>338400</v>
      </c>
      <c r="F17" s="152" t="s">
        <v>684</v>
      </c>
      <c r="G17" s="713">
        <v>42635</v>
      </c>
      <c r="H17" s="47">
        <v>42651</v>
      </c>
      <c r="I17" s="52">
        <f ca="1" t="shared" si="0"/>
        <v>1253</v>
      </c>
      <c r="J17" s="1772" t="s">
        <v>629</v>
      </c>
      <c r="K17" s="314">
        <v>42700</v>
      </c>
      <c r="L17" s="339"/>
      <c r="M17" s="630" t="s">
        <v>685</v>
      </c>
      <c r="N17" s="630" t="s">
        <v>114</v>
      </c>
      <c r="O17" s="630" t="s">
        <v>59</v>
      </c>
      <c r="P17" s="713">
        <v>42704</v>
      </c>
      <c r="Q17" s="713">
        <v>42704</v>
      </c>
      <c r="R17" s="630" t="s">
        <v>106</v>
      </c>
      <c r="S17" s="201" t="s">
        <v>686</v>
      </c>
    </row>
    <row r="18" s="603" customFormat="1" ht="24.75" customHeight="1" spans="1:19">
      <c r="A18" s="48">
        <v>16</v>
      </c>
      <c r="B18" s="149"/>
      <c r="C18" s="175" t="s">
        <v>644</v>
      </c>
      <c r="D18" s="47" t="s">
        <v>41</v>
      </c>
      <c r="E18" s="322">
        <v>338400</v>
      </c>
      <c r="F18" s="152" t="s">
        <v>687</v>
      </c>
      <c r="G18" s="713">
        <v>42606</v>
      </c>
      <c r="H18" s="47">
        <v>42618</v>
      </c>
      <c r="I18" s="52">
        <f ca="1" t="shared" si="0"/>
        <v>1286</v>
      </c>
      <c r="J18" s="1772" t="s">
        <v>625</v>
      </c>
      <c r="K18" s="360">
        <v>42671</v>
      </c>
      <c r="L18" s="339" t="s">
        <v>52</v>
      </c>
      <c r="M18" s="630" t="s">
        <v>688</v>
      </c>
      <c r="N18" s="630" t="s">
        <v>45</v>
      </c>
      <c r="O18" s="630" t="s">
        <v>89</v>
      </c>
      <c r="P18" s="713">
        <v>42701</v>
      </c>
      <c r="Q18" s="713">
        <v>42701</v>
      </c>
      <c r="R18" s="630" t="s">
        <v>106</v>
      </c>
      <c r="S18" s="201" t="s">
        <v>689</v>
      </c>
    </row>
    <row r="19" s="603" customFormat="1" ht="24.75" customHeight="1" spans="1:19">
      <c r="A19" s="52">
        <v>17</v>
      </c>
      <c r="C19" s="244" t="s">
        <v>49</v>
      </c>
      <c r="D19" s="47" t="s">
        <v>41</v>
      </c>
      <c r="E19" s="322">
        <v>299800</v>
      </c>
      <c r="F19" s="152" t="s">
        <v>690</v>
      </c>
      <c r="G19" s="713">
        <v>42599</v>
      </c>
      <c r="H19" s="47">
        <v>42613</v>
      </c>
      <c r="I19" s="52">
        <f ca="1" t="shared" si="0"/>
        <v>1291</v>
      </c>
      <c r="J19" s="1772" t="s">
        <v>625</v>
      </c>
      <c r="K19" s="360">
        <v>42671</v>
      </c>
      <c r="L19" s="339" t="s">
        <v>52</v>
      </c>
      <c r="M19" s="625" t="s">
        <v>691</v>
      </c>
      <c r="N19" s="625" t="s">
        <v>45</v>
      </c>
      <c r="O19" s="625" t="s">
        <v>89</v>
      </c>
      <c r="P19" s="629">
        <v>42700</v>
      </c>
      <c r="Q19" s="629">
        <v>42702</v>
      </c>
      <c r="R19" s="625" t="s">
        <v>106</v>
      </c>
      <c r="S19" s="201" t="s">
        <v>692</v>
      </c>
    </row>
    <row r="20" s="603" customFormat="1" ht="24.75" customHeight="1" spans="1:19">
      <c r="A20" s="48">
        <v>18</v>
      </c>
      <c r="B20" s="149"/>
      <c r="C20" s="244" t="s">
        <v>49</v>
      </c>
      <c r="D20" s="47" t="s">
        <v>60</v>
      </c>
      <c r="E20" s="322">
        <v>299800</v>
      </c>
      <c r="F20" s="152" t="s">
        <v>693</v>
      </c>
      <c r="G20" s="713">
        <v>42671</v>
      </c>
      <c r="H20" s="47">
        <v>42688</v>
      </c>
      <c r="I20" s="52">
        <f ca="1" t="shared" si="0"/>
        <v>1216</v>
      </c>
      <c r="J20" s="1772" t="s">
        <v>629</v>
      </c>
      <c r="K20" s="314">
        <v>42700</v>
      </c>
      <c r="L20" s="339"/>
      <c r="M20" s="630" t="s">
        <v>694</v>
      </c>
      <c r="N20" s="630" t="s">
        <v>695</v>
      </c>
      <c r="O20" s="630" t="s">
        <v>84</v>
      </c>
      <c r="P20" s="713">
        <v>42698</v>
      </c>
      <c r="Q20" s="713">
        <v>42699</v>
      </c>
      <c r="R20" s="630" t="s">
        <v>47</v>
      </c>
      <c r="S20" s="201" t="s">
        <v>692</v>
      </c>
    </row>
    <row r="21" s="603" customFormat="1" ht="24.75" customHeight="1" spans="1:19">
      <c r="A21" s="52">
        <v>19</v>
      </c>
      <c r="C21" s="244" t="s">
        <v>49</v>
      </c>
      <c r="D21" s="47" t="s">
        <v>41</v>
      </c>
      <c r="E21" s="322">
        <v>299800</v>
      </c>
      <c r="F21" s="152" t="s">
        <v>696</v>
      </c>
      <c r="G21" s="713">
        <v>42692</v>
      </c>
      <c r="H21" s="47">
        <v>42703</v>
      </c>
      <c r="I21" s="52">
        <f ca="1" t="shared" si="0"/>
        <v>1201</v>
      </c>
      <c r="J21" s="1772" t="s">
        <v>629</v>
      </c>
      <c r="K21" s="314">
        <v>42697</v>
      </c>
      <c r="L21" s="339" t="s">
        <v>52</v>
      </c>
      <c r="M21" s="361" t="s">
        <v>697</v>
      </c>
      <c r="N21" s="387" t="s">
        <v>698</v>
      </c>
      <c r="O21" s="387" t="s">
        <v>84</v>
      </c>
      <c r="P21" s="388">
        <v>42687</v>
      </c>
      <c r="Q21" s="713">
        <v>42692</v>
      </c>
      <c r="R21" s="630" t="s">
        <v>47</v>
      </c>
      <c r="S21" s="196" t="s">
        <v>692</v>
      </c>
    </row>
    <row r="22" s="603" customFormat="1" ht="24.75" customHeight="1" spans="1:19">
      <c r="A22" s="48">
        <v>20</v>
      </c>
      <c r="B22" s="149"/>
      <c r="C22" s="244" t="s">
        <v>49</v>
      </c>
      <c r="D22" s="47" t="s">
        <v>60</v>
      </c>
      <c r="E22" s="322">
        <v>299800</v>
      </c>
      <c r="F22" s="152" t="s">
        <v>699</v>
      </c>
      <c r="G22" s="713">
        <v>42698</v>
      </c>
      <c r="H22" s="47">
        <v>42706</v>
      </c>
      <c r="I22" s="52">
        <f ca="1" t="shared" si="0"/>
        <v>1198</v>
      </c>
      <c r="J22" s="1772" t="s">
        <v>629</v>
      </c>
      <c r="K22" s="314">
        <v>42700</v>
      </c>
      <c r="L22" s="339"/>
      <c r="M22" s="630" t="s">
        <v>700</v>
      </c>
      <c r="N22" s="630" t="s">
        <v>70</v>
      </c>
      <c r="O22" s="630" t="s">
        <v>59</v>
      </c>
      <c r="P22" s="713">
        <v>42704</v>
      </c>
      <c r="Q22" s="713">
        <v>42704</v>
      </c>
      <c r="R22" s="630" t="s">
        <v>47</v>
      </c>
      <c r="S22" s="201" t="s">
        <v>701</v>
      </c>
    </row>
    <row r="23" s="603" customFormat="1" ht="24.75" customHeight="1" spans="1:19">
      <c r="A23" s="52">
        <v>21</v>
      </c>
      <c r="B23" s="149"/>
      <c r="C23" s="244" t="s">
        <v>49</v>
      </c>
      <c r="D23" s="47" t="s">
        <v>41</v>
      </c>
      <c r="E23" s="322">
        <v>302300</v>
      </c>
      <c r="F23" s="152" t="s">
        <v>702</v>
      </c>
      <c r="G23" s="713">
        <v>42691</v>
      </c>
      <c r="H23" s="47">
        <v>42710</v>
      </c>
      <c r="I23" s="52">
        <f ca="1" t="shared" si="0"/>
        <v>1194</v>
      </c>
      <c r="J23" s="1772" t="s">
        <v>629</v>
      </c>
      <c r="K23" s="314">
        <v>42697</v>
      </c>
      <c r="L23" s="339"/>
      <c r="M23" s="630" t="s">
        <v>703</v>
      </c>
      <c r="N23" s="361" t="s">
        <v>45</v>
      </c>
      <c r="O23" s="387" t="s">
        <v>89</v>
      </c>
      <c r="P23" s="388">
        <v>42686</v>
      </c>
      <c r="Q23" s="713">
        <v>42692</v>
      </c>
      <c r="R23" s="630" t="s">
        <v>47</v>
      </c>
      <c r="S23" s="196" t="s">
        <v>701</v>
      </c>
    </row>
    <row r="24" s="603" customFormat="1" ht="24.75" customHeight="1" spans="1:19">
      <c r="A24" s="48">
        <v>22</v>
      </c>
      <c r="B24" s="149"/>
      <c r="C24" s="175" t="s">
        <v>644</v>
      </c>
      <c r="D24" s="47" t="s">
        <v>41</v>
      </c>
      <c r="E24" s="322">
        <v>338400</v>
      </c>
      <c r="F24" s="152" t="s">
        <v>704</v>
      </c>
      <c r="G24" s="713">
        <v>42629</v>
      </c>
      <c r="H24" s="47">
        <v>42634</v>
      </c>
      <c r="I24" s="52">
        <f ca="1" t="shared" si="0"/>
        <v>1270</v>
      </c>
      <c r="J24" s="1772" t="s">
        <v>629</v>
      </c>
      <c r="K24" s="360">
        <v>42671</v>
      </c>
      <c r="L24" s="339" t="s">
        <v>52</v>
      </c>
      <c r="M24" s="630" t="s">
        <v>705</v>
      </c>
      <c r="N24" s="630" t="s">
        <v>653</v>
      </c>
      <c r="O24" s="630" t="s">
        <v>84</v>
      </c>
      <c r="P24" s="713">
        <v>42676</v>
      </c>
      <c r="Q24" s="713">
        <v>42712</v>
      </c>
      <c r="R24" s="630" t="s">
        <v>47</v>
      </c>
      <c r="S24" s="201" t="s">
        <v>706</v>
      </c>
    </row>
    <row r="25" s="603" customFormat="1" ht="24.75" customHeight="1" spans="1:19">
      <c r="A25" s="52">
        <v>23</v>
      </c>
      <c r="B25" s="149"/>
      <c r="C25" s="175" t="s">
        <v>644</v>
      </c>
      <c r="D25" s="47" t="s">
        <v>41</v>
      </c>
      <c r="E25" s="322">
        <v>338400</v>
      </c>
      <c r="F25" s="152" t="s">
        <v>707</v>
      </c>
      <c r="G25" s="713">
        <v>42599</v>
      </c>
      <c r="H25" s="47">
        <v>42613</v>
      </c>
      <c r="I25" s="52">
        <f ca="1" t="shared" si="0"/>
        <v>1291</v>
      </c>
      <c r="J25" s="1772" t="s">
        <v>629</v>
      </c>
      <c r="K25" s="360">
        <v>42726</v>
      </c>
      <c r="L25" s="339" t="s">
        <v>52</v>
      </c>
      <c r="M25" s="630" t="s">
        <v>708</v>
      </c>
      <c r="N25" s="630" t="s">
        <v>70</v>
      </c>
      <c r="O25" s="630" t="s">
        <v>59</v>
      </c>
      <c r="P25" s="713">
        <v>42708</v>
      </c>
      <c r="Q25" s="713">
        <v>42708</v>
      </c>
      <c r="R25" s="630" t="s">
        <v>47</v>
      </c>
      <c r="S25" s="201" t="s">
        <v>709</v>
      </c>
    </row>
    <row r="26" s="603" customFormat="1" ht="24.75" customHeight="1" spans="1:19">
      <c r="A26" s="48">
        <v>24</v>
      </c>
      <c r="B26" s="149"/>
      <c r="C26" s="244" t="s">
        <v>49</v>
      </c>
      <c r="D26" s="47" t="s">
        <v>636</v>
      </c>
      <c r="E26" s="322">
        <v>299800</v>
      </c>
      <c r="F26" s="152" t="s">
        <v>710</v>
      </c>
      <c r="G26" s="713">
        <v>42698</v>
      </c>
      <c r="H26" s="47">
        <v>42713</v>
      </c>
      <c r="I26" s="52">
        <f ca="1" t="shared" si="0"/>
        <v>1191</v>
      </c>
      <c r="J26" s="1772" t="s">
        <v>629</v>
      </c>
      <c r="K26" s="314">
        <v>42700</v>
      </c>
      <c r="L26" s="339"/>
      <c r="M26" s="361" t="s">
        <v>711</v>
      </c>
      <c r="N26" s="387" t="s">
        <v>675</v>
      </c>
      <c r="O26" s="387" t="s">
        <v>89</v>
      </c>
      <c r="P26" s="388">
        <v>42693</v>
      </c>
      <c r="Q26" s="713">
        <v>42699</v>
      </c>
      <c r="R26" s="387" t="s">
        <v>47</v>
      </c>
      <c r="S26" s="196" t="s">
        <v>712</v>
      </c>
    </row>
    <row r="27" s="603" customFormat="1" ht="24.75" customHeight="1" spans="1:19">
      <c r="A27" s="52">
        <v>25</v>
      </c>
      <c r="B27" s="149"/>
      <c r="C27" s="175" t="s">
        <v>644</v>
      </c>
      <c r="D27" s="47" t="s">
        <v>145</v>
      </c>
      <c r="E27" s="322">
        <v>338400</v>
      </c>
      <c r="F27" s="396" t="s">
        <v>713</v>
      </c>
      <c r="G27" s="713">
        <v>42683</v>
      </c>
      <c r="H27" s="47">
        <v>42693</v>
      </c>
      <c r="I27" s="52">
        <f ca="1" t="shared" si="0"/>
        <v>1211</v>
      </c>
      <c r="J27" s="1772" t="s">
        <v>714</v>
      </c>
      <c r="K27" s="360">
        <v>42726</v>
      </c>
      <c r="L27" s="339"/>
      <c r="M27" s="630" t="s">
        <v>715</v>
      </c>
      <c r="N27" s="630" t="s">
        <v>70</v>
      </c>
      <c r="O27" s="630" t="s">
        <v>59</v>
      </c>
      <c r="P27" s="713">
        <v>42717</v>
      </c>
      <c r="Q27" s="713">
        <v>42717</v>
      </c>
      <c r="R27" s="630" t="s">
        <v>106</v>
      </c>
      <c r="S27" s="201" t="s">
        <v>597</v>
      </c>
    </row>
    <row r="28" s="603" customFormat="1" ht="24.75" customHeight="1" spans="1:19">
      <c r="A28" s="48">
        <v>26</v>
      </c>
      <c r="B28" s="149"/>
      <c r="C28" s="175" t="s">
        <v>644</v>
      </c>
      <c r="D28" s="47" t="s">
        <v>60</v>
      </c>
      <c r="E28" s="322">
        <v>338400</v>
      </c>
      <c r="F28" s="152" t="s">
        <v>716</v>
      </c>
      <c r="G28" s="713">
        <v>42663</v>
      </c>
      <c r="H28" s="47">
        <v>42675</v>
      </c>
      <c r="I28" s="52">
        <f ca="1" t="shared" si="0"/>
        <v>1229</v>
      </c>
      <c r="J28" s="1772" t="s">
        <v>625</v>
      </c>
      <c r="K28" s="314">
        <v>42700</v>
      </c>
      <c r="L28" s="339"/>
      <c r="M28" s="625" t="s">
        <v>717</v>
      </c>
      <c r="N28" s="625" t="s">
        <v>662</v>
      </c>
      <c r="O28" s="625" t="s">
        <v>59</v>
      </c>
      <c r="P28" s="629">
        <v>42710</v>
      </c>
      <c r="Q28" s="629">
        <v>42717</v>
      </c>
      <c r="R28" s="625" t="s">
        <v>47</v>
      </c>
      <c r="S28" s="201" t="s">
        <v>718</v>
      </c>
    </row>
    <row r="29" s="603" customFormat="1" ht="24.75" customHeight="1" spans="1:19">
      <c r="A29" s="52">
        <v>27</v>
      </c>
      <c r="B29" s="149"/>
      <c r="C29" s="175" t="s">
        <v>644</v>
      </c>
      <c r="D29" s="47" t="s">
        <v>145</v>
      </c>
      <c r="E29" s="322">
        <v>338400</v>
      </c>
      <c r="F29" s="152" t="s">
        <v>719</v>
      </c>
      <c r="G29" s="713">
        <v>42599</v>
      </c>
      <c r="H29" s="47">
        <v>42606</v>
      </c>
      <c r="I29" s="52">
        <f ca="1" t="shared" si="0"/>
        <v>1298</v>
      </c>
      <c r="J29" s="1772" t="s">
        <v>625</v>
      </c>
      <c r="K29" s="360">
        <v>42671</v>
      </c>
      <c r="L29" s="339" t="s">
        <v>52</v>
      </c>
      <c r="M29" s="630" t="s">
        <v>720</v>
      </c>
      <c r="N29" s="630" t="s">
        <v>653</v>
      </c>
      <c r="O29" s="630" t="s">
        <v>84</v>
      </c>
      <c r="P29" s="713">
        <v>42714</v>
      </c>
      <c r="Q29" s="713">
        <v>42717</v>
      </c>
      <c r="R29" s="630" t="s">
        <v>106</v>
      </c>
      <c r="S29" s="201" t="s">
        <v>718</v>
      </c>
    </row>
    <row r="30" s="603" customFormat="1" ht="24.75" customHeight="1" spans="1:19">
      <c r="A30" s="48">
        <v>28</v>
      </c>
      <c r="B30" s="149" t="s">
        <v>721</v>
      </c>
      <c r="C30" s="244" t="s">
        <v>49</v>
      </c>
      <c r="D30" s="47" t="s">
        <v>41</v>
      </c>
      <c r="E30" s="322">
        <v>302300</v>
      </c>
      <c r="F30" s="396" t="s">
        <v>722</v>
      </c>
      <c r="G30" s="713">
        <v>42683</v>
      </c>
      <c r="H30" s="47">
        <v>42693</v>
      </c>
      <c r="I30" s="52">
        <f ca="1" t="shared" si="0"/>
        <v>1211</v>
      </c>
      <c r="J30" s="1772" t="s">
        <v>629</v>
      </c>
      <c r="K30" s="314">
        <v>42697</v>
      </c>
      <c r="L30" s="339"/>
      <c r="M30" s="630" t="s">
        <v>723</v>
      </c>
      <c r="N30" s="361" t="s">
        <v>70</v>
      </c>
      <c r="O30" s="387" t="s">
        <v>59</v>
      </c>
      <c r="P30" s="388">
        <v>42648</v>
      </c>
      <c r="Q30" s="713">
        <v>42675</v>
      </c>
      <c r="R30" s="630" t="s">
        <v>47</v>
      </c>
      <c r="S30" s="196" t="s">
        <v>611</v>
      </c>
    </row>
    <row r="31" s="603" customFormat="1" ht="24.75" customHeight="1" spans="1:19">
      <c r="A31" s="52">
        <v>29</v>
      </c>
      <c r="B31" s="149"/>
      <c r="C31" s="175" t="s">
        <v>644</v>
      </c>
      <c r="D31" s="47" t="s">
        <v>41</v>
      </c>
      <c r="E31" s="322">
        <v>338400</v>
      </c>
      <c r="F31" s="152" t="s">
        <v>724</v>
      </c>
      <c r="G31" s="713">
        <v>42663</v>
      </c>
      <c r="H31" s="47">
        <v>42668</v>
      </c>
      <c r="I31" s="52">
        <f ca="1" t="shared" si="0"/>
        <v>1236</v>
      </c>
      <c r="J31" s="1772" t="s">
        <v>625</v>
      </c>
      <c r="K31" s="360">
        <v>42730</v>
      </c>
      <c r="L31" s="339"/>
      <c r="M31" s="630" t="s">
        <v>725</v>
      </c>
      <c r="N31" s="630" t="s">
        <v>726</v>
      </c>
      <c r="O31" s="630" t="s">
        <v>89</v>
      </c>
      <c r="P31" s="713">
        <v>42715</v>
      </c>
      <c r="Q31" s="713">
        <v>42715</v>
      </c>
      <c r="R31" s="630" t="s">
        <v>47</v>
      </c>
      <c r="S31" s="201" t="s">
        <v>611</v>
      </c>
    </row>
    <row r="32" s="603" customFormat="1" ht="24.75" customHeight="1" spans="1:19">
      <c r="A32" s="48">
        <v>30</v>
      </c>
      <c r="B32" s="149"/>
      <c r="C32" s="175" t="s">
        <v>644</v>
      </c>
      <c r="D32" s="47" t="s">
        <v>727</v>
      </c>
      <c r="E32" s="322">
        <v>338400</v>
      </c>
      <c r="F32" s="152" t="s">
        <v>728</v>
      </c>
      <c r="G32" s="713">
        <v>42626</v>
      </c>
      <c r="H32" s="47">
        <v>42635</v>
      </c>
      <c r="I32" s="52">
        <f ca="1" t="shared" si="0"/>
        <v>1269</v>
      </c>
      <c r="J32" s="1772" t="s">
        <v>629</v>
      </c>
      <c r="K32" s="360">
        <v>42730</v>
      </c>
      <c r="L32" s="339" t="s">
        <v>52</v>
      </c>
      <c r="M32" s="630" t="s">
        <v>729</v>
      </c>
      <c r="N32" s="630" t="s">
        <v>730</v>
      </c>
      <c r="O32" s="630" t="s">
        <v>59</v>
      </c>
      <c r="P32" s="713">
        <v>42717</v>
      </c>
      <c r="Q32" s="713">
        <v>42723</v>
      </c>
      <c r="R32" s="630" t="s">
        <v>106</v>
      </c>
      <c r="S32" s="201" t="s">
        <v>731</v>
      </c>
    </row>
    <row r="33" s="603" customFormat="1" ht="24.75" customHeight="1" spans="1:19">
      <c r="A33" s="52">
        <v>31</v>
      </c>
      <c r="B33" s="149"/>
      <c r="C33" s="244" t="s">
        <v>49</v>
      </c>
      <c r="D33" s="47" t="s">
        <v>145</v>
      </c>
      <c r="E33" s="322">
        <v>299800</v>
      </c>
      <c r="F33" s="152" t="s">
        <v>732</v>
      </c>
      <c r="G33" s="713">
        <v>42671</v>
      </c>
      <c r="H33" s="47">
        <v>42688</v>
      </c>
      <c r="I33" s="52">
        <f ca="1" t="shared" si="0"/>
        <v>1216</v>
      </c>
      <c r="J33" s="1772" t="s">
        <v>629</v>
      </c>
      <c r="K33" s="314">
        <v>42700</v>
      </c>
      <c r="L33" s="339"/>
      <c r="M33" s="361" t="s">
        <v>733</v>
      </c>
      <c r="N33" s="630" t="s">
        <v>225</v>
      </c>
      <c r="O33" s="630" t="s">
        <v>89</v>
      </c>
      <c r="P33" s="713">
        <v>42724</v>
      </c>
      <c r="Q33" s="713">
        <v>42726</v>
      </c>
      <c r="R33" s="630" t="s">
        <v>47</v>
      </c>
      <c r="S33" s="201" t="s">
        <v>731</v>
      </c>
    </row>
    <row r="34" s="603" customFormat="1" ht="24.75" customHeight="1" spans="1:19">
      <c r="A34" s="48">
        <v>32</v>
      </c>
      <c r="B34" s="149"/>
      <c r="C34" s="175" t="s">
        <v>644</v>
      </c>
      <c r="D34" s="47" t="s">
        <v>60</v>
      </c>
      <c r="E34" s="322">
        <v>338400</v>
      </c>
      <c r="F34" s="152" t="s">
        <v>734</v>
      </c>
      <c r="G34" s="713">
        <v>42690</v>
      </c>
      <c r="H34" s="47">
        <v>42703</v>
      </c>
      <c r="I34" s="52">
        <f ca="1" t="shared" si="0"/>
        <v>1201</v>
      </c>
      <c r="J34" s="1772" t="s">
        <v>714</v>
      </c>
      <c r="K34" s="360">
        <v>42730</v>
      </c>
      <c r="L34" s="339"/>
      <c r="M34" s="630" t="s">
        <v>735</v>
      </c>
      <c r="N34" s="630" t="s">
        <v>736</v>
      </c>
      <c r="O34" s="630" t="s">
        <v>89</v>
      </c>
      <c r="P34" s="713">
        <v>42721</v>
      </c>
      <c r="Q34" s="713">
        <v>42721</v>
      </c>
      <c r="R34" s="630" t="s">
        <v>47</v>
      </c>
      <c r="S34" s="201" t="s">
        <v>731</v>
      </c>
    </row>
    <row r="35" s="603" customFormat="1" ht="24.75" customHeight="1" spans="1:19">
      <c r="A35" s="52">
        <v>33</v>
      </c>
      <c r="B35" s="149"/>
      <c r="C35" s="175" t="s">
        <v>644</v>
      </c>
      <c r="D35" s="47" t="s">
        <v>60</v>
      </c>
      <c r="E35" s="322">
        <v>338400</v>
      </c>
      <c r="F35" s="395" t="s">
        <v>737</v>
      </c>
      <c r="G35" s="713">
        <v>42683</v>
      </c>
      <c r="H35" s="47">
        <v>42693</v>
      </c>
      <c r="I35" s="52">
        <f ca="1" t="shared" si="0"/>
        <v>1211</v>
      </c>
      <c r="J35" s="1772" t="s">
        <v>738</v>
      </c>
      <c r="K35" s="360">
        <v>42730</v>
      </c>
      <c r="L35" s="339"/>
      <c r="M35" s="630" t="s">
        <v>739</v>
      </c>
      <c r="N35" s="630" t="s">
        <v>698</v>
      </c>
      <c r="O35" s="630" t="s">
        <v>84</v>
      </c>
      <c r="P35" s="713">
        <v>42719</v>
      </c>
      <c r="Q35" s="713">
        <v>42720</v>
      </c>
      <c r="R35" s="630" t="s">
        <v>47</v>
      </c>
      <c r="S35" s="201" t="s">
        <v>731</v>
      </c>
    </row>
    <row r="36" s="603" customFormat="1" ht="24.75" customHeight="1" spans="1:19">
      <c r="A36" s="48">
        <v>34</v>
      </c>
      <c r="B36" s="149"/>
      <c r="C36" s="244" t="s">
        <v>49</v>
      </c>
      <c r="D36" s="47" t="s">
        <v>60</v>
      </c>
      <c r="E36" s="322">
        <v>299800</v>
      </c>
      <c r="F36" s="152" t="s">
        <v>740</v>
      </c>
      <c r="G36" s="713">
        <v>42629</v>
      </c>
      <c r="H36" s="47">
        <v>42637</v>
      </c>
      <c r="I36" s="52">
        <f ca="1" t="shared" si="0"/>
        <v>1267</v>
      </c>
      <c r="J36" s="1772" t="s">
        <v>741</v>
      </c>
      <c r="K36" s="314">
        <v>42640</v>
      </c>
      <c r="L36" s="339" t="s">
        <v>52</v>
      </c>
      <c r="M36" s="630" t="s">
        <v>742</v>
      </c>
      <c r="N36" s="630" t="s">
        <v>743</v>
      </c>
      <c r="O36" s="630" t="s">
        <v>744</v>
      </c>
      <c r="P36" s="713">
        <v>42722</v>
      </c>
      <c r="Q36" s="713">
        <v>42722</v>
      </c>
      <c r="R36" s="630" t="s">
        <v>47</v>
      </c>
      <c r="S36" s="201" t="s">
        <v>745</v>
      </c>
    </row>
    <row r="37" s="603" customFormat="1" ht="24.75" customHeight="1" spans="1:19">
      <c r="A37" s="52">
        <v>35</v>
      </c>
      <c r="B37" s="149"/>
      <c r="C37" s="175" t="s">
        <v>644</v>
      </c>
      <c r="D37" s="47" t="s">
        <v>645</v>
      </c>
      <c r="E37" s="322">
        <v>338400</v>
      </c>
      <c r="F37" s="151" t="s">
        <v>746</v>
      </c>
      <c r="G37" s="713">
        <v>42683</v>
      </c>
      <c r="H37" s="47">
        <v>42693</v>
      </c>
      <c r="I37" s="52">
        <f ca="1" t="shared" si="0"/>
        <v>1211</v>
      </c>
      <c r="J37" s="1772" t="s">
        <v>714</v>
      </c>
      <c r="K37" s="314">
        <v>42700</v>
      </c>
      <c r="L37" s="339"/>
      <c r="M37" s="630" t="s">
        <v>747</v>
      </c>
      <c r="N37" s="630" t="s">
        <v>662</v>
      </c>
      <c r="O37" s="630" t="s">
        <v>59</v>
      </c>
      <c r="P37" s="713">
        <v>42730</v>
      </c>
      <c r="Q37" s="713">
        <v>42730</v>
      </c>
      <c r="R37" s="630" t="s">
        <v>47</v>
      </c>
      <c r="S37" s="196" t="s">
        <v>748</v>
      </c>
    </row>
    <row r="38" s="603" customFormat="1" ht="24.75" customHeight="1" spans="1:19">
      <c r="A38" s="48">
        <v>36</v>
      </c>
      <c r="B38" s="149"/>
      <c r="C38" s="244" t="s">
        <v>49</v>
      </c>
      <c r="D38" s="47" t="s">
        <v>749</v>
      </c>
      <c r="E38" s="322">
        <v>299800</v>
      </c>
      <c r="F38" s="152" t="s">
        <v>750</v>
      </c>
      <c r="G38" s="713">
        <v>42720</v>
      </c>
      <c r="H38" s="47">
        <v>42730</v>
      </c>
      <c r="I38" s="52">
        <f ca="1" t="shared" si="0"/>
        <v>1174</v>
      </c>
      <c r="J38" s="1772" t="s">
        <v>629</v>
      </c>
      <c r="K38" s="314">
        <v>42730</v>
      </c>
      <c r="L38" s="339"/>
      <c r="M38" s="630" t="s">
        <v>751</v>
      </c>
      <c r="N38" s="630" t="s">
        <v>730</v>
      </c>
      <c r="O38" s="630" t="s">
        <v>59</v>
      </c>
      <c r="P38" s="713">
        <v>42708</v>
      </c>
      <c r="Q38" s="713">
        <v>42723</v>
      </c>
      <c r="R38" s="630" t="s">
        <v>47</v>
      </c>
      <c r="S38" s="201" t="s">
        <v>752</v>
      </c>
    </row>
    <row r="39" s="603" customFormat="1" ht="24.75" customHeight="1" spans="1:19">
      <c r="A39" s="52">
        <v>37</v>
      </c>
      <c r="B39" s="149"/>
      <c r="C39" s="175" t="s">
        <v>644</v>
      </c>
      <c r="D39" s="47" t="s">
        <v>753</v>
      </c>
      <c r="E39" s="322">
        <v>338400</v>
      </c>
      <c r="F39" s="152" t="s">
        <v>754</v>
      </c>
      <c r="G39" s="713">
        <v>42721</v>
      </c>
      <c r="H39" s="47">
        <v>42729</v>
      </c>
      <c r="I39" s="52">
        <f ca="1" t="shared" si="0"/>
        <v>1175</v>
      </c>
      <c r="J39" s="1772" t="s">
        <v>629</v>
      </c>
      <c r="K39" s="360">
        <v>42746</v>
      </c>
      <c r="L39" s="339"/>
      <c r="M39" s="630" t="s">
        <v>755</v>
      </c>
      <c r="N39" s="630" t="s">
        <v>662</v>
      </c>
      <c r="O39" s="630" t="s">
        <v>59</v>
      </c>
      <c r="P39" s="713">
        <v>42730</v>
      </c>
      <c r="Q39" s="713">
        <v>42730</v>
      </c>
      <c r="R39" s="630" t="s">
        <v>47</v>
      </c>
      <c r="S39" s="201" t="s">
        <v>756</v>
      </c>
    </row>
    <row r="40" s="603" customFormat="1" ht="24.75" customHeight="1" spans="1:19">
      <c r="A40" s="48">
        <v>38</v>
      </c>
      <c r="B40" s="149"/>
      <c r="C40" s="175" t="s">
        <v>644</v>
      </c>
      <c r="D40" s="47" t="s">
        <v>672</v>
      </c>
      <c r="E40" s="322">
        <v>338400</v>
      </c>
      <c r="F40" s="152" t="s">
        <v>757</v>
      </c>
      <c r="G40" s="713">
        <v>42628</v>
      </c>
      <c r="H40" s="47">
        <v>42634</v>
      </c>
      <c r="I40" s="52">
        <f ca="1" t="shared" si="0"/>
        <v>1270</v>
      </c>
      <c r="J40" s="1772" t="s">
        <v>629</v>
      </c>
      <c r="K40" s="360">
        <v>42746</v>
      </c>
      <c r="L40" s="339" t="s">
        <v>52</v>
      </c>
      <c r="M40" s="630" t="s">
        <v>758</v>
      </c>
      <c r="N40" s="630" t="s">
        <v>225</v>
      </c>
      <c r="O40" s="630" t="s">
        <v>89</v>
      </c>
      <c r="P40" s="713">
        <v>42721</v>
      </c>
      <c r="Q40" s="713">
        <v>42721</v>
      </c>
      <c r="R40" s="630" t="s">
        <v>47</v>
      </c>
      <c r="S40" s="201" t="s">
        <v>745</v>
      </c>
    </row>
    <row r="41" s="603" customFormat="1" ht="24.75" customHeight="1" spans="1:19">
      <c r="A41" s="52">
        <v>39</v>
      </c>
      <c r="B41" s="149"/>
      <c r="C41" s="175" t="s">
        <v>644</v>
      </c>
      <c r="D41" s="44" t="s">
        <v>41</v>
      </c>
      <c r="E41" s="35">
        <v>341800</v>
      </c>
      <c r="F41" s="151" t="s">
        <v>759</v>
      </c>
      <c r="G41" s="629">
        <v>42688</v>
      </c>
      <c r="H41" s="44">
        <v>42701</v>
      </c>
      <c r="I41" s="48">
        <f ca="1" t="shared" si="0"/>
        <v>1203</v>
      </c>
      <c r="J41" s="638" t="s">
        <v>629</v>
      </c>
      <c r="K41" s="360">
        <v>42746</v>
      </c>
      <c r="L41" s="339"/>
      <c r="M41" s="630" t="s">
        <v>760</v>
      </c>
      <c r="N41" s="630" t="s">
        <v>225</v>
      </c>
      <c r="O41" s="630" t="s">
        <v>89</v>
      </c>
      <c r="P41" s="423">
        <v>42721</v>
      </c>
      <c r="Q41" s="289">
        <v>42727</v>
      </c>
      <c r="R41" s="625" t="s">
        <v>47</v>
      </c>
      <c r="S41" s="196" t="s">
        <v>761</v>
      </c>
    </row>
    <row r="42" s="603" customFormat="1" ht="24.75" customHeight="1" spans="1:19">
      <c r="A42" s="48">
        <v>40</v>
      </c>
      <c r="B42" s="149"/>
      <c r="C42" s="175" t="s">
        <v>644</v>
      </c>
      <c r="D42" s="47" t="s">
        <v>41</v>
      </c>
      <c r="E42" s="322">
        <v>338400</v>
      </c>
      <c r="F42" s="152" t="s">
        <v>762</v>
      </c>
      <c r="G42" s="713">
        <v>42712</v>
      </c>
      <c r="H42" s="47">
        <v>42722</v>
      </c>
      <c r="I42" s="52">
        <f ca="1" t="shared" si="0"/>
        <v>1182</v>
      </c>
      <c r="J42" s="1772" t="s">
        <v>629</v>
      </c>
      <c r="K42" s="360">
        <v>42746</v>
      </c>
      <c r="L42" s="339" t="s">
        <v>52</v>
      </c>
      <c r="M42" s="327" t="s">
        <v>763</v>
      </c>
      <c r="N42" s="630" t="s">
        <v>653</v>
      </c>
      <c r="O42" s="327" t="s">
        <v>84</v>
      </c>
      <c r="P42" s="377">
        <v>42731</v>
      </c>
      <c r="Q42" s="756">
        <v>42731</v>
      </c>
      <c r="R42" s="630" t="s">
        <v>47</v>
      </c>
      <c r="S42" s="201" t="s">
        <v>761</v>
      </c>
    </row>
    <row r="43" s="603" customFormat="1" ht="24.75" customHeight="1" spans="1:19">
      <c r="A43" s="52">
        <v>41</v>
      </c>
      <c r="B43" s="149"/>
      <c r="C43" s="244" t="s">
        <v>49</v>
      </c>
      <c r="D43" s="47" t="s">
        <v>41</v>
      </c>
      <c r="E43" s="322">
        <v>299800</v>
      </c>
      <c r="F43" s="152" t="s">
        <v>764</v>
      </c>
      <c r="G43" s="713">
        <v>42720</v>
      </c>
      <c r="H43" s="47">
        <v>42730</v>
      </c>
      <c r="I43" s="52">
        <f ca="1" t="shared" si="0"/>
        <v>1174</v>
      </c>
      <c r="J43" s="1772" t="s">
        <v>629</v>
      </c>
      <c r="K43" s="314">
        <v>42730</v>
      </c>
      <c r="L43" s="339"/>
      <c r="M43" s="630" t="s">
        <v>765</v>
      </c>
      <c r="N43" s="361" t="s">
        <v>70</v>
      </c>
      <c r="O43" s="361" t="s">
        <v>59</v>
      </c>
      <c r="P43" s="388">
        <v>42729</v>
      </c>
      <c r="Q43" s="713">
        <v>42729</v>
      </c>
      <c r="R43" s="630" t="s">
        <v>106</v>
      </c>
      <c r="S43" s="196" t="s">
        <v>761</v>
      </c>
    </row>
    <row r="44" s="603" customFormat="1" ht="24.75" customHeight="1" spans="1:19">
      <c r="A44" s="48">
        <v>42</v>
      </c>
      <c r="B44" s="149"/>
      <c r="C44" s="244" t="s">
        <v>49</v>
      </c>
      <c r="D44" s="47" t="s">
        <v>60</v>
      </c>
      <c r="E44" s="322">
        <v>299800</v>
      </c>
      <c r="F44" s="152" t="s">
        <v>766</v>
      </c>
      <c r="G44" s="713">
        <v>42719</v>
      </c>
      <c r="H44" s="47">
        <v>42733</v>
      </c>
      <c r="I44" s="52">
        <f ca="1" t="shared" si="0"/>
        <v>1171</v>
      </c>
      <c r="J44" s="1772" t="s">
        <v>629</v>
      </c>
      <c r="K44" s="360">
        <v>42746</v>
      </c>
      <c r="L44" s="339"/>
      <c r="M44" s="630" t="s">
        <v>767</v>
      </c>
      <c r="N44" s="630" t="s">
        <v>683</v>
      </c>
      <c r="O44" s="630" t="s">
        <v>84</v>
      </c>
      <c r="P44" s="713">
        <v>42738</v>
      </c>
      <c r="Q44" s="713">
        <v>42738</v>
      </c>
      <c r="R44" s="630" t="s">
        <v>47</v>
      </c>
      <c r="S44" s="201" t="s">
        <v>768</v>
      </c>
    </row>
    <row r="45" s="603" customFormat="1" ht="24.75" customHeight="1" spans="1:19">
      <c r="A45" s="52">
        <v>43</v>
      </c>
      <c r="B45" s="149"/>
      <c r="C45" s="175" t="s">
        <v>644</v>
      </c>
      <c r="D45" s="47" t="s">
        <v>41</v>
      </c>
      <c r="E45" s="322">
        <v>334400</v>
      </c>
      <c r="F45" s="152" t="s">
        <v>769</v>
      </c>
      <c r="G45" s="713">
        <v>42727</v>
      </c>
      <c r="H45" s="47">
        <v>42738</v>
      </c>
      <c r="I45" s="52">
        <f ca="1" t="shared" si="0"/>
        <v>1166</v>
      </c>
      <c r="J45" s="1772" t="s">
        <v>629</v>
      </c>
      <c r="K45" s="360">
        <v>42746</v>
      </c>
      <c r="L45" s="339"/>
      <c r="M45" s="327" t="s">
        <v>770</v>
      </c>
      <c r="N45" s="630" t="s">
        <v>662</v>
      </c>
      <c r="O45" s="327" t="s">
        <v>59</v>
      </c>
      <c r="P45" s="377">
        <v>42741</v>
      </c>
      <c r="Q45" s="756">
        <v>42742</v>
      </c>
      <c r="R45" s="630" t="s">
        <v>47</v>
      </c>
      <c r="S45" s="201" t="s">
        <v>771</v>
      </c>
    </row>
    <row r="46" s="603" customFormat="1" ht="24.75" customHeight="1" spans="1:19">
      <c r="A46" s="48">
        <v>44</v>
      </c>
      <c r="B46" s="149"/>
      <c r="C46" s="175" t="s">
        <v>644</v>
      </c>
      <c r="D46" s="47" t="s">
        <v>41</v>
      </c>
      <c r="E46" s="322">
        <v>334400</v>
      </c>
      <c r="F46" s="152" t="s">
        <v>772</v>
      </c>
      <c r="G46" s="713">
        <v>42727</v>
      </c>
      <c r="H46" s="47">
        <v>42738</v>
      </c>
      <c r="I46" s="52">
        <f ca="1" t="shared" si="0"/>
        <v>1166</v>
      </c>
      <c r="J46" s="1772" t="s">
        <v>629</v>
      </c>
      <c r="K46" s="360">
        <v>42746</v>
      </c>
      <c r="L46" s="339"/>
      <c r="M46" s="327" t="s">
        <v>773</v>
      </c>
      <c r="N46" s="630" t="s">
        <v>662</v>
      </c>
      <c r="O46" s="327" t="s">
        <v>59</v>
      </c>
      <c r="P46" s="377">
        <v>42741</v>
      </c>
      <c r="Q46" s="756">
        <v>42742</v>
      </c>
      <c r="R46" s="630" t="s">
        <v>47</v>
      </c>
      <c r="S46" s="201" t="s">
        <v>771</v>
      </c>
    </row>
    <row r="47" s="1758" customFormat="1" ht="24.75" customHeight="1" spans="1:19">
      <c r="A47" s="52">
        <v>45</v>
      </c>
      <c r="B47" s="847" t="s">
        <v>721</v>
      </c>
      <c r="C47" s="1470" t="s">
        <v>644</v>
      </c>
      <c r="D47" s="268" t="s">
        <v>645</v>
      </c>
      <c r="E47" s="908">
        <v>338400</v>
      </c>
      <c r="F47" s="1010" t="s">
        <v>774</v>
      </c>
      <c r="G47" s="1764">
        <v>42683</v>
      </c>
      <c r="H47" s="268">
        <v>42616</v>
      </c>
      <c r="I47" s="218">
        <f ca="1" t="shared" si="0"/>
        <v>1288</v>
      </c>
      <c r="J47" s="1773" t="s">
        <v>629</v>
      </c>
      <c r="K47" s="768">
        <v>42671</v>
      </c>
      <c r="L47" s="339" t="s">
        <v>52</v>
      </c>
      <c r="M47" s="1774" t="s">
        <v>775</v>
      </c>
      <c r="N47" s="1774" t="s">
        <v>70</v>
      </c>
      <c r="O47" s="1774" t="s">
        <v>59</v>
      </c>
      <c r="P47" s="1764">
        <v>42735</v>
      </c>
      <c r="Q47" s="1764">
        <v>42735</v>
      </c>
      <c r="R47" s="1774" t="s">
        <v>47</v>
      </c>
      <c r="S47" s="424" t="s">
        <v>776</v>
      </c>
    </row>
    <row r="48" s="603" customFormat="1" ht="24.75" customHeight="1" spans="1:19">
      <c r="A48" s="48">
        <v>46</v>
      </c>
      <c r="B48" s="149"/>
      <c r="C48" s="244" t="s">
        <v>635</v>
      </c>
      <c r="D48" s="47" t="s">
        <v>41</v>
      </c>
      <c r="E48" s="322">
        <v>364700</v>
      </c>
      <c r="F48" s="152" t="s">
        <v>777</v>
      </c>
      <c r="G48" s="713">
        <v>42635</v>
      </c>
      <c r="H48" s="47">
        <v>42648</v>
      </c>
      <c r="I48" s="52">
        <f ca="1" t="shared" si="0"/>
        <v>1256</v>
      </c>
      <c r="J48" s="1772" t="s">
        <v>629</v>
      </c>
      <c r="K48" s="360">
        <v>42749</v>
      </c>
      <c r="L48" s="339" t="s">
        <v>52</v>
      </c>
      <c r="M48" s="340" t="s">
        <v>778</v>
      </c>
      <c r="N48" s="340" t="s">
        <v>662</v>
      </c>
      <c r="O48" s="340" t="s">
        <v>59</v>
      </c>
      <c r="P48" s="393">
        <v>42738</v>
      </c>
      <c r="Q48" s="713">
        <v>42739</v>
      </c>
      <c r="R48" s="630" t="s">
        <v>47</v>
      </c>
      <c r="S48" s="201" t="s">
        <v>779</v>
      </c>
    </row>
    <row r="49" s="603" customFormat="1" ht="24.75" customHeight="1" spans="1:19">
      <c r="A49" s="52">
        <v>47</v>
      </c>
      <c r="B49" s="149"/>
      <c r="C49" s="244" t="s">
        <v>49</v>
      </c>
      <c r="D49" s="47" t="s">
        <v>41</v>
      </c>
      <c r="E49" s="322">
        <v>299800</v>
      </c>
      <c r="F49" s="152" t="s">
        <v>780</v>
      </c>
      <c r="G49" s="713">
        <v>42720</v>
      </c>
      <c r="H49" s="47">
        <v>42730</v>
      </c>
      <c r="I49" s="52">
        <f ca="1" t="shared" si="0"/>
        <v>1174</v>
      </c>
      <c r="J49" s="1772" t="s">
        <v>629</v>
      </c>
      <c r="K49" s="360">
        <v>42730</v>
      </c>
      <c r="L49" s="339"/>
      <c r="M49" s="630" t="s">
        <v>781</v>
      </c>
      <c r="N49" s="361" t="s">
        <v>782</v>
      </c>
      <c r="O49" s="361" t="s">
        <v>783</v>
      </c>
      <c r="P49" s="388">
        <v>42737</v>
      </c>
      <c r="Q49" s="713">
        <v>42738</v>
      </c>
      <c r="R49" s="630" t="s">
        <v>47</v>
      </c>
      <c r="S49" s="196" t="s">
        <v>784</v>
      </c>
    </row>
    <row r="50" s="603" customFormat="1" ht="24.75" customHeight="1" spans="1:19">
      <c r="A50" s="48">
        <v>48</v>
      </c>
      <c r="B50" s="149"/>
      <c r="C50" s="175" t="s">
        <v>644</v>
      </c>
      <c r="D50" s="47" t="s">
        <v>41</v>
      </c>
      <c r="E50" s="322">
        <v>338400</v>
      </c>
      <c r="F50" s="152" t="s">
        <v>785</v>
      </c>
      <c r="G50" s="713">
        <v>42691</v>
      </c>
      <c r="H50" s="47">
        <v>42713</v>
      </c>
      <c r="I50" s="52">
        <f ca="1" t="shared" si="0"/>
        <v>1191</v>
      </c>
      <c r="J50" s="1772" t="s">
        <v>738</v>
      </c>
      <c r="K50" s="360">
        <v>42753</v>
      </c>
      <c r="L50" s="339"/>
      <c r="M50" s="327" t="s">
        <v>786</v>
      </c>
      <c r="N50" s="630" t="s">
        <v>787</v>
      </c>
      <c r="O50" s="327" t="s">
        <v>89</v>
      </c>
      <c r="P50" s="377">
        <v>42733</v>
      </c>
      <c r="Q50" s="756">
        <v>42733</v>
      </c>
      <c r="R50" s="630" t="s">
        <v>47</v>
      </c>
      <c r="S50" s="201" t="s">
        <v>788</v>
      </c>
    </row>
    <row r="51" s="603" customFormat="1" ht="24.75" customHeight="1" spans="1:19">
      <c r="A51" s="52">
        <v>49</v>
      </c>
      <c r="B51" s="462" t="s">
        <v>677</v>
      </c>
      <c r="C51" s="244" t="s">
        <v>635</v>
      </c>
      <c r="D51" s="438" t="s">
        <v>789</v>
      </c>
      <c r="E51" s="1765">
        <v>381200</v>
      </c>
      <c r="F51" s="1766" t="s">
        <v>790</v>
      </c>
      <c r="G51" s="1767">
        <v>42599</v>
      </c>
      <c r="H51" s="438">
        <v>42608</v>
      </c>
      <c r="I51" s="431">
        <f ca="1" t="shared" si="0"/>
        <v>1296</v>
      </c>
      <c r="J51" s="1775" t="s">
        <v>638</v>
      </c>
      <c r="K51" s="1776">
        <v>42753</v>
      </c>
      <c r="L51" s="449" t="s">
        <v>52</v>
      </c>
      <c r="M51" s="1777" t="s">
        <v>791</v>
      </c>
      <c r="N51" s="1777" t="s">
        <v>792</v>
      </c>
      <c r="O51" s="445" t="s">
        <v>641</v>
      </c>
      <c r="P51" s="553">
        <v>42742</v>
      </c>
      <c r="Q51" s="1781">
        <v>42742</v>
      </c>
      <c r="R51" s="1777" t="s">
        <v>47</v>
      </c>
      <c r="S51" s="1782" t="s">
        <v>793</v>
      </c>
    </row>
    <row r="52" s="604" customFormat="1" ht="24.75" customHeight="1" spans="1:19">
      <c r="A52" s="48">
        <v>50</v>
      </c>
      <c r="B52" s="821"/>
      <c r="C52" s="244" t="s">
        <v>49</v>
      </c>
      <c r="D52" s="47" t="s">
        <v>41</v>
      </c>
      <c r="E52" s="43">
        <v>302300</v>
      </c>
      <c r="F52" s="43" t="s">
        <v>794</v>
      </c>
      <c r="G52" s="713">
        <v>42741</v>
      </c>
      <c r="H52" s="47">
        <v>42752</v>
      </c>
      <c r="I52" s="52">
        <f ca="1" t="shared" si="0"/>
        <v>1152</v>
      </c>
      <c r="J52" s="1772" t="s">
        <v>629</v>
      </c>
      <c r="K52" s="360">
        <v>42754</v>
      </c>
      <c r="L52" s="339"/>
      <c r="M52" s="630" t="s">
        <v>795</v>
      </c>
      <c r="N52" s="361" t="s">
        <v>70</v>
      </c>
      <c r="O52" s="361" t="s">
        <v>59</v>
      </c>
      <c r="P52" s="388">
        <v>42742</v>
      </c>
      <c r="Q52" s="713">
        <v>42742</v>
      </c>
      <c r="R52" s="630" t="s">
        <v>47</v>
      </c>
      <c r="S52" s="201" t="s">
        <v>796</v>
      </c>
    </row>
    <row r="53" s="603" customFormat="1" ht="24.75" customHeight="1" spans="1:19">
      <c r="A53" s="52">
        <v>51</v>
      </c>
      <c r="B53" s="149"/>
      <c r="C53" s="175" t="s">
        <v>644</v>
      </c>
      <c r="D53" s="47" t="s">
        <v>41</v>
      </c>
      <c r="E53" s="322">
        <v>338400</v>
      </c>
      <c r="F53" s="152" t="s">
        <v>797</v>
      </c>
      <c r="G53" s="713">
        <v>42599</v>
      </c>
      <c r="H53" s="47">
        <v>42606</v>
      </c>
      <c r="I53" s="52">
        <f ca="1" t="shared" si="0"/>
        <v>1298</v>
      </c>
      <c r="J53" s="1772" t="s">
        <v>798</v>
      </c>
      <c r="K53" s="360">
        <v>42671</v>
      </c>
      <c r="L53" s="339" t="s">
        <v>52</v>
      </c>
      <c r="M53" s="625" t="s">
        <v>799</v>
      </c>
      <c r="N53" s="630" t="s">
        <v>800</v>
      </c>
      <c r="O53" s="327" t="s">
        <v>801</v>
      </c>
      <c r="P53" s="377">
        <v>42744</v>
      </c>
      <c r="Q53" s="756">
        <v>42744</v>
      </c>
      <c r="R53" s="630" t="s">
        <v>47</v>
      </c>
      <c r="S53" s="201" t="s">
        <v>796</v>
      </c>
    </row>
    <row r="54" s="603" customFormat="1" ht="24.75" customHeight="1" spans="1:19">
      <c r="A54" s="48">
        <v>52</v>
      </c>
      <c r="B54" s="149"/>
      <c r="C54" s="175" t="s">
        <v>644</v>
      </c>
      <c r="D54" s="44" t="s">
        <v>645</v>
      </c>
      <c r="E54" s="35">
        <v>338400</v>
      </c>
      <c r="F54" s="152" t="s">
        <v>802</v>
      </c>
      <c r="G54" s="629">
        <v>42690</v>
      </c>
      <c r="H54" s="44">
        <v>42701</v>
      </c>
      <c r="I54" s="48">
        <f ca="1" t="shared" si="0"/>
        <v>1203</v>
      </c>
      <c r="J54" s="638" t="s">
        <v>629</v>
      </c>
      <c r="K54" s="360">
        <v>42786</v>
      </c>
      <c r="L54" s="339" t="s">
        <v>52</v>
      </c>
      <c r="M54" s="630" t="s">
        <v>803</v>
      </c>
      <c r="N54" s="630" t="s">
        <v>45</v>
      </c>
      <c r="O54" s="630" t="s">
        <v>89</v>
      </c>
      <c r="P54" s="713">
        <v>42733</v>
      </c>
      <c r="Q54" s="713">
        <v>42735</v>
      </c>
      <c r="R54" s="630" t="s">
        <v>106</v>
      </c>
      <c r="S54" s="196" t="s">
        <v>804</v>
      </c>
    </row>
    <row r="55" s="603" customFormat="1" ht="24.75" customHeight="1" spans="1:19">
      <c r="A55" s="52">
        <v>53</v>
      </c>
      <c r="B55" s="149"/>
      <c r="C55" s="727" t="s">
        <v>805</v>
      </c>
      <c r="D55" s="47" t="s">
        <v>41</v>
      </c>
      <c r="E55" s="43">
        <v>372800</v>
      </c>
      <c r="F55" s="407" t="s">
        <v>806</v>
      </c>
      <c r="G55" s="47">
        <v>42741</v>
      </c>
      <c r="H55" s="47">
        <v>42754</v>
      </c>
      <c r="I55" s="52">
        <f ca="1" t="shared" si="0"/>
        <v>1150</v>
      </c>
      <c r="J55" s="721" t="s">
        <v>629</v>
      </c>
      <c r="K55" s="360">
        <v>42786</v>
      </c>
      <c r="L55" s="339"/>
      <c r="M55" s="327" t="s">
        <v>807</v>
      </c>
      <c r="N55" s="327" t="s">
        <v>808</v>
      </c>
      <c r="O55" s="327" t="s">
        <v>641</v>
      </c>
      <c r="P55" s="377">
        <v>42742</v>
      </c>
      <c r="Q55" s="47">
        <v>42748</v>
      </c>
      <c r="R55" s="52" t="s">
        <v>47</v>
      </c>
      <c r="S55" s="201" t="s">
        <v>809</v>
      </c>
    </row>
    <row r="56" s="603" customFormat="1" ht="24.75" customHeight="1" spans="1:19">
      <c r="A56" s="48">
        <v>54</v>
      </c>
      <c r="B56" s="149"/>
      <c r="C56" s="727" t="s">
        <v>49</v>
      </c>
      <c r="D56" s="47" t="s">
        <v>41</v>
      </c>
      <c r="E56" s="43">
        <v>302300</v>
      </c>
      <c r="F56" s="43" t="s">
        <v>810</v>
      </c>
      <c r="G56" s="47">
        <v>42741</v>
      </c>
      <c r="H56" s="47">
        <v>42752</v>
      </c>
      <c r="I56" s="52">
        <f ca="1" t="shared" si="0"/>
        <v>1152</v>
      </c>
      <c r="J56" s="721" t="s">
        <v>629</v>
      </c>
      <c r="K56" s="360">
        <v>42786</v>
      </c>
      <c r="L56" s="339"/>
      <c r="M56" s="52" t="s">
        <v>811</v>
      </c>
      <c r="N56" s="52" t="s">
        <v>812</v>
      </c>
      <c r="O56" s="52" t="s">
        <v>641</v>
      </c>
      <c r="P56" s="47">
        <v>42750</v>
      </c>
      <c r="Q56" s="47">
        <v>42750</v>
      </c>
      <c r="R56" s="52" t="s">
        <v>47</v>
      </c>
      <c r="S56" s="196" t="s">
        <v>813</v>
      </c>
    </row>
    <row r="57" s="603" customFormat="1" ht="24.75" customHeight="1" spans="1:19">
      <c r="A57" s="52">
        <v>55</v>
      </c>
      <c r="B57" s="149"/>
      <c r="C57" s="727" t="s">
        <v>644</v>
      </c>
      <c r="D57" s="47" t="s">
        <v>645</v>
      </c>
      <c r="E57" s="43">
        <v>334400</v>
      </c>
      <c r="F57" s="43" t="s">
        <v>814</v>
      </c>
      <c r="G57" s="47">
        <v>42773</v>
      </c>
      <c r="H57" s="47">
        <v>42777</v>
      </c>
      <c r="I57" s="52">
        <f ca="1" t="shared" si="0"/>
        <v>1127</v>
      </c>
      <c r="J57" s="1778" t="s">
        <v>629</v>
      </c>
      <c r="K57" s="360">
        <v>42786</v>
      </c>
      <c r="L57" s="339"/>
      <c r="M57" s="48" t="s">
        <v>815</v>
      </c>
      <c r="N57" s="48" t="s">
        <v>225</v>
      </c>
      <c r="O57" s="48" t="s">
        <v>89</v>
      </c>
      <c r="P57" s="44">
        <v>42779</v>
      </c>
      <c r="Q57" s="44">
        <v>42780</v>
      </c>
      <c r="R57" s="48" t="s">
        <v>106</v>
      </c>
      <c r="S57" s="196" t="s">
        <v>813</v>
      </c>
    </row>
    <row r="58" s="603" customFormat="1" ht="24.75" customHeight="1" spans="1:19">
      <c r="A58" s="48">
        <v>56</v>
      </c>
      <c r="B58" s="149"/>
      <c r="C58" s="727" t="s">
        <v>644</v>
      </c>
      <c r="D58" s="44" t="s">
        <v>145</v>
      </c>
      <c r="E58" s="55">
        <v>339800</v>
      </c>
      <c r="F58" s="55" t="s">
        <v>816</v>
      </c>
      <c r="G58" s="44">
        <v>42745</v>
      </c>
      <c r="H58" s="44">
        <v>42750</v>
      </c>
      <c r="I58" s="48">
        <f ca="1" t="shared" si="0"/>
        <v>1154</v>
      </c>
      <c r="J58" s="1778" t="s">
        <v>629</v>
      </c>
      <c r="K58" s="360">
        <v>42786</v>
      </c>
      <c r="L58" s="339"/>
      <c r="M58" s="48" t="s">
        <v>817</v>
      </c>
      <c r="N58" s="48" t="s">
        <v>683</v>
      </c>
      <c r="O58" s="48" t="s">
        <v>658</v>
      </c>
      <c r="P58" s="44">
        <v>42778</v>
      </c>
      <c r="Q58" s="44">
        <v>42778</v>
      </c>
      <c r="R58" s="48" t="s">
        <v>106</v>
      </c>
      <c r="S58" s="196" t="s">
        <v>813</v>
      </c>
    </row>
    <row r="59" s="603" customFormat="1" ht="24.75" customHeight="1" spans="1:19">
      <c r="A59" s="52">
        <v>57</v>
      </c>
      <c r="B59" s="149"/>
      <c r="C59" s="727" t="s">
        <v>644</v>
      </c>
      <c r="D59" s="44" t="s">
        <v>41</v>
      </c>
      <c r="E59" s="55">
        <v>339800</v>
      </c>
      <c r="F59" s="55" t="s">
        <v>818</v>
      </c>
      <c r="G59" s="44">
        <v>42745</v>
      </c>
      <c r="H59" s="44">
        <v>42750</v>
      </c>
      <c r="I59" s="48">
        <f ca="1" t="shared" si="0"/>
        <v>1154</v>
      </c>
      <c r="J59" s="721" t="s">
        <v>629</v>
      </c>
      <c r="K59" s="360">
        <v>42786</v>
      </c>
      <c r="L59" s="339"/>
      <c r="M59" s="354" t="s">
        <v>819</v>
      </c>
      <c r="N59" s="48" t="s">
        <v>820</v>
      </c>
      <c r="O59" s="354" t="s">
        <v>84</v>
      </c>
      <c r="P59" s="423">
        <v>42778</v>
      </c>
      <c r="Q59" s="364">
        <v>42778</v>
      </c>
      <c r="R59" s="48"/>
      <c r="S59" s="196" t="s">
        <v>821</v>
      </c>
    </row>
    <row r="60" s="603" customFormat="1" ht="24.75" customHeight="1" spans="1:19">
      <c r="A60" s="48">
        <v>58</v>
      </c>
      <c r="B60" s="149"/>
      <c r="C60" s="727" t="s">
        <v>644</v>
      </c>
      <c r="D60" s="47" t="s">
        <v>41</v>
      </c>
      <c r="E60" s="43">
        <v>338400</v>
      </c>
      <c r="F60" s="407" t="s">
        <v>822</v>
      </c>
      <c r="G60" s="47">
        <v>42691</v>
      </c>
      <c r="H60" s="47">
        <v>42710</v>
      </c>
      <c r="I60" s="52">
        <f ca="1" t="shared" si="0"/>
        <v>1194</v>
      </c>
      <c r="J60" s="721" t="s">
        <v>823</v>
      </c>
      <c r="K60" s="338">
        <v>42791</v>
      </c>
      <c r="L60" s="339"/>
      <c r="M60" s="327" t="s">
        <v>824</v>
      </c>
      <c r="N60" s="52" t="s">
        <v>45</v>
      </c>
      <c r="O60" s="327" t="s">
        <v>89</v>
      </c>
      <c r="P60" s="377">
        <v>42782</v>
      </c>
      <c r="Q60" s="1537">
        <v>42782</v>
      </c>
      <c r="R60" s="52" t="s">
        <v>47</v>
      </c>
      <c r="S60" s="201" t="s">
        <v>825</v>
      </c>
    </row>
    <row r="61" s="603" customFormat="1" ht="24.75" customHeight="1" spans="1:19">
      <c r="A61" s="52">
        <v>59</v>
      </c>
      <c r="B61" s="149"/>
      <c r="C61" s="727" t="s">
        <v>644</v>
      </c>
      <c r="D61" s="47" t="s">
        <v>41</v>
      </c>
      <c r="E61" s="55">
        <v>334400</v>
      </c>
      <c r="F61" s="43" t="s">
        <v>826</v>
      </c>
      <c r="G61" s="47">
        <v>42773</v>
      </c>
      <c r="H61" s="47">
        <v>42777</v>
      </c>
      <c r="I61" s="52">
        <f ca="1" t="shared" si="0"/>
        <v>1127</v>
      </c>
      <c r="J61" s="1778" t="s">
        <v>629</v>
      </c>
      <c r="K61" s="339">
        <v>42791</v>
      </c>
      <c r="L61" s="339"/>
      <c r="M61" s="354" t="s">
        <v>827</v>
      </c>
      <c r="N61" s="48" t="s">
        <v>683</v>
      </c>
      <c r="O61" s="354" t="s">
        <v>84</v>
      </c>
      <c r="P61" s="423">
        <v>42784</v>
      </c>
      <c r="Q61" s="364">
        <v>42786</v>
      </c>
      <c r="R61" s="48" t="s">
        <v>106</v>
      </c>
      <c r="S61" s="196" t="s">
        <v>825</v>
      </c>
    </row>
    <row r="62" s="603" customFormat="1" ht="24.75" customHeight="1" spans="1:19">
      <c r="A62" s="48">
        <v>60</v>
      </c>
      <c r="B62" s="462"/>
      <c r="C62" s="727" t="s">
        <v>635</v>
      </c>
      <c r="D62" s="47" t="s">
        <v>145</v>
      </c>
      <c r="E62" s="43">
        <v>364700</v>
      </c>
      <c r="F62" s="395" t="s">
        <v>828</v>
      </c>
      <c r="G62" s="47">
        <v>42752</v>
      </c>
      <c r="H62" s="47">
        <v>42776</v>
      </c>
      <c r="I62" s="431">
        <f ca="1" t="shared" si="0"/>
        <v>1128</v>
      </c>
      <c r="J62" s="721" t="s">
        <v>629</v>
      </c>
      <c r="K62" s="562">
        <v>42813</v>
      </c>
      <c r="L62" s="339" t="s">
        <v>52</v>
      </c>
      <c r="M62" s="431" t="s">
        <v>829</v>
      </c>
      <c r="N62" s="431" t="s">
        <v>695</v>
      </c>
      <c r="O62" s="445" t="s">
        <v>84</v>
      </c>
      <c r="P62" s="553">
        <v>42785</v>
      </c>
      <c r="Q62" s="1783">
        <v>42786</v>
      </c>
      <c r="R62" s="431" t="s">
        <v>47</v>
      </c>
      <c r="S62" s="1782" t="s">
        <v>830</v>
      </c>
    </row>
    <row r="63" s="603" customFormat="1" ht="24.75" customHeight="1" spans="1:19">
      <c r="A63" s="52">
        <v>61</v>
      </c>
      <c r="B63" s="149"/>
      <c r="C63" s="727" t="s">
        <v>49</v>
      </c>
      <c r="D63" s="44" t="s">
        <v>145</v>
      </c>
      <c r="E63" s="55">
        <v>302300</v>
      </c>
      <c r="F63" s="55" t="s">
        <v>831</v>
      </c>
      <c r="G63" s="44">
        <v>42741</v>
      </c>
      <c r="H63" s="44">
        <v>42750</v>
      </c>
      <c r="I63" s="48">
        <f ca="1" t="shared" si="0"/>
        <v>1154</v>
      </c>
      <c r="J63" s="1778" t="s">
        <v>832</v>
      </c>
      <c r="K63" s="562">
        <v>42813</v>
      </c>
      <c r="L63" s="339"/>
      <c r="M63" s="52" t="s">
        <v>833</v>
      </c>
      <c r="N63" s="52" t="s">
        <v>114</v>
      </c>
      <c r="O63" s="52" t="s">
        <v>59</v>
      </c>
      <c r="P63" s="47">
        <v>42787</v>
      </c>
      <c r="Q63" s="47">
        <v>42788</v>
      </c>
      <c r="R63" s="52" t="s">
        <v>47</v>
      </c>
      <c r="S63" s="196" t="s">
        <v>834</v>
      </c>
    </row>
    <row r="64" s="603" customFormat="1" ht="24.75" customHeight="1" spans="1:19">
      <c r="A64" s="48">
        <v>62</v>
      </c>
      <c r="B64" s="149"/>
      <c r="C64" s="727" t="s">
        <v>49</v>
      </c>
      <c r="D64" s="47" t="s">
        <v>41</v>
      </c>
      <c r="E64" s="43">
        <v>302300</v>
      </c>
      <c r="F64" s="43" t="s">
        <v>835</v>
      </c>
      <c r="G64" s="47">
        <v>42741</v>
      </c>
      <c r="H64" s="47">
        <v>42786</v>
      </c>
      <c r="I64" s="52">
        <f ca="1" t="shared" si="0"/>
        <v>1118</v>
      </c>
      <c r="J64" s="721" t="s">
        <v>629</v>
      </c>
      <c r="K64" s="562">
        <v>42813</v>
      </c>
      <c r="L64" s="339"/>
      <c r="M64" s="52" t="s">
        <v>836</v>
      </c>
      <c r="N64" s="52" t="s">
        <v>695</v>
      </c>
      <c r="O64" s="52" t="s">
        <v>84</v>
      </c>
      <c r="P64" s="47">
        <v>42790</v>
      </c>
      <c r="Q64" s="47">
        <v>42791</v>
      </c>
      <c r="R64" s="52" t="s">
        <v>106</v>
      </c>
      <c r="S64" s="196" t="s">
        <v>834</v>
      </c>
    </row>
    <row r="65" s="603" customFormat="1" ht="24.75" customHeight="1" spans="1:19">
      <c r="A65" s="52">
        <v>63</v>
      </c>
      <c r="B65" s="149"/>
      <c r="C65" s="727" t="s">
        <v>644</v>
      </c>
      <c r="D65" s="47" t="s">
        <v>41</v>
      </c>
      <c r="E65" s="55">
        <v>334400</v>
      </c>
      <c r="F65" s="43" t="s">
        <v>837</v>
      </c>
      <c r="G65" s="47">
        <v>42773</v>
      </c>
      <c r="H65" s="47">
        <v>42777</v>
      </c>
      <c r="I65" s="52">
        <f ca="1" t="shared" si="0"/>
        <v>1127</v>
      </c>
      <c r="J65" s="1778" t="s">
        <v>629</v>
      </c>
      <c r="K65" s="562">
        <v>42813</v>
      </c>
      <c r="L65" s="339"/>
      <c r="M65" s="354" t="s">
        <v>838</v>
      </c>
      <c r="N65" s="48" t="s">
        <v>736</v>
      </c>
      <c r="O65" s="354" t="s">
        <v>89</v>
      </c>
      <c r="P65" s="423">
        <v>42785</v>
      </c>
      <c r="Q65" s="364">
        <v>42786</v>
      </c>
      <c r="R65" s="48" t="s">
        <v>47</v>
      </c>
      <c r="S65" s="196" t="s">
        <v>839</v>
      </c>
    </row>
    <row r="66" s="603" customFormat="1" ht="24.75" customHeight="1" spans="1:19">
      <c r="A66" s="48">
        <v>64</v>
      </c>
      <c r="B66" s="149"/>
      <c r="C66" s="727" t="s">
        <v>49</v>
      </c>
      <c r="D66" s="47" t="s">
        <v>60</v>
      </c>
      <c r="E66" s="43">
        <v>302300</v>
      </c>
      <c r="F66" s="43" t="s">
        <v>840</v>
      </c>
      <c r="G66" s="47">
        <v>42741</v>
      </c>
      <c r="H66" s="47">
        <v>42752</v>
      </c>
      <c r="I66" s="52">
        <f ca="1" t="shared" si="0"/>
        <v>1152</v>
      </c>
      <c r="J66" s="721" t="s">
        <v>629</v>
      </c>
      <c r="K66" s="338">
        <v>42791</v>
      </c>
      <c r="L66" s="339"/>
      <c r="M66" s="361" t="s">
        <v>841</v>
      </c>
      <c r="N66" s="387" t="s">
        <v>695</v>
      </c>
      <c r="O66" s="387" t="s">
        <v>84</v>
      </c>
      <c r="P66" s="388">
        <v>42756</v>
      </c>
      <c r="Q66" s="47">
        <v>42779</v>
      </c>
      <c r="R66" s="52" t="s">
        <v>47</v>
      </c>
      <c r="S66" s="201" t="s">
        <v>842</v>
      </c>
    </row>
    <row r="67" s="603" customFormat="1" ht="24.75" customHeight="1" spans="1:19">
      <c r="A67" s="52">
        <v>65</v>
      </c>
      <c r="B67" s="462"/>
      <c r="C67" s="1784" t="s">
        <v>843</v>
      </c>
      <c r="D67" s="47" t="s">
        <v>41</v>
      </c>
      <c r="E67" s="43">
        <v>372800</v>
      </c>
      <c r="F67" s="43" t="s">
        <v>844</v>
      </c>
      <c r="G67" s="47">
        <v>42789</v>
      </c>
      <c r="H67" s="47">
        <v>42797</v>
      </c>
      <c r="I67" s="431">
        <f ca="1" t="shared" ref="I67:I130" si="1">TODAY()-H67</f>
        <v>1107</v>
      </c>
      <c r="J67" s="721" t="s">
        <v>629</v>
      </c>
      <c r="K67" s="562">
        <v>42813</v>
      </c>
      <c r="M67" s="431" t="s">
        <v>845</v>
      </c>
      <c r="N67" s="431" t="s">
        <v>846</v>
      </c>
      <c r="O67" s="431" t="s">
        <v>744</v>
      </c>
      <c r="P67" s="553">
        <v>42793</v>
      </c>
      <c r="Q67" s="1783">
        <v>42793</v>
      </c>
      <c r="R67" s="431" t="s">
        <v>106</v>
      </c>
      <c r="S67" s="1782" t="s">
        <v>847</v>
      </c>
    </row>
    <row r="68" s="603" customFormat="1" ht="24.75" customHeight="1" spans="1:19">
      <c r="A68" s="48">
        <v>66</v>
      </c>
      <c r="B68" s="149"/>
      <c r="C68" s="727" t="s">
        <v>49</v>
      </c>
      <c r="D68" s="47" t="s">
        <v>41</v>
      </c>
      <c r="E68" s="43">
        <v>302300</v>
      </c>
      <c r="F68" s="43" t="s">
        <v>848</v>
      </c>
      <c r="G68" s="47">
        <v>42794</v>
      </c>
      <c r="H68" s="47">
        <v>42798</v>
      </c>
      <c r="I68" s="52">
        <f ca="1" t="shared" si="1"/>
        <v>1106</v>
      </c>
      <c r="J68" s="721" t="s">
        <v>629</v>
      </c>
      <c r="K68" s="562">
        <v>42813</v>
      </c>
      <c r="L68" s="339"/>
      <c r="M68" s="52" t="s">
        <v>849</v>
      </c>
      <c r="N68" s="52" t="s">
        <v>736</v>
      </c>
      <c r="O68" s="52" t="s">
        <v>84</v>
      </c>
      <c r="P68" s="47">
        <v>42797</v>
      </c>
      <c r="Q68" s="47">
        <v>42797</v>
      </c>
      <c r="R68" s="52" t="s">
        <v>47</v>
      </c>
      <c r="S68" s="196" t="s">
        <v>850</v>
      </c>
    </row>
    <row r="69" s="603" customFormat="1" ht="24.75" customHeight="1" spans="1:19">
      <c r="A69" s="52">
        <v>67</v>
      </c>
      <c r="B69" s="149"/>
      <c r="C69" s="727" t="s">
        <v>49</v>
      </c>
      <c r="D69" s="47" t="s">
        <v>60</v>
      </c>
      <c r="E69" s="43">
        <v>302300</v>
      </c>
      <c r="F69" s="43" t="s">
        <v>851</v>
      </c>
      <c r="G69" s="47">
        <v>42794</v>
      </c>
      <c r="H69" s="47">
        <v>42800</v>
      </c>
      <c r="I69" s="52">
        <f ca="1" t="shared" si="1"/>
        <v>1104</v>
      </c>
      <c r="J69" s="721" t="s">
        <v>629</v>
      </c>
      <c r="K69" s="562">
        <v>42813</v>
      </c>
      <c r="L69" s="339"/>
      <c r="M69" s="361" t="s">
        <v>852</v>
      </c>
      <c r="N69" s="361" t="s">
        <v>853</v>
      </c>
      <c r="O69" s="361" t="s">
        <v>744</v>
      </c>
      <c r="P69" s="388">
        <v>42796</v>
      </c>
      <c r="Q69" s="47">
        <v>42796</v>
      </c>
      <c r="R69" s="52" t="s">
        <v>854</v>
      </c>
      <c r="S69" s="201" t="s">
        <v>855</v>
      </c>
    </row>
    <row r="70" s="603" customFormat="1" ht="24.75" customHeight="1" spans="1:19">
      <c r="A70" s="48">
        <v>68</v>
      </c>
      <c r="B70" s="149"/>
      <c r="C70" s="727" t="s">
        <v>49</v>
      </c>
      <c r="D70" s="47" t="s">
        <v>753</v>
      </c>
      <c r="E70" s="43">
        <v>302300</v>
      </c>
      <c r="F70" s="43" t="s">
        <v>856</v>
      </c>
      <c r="G70" s="47">
        <v>42789</v>
      </c>
      <c r="H70" s="47">
        <v>42797</v>
      </c>
      <c r="I70" s="52">
        <f ca="1" t="shared" si="1"/>
        <v>1107</v>
      </c>
      <c r="J70" s="721" t="s">
        <v>857</v>
      </c>
      <c r="K70" s="562">
        <v>42813</v>
      </c>
      <c r="M70" s="59" t="s">
        <v>858</v>
      </c>
      <c r="N70" s="1039" t="s">
        <v>782</v>
      </c>
      <c r="O70" s="1039" t="s">
        <v>641</v>
      </c>
      <c r="P70" s="388">
        <v>42805</v>
      </c>
      <c r="Q70" s="47">
        <v>42807</v>
      </c>
      <c r="R70" s="52" t="s">
        <v>106</v>
      </c>
      <c r="S70" s="201" t="s">
        <v>859</v>
      </c>
    </row>
    <row r="71" s="603" customFormat="1" ht="24.75" customHeight="1" spans="1:19">
      <c r="A71" s="52">
        <v>69</v>
      </c>
      <c r="B71" s="462"/>
      <c r="C71" s="1784" t="s">
        <v>843</v>
      </c>
      <c r="D71" s="47" t="s">
        <v>60</v>
      </c>
      <c r="E71" s="43">
        <v>372800</v>
      </c>
      <c r="F71" s="43" t="s">
        <v>860</v>
      </c>
      <c r="G71" s="47">
        <v>42789</v>
      </c>
      <c r="H71" s="47">
        <v>42797</v>
      </c>
      <c r="I71" s="431">
        <f ca="1" t="shared" si="1"/>
        <v>1107</v>
      </c>
      <c r="J71" s="721" t="s">
        <v>629</v>
      </c>
      <c r="K71" s="562">
        <v>42813</v>
      </c>
      <c r="L71" s="339"/>
      <c r="M71" s="431" t="s">
        <v>861</v>
      </c>
      <c r="N71" s="431" t="s">
        <v>45</v>
      </c>
      <c r="O71" s="445" t="s">
        <v>89</v>
      </c>
      <c r="P71" s="553">
        <v>42798</v>
      </c>
      <c r="Q71" s="1783">
        <v>42798</v>
      </c>
      <c r="R71" s="431" t="s">
        <v>47</v>
      </c>
      <c r="S71" s="1782" t="s">
        <v>862</v>
      </c>
    </row>
    <row r="72" s="603" customFormat="1" ht="24.75" customHeight="1" spans="1:19">
      <c r="A72" s="48">
        <v>70</v>
      </c>
      <c r="B72" s="149"/>
      <c r="C72" s="727" t="s">
        <v>635</v>
      </c>
      <c r="D72" s="47" t="s">
        <v>645</v>
      </c>
      <c r="E72" s="43">
        <v>364700</v>
      </c>
      <c r="F72" s="43" t="s">
        <v>863</v>
      </c>
      <c r="G72" s="47">
        <v>42628</v>
      </c>
      <c r="H72" s="47">
        <v>42634</v>
      </c>
      <c r="I72" s="392">
        <f ca="1" t="shared" si="1"/>
        <v>1270</v>
      </c>
      <c r="J72" s="721" t="s">
        <v>629</v>
      </c>
      <c r="K72" s="338">
        <v>42825</v>
      </c>
      <c r="L72" s="339" t="s">
        <v>52</v>
      </c>
      <c r="M72" s="327" t="s">
        <v>864</v>
      </c>
      <c r="N72" s="327" t="s">
        <v>80</v>
      </c>
      <c r="O72" s="327" t="s">
        <v>84</v>
      </c>
      <c r="P72" s="377">
        <v>42802</v>
      </c>
      <c r="Q72" s="47">
        <v>42802</v>
      </c>
      <c r="R72" s="52" t="s">
        <v>47</v>
      </c>
      <c r="S72" s="201" t="s">
        <v>865</v>
      </c>
    </row>
    <row r="73" s="603" customFormat="1" ht="24.75" customHeight="1" spans="1:19">
      <c r="A73" s="52">
        <v>71</v>
      </c>
      <c r="B73" s="149"/>
      <c r="C73" s="727" t="s">
        <v>644</v>
      </c>
      <c r="D73" s="47" t="s">
        <v>636</v>
      </c>
      <c r="E73" s="43">
        <v>341800</v>
      </c>
      <c r="F73" s="43" t="s">
        <v>866</v>
      </c>
      <c r="G73" s="47">
        <v>42688</v>
      </c>
      <c r="H73" s="47">
        <v>42701</v>
      </c>
      <c r="I73" s="392">
        <f ca="1" t="shared" si="1"/>
        <v>1203</v>
      </c>
      <c r="J73" s="1778" t="s">
        <v>629</v>
      </c>
      <c r="K73" s="338">
        <v>42825</v>
      </c>
      <c r="L73" s="339" t="s">
        <v>52</v>
      </c>
      <c r="M73" s="48" t="s">
        <v>867</v>
      </c>
      <c r="N73" s="48" t="s">
        <v>114</v>
      </c>
      <c r="O73" s="48" t="s">
        <v>59</v>
      </c>
      <c r="P73" s="44">
        <v>42798</v>
      </c>
      <c r="Q73" s="44">
        <v>42798</v>
      </c>
      <c r="R73" s="48" t="s">
        <v>47</v>
      </c>
      <c r="S73" s="196" t="s">
        <v>868</v>
      </c>
    </row>
    <row r="74" s="603" customFormat="1" ht="24.75" customHeight="1" spans="1:19">
      <c r="A74" s="48">
        <v>72</v>
      </c>
      <c r="B74" s="149"/>
      <c r="C74" s="727" t="s">
        <v>644</v>
      </c>
      <c r="D74" s="47" t="s">
        <v>60</v>
      </c>
      <c r="E74" s="43">
        <v>339800</v>
      </c>
      <c r="F74" s="43" t="s">
        <v>869</v>
      </c>
      <c r="G74" s="47">
        <v>42790</v>
      </c>
      <c r="H74" s="47">
        <v>42796</v>
      </c>
      <c r="I74" s="52">
        <f ca="1" t="shared" si="1"/>
        <v>1108</v>
      </c>
      <c r="J74" s="721" t="s">
        <v>629</v>
      </c>
      <c r="K74" s="338">
        <v>42825</v>
      </c>
      <c r="L74" s="339"/>
      <c r="M74" s="52" t="s">
        <v>870</v>
      </c>
      <c r="N74" s="52" t="s">
        <v>114</v>
      </c>
      <c r="O74" s="52" t="s">
        <v>59</v>
      </c>
      <c r="P74" s="47">
        <v>42808</v>
      </c>
      <c r="Q74" s="47">
        <v>42810</v>
      </c>
      <c r="R74" s="52" t="s">
        <v>47</v>
      </c>
      <c r="S74" s="201" t="s">
        <v>871</v>
      </c>
    </row>
    <row r="75" s="603" customFormat="1" ht="24.75" customHeight="1" spans="1:19">
      <c r="A75" s="52">
        <v>73</v>
      </c>
      <c r="B75" s="149"/>
      <c r="C75" s="727" t="s">
        <v>644</v>
      </c>
      <c r="D75" s="47" t="s">
        <v>41</v>
      </c>
      <c r="E75" s="43">
        <v>341800</v>
      </c>
      <c r="F75" s="43" t="s">
        <v>872</v>
      </c>
      <c r="G75" s="47">
        <v>42663</v>
      </c>
      <c r="H75" s="47">
        <v>42675</v>
      </c>
      <c r="I75" s="392">
        <f ca="1" t="shared" si="1"/>
        <v>1229</v>
      </c>
      <c r="J75" s="721" t="s">
        <v>873</v>
      </c>
      <c r="K75" s="338">
        <v>42671</v>
      </c>
      <c r="L75" s="339" t="s">
        <v>52</v>
      </c>
      <c r="M75" s="327" t="s">
        <v>874</v>
      </c>
      <c r="N75" s="52" t="s">
        <v>662</v>
      </c>
      <c r="O75" s="327" t="s">
        <v>59</v>
      </c>
      <c r="P75" s="377">
        <v>42814</v>
      </c>
      <c r="Q75" s="1537">
        <v>42815</v>
      </c>
      <c r="R75" s="52" t="s">
        <v>47</v>
      </c>
      <c r="S75" s="201" t="s">
        <v>875</v>
      </c>
    </row>
    <row r="76" s="603" customFormat="1" ht="24.75" customHeight="1" spans="1:19">
      <c r="A76" s="48">
        <v>74</v>
      </c>
      <c r="B76" s="149"/>
      <c r="C76" s="727" t="s">
        <v>644</v>
      </c>
      <c r="D76" s="44" t="s">
        <v>41</v>
      </c>
      <c r="E76" s="55">
        <v>334400</v>
      </c>
      <c r="F76" s="55" t="s">
        <v>876</v>
      </c>
      <c r="G76" s="132">
        <v>42816</v>
      </c>
      <c r="H76" s="44">
        <v>42819</v>
      </c>
      <c r="I76" s="48">
        <f ca="1" t="shared" si="1"/>
        <v>1085</v>
      </c>
      <c r="J76" s="1778" t="s">
        <v>629</v>
      </c>
      <c r="K76" s="339">
        <v>42825</v>
      </c>
      <c r="L76" s="339"/>
      <c r="M76" s="48" t="s">
        <v>877</v>
      </c>
      <c r="N76" s="48" t="s">
        <v>683</v>
      </c>
      <c r="O76" s="48" t="s">
        <v>89</v>
      </c>
      <c r="P76" s="44">
        <v>42820</v>
      </c>
      <c r="Q76" s="44">
        <v>42820</v>
      </c>
      <c r="R76" s="48" t="s">
        <v>106</v>
      </c>
      <c r="S76" s="196" t="s">
        <v>878</v>
      </c>
    </row>
    <row r="77" s="603" customFormat="1" ht="24.75" customHeight="1" spans="1:19">
      <c r="A77" s="52">
        <v>75</v>
      </c>
      <c r="B77" s="149"/>
      <c r="C77" s="727" t="s">
        <v>635</v>
      </c>
      <c r="D77" s="47" t="s">
        <v>41</v>
      </c>
      <c r="E77" s="43">
        <v>364700</v>
      </c>
      <c r="F77" s="43" t="s">
        <v>879</v>
      </c>
      <c r="G77" s="47">
        <v>42663</v>
      </c>
      <c r="H77" s="47">
        <v>42675</v>
      </c>
      <c r="I77" s="52">
        <f ca="1" t="shared" si="1"/>
        <v>1229</v>
      </c>
      <c r="J77" s="721" t="s">
        <v>629</v>
      </c>
      <c r="K77" s="338">
        <v>42825</v>
      </c>
      <c r="L77" s="339" t="s">
        <v>52</v>
      </c>
      <c r="M77" s="354" t="s">
        <v>880</v>
      </c>
      <c r="N77" s="327" t="s">
        <v>662</v>
      </c>
      <c r="O77" s="327" t="s">
        <v>59</v>
      </c>
      <c r="P77" s="377">
        <v>42779</v>
      </c>
      <c r="Q77" s="47">
        <v>42779</v>
      </c>
      <c r="R77" s="52" t="s">
        <v>47</v>
      </c>
      <c r="S77" s="201" t="s">
        <v>881</v>
      </c>
    </row>
    <row r="78" s="603" customFormat="1" ht="24.75" customHeight="1" spans="1:19">
      <c r="A78" s="48">
        <v>76</v>
      </c>
      <c r="B78" s="149"/>
      <c r="C78" s="727" t="s">
        <v>644</v>
      </c>
      <c r="D78" s="47" t="s">
        <v>753</v>
      </c>
      <c r="E78" s="43">
        <v>334400</v>
      </c>
      <c r="F78" s="43" t="s">
        <v>882</v>
      </c>
      <c r="G78" s="47">
        <v>42808</v>
      </c>
      <c r="H78" s="47">
        <v>42818</v>
      </c>
      <c r="I78" s="52">
        <f ca="1" t="shared" si="1"/>
        <v>1086</v>
      </c>
      <c r="J78" s="721" t="s">
        <v>629</v>
      </c>
      <c r="K78" s="365">
        <v>42825</v>
      </c>
      <c r="L78" s="339"/>
      <c r="M78" s="52" t="s">
        <v>883</v>
      </c>
      <c r="N78" s="52" t="s">
        <v>884</v>
      </c>
      <c r="O78" s="52" t="s">
        <v>744</v>
      </c>
      <c r="P78" s="47">
        <v>42821</v>
      </c>
      <c r="Q78" s="47">
        <v>42821</v>
      </c>
      <c r="R78" s="52" t="s">
        <v>106</v>
      </c>
      <c r="S78" s="201" t="s">
        <v>885</v>
      </c>
    </row>
    <row r="79" s="603" customFormat="1" ht="24.75" customHeight="1" spans="1:19">
      <c r="A79" s="52">
        <v>77</v>
      </c>
      <c r="B79" s="149"/>
      <c r="C79" s="727" t="s">
        <v>644</v>
      </c>
      <c r="D79" s="47" t="s">
        <v>41</v>
      </c>
      <c r="E79" s="43">
        <v>341800</v>
      </c>
      <c r="F79" s="43" t="s">
        <v>886</v>
      </c>
      <c r="G79" s="47">
        <v>42691</v>
      </c>
      <c r="H79" s="47">
        <v>42710</v>
      </c>
      <c r="I79" s="392">
        <f ca="1" t="shared" si="1"/>
        <v>1194</v>
      </c>
      <c r="J79" s="721" t="s">
        <v>887</v>
      </c>
      <c r="K79" s="338">
        <v>42845</v>
      </c>
      <c r="L79" s="339" t="s">
        <v>52</v>
      </c>
      <c r="M79" s="48" t="s">
        <v>888</v>
      </c>
      <c r="N79" s="52" t="s">
        <v>889</v>
      </c>
      <c r="O79" s="327" t="s">
        <v>89</v>
      </c>
      <c r="P79" s="377">
        <v>42813</v>
      </c>
      <c r="Q79" s="1537">
        <v>42813</v>
      </c>
      <c r="R79" s="52" t="s">
        <v>106</v>
      </c>
      <c r="S79" s="201" t="s">
        <v>890</v>
      </c>
    </row>
    <row r="80" s="603" customFormat="1" ht="24.75" customHeight="1" spans="1:19">
      <c r="A80" s="48">
        <v>78</v>
      </c>
      <c r="B80" s="149"/>
      <c r="C80" s="727" t="s">
        <v>49</v>
      </c>
      <c r="D80" s="47" t="s">
        <v>60</v>
      </c>
      <c r="E80" s="43">
        <v>302300</v>
      </c>
      <c r="F80" s="43" t="s">
        <v>891</v>
      </c>
      <c r="G80" s="47">
        <v>42809</v>
      </c>
      <c r="H80" s="47">
        <v>42814</v>
      </c>
      <c r="I80" s="52">
        <f ca="1" t="shared" si="1"/>
        <v>1090</v>
      </c>
      <c r="J80" s="721" t="s">
        <v>629</v>
      </c>
      <c r="K80" s="338">
        <v>42845</v>
      </c>
      <c r="L80" s="339"/>
      <c r="M80" s="1039" t="s">
        <v>892</v>
      </c>
      <c r="N80" s="1039" t="s">
        <v>80</v>
      </c>
      <c r="O80" s="1039" t="s">
        <v>84</v>
      </c>
      <c r="P80" s="388">
        <v>42817</v>
      </c>
      <c r="Q80" s="47">
        <v>42818</v>
      </c>
      <c r="R80" s="52" t="s">
        <v>47</v>
      </c>
      <c r="S80" s="201" t="s">
        <v>893</v>
      </c>
    </row>
    <row r="81" s="625" customFormat="1" ht="24.75" customHeight="1" spans="1:19">
      <c r="A81" s="52">
        <v>79</v>
      </c>
      <c r="B81" s="48">
        <v>9</v>
      </c>
      <c r="C81" s="727" t="s">
        <v>894</v>
      </c>
      <c r="D81" s="47" t="s">
        <v>645</v>
      </c>
      <c r="E81" s="43">
        <v>404700</v>
      </c>
      <c r="F81" s="43" t="s">
        <v>895</v>
      </c>
      <c r="G81" s="47">
        <v>42663</v>
      </c>
      <c r="H81" s="47">
        <v>42668</v>
      </c>
      <c r="I81" s="392">
        <f ca="1" t="shared" si="1"/>
        <v>1236</v>
      </c>
      <c r="J81" s="721" t="s">
        <v>629</v>
      </c>
      <c r="K81" s="338">
        <v>42793</v>
      </c>
      <c r="L81" s="339" t="s">
        <v>52</v>
      </c>
      <c r="M81" s="327" t="s">
        <v>896</v>
      </c>
      <c r="N81" s="52" t="s">
        <v>225</v>
      </c>
      <c r="O81" s="327" t="s">
        <v>84</v>
      </c>
      <c r="P81" s="377">
        <v>42822</v>
      </c>
      <c r="Q81" s="1537">
        <v>42822</v>
      </c>
      <c r="R81" s="52" t="s">
        <v>47</v>
      </c>
      <c r="S81" s="201" t="s">
        <v>893</v>
      </c>
    </row>
    <row r="82" s="603" customFormat="1" ht="24.75" customHeight="1" spans="1:19">
      <c r="A82" s="48">
        <v>80</v>
      </c>
      <c r="B82" s="149"/>
      <c r="C82" s="727" t="s">
        <v>644</v>
      </c>
      <c r="D82" s="44" t="s">
        <v>41</v>
      </c>
      <c r="E82" s="55">
        <v>334400</v>
      </c>
      <c r="F82" s="55" t="s">
        <v>897</v>
      </c>
      <c r="G82" s="132">
        <v>42816</v>
      </c>
      <c r="H82" s="44">
        <v>42819</v>
      </c>
      <c r="I82" s="48">
        <f ca="1" t="shared" si="1"/>
        <v>1085</v>
      </c>
      <c r="J82" s="1778" t="s">
        <v>629</v>
      </c>
      <c r="K82" s="338">
        <v>42845</v>
      </c>
      <c r="L82" s="339"/>
      <c r="M82" s="48" t="s">
        <v>898</v>
      </c>
      <c r="N82" s="48" t="s">
        <v>683</v>
      </c>
      <c r="O82" s="48" t="s">
        <v>89</v>
      </c>
      <c r="P82" s="44">
        <v>42820</v>
      </c>
      <c r="Q82" s="44">
        <v>42821</v>
      </c>
      <c r="R82" s="48" t="s">
        <v>47</v>
      </c>
      <c r="S82" s="196" t="s">
        <v>899</v>
      </c>
    </row>
    <row r="83" s="603" customFormat="1" ht="24.75" customHeight="1" spans="1:19">
      <c r="A83" s="52">
        <v>81</v>
      </c>
      <c r="B83" s="462"/>
      <c r="C83" s="1784" t="s">
        <v>843</v>
      </c>
      <c r="D83" s="47" t="s">
        <v>41</v>
      </c>
      <c r="E83" s="43">
        <v>372800</v>
      </c>
      <c r="F83" s="43" t="s">
        <v>900</v>
      </c>
      <c r="G83" s="47">
        <v>42808</v>
      </c>
      <c r="H83" s="47">
        <v>42818</v>
      </c>
      <c r="I83" s="52">
        <f ca="1" t="shared" si="1"/>
        <v>1086</v>
      </c>
      <c r="J83" s="721" t="s">
        <v>629</v>
      </c>
      <c r="K83" s="338">
        <v>42845</v>
      </c>
      <c r="L83" s="339"/>
      <c r="M83" s="431" t="s">
        <v>901</v>
      </c>
      <c r="N83" s="431" t="s">
        <v>662</v>
      </c>
      <c r="O83" s="445" t="s">
        <v>59</v>
      </c>
      <c r="P83" s="553">
        <v>42825</v>
      </c>
      <c r="Q83" s="1783">
        <v>42825</v>
      </c>
      <c r="R83" s="431" t="s">
        <v>106</v>
      </c>
      <c r="S83" s="1782" t="s">
        <v>899</v>
      </c>
    </row>
    <row r="84" s="603" customFormat="1" ht="24.75" customHeight="1" spans="1:19">
      <c r="A84" s="48">
        <v>82</v>
      </c>
      <c r="B84" s="149"/>
      <c r="C84" s="727" t="s">
        <v>49</v>
      </c>
      <c r="D84" s="47" t="s">
        <v>145</v>
      </c>
      <c r="E84" s="43">
        <v>299800</v>
      </c>
      <c r="F84" s="43" t="s">
        <v>902</v>
      </c>
      <c r="G84" s="47">
        <v>42663</v>
      </c>
      <c r="H84" s="47">
        <v>42668</v>
      </c>
      <c r="I84" s="52">
        <f ca="1" t="shared" si="1"/>
        <v>1236</v>
      </c>
      <c r="J84" s="721" t="s">
        <v>651</v>
      </c>
      <c r="K84" s="338">
        <v>42845</v>
      </c>
      <c r="L84" s="339" t="s">
        <v>52</v>
      </c>
      <c r="M84" s="52" t="s">
        <v>903</v>
      </c>
      <c r="N84" s="52" t="s">
        <v>698</v>
      </c>
      <c r="O84" s="52" t="s">
        <v>84</v>
      </c>
      <c r="P84" s="47">
        <v>42722</v>
      </c>
      <c r="Q84" s="47">
        <v>42723</v>
      </c>
      <c r="R84" s="52" t="s">
        <v>47</v>
      </c>
      <c r="S84" s="201" t="s">
        <v>904</v>
      </c>
    </row>
    <row r="85" s="603" customFormat="1" ht="24.75" customHeight="1" spans="1:19">
      <c r="A85" s="52">
        <v>83</v>
      </c>
      <c r="B85" s="149"/>
      <c r="C85" s="727" t="s">
        <v>644</v>
      </c>
      <c r="D85" s="44" t="s">
        <v>41</v>
      </c>
      <c r="E85" s="55">
        <v>334400</v>
      </c>
      <c r="F85" s="55" t="s">
        <v>905</v>
      </c>
      <c r="G85" s="132">
        <v>42816</v>
      </c>
      <c r="H85" s="44">
        <v>42819</v>
      </c>
      <c r="I85" s="48">
        <f ca="1" t="shared" si="1"/>
        <v>1085</v>
      </c>
      <c r="J85" s="1778" t="s">
        <v>629</v>
      </c>
      <c r="K85" s="338">
        <v>42845</v>
      </c>
      <c r="L85" s="339"/>
      <c r="M85" s="48" t="s">
        <v>906</v>
      </c>
      <c r="N85" s="48" t="s">
        <v>907</v>
      </c>
      <c r="O85" s="48" t="s">
        <v>908</v>
      </c>
      <c r="P85" s="44">
        <v>42820</v>
      </c>
      <c r="Q85" s="44">
        <v>42821</v>
      </c>
      <c r="R85" s="48" t="s">
        <v>47</v>
      </c>
      <c r="S85" s="196" t="s">
        <v>909</v>
      </c>
    </row>
    <row r="86" s="603" customFormat="1" ht="24.75" customHeight="1" spans="1:19">
      <c r="A86" s="48">
        <v>84</v>
      </c>
      <c r="B86" s="149"/>
      <c r="C86" s="727" t="s">
        <v>49</v>
      </c>
      <c r="D86" s="47" t="s">
        <v>753</v>
      </c>
      <c r="E86" s="43">
        <v>299800</v>
      </c>
      <c r="F86" s="408" t="s">
        <v>910</v>
      </c>
      <c r="G86" s="47">
        <v>42794</v>
      </c>
      <c r="H86" s="47">
        <v>42805</v>
      </c>
      <c r="I86" s="52">
        <f ca="1" t="shared" si="1"/>
        <v>1099</v>
      </c>
      <c r="J86" s="721" t="s">
        <v>629</v>
      </c>
      <c r="K86" s="338">
        <v>42845</v>
      </c>
      <c r="L86" s="339" t="s">
        <v>52</v>
      </c>
      <c r="M86" s="603" t="s">
        <v>911</v>
      </c>
      <c r="N86" s="361" t="s">
        <v>912</v>
      </c>
      <c r="O86" s="361" t="s">
        <v>59</v>
      </c>
      <c r="P86" s="388">
        <v>42829</v>
      </c>
      <c r="Q86" s="47">
        <v>42830</v>
      </c>
      <c r="R86" s="52" t="s">
        <v>47</v>
      </c>
      <c r="S86" s="201" t="s">
        <v>913</v>
      </c>
    </row>
    <row r="87" s="603" customFormat="1" ht="24.75" customHeight="1" spans="1:19">
      <c r="A87" s="52">
        <v>85</v>
      </c>
      <c r="B87" s="149"/>
      <c r="C87" s="727" t="s">
        <v>644</v>
      </c>
      <c r="D87" s="47" t="s">
        <v>41</v>
      </c>
      <c r="E87" s="43">
        <v>334400</v>
      </c>
      <c r="F87" s="43" t="s">
        <v>914</v>
      </c>
      <c r="G87" s="136">
        <v>42824</v>
      </c>
      <c r="H87" s="47">
        <v>42837</v>
      </c>
      <c r="I87" s="52">
        <f ca="1" t="shared" si="1"/>
        <v>1067</v>
      </c>
      <c r="J87" s="1778" t="s">
        <v>629</v>
      </c>
      <c r="K87" s="338">
        <v>42845</v>
      </c>
      <c r="L87" s="339"/>
      <c r="M87" s="1039" t="s">
        <v>915</v>
      </c>
      <c r="N87" s="416" t="s">
        <v>916</v>
      </c>
      <c r="O87" s="416" t="s">
        <v>89</v>
      </c>
      <c r="P87" s="388">
        <v>42824</v>
      </c>
      <c r="Q87" s="44">
        <v>42827</v>
      </c>
      <c r="R87" s="48" t="s">
        <v>47</v>
      </c>
      <c r="S87" s="196" t="s">
        <v>913</v>
      </c>
    </row>
    <row r="88" s="603" customFormat="1" ht="24.75" customHeight="1" spans="1:19">
      <c r="A88" s="48">
        <v>86</v>
      </c>
      <c r="B88" s="149"/>
      <c r="C88" s="727" t="s">
        <v>644</v>
      </c>
      <c r="D88" s="47" t="s">
        <v>917</v>
      </c>
      <c r="E88" s="43">
        <v>341800</v>
      </c>
      <c r="F88" s="408" t="s">
        <v>918</v>
      </c>
      <c r="G88" s="47">
        <v>42688</v>
      </c>
      <c r="H88" s="47">
        <v>42701</v>
      </c>
      <c r="I88" s="392">
        <f ca="1" t="shared" si="1"/>
        <v>1203</v>
      </c>
      <c r="J88" s="1778" t="s">
        <v>629</v>
      </c>
      <c r="K88" s="338">
        <v>42845</v>
      </c>
      <c r="L88" s="339" t="s">
        <v>52</v>
      </c>
      <c r="M88" s="48" t="s">
        <v>919</v>
      </c>
      <c r="N88" s="48" t="s">
        <v>683</v>
      </c>
      <c r="O88" s="48" t="s">
        <v>59</v>
      </c>
      <c r="P88" s="44">
        <v>42829</v>
      </c>
      <c r="Q88" s="44">
        <v>42829</v>
      </c>
      <c r="R88" s="48" t="s">
        <v>106</v>
      </c>
      <c r="S88" s="196" t="s">
        <v>920</v>
      </c>
    </row>
    <row r="89" s="1759" customFormat="1" ht="24.75" customHeight="1" spans="1:19">
      <c r="A89" s="52">
        <v>87</v>
      </c>
      <c r="B89" s="149"/>
      <c r="C89" s="727" t="s">
        <v>894</v>
      </c>
      <c r="D89" s="44" t="s">
        <v>41</v>
      </c>
      <c r="E89" s="55">
        <v>404700</v>
      </c>
      <c r="F89" s="55" t="s">
        <v>921</v>
      </c>
      <c r="G89" s="44">
        <v>42744</v>
      </c>
      <c r="H89" s="44">
        <v>42757</v>
      </c>
      <c r="I89" s="48">
        <f ca="1" t="shared" si="1"/>
        <v>1147</v>
      </c>
      <c r="J89" s="1778" t="s">
        <v>629</v>
      </c>
      <c r="K89" s="338">
        <v>42845</v>
      </c>
      <c r="L89" s="339" t="s">
        <v>52</v>
      </c>
      <c r="M89" s="354" t="s">
        <v>922</v>
      </c>
      <c r="N89" s="48" t="s">
        <v>923</v>
      </c>
      <c r="O89" s="354" t="s">
        <v>744</v>
      </c>
      <c r="P89" s="423">
        <v>42840</v>
      </c>
      <c r="Q89" s="364">
        <v>42840</v>
      </c>
      <c r="R89" s="48" t="s">
        <v>106</v>
      </c>
      <c r="S89" s="196" t="s">
        <v>924</v>
      </c>
    </row>
    <row r="90" s="603" customFormat="1" ht="24.75" customHeight="1" spans="1:19">
      <c r="A90" s="48">
        <v>88</v>
      </c>
      <c r="B90" s="149"/>
      <c r="C90" s="727" t="s">
        <v>49</v>
      </c>
      <c r="D90" s="47" t="s">
        <v>41</v>
      </c>
      <c r="E90" s="43">
        <v>302300</v>
      </c>
      <c r="F90" s="43" t="s">
        <v>925</v>
      </c>
      <c r="G90" s="47">
        <v>42836</v>
      </c>
      <c r="H90" s="47">
        <v>42839</v>
      </c>
      <c r="I90" s="52">
        <f ca="1" t="shared" si="1"/>
        <v>1065</v>
      </c>
      <c r="J90" s="721" t="s">
        <v>629</v>
      </c>
      <c r="K90" s="338">
        <v>42852</v>
      </c>
      <c r="L90" s="339"/>
      <c r="M90" s="1039" t="s">
        <v>926</v>
      </c>
      <c r="N90" s="1039" t="s">
        <v>114</v>
      </c>
      <c r="O90" s="1039" t="s">
        <v>59</v>
      </c>
      <c r="P90" s="388">
        <v>42840</v>
      </c>
      <c r="Q90" s="44">
        <v>42840</v>
      </c>
      <c r="R90" s="1039" t="s">
        <v>47</v>
      </c>
      <c r="S90" s="196" t="s">
        <v>927</v>
      </c>
    </row>
    <row r="91" s="603" customFormat="1" ht="24.75" customHeight="1" spans="1:19">
      <c r="A91" s="52">
        <v>89</v>
      </c>
      <c r="B91" s="149"/>
      <c r="C91" s="727" t="s">
        <v>644</v>
      </c>
      <c r="D91" s="47" t="s">
        <v>928</v>
      </c>
      <c r="E91" s="43">
        <v>334400</v>
      </c>
      <c r="F91" s="43" t="s">
        <v>929</v>
      </c>
      <c r="G91" s="47">
        <v>42790</v>
      </c>
      <c r="H91" s="47">
        <v>42796</v>
      </c>
      <c r="I91" s="52">
        <f ca="1" t="shared" si="1"/>
        <v>1108</v>
      </c>
      <c r="J91" s="721" t="s">
        <v>930</v>
      </c>
      <c r="K91" s="338">
        <v>42852</v>
      </c>
      <c r="L91" s="339"/>
      <c r="M91" s="52" t="s">
        <v>931</v>
      </c>
      <c r="N91" s="52" t="s">
        <v>932</v>
      </c>
      <c r="O91" s="52" t="s">
        <v>641</v>
      </c>
      <c r="P91" s="47">
        <v>42832</v>
      </c>
      <c r="Q91" s="47">
        <v>42832</v>
      </c>
      <c r="R91" s="52" t="s">
        <v>47</v>
      </c>
      <c r="S91" s="201" t="s">
        <v>933</v>
      </c>
    </row>
    <row r="92" s="603" customFormat="1" ht="24.75" customHeight="1" spans="1:19">
      <c r="A92" s="48">
        <v>90</v>
      </c>
      <c r="B92" s="149"/>
      <c r="C92" s="727" t="s">
        <v>644</v>
      </c>
      <c r="D92" s="47" t="s">
        <v>60</v>
      </c>
      <c r="E92" s="43">
        <v>338400</v>
      </c>
      <c r="F92" s="43" t="s">
        <v>934</v>
      </c>
      <c r="G92" s="47">
        <v>42599</v>
      </c>
      <c r="H92" s="47">
        <v>42606</v>
      </c>
      <c r="I92" s="52">
        <f ca="1" t="shared" si="1"/>
        <v>1298</v>
      </c>
      <c r="J92" s="721" t="s">
        <v>629</v>
      </c>
      <c r="K92" s="338">
        <v>42852</v>
      </c>
      <c r="L92" s="339" t="s">
        <v>52</v>
      </c>
      <c r="M92" s="419" t="s">
        <v>935</v>
      </c>
      <c r="N92" s="419" t="s">
        <v>730</v>
      </c>
      <c r="O92" s="52" t="s">
        <v>59</v>
      </c>
      <c r="P92" s="47">
        <v>42776</v>
      </c>
      <c r="Q92" s="47">
        <v>42776</v>
      </c>
      <c r="R92" s="52" t="s">
        <v>47</v>
      </c>
      <c r="S92" s="201" t="s">
        <v>933</v>
      </c>
    </row>
    <row r="93" s="603" customFormat="1" ht="24.75" customHeight="1" spans="1:19">
      <c r="A93" s="52">
        <v>91</v>
      </c>
      <c r="B93" s="149"/>
      <c r="C93" s="727" t="s">
        <v>49</v>
      </c>
      <c r="D93" s="47" t="s">
        <v>41</v>
      </c>
      <c r="E93" s="43">
        <v>302300</v>
      </c>
      <c r="F93" s="43" t="s">
        <v>936</v>
      </c>
      <c r="G93" s="47">
        <v>42809</v>
      </c>
      <c r="H93" s="47">
        <v>42814</v>
      </c>
      <c r="I93" s="52">
        <f ca="1" t="shared" si="1"/>
        <v>1090</v>
      </c>
      <c r="J93" s="721" t="s">
        <v>629</v>
      </c>
      <c r="K93" s="338">
        <v>42852</v>
      </c>
      <c r="L93" s="339"/>
      <c r="M93" s="361" t="s">
        <v>937</v>
      </c>
      <c r="N93" s="48" t="s">
        <v>695</v>
      </c>
      <c r="O93" s="48" t="s">
        <v>84</v>
      </c>
      <c r="P93" s="44">
        <v>42806</v>
      </c>
      <c r="Q93" s="44">
        <v>42810</v>
      </c>
      <c r="R93" s="48" t="s">
        <v>47</v>
      </c>
      <c r="S93" s="196" t="s">
        <v>933</v>
      </c>
    </row>
    <row r="94" s="603" customFormat="1" ht="24.75" customHeight="1" spans="1:19">
      <c r="A94" s="48">
        <v>92</v>
      </c>
      <c r="B94" s="149"/>
      <c r="C94" s="727" t="s">
        <v>644</v>
      </c>
      <c r="D94" s="44" t="s">
        <v>145</v>
      </c>
      <c r="E94" s="55">
        <v>339800</v>
      </c>
      <c r="F94" s="55" t="s">
        <v>938</v>
      </c>
      <c r="G94" s="132">
        <v>42816</v>
      </c>
      <c r="H94" s="44">
        <v>42819</v>
      </c>
      <c r="I94" s="48">
        <f ca="1" t="shared" si="1"/>
        <v>1085</v>
      </c>
      <c r="J94" s="1778" t="s">
        <v>629</v>
      </c>
      <c r="K94" s="338">
        <v>42852</v>
      </c>
      <c r="L94" s="339"/>
      <c r="M94" s="392" t="s">
        <v>939</v>
      </c>
      <c r="N94" s="392" t="s">
        <v>45</v>
      </c>
      <c r="O94" s="392" t="s">
        <v>89</v>
      </c>
      <c r="P94" s="394">
        <v>42823</v>
      </c>
      <c r="Q94" s="394">
        <v>42824</v>
      </c>
      <c r="R94" s="392" t="s">
        <v>106</v>
      </c>
      <c r="S94" s="196" t="s">
        <v>940</v>
      </c>
    </row>
    <row r="95" s="603" customFormat="1" ht="24.75" customHeight="1" spans="1:19">
      <c r="A95" s="52">
        <v>93</v>
      </c>
      <c r="B95" s="149"/>
      <c r="C95" s="727" t="s">
        <v>941</v>
      </c>
      <c r="D95" s="47" t="s">
        <v>942</v>
      </c>
      <c r="E95" s="43">
        <v>314800</v>
      </c>
      <c r="F95" s="43" t="s">
        <v>943</v>
      </c>
      <c r="G95" s="47">
        <v>42835</v>
      </c>
      <c r="H95" s="47">
        <v>42849</v>
      </c>
      <c r="I95" s="48">
        <f ca="1" t="shared" si="1"/>
        <v>1055</v>
      </c>
      <c r="J95" s="1778" t="s">
        <v>944</v>
      </c>
      <c r="K95" s="339">
        <v>42875</v>
      </c>
      <c r="L95" s="339"/>
      <c r="M95" s="390" t="s">
        <v>945</v>
      </c>
      <c r="N95" s="390" t="s">
        <v>730</v>
      </c>
      <c r="O95" s="390" t="s">
        <v>59</v>
      </c>
      <c r="P95" s="398">
        <v>42840</v>
      </c>
      <c r="Q95" s="44">
        <v>42840</v>
      </c>
      <c r="R95" s="48" t="s">
        <v>47</v>
      </c>
      <c r="S95" s="196" t="s">
        <v>946</v>
      </c>
    </row>
    <row r="96" s="603" customFormat="1" ht="24.75" customHeight="1" spans="1:19">
      <c r="A96" s="48">
        <v>94</v>
      </c>
      <c r="B96" s="149"/>
      <c r="C96" s="727" t="s">
        <v>947</v>
      </c>
      <c r="D96" s="47" t="s">
        <v>41</v>
      </c>
      <c r="E96" s="43">
        <v>412800</v>
      </c>
      <c r="F96" s="43" t="s">
        <v>948</v>
      </c>
      <c r="G96" s="47">
        <v>42808</v>
      </c>
      <c r="H96" s="47">
        <v>42818</v>
      </c>
      <c r="I96" s="52">
        <f ca="1" t="shared" si="1"/>
        <v>1086</v>
      </c>
      <c r="J96" s="721" t="s">
        <v>629</v>
      </c>
      <c r="K96" s="339">
        <v>42875</v>
      </c>
      <c r="L96" s="339"/>
      <c r="M96" s="1039" t="s">
        <v>949</v>
      </c>
      <c r="N96" s="416" t="s">
        <v>70</v>
      </c>
      <c r="O96" s="416" t="s">
        <v>59</v>
      </c>
      <c r="P96" s="388">
        <v>42782</v>
      </c>
      <c r="Q96" s="47">
        <v>42809</v>
      </c>
      <c r="R96" s="416" t="s">
        <v>106</v>
      </c>
      <c r="S96" s="201" t="s">
        <v>950</v>
      </c>
    </row>
    <row r="97" s="603" customFormat="1" ht="24.75" customHeight="1" spans="1:19">
      <c r="A97" s="52">
        <v>95</v>
      </c>
      <c r="B97" s="149"/>
      <c r="C97" s="727" t="s">
        <v>49</v>
      </c>
      <c r="D97" s="47" t="s">
        <v>145</v>
      </c>
      <c r="E97" s="43">
        <v>302300</v>
      </c>
      <c r="F97" s="43" t="s">
        <v>951</v>
      </c>
      <c r="G97" s="47">
        <v>42849</v>
      </c>
      <c r="H97" s="47">
        <v>42852</v>
      </c>
      <c r="I97" s="52">
        <f ca="1" t="shared" si="1"/>
        <v>1052</v>
      </c>
      <c r="J97" s="721" t="s">
        <v>629</v>
      </c>
      <c r="K97" s="339">
        <v>42875</v>
      </c>
      <c r="L97" s="339"/>
      <c r="M97" s="416" t="s">
        <v>952</v>
      </c>
      <c r="N97" s="416" t="s">
        <v>916</v>
      </c>
      <c r="O97" s="416" t="s">
        <v>89</v>
      </c>
      <c r="P97" s="388">
        <v>42840</v>
      </c>
      <c r="Q97" s="44">
        <v>42849</v>
      </c>
      <c r="R97" s="416" t="s">
        <v>106</v>
      </c>
      <c r="S97" s="196" t="s">
        <v>950</v>
      </c>
    </row>
    <row r="98" s="603" customFormat="1" ht="24.75" customHeight="1" spans="1:19">
      <c r="A98" s="48">
        <v>96</v>
      </c>
      <c r="B98" s="149"/>
      <c r="C98" s="727" t="s">
        <v>644</v>
      </c>
      <c r="D98" s="47" t="s">
        <v>645</v>
      </c>
      <c r="E98" s="43">
        <v>334400</v>
      </c>
      <c r="F98" s="43" t="s">
        <v>953</v>
      </c>
      <c r="G98" s="136">
        <v>42836</v>
      </c>
      <c r="H98" s="47">
        <v>42839</v>
      </c>
      <c r="I98" s="52">
        <f ca="1" t="shared" si="1"/>
        <v>1065</v>
      </c>
      <c r="J98" s="721" t="s">
        <v>954</v>
      </c>
      <c r="K98" s="339">
        <v>42875</v>
      </c>
      <c r="L98" s="339"/>
      <c r="M98" s="1039" t="s">
        <v>955</v>
      </c>
      <c r="N98" s="1039" t="s">
        <v>820</v>
      </c>
      <c r="O98" s="48" t="s">
        <v>89</v>
      </c>
      <c r="P98" s="388">
        <v>42847</v>
      </c>
      <c r="Q98" s="44">
        <v>42847</v>
      </c>
      <c r="R98" s="48" t="s">
        <v>47</v>
      </c>
      <c r="S98" s="196" t="s">
        <v>950</v>
      </c>
    </row>
    <row r="99" s="603" customFormat="1" ht="24.75" customHeight="1" spans="1:19">
      <c r="A99" s="52">
        <v>97</v>
      </c>
      <c r="B99" s="149"/>
      <c r="C99" s="727" t="s">
        <v>644</v>
      </c>
      <c r="D99" s="47" t="s">
        <v>749</v>
      </c>
      <c r="E99" s="43">
        <v>334400</v>
      </c>
      <c r="F99" s="408" t="s">
        <v>956</v>
      </c>
      <c r="G99" s="47">
        <v>42727</v>
      </c>
      <c r="H99" s="47">
        <v>42738</v>
      </c>
      <c r="I99" s="52">
        <f ca="1" t="shared" si="1"/>
        <v>1166</v>
      </c>
      <c r="J99" s="721" t="s">
        <v>629</v>
      </c>
      <c r="K99" s="339">
        <v>42875</v>
      </c>
      <c r="L99" s="339" t="s">
        <v>52</v>
      </c>
      <c r="M99" s="1540" t="s">
        <v>957</v>
      </c>
      <c r="N99" s="419" t="s">
        <v>958</v>
      </c>
      <c r="O99" s="52" t="s">
        <v>89</v>
      </c>
      <c r="P99" s="47">
        <v>42848</v>
      </c>
      <c r="Q99" s="47">
        <v>42848</v>
      </c>
      <c r="R99" s="52" t="s">
        <v>47</v>
      </c>
      <c r="S99" s="201" t="s">
        <v>959</v>
      </c>
    </row>
    <row r="100" s="603" customFormat="1" ht="24.75" customHeight="1" spans="1:19">
      <c r="A100" s="48">
        <v>98</v>
      </c>
      <c r="B100" s="149"/>
      <c r="C100" s="727" t="s">
        <v>49</v>
      </c>
      <c r="D100" s="44" t="s">
        <v>960</v>
      </c>
      <c r="E100" s="55">
        <v>302300</v>
      </c>
      <c r="F100" s="408" t="s">
        <v>961</v>
      </c>
      <c r="G100" s="44">
        <v>42811</v>
      </c>
      <c r="H100" s="44">
        <v>42819</v>
      </c>
      <c r="I100" s="48">
        <f ca="1" t="shared" si="1"/>
        <v>1085</v>
      </c>
      <c r="J100" s="1778" t="s">
        <v>629</v>
      </c>
      <c r="K100" s="339">
        <v>42875</v>
      </c>
      <c r="L100" s="339" t="s">
        <v>52</v>
      </c>
      <c r="M100" s="1786" t="s">
        <v>962</v>
      </c>
      <c r="N100" s="390" t="s">
        <v>958</v>
      </c>
      <c r="O100" s="390" t="s">
        <v>89</v>
      </c>
      <c r="P100" s="398">
        <v>42853</v>
      </c>
      <c r="Q100" s="44">
        <v>42853</v>
      </c>
      <c r="R100" s="48" t="s">
        <v>47</v>
      </c>
      <c r="S100" s="196" t="s">
        <v>963</v>
      </c>
    </row>
    <row r="101" s="603" customFormat="1" ht="24.75" customHeight="1" spans="1:19">
      <c r="A101" s="52">
        <v>99</v>
      </c>
      <c r="B101" s="149"/>
      <c r="C101" s="727" t="s">
        <v>49</v>
      </c>
      <c r="D101" s="47" t="s">
        <v>753</v>
      </c>
      <c r="E101" s="43">
        <v>302300</v>
      </c>
      <c r="F101" s="43" t="s">
        <v>964</v>
      </c>
      <c r="G101" s="47">
        <v>42789</v>
      </c>
      <c r="H101" s="47">
        <v>42797</v>
      </c>
      <c r="I101" s="52">
        <f ca="1" t="shared" si="1"/>
        <v>1107</v>
      </c>
      <c r="J101" s="721" t="s">
        <v>965</v>
      </c>
      <c r="K101" s="339">
        <v>42875</v>
      </c>
      <c r="L101" s="339"/>
      <c r="M101" s="1039" t="s">
        <v>966</v>
      </c>
      <c r="N101" s="1039" t="s">
        <v>114</v>
      </c>
      <c r="O101" s="1039" t="s">
        <v>59</v>
      </c>
      <c r="P101" s="388">
        <v>42853</v>
      </c>
      <c r="Q101" s="44">
        <v>42853</v>
      </c>
      <c r="R101" s="1039" t="s">
        <v>47</v>
      </c>
      <c r="S101" s="201" t="s">
        <v>967</v>
      </c>
    </row>
    <row r="102" s="603" customFormat="1" ht="24.75" customHeight="1" spans="1:19">
      <c r="A102" s="48">
        <v>100</v>
      </c>
      <c r="B102" s="149"/>
      <c r="C102" s="727" t="s">
        <v>644</v>
      </c>
      <c r="D102" s="47" t="s">
        <v>41</v>
      </c>
      <c r="E102" s="43">
        <v>334400</v>
      </c>
      <c r="F102" s="43" t="s">
        <v>968</v>
      </c>
      <c r="G102" s="136">
        <v>42846</v>
      </c>
      <c r="H102" s="47">
        <v>42857</v>
      </c>
      <c r="I102" s="52">
        <f ca="1" t="shared" si="1"/>
        <v>1047</v>
      </c>
      <c r="J102" s="1787" t="s">
        <v>629</v>
      </c>
      <c r="K102" s="339">
        <v>42875</v>
      </c>
      <c r="L102" s="339"/>
      <c r="M102" s="1039" t="s">
        <v>969</v>
      </c>
      <c r="N102" s="1039" t="s">
        <v>698</v>
      </c>
      <c r="O102" s="1039" t="s">
        <v>84</v>
      </c>
      <c r="P102" s="388">
        <v>42857</v>
      </c>
      <c r="Q102" s="44">
        <v>42857</v>
      </c>
      <c r="R102" s="48" t="s">
        <v>47</v>
      </c>
      <c r="S102" s="196" t="s">
        <v>970</v>
      </c>
    </row>
    <row r="103" s="603" customFormat="1" ht="24.75" customHeight="1" spans="1:19">
      <c r="A103" s="52">
        <v>101</v>
      </c>
      <c r="B103" s="149"/>
      <c r="C103" s="727" t="s">
        <v>635</v>
      </c>
      <c r="D103" s="44" t="s">
        <v>41</v>
      </c>
      <c r="E103" s="55">
        <v>364700</v>
      </c>
      <c r="F103" s="55" t="s">
        <v>971</v>
      </c>
      <c r="G103" s="358">
        <v>42744</v>
      </c>
      <c r="H103" s="358">
        <v>42757</v>
      </c>
      <c r="I103" s="48">
        <f ca="1" t="shared" si="1"/>
        <v>1147</v>
      </c>
      <c r="J103" s="1778" t="s">
        <v>629</v>
      </c>
      <c r="K103" s="339">
        <v>42875</v>
      </c>
      <c r="L103" s="339" t="s">
        <v>52</v>
      </c>
      <c r="M103" s="418" t="s">
        <v>972</v>
      </c>
      <c r="N103" s="1788" t="s">
        <v>698</v>
      </c>
      <c r="O103" s="445" t="s">
        <v>84</v>
      </c>
      <c r="P103" s="553">
        <v>42845</v>
      </c>
      <c r="Q103" s="438">
        <v>42846</v>
      </c>
      <c r="R103" s="431" t="s">
        <v>47</v>
      </c>
      <c r="S103" s="196" t="s">
        <v>970</v>
      </c>
    </row>
    <row r="104" s="603" customFormat="1" ht="24.75" customHeight="1" spans="1:19">
      <c r="A104" s="48">
        <v>102</v>
      </c>
      <c r="B104" s="149"/>
      <c r="C104" s="727" t="s">
        <v>947</v>
      </c>
      <c r="D104" s="47" t="s">
        <v>60</v>
      </c>
      <c r="E104" s="43">
        <v>419600</v>
      </c>
      <c r="F104" s="43" t="s">
        <v>973</v>
      </c>
      <c r="G104" s="47">
        <v>42744</v>
      </c>
      <c r="H104" s="47">
        <v>42776</v>
      </c>
      <c r="I104" s="52">
        <f ca="1" t="shared" si="1"/>
        <v>1128</v>
      </c>
      <c r="J104" s="721" t="s">
        <v>629</v>
      </c>
      <c r="K104" s="339">
        <v>42875</v>
      </c>
      <c r="L104" s="339" t="s">
        <v>52</v>
      </c>
      <c r="M104" s="418" t="s">
        <v>974</v>
      </c>
      <c r="N104" s="418" t="s">
        <v>975</v>
      </c>
      <c r="O104" s="327" t="s">
        <v>641</v>
      </c>
      <c r="P104" s="377">
        <v>42850</v>
      </c>
      <c r="Q104" s="47">
        <v>42850</v>
      </c>
      <c r="R104" s="52" t="s">
        <v>47</v>
      </c>
      <c r="S104" s="201" t="s">
        <v>976</v>
      </c>
    </row>
    <row r="105" s="603" customFormat="1" ht="24.75" customHeight="1" spans="1:19">
      <c r="A105" s="52">
        <v>103</v>
      </c>
      <c r="B105" s="149"/>
      <c r="C105" s="727" t="s">
        <v>941</v>
      </c>
      <c r="D105" s="47" t="s">
        <v>977</v>
      </c>
      <c r="E105" s="43">
        <v>314800</v>
      </c>
      <c r="F105" s="408" t="s">
        <v>978</v>
      </c>
      <c r="G105" s="47">
        <v>42840</v>
      </c>
      <c r="H105" s="47">
        <v>42849</v>
      </c>
      <c r="I105" s="48">
        <f ca="1" t="shared" si="1"/>
        <v>1055</v>
      </c>
      <c r="J105" s="1778" t="s">
        <v>944</v>
      </c>
      <c r="K105" s="339">
        <v>42875</v>
      </c>
      <c r="L105" s="339" t="s">
        <v>52</v>
      </c>
      <c r="M105" s="390" t="s">
        <v>979</v>
      </c>
      <c r="N105" s="390" t="s">
        <v>980</v>
      </c>
      <c r="O105" s="390" t="s">
        <v>658</v>
      </c>
      <c r="P105" s="398">
        <v>42860</v>
      </c>
      <c r="Q105" s="44">
        <v>42860</v>
      </c>
      <c r="R105" s="48" t="s">
        <v>47</v>
      </c>
      <c r="S105" s="196" t="s">
        <v>981</v>
      </c>
    </row>
    <row r="106" s="603" customFormat="1" ht="24.75" customHeight="1" spans="1:19">
      <c r="A106" s="48">
        <v>104</v>
      </c>
      <c r="B106" s="149"/>
      <c r="C106" s="727" t="s">
        <v>644</v>
      </c>
      <c r="D106" s="47" t="s">
        <v>645</v>
      </c>
      <c r="E106" s="43">
        <v>334400</v>
      </c>
      <c r="F106" s="43" t="s">
        <v>982</v>
      </c>
      <c r="G106" s="136">
        <v>42851</v>
      </c>
      <c r="H106" s="47">
        <v>42858</v>
      </c>
      <c r="I106" s="52">
        <f ca="1" t="shared" si="1"/>
        <v>1046</v>
      </c>
      <c r="J106" s="213" t="s">
        <v>629</v>
      </c>
      <c r="K106" s="339">
        <v>42875</v>
      </c>
      <c r="L106" s="339"/>
      <c r="M106" s="1039" t="s">
        <v>983</v>
      </c>
      <c r="N106" s="1039" t="s">
        <v>984</v>
      </c>
      <c r="O106" s="1039" t="s">
        <v>641</v>
      </c>
      <c r="P106" s="388">
        <v>42861</v>
      </c>
      <c r="Q106" s="44">
        <v>42862</v>
      </c>
      <c r="R106" s="48" t="s">
        <v>47</v>
      </c>
      <c r="S106" s="196" t="s">
        <v>985</v>
      </c>
    </row>
    <row r="107" s="603" customFormat="1" ht="24.75" customHeight="1" spans="1:19">
      <c r="A107" s="52">
        <v>105</v>
      </c>
      <c r="B107" s="149"/>
      <c r="C107" s="727" t="s">
        <v>49</v>
      </c>
      <c r="D107" s="47" t="s">
        <v>145</v>
      </c>
      <c r="E107" s="43">
        <v>302300</v>
      </c>
      <c r="F107" s="43" t="s">
        <v>986</v>
      </c>
      <c r="G107" s="47">
        <v>42849</v>
      </c>
      <c r="H107" s="47">
        <v>42852</v>
      </c>
      <c r="I107" s="52">
        <f ca="1" t="shared" si="1"/>
        <v>1052</v>
      </c>
      <c r="J107" s="721" t="s">
        <v>629</v>
      </c>
      <c r="K107" s="339">
        <v>42875</v>
      </c>
      <c r="L107" s="339"/>
      <c r="M107" s="387" t="s">
        <v>987</v>
      </c>
      <c r="N107" s="387" t="s">
        <v>45</v>
      </c>
      <c r="O107" s="387" t="s">
        <v>89</v>
      </c>
      <c r="P107" s="388">
        <v>42856</v>
      </c>
      <c r="Q107" s="629">
        <v>42859</v>
      </c>
      <c r="R107" s="387" t="s">
        <v>47</v>
      </c>
      <c r="S107" s="196" t="s">
        <v>988</v>
      </c>
    </row>
    <row r="108" s="603" customFormat="1" ht="24.75" customHeight="1" spans="1:19">
      <c r="A108" s="48">
        <v>106</v>
      </c>
      <c r="B108" s="462" t="s">
        <v>989</v>
      </c>
      <c r="C108" s="1784" t="s">
        <v>843</v>
      </c>
      <c r="D108" s="438" t="s">
        <v>41</v>
      </c>
      <c r="E108" s="43">
        <v>372800</v>
      </c>
      <c r="F108" s="43" t="s">
        <v>990</v>
      </c>
      <c r="G108" s="438">
        <v>42835</v>
      </c>
      <c r="H108" s="438">
        <v>42849</v>
      </c>
      <c r="I108" s="52">
        <f ca="1" t="shared" si="1"/>
        <v>1055</v>
      </c>
      <c r="J108" s="721" t="s">
        <v>629</v>
      </c>
      <c r="K108" s="339">
        <v>42875</v>
      </c>
      <c r="L108" s="449"/>
      <c r="M108" s="445" t="s">
        <v>991</v>
      </c>
      <c r="N108" s="445" t="s">
        <v>45</v>
      </c>
      <c r="O108" s="445" t="s">
        <v>89</v>
      </c>
      <c r="P108" s="553">
        <v>42840</v>
      </c>
      <c r="Q108" s="438">
        <v>42840</v>
      </c>
      <c r="R108" s="431" t="s">
        <v>47</v>
      </c>
      <c r="S108" s="1782" t="s">
        <v>988</v>
      </c>
    </row>
    <row r="109" s="603" customFormat="1" ht="24.75" customHeight="1" spans="1:19">
      <c r="A109" s="52">
        <v>107</v>
      </c>
      <c r="B109" s="149"/>
      <c r="C109" s="727" t="s">
        <v>49</v>
      </c>
      <c r="D109" s="47" t="s">
        <v>41</v>
      </c>
      <c r="E109" s="43">
        <v>302300</v>
      </c>
      <c r="F109" s="43" t="s">
        <v>992</v>
      </c>
      <c r="G109" s="47">
        <v>42849</v>
      </c>
      <c r="H109" s="47">
        <v>42852</v>
      </c>
      <c r="I109" s="52">
        <f ca="1" t="shared" si="1"/>
        <v>1052</v>
      </c>
      <c r="J109" s="721" t="s">
        <v>629</v>
      </c>
      <c r="K109" s="339">
        <v>42875</v>
      </c>
      <c r="L109" s="339"/>
      <c r="M109" s="1039" t="s">
        <v>993</v>
      </c>
      <c r="N109" s="1039" t="s">
        <v>114</v>
      </c>
      <c r="O109" s="1039" t="s">
        <v>59</v>
      </c>
      <c r="P109" s="388">
        <v>42864</v>
      </c>
      <c r="Q109" s="44">
        <v>42865</v>
      </c>
      <c r="R109" s="1039" t="s">
        <v>47</v>
      </c>
      <c r="S109" s="196" t="s">
        <v>988</v>
      </c>
    </row>
    <row r="110" s="603" customFormat="1" ht="24.75" customHeight="1" spans="1:19">
      <c r="A110" s="48">
        <v>108</v>
      </c>
      <c r="B110" s="149"/>
      <c r="C110" s="727" t="s">
        <v>49</v>
      </c>
      <c r="D110" s="47" t="s">
        <v>41</v>
      </c>
      <c r="E110" s="43">
        <v>299800</v>
      </c>
      <c r="F110" s="408" t="s">
        <v>994</v>
      </c>
      <c r="G110" s="47">
        <v>42741</v>
      </c>
      <c r="H110" s="47">
        <v>42752</v>
      </c>
      <c r="I110" s="52">
        <f ca="1" t="shared" si="1"/>
        <v>1152</v>
      </c>
      <c r="J110" s="721" t="s">
        <v>995</v>
      </c>
      <c r="K110" s="338">
        <v>42902</v>
      </c>
      <c r="L110" s="339" t="s">
        <v>52</v>
      </c>
      <c r="M110" s="419" t="s">
        <v>996</v>
      </c>
      <c r="N110" s="419" t="s">
        <v>88</v>
      </c>
      <c r="O110" s="48" t="s">
        <v>89</v>
      </c>
      <c r="P110" s="44">
        <v>42869</v>
      </c>
      <c r="Q110" s="44">
        <v>42869</v>
      </c>
      <c r="R110" s="48" t="s">
        <v>47</v>
      </c>
      <c r="S110" s="196" t="s">
        <v>997</v>
      </c>
    </row>
    <row r="111" s="603" customFormat="1" ht="24.75" customHeight="1" spans="1:19">
      <c r="A111" s="52">
        <v>109</v>
      </c>
      <c r="B111" s="149"/>
      <c r="C111" s="727" t="s">
        <v>49</v>
      </c>
      <c r="D111" s="47" t="s">
        <v>41</v>
      </c>
      <c r="E111" s="43">
        <v>302300</v>
      </c>
      <c r="F111" s="43" t="s">
        <v>998</v>
      </c>
      <c r="G111" s="47">
        <v>42849</v>
      </c>
      <c r="H111" s="47">
        <v>42852</v>
      </c>
      <c r="I111" s="52">
        <f ca="1" t="shared" si="1"/>
        <v>1052</v>
      </c>
      <c r="J111" s="721" t="s">
        <v>629</v>
      </c>
      <c r="K111" s="338">
        <v>42902</v>
      </c>
      <c r="L111" s="339"/>
      <c r="M111" s="1039" t="s">
        <v>999</v>
      </c>
      <c r="N111" s="1039" t="s">
        <v>225</v>
      </c>
      <c r="O111" s="1039" t="s">
        <v>84</v>
      </c>
      <c r="P111" s="388">
        <v>42857</v>
      </c>
      <c r="Q111" s="44">
        <v>42867</v>
      </c>
      <c r="R111" s="1039" t="s">
        <v>47</v>
      </c>
      <c r="S111" s="196" t="s">
        <v>1000</v>
      </c>
    </row>
    <row r="112" s="603" customFormat="1" ht="24.75" customHeight="1" spans="1:19">
      <c r="A112" s="48">
        <v>110</v>
      </c>
      <c r="B112" s="149"/>
      <c r="C112" s="727" t="s">
        <v>49</v>
      </c>
      <c r="D112" s="47" t="s">
        <v>145</v>
      </c>
      <c r="E112" s="43">
        <v>302300</v>
      </c>
      <c r="F112" s="43" t="s">
        <v>1001</v>
      </c>
      <c r="G112" s="47">
        <v>42836</v>
      </c>
      <c r="H112" s="47">
        <v>42839</v>
      </c>
      <c r="I112" s="48">
        <f ca="1" t="shared" si="1"/>
        <v>1065</v>
      </c>
      <c r="J112" s="1778" t="s">
        <v>629</v>
      </c>
      <c r="K112" s="338">
        <v>42902</v>
      </c>
      <c r="L112" s="339"/>
      <c r="M112" s="387" t="s">
        <v>1002</v>
      </c>
      <c r="N112" s="387" t="s">
        <v>736</v>
      </c>
      <c r="O112" s="387" t="s">
        <v>89</v>
      </c>
      <c r="P112" s="388">
        <v>42813</v>
      </c>
      <c r="Q112" s="44">
        <v>42872</v>
      </c>
      <c r="R112" s="52" t="s">
        <v>47</v>
      </c>
      <c r="S112" s="196" t="s">
        <v>1000</v>
      </c>
    </row>
    <row r="113" s="603" customFormat="1" ht="24.75" customHeight="1" spans="1:19">
      <c r="A113" s="52">
        <v>111</v>
      </c>
      <c r="B113" s="149"/>
      <c r="C113" s="727" t="s">
        <v>644</v>
      </c>
      <c r="D113" s="47" t="s">
        <v>645</v>
      </c>
      <c r="E113" s="43">
        <v>334400</v>
      </c>
      <c r="F113" s="43" t="s">
        <v>1003</v>
      </c>
      <c r="G113" s="136">
        <v>42851</v>
      </c>
      <c r="H113" s="47">
        <v>42870</v>
      </c>
      <c r="I113" s="52">
        <f ca="1" t="shared" si="1"/>
        <v>1034</v>
      </c>
      <c r="J113" s="1787" t="s">
        <v>629</v>
      </c>
      <c r="K113" s="338">
        <v>42902</v>
      </c>
      <c r="L113" s="339"/>
      <c r="M113" s="1039" t="s">
        <v>1004</v>
      </c>
      <c r="N113" s="1039" t="s">
        <v>88</v>
      </c>
      <c r="O113" s="1039" t="s">
        <v>89</v>
      </c>
      <c r="P113" s="388">
        <v>42871</v>
      </c>
      <c r="Q113" s="44">
        <v>42871</v>
      </c>
      <c r="R113" s="48" t="s">
        <v>47</v>
      </c>
      <c r="S113" s="196" t="s">
        <v>1005</v>
      </c>
    </row>
    <row r="114" s="603" customFormat="1" ht="24.75" customHeight="1" spans="1:19">
      <c r="A114" s="48">
        <v>112</v>
      </c>
      <c r="B114" s="149"/>
      <c r="C114" s="727" t="s">
        <v>941</v>
      </c>
      <c r="D114" s="47" t="s">
        <v>942</v>
      </c>
      <c r="E114" s="43">
        <v>314800</v>
      </c>
      <c r="F114" s="43" t="s">
        <v>1006</v>
      </c>
      <c r="G114" s="47">
        <v>42857</v>
      </c>
      <c r="H114" s="47">
        <v>42864</v>
      </c>
      <c r="I114" s="48">
        <f ca="1" t="shared" si="1"/>
        <v>1040</v>
      </c>
      <c r="J114" s="1778" t="s">
        <v>944</v>
      </c>
      <c r="K114" s="338">
        <v>42902</v>
      </c>
      <c r="L114" s="339" t="s">
        <v>52</v>
      </c>
      <c r="M114" s="361" t="s">
        <v>1007</v>
      </c>
      <c r="N114" s="361" t="s">
        <v>225</v>
      </c>
      <c r="O114" s="387" t="s">
        <v>84</v>
      </c>
      <c r="P114" s="388">
        <v>42865</v>
      </c>
      <c r="Q114" s="44">
        <v>42867</v>
      </c>
      <c r="R114" s="387" t="s">
        <v>47</v>
      </c>
      <c r="S114" s="196" t="s">
        <v>1005</v>
      </c>
    </row>
    <row r="115" s="603" customFormat="1" ht="24.75" customHeight="1" spans="1:19">
      <c r="A115" s="52">
        <v>113</v>
      </c>
      <c r="B115" s="149"/>
      <c r="C115" s="727" t="s">
        <v>644</v>
      </c>
      <c r="D115" s="44" t="s">
        <v>41</v>
      </c>
      <c r="E115" s="55">
        <v>334400</v>
      </c>
      <c r="F115" s="43" t="s">
        <v>1008</v>
      </c>
      <c r="G115" s="132">
        <v>42846</v>
      </c>
      <c r="H115" s="44">
        <v>42854</v>
      </c>
      <c r="I115" s="48">
        <f ca="1" t="shared" si="1"/>
        <v>1050</v>
      </c>
      <c r="J115" s="721" t="s">
        <v>954</v>
      </c>
      <c r="K115" s="338">
        <v>42902</v>
      </c>
      <c r="L115" s="339"/>
      <c r="M115" s="390" t="s">
        <v>1009</v>
      </c>
      <c r="N115" s="390" t="s">
        <v>70</v>
      </c>
      <c r="O115" s="390" t="s">
        <v>59</v>
      </c>
      <c r="P115" s="398">
        <v>42868</v>
      </c>
      <c r="Q115" s="44">
        <v>42869</v>
      </c>
      <c r="R115" s="48" t="s">
        <v>47</v>
      </c>
      <c r="S115" s="196" t="s">
        <v>1010</v>
      </c>
    </row>
    <row r="116" s="603" customFormat="1" ht="24.75" customHeight="1" spans="1:19">
      <c r="A116" s="48">
        <v>114</v>
      </c>
      <c r="B116" s="149"/>
      <c r="C116" s="727" t="s">
        <v>644</v>
      </c>
      <c r="D116" s="47" t="s">
        <v>917</v>
      </c>
      <c r="E116" s="43">
        <v>334400</v>
      </c>
      <c r="F116" s="43" t="s">
        <v>1011</v>
      </c>
      <c r="G116" s="136">
        <v>42853</v>
      </c>
      <c r="H116" s="47">
        <v>42859</v>
      </c>
      <c r="I116" s="52">
        <f ca="1" t="shared" si="1"/>
        <v>1045</v>
      </c>
      <c r="J116" s="1787" t="s">
        <v>629</v>
      </c>
      <c r="K116" s="338">
        <v>42902</v>
      </c>
      <c r="L116" s="339" t="s">
        <v>52</v>
      </c>
      <c r="M116" s="387" t="s">
        <v>1012</v>
      </c>
      <c r="N116" s="387" t="s">
        <v>45</v>
      </c>
      <c r="O116" s="387" t="s">
        <v>89</v>
      </c>
      <c r="P116" s="388">
        <v>42874</v>
      </c>
      <c r="Q116" s="44">
        <v>42875</v>
      </c>
      <c r="R116" s="48" t="s">
        <v>47</v>
      </c>
      <c r="S116" s="196" t="s">
        <v>1010</v>
      </c>
    </row>
    <row r="117" s="603" customFormat="1" ht="24.75" customHeight="1" spans="1:19">
      <c r="A117" s="52">
        <v>115</v>
      </c>
      <c r="B117" s="149"/>
      <c r="C117" s="727" t="s">
        <v>644</v>
      </c>
      <c r="D117" s="47" t="s">
        <v>917</v>
      </c>
      <c r="E117" s="43">
        <v>334400</v>
      </c>
      <c r="F117" s="43" t="s">
        <v>1013</v>
      </c>
      <c r="G117" s="136">
        <v>42849</v>
      </c>
      <c r="H117" s="47">
        <v>42858</v>
      </c>
      <c r="I117" s="52">
        <f ca="1" t="shared" si="1"/>
        <v>1046</v>
      </c>
      <c r="J117" s="1787" t="s">
        <v>629</v>
      </c>
      <c r="K117" s="338">
        <v>42902</v>
      </c>
      <c r="L117" s="339" t="s">
        <v>52</v>
      </c>
      <c r="M117" s="387" t="s">
        <v>1014</v>
      </c>
      <c r="N117" s="387" t="s">
        <v>225</v>
      </c>
      <c r="O117" s="387" t="s">
        <v>84</v>
      </c>
      <c r="P117" s="388">
        <v>42868</v>
      </c>
      <c r="Q117" s="44">
        <v>42870</v>
      </c>
      <c r="R117" s="387" t="s">
        <v>106</v>
      </c>
      <c r="S117" s="196" t="s">
        <v>1010</v>
      </c>
    </row>
    <row r="118" s="603" customFormat="1" ht="24.75" customHeight="1" spans="1:19">
      <c r="A118" s="48">
        <v>116</v>
      </c>
      <c r="B118" s="149"/>
      <c r="C118" s="727" t="s">
        <v>644</v>
      </c>
      <c r="D118" s="47" t="s">
        <v>41</v>
      </c>
      <c r="E118" s="43">
        <v>334400</v>
      </c>
      <c r="F118" s="43" t="s">
        <v>1015</v>
      </c>
      <c r="G118" s="136">
        <v>42846</v>
      </c>
      <c r="H118" s="47">
        <v>42857</v>
      </c>
      <c r="I118" s="52">
        <f ca="1" t="shared" si="1"/>
        <v>1047</v>
      </c>
      <c r="J118" s="721" t="s">
        <v>954</v>
      </c>
      <c r="K118" s="338">
        <v>42902</v>
      </c>
      <c r="L118" s="339"/>
      <c r="M118" s="1039" t="s">
        <v>1016</v>
      </c>
      <c r="N118" s="1039" t="s">
        <v>1017</v>
      </c>
      <c r="O118" s="1039" t="s">
        <v>641</v>
      </c>
      <c r="P118" s="388">
        <v>42871</v>
      </c>
      <c r="Q118" s="44">
        <v>42872</v>
      </c>
      <c r="R118" s="48" t="s">
        <v>47</v>
      </c>
      <c r="S118" s="196" t="s">
        <v>1010</v>
      </c>
    </row>
    <row r="119" s="603" customFormat="1" ht="24.75" customHeight="1" spans="1:19">
      <c r="A119" s="52">
        <v>117</v>
      </c>
      <c r="B119" s="149"/>
      <c r="C119" s="727" t="s">
        <v>644</v>
      </c>
      <c r="D119" s="47" t="s">
        <v>41</v>
      </c>
      <c r="E119" s="43">
        <v>334400</v>
      </c>
      <c r="F119" s="43" t="s">
        <v>1018</v>
      </c>
      <c r="G119" s="136">
        <v>42846</v>
      </c>
      <c r="H119" s="47">
        <v>42864</v>
      </c>
      <c r="I119" s="52">
        <f ca="1" t="shared" si="1"/>
        <v>1040</v>
      </c>
      <c r="J119" s="721" t="s">
        <v>954</v>
      </c>
      <c r="K119" s="338">
        <v>42902</v>
      </c>
      <c r="L119" s="339"/>
      <c r="M119" s="1039" t="s">
        <v>1019</v>
      </c>
      <c r="N119" s="1039" t="s">
        <v>782</v>
      </c>
      <c r="O119" s="1039" t="s">
        <v>14</v>
      </c>
      <c r="P119" s="388">
        <v>42872</v>
      </c>
      <c r="Q119" s="44">
        <v>42873</v>
      </c>
      <c r="R119" s="48" t="s">
        <v>106</v>
      </c>
      <c r="S119" s="196" t="s">
        <v>1020</v>
      </c>
    </row>
    <row r="120" s="603" customFormat="1" ht="24.75" customHeight="1" spans="1:19">
      <c r="A120" s="48">
        <v>118</v>
      </c>
      <c r="B120" s="462" t="s">
        <v>989</v>
      </c>
      <c r="C120" s="1784" t="s">
        <v>843</v>
      </c>
      <c r="D120" s="438" t="s">
        <v>145</v>
      </c>
      <c r="E120" s="43">
        <v>372800</v>
      </c>
      <c r="F120" s="43" t="s">
        <v>1021</v>
      </c>
      <c r="G120" s="438">
        <v>42860</v>
      </c>
      <c r="H120" s="438">
        <v>42880</v>
      </c>
      <c r="I120" s="52">
        <f ca="1" t="shared" si="1"/>
        <v>1024</v>
      </c>
      <c r="J120" s="721" t="s">
        <v>629</v>
      </c>
      <c r="K120" s="338">
        <v>42902</v>
      </c>
      <c r="L120" s="449" t="s">
        <v>52</v>
      </c>
      <c r="M120" s="361" t="s">
        <v>1022</v>
      </c>
      <c r="N120" s="361" t="s">
        <v>45</v>
      </c>
      <c r="O120" s="361" t="s">
        <v>89</v>
      </c>
      <c r="P120" s="388">
        <v>42883</v>
      </c>
      <c r="Q120" s="629">
        <v>42883</v>
      </c>
      <c r="R120" s="361" t="s">
        <v>106</v>
      </c>
      <c r="S120" s="1782" t="s">
        <v>1023</v>
      </c>
    </row>
    <row r="121" s="603" customFormat="1" ht="24.75" customHeight="1" spans="1:19">
      <c r="A121" s="52">
        <v>119</v>
      </c>
      <c r="B121" s="462"/>
      <c r="C121" s="727" t="s">
        <v>635</v>
      </c>
      <c r="D121" s="358" t="s">
        <v>645</v>
      </c>
      <c r="E121" s="55">
        <v>364700</v>
      </c>
      <c r="F121" s="1785" t="s">
        <v>1024</v>
      </c>
      <c r="G121" s="358">
        <v>42744</v>
      </c>
      <c r="H121" s="358">
        <v>42757</v>
      </c>
      <c r="I121" s="48">
        <f ca="1" t="shared" si="1"/>
        <v>1147</v>
      </c>
      <c r="J121" s="1778" t="s">
        <v>629</v>
      </c>
      <c r="K121" s="338">
        <v>42902</v>
      </c>
      <c r="L121" s="449" t="s">
        <v>52</v>
      </c>
      <c r="M121" s="1788" t="s">
        <v>1025</v>
      </c>
      <c r="N121" s="1788" t="s">
        <v>1026</v>
      </c>
      <c r="O121" s="443" t="s">
        <v>641</v>
      </c>
      <c r="P121" s="444">
        <v>42879</v>
      </c>
      <c r="Q121" s="358">
        <v>42879</v>
      </c>
      <c r="R121" s="357" t="s">
        <v>47</v>
      </c>
      <c r="S121" s="1789" t="s">
        <v>1023</v>
      </c>
    </row>
    <row r="122" s="603" customFormat="1" ht="24.75" customHeight="1" spans="1:19">
      <c r="A122" s="48">
        <v>120</v>
      </c>
      <c r="B122" s="149"/>
      <c r="C122" s="727" t="s">
        <v>644</v>
      </c>
      <c r="D122" s="44" t="s">
        <v>41</v>
      </c>
      <c r="E122" s="55">
        <v>334400</v>
      </c>
      <c r="F122" s="43" t="s">
        <v>1027</v>
      </c>
      <c r="G122" s="132">
        <v>42846</v>
      </c>
      <c r="H122" s="44">
        <v>42854</v>
      </c>
      <c r="I122" s="48">
        <f ca="1" t="shared" si="1"/>
        <v>1050</v>
      </c>
      <c r="J122" s="721" t="s">
        <v>629</v>
      </c>
      <c r="K122" s="338">
        <v>42902</v>
      </c>
      <c r="L122" s="339"/>
      <c r="M122" s="390" t="s">
        <v>1028</v>
      </c>
      <c r="N122" s="390" t="s">
        <v>932</v>
      </c>
      <c r="O122" s="390" t="s">
        <v>641</v>
      </c>
      <c r="P122" s="398">
        <v>42861</v>
      </c>
      <c r="Q122" s="44">
        <v>42862</v>
      </c>
      <c r="R122" s="48" t="s">
        <v>47</v>
      </c>
      <c r="S122" s="196" t="s">
        <v>1023</v>
      </c>
    </row>
    <row r="123" s="603" customFormat="1" ht="24.75" customHeight="1" spans="1:19">
      <c r="A123" s="52">
        <v>121</v>
      </c>
      <c r="B123" s="462" t="s">
        <v>989</v>
      </c>
      <c r="C123" s="1784" t="s">
        <v>843</v>
      </c>
      <c r="D123" s="438" t="s">
        <v>1029</v>
      </c>
      <c r="E123" s="43">
        <v>372800</v>
      </c>
      <c r="F123" s="408" t="s">
        <v>1030</v>
      </c>
      <c r="G123" s="438">
        <v>42840</v>
      </c>
      <c r="H123" s="440">
        <v>42849</v>
      </c>
      <c r="I123" s="48">
        <f ca="1" t="shared" si="1"/>
        <v>1055</v>
      </c>
      <c r="J123" s="721" t="s">
        <v>629</v>
      </c>
      <c r="K123" s="562">
        <v>42911</v>
      </c>
      <c r="L123" s="449" t="s">
        <v>52</v>
      </c>
      <c r="M123" s="723" t="s">
        <v>1031</v>
      </c>
      <c r="N123" s="625" t="s">
        <v>889</v>
      </c>
      <c r="O123" s="625" t="s">
        <v>89</v>
      </c>
      <c r="P123" s="629">
        <v>42872</v>
      </c>
      <c r="Q123" s="629">
        <v>42873</v>
      </c>
      <c r="R123" s="625" t="s">
        <v>47</v>
      </c>
      <c r="S123" s="1782" t="s">
        <v>1032</v>
      </c>
    </row>
    <row r="124" s="603" customFormat="1" ht="24.75" customHeight="1" spans="1:19">
      <c r="A124" s="48">
        <v>122</v>
      </c>
      <c r="B124" s="149"/>
      <c r="C124" s="727" t="s">
        <v>644</v>
      </c>
      <c r="D124" s="47" t="s">
        <v>645</v>
      </c>
      <c r="E124" s="43">
        <v>334400</v>
      </c>
      <c r="F124" s="43" t="s">
        <v>1033</v>
      </c>
      <c r="G124" s="136">
        <v>42836</v>
      </c>
      <c r="H124" s="121">
        <v>42839</v>
      </c>
      <c r="I124" s="48">
        <f ca="1" t="shared" si="1"/>
        <v>1065</v>
      </c>
      <c r="J124" s="721" t="s">
        <v>1034</v>
      </c>
      <c r="K124" s="562">
        <v>42911</v>
      </c>
      <c r="L124" s="339"/>
      <c r="M124" s="1039" t="s">
        <v>1035</v>
      </c>
      <c r="N124" s="1039" t="s">
        <v>662</v>
      </c>
      <c r="O124" s="1039" t="s">
        <v>59</v>
      </c>
      <c r="P124" s="388">
        <v>42885</v>
      </c>
      <c r="Q124" s="44">
        <v>42886</v>
      </c>
      <c r="R124" s="48" t="s">
        <v>47</v>
      </c>
      <c r="S124" s="196" t="s">
        <v>1036</v>
      </c>
    </row>
    <row r="125" s="13" customFormat="1" ht="24.75" customHeight="1" spans="1:19">
      <c r="A125" s="52">
        <v>123</v>
      </c>
      <c r="B125" s="149"/>
      <c r="C125" s="727" t="s">
        <v>644</v>
      </c>
      <c r="D125" s="47" t="s">
        <v>145</v>
      </c>
      <c r="E125" s="43">
        <v>334400</v>
      </c>
      <c r="F125" s="43" t="s">
        <v>1037</v>
      </c>
      <c r="G125" s="136">
        <v>42836</v>
      </c>
      <c r="H125" s="121">
        <v>42839</v>
      </c>
      <c r="I125" s="48">
        <f ca="1" t="shared" si="1"/>
        <v>1065</v>
      </c>
      <c r="J125" s="721" t="s">
        <v>629</v>
      </c>
      <c r="K125" s="562">
        <v>42911</v>
      </c>
      <c r="L125" s="339"/>
      <c r="M125" s="48" t="s">
        <v>1038</v>
      </c>
      <c r="N125" s="48" t="s">
        <v>1039</v>
      </c>
      <c r="O125" s="48" t="s">
        <v>641</v>
      </c>
      <c r="P125" s="44">
        <v>42840</v>
      </c>
      <c r="Q125" s="44">
        <v>42871</v>
      </c>
      <c r="R125" s="48" t="s">
        <v>47</v>
      </c>
      <c r="S125" s="196" t="s">
        <v>1040</v>
      </c>
    </row>
    <row r="126" s="13" customFormat="1" ht="23.1" customHeight="1" spans="1:19">
      <c r="A126" s="52">
        <v>125</v>
      </c>
      <c r="B126" s="149" t="s">
        <v>1041</v>
      </c>
      <c r="C126" s="727" t="s">
        <v>1042</v>
      </c>
      <c r="D126" s="47" t="s">
        <v>41</v>
      </c>
      <c r="E126" s="43">
        <v>414000</v>
      </c>
      <c r="F126" s="43" t="s">
        <v>1043</v>
      </c>
      <c r="G126" s="47">
        <v>42849</v>
      </c>
      <c r="H126" s="121">
        <v>42858</v>
      </c>
      <c r="I126" s="52">
        <f ca="1" t="shared" si="1"/>
        <v>1046</v>
      </c>
      <c r="J126" s="721" t="s">
        <v>629</v>
      </c>
      <c r="K126" s="562">
        <v>42911</v>
      </c>
      <c r="L126" s="339" t="s">
        <v>52</v>
      </c>
      <c r="M126" s="242" t="s">
        <v>1044</v>
      </c>
      <c r="N126" s="48" t="s">
        <v>1045</v>
      </c>
      <c r="O126" s="48" t="s">
        <v>908</v>
      </c>
      <c r="P126" s="44">
        <v>42875</v>
      </c>
      <c r="Q126" s="44">
        <v>42876</v>
      </c>
      <c r="R126" s="48" t="s">
        <v>47</v>
      </c>
      <c r="S126" s="433" t="s">
        <v>1046</v>
      </c>
    </row>
    <row r="127" s="13" customFormat="1" ht="23.1" customHeight="1" spans="1:19">
      <c r="A127" s="48">
        <v>126</v>
      </c>
      <c r="B127" s="149"/>
      <c r="C127" s="727" t="s">
        <v>49</v>
      </c>
      <c r="D127" s="47" t="s">
        <v>41</v>
      </c>
      <c r="E127" s="43">
        <v>299800</v>
      </c>
      <c r="F127" s="43" t="s">
        <v>1047</v>
      </c>
      <c r="G127" s="47">
        <v>42853</v>
      </c>
      <c r="H127" s="121">
        <v>42859</v>
      </c>
      <c r="I127" s="52">
        <f ca="1" t="shared" si="1"/>
        <v>1045</v>
      </c>
      <c r="J127" s="721" t="s">
        <v>1048</v>
      </c>
      <c r="K127" s="562">
        <v>42911</v>
      </c>
      <c r="L127" s="339" t="s">
        <v>52</v>
      </c>
      <c r="M127" s="1541" t="s">
        <v>1049</v>
      </c>
      <c r="N127" s="117" t="s">
        <v>88</v>
      </c>
      <c r="O127" s="117" t="s">
        <v>89</v>
      </c>
      <c r="P127" s="47">
        <v>42883</v>
      </c>
      <c r="Q127" s="44">
        <v>42884</v>
      </c>
      <c r="R127" s="117" t="s">
        <v>47</v>
      </c>
      <c r="S127" s="432" t="s">
        <v>1050</v>
      </c>
    </row>
    <row r="128" s="13" customFormat="1" ht="23.1" customHeight="1" spans="1:19">
      <c r="A128" s="52">
        <v>127</v>
      </c>
      <c r="B128" s="149"/>
      <c r="C128" s="727" t="s">
        <v>644</v>
      </c>
      <c r="D128" s="47" t="s">
        <v>60</v>
      </c>
      <c r="E128" s="43">
        <v>339800</v>
      </c>
      <c r="F128" s="43" t="s">
        <v>1051</v>
      </c>
      <c r="G128" s="47">
        <v>42790</v>
      </c>
      <c r="H128" s="121">
        <v>42796</v>
      </c>
      <c r="I128" s="52">
        <f ca="1" t="shared" si="1"/>
        <v>1108</v>
      </c>
      <c r="J128" s="721" t="s">
        <v>1052</v>
      </c>
      <c r="K128" s="562">
        <v>42911</v>
      </c>
      <c r="L128" s="339" t="s">
        <v>52</v>
      </c>
      <c r="M128" s="277" t="s">
        <v>1053</v>
      </c>
      <c r="N128" s="52" t="s">
        <v>225</v>
      </c>
      <c r="O128" s="52" t="s">
        <v>84</v>
      </c>
      <c r="P128" s="47">
        <v>42865</v>
      </c>
      <c r="Q128" s="47">
        <v>42887</v>
      </c>
      <c r="R128" s="52" t="s">
        <v>47</v>
      </c>
      <c r="S128" s="433" t="s">
        <v>1050</v>
      </c>
    </row>
    <row r="129" s="13" customFormat="1" ht="23.1" customHeight="1" spans="1:19">
      <c r="A129" s="48">
        <v>128</v>
      </c>
      <c r="B129" s="462"/>
      <c r="C129" s="727" t="s">
        <v>635</v>
      </c>
      <c r="D129" s="47" t="s">
        <v>645</v>
      </c>
      <c r="E129" s="43">
        <v>364700</v>
      </c>
      <c r="F129" s="43" t="s">
        <v>1054</v>
      </c>
      <c r="G129" s="47">
        <v>42727</v>
      </c>
      <c r="H129" s="121">
        <v>42745</v>
      </c>
      <c r="I129" s="52">
        <f ca="1" t="shared" si="1"/>
        <v>1159</v>
      </c>
      <c r="J129" s="721" t="s">
        <v>629</v>
      </c>
      <c r="K129" s="562">
        <v>42911</v>
      </c>
      <c r="L129" s="449" t="s">
        <v>52</v>
      </c>
      <c r="M129" s="1791" t="s">
        <v>1055</v>
      </c>
      <c r="N129" s="445" t="s">
        <v>846</v>
      </c>
      <c r="O129" s="445" t="s">
        <v>744</v>
      </c>
      <c r="P129" s="553">
        <v>42876</v>
      </c>
      <c r="Q129" s="438">
        <v>42877</v>
      </c>
      <c r="R129" s="431" t="s">
        <v>47</v>
      </c>
      <c r="S129" s="454" t="s">
        <v>1056</v>
      </c>
    </row>
    <row r="130" s="13" customFormat="1" ht="23.1" customHeight="1" spans="1:19">
      <c r="A130" s="52">
        <v>129</v>
      </c>
      <c r="B130" s="149"/>
      <c r="C130" s="727" t="s">
        <v>644</v>
      </c>
      <c r="D130" s="47" t="s">
        <v>645</v>
      </c>
      <c r="E130" s="43">
        <v>345700</v>
      </c>
      <c r="F130" s="43" t="s">
        <v>1057</v>
      </c>
      <c r="G130" s="136">
        <v>42867</v>
      </c>
      <c r="H130" s="121">
        <v>42884</v>
      </c>
      <c r="I130" s="52">
        <f ca="1" t="shared" si="1"/>
        <v>1020</v>
      </c>
      <c r="J130" s="721" t="s">
        <v>944</v>
      </c>
      <c r="K130" s="562">
        <v>42911</v>
      </c>
      <c r="L130" s="339"/>
      <c r="M130" s="1541" t="s">
        <v>1058</v>
      </c>
      <c r="N130" s="117" t="s">
        <v>889</v>
      </c>
      <c r="O130" s="117" t="s">
        <v>89</v>
      </c>
      <c r="P130" s="47">
        <v>42896</v>
      </c>
      <c r="Q130" s="44">
        <v>42897</v>
      </c>
      <c r="R130" s="48" t="s">
        <v>47</v>
      </c>
      <c r="S130" s="432" t="s">
        <v>1056</v>
      </c>
    </row>
    <row r="131" s="13" customFormat="1" ht="23.1" customHeight="1" spans="1:19">
      <c r="A131" s="48">
        <v>130</v>
      </c>
      <c r="B131" s="462" t="s">
        <v>989</v>
      </c>
      <c r="C131" s="1784" t="s">
        <v>843</v>
      </c>
      <c r="D131" s="438" t="s">
        <v>145</v>
      </c>
      <c r="E131" s="43">
        <v>372800</v>
      </c>
      <c r="F131" s="43" t="s">
        <v>1059</v>
      </c>
      <c r="G131" s="438">
        <v>42867</v>
      </c>
      <c r="H131" s="440">
        <v>42895</v>
      </c>
      <c r="I131" s="52">
        <f ca="1" t="shared" ref="I131:I194" si="2">TODAY()-H131</f>
        <v>1009</v>
      </c>
      <c r="J131" s="721" t="s">
        <v>629</v>
      </c>
      <c r="K131" s="562">
        <v>42911</v>
      </c>
      <c r="L131" s="449"/>
      <c r="M131" s="277" t="s">
        <v>1060</v>
      </c>
      <c r="N131" s="52" t="s">
        <v>889</v>
      </c>
      <c r="O131" s="48" t="s">
        <v>89</v>
      </c>
      <c r="P131" s="47">
        <v>42890</v>
      </c>
      <c r="Q131" s="47">
        <v>42895</v>
      </c>
      <c r="R131" s="52" t="s">
        <v>47</v>
      </c>
      <c r="S131" s="454" t="s">
        <v>1056</v>
      </c>
    </row>
    <row r="132" s="13" customFormat="1" ht="23.1" customHeight="1" spans="1:19">
      <c r="A132" s="52">
        <v>131</v>
      </c>
      <c r="B132" s="149"/>
      <c r="C132" s="727" t="s">
        <v>49</v>
      </c>
      <c r="D132" s="47" t="s">
        <v>41</v>
      </c>
      <c r="E132" s="43">
        <v>299800</v>
      </c>
      <c r="F132" s="43" t="s">
        <v>1061</v>
      </c>
      <c r="G132" s="47">
        <v>42882</v>
      </c>
      <c r="H132" s="121">
        <v>42896</v>
      </c>
      <c r="I132" s="52">
        <f ca="1" t="shared" si="2"/>
        <v>1008</v>
      </c>
      <c r="J132" s="721" t="s">
        <v>944</v>
      </c>
      <c r="K132" s="562">
        <v>42911</v>
      </c>
      <c r="L132" s="339" t="s">
        <v>52</v>
      </c>
      <c r="M132" s="1541" t="s">
        <v>1062</v>
      </c>
      <c r="N132" s="117" t="s">
        <v>45</v>
      </c>
      <c r="O132" s="117" t="s">
        <v>89</v>
      </c>
      <c r="P132" s="47">
        <v>42883</v>
      </c>
      <c r="Q132" s="44">
        <v>42883</v>
      </c>
      <c r="R132" s="117" t="s">
        <v>106</v>
      </c>
      <c r="S132" s="432" t="s">
        <v>1063</v>
      </c>
    </row>
    <row r="133" s="13" customFormat="1" ht="23.1" customHeight="1" spans="1:19">
      <c r="A133" s="48">
        <v>132</v>
      </c>
      <c r="B133" s="149"/>
      <c r="C133" s="727" t="s">
        <v>49</v>
      </c>
      <c r="D133" s="47" t="s">
        <v>960</v>
      </c>
      <c r="E133" s="43">
        <v>299800</v>
      </c>
      <c r="F133" s="43" t="s">
        <v>1064</v>
      </c>
      <c r="G133" s="47">
        <v>42867</v>
      </c>
      <c r="H133" s="121">
        <v>42875</v>
      </c>
      <c r="I133" s="52">
        <f ca="1" t="shared" si="2"/>
        <v>1029</v>
      </c>
      <c r="J133" s="721" t="s">
        <v>944</v>
      </c>
      <c r="K133" s="338">
        <v>42936</v>
      </c>
      <c r="L133" s="339"/>
      <c r="M133" s="277" t="s">
        <v>1065</v>
      </c>
      <c r="N133" s="52" t="s">
        <v>45</v>
      </c>
      <c r="O133" s="52" t="s">
        <v>89</v>
      </c>
      <c r="P133" s="47">
        <v>42894</v>
      </c>
      <c r="Q133" s="44">
        <v>42894</v>
      </c>
      <c r="R133" s="52" t="s">
        <v>47</v>
      </c>
      <c r="S133" s="432" t="s">
        <v>1066</v>
      </c>
    </row>
    <row r="134" s="13" customFormat="1" ht="23.1" customHeight="1" spans="1:19">
      <c r="A134" s="52">
        <v>133</v>
      </c>
      <c r="B134" s="149"/>
      <c r="C134" s="727" t="s">
        <v>644</v>
      </c>
      <c r="D134" s="47" t="s">
        <v>145</v>
      </c>
      <c r="E134" s="43">
        <v>345700</v>
      </c>
      <c r="F134" s="43" t="s">
        <v>1067</v>
      </c>
      <c r="G134" s="136">
        <v>42880</v>
      </c>
      <c r="H134" s="121">
        <v>42888</v>
      </c>
      <c r="I134" s="52">
        <f ca="1" t="shared" si="2"/>
        <v>1016</v>
      </c>
      <c r="J134" s="1778" t="s">
        <v>944</v>
      </c>
      <c r="K134" s="338">
        <v>42936</v>
      </c>
      <c r="L134" s="339"/>
      <c r="M134" s="277" t="s">
        <v>1068</v>
      </c>
      <c r="N134" s="52" t="s">
        <v>980</v>
      </c>
      <c r="O134" s="48" t="s">
        <v>84</v>
      </c>
      <c r="P134" s="44">
        <v>42888</v>
      </c>
      <c r="Q134" s="44">
        <v>42888</v>
      </c>
      <c r="R134" s="48" t="s">
        <v>47</v>
      </c>
      <c r="S134" s="432" t="s">
        <v>1066</v>
      </c>
    </row>
    <row r="135" s="13" customFormat="1" ht="23.1" customHeight="1" spans="1:19">
      <c r="A135" s="48">
        <v>134</v>
      </c>
      <c r="B135" s="149"/>
      <c r="C135" s="727" t="s">
        <v>49</v>
      </c>
      <c r="D135" s="47" t="s">
        <v>753</v>
      </c>
      <c r="E135" s="43">
        <v>299800</v>
      </c>
      <c r="F135" s="43" t="s">
        <v>1069</v>
      </c>
      <c r="G135" s="47">
        <v>42902</v>
      </c>
      <c r="H135" s="121">
        <v>42911</v>
      </c>
      <c r="I135" s="52">
        <f ca="1" t="shared" si="2"/>
        <v>993</v>
      </c>
      <c r="J135" s="721" t="s">
        <v>944</v>
      </c>
      <c r="K135" s="338">
        <v>42936</v>
      </c>
      <c r="L135" s="339"/>
      <c r="M135" s="327" t="s">
        <v>1070</v>
      </c>
      <c r="N135" s="327" t="s">
        <v>980</v>
      </c>
      <c r="O135" s="327" t="s">
        <v>84</v>
      </c>
      <c r="P135" s="377">
        <v>42889</v>
      </c>
      <c r="Q135" s="44">
        <v>42903</v>
      </c>
      <c r="R135" s="327" t="s">
        <v>47</v>
      </c>
      <c r="S135" s="432" t="s">
        <v>1071</v>
      </c>
    </row>
    <row r="136" s="13" customFormat="1" ht="23.1" customHeight="1" spans="1:19">
      <c r="A136" s="52">
        <v>135</v>
      </c>
      <c r="B136" s="149"/>
      <c r="C136" s="727" t="s">
        <v>49</v>
      </c>
      <c r="D136" s="47" t="s">
        <v>41</v>
      </c>
      <c r="E136" s="43">
        <v>299800</v>
      </c>
      <c r="F136" s="43" t="s">
        <v>1072</v>
      </c>
      <c r="G136" s="47">
        <v>42906</v>
      </c>
      <c r="H136" s="121">
        <v>42912</v>
      </c>
      <c r="I136" s="52">
        <f ca="1" t="shared" si="2"/>
        <v>992</v>
      </c>
      <c r="J136" s="721" t="s">
        <v>944</v>
      </c>
      <c r="K136" s="338">
        <v>42936</v>
      </c>
      <c r="L136" s="339"/>
      <c r="M136" s="327" t="s">
        <v>1073</v>
      </c>
      <c r="N136" s="327" t="s">
        <v>912</v>
      </c>
      <c r="O136" s="327" t="s">
        <v>59</v>
      </c>
      <c r="P136" s="377">
        <v>42894</v>
      </c>
      <c r="Q136" s="44">
        <v>42908</v>
      </c>
      <c r="R136" s="327" t="s">
        <v>47</v>
      </c>
      <c r="S136" s="432" t="s">
        <v>1074</v>
      </c>
    </row>
    <row r="137" s="13" customFormat="1" ht="23.1" customHeight="1" spans="1:19">
      <c r="A137" s="48">
        <v>136</v>
      </c>
      <c r="B137" s="149"/>
      <c r="C137" s="727" t="s">
        <v>49</v>
      </c>
      <c r="D137" s="47" t="s">
        <v>41</v>
      </c>
      <c r="E137" s="43">
        <v>299800</v>
      </c>
      <c r="F137" s="43" t="s">
        <v>1075</v>
      </c>
      <c r="G137" s="47">
        <v>42900</v>
      </c>
      <c r="H137" s="121">
        <v>42912</v>
      </c>
      <c r="I137" s="52">
        <f ca="1" t="shared" si="2"/>
        <v>992</v>
      </c>
      <c r="J137" s="721" t="s">
        <v>944</v>
      </c>
      <c r="K137" s="338">
        <v>42936</v>
      </c>
      <c r="L137" s="339"/>
      <c r="M137" s="327" t="s">
        <v>1076</v>
      </c>
      <c r="N137" s="327" t="s">
        <v>958</v>
      </c>
      <c r="O137" s="327" t="s">
        <v>89</v>
      </c>
      <c r="P137" s="47">
        <v>42883</v>
      </c>
      <c r="Q137" s="44">
        <v>42901</v>
      </c>
      <c r="R137" s="117" t="s">
        <v>47</v>
      </c>
      <c r="S137" s="432" t="s">
        <v>1074</v>
      </c>
    </row>
    <row r="138" s="13" customFormat="1" ht="23.1" customHeight="1" spans="1:19">
      <c r="A138" s="52">
        <v>137</v>
      </c>
      <c r="B138" s="149"/>
      <c r="C138" s="727" t="s">
        <v>49</v>
      </c>
      <c r="D138" s="47" t="s">
        <v>60</v>
      </c>
      <c r="E138" s="43">
        <v>299800</v>
      </c>
      <c r="F138" s="43" t="s">
        <v>1077</v>
      </c>
      <c r="G138" s="47">
        <v>42906</v>
      </c>
      <c r="H138" s="121">
        <v>42912</v>
      </c>
      <c r="I138" s="52">
        <f ca="1" t="shared" si="2"/>
        <v>992</v>
      </c>
      <c r="J138" s="721" t="s">
        <v>944</v>
      </c>
      <c r="K138" s="338">
        <v>42936</v>
      </c>
      <c r="L138" s="339"/>
      <c r="M138" s="327" t="s">
        <v>1078</v>
      </c>
      <c r="N138" s="327" t="s">
        <v>912</v>
      </c>
      <c r="O138" s="327" t="s">
        <v>59</v>
      </c>
      <c r="P138" s="377">
        <v>42914</v>
      </c>
      <c r="Q138" s="44">
        <v>42914</v>
      </c>
      <c r="R138" s="327" t="s">
        <v>106</v>
      </c>
      <c r="S138" s="432" t="s">
        <v>1074</v>
      </c>
    </row>
    <row r="139" s="13" customFormat="1" ht="23.1" customHeight="1" spans="1:19">
      <c r="A139" s="48">
        <v>138</v>
      </c>
      <c r="B139" s="149"/>
      <c r="C139" s="727" t="s">
        <v>49</v>
      </c>
      <c r="D139" s="47" t="s">
        <v>41</v>
      </c>
      <c r="E139" s="43">
        <v>299800</v>
      </c>
      <c r="F139" s="43" t="s">
        <v>1079</v>
      </c>
      <c r="G139" s="47">
        <v>42902</v>
      </c>
      <c r="H139" s="121">
        <v>42911</v>
      </c>
      <c r="I139" s="52">
        <f ca="1" t="shared" si="2"/>
        <v>993</v>
      </c>
      <c r="J139" s="721" t="s">
        <v>944</v>
      </c>
      <c r="K139" s="338">
        <v>42936</v>
      </c>
      <c r="L139" s="339"/>
      <c r="M139" s="327" t="s">
        <v>1080</v>
      </c>
      <c r="N139" s="327" t="s">
        <v>70</v>
      </c>
      <c r="O139" s="327" t="s">
        <v>59</v>
      </c>
      <c r="P139" s="377">
        <v>42894</v>
      </c>
      <c r="Q139" s="44">
        <v>42903</v>
      </c>
      <c r="R139" s="327" t="s">
        <v>47</v>
      </c>
      <c r="S139" s="432" t="s">
        <v>1074</v>
      </c>
    </row>
    <row r="140" s="13" customFormat="1" ht="23.1" customHeight="1" spans="1:19">
      <c r="A140" s="52">
        <v>139</v>
      </c>
      <c r="B140" s="149"/>
      <c r="C140" s="727" t="s">
        <v>941</v>
      </c>
      <c r="D140" s="47" t="s">
        <v>288</v>
      </c>
      <c r="E140" s="43">
        <v>314800</v>
      </c>
      <c r="F140" s="43" t="s">
        <v>1081</v>
      </c>
      <c r="G140" s="47">
        <v>42867</v>
      </c>
      <c r="H140" s="121">
        <v>42875</v>
      </c>
      <c r="I140" s="52">
        <f ca="1" t="shared" si="2"/>
        <v>1029</v>
      </c>
      <c r="J140" s="721" t="s">
        <v>1082</v>
      </c>
      <c r="K140" s="338">
        <v>42936</v>
      </c>
      <c r="L140" s="339"/>
      <c r="M140" s="327" t="s">
        <v>1083</v>
      </c>
      <c r="N140" s="327" t="s">
        <v>45</v>
      </c>
      <c r="O140" s="327" t="s">
        <v>89</v>
      </c>
      <c r="P140" s="47">
        <v>42897</v>
      </c>
      <c r="Q140" s="44">
        <v>42897</v>
      </c>
      <c r="R140" s="327" t="s">
        <v>47</v>
      </c>
      <c r="S140" s="432" t="s">
        <v>1074</v>
      </c>
    </row>
    <row r="141" s="13" customFormat="1" ht="23.1" customHeight="1" spans="1:19">
      <c r="A141" s="48">
        <v>140</v>
      </c>
      <c r="B141" s="149"/>
      <c r="C141" s="727" t="s">
        <v>49</v>
      </c>
      <c r="D141" s="47" t="s">
        <v>90</v>
      </c>
      <c r="E141" s="43">
        <v>299800</v>
      </c>
      <c r="F141" s="43" t="s">
        <v>1084</v>
      </c>
      <c r="G141" s="47">
        <v>42902</v>
      </c>
      <c r="H141" s="121">
        <v>42911</v>
      </c>
      <c r="I141" s="52">
        <f ca="1" t="shared" si="2"/>
        <v>993</v>
      </c>
      <c r="J141" s="721" t="s">
        <v>944</v>
      </c>
      <c r="K141" s="338">
        <v>42936</v>
      </c>
      <c r="L141" s="339"/>
      <c r="M141" s="327" t="s">
        <v>1085</v>
      </c>
      <c r="N141" s="327" t="s">
        <v>88</v>
      </c>
      <c r="O141" s="327" t="s">
        <v>89</v>
      </c>
      <c r="P141" s="377">
        <v>42895</v>
      </c>
      <c r="Q141" s="44">
        <v>42903</v>
      </c>
      <c r="R141" s="327" t="s">
        <v>106</v>
      </c>
      <c r="S141" s="432" t="s">
        <v>1074</v>
      </c>
    </row>
    <row r="142" s="13" customFormat="1" ht="23.1" customHeight="1" spans="1:19">
      <c r="A142" s="52">
        <v>141</v>
      </c>
      <c r="B142" s="149"/>
      <c r="C142" s="727" t="s">
        <v>49</v>
      </c>
      <c r="D142" s="47" t="s">
        <v>60</v>
      </c>
      <c r="E142" s="43">
        <v>299800</v>
      </c>
      <c r="F142" s="43" t="s">
        <v>1086</v>
      </c>
      <c r="G142" s="47">
        <v>42906</v>
      </c>
      <c r="H142" s="121">
        <v>42912</v>
      </c>
      <c r="I142" s="52">
        <f ca="1" t="shared" si="2"/>
        <v>992</v>
      </c>
      <c r="J142" s="721" t="s">
        <v>944</v>
      </c>
      <c r="K142" s="338">
        <v>42936</v>
      </c>
      <c r="L142" s="339"/>
      <c r="M142" s="327" t="s">
        <v>1087</v>
      </c>
      <c r="N142" s="327" t="s">
        <v>662</v>
      </c>
      <c r="O142" s="327" t="s">
        <v>59</v>
      </c>
      <c r="P142" s="377">
        <v>42897</v>
      </c>
      <c r="Q142" s="44">
        <v>42908</v>
      </c>
      <c r="R142" s="327" t="s">
        <v>47</v>
      </c>
      <c r="S142" s="432" t="s">
        <v>1088</v>
      </c>
    </row>
    <row r="143" s="13" customFormat="1" ht="23.1" customHeight="1" spans="1:19">
      <c r="A143" s="48">
        <v>142</v>
      </c>
      <c r="B143" s="462"/>
      <c r="C143" s="727" t="s">
        <v>843</v>
      </c>
      <c r="D143" s="438" t="s">
        <v>41</v>
      </c>
      <c r="E143" s="43">
        <v>372800</v>
      </c>
      <c r="F143" s="43" t="s">
        <v>1089</v>
      </c>
      <c r="G143" s="438">
        <v>42907</v>
      </c>
      <c r="H143" s="440">
        <v>42916</v>
      </c>
      <c r="I143" s="52">
        <f ca="1" t="shared" si="2"/>
        <v>988</v>
      </c>
      <c r="J143" s="721" t="s">
        <v>944</v>
      </c>
      <c r="K143" s="338">
        <v>42936</v>
      </c>
      <c r="L143" s="449"/>
      <c r="M143" s="327" t="s">
        <v>1090</v>
      </c>
      <c r="N143" s="327" t="s">
        <v>45</v>
      </c>
      <c r="O143" s="327" t="s">
        <v>89</v>
      </c>
      <c r="P143" s="377">
        <v>42897</v>
      </c>
      <c r="Q143" s="438">
        <v>42908</v>
      </c>
      <c r="R143" s="327" t="s">
        <v>106</v>
      </c>
      <c r="S143" s="454" t="s">
        <v>1088</v>
      </c>
    </row>
    <row r="144" s="13" customFormat="1" ht="23.1" customHeight="1" spans="1:19">
      <c r="A144" s="52">
        <v>143</v>
      </c>
      <c r="B144" s="149"/>
      <c r="C144" s="727" t="s">
        <v>941</v>
      </c>
      <c r="D144" s="47" t="s">
        <v>942</v>
      </c>
      <c r="E144" s="43">
        <v>314800</v>
      </c>
      <c r="F144" s="43" t="s">
        <v>1091</v>
      </c>
      <c r="G144" s="47">
        <v>42902</v>
      </c>
      <c r="H144" s="121">
        <v>42911</v>
      </c>
      <c r="I144" s="52">
        <f ca="1" t="shared" si="2"/>
        <v>993</v>
      </c>
      <c r="J144" s="721" t="s">
        <v>944</v>
      </c>
      <c r="K144" s="338">
        <v>42936</v>
      </c>
      <c r="L144" s="339"/>
      <c r="M144" s="277" t="s">
        <v>1092</v>
      </c>
      <c r="N144" s="52" t="s">
        <v>88</v>
      </c>
      <c r="O144" s="52" t="s">
        <v>89</v>
      </c>
      <c r="P144" s="47">
        <v>42916</v>
      </c>
      <c r="Q144" s="44">
        <v>42916</v>
      </c>
      <c r="R144" s="52" t="s">
        <v>47</v>
      </c>
      <c r="S144" s="432" t="s">
        <v>1093</v>
      </c>
    </row>
    <row r="145" s="13" customFormat="1" ht="23.1" customHeight="1" spans="1:19">
      <c r="A145" s="48">
        <v>144</v>
      </c>
      <c r="B145" s="149"/>
      <c r="C145" s="727" t="s">
        <v>941</v>
      </c>
      <c r="D145" s="47" t="s">
        <v>1094</v>
      </c>
      <c r="E145" s="43">
        <v>314800</v>
      </c>
      <c r="F145" s="43" t="s">
        <v>1095</v>
      </c>
      <c r="G145" s="47">
        <v>42908</v>
      </c>
      <c r="H145" s="121">
        <v>42916</v>
      </c>
      <c r="I145" s="52">
        <f ca="1" t="shared" si="2"/>
        <v>988</v>
      </c>
      <c r="J145" s="721" t="s">
        <v>944</v>
      </c>
      <c r="K145" s="338">
        <v>42936</v>
      </c>
      <c r="L145" s="339"/>
      <c r="M145" s="327" t="s">
        <v>1096</v>
      </c>
      <c r="N145" s="327" t="s">
        <v>889</v>
      </c>
      <c r="O145" s="327" t="s">
        <v>89</v>
      </c>
      <c r="P145" s="377">
        <v>42898</v>
      </c>
      <c r="Q145" s="44">
        <v>42914</v>
      </c>
      <c r="R145" s="327" t="s">
        <v>47</v>
      </c>
      <c r="S145" s="432" t="s">
        <v>1093</v>
      </c>
    </row>
    <row r="146" s="13" customFormat="1" ht="23.1" customHeight="1" spans="1:19">
      <c r="A146" s="52">
        <v>145</v>
      </c>
      <c r="B146" s="149"/>
      <c r="C146" s="727" t="s">
        <v>644</v>
      </c>
      <c r="D146" s="47" t="s">
        <v>41</v>
      </c>
      <c r="E146" s="43">
        <v>345700</v>
      </c>
      <c r="F146" s="43" t="s">
        <v>1097</v>
      </c>
      <c r="G146" s="136">
        <v>42867</v>
      </c>
      <c r="H146" s="121">
        <v>42884</v>
      </c>
      <c r="I146" s="52">
        <f ca="1" t="shared" si="2"/>
        <v>1020</v>
      </c>
      <c r="J146" s="1778" t="s">
        <v>944</v>
      </c>
      <c r="K146" s="338">
        <v>42936</v>
      </c>
      <c r="L146" s="339"/>
      <c r="M146" s="1541" t="s">
        <v>1098</v>
      </c>
      <c r="N146" s="117" t="s">
        <v>114</v>
      </c>
      <c r="O146" s="117" t="s">
        <v>59</v>
      </c>
      <c r="P146" s="47">
        <v>42889</v>
      </c>
      <c r="Q146" s="44">
        <v>42889</v>
      </c>
      <c r="R146" s="48" t="s">
        <v>106</v>
      </c>
      <c r="S146" s="432" t="s">
        <v>1099</v>
      </c>
    </row>
    <row r="147" s="13" customFormat="1" ht="23.1" customHeight="1" spans="1:19">
      <c r="A147" s="48">
        <v>146</v>
      </c>
      <c r="B147" s="149"/>
      <c r="C147" s="727" t="s">
        <v>49</v>
      </c>
      <c r="D147" s="47" t="s">
        <v>753</v>
      </c>
      <c r="E147" s="43">
        <v>299800</v>
      </c>
      <c r="F147" s="43" t="s">
        <v>1100</v>
      </c>
      <c r="G147" s="47">
        <v>42908</v>
      </c>
      <c r="H147" s="121">
        <v>42916</v>
      </c>
      <c r="I147" s="52">
        <f ca="1" t="shared" si="2"/>
        <v>988</v>
      </c>
      <c r="J147" s="721" t="s">
        <v>944</v>
      </c>
      <c r="K147" s="338">
        <v>42936</v>
      </c>
      <c r="L147" s="339"/>
      <c r="M147" s="327" t="s">
        <v>1101</v>
      </c>
      <c r="N147" s="331" t="s">
        <v>912</v>
      </c>
      <c r="O147" s="331" t="s">
        <v>59</v>
      </c>
      <c r="P147" s="980">
        <v>42904</v>
      </c>
      <c r="Q147" s="44">
        <v>42908</v>
      </c>
      <c r="R147" s="327" t="s">
        <v>47</v>
      </c>
      <c r="S147" s="432" t="s">
        <v>1102</v>
      </c>
    </row>
    <row r="148" s="13" customFormat="1" ht="23.1" customHeight="1" spans="1:19">
      <c r="A148" s="52">
        <v>147</v>
      </c>
      <c r="B148" s="462"/>
      <c r="C148" s="727" t="s">
        <v>635</v>
      </c>
      <c r="D148" s="438" t="s">
        <v>917</v>
      </c>
      <c r="E148" s="43">
        <v>364700</v>
      </c>
      <c r="F148" s="43" t="s">
        <v>1103</v>
      </c>
      <c r="G148" s="438">
        <v>42744</v>
      </c>
      <c r="H148" s="440">
        <v>42752</v>
      </c>
      <c r="I148" s="52">
        <f ca="1" t="shared" si="2"/>
        <v>1152</v>
      </c>
      <c r="J148" s="721" t="s">
        <v>629</v>
      </c>
      <c r="K148" s="338">
        <v>42936</v>
      </c>
      <c r="L148" s="339" t="s">
        <v>52</v>
      </c>
      <c r="M148" s="1528" t="s">
        <v>1104</v>
      </c>
      <c r="N148" s="327" t="s">
        <v>45</v>
      </c>
      <c r="O148" s="327" t="s">
        <v>89</v>
      </c>
      <c r="P148" s="377">
        <v>42916</v>
      </c>
      <c r="Q148" s="438">
        <v>42916</v>
      </c>
      <c r="R148" s="431" t="s">
        <v>106</v>
      </c>
      <c r="S148" s="454" t="s">
        <v>1102</v>
      </c>
    </row>
    <row r="149" s="13" customFormat="1" ht="23.1" customHeight="1" spans="1:19">
      <c r="A149" s="48">
        <v>148</v>
      </c>
      <c r="B149" s="462"/>
      <c r="C149" s="727" t="s">
        <v>644</v>
      </c>
      <c r="D149" s="438" t="s">
        <v>1105</v>
      </c>
      <c r="E149" s="43">
        <v>338400</v>
      </c>
      <c r="F149" s="43" t="s">
        <v>1106</v>
      </c>
      <c r="G149" s="47">
        <v>42902</v>
      </c>
      <c r="H149" s="121">
        <v>42913</v>
      </c>
      <c r="I149" s="52">
        <f ca="1" t="shared" si="2"/>
        <v>991</v>
      </c>
      <c r="J149" s="721" t="s">
        <v>629</v>
      </c>
      <c r="K149" s="338">
        <v>42936</v>
      </c>
      <c r="L149" s="449"/>
      <c r="M149" s="327" t="s">
        <v>1107</v>
      </c>
      <c r="N149" s="327" t="s">
        <v>225</v>
      </c>
      <c r="O149" s="327" t="s">
        <v>84</v>
      </c>
      <c r="P149" s="377">
        <v>42897</v>
      </c>
      <c r="Q149" s="358">
        <v>42908</v>
      </c>
      <c r="R149" s="327" t="s">
        <v>106</v>
      </c>
      <c r="S149" s="436" t="s">
        <v>1102</v>
      </c>
    </row>
    <row r="150" s="13" customFormat="1" ht="23.1" customHeight="1" spans="1:19">
      <c r="A150" s="52">
        <v>149</v>
      </c>
      <c r="B150" s="149"/>
      <c r="C150" s="727" t="s">
        <v>49</v>
      </c>
      <c r="D150" s="47" t="s">
        <v>41</v>
      </c>
      <c r="E150" s="43">
        <v>299800</v>
      </c>
      <c r="F150" s="43" t="s">
        <v>1108</v>
      </c>
      <c r="G150" s="47">
        <v>42902</v>
      </c>
      <c r="H150" s="121">
        <v>42913</v>
      </c>
      <c r="I150" s="52">
        <f ca="1" t="shared" si="2"/>
        <v>991</v>
      </c>
      <c r="J150" s="721" t="s">
        <v>944</v>
      </c>
      <c r="K150" s="338">
        <v>42936</v>
      </c>
      <c r="L150" s="339"/>
      <c r="M150" s="327" t="s">
        <v>1109</v>
      </c>
      <c r="N150" s="327" t="s">
        <v>980</v>
      </c>
      <c r="O150" s="327" t="s">
        <v>84</v>
      </c>
      <c r="P150" s="377">
        <v>42894</v>
      </c>
      <c r="Q150" s="44">
        <v>42903</v>
      </c>
      <c r="R150" s="327" t="s">
        <v>47</v>
      </c>
      <c r="S150" s="432" t="s">
        <v>1102</v>
      </c>
    </row>
    <row r="151" s="13" customFormat="1" ht="23.1" customHeight="1" spans="1:19">
      <c r="A151" s="48">
        <v>150</v>
      </c>
      <c r="B151" s="462"/>
      <c r="C151" s="727" t="s">
        <v>843</v>
      </c>
      <c r="D151" s="438" t="s">
        <v>145</v>
      </c>
      <c r="E151" s="43">
        <v>372800</v>
      </c>
      <c r="F151" s="43" t="s">
        <v>1110</v>
      </c>
      <c r="G151" s="438">
        <v>42908</v>
      </c>
      <c r="H151" s="440">
        <v>42916</v>
      </c>
      <c r="I151" s="52">
        <f ca="1" t="shared" si="2"/>
        <v>988</v>
      </c>
      <c r="J151" s="721" t="s">
        <v>944</v>
      </c>
      <c r="K151" s="338">
        <v>42936</v>
      </c>
      <c r="L151" s="449"/>
      <c r="M151" s="327" t="s">
        <v>1111</v>
      </c>
      <c r="N151" s="327" t="s">
        <v>980</v>
      </c>
      <c r="O151" s="327" t="s">
        <v>84</v>
      </c>
      <c r="P151" s="377">
        <v>42897</v>
      </c>
      <c r="Q151" s="438">
        <v>42908</v>
      </c>
      <c r="R151" s="327" t="s">
        <v>47</v>
      </c>
      <c r="S151" s="454" t="s">
        <v>1112</v>
      </c>
    </row>
    <row r="152" s="13" customFormat="1" ht="23.1" customHeight="1" spans="1:19">
      <c r="A152" s="52">
        <v>151</v>
      </c>
      <c r="B152" s="462"/>
      <c r="C152" s="727" t="s">
        <v>644</v>
      </c>
      <c r="D152" s="438" t="s">
        <v>60</v>
      </c>
      <c r="E152" s="43">
        <v>345700</v>
      </c>
      <c r="F152" s="43" t="s">
        <v>1113</v>
      </c>
      <c r="G152" s="47">
        <v>42922</v>
      </c>
      <c r="H152" s="121">
        <v>42929</v>
      </c>
      <c r="I152" s="52">
        <f ca="1" t="shared" si="2"/>
        <v>975</v>
      </c>
      <c r="J152" s="1778" t="s">
        <v>944</v>
      </c>
      <c r="K152" s="338">
        <v>42936</v>
      </c>
      <c r="L152" s="339"/>
      <c r="M152" s="327" t="s">
        <v>1114</v>
      </c>
      <c r="N152" s="327" t="s">
        <v>683</v>
      </c>
      <c r="O152" s="327" t="s">
        <v>59</v>
      </c>
      <c r="P152" s="377">
        <v>42896</v>
      </c>
      <c r="Q152" s="358">
        <v>42908</v>
      </c>
      <c r="R152" s="327" t="s">
        <v>47</v>
      </c>
      <c r="S152" s="436" t="s">
        <v>1115</v>
      </c>
    </row>
    <row r="153" s="13" customFormat="1" ht="23.1" customHeight="1" spans="1:19">
      <c r="A153" s="48">
        <v>152</v>
      </c>
      <c r="B153" s="462"/>
      <c r="C153" s="727" t="s">
        <v>644</v>
      </c>
      <c r="D153" s="438" t="s">
        <v>960</v>
      </c>
      <c r="E153" s="43">
        <v>345700</v>
      </c>
      <c r="F153" s="43" t="s">
        <v>1116</v>
      </c>
      <c r="G153" s="438">
        <v>42907</v>
      </c>
      <c r="H153" s="440">
        <v>42916</v>
      </c>
      <c r="I153" s="52">
        <f ca="1" t="shared" si="2"/>
        <v>988</v>
      </c>
      <c r="J153" s="721" t="s">
        <v>944</v>
      </c>
      <c r="K153" s="338">
        <v>42936</v>
      </c>
      <c r="L153" s="339"/>
      <c r="M153" s="327" t="s">
        <v>1117</v>
      </c>
      <c r="N153" s="327" t="s">
        <v>88</v>
      </c>
      <c r="O153" s="327" t="s">
        <v>89</v>
      </c>
      <c r="P153" s="377">
        <v>42899</v>
      </c>
      <c r="Q153" s="358">
        <v>42925</v>
      </c>
      <c r="R153" s="327" t="s">
        <v>47</v>
      </c>
      <c r="S153" s="436" t="s">
        <v>1118</v>
      </c>
    </row>
    <row r="154" s="13" customFormat="1" ht="23.1" customHeight="1" spans="1:19">
      <c r="A154" s="52">
        <v>153</v>
      </c>
      <c r="B154" s="462"/>
      <c r="C154" s="727" t="s">
        <v>635</v>
      </c>
      <c r="D154" s="438" t="s">
        <v>145</v>
      </c>
      <c r="E154" s="43">
        <v>368800</v>
      </c>
      <c r="F154" s="43" t="s">
        <v>1119</v>
      </c>
      <c r="G154" s="438">
        <v>42922</v>
      </c>
      <c r="H154" s="440">
        <v>42929</v>
      </c>
      <c r="I154" s="52">
        <f ca="1" t="shared" si="2"/>
        <v>975</v>
      </c>
      <c r="J154" s="721" t="s">
        <v>944</v>
      </c>
      <c r="K154" s="562">
        <v>42942</v>
      </c>
      <c r="L154" s="449"/>
      <c r="M154" s="327" t="s">
        <v>1120</v>
      </c>
      <c r="N154" s="327" t="s">
        <v>80</v>
      </c>
      <c r="O154" s="327" t="s">
        <v>84</v>
      </c>
      <c r="P154" s="377">
        <v>42918</v>
      </c>
      <c r="Q154" s="438">
        <v>42923</v>
      </c>
      <c r="R154" s="327" t="s">
        <v>47</v>
      </c>
      <c r="S154" s="454" t="s">
        <v>1121</v>
      </c>
    </row>
    <row r="155" s="13" customFormat="1" ht="23.1" customHeight="1" spans="1:19">
      <c r="A155" s="48">
        <v>154</v>
      </c>
      <c r="B155" s="462"/>
      <c r="C155" s="727" t="s">
        <v>843</v>
      </c>
      <c r="D155" s="438" t="s">
        <v>41</v>
      </c>
      <c r="E155" s="43">
        <v>372800</v>
      </c>
      <c r="F155" s="43" t="s">
        <v>1122</v>
      </c>
      <c r="G155" s="438">
        <v>42922</v>
      </c>
      <c r="H155" s="440">
        <v>42929</v>
      </c>
      <c r="I155" s="52">
        <f ca="1" t="shared" si="2"/>
        <v>975</v>
      </c>
      <c r="J155" s="721" t="s">
        <v>944</v>
      </c>
      <c r="K155" s="562">
        <v>42942</v>
      </c>
      <c r="L155" s="449"/>
      <c r="M155" s="327" t="s">
        <v>1123</v>
      </c>
      <c r="N155" s="327" t="s">
        <v>225</v>
      </c>
      <c r="O155" s="327" t="s">
        <v>84</v>
      </c>
      <c r="P155" s="377">
        <v>42913</v>
      </c>
      <c r="Q155" s="438">
        <v>42923</v>
      </c>
      <c r="R155" s="327" t="s">
        <v>47</v>
      </c>
      <c r="S155" s="454" t="s">
        <v>1124</v>
      </c>
    </row>
    <row r="156" s="13" customFormat="1" ht="23.1" customHeight="1" spans="1:19">
      <c r="A156" s="52">
        <v>155</v>
      </c>
      <c r="B156" s="149"/>
      <c r="C156" s="727" t="s">
        <v>644</v>
      </c>
      <c r="D156" s="47" t="s">
        <v>41</v>
      </c>
      <c r="E156" s="43">
        <v>345700</v>
      </c>
      <c r="F156" s="43" t="s">
        <v>1125</v>
      </c>
      <c r="G156" s="136">
        <v>42880</v>
      </c>
      <c r="H156" s="121">
        <v>42900</v>
      </c>
      <c r="I156" s="52">
        <f ca="1" t="shared" si="2"/>
        <v>1004</v>
      </c>
      <c r="J156" s="721" t="s">
        <v>944</v>
      </c>
      <c r="K156" s="339">
        <v>42961</v>
      </c>
      <c r="L156" s="339"/>
      <c r="M156" s="277" t="s">
        <v>1126</v>
      </c>
      <c r="N156" s="117" t="s">
        <v>1127</v>
      </c>
      <c r="O156" s="117" t="s">
        <v>84</v>
      </c>
      <c r="P156" s="47">
        <v>42897</v>
      </c>
      <c r="Q156" s="44">
        <v>42899</v>
      </c>
      <c r="R156" s="48" t="s">
        <v>47</v>
      </c>
      <c r="S156" s="432" t="s">
        <v>1124</v>
      </c>
    </row>
    <row r="157" s="13" customFormat="1" ht="23.1" customHeight="1" spans="1:19">
      <c r="A157" s="48">
        <v>156</v>
      </c>
      <c r="B157" s="149"/>
      <c r="C157" s="727" t="s">
        <v>644</v>
      </c>
      <c r="D157" s="47" t="s">
        <v>41</v>
      </c>
      <c r="E157" s="43">
        <v>345700</v>
      </c>
      <c r="F157" s="43" t="s">
        <v>1128</v>
      </c>
      <c r="G157" s="47">
        <v>42902</v>
      </c>
      <c r="H157" s="121">
        <v>42913</v>
      </c>
      <c r="I157" s="52">
        <f ca="1" t="shared" si="2"/>
        <v>991</v>
      </c>
      <c r="J157" s="721" t="s">
        <v>944</v>
      </c>
      <c r="K157" s="339">
        <v>42961</v>
      </c>
      <c r="L157" s="339"/>
      <c r="M157" s="277" t="s">
        <v>1129</v>
      </c>
      <c r="N157" s="117" t="s">
        <v>662</v>
      </c>
      <c r="O157" s="117" t="s">
        <v>59</v>
      </c>
      <c r="P157" s="47">
        <v>42932</v>
      </c>
      <c r="Q157" s="44">
        <v>42932</v>
      </c>
      <c r="R157" s="48" t="s">
        <v>47</v>
      </c>
      <c r="S157" s="432" t="s">
        <v>1130</v>
      </c>
    </row>
    <row r="158" s="13" customFormat="1" ht="23.1" customHeight="1" spans="1:19">
      <c r="A158" s="52">
        <v>157</v>
      </c>
      <c r="B158" s="1790" t="s">
        <v>1131</v>
      </c>
      <c r="C158" s="1659" t="s">
        <v>1132</v>
      </c>
      <c r="D158" s="593" t="s">
        <v>41</v>
      </c>
      <c r="E158" s="465">
        <v>430000</v>
      </c>
      <c r="F158" s="465" t="s">
        <v>1133</v>
      </c>
      <c r="G158" s="593">
        <v>42877</v>
      </c>
      <c r="H158" s="467">
        <v>42886</v>
      </c>
      <c r="I158" s="473">
        <f ca="1" t="shared" si="2"/>
        <v>1018</v>
      </c>
      <c r="J158" s="1792" t="s">
        <v>629</v>
      </c>
      <c r="K158" s="339">
        <v>42961</v>
      </c>
      <c r="L158" s="1068"/>
      <c r="M158" s="476" t="s">
        <v>1134</v>
      </c>
      <c r="N158" s="1793" t="s">
        <v>1135</v>
      </c>
      <c r="O158" s="16" t="s">
        <v>641</v>
      </c>
      <c r="P158" s="1072">
        <v>42940</v>
      </c>
      <c r="Q158" s="1072">
        <v>42941</v>
      </c>
      <c r="R158" s="16" t="s">
        <v>106</v>
      </c>
      <c r="S158" s="512" t="s">
        <v>1136</v>
      </c>
    </row>
    <row r="159" s="13" customFormat="1" ht="23.1" customHeight="1" spans="1:19">
      <c r="A159" s="48">
        <v>158</v>
      </c>
      <c r="B159" s="462"/>
      <c r="C159" s="727" t="s">
        <v>644</v>
      </c>
      <c r="D159" s="438" t="s">
        <v>1105</v>
      </c>
      <c r="E159" s="43">
        <v>338400</v>
      </c>
      <c r="F159" s="43" t="s">
        <v>1137</v>
      </c>
      <c r="G159" s="47">
        <v>42902</v>
      </c>
      <c r="H159" s="121">
        <v>42913</v>
      </c>
      <c r="I159" s="52">
        <f ca="1" t="shared" si="2"/>
        <v>991</v>
      </c>
      <c r="J159" s="721" t="s">
        <v>629</v>
      </c>
      <c r="K159" s="339">
        <v>42961</v>
      </c>
      <c r="L159" s="449"/>
      <c r="M159" s="277" t="s">
        <v>1138</v>
      </c>
      <c r="N159" s="52" t="s">
        <v>88</v>
      </c>
      <c r="O159" s="48" t="s">
        <v>89</v>
      </c>
      <c r="P159" s="44">
        <v>42931</v>
      </c>
      <c r="Q159" s="358">
        <v>42936</v>
      </c>
      <c r="R159" s="48" t="s">
        <v>47</v>
      </c>
      <c r="S159" s="436" t="s">
        <v>1139</v>
      </c>
    </row>
    <row r="160" s="13" customFormat="1" ht="23.1" customHeight="1" spans="1:19">
      <c r="A160" s="52">
        <v>159</v>
      </c>
      <c r="B160" s="149"/>
      <c r="C160" s="727" t="s">
        <v>644</v>
      </c>
      <c r="D160" s="47" t="s">
        <v>41</v>
      </c>
      <c r="E160" s="43">
        <v>345700</v>
      </c>
      <c r="F160" s="43" t="s">
        <v>1140</v>
      </c>
      <c r="G160" s="47">
        <v>42902</v>
      </c>
      <c r="H160" s="121">
        <v>42911</v>
      </c>
      <c r="I160" s="52">
        <f ca="1" t="shared" si="2"/>
        <v>993</v>
      </c>
      <c r="J160" s="721" t="s">
        <v>944</v>
      </c>
      <c r="K160" s="339">
        <v>42961</v>
      </c>
      <c r="L160" s="339"/>
      <c r="M160" s="277" t="s">
        <v>1141</v>
      </c>
      <c r="N160" s="117" t="s">
        <v>70</v>
      </c>
      <c r="O160" s="117" t="s">
        <v>59</v>
      </c>
      <c r="P160" s="47">
        <v>42922</v>
      </c>
      <c r="Q160" s="44">
        <v>42923</v>
      </c>
      <c r="R160" s="48" t="s">
        <v>47</v>
      </c>
      <c r="S160" s="432" t="s">
        <v>1142</v>
      </c>
    </row>
    <row r="161" s="13" customFormat="1" ht="23.1" customHeight="1" spans="1:19">
      <c r="A161" s="48">
        <v>160</v>
      </c>
      <c r="B161" s="149"/>
      <c r="C161" s="727" t="s">
        <v>644</v>
      </c>
      <c r="D161" s="47" t="s">
        <v>636</v>
      </c>
      <c r="E161" s="43">
        <v>342700</v>
      </c>
      <c r="F161" s="43" t="s">
        <v>1143</v>
      </c>
      <c r="G161" s="47">
        <v>42902</v>
      </c>
      <c r="H161" s="121">
        <v>42913</v>
      </c>
      <c r="I161" s="52">
        <f ca="1" t="shared" si="2"/>
        <v>991</v>
      </c>
      <c r="J161" s="721" t="s">
        <v>944</v>
      </c>
      <c r="K161" s="339">
        <v>42961</v>
      </c>
      <c r="L161" s="339"/>
      <c r="M161" s="277" t="s">
        <v>1144</v>
      </c>
      <c r="N161" s="117" t="s">
        <v>912</v>
      </c>
      <c r="O161" s="117" t="s">
        <v>59</v>
      </c>
      <c r="P161" s="47">
        <v>42946</v>
      </c>
      <c r="Q161" s="44">
        <v>42947</v>
      </c>
      <c r="R161" s="48" t="s">
        <v>106</v>
      </c>
      <c r="S161" s="432" t="s">
        <v>1142</v>
      </c>
    </row>
    <row r="162" s="13" customFormat="1" ht="23.1" customHeight="1" spans="1:19">
      <c r="A162" s="52">
        <v>161</v>
      </c>
      <c r="B162" s="462"/>
      <c r="C162" s="727" t="s">
        <v>644</v>
      </c>
      <c r="D162" s="438" t="s">
        <v>145</v>
      </c>
      <c r="E162" s="43">
        <v>342700</v>
      </c>
      <c r="F162" s="43" t="s">
        <v>1145</v>
      </c>
      <c r="G162" s="136">
        <v>42906</v>
      </c>
      <c r="H162" s="121">
        <v>42920</v>
      </c>
      <c r="I162" s="52">
        <f ca="1" t="shared" si="2"/>
        <v>984</v>
      </c>
      <c r="J162" s="721" t="s">
        <v>944</v>
      </c>
      <c r="K162" s="339">
        <v>42961</v>
      </c>
      <c r="L162" s="449"/>
      <c r="M162" s="277" t="s">
        <v>1146</v>
      </c>
      <c r="N162" s="52" t="s">
        <v>70</v>
      </c>
      <c r="O162" s="48" t="s">
        <v>59</v>
      </c>
      <c r="P162" s="44">
        <v>42910</v>
      </c>
      <c r="Q162" s="358">
        <v>42911</v>
      </c>
      <c r="R162" s="48" t="s">
        <v>106</v>
      </c>
      <c r="S162" s="436" t="s">
        <v>1142</v>
      </c>
    </row>
    <row r="163" s="13" customFormat="1" ht="23.1" customHeight="1" spans="1:19">
      <c r="A163" s="48">
        <v>162</v>
      </c>
      <c r="B163" s="149"/>
      <c r="C163" s="727" t="s">
        <v>96</v>
      </c>
      <c r="D163" s="47" t="s">
        <v>1147</v>
      </c>
      <c r="E163" s="43">
        <v>314800</v>
      </c>
      <c r="F163" s="43" t="s">
        <v>1148</v>
      </c>
      <c r="G163" s="47">
        <v>42937</v>
      </c>
      <c r="H163" s="121">
        <v>42949</v>
      </c>
      <c r="I163" s="52">
        <f ca="1" t="shared" si="2"/>
        <v>955</v>
      </c>
      <c r="J163" s="721" t="s">
        <v>944</v>
      </c>
      <c r="K163" s="339">
        <v>42961</v>
      </c>
      <c r="L163" s="339"/>
      <c r="M163" s="327" t="s">
        <v>1149</v>
      </c>
      <c r="N163" s="327" t="s">
        <v>958</v>
      </c>
      <c r="O163" s="327" t="s">
        <v>89</v>
      </c>
      <c r="P163" s="377">
        <v>42948</v>
      </c>
      <c r="Q163" s="44">
        <v>42948</v>
      </c>
      <c r="R163" s="327" t="s">
        <v>106</v>
      </c>
      <c r="S163" s="432" t="s">
        <v>1150</v>
      </c>
    </row>
    <row r="164" s="13" customFormat="1" ht="23.1" customHeight="1" spans="1:19">
      <c r="A164" s="52">
        <v>163</v>
      </c>
      <c r="B164" s="149"/>
      <c r="C164" s="727" t="s">
        <v>49</v>
      </c>
      <c r="D164" s="47" t="s">
        <v>151</v>
      </c>
      <c r="E164" s="43">
        <v>299800</v>
      </c>
      <c r="F164" s="43" t="s">
        <v>1151</v>
      </c>
      <c r="G164" s="47">
        <v>42906</v>
      </c>
      <c r="H164" s="121">
        <v>42916</v>
      </c>
      <c r="I164" s="52">
        <f ca="1" t="shared" si="2"/>
        <v>988</v>
      </c>
      <c r="J164" s="721" t="s">
        <v>944</v>
      </c>
      <c r="K164" s="339">
        <v>42961</v>
      </c>
      <c r="L164" s="339"/>
      <c r="M164" s="327" t="s">
        <v>1152</v>
      </c>
      <c r="N164" s="331" t="s">
        <v>743</v>
      </c>
      <c r="O164" s="331" t="s">
        <v>744</v>
      </c>
      <c r="P164" s="980">
        <v>42946</v>
      </c>
      <c r="Q164" s="44">
        <v>42947</v>
      </c>
      <c r="R164" s="327" t="s">
        <v>47</v>
      </c>
      <c r="S164" s="432" t="s">
        <v>1153</v>
      </c>
    </row>
    <row r="165" s="13" customFormat="1" ht="23.1" customHeight="1" spans="1:19">
      <c r="A165" s="48">
        <v>164</v>
      </c>
      <c r="B165" s="149"/>
      <c r="C165" s="727" t="s">
        <v>49</v>
      </c>
      <c r="D165" s="47" t="s">
        <v>749</v>
      </c>
      <c r="E165" s="43">
        <v>299800</v>
      </c>
      <c r="F165" s="43" t="s">
        <v>1154</v>
      </c>
      <c r="G165" s="47">
        <v>42934</v>
      </c>
      <c r="H165" s="121">
        <v>42944</v>
      </c>
      <c r="I165" s="52">
        <f ca="1" t="shared" si="2"/>
        <v>960</v>
      </c>
      <c r="J165" s="721" t="s">
        <v>944</v>
      </c>
      <c r="K165" s="339">
        <v>42961</v>
      </c>
      <c r="L165" s="339"/>
      <c r="M165" s="327" t="s">
        <v>1155</v>
      </c>
      <c r="N165" s="327" t="s">
        <v>1156</v>
      </c>
      <c r="O165" s="327" t="s">
        <v>744</v>
      </c>
      <c r="P165" s="377">
        <v>42948</v>
      </c>
      <c r="Q165" s="44">
        <v>42948</v>
      </c>
      <c r="R165" s="327" t="s">
        <v>47</v>
      </c>
      <c r="S165" s="432" t="s">
        <v>1157</v>
      </c>
    </row>
    <row r="166" s="13" customFormat="1" ht="23.1" customHeight="1" spans="1:19">
      <c r="A166" s="52">
        <v>165</v>
      </c>
      <c r="B166" s="462"/>
      <c r="C166" s="727" t="s">
        <v>644</v>
      </c>
      <c r="D166" s="438" t="s">
        <v>60</v>
      </c>
      <c r="E166" s="43">
        <v>345700</v>
      </c>
      <c r="F166" s="43" t="s">
        <v>1158</v>
      </c>
      <c r="G166" s="47">
        <v>42948</v>
      </c>
      <c r="H166" s="121">
        <v>42951</v>
      </c>
      <c r="I166" s="52">
        <f ca="1" t="shared" si="2"/>
        <v>953</v>
      </c>
      <c r="J166" s="721" t="s">
        <v>944</v>
      </c>
      <c r="K166" s="449">
        <v>42967</v>
      </c>
      <c r="L166" s="339" t="s">
        <v>52</v>
      </c>
      <c r="M166" s="327" t="s">
        <v>1159</v>
      </c>
      <c r="N166" s="327" t="s">
        <v>958</v>
      </c>
      <c r="O166" s="327" t="s">
        <v>89</v>
      </c>
      <c r="P166" s="377">
        <v>42884</v>
      </c>
      <c r="Q166" s="358">
        <v>42957</v>
      </c>
      <c r="R166" s="327" t="s">
        <v>106</v>
      </c>
      <c r="S166" s="436" t="s">
        <v>1160</v>
      </c>
    </row>
    <row r="167" s="13" customFormat="1" ht="23.1" customHeight="1" spans="1:19">
      <c r="A167" s="48">
        <v>166</v>
      </c>
      <c r="B167" s="149"/>
      <c r="C167" s="727" t="s">
        <v>49</v>
      </c>
      <c r="D167" s="44" t="s">
        <v>50</v>
      </c>
      <c r="E167" s="55">
        <v>299800</v>
      </c>
      <c r="F167" s="55" t="s">
        <v>1161</v>
      </c>
      <c r="G167" s="44">
        <v>42944</v>
      </c>
      <c r="H167" s="171">
        <v>42955</v>
      </c>
      <c r="I167" s="48">
        <f ca="1" t="shared" si="2"/>
        <v>949</v>
      </c>
      <c r="J167" s="1778" t="s">
        <v>1162</v>
      </c>
      <c r="K167" s="449">
        <v>42967</v>
      </c>
      <c r="L167" s="339" t="s">
        <v>52</v>
      </c>
      <c r="M167" s="354" t="s">
        <v>1163</v>
      </c>
      <c r="N167" s="354" t="s">
        <v>45</v>
      </c>
      <c r="O167" s="354" t="s">
        <v>89</v>
      </c>
      <c r="P167" s="423">
        <v>42962</v>
      </c>
      <c r="Q167" s="44">
        <v>42962</v>
      </c>
      <c r="R167" s="354" t="s">
        <v>106</v>
      </c>
      <c r="S167" s="432" t="s">
        <v>1164</v>
      </c>
    </row>
    <row r="168" s="13" customFormat="1" ht="23.1" customHeight="1" spans="1:19">
      <c r="A168" s="52">
        <v>167</v>
      </c>
      <c r="B168" s="462"/>
      <c r="C168" s="727" t="s">
        <v>635</v>
      </c>
      <c r="D168" s="438" t="s">
        <v>645</v>
      </c>
      <c r="E168" s="43">
        <v>368800</v>
      </c>
      <c r="F168" s="43" t="s">
        <v>1165</v>
      </c>
      <c r="G168" s="438">
        <v>42934</v>
      </c>
      <c r="H168" s="440">
        <v>42947</v>
      </c>
      <c r="I168" s="52">
        <f ca="1" t="shared" si="2"/>
        <v>957</v>
      </c>
      <c r="J168" s="721" t="s">
        <v>944</v>
      </c>
      <c r="K168" s="449">
        <v>42967</v>
      </c>
      <c r="L168" s="449"/>
      <c r="M168" s="1791" t="s">
        <v>1166</v>
      </c>
      <c r="N168" s="445" t="s">
        <v>1167</v>
      </c>
      <c r="O168" s="327" t="s">
        <v>744</v>
      </c>
      <c r="P168" s="553">
        <v>42961</v>
      </c>
      <c r="Q168" s="438">
        <v>42961</v>
      </c>
      <c r="R168" s="431" t="s">
        <v>106</v>
      </c>
      <c r="S168" s="454" t="s">
        <v>1168</v>
      </c>
    </row>
    <row r="169" s="13" customFormat="1" ht="23.1" customHeight="1" spans="1:19">
      <c r="A169" s="1658">
        <v>168</v>
      </c>
      <c r="B169" s="149"/>
      <c r="C169" s="727" t="s">
        <v>49</v>
      </c>
      <c r="D169" s="47" t="s">
        <v>90</v>
      </c>
      <c r="E169" s="43">
        <v>299800</v>
      </c>
      <c r="F169" s="43" t="s">
        <v>1169</v>
      </c>
      <c r="G169" s="47">
        <v>42902</v>
      </c>
      <c r="H169" s="121">
        <v>42916</v>
      </c>
      <c r="I169" s="52">
        <f ca="1" t="shared" si="2"/>
        <v>988</v>
      </c>
      <c r="J169" s="721" t="s">
        <v>944</v>
      </c>
      <c r="K169" s="338">
        <v>42971</v>
      </c>
      <c r="L169" s="339"/>
      <c r="M169" s="354" t="s">
        <v>1170</v>
      </c>
      <c r="N169" s="354" t="s">
        <v>225</v>
      </c>
      <c r="O169" s="354" t="s">
        <v>84</v>
      </c>
      <c r="P169" s="44">
        <v>42840</v>
      </c>
      <c r="Q169" s="44">
        <v>42951</v>
      </c>
      <c r="R169" s="48" t="s">
        <v>47</v>
      </c>
      <c r="S169" s="432" t="s">
        <v>1171</v>
      </c>
    </row>
    <row r="170" s="13" customFormat="1" ht="23.1" customHeight="1" spans="1:19">
      <c r="A170" s="52">
        <v>169</v>
      </c>
      <c r="B170" s="149"/>
      <c r="C170" s="727" t="s">
        <v>49</v>
      </c>
      <c r="D170" s="47" t="s">
        <v>50</v>
      </c>
      <c r="E170" s="43">
        <v>299800</v>
      </c>
      <c r="F170" s="43" t="s">
        <v>1172</v>
      </c>
      <c r="G170" s="47">
        <v>42922</v>
      </c>
      <c r="H170" s="121">
        <v>42929</v>
      </c>
      <c r="I170" s="52">
        <f ca="1" t="shared" si="2"/>
        <v>975</v>
      </c>
      <c r="J170" s="721" t="s">
        <v>944</v>
      </c>
      <c r="K170" s="338">
        <v>42936</v>
      </c>
      <c r="L170" s="339" t="s">
        <v>52</v>
      </c>
      <c r="M170" s="48" t="s">
        <v>1173</v>
      </c>
      <c r="N170" s="48" t="s">
        <v>45</v>
      </c>
      <c r="O170" s="48" t="s">
        <v>89</v>
      </c>
      <c r="P170" s="44">
        <v>42966</v>
      </c>
      <c r="Q170" s="44">
        <v>42967</v>
      </c>
      <c r="R170" s="48" t="s">
        <v>106</v>
      </c>
      <c r="S170" s="432" t="s">
        <v>1174</v>
      </c>
    </row>
    <row r="171" s="13" customFormat="1" ht="23.1" customHeight="1" spans="1:19">
      <c r="A171" s="1658">
        <v>170</v>
      </c>
      <c r="B171" s="149"/>
      <c r="C171" s="727" t="s">
        <v>49</v>
      </c>
      <c r="D171" s="44" t="s">
        <v>50</v>
      </c>
      <c r="E171" s="55">
        <v>299800</v>
      </c>
      <c r="F171" s="55" t="s">
        <v>1175</v>
      </c>
      <c r="G171" s="44">
        <v>42944</v>
      </c>
      <c r="H171" s="171">
        <v>42955</v>
      </c>
      <c r="I171" s="48">
        <f ca="1" t="shared" si="2"/>
        <v>949</v>
      </c>
      <c r="J171" s="1778" t="s">
        <v>944</v>
      </c>
      <c r="K171" s="339">
        <v>42977</v>
      </c>
      <c r="L171" s="339"/>
      <c r="M171" s="48" t="s">
        <v>1176</v>
      </c>
      <c r="N171" s="48" t="s">
        <v>1177</v>
      </c>
      <c r="O171" s="327" t="s">
        <v>744</v>
      </c>
      <c r="P171" s="44">
        <v>42959</v>
      </c>
      <c r="Q171" s="44">
        <v>42959</v>
      </c>
      <c r="R171" s="48" t="s">
        <v>106</v>
      </c>
      <c r="S171" s="432" t="s">
        <v>1160</v>
      </c>
    </row>
    <row r="172" s="13" customFormat="1" ht="23.1" customHeight="1" spans="1:19">
      <c r="A172" s="52">
        <v>171</v>
      </c>
      <c r="B172" s="149"/>
      <c r="C172" s="727" t="s">
        <v>644</v>
      </c>
      <c r="D172" s="47" t="s">
        <v>41</v>
      </c>
      <c r="E172" s="43">
        <v>345700</v>
      </c>
      <c r="F172" s="43" t="s">
        <v>1178</v>
      </c>
      <c r="G172" s="136">
        <v>42962</v>
      </c>
      <c r="H172" s="121">
        <v>42964</v>
      </c>
      <c r="I172" s="52">
        <f ca="1" t="shared" si="2"/>
        <v>940</v>
      </c>
      <c r="J172" s="1778" t="s">
        <v>944</v>
      </c>
      <c r="K172" s="339">
        <v>42977</v>
      </c>
      <c r="L172" s="339"/>
      <c r="M172" s="327" t="s">
        <v>1179</v>
      </c>
      <c r="N172" s="327" t="s">
        <v>114</v>
      </c>
      <c r="O172" s="327" t="s">
        <v>59</v>
      </c>
      <c r="P172" s="377">
        <v>42896</v>
      </c>
      <c r="Q172" s="44">
        <v>42962</v>
      </c>
      <c r="R172" s="327" t="s">
        <v>47</v>
      </c>
      <c r="S172" s="432" t="s">
        <v>1180</v>
      </c>
    </row>
    <row r="173" s="13" customFormat="1" ht="23.1" customHeight="1" spans="1:19">
      <c r="A173" s="1658">
        <v>172</v>
      </c>
      <c r="B173" s="149"/>
      <c r="C173" s="727" t="s">
        <v>644</v>
      </c>
      <c r="D173" s="47" t="s">
        <v>50</v>
      </c>
      <c r="E173" s="43">
        <v>345700</v>
      </c>
      <c r="F173" s="43" t="s">
        <v>1181</v>
      </c>
      <c r="G173" s="47">
        <v>42961</v>
      </c>
      <c r="H173" s="121">
        <v>42971</v>
      </c>
      <c r="I173" s="52">
        <f ca="1" t="shared" si="2"/>
        <v>933</v>
      </c>
      <c r="J173" s="721" t="s">
        <v>944</v>
      </c>
      <c r="K173" s="339">
        <v>42977</v>
      </c>
      <c r="L173" s="339"/>
      <c r="M173" s="277" t="s">
        <v>1182</v>
      </c>
      <c r="N173" s="52" t="s">
        <v>683</v>
      </c>
      <c r="O173" s="48" t="s">
        <v>84</v>
      </c>
      <c r="P173" s="44">
        <v>42963</v>
      </c>
      <c r="Q173" s="44">
        <v>42964</v>
      </c>
      <c r="R173" s="48" t="s">
        <v>106</v>
      </c>
      <c r="S173" s="432" t="s">
        <v>1180</v>
      </c>
    </row>
    <row r="174" s="13" customFormat="1" ht="23.1" customHeight="1" spans="1:19">
      <c r="A174" s="52">
        <v>173</v>
      </c>
      <c r="B174" s="149"/>
      <c r="C174" s="727" t="s">
        <v>644</v>
      </c>
      <c r="D174" s="47" t="s">
        <v>1183</v>
      </c>
      <c r="E174" s="43">
        <v>345700</v>
      </c>
      <c r="F174" s="43" t="s">
        <v>1184</v>
      </c>
      <c r="G174" s="47">
        <v>42967</v>
      </c>
      <c r="H174" s="121">
        <v>42973</v>
      </c>
      <c r="I174" s="52">
        <f ca="1" t="shared" si="2"/>
        <v>931</v>
      </c>
      <c r="J174" s="721" t="s">
        <v>944</v>
      </c>
      <c r="K174" s="339">
        <v>42977</v>
      </c>
      <c r="L174" s="339"/>
      <c r="M174" s="327" t="s">
        <v>1185</v>
      </c>
      <c r="N174" s="327" t="s">
        <v>662</v>
      </c>
      <c r="O174" s="327" t="s">
        <v>59</v>
      </c>
      <c r="P174" s="377">
        <v>42946</v>
      </c>
      <c r="Q174" s="44">
        <v>42967</v>
      </c>
      <c r="R174" s="327" t="s">
        <v>47</v>
      </c>
      <c r="S174" s="432" t="s">
        <v>1186</v>
      </c>
    </row>
    <row r="175" s="13" customFormat="1" ht="23.1" customHeight="1" spans="1:19">
      <c r="A175" s="1658">
        <v>174</v>
      </c>
      <c r="B175" s="149" t="s">
        <v>989</v>
      </c>
      <c r="C175" s="727" t="s">
        <v>1187</v>
      </c>
      <c r="D175" s="47" t="s">
        <v>41</v>
      </c>
      <c r="E175" s="43">
        <v>372800</v>
      </c>
      <c r="F175" s="43" t="s">
        <v>1188</v>
      </c>
      <c r="G175" s="47">
        <v>42966</v>
      </c>
      <c r="H175" s="121">
        <v>42973</v>
      </c>
      <c r="I175" s="52">
        <f ca="1" t="shared" si="2"/>
        <v>931</v>
      </c>
      <c r="J175" s="721" t="s">
        <v>944</v>
      </c>
      <c r="K175" s="338">
        <v>42977</v>
      </c>
      <c r="L175" s="339"/>
      <c r="M175" s="327" t="s">
        <v>1189</v>
      </c>
      <c r="N175" s="327" t="s">
        <v>958</v>
      </c>
      <c r="O175" s="327" t="s">
        <v>89</v>
      </c>
      <c r="P175" s="377">
        <v>42924</v>
      </c>
      <c r="Q175" s="47">
        <v>42966</v>
      </c>
      <c r="R175" s="327" t="s">
        <v>47</v>
      </c>
      <c r="S175" s="433" t="s">
        <v>1190</v>
      </c>
    </row>
    <row r="176" s="13" customFormat="1" ht="23.1" customHeight="1" spans="1:19">
      <c r="A176" s="52">
        <v>175</v>
      </c>
      <c r="B176" s="149"/>
      <c r="C176" s="727" t="s">
        <v>644</v>
      </c>
      <c r="D176" s="47" t="s">
        <v>41</v>
      </c>
      <c r="E176" s="43">
        <v>345700</v>
      </c>
      <c r="F176" s="43" t="s">
        <v>1191</v>
      </c>
      <c r="G176" s="136">
        <v>42968</v>
      </c>
      <c r="H176" s="121">
        <v>42970</v>
      </c>
      <c r="I176" s="52">
        <f ca="1" t="shared" si="2"/>
        <v>934</v>
      </c>
      <c r="J176" s="721" t="s">
        <v>944</v>
      </c>
      <c r="K176" s="338">
        <v>42977</v>
      </c>
      <c r="L176" s="339" t="s">
        <v>52</v>
      </c>
      <c r="M176" s="327" t="s">
        <v>1192</v>
      </c>
      <c r="N176" s="327" t="s">
        <v>730</v>
      </c>
      <c r="O176" s="327" t="s">
        <v>59</v>
      </c>
      <c r="P176" s="377">
        <v>42973</v>
      </c>
      <c r="Q176" s="47">
        <v>42973</v>
      </c>
      <c r="R176" s="327" t="s">
        <v>47</v>
      </c>
      <c r="S176" s="433" t="s">
        <v>1193</v>
      </c>
    </row>
    <row r="177" s="13" customFormat="1" ht="23.1" customHeight="1" spans="1:19">
      <c r="A177" s="1658">
        <v>176</v>
      </c>
      <c r="B177" s="149"/>
      <c r="C177" s="727" t="s">
        <v>644</v>
      </c>
      <c r="D177" s="47" t="s">
        <v>41</v>
      </c>
      <c r="E177" s="43">
        <v>345700</v>
      </c>
      <c r="F177" s="43" t="s">
        <v>1194</v>
      </c>
      <c r="G177" s="136">
        <v>42968</v>
      </c>
      <c r="H177" s="121">
        <v>42970</v>
      </c>
      <c r="I177" s="52">
        <f ca="1" t="shared" si="2"/>
        <v>934</v>
      </c>
      <c r="J177" s="721" t="s">
        <v>944</v>
      </c>
      <c r="K177" s="339">
        <v>42988</v>
      </c>
      <c r="L177" s="339" t="s">
        <v>52</v>
      </c>
      <c r="M177" s="327" t="s">
        <v>1195</v>
      </c>
      <c r="N177" s="327" t="s">
        <v>1196</v>
      </c>
      <c r="O177" s="327" t="s">
        <v>641</v>
      </c>
      <c r="P177" s="377">
        <v>42976</v>
      </c>
      <c r="Q177" s="47">
        <v>42976</v>
      </c>
      <c r="R177" s="327" t="s">
        <v>47</v>
      </c>
      <c r="S177" s="433" t="s">
        <v>1197</v>
      </c>
    </row>
    <row r="178" s="13" customFormat="1" ht="23.1" customHeight="1" spans="1:19">
      <c r="A178" s="52">
        <v>177</v>
      </c>
      <c r="B178" s="149"/>
      <c r="C178" s="727" t="s">
        <v>96</v>
      </c>
      <c r="D178" s="47" t="s">
        <v>977</v>
      </c>
      <c r="E178" s="43">
        <v>314800</v>
      </c>
      <c r="F178" s="43" t="s">
        <v>1198</v>
      </c>
      <c r="G178" s="47">
        <v>42961</v>
      </c>
      <c r="H178" s="121">
        <v>42968</v>
      </c>
      <c r="I178" s="52">
        <f ca="1" t="shared" si="2"/>
        <v>936</v>
      </c>
      <c r="J178" s="721" t="s">
        <v>944</v>
      </c>
      <c r="K178" s="339">
        <v>42988</v>
      </c>
      <c r="L178" s="339"/>
      <c r="M178" s="327" t="s">
        <v>1199</v>
      </c>
      <c r="N178" s="327" t="s">
        <v>1200</v>
      </c>
      <c r="O178" s="327" t="s">
        <v>14</v>
      </c>
      <c r="P178" s="377">
        <v>42974</v>
      </c>
      <c r="Q178" s="47">
        <v>42975</v>
      </c>
      <c r="R178" s="327" t="s">
        <v>47</v>
      </c>
      <c r="S178" s="433" t="s">
        <v>1197</v>
      </c>
    </row>
    <row r="179" s="13" customFormat="1" ht="23.1" customHeight="1" spans="1:19">
      <c r="A179" s="1658">
        <v>178</v>
      </c>
      <c r="B179" s="149"/>
      <c r="C179" s="727" t="s">
        <v>644</v>
      </c>
      <c r="D179" s="47" t="s">
        <v>789</v>
      </c>
      <c r="E179" s="43">
        <v>345700</v>
      </c>
      <c r="F179" s="43" t="s">
        <v>1201</v>
      </c>
      <c r="G179" s="47">
        <v>42961</v>
      </c>
      <c r="H179" s="121">
        <v>42968</v>
      </c>
      <c r="I179" s="52">
        <f ca="1" t="shared" si="2"/>
        <v>936</v>
      </c>
      <c r="J179" s="721" t="s">
        <v>944</v>
      </c>
      <c r="K179" s="339">
        <v>42988</v>
      </c>
      <c r="L179" s="339"/>
      <c r="M179" s="52" t="s">
        <v>1202</v>
      </c>
      <c r="N179" s="52" t="s">
        <v>662</v>
      </c>
      <c r="O179" s="52" t="s">
        <v>59</v>
      </c>
      <c r="P179" s="47">
        <v>42983</v>
      </c>
      <c r="Q179" s="47">
        <v>42983</v>
      </c>
      <c r="R179" s="52" t="s">
        <v>47</v>
      </c>
      <c r="S179" s="433" t="s">
        <v>1197</v>
      </c>
    </row>
    <row r="180" s="13" customFormat="1" ht="23.1" customHeight="1" spans="1:19">
      <c r="A180" s="52">
        <v>179</v>
      </c>
      <c r="B180" s="149"/>
      <c r="C180" s="727" t="s">
        <v>644</v>
      </c>
      <c r="D180" s="47" t="s">
        <v>50</v>
      </c>
      <c r="E180" s="43">
        <v>345700</v>
      </c>
      <c r="F180" s="43" t="s">
        <v>1203</v>
      </c>
      <c r="G180" s="47">
        <v>42961</v>
      </c>
      <c r="H180" s="121">
        <v>42971</v>
      </c>
      <c r="I180" s="52">
        <f ca="1" t="shared" si="2"/>
        <v>933</v>
      </c>
      <c r="J180" s="721" t="s">
        <v>944</v>
      </c>
      <c r="K180" s="339">
        <v>42988</v>
      </c>
      <c r="L180" s="339"/>
      <c r="M180" s="277" t="s">
        <v>1204</v>
      </c>
      <c r="N180" s="52" t="s">
        <v>45</v>
      </c>
      <c r="O180" s="52" t="s">
        <v>89</v>
      </c>
      <c r="P180" s="47">
        <v>42982</v>
      </c>
      <c r="Q180" s="47">
        <v>42982</v>
      </c>
      <c r="R180" s="52" t="s">
        <v>106</v>
      </c>
      <c r="S180" s="433" t="s">
        <v>1205</v>
      </c>
    </row>
    <row r="181" s="13" customFormat="1" ht="23.1" customHeight="1" spans="1:19">
      <c r="A181" s="1658">
        <v>180</v>
      </c>
      <c r="B181" s="149"/>
      <c r="C181" s="727" t="s">
        <v>1206</v>
      </c>
      <c r="D181" s="47" t="s">
        <v>41</v>
      </c>
      <c r="E181" s="43">
        <v>368800</v>
      </c>
      <c r="F181" s="43" t="s">
        <v>1207</v>
      </c>
      <c r="G181" s="47">
        <v>42908</v>
      </c>
      <c r="H181" s="121">
        <v>42920</v>
      </c>
      <c r="I181" s="52">
        <f ca="1" t="shared" si="2"/>
        <v>984</v>
      </c>
      <c r="J181" s="721" t="s">
        <v>944</v>
      </c>
      <c r="K181" s="339">
        <v>42988</v>
      </c>
      <c r="L181" s="339"/>
      <c r="M181" s="1528" t="s">
        <v>1208</v>
      </c>
      <c r="N181" s="327" t="s">
        <v>225</v>
      </c>
      <c r="O181" s="327" t="s">
        <v>84</v>
      </c>
      <c r="P181" s="377">
        <v>42970</v>
      </c>
      <c r="Q181" s="47">
        <v>42970</v>
      </c>
      <c r="R181" s="52" t="s">
        <v>47</v>
      </c>
      <c r="S181" s="433" t="s">
        <v>1205</v>
      </c>
    </row>
    <row r="182" s="13" customFormat="1" ht="23.1" customHeight="1" spans="1:19">
      <c r="A182" s="52">
        <v>181</v>
      </c>
      <c r="B182" s="149"/>
      <c r="C182" s="727" t="s">
        <v>49</v>
      </c>
      <c r="D182" s="47" t="s">
        <v>50</v>
      </c>
      <c r="E182" s="43">
        <v>299800</v>
      </c>
      <c r="F182" s="43" t="s">
        <v>1209</v>
      </c>
      <c r="G182" s="47">
        <v>42947</v>
      </c>
      <c r="H182" s="121">
        <v>42962</v>
      </c>
      <c r="I182" s="52">
        <f ca="1" t="shared" si="2"/>
        <v>942</v>
      </c>
      <c r="J182" s="721" t="s">
        <v>944</v>
      </c>
      <c r="K182" s="339">
        <v>42988</v>
      </c>
      <c r="L182" s="339" t="s">
        <v>52</v>
      </c>
      <c r="M182" s="327" t="s">
        <v>1210</v>
      </c>
      <c r="N182" s="327" t="s">
        <v>1211</v>
      </c>
      <c r="O182" s="327" t="s">
        <v>744</v>
      </c>
      <c r="P182" s="377">
        <v>42978</v>
      </c>
      <c r="Q182" s="44">
        <v>42978</v>
      </c>
      <c r="R182" s="327" t="s">
        <v>106</v>
      </c>
      <c r="S182" s="432" t="s">
        <v>1212</v>
      </c>
    </row>
    <row r="183" s="13" customFormat="1" ht="23.1" customHeight="1" spans="1:20">
      <c r="A183" s="1658">
        <v>182</v>
      </c>
      <c r="B183" s="149"/>
      <c r="C183" s="727" t="s">
        <v>49</v>
      </c>
      <c r="D183" s="47" t="s">
        <v>145</v>
      </c>
      <c r="E183" s="43">
        <v>299800</v>
      </c>
      <c r="F183" s="43" t="s">
        <v>1213</v>
      </c>
      <c r="G183" s="136">
        <v>42974</v>
      </c>
      <c r="H183" s="121">
        <v>42986</v>
      </c>
      <c r="I183" s="52">
        <f ca="1" t="shared" si="2"/>
        <v>918</v>
      </c>
      <c r="J183" s="721" t="s">
        <v>944</v>
      </c>
      <c r="K183" s="338">
        <v>42995</v>
      </c>
      <c r="L183" s="339"/>
      <c r="M183" s="327" t="s">
        <v>1214</v>
      </c>
      <c r="N183" s="327" t="s">
        <v>662</v>
      </c>
      <c r="O183" s="327" t="s">
        <v>59</v>
      </c>
      <c r="P183" s="447">
        <v>42968</v>
      </c>
      <c r="Q183" s="121">
        <v>42975</v>
      </c>
      <c r="R183" s="327" t="s">
        <v>47</v>
      </c>
      <c r="S183" s="433" t="s">
        <v>1215</v>
      </c>
      <c r="T183" s="455" t="s">
        <v>1216</v>
      </c>
    </row>
    <row r="184" s="13" customFormat="1" ht="23.1" customHeight="1" spans="1:19">
      <c r="A184" s="52">
        <v>183</v>
      </c>
      <c r="B184" s="149"/>
      <c r="C184" s="727" t="s">
        <v>644</v>
      </c>
      <c r="D184" s="47" t="s">
        <v>41</v>
      </c>
      <c r="E184" s="43">
        <v>345700</v>
      </c>
      <c r="F184" s="43" t="s">
        <v>1217</v>
      </c>
      <c r="G184" s="136">
        <v>42968</v>
      </c>
      <c r="H184" s="121">
        <v>42970</v>
      </c>
      <c r="I184" s="52">
        <f ca="1" t="shared" si="2"/>
        <v>934</v>
      </c>
      <c r="J184" s="721" t="s">
        <v>944</v>
      </c>
      <c r="K184" s="338">
        <v>42995</v>
      </c>
      <c r="L184" s="339" t="s">
        <v>52</v>
      </c>
      <c r="M184" s="277" t="s">
        <v>1218</v>
      </c>
      <c r="N184" s="52" t="s">
        <v>225</v>
      </c>
      <c r="O184" s="52" t="s">
        <v>84</v>
      </c>
      <c r="P184" s="121">
        <v>42966</v>
      </c>
      <c r="Q184" s="121">
        <v>42967</v>
      </c>
      <c r="R184" s="52" t="s">
        <v>47</v>
      </c>
      <c r="S184" s="433" t="s">
        <v>1215</v>
      </c>
    </row>
    <row r="185" s="13" customFormat="1" ht="23.1" customHeight="1" spans="1:19">
      <c r="A185" s="1658">
        <v>184</v>
      </c>
      <c r="B185" s="149"/>
      <c r="C185" s="727" t="s">
        <v>49</v>
      </c>
      <c r="D185" s="47" t="s">
        <v>145</v>
      </c>
      <c r="E185" s="43">
        <v>299800</v>
      </c>
      <c r="F185" s="43" t="s">
        <v>1219</v>
      </c>
      <c r="G185" s="121">
        <v>42971</v>
      </c>
      <c r="H185" s="121">
        <v>42979</v>
      </c>
      <c r="I185" s="52">
        <f ca="1" t="shared" si="2"/>
        <v>925</v>
      </c>
      <c r="J185" s="721" t="s">
        <v>944</v>
      </c>
      <c r="K185" s="338">
        <v>42977</v>
      </c>
      <c r="L185" s="339"/>
      <c r="M185" s="327" t="s">
        <v>1220</v>
      </c>
      <c r="N185" s="327" t="s">
        <v>225</v>
      </c>
      <c r="O185" s="327" t="s">
        <v>84</v>
      </c>
      <c r="P185" s="447">
        <v>42966</v>
      </c>
      <c r="Q185" s="121">
        <v>42972</v>
      </c>
      <c r="R185" s="327" t="s">
        <v>47</v>
      </c>
      <c r="S185" s="433" t="s">
        <v>1215</v>
      </c>
    </row>
    <row r="186" s="13" customFormat="1" ht="23.1" customHeight="1" spans="1:19">
      <c r="A186" s="52">
        <v>185</v>
      </c>
      <c r="B186" s="149"/>
      <c r="C186" s="727" t="s">
        <v>49</v>
      </c>
      <c r="D186" s="47" t="s">
        <v>90</v>
      </c>
      <c r="E186" s="43">
        <v>299800</v>
      </c>
      <c r="F186" s="43" t="s">
        <v>1221</v>
      </c>
      <c r="G186" s="121">
        <v>42906</v>
      </c>
      <c r="H186" s="121">
        <v>42920</v>
      </c>
      <c r="I186" s="52">
        <f ca="1" t="shared" si="2"/>
        <v>984</v>
      </c>
      <c r="J186" s="721" t="s">
        <v>944</v>
      </c>
      <c r="K186" s="338">
        <v>42995</v>
      </c>
      <c r="L186" s="339" t="s">
        <v>52</v>
      </c>
      <c r="M186" s="277" t="s">
        <v>1222</v>
      </c>
      <c r="N186" s="52" t="s">
        <v>889</v>
      </c>
      <c r="O186" s="52" t="s">
        <v>89</v>
      </c>
      <c r="P186" s="121">
        <v>42979</v>
      </c>
      <c r="Q186" s="171">
        <v>42979</v>
      </c>
      <c r="R186" s="52" t="s">
        <v>47</v>
      </c>
      <c r="S186" s="432" t="s">
        <v>1223</v>
      </c>
    </row>
    <row r="187" s="13" customFormat="1" ht="23.1" customHeight="1" spans="1:19">
      <c r="A187" s="1658">
        <v>186</v>
      </c>
      <c r="B187" s="149"/>
      <c r="C187" s="727" t="s">
        <v>644</v>
      </c>
      <c r="D187" s="47" t="s">
        <v>636</v>
      </c>
      <c r="E187" s="43">
        <v>334400</v>
      </c>
      <c r="F187" s="43" t="s">
        <v>1224</v>
      </c>
      <c r="G187" s="136">
        <v>42851</v>
      </c>
      <c r="H187" s="121">
        <v>42858</v>
      </c>
      <c r="I187" s="52">
        <f ca="1" t="shared" si="2"/>
        <v>1046</v>
      </c>
      <c r="J187" s="721" t="s">
        <v>1225</v>
      </c>
      <c r="K187" s="338">
        <v>42995</v>
      </c>
      <c r="L187" s="339" t="s">
        <v>52</v>
      </c>
      <c r="M187" s="52" t="s">
        <v>1226</v>
      </c>
      <c r="N187" s="52" t="s">
        <v>225</v>
      </c>
      <c r="O187" s="52" t="s">
        <v>84</v>
      </c>
      <c r="P187" s="121">
        <v>42979</v>
      </c>
      <c r="Q187" s="121">
        <v>42979</v>
      </c>
      <c r="R187" s="52" t="s">
        <v>106</v>
      </c>
      <c r="S187" s="433" t="s">
        <v>1227</v>
      </c>
    </row>
    <row r="188" s="13" customFormat="1" ht="23.1" customHeight="1" spans="1:19">
      <c r="A188" s="52">
        <v>187</v>
      </c>
      <c r="B188" s="149" t="s">
        <v>1041</v>
      </c>
      <c r="C188" s="727" t="s">
        <v>1228</v>
      </c>
      <c r="D188" s="47" t="s">
        <v>145</v>
      </c>
      <c r="E188" s="43">
        <v>408800</v>
      </c>
      <c r="F188" s="43" t="s">
        <v>1229</v>
      </c>
      <c r="G188" s="121">
        <v>42880</v>
      </c>
      <c r="H188" s="121">
        <v>42888</v>
      </c>
      <c r="I188" s="52">
        <f ca="1" t="shared" si="2"/>
        <v>1016</v>
      </c>
      <c r="J188" s="721" t="s">
        <v>629</v>
      </c>
      <c r="K188" s="338">
        <v>42995</v>
      </c>
      <c r="L188" s="339" t="s">
        <v>52</v>
      </c>
      <c r="M188" s="277" t="s">
        <v>1230</v>
      </c>
      <c r="N188" s="52" t="s">
        <v>1211</v>
      </c>
      <c r="O188" s="52" t="s">
        <v>744</v>
      </c>
      <c r="P188" s="121">
        <v>42976</v>
      </c>
      <c r="Q188" s="121">
        <v>42977</v>
      </c>
      <c r="R188" s="52" t="s">
        <v>47</v>
      </c>
      <c r="S188" s="433" t="s">
        <v>1215</v>
      </c>
    </row>
    <row r="189" s="13" customFormat="1" ht="23.1" customHeight="1" spans="1:19">
      <c r="A189" s="1658">
        <v>188</v>
      </c>
      <c r="B189" s="149"/>
      <c r="C189" s="727" t="s">
        <v>644</v>
      </c>
      <c r="D189" s="47" t="s">
        <v>60</v>
      </c>
      <c r="E189" s="43">
        <v>345700</v>
      </c>
      <c r="F189" s="43" t="s">
        <v>1231</v>
      </c>
      <c r="G189" s="121">
        <v>42966</v>
      </c>
      <c r="H189" s="121">
        <v>42973</v>
      </c>
      <c r="I189" s="52">
        <f ca="1" t="shared" si="2"/>
        <v>931</v>
      </c>
      <c r="J189" s="721" t="s">
        <v>944</v>
      </c>
      <c r="K189" s="338">
        <v>42995</v>
      </c>
      <c r="L189" s="339" t="s">
        <v>52</v>
      </c>
      <c r="M189" s="327" t="s">
        <v>1232</v>
      </c>
      <c r="N189" s="327" t="s">
        <v>1233</v>
      </c>
      <c r="O189" s="327" t="s">
        <v>641</v>
      </c>
      <c r="P189" s="447">
        <v>42980</v>
      </c>
      <c r="Q189" s="121">
        <v>42980</v>
      </c>
      <c r="R189" s="327" t="s">
        <v>47</v>
      </c>
      <c r="S189" s="433" t="s">
        <v>1215</v>
      </c>
    </row>
    <row r="190" s="13" customFormat="1" ht="23.1" customHeight="1" spans="1:19">
      <c r="A190" s="52">
        <v>189</v>
      </c>
      <c r="B190" s="149"/>
      <c r="C190" s="727" t="s">
        <v>49</v>
      </c>
      <c r="D190" s="47" t="s">
        <v>41</v>
      </c>
      <c r="E190" s="43">
        <v>299800</v>
      </c>
      <c r="F190" s="43" t="s">
        <v>1234</v>
      </c>
      <c r="G190" s="136">
        <v>42975</v>
      </c>
      <c r="H190" s="121">
        <v>42986</v>
      </c>
      <c r="I190" s="52">
        <f ca="1" t="shared" si="2"/>
        <v>918</v>
      </c>
      <c r="J190" s="721" t="s">
        <v>944</v>
      </c>
      <c r="K190" s="338">
        <v>42995</v>
      </c>
      <c r="L190" s="339"/>
      <c r="M190" s="327" t="s">
        <v>1235</v>
      </c>
      <c r="N190" s="327" t="s">
        <v>683</v>
      </c>
      <c r="O190" s="327" t="s">
        <v>84</v>
      </c>
      <c r="P190" s="447">
        <v>42966</v>
      </c>
      <c r="Q190" s="121">
        <v>42975</v>
      </c>
      <c r="R190" s="327" t="s">
        <v>47</v>
      </c>
      <c r="S190" s="433" t="s">
        <v>1236</v>
      </c>
    </row>
    <row r="191" s="13" customFormat="1" ht="23.1" customHeight="1" spans="1:19">
      <c r="A191" s="1658">
        <v>190</v>
      </c>
      <c r="B191" s="149"/>
      <c r="C191" s="727" t="s">
        <v>49</v>
      </c>
      <c r="D191" s="47" t="s">
        <v>90</v>
      </c>
      <c r="E191" s="43">
        <v>299800</v>
      </c>
      <c r="F191" s="43" t="s">
        <v>1237</v>
      </c>
      <c r="G191" s="121">
        <v>42908</v>
      </c>
      <c r="H191" s="121">
        <v>42920</v>
      </c>
      <c r="I191" s="52">
        <f ca="1" t="shared" si="2"/>
        <v>984</v>
      </c>
      <c r="J191" s="721" t="s">
        <v>1238</v>
      </c>
      <c r="K191" s="338">
        <v>42998</v>
      </c>
      <c r="L191" s="339" t="s">
        <v>52</v>
      </c>
      <c r="M191" s="277" t="s">
        <v>1239</v>
      </c>
      <c r="N191" s="52" t="s">
        <v>1240</v>
      </c>
      <c r="O191" s="52" t="s">
        <v>89</v>
      </c>
      <c r="P191" s="121">
        <v>42988</v>
      </c>
      <c r="Q191" s="171">
        <v>42989</v>
      </c>
      <c r="R191" s="52" t="s">
        <v>47</v>
      </c>
      <c r="S191" s="432" t="s">
        <v>1241</v>
      </c>
    </row>
    <row r="192" s="13" customFormat="1" ht="23.1" customHeight="1" spans="1:19">
      <c r="A192" s="52">
        <v>191</v>
      </c>
      <c r="B192" s="149"/>
      <c r="C192" s="727" t="s">
        <v>1206</v>
      </c>
      <c r="D192" s="47" t="s">
        <v>41</v>
      </c>
      <c r="E192" s="43">
        <v>368800</v>
      </c>
      <c r="F192" s="43" t="s">
        <v>1242</v>
      </c>
      <c r="G192" s="121">
        <v>42908</v>
      </c>
      <c r="H192" s="121">
        <v>42920</v>
      </c>
      <c r="I192" s="52">
        <f ca="1" t="shared" si="2"/>
        <v>984</v>
      </c>
      <c r="J192" s="721" t="s">
        <v>944</v>
      </c>
      <c r="K192" s="338">
        <v>42998</v>
      </c>
      <c r="L192" s="339" t="s">
        <v>52</v>
      </c>
      <c r="M192" s="327" t="s">
        <v>1243</v>
      </c>
      <c r="N192" s="327" t="s">
        <v>80</v>
      </c>
      <c r="O192" s="327" t="s">
        <v>84</v>
      </c>
      <c r="P192" s="447">
        <v>42982</v>
      </c>
      <c r="Q192" s="121">
        <v>42982</v>
      </c>
      <c r="R192" s="327" t="s">
        <v>473</v>
      </c>
      <c r="S192" s="433" t="s">
        <v>1244</v>
      </c>
    </row>
    <row r="193" s="13" customFormat="1" ht="23.1" customHeight="1" spans="1:19">
      <c r="A193" s="1658">
        <v>192</v>
      </c>
      <c r="B193" s="149" t="s">
        <v>989</v>
      </c>
      <c r="C193" s="727" t="s">
        <v>1187</v>
      </c>
      <c r="D193" s="44" t="s">
        <v>50</v>
      </c>
      <c r="E193" s="55">
        <v>372800</v>
      </c>
      <c r="F193" s="55" t="s">
        <v>1245</v>
      </c>
      <c r="G193" s="171">
        <v>42964</v>
      </c>
      <c r="H193" s="171">
        <v>42994</v>
      </c>
      <c r="I193" s="52">
        <f ca="1" t="shared" si="2"/>
        <v>910</v>
      </c>
      <c r="J193" s="721" t="s">
        <v>944</v>
      </c>
      <c r="K193" s="338">
        <v>42998</v>
      </c>
      <c r="L193" s="339"/>
      <c r="M193" s="1528" t="s">
        <v>1246</v>
      </c>
      <c r="N193" s="327" t="s">
        <v>1233</v>
      </c>
      <c r="O193" s="327" t="s">
        <v>641</v>
      </c>
      <c r="P193" s="447">
        <v>42983</v>
      </c>
      <c r="Q193" s="121">
        <v>42983</v>
      </c>
      <c r="R193" s="52" t="s">
        <v>47</v>
      </c>
      <c r="S193" s="433" t="s">
        <v>1244</v>
      </c>
    </row>
    <row r="194" s="13" customFormat="1" ht="23.1" customHeight="1" spans="1:19">
      <c r="A194" s="52">
        <v>193</v>
      </c>
      <c r="B194" s="149"/>
      <c r="C194" s="727" t="s">
        <v>96</v>
      </c>
      <c r="D194" s="47" t="s">
        <v>942</v>
      </c>
      <c r="E194" s="43">
        <v>314800</v>
      </c>
      <c r="F194" s="43" t="s">
        <v>1247</v>
      </c>
      <c r="G194" s="121">
        <v>42961</v>
      </c>
      <c r="H194" s="121">
        <v>42971</v>
      </c>
      <c r="I194" s="52">
        <f ca="1" t="shared" si="2"/>
        <v>933</v>
      </c>
      <c r="J194" s="721" t="s">
        <v>944</v>
      </c>
      <c r="K194" s="338">
        <v>42998</v>
      </c>
      <c r="L194" s="339"/>
      <c r="M194" s="48" t="s">
        <v>1248</v>
      </c>
      <c r="N194" s="48" t="s">
        <v>683</v>
      </c>
      <c r="O194" s="48" t="s">
        <v>84</v>
      </c>
      <c r="P194" s="171">
        <v>42984</v>
      </c>
      <c r="Q194" s="171">
        <v>42984</v>
      </c>
      <c r="R194" s="48" t="s">
        <v>106</v>
      </c>
      <c r="S194" s="433" t="s">
        <v>1244</v>
      </c>
    </row>
    <row r="195" s="13" customFormat="1" ht="23.1" customHeight="1" spans="1:19">
      <c r="A195" s="1658">
        <v>194</v>
      </c>
      <c r="B195" s="149"/>
      <c r="C195" s="727" t="s">
        <v>644</v>
      </c>
      <c r="D195" s="44" t="s">
        <v>60</v>
      </c>
      <c r="E195" s="55">
        <v>345700</v>
      </c>
      <c r="F195" s="55" t="s">
        <v>1249</v>
      </c>
      <c r="G195" s="171">
        <v>42964</v>
      </c>
      <c r="H195" s="171">
        <v>42994</v>
      </c>
      <c r="I195" s="48">
        <f ca="1" t="shared" ref="I195:I235" si="3">TODAY()-H195</f>
        <v>910</v>
      </c>
      <c r="J195" s="1778" t="s">
        <v>944</v>
      </c>
      <c r="K195" s="339">
        <v>43005</v>
      </c>
      <c r="L195" s="339"/>
      <c r="M195" s="354" t="s">
        <v>1250</v>
      </c>
      <c r="N195" s="354" t="s">
        <v>114</v>
      </c>
      <c r="O195" s="354" t="s">
        <v>59</v>
      </c>
      <c r="P195" s="452">
        <v>42981</v>
      </c>
      <c r="Q195" s="171">
        <v>42981</v>
      </c>
      <c r="R195" s="354" t="s">
        <v>47</v>
      </c>
      <c r="S195" s="432" t="s">
        <v>1251</v>
      </c>
    </row>
    <row r="196" s="13" customFormat="1" ht="23.1" customHeight="1" spans="1:19">
      <c r="A196" s="52">
        <v>195</v>
      </c>
      <c r="B196" s="149"/>
      <c r="C196" s="727" t="s">
        <v>96</v>
      </c>
      <c r="D196" s="47" t="s">
        <v>288</v>
      </c>
      <c r="E196" s="43">
        <v>314800</v>
      </c>
      <c r="F196" s="43" t="s">
        <v>1252</v>
      </c>
      <c r="G196" s="121">
        <v>42961</v>
      </c>
      <c r="H196" s="121">
        <v>42966</v>
      </c>
      <c r="I196" s="52">
        <f ca="1" t="shared" si="3"/>
        <v>938</v>
      </c>
      <c r="J196" s="721" t="s">
        <v>944</v>
      </c>
      <c r="K196" s="339">
        <v>43005</v>
      </c>
      <c r="L196" s="339"/>
      <c r="M196" s="327" t="s">
        <v>1253</v>
      </c>
      <c r="N196" s="327" t="s">
        <v>225</v>
      </c>
      <c r="O196" s="327" t="s">
        <v>84</v>
      </c>
      <c r="P196" s="447">
        <v>42995</v>
      </c>
      <c r="Q196" s="121">
        <v>42995</v>
      </c>
      <c r="R196" s="327" t="s">
        <v>47</v>
      </c>
      <c r="S196" s="433" t="s">
        <v>1254</v>
      </c>
    </row>
    <row r="197" s="13" customFormat="1" ht="23.1" customHeight="1" spans="1:19">
      <c r="A197" s="1658">
        <v>196</v>
      </c>
      <c r="B197" s="149"/>
      <c r="C197" s="727" t="s">
        <v>49</v>
      </c>
      <c r="D197" s="47" t="s">
        <v>50</v>
      </c>
      <c r="E197" s="43">
        <v>299800</v>
      </c>
      <c r="F197" s="43" t="s">
        <v>1255</v>
      </c>
      <c r="G197" s="121">
        <v>42961</v>
      </c>
      <c r="H197" s="121">
        <v>42971</v>
      </c>
      <c r="I197" s="52">
        <f ca="1" t="shared" si="3"/>
        <v>933</v>
      </c>
      <c r="J197" s="721" t="s">
        <v>1256</v>
      </c>
      <c r="K197" s="339">
        <v>43005</v>
      </c>
      <c r="L197" s="339"/>
      <c r="M197" s="327" t="s">
        <v>1257</v>
      </c>
      <c r="N197" s="327" t="s">
        <v>730</v>
      </c>
      <c r="O197" s="327" t="s">
        <v>59</v>
      </c>
      <c r="P197" s="447">
        <v>42996</v>
      </c>
      <c r="Q197" s="121">
        <v>42997</v>
      </c>
      <c r="R197" s="327" t="s">
        <v>473</v>
      </c>
      <c r="S197" s="433" t="s">
        <v>1254</v>
      </c>
    </row>
    <row r="198" s="13" customFormat="1" ht="23.1" customHeight="1" spans="1:19">
      <c r="A198" s="52">
        <v>197</v>
      </c>
      <c r="B198" s="149"/>
      <c r="C198" s="727" t="s">
        <v>96</v>
      </c>
      <c r="D198" s="47" t="s">
        <v>288</v>
      </c>
      <c r="E198" s="43">
        <v>314800</v>
      </c>
      <c r="F198" s="43" t="s">
        <v>1258</v>
      </c>
      <c r="G198" s="121">
        <v>42961</v>
      </c>
      <c r="H198" s="121">
        <v>42971</v>
      </c>
      <c r="I198" s="52">
        <f ca="1" t="shared" si="3"/>
        <v>933</v>
      </c>
      <c r="J198" s="721" t="s">
        <v>944</v>
      </c>
      <c r="K198" s="339">
        <v>43005</v>
      </c>
      <c r="L198" s="339"/>
      <c r="M198" s="48" t="s">
        <v>1259</v>
      </c>
      <c r="N198" s="48" t="s">
        <v>225</v>
      </c>
      <c r="O198" s="48" t="s">
        <v>84</v>
      </c>
      <c r="P198" s="44">
        <v>42994</v>
      </c>
      <c r="Q198" s="44">
        <v>42996</v>
      </c>
      <c r="R198" s="48" t="s">
        <v>473</v>
      </c>
      <c r="S198" s="433" t="s">
        <v>1254</v>
      </c>
    </row>
    <row r="199" s="13" customFormat="1" ht="23.1" customHeight="1" spans="1:19">
      <c r="A199" s="1658">
        <v>198</v>
      </c>
      <c r="B199" s="149"/>
      <c r="C199" s="727" t="s">
        <v>96</v>
      </c>
      <c r="D199" s="47" t="s">
        <v>1260</v>
      </c>
      <c r="E199" s="43">
        <v>314800</v>
      </c>
      <c r="F199" s="43" t="s">
        <v>1261</v>
      </c>
      <c r="G199" s="121">
        <v>42931</v>
      </c>
      <c r="H199" s="121">
        <v>42941</v>
      </c>
      <c r="I199" s="52">
        <f ca="1" t="shared" si="3"/>
        <v>963</v>
      </c>
      <c r="J199" s="721" t="s">
        <v>944</v>
      </c>
      <c r="K199" s="338">
        <v>43030</v>
      </c>
      <c r="L199" s="339" t="s">
        <v>52</v>
      </c>
      <c r="M199" s="327" t="s">
        <v>1262</v>
      </c>
      <c r="N199" s="327" t="s">
        <v>88</v>
      </c>
      <c r="O199" s="327" t="s">
        <v>89</v>
      </c>
      <c r="P199" s="447">
        <v>42998</v>
      </c>
      <c r="Q199" s="121">
        <v>42998</v>
      </c>
      <c r="R199" s="327" t="s">
        <v>47</v>
      </c>
      <c r="S199" s="433" t="s">
        <v>1263</v>
      </c>
    </row>
    <row r="200" s="13" customFormat="1" ht="23.1" customHeight="1" spans="1:19">
      <c r="A200" s="52">
        <v>199</v>
      </c>
      <c r="B200" s="149"/>
      <c r="C200" s="727" t="s">
        <v>49</v>
      </c>
      <c r="D200" s="47" t="s">
        <v>753</v>
      </c>
      <c r="E200" s="43">
        <v>299800</v>
      </c>
      <c r="F200" s="43" t="s">
        <v>1264</v>
      </c>
      <c r="G200" s="121">
        <v>42908</v>
      </c>
      <c r="H200" s="121">
        <v>42920</v>
      </c>
      <c r="I200" s="52">
        <f ca="1" t="shared" si="3"/>
        <v>984</v>
      </c>
      <c r="J200" s="721" t="s">
        <v>1265</v>
      </c>
      <c r="K200" s="338">
        <v>43030</v>
      </c>
      <c r="L200" s="339" t="s">
        <v>52</v>
      </c>
      <c r="M200" s="277" t="s">
        <v>1266</v>
      </c>
      <c r="N200" s="331" t="s">
        <v>1267</v>
      </c>
      <c r="O200" s="331" t="s">
        <v>14</v>
      </c>
      <c r="P200" s="448">
        <v>42987</v>
      </c>
      <c r="Q200" s="171">
        <v>42988</v>
      </c>
      <c r="R200" s="327" t="s">
        <v>47</v>
      </c>
      <c r="S200" s="432" t="s">
        <v>1268</v>
      </c>
    </row>
    <row r="201" s="877" customFormat="1" ht="23.1" customHeight="1" spans="1:19">
      <c r="A201" s="1658">
        <v>200</v>
      </c>
      <c r="B201" s="1224"/>
      <c r="C201" s="727" t="s">
        <v>635</v>
      </c>
      <c r="D201" s="47" t="s">
        <v>645</v>
      </c>
      <c r="E201" s="52">
        <v>374000</v>
      </c>
      <c r="F201" s="52" t="s">
        <v>1269</v>
      </c>
      <c r="G201" s="47">
        <v>42867</v>
      </c>
      <c r="H201" s="121">
        <v>42875</v>
      </c>
      <c r="I201" s="52">
        <f ca="1" t="shared" si="3"/>
        <v>1029</v>
      </c>
      <c r="J201" s="721" t="s">
        <v>629</v>
      </c>
      <c r="K201" s="338">
        <v>42911</v>
      </c>
      <c r="L201" s="339"/>
      <c r="M201" s="291" t="s">
        <v>1210</v>
      </c>
      <c r="N201" s="291" t="s">
        <v>1211</v>
      </c>
      <c r="O201" s="291" t="s">
        <v>744</v>
      </c>
      <c r="P201" s="776">
        <v>42997</v>
      </c>
      <c r="Q201" s="47">
        <v>42998</v>
      </c>
      <c r="R201" s="52" t="s">
        <v>106</v>
      </c>
      <c r="S201" s="1799" t="s">
        <v>1270</v>
      </c>
    </row>
    <row r="202" s="13" customFormat="1" ht="23.1" customHeight="1" spans="1:20">
      <c r="A202" s="52">
        <v>201</v>
      </c>
      <c r="B202" s="149"/>
      <c r="C202" s="727" t="s">
        <v>1271</v>
      </c>
      <c r="D202" s="47" t="s">
        <v>60</v>
      </c>
      <c r="E202" s="43">
        <v>419600</v>
      </c>
      <c r="F202" s="43" t="s">
        <v>1272</v>
      </c>
      <c r="G202" s="121">
        <v>42908</v>
      </c>
      <c r="H202" s="121">
        <v>42920</v>
      </c>
      <c r="I202" s="52">
        <f ca="1" t="shared" si="3"/>
        <v>984</v>
      </c>
      <c r="J202" s="721" t="s">
        <v>629</v>
      </c>
      <c r="K202" s="338">
        <v>43030</v>
      </c>
      <c r="L202" s="339" t="s">
        <v>52</v>
      </c>
      <c r="M202" s="277" t="s">
        <v>1273</v>
      </c>
      <c r="N202" s="52" t="s">
        <v>662</v>
      </c>
      <c r="O202" s="52" t="s">
        <v>59</v>
      </c>
      <c r="P202" s="121">
        <v>43009</v>
      </c>
      <c r="Q202" s="121">
        <v>43009</v>
      </c>
      <c r="R202" s="52" t="s">
        <v>47</v>
      </c>
      <c r="S202" s="458" t="s">
        <v>1274</v>
      </c>
      <c r="T202" s="434"/>
    </row>
    <row r="203" s="13" customFormat="1" ht="23.1" customHeight="1" spans="1:20">
      <c r="A203" s="1658">
        <v>202</v>
      </c>
      <c r="B203" s="149"/>
      <c r="C203" s="727" t="s">
        <v>644</v>
      </c>
      <c r="D203" s="47" t="s">
        <v>41</v>
      </c>
      <c r="E203" s="43">
        <v>345700</v>
      </c>
      <c r="F203" s="43" t="s">
        <v>1275</v>
      </c>
      <c r="G203" s="136">
        <v>42968</v>
      </c>
      <c r="H203" s="121">
        <v>42970</v>
      </c>
      <c r="I203" s="52">
        <f ca="1" t="shared" si="3"/>
        <v>934</v>
      </c>
      <c r="J203" s="721" t="s">
        <v>1276</v>
      </c>
      <c r="K203" s="338">
        <v>43030</v>
      </c>
      <c r="L203" s="339" t="s">
        <v>52</v>
      </c>
      <c r="M203" s="327" t="s">
        <v>1277</v>
      </c>
      <c r="N203" s="327" t="s">
        <v>662</v>
      </c>
      <c r="O203" s="327" t="s">
        <v>59</v>
      </c>
      <c r="P203" s="377">
        <v>43003</v>
      </c>
      <c r="Q203" s="121">
        <v>43003</v>
      </c>
      <c r="R203" s="327" t="s">
        <v>47</v>
      </c>
      <c r="S203" s="458" t="s">
        <v>1278</v>
      </c>
      <c r="T203" s="434"/>
    </row>
    <row r="204" s="13" customFormat="1" ht="23.1" customHeight="1" spans="1:20">
      <c r="A204" s="52">
        <v>203</v>
      </c>
      <c r="B204" s="149"/>
      <c r="C204" s="727" t="s">
        <v>49</v>
      </c>
      <c r="D204" s="47" t="s">
        <v>151</v>
      </c>
      <c r="E204" s="43">
        <v>299800</v>
      </c>
      <c r="F204" s="43" t="s">
        <v>1279</v>
      </c>
      <c r="G204" s="121">
        <v>42908</v>
      </c>
      <c r="H204" s="121">
        <v>42916</v>
      </c>
      <c r="I204" s="52">
        <f ca="1" t="shared" si="3"/>
        <v>988</v>
      </c>
      <c r="J204" s="721" t="s">
        <v>1280</v>
      </c>
      <c r="K204" s="338">
        <v>43030</v>
      </c>
      <c r="L204" s="339" t="s">
        <v>52</v>
      </c>
      <c r="M204" s="327" t="s">
        <v>1281</v>
      </c>
      <c r="N204" s="327" t="s">
        <v>70</v>
      </c>
      <c r="O204" s="327" t="s">
        <v>59</v>
      </c>
      <c r="P204" s="447">
        <v>42990</v>
      </c>
      <c r="Q204" s="171">
        <v>42990</v>
      </c>
      <c r="R204" s="327" t="s">
        <v>106</v>
      </c>
      <c r="S204" s="460" t="s">
        <v>1282</v>
      </c>
      <c r="T204" s="434"/>
    </row>
    <row r="205" s="13" customFormat="1" ht="23.1" customHeight="1" spans="1:20">
      <c r="A205" s="1658">
        <v>204</v>
      </c>
      <c r="B205" s="149"/>
      <c r="C205" s="727" t="s">
        <v>644</v>
      </c>
      <c r="D205" s="47" t="s">
        <v>645</v>
      </c>
      <c r="E205" s="43">
        <v>345700</v>
      </c>
      <c r="F205" s="43" t="s">
        <v>1283</v>
      </c>
      <c r="G205" s="136">
        <v>42999</v>
      </c>
      <c r="H205" s="121">
        <v>43007</v>
      </c>
      <c r="I205" s="52">
        <f ca="1" t="shared" si="3"/>
        <v>897</v>
      </c>
      <c r="J205" s="721" t="s">
        <v>1276</v>
      </c>
      <c r="K205" s="338">
        <v>43030</v>
      </c>
      <c r="L205" s="339"/>
      <c r="M205" s="327" t="s">
        <v>1284</v>
      </c>
      <c r="N205" s="327" t="s">
        <v>912</v>
      </c>
      <c r="O205" s="327" t="s">
        <v>59</v>
      </c>
      <c r="P205" s="377">
        <v>43002</v>
      </c>
      <c r="Q205" s="121">
        <v>43002</v>
      </c>
      <c r="R205" s="327" t="s">
        <v>106</v>
      </c>
      <c r="S205" s="458" t="s">
        <v>1285</v>
      </c>
      <c r="T205" s="434"/>
    </row>
    <row r="206" s="13" customFormat="1" ht="23.1" customHeight="1" spans="1:20">
      <c r="A206" s="52">
        <v>205</v>
      </c>
      <c r="B206" s="149"/>
      <c r="C206" s="727" t="s">
        <v>49</v>
      </c>
      <c r="D206" s="47" t="s">
        <v>41</v>
      </c>
      <c r="E206" s="43">
        <v>299800</v>
      </c>
      <c r="F206" s="43" t="s">
        <v>1286</v>
      </c>
      <c r="G206" s="121">
        <v>42997</v>
      </c>
      <c r="H206" s="121">
        <v>43005</v>
      </c>
      <c r="I206" s="52">
        <f ca="1" t="shared" si="3"/>
        <v>899</v>
      </c>
      <c r="J206" s="721" t="s">
        <v>944</v>
      </c>
      <c r="K206" s="338">
        <v>43030</v>
      </c>
      <c r="L206" s="339"/>
      <c r="M206" s="327" t="s">
        <v>1287</v>
      </c>
      <c r="N206" s="327" t="s">
        <v>662</v>
      </c>
      <c r="O206" s="327" t="s">
        <v>59</v>
      </c>
      <c r="P206" s="377">
        <v>42997</v>
      </c>
      <c r="Q206" s="121">
        <v>43005</v>
      </c>
      <c r="R206" s="327" t="s">
        <v>47</v>
      </c>
      <c r="S206" s="458" t="s">
        <v>1288</v>
      </c>
      <c r="T206" s="434"/>
    </row>
    <row r="207" s="13" customFormat="1" ht="23.1" customHeight="1" spans="1:20">
      <c r="A207" s="1658">
        <v>206</v>
      </c>
      <c r="B207" s="149"/>
      <c r="C207" s="727" t="s">
        <v>644</v>
      </c>
      <c r="D207" s="47" t="s">
        <v>50</v>
      </c>
      <c r="E207" s="43">
        <v>345700</v>
      </c>
      <c r="F207" s="43" t="s">
        <v>1289</v>
      </c>
      <c r="G207" s="121">
        <v>42961</v>
      </c>
      <c r="H207" s="121">
        <v>42971</v>
      </c>
      <c r="I207" s="52">
        <f ca="1" t="shared" si="3"/>
        <v>933</v>
      </c>
      <c r="J207" s="721" t="s">
        <v>944</v>
      </c>
      <c r="K207" s="338">
        <v>43030</v>
      </c>
      <c r="L207" s="339"/>
      <c r="M207" s="291" t="s">
        <v>1290</v>
      </c>
      <c r="N207" s="291" t="s">
        <v>88</v>
      </c>
      <c r="O207" s="291" t="s">
        <v>89</v>
      </c>
      <c r="P207" s="121">
        <v>42910</v>
      </c>
      <c r="Q207" s="121">
        <v>43006</v>
      </c>
      <c r="R207" s="52" t="s">
        <v>47</v>
      </c>
      <c r="S207" s="458" t="s">
        <v>1285</v>
      </c>
      <c r="T207" s="434"/>
    </row>
    <row r="208" s="13" customFormat="1" ht="23.1" customHeight="1" spans="1:20">
      <c r="A208" s="52">
        <v>207</v>
      </c>
      <c r="B208" s="149"/>
      <c r="C208" s="727" t="s">
        <v>1291</v>
      </c>
      <c r="D208" s="47" t="s">
        <v>41</v>
      </c>
      <c r="E208" s="43">
        <v>309800</v>
      </c>
      <c r="F208" s="43" t="s">
        <v>1292</v>
      </c>
      <c r="G208" s="136">
        <v>42999</v>
      </c>
      <c r="H208" s="121">
        <v>43007</v>
      </c>
      <c r="I208" s="52">
        <f ca="1" t="shared" si="3"/>
        <v>897</v>
      </c>
      <c r="J208" s="721" t="s">
        <v>1293</v>
      </c>
      <c r="K208" s="338">
        <v>43030</v>
      </c>
      <c r="L208" s="339"/>
      <c r="M208" s="450" t="s">
        <v>1294</v>
      </c>
      <c r="N208" s="81" t="s">
        <v>80</v>
      </c>
      <c r="O208" s="52" t="s">
        <v>84</v>
      </c>
      <c r="P208" s="447">
        <v>42966</v>
      </c>
      <c r="Q208" s="121">
        <v>43010</v>
      </c>
      <c r="R208" s="327" t="s">
        <v>47</v>
      </c>
      <c r="S208" s="458" t="s">
        <v>1295</v>
      </c>
      <c r="T208" s="434"/>
    </row>
    <row r="209" s="13" customFormat="1" ht="23.1" customHeight="1" spans="1:20">
      <c r="A209" s="1658">
        <v>208</v>
      </c>
      <c r="B209" s="149"/>
      <c r="C209" s="727" t="s">
        <v>1271</v>
      </c>
      <c r="D209" s="47" t="s">
        <v>60</v>
      </c>
      <c r="E209" s="43">
        <v>419600</v>
      </c>
      <c r="F209" s="43" t="s">
        <v>1296</v>
      </c>
      <c r="G209" s="121">
        <v>42902</v>
      </c>
      <c r="H209" s="121">
        <v>42913</v>
      </c>
      <c r="I209" s="52">
        <f ca="1" t="shared" si="3"/>
        <v>991</v>
      </c>
      <c r="J209" s="721" t="s">
        <v>629</v>
      </c>
      <c r="K209" s="338">
        <v>43030</v>
      </c>
      <c r="L209" s="339" t="s">
        <v>52</v>
      </c>
      <c r="M209" s="277" t="s">
        <v>1297</v>
      </c>
      <c r="N209" s="52" t="s">
        <v>683</v>
      </c>
      <c r="O209" s="52" t="s">
        <v>84</v>
      </c>
      <c r="P209" s="121">
        <v>43009</v>
      </c>
      <c r="Q209" s="121">
        <v>43010</v>
      </c>
      <c r="R209" s="52" t="s">
        <v>47</v>
      </c>
      <c r="S209" s="458" t="s">
        <v>1298</v>
      </c>
      <c r="T209" s="434"/>
    </row>
    <row r="210" s="13" customFormat="1" ht="23.1" customHeight="1" spans="1:20">
      <c r="A210" s="52">
        <v>209</v>
      </c>
      <c r="B210" s="149"/>
      <c r="C210" s="727" t="s">
        <v>644</v>
      </c>
      <c r="D210" s="47" t="s">
        <v>41</v>
      </c>
      <c r="E210" s="43">
        <v>345700</v>
      </c>
      <c r="F210" s="43" t="s">
        <v>1299</v>
      </c>
      <c r="G210" s="136">
        <v>42990</v>
      </c>
      <c r="H210" s="121">
        <v>42998</v>
      </c>
      <c r="I210" s="52">
        <f ca="1" t="shared" si="3"/>
        <v>906</v>
      </c>
      <c r="J210" s="721" t="s">
        <v>1276</v>
      </c>
      <c r="K210" s="338">
        <v>43033</v>
      </c>
      <c r="L210" s="339"/>
      <c r="M210" s="327" t="s">
        <v>1300</v>
      </c>
      <c r="N210" s="327" t="s">
        <v>698</v>
      </c>
      <c r="O210" s="327" t="s">
        <v>84</v>
      </c>
      <c r="P210" s="377">
        <v>42994</v>
      </c>
      <c r="Q210" s="121">
        <v>42995</v>
      </c>
      <c r="R210" s="327" t="s">
        <v>473</v>
      </c>
      <c r="S210" s="458" t="s">
        <v>1301</v>
      </c>
      <c r="T210" s="434"/>
    </row>
    <row r="211" s="13" customFormat="1" ht="23.1" customHeight="1" spans="1:20">
      <c r="A211" s="1658">
        <v>210</v>
      </c>
      <c r="B211" s="149"/>
      <c r="C211" s="727" t="s">
        <v>644</v>
      </c>
      <c r="D211" s="47" t="s">
        <v>917</v>
      </c>
      <c r="E211" s="43">
        <v>345700</v>
      </c>
      <c r="F211" s="43" t="s">
        <v>1302</v>
      </c>
      <c r="G211" s="136">
        <v>42999</v>
      </c>
      <c r="H211" s="121">
        <v>43012</v>
      </c>
      <c r="I211" s="52">
        <f ca="1" t="shared" si="3"/>
        <v>892</v>
      </c>
      <c r="J211" s="721" t="s">
        <v>1276</v>
      </c>
      <c r="K211" s="338">
        <v>43033</v>
      </c>
      <c r="L211" s="339"/>
      <c r="M211" s="327" t="s">
        <v>1303</v>
      </c>
      <c r="N211" s="327" t="s">
        <v>88</v>
      </c>
      <c r="O211" s="327" t="s">
        <v>89</v>
      </c>
      <c r="P211" s="377">
        <v>43016</v>
      </c>
      <c r="Q211" s="121">
        <v>43017</v>
      </c>
      <c r="R211" s="327" t="s">
        <v>47</v>
      </c>
      <c r="S211" s="458" t="s">
        <v>1304</v>
      </c>
      <c r="T211" s="434"/>
    </row>
    <row r="212" s="13" customFormat="1" ht="23.1" customHeight="1" spans="1:20">
      <c r="A212" s="52">
        <v>211</v>
      </c>
      <c r="B212" s="149"/>
      <c r="C212" s="727" t="s">
        <v>644</v>
      </c>
      <c r="D212" s="47" t="s">
        <v>917</v>
      </c>
      <c r="E212" s="43">
        <v>345700</v>
      </c>
      <c r="F212" s="43" t="s">
        <v>1305</v>
      </c>
      <c r="G212" s="136">
        <v>42990</v>
      </c>
      <c r="H212" s="121">
        <v>42998</v>
      </c>
      <c r="I212" s="52">
        <f ca="1" t="shared" si="3"/>
        <v>906</v>
      </c>
      <c r="J212" s="721" t="s">
        <v>1276</v>
      </c>
      <c r="K212" s="338">
        <v>43035</v>
      </c>
      <c r="L212" s="339"/>
      <c r="M212" s="327" t="s">
        <v>1306</v>
      </c>
      <c r="N212" s="52" t="s">
        <v>114</v>
      </c>
      <c r="O212" s="327" t="s">
        <v>59</v>
      </c>
      <c r="P212" s="377">
        <v>42977</v>
      </c>
      <c r="Q212" s="121">
        <v>43028</v>
      </c>
      <c r="R212" s="327" t="s">
        <v>473</v>
      </c>
      <c r="S212" s="458" t="s">
        <v>1307</v>
      </c>
      <c r="T212" s="434"/>
    </row>
    <row r="213" s="13" customFormat="1" ht="23.1" customHeight="1" spans="1:20">
      <c r="A213" s="1658">
        <v>212</v>
      </c>
      <c r="B213" s="518"/>
      <c r="C213" s="1794" t="s">
        <v>1308</v>
      </c>
      <c r="D213" s="1072" t="s">
        <v>41</v>
      </c>
      <c r="E213" s="519">
        <v>369800</v>
      </c>
      <c r="F213" s="519" t="s">
        <v>1309</v>
      </c>
      <c r="G213" s="520">
        <v>43021</v>
      </c>
      <c r="H213" s="521">
        <v>43029</v>
      </c>
      <c r="I213" s="16">
        <f ca="1" t="shared" si="3"/>
        <v>875</v>
      </c>
      <c r="J213" s="1795" t="s">
        <v>1293</v>
      </c>
      <c r="K213" s="1068">
        <v>43035</v>
      </c>
      <c r="L213" s="1068"/>
      <c r="M213" s="1796" t="s">
        <v>1310</v>
      </c>
      <c r="N213" s="1796" t="s">
        <v>698</v>
      </c>
      <c r="O213" s="1796" t="s">
        <v>84</v>
      </c>
      <c r="P213" s="1797">
        <v>43018</v>
      </c>
      <c r="Q213" s="521">
        <v>43022</v>
      </c>
      <c r="R213" s="1796" t="s">
        <v>106</v>
      </c>
      <c r="S213" s="1800" t="s">
        <v>1311</v>
      </c>
      <c r="T213" s="1073"/>
    </row>
    <row r="214" s="13" customFormat="1" ht="23.1" customHeight="1" spans="1:20">
      <c r="A214" s="52">
        <v>213</v>
      </c>
      <c r="B214" s="149"/>
      <c r="C214" s="727" t="s">
        <v>644</v>
      </c>
      <c r="D214" s="47" t="s">
        <v>41</v>
      </c>
      <c r="E214" s="43">
        <v>330700</v>
      </c>
      <c r="F214" s="43" t="s">
        <v>1312</v>
      </c>
      <c r="G214" s="136">
        <v>42999</v>
      </c>
      <c r="H214" s="121">
        <v>43012</v>
      </c>
      <c r="I214" s="52">
        <f ca="1" t="shared" si="3"/>
        <v>892</v>
      </c>
      <c r="J214" s="721" t="s">
        <v>1293</v>
      </c>
      <c r="K214" s="338">
        <v>43063</v>
      </c>
      <c r="L214" s="339"/>
      <c r="M214" s="327" t="s">
        <v>1313</v>
      </c>
      <c r="N214" s="327" t="s">
        <v>225</v>
      </c>
      <c r="O214" s="327" t="s">
        <v>84</v>
      </c>
      <c r="P214" s="377">
        <v>43033</v>
      </c>
      <c r="Q214" s="121">
        <v>43033</v>
      </c>
      <c r="R214" s="327" t="s">
        <v>106</v>
      </c>
      <c r="S214" s="458" t="s">
        <v>1314</v>
      </c>
      <c r="T214" s="434"/>
    </row>
    <row r="215" s="13" customFormat="1" ht="23.1" customHeight="1" spans="1:20">
      <c r="A215" s="1658">
        <v>214</v>
      </c>
      <c r="B215" s="149"/>
      <c r="C215" s="727" t="s">
        <v>1291</v>
      </c>
      <c r="D215" s="47" t="s">
        <v>41</v>
      </c>
      <c r="E215" s="43">
        <v>309800</v>
      </c>
      <c r="F215" s="43" t="s">
        <v>1315</v>
      </c>
      <c r="G215" s="136">
        <v>43023</v>
      </c>
      <c r="H215" s="121">
        <v>43035</v>
      </c>
      <c r="I215" s="52">
        <f ca="1" t="shared" si="3"/>
        <v>869</v>
      </c>
      <c r="J215" s="721" t="s">
        <v>1293</v>
      </c>
      <c r="K215" s="338">
        <v>43063</v>
      </c>
      <c r="L215" s="339"/>
      <c r="M215" s="327" t="s">
        <v>1316</v>
      </c>
      <c r="N215" s="327" t="s">
        <v>70</v>
      </c>
      <c r="O215" s="327" t="s">
        <v>59</v>
      </c>
      <c r="P215" s="377">
        <v>43029</v>
      </c>
      <c r="Q215" s="121">
        <v>43030</v>
      </c>
      <c r="R215" s="327" t="s">
        <v>47</v>
      </c>
      <c r="S215" s="458" t="s">
        <v>1317</v>
      </c>
      <c r="T215" s="434"/>
    </row>
    <row r="216" s="13" customFormat="1" ht="23.1" customHeight="1" spans="1:20">
      <c r="A216" s="52">
        <v>215</v>
      </c>
      <c r="B216" s="149"/>
      <c r="C216" s="727" t="s">
        <v>644</v>
      </c>
      <c r="D216" s="47" t="s">
        <v>60</v>
      </c>
      <c r="E216" s="43">
        <v>345700</v>
      </c>
      <c r="F216" s="43" t="s">
        <v>1318</v>
      </c>
      <c r="G216" s="136">
        <v>42999</v>
      </c>
      <c r="H216" s="121">
        <v>43007</v>
      </c>
      <c r="I216" s="52">
        <f ca="1" t="shared" si="3"/>
        <v>897</v>
      </c>
      <c r="J216" s="721" t="s">
        <v>1293</v>
      </c>
      <c r="K216" s="338">
        <v>43037</v>
      </c>
      <c r="L216" s="339"/>
      <c r="M216" s="327" t="s">
        <v>1319</v>
      </c>
      <c r="N216" s="327" t="s">
        <v>17</v>
      </c>
      <c r="O216" s="327" t="s">
        <v>89</v>
      </c>
      <c r="P216" s="377">
        <v>43030</v>
      </c>
      <c r="Q216" s="121">
        <v>43030</v>
      </c>
      <c r="R216" s="327" t="s">
        <v>47</v>
      </c>
      <c r="S216" s="458" t="s">
        <v>1317</v>
      </c>
      <c r="T216" s="434"/>
    </row>
    <row r="217" s="13" customFormat="1" ht="23.1" customHeight="1" spans="1:20">
      <c r="A217" s="1658">
        <v>216</v>
      </c>
      <c r="B217" s="149"/>
      <c r="C217" s="727" t="s">
        <v>1291</v>
      </c>
      <c r="D217" s="44" t="s">
        <v>145</v>
      </c>
      <c r="E217" s="55">
        <v>309800</v>
      </c>
      <c r="F217" s="55" t="s">
        <v>1320</v>
      </c>
      <c r="G217" s="132">
        <v>43021</v>
      </c>
      <c r="H217" s="171">
        <v>43029</v>
      </c>
      <c r="I217" s="48">
        <f ca="1" t="shared" si="3"/>
        <v>875</v>
      </c>
      <c r="J217" s="1778" t="s">
        <v>1293</v>
      </c>
      <c r="K217" s="338">
        <v>43063</v>
      </c>
      <c r="L217" s="339"/>
      <c r="M217" s="48" t="s">
        <v>1321</v>
      </c>
      <c r="N217" s="48" t="s">
        <v>889</v>
      </c>
      <c r="O217" s="48" t="s">
        <v>89</v>
      </c>
      <c r="P217" s="44">
        <v>43030</v>
      </c>
      <c r="Q217" s="44">
        <v>43030</v>
      </c>
      <c r="R217" s="48" t="s">
        <v>47</v>
      </c>
      <c r="S217" s="460" t="s">
        <v>1322</v>
      </c>
      <c r="T217" s="434"/>
    </row>
    <row r="218" s="13" customFormat="1" ht="23.1" customHeight="1" spans="1:20">
      <c r="A218" s="52">
        <v>217</v>
      </c>
      <c r="B218" s="149"/>
      <c r="C218" s="727" t="s">
        <v>1291</v>
      </c>
      <c r="D218" s="47" t="s">
        <v>41</v>
      </c>
      <c r="E218" s="43">
        <v>309800</v>
      </c>
      <c r="F218" s="43" t="s">
        <v>1323</v>
      </c>
      <c r="G218" s="136">
        <v>42999</v>
      </c>
      <c r="H218" s="121">
        <v>43007</v>
      </c>
      <c r="I218" s="52">
        <f ca="1" t="shared" si="3"/>
        <v>897</v>
      </c>
      <c r="J218" s="721" t="s">
        <v>1293</v>
      </c>
      <c r="K218" s="338">
        <v>43037</v>
      </c>
      <c r="L218" s="339"/>
      <c r="M218" s="327" t="s">
        <v>1324</v>
      </c>
      <c r="N218" s="327" t="s">
        <v>225</v>
      </c>
      <c r="O218" s="327" t="s">
        <v>84</v>
      </c>
      <c r="P218" s="377">
        <v>43044</v>
      </c>
      <c r="Q218" s="121">
        <v>43045</v>
      </c>
      <c r="R218" s="327" t="s">
        <v>47</v>
      </c>
      <c r="S218" s="458" t="s">
        <v>1325</v>
      </c>
      <c r="T218" s="434"/>
    </row>
    <row r="219" s="13" customFormat="1" ht="23.1" customHeight="1" spans="1:20">
      <c r="A219" s="1658">
        <v>218</v>
      </c>
      <c r="B219" s="149"/>
      <c r="C219" s="727" t="s">
        <v>644</v>
      </c>
      <c r="D219" s="47" t="s">
        <v>917</v>
      </c>
      <c r="E219" s="43">
        <v>345700</v>
      </c>
      <c r="F219" s="43" t="s">
        <v>1326</v>
      </c>
      <c r="G219" s="136">
        <v>42999</v>
      </c>
      <c r="H219" s="121">
        <v>43012</v>
      </c>
      <c r="I219" s="52">
        <f ca="1" t="shared" si="3"/>
        <v>892</v>
      </c>
      <c r="J219" s="721" t="s">
        <v>1276</v>
      </c>
      <c r="K219" s="338">
        <v>43037</v>
      </c>
      <c r="L219" s="339"/>
      <c r="M219" s="52" t="s">
        <v>1327</v>
      </c>
      <c r="N219" s="52" t="s">
        <v>114</v>
      </c>
      <c r="O219" s="52" t="s">
        <v>59</v>
      </c>
      <c r="P219" s="121">
        <v>43023</v>
      </c>
      <c r="Q219" s="121">
        <v>43024</v>
      </c>
      <c r="R219" s="52" t="s">
        <v>47</v>
      </c>
      <c r="S219" s="458" t="s">
        <v>1328</v>
      </c>
      <c r="T219" s="434"/>
    </row>
    <row r="220" s="13" customFormat="1" ht="23.1" customHeight="1" spans="1:20">
      <c r="A220" s="52">
        <v>219</v>
      </c>
      <c r="B220" s="149"/>
      <c r="C220" s="727" t="s">
        <v>1291</v>
      </c>
      <c r="D220" s="47" t="s">
        <v>60</v>
      </c>
      <c r="E220" s="43">
        <v>309800</v>
      </c>
      <c r="F220" s="43" t="s">
        <v>1329</v>
      </c>
      <c r="G220" s="136">
        <v>43028</v>
      </c>
      <c r="H220" s="121">
        <v>43035</v>
      </c>
      <c r="I220" s="52">
        <f ca="1" t="shared" si="3"/>
        <v>869</v>
      </c>
      <c r="J220" s="721" t="s">
        <v>1293</v>
      </c>
      <c r="K220" s="338">
        <v>43063</v>
      </c>
      <c r="L220" s="339"/>
      <c r="M220" s="327" t="s">
        <v>1330</v>
      </c>
      <c r="N220" s="327" t="s">
        <v>1331</v>
      </c>
      <c r="O220" s="327" t="s">
        <v>59</v>
      </c>
      <c r="P220" s="377">
        <v>43016</v>
      </c>
      <c r="Q220" s="44">
        <v>43028</v>
      </c>
      <c r="R220" s="327" t="s">
        <v>106</v>
      </c>
      <c r="S220" s="458" t="s">
        <v>1332</v>
      </c>
      <c r="T220" s="434"/>
    </row>
    <row r="221" s="13" customFormat="1" ht="23.1" customHeight="1" spans="1:20">
      <c r="A221" s="1658">
        <v>220</v>
      </c>
      <c r="B221" s="149"/>
      <c r="C221" s="727" t="s">
        <v>1291</v>
      </c>
      <c r="D221" s="47" t="s">
        <v>41</v>
      </c>
      <c r="E221" s="43">
        <v>309800</v>
      </c>
      <c r="F221" s="43" t="s">
        <v>1333</v>
      </c>
      <c r="G221" s="136">
        <v>42999</v>
      </c>
      <c r="H221" s="121">
        <v>43012</v>
      </c>
      <c r="I221" s="52">
        <f ca="1" t="shared" si="3"/>
        <v>892</v>
      </c>
      <c r="J221" s="721" t="s">
        <v>1293</v>
      </c>
      <c r="K221" s="338">
        <v>43063</v>
      </c>
      <c r="L221" s="339"/>
      <c r="M221" s="327" t="s">
        <v>1334</v>
      </c>
      <c r="N221" s="327" t="s">
        <v>730</v>
      </c>
      <c r="O221" s="327" t="s">
        <v>59</v>
      </c>
      <c r="P221" s="377">
        <v>43046</v>
      </c>
      <c r="Q221" s="121">
        <v>43047</v>
      </c>
      <c r="R221" s="327" t="s">
        <v>47</v>
      </c>
      <c r="S221" s="458" t="s">
        <v>1335</v>
      </c>
      <c r="T221" s="434"/>
    </row>
    <row r="222" s="13" customFormat="1" ht="23.1" customHeight="1" spans="1:20">
      <c r="A222" s="52">
        <v>221</v>
      </c>
      <c r="B222" s="149"/>
      <c r="C222" s="727" t="s">
        <v>644</v>
      </c>
      <c r="D222" s="47" t="s">
        <v>50</v>
      </c>
      <c r="E222" s="43">
        <v>345700</v>
      </c>
      <c r="F222" s="43" t="s">
        <v>1336</v>
      </c>
      <c r="G222" s="121">
        <v>42961</v>
      </c>
      <c r="H222" s="121">
        <v>42971</v>
      </c>
      <c r="I222" s="52">
        <f ca="1" t="shared" si="3"/>
        <v>933</v>
      </c>
      <c r="J222" s="721" t="s">
        <v>1337</v>
      </c>
      <c r="K222" s="338">
        <v>43063</v>
      </c>
      <c r="L222" s="339" t="s">
        <v>52</v>
      </c>
      <c r="M222" s="450" t="s">
        <v>1338</v>
      </c>
      <c r="N222" s="81" t="s">
        <v>980</v>
      </c>
      <c r="O222" s="52" t="s">
        <v>84</v>
      </c>
      <c r="P222" s="121">
        <v>43048</v>
      </c>
      <c r="Q222" s="121">
        <v>43048</v>
      </c>
      <c r="R222" s="52" t="s">
        <v>106</v>
      </c>
      <c r="S222" s="458" t="s">
        <v>1339</v>
      </c>
      <c r="T222" s="434"/>
    </row>
    <row r="223" s="13" customFormat="1" ht="23.1" customHeight="1" spans="1:20">
      <c r="A223" s="1658">
        <v>222</v>
      </c>
      <c r="B223" s="149"/>
      <c r="C223" s="727" t="s">
        <v>644</v>
      </c>
      <c r="D223" s="47" t="s">
        <v>41</v>
      </c>
      <c r="E223" s="43">
        <v>343400</v>
      </c>
      <c r="F223" s="43" t="s">
        <v>1340</v>
      </c>
      <c r="G223" s="136">
        <v>43048</v>
      </c>
      <c r="H223" s="121">
        <v>43055</v>
      </c>
      <c r="I223" s="52">
        <f ca="1" t="shared" si="3"/>
        <v>849</v>
      </c>
      <c r="J223" s="721" t="s">
        <v>1293</v>
      </c>
      <c r="K223" s="338">
        <v>43063</v>
      </c>
      <c r="L223" s="339"/>
      <c r="M223" s="327" t="s">
        <v>1341</v>
      </c>
      <c r="N223" s="327" t="s">
        <v>698</v>
      </c>
      <c r="O223" s="327" t="s">
        <v>84</v>
      </c>
      <c r="P223" s="377">
        <v>43043</v>
      </c>
      <c r="Q223" s="121">
        <v>43048</v>
      </c>
      <c r="R223" s="327" t="s">
        <v>47</v>
      </c>
      <c r="S223" s="458" t="s">
        <v>663</v>
      </c>
      <c r="T223" s="434"/>
    </row>
    <row r="224" s="13" customFormat="1" ht="23.1" customHeight="1" spans="1:20">
      <c r="A224" s="52">
        <v>223</v>
      </c>
      <c r="B224" s="149"/>
      <c r="C224" s="727" t="s">
        <v>1291</v>
      </c>
      <c r="D224" s="47" t="s">
        <v>41</v>
      </c>
      <c r="E224" s="43">
        <v>309800</v>
      </c>
      <c r="F224" s="43" t="s">
        <v>1342</v>
      </c>
      <c r="G224" s="136">
        <v>43024</v>
      </c>
      <c r="H224" s="121">
        <v>43035</v>
      </c>
      <c r="I224" s="52">
        <f ca="1" t="shared" si="3"/>
        <v>869</v>
      </c>
      <c r="J224" s="721" t="s">
        <v>1293</v>
      </c>
      <c r="K224" s="338">
        <v>43063</v>
      </c>
      <c r="L224" s="339"/>
      <c r="M224" s="327" t="s">
        <v>1343</v>
      </c>
      <c r="N224" s="327" t="s">
        <v>1344</v>
      </c>
      <c r="O224" s="327" t="s">
        <v>84</v>
      </c>
      <c r="P224" s="377">
        <v>43052</v>
      </c>
      <c r="Q224" s="121">
        <v>43052</v>
      </c>
      <c r="R224" s="327" t="s">
        <v>106</v>
      </c>
      <c r="S224" s="458" t="s">
        <v>663</v>
      </c>
      <c r="T224" s="434"/>
    </row>
    <row r="225" s="13" customFormat="1" ht="23.1" customHeight="1" spans="1:20">
      <c r="A225" s="1658">
        <v>224</v>
      </c>
      <c r="B225" s="149"/>
      <c r="C225" s="727" t="s">
        <v>644</v>
      </c>
      <c r="D225" s="47" t="s">
        <v>41</v>
      </c>
      <c r="E225" s="43">
        <v>330700</v>
      </c>
      <c r="F225" s="43" t="s">
        <v>1345</v>
      </c>
      <c r="G225" s="136">
        <v>43006</v>
      </c>
      <c r="H225" s="121">
        <v>43018</v>
      </c>
      <c r="I225" s="52">
        <f ca="1" t="shared" si="3"/>
        <v>886</v>
      </c>
      <c r="J225" s="721" t="s">
        <v>1293</v>
      </c>
      <c r="K225" s="338">
        <v>43063</v>
      </c>
      <c r="L225" s="339"/>
      <c r="M225" s="327" t="s">
        <v>1346</v>
      </c>
      <c r="N225" s="327" t="s">
        <v>80</v>
      </c>
      <c r="O225" s="327" t="s">
        <v>84</v>
      </c>
      <c r="P225" s="377">
        <v>43045</v>
      </c>
      <c r="Q225" s="121">
        <v>43047</v>
      </c>
      <c r="R225" s="327" t="s">
        <v>47</v>
      </c>
      <c r="S225" s="458" t="s">
        <v>1347</v>
      </c>
      <c r="T225" s="434"/>
    </row>
    <row r="226" s="13" customFormat="1" ht="23.1" customHeight="1" spans="1:20">
      <c r="A226" s="52">
        <v>225</v>
      </c>
      <c r="B226" s="149"/>
      <c r="C226" s="727" t="s">
        <v>49</v>
      </c>
      <c r="D226" s="47" t="s">
        <v>50</v>
      </c>
      <c r="E226" s="43">
        <v>299800</v>
      </c>
      <c r="F226" s="43" t="s">
        <v>1348</v>
      </c>
      <c r="G226" s="121">
        <v>42961</v>
      </c>
      <c r="H226" s="121">
        <v>42966</v>
      </c>
      <c r="I226" s="52">
        <f ca="1" t="shared" si="3"/>
        <v>938</v>
      </c>
      <c r="J226" s="721" t="s">
        <v>1256</v>
      </c>
      <c r="K226" s="338">
        <v>43063</v>
      </c>
      <c r="L226" s="339" t="s">
        <v>52</v>
      </c>
      <c r="M226" s="327" t="s">
        <v>1349</v>
      </c>
      <c r="N226" s="327" t="s">
        <v>1350</v>
      </c>
      <c r="O226" s="327" t="s">
        <v>89</v>
      </c>
      <c r="P226" s="447">
        <v>43044</v>
      </c>
      <c r="Q226" s="121">
        <v>43044</v>
      </c>
      <c r="R226" s="327" t="s">
        <v>47</v>
      </c>
      <c r="S226" s="458" t="s">
        <v>1351</v>
      </c>
      <c r="T226" s="434"/>
    </row>
    <row r="227" s="13" customFormat="1" ht="23.1" customHeight="1" spans="1:20">
      <c r="A227" s="1658">
        <v>226</v>
      </c>
      <c r="B227" s="149"/>
      <c r="C227" s="727" t="s">
        <v>644</v>
      </c>
      <c r="D227" s="47" t="s">
        <v>41</v>
      </c>
      <c r="E227" s="43">
        <v>330700</v>
      </c>
      <c r="F227" s="43" t="s">
        <v>1352</v>
      </c>
      <c r="G227" s="136">
        <v>43006</v>
      </c>
      <c r="H227" s="121">
        <v>43016</v>
      </c>
      <c r="I227" s="52">
        <f ca="1" t="shared" si="3"/>
        <v>888</v>
      </c>
      <c r="J227" s="721" t="s">
        <v>1293</v>
      </c>
      <c r="K227" s="338">
        <v>43063</v>
      </c>
      <c r="L227" s="339"/>
      <c r="M227" s="327" t="s">
        <v>1353</v>
      </c>
      <c r="N227" s="327" t="s">
        <v>45</v>
      </c>
      <c r="O227" s="327" t="s">
        <v>89</v>
      </c>
      <c r="P227" s="377">
        <v>43044</v>
      </c>
      <c r="Q227" s="121">
        <v>43044</v>
      </c>
      <c r="R227" s="327" t="s">
        <v>106</v>
      </c>
      <c r="S227" s="458" t="s">
        <v>1354</v>
      </c>
      <c r="T227" s="434"/>
    </row>
    <row r="228" s="13" customFormat="1" ht="23.1" customHeight="1" spans="1:20">
      <c r="A228" s="52">
        <v>227</v>
      </c>
      <c r="B228" s="149"/>
      <c r="C228" s="727" t="s">
        <v>644</v>
      </c>
      <c r="D228" s="44" t="s">
        <v>145</v>
      </c>
      <c r="E228" s="55">
        <v>345700</v>
      </c>
      <c r="F228" s="55" t="s">
        <v>1355</v>
      </c>
      <c r="G228" s="132">
        <v>43033</v>
      </c>
      <c r="H228" s="171">
        <v>43042</v>
      </c>
      <c r="I228" s="48">
        <f ca="1" t="shared" si="3"/>
        <v>862</v>
      </c>
      <c r="J228" s="1778" t="s">
        <v>1293</v>
      </c>
      <c r="K228" s="339">
        <v>43037</v>
      </c>
      <c r="L228" s="339"/>
      <c r="M228" s="354" t="s">
        <v>1356</v>
      </c>
      <c r="N228" s="354" t="s">
        <v>45</v>
      </c>
      <c r="O228" s="354" t="s">
        <v>89</v>
      </c>
      <c r="P228" s="423">
        <v>42946</v>
      </c>
      <c r="Q228" s="171">
        <v>43033</v>
      </c>
      <c r="R228" s="354" t="s">
        <v>47</v>
      </c>
      <c r="S228" s="460" t="s">
        <v>1354</v>
      </c>
      <c r="T228" s="434"/>
    </row>
    <row r="229" s="13" customFormat="1" ht="23.1" customHeight="1" spans="1:20">
      <c r="A229" s="1658">
        <v>228</v>
      </c>
      <c r="B229" s="149"/>
      <c r="C229" s="727" t="s">
        <v>96</v>
      </c>
      <c r="D229" s="47" t="s">
        <v>1260</v>
      </c>
      <c r="E229" s="43">
        <v>314800</v>
      </c>
      <c r="F229" s="43" t="s">
        <v>1357</v>
      </c>
      <c r="G229" s="121">
        <v>42934</v>
      </c>
      <c r="H229" s="121">
        <v>42947</v>
      </c>
      <c r="I229" s="52">
        <f ca="1" t="shared" si="3"/>
        <v>957</v>
      </c>
      <c r="J229" s="721" t="s">
        <v>944</v>
      </c>
      <c r="K229" s="338">
        <v>43037</v>
      </c>
      <c r="L229" s="339" t="s">
        <v>52</v>
      </c>
      <c r="M229" s="327" t="s">
        <v>1358</v>
      </c>
      <c r="N229" s="327" t="s">
        <v>683</v>
      </c>
      <c r="O229" s="327" t="s">
        <v>84</v>
      </c>
      <c r="P229" s="447">
        <v>43001</v>
      </c>
      <c r="Q229" s="121">
        <v>43002</v>
      </c>
      <c r="R229" s="327" t="s">
        <v>47</v>
      </c>
      <c r="S229" s="458" t="s">
        <v>1359</v>
      </c>
      <c r="T229" s="434"/>
    </row>
    <row r="230" s="13" customFormat="1" ht="23.1" customHeight="1" spans="1:20">
      <c r="A230" s="52">
        <v>229</v>
      </c>
      <c r="B230" s="149"/>
      <c r="C230" s="727" t="s">
        <v>644</v>
      </c>
      <c r="D230" s="47" t="s">
        <v>60</v>
      </c>
      <c r="E230" s="43">
        <v>345700</v>
      </c>
      <c r="F230" s="43" t="s">
        <v>1360</v>
      </c>
      <c r="G230" s="121">
        <v>42961</v>
      </c>
      <c r="H230" s="121">
        <v>42971</v>
      </c>
      <c r="I230" s="52">
        <f ca="1" t="shared" si="3"/>
        <v>933</v>
      </c>
      <c r="J230" s="721" t="s">
        <v>944</v>
      </c>
      <c r="K230" s="338">
        <v>43037</v>
      </c>
      <c r="L230" s="339" t="s">
        <v>52</v>
      </c>
      <c r="M230" s="52" t="s">
        <v>1361</v>
      </c>
      <c r="N230" s="52" t="s">
        <v>225</v>
      </c>
      <c r="O230" s="52" t="s">
        <v>84</v>
      </c>
      <c r="P230" s="47">
        <v>43035</v>
      </c>
      <c r="Q230" s="47">
        <v>43035</v>
      </c>
      <c r="R230" s="52" t="s">
        <v>47</v>
      </c>
      <c r="S230" s="458" t="s">
        <v>1362</v>
      </c>
      <c r="T230" s="434"/>
    </row>
    <row r="231" s="13" customFormat="1" ht="23.1" customHeight="1" spans="1:20">
      <c r="A231" s="1658">
        <v>230</v>
      </c>
      <c r="B231" s="149"/>
      <c r="C231" s="727" t="s">
        <v>644</v>
      </c>
      <c r="D231" s="47" t="s">
        <v>50</v>
      </c>
      <c r="E231" s="43">
        <v>345700</v>
      </c>
      <c r="F231" s="43" t="s">
        <v>1363</v>
      </c>
      <c r="G231" s="121">
        <v>42961</v>
      </c>
      <c r="H231" s="121">
        <v>42971</v>
      </c>
      <c r="I231" s="52">
        <f ca="1" t="shared" si="3"/>
        <v>933</v>
      </c>
      <c r="J231" s="721" t="s">
        <v>1276</v>
      </c>
      <c r="K231" s="339">
        <v>43067</v>
      </c>
      <c r="L231" s="339" t="s">
        <v>52</v>
      </c>
      <c r="M231" s="52" t="s">
        <v>1364</v>
      </c>
      <c r="N231" s="52" t="s">
        <v>45</v>
      </c>
      <c r="O231" s="52" t="s">
        <v>89</v>
      </c>
      <c r="P231" s="121">
        <v>43053</v>
      </c>
      <c r="Q231" s="121">
        <v>43053</v>
      </c>
      <c r="R231" s="52" t="s">
        <v>47</v>
      </c>
      <c r="S231" s="458" t="s">
        <v>1365</v>
      </c>
      <c r="T231" s="434"/>
    </row>
    <row r="232" s="13" customFormat="1" ht="23.1" customHeight="1" spans="1:20">
      <c r="A232" s="52">
        <v>231</v>
      </c>
      <c r="B232" s="149"/>
      <c r="C232" s="727" t="s">
        <v>644</v>
      </c>
      <c r="D232" s="47" t="s">
        <v>645</v>
      </c>
      <c r="E232" s="43">
        <v>330700</v>
      </c>
      <c r="F232" s="43" t="s">
        <v>1366</v>
      </c>
      <c r="G232" s="136">
        <v>43000</v>
      </c>
      <c r="H232" s="121">
        <v>43012</v>
      </c>
      <c r="I232" s="52">
        <f ca="1" t="shared" si="3"/>
        <v>892</v>
      </c>
      <c r="J232" s="721" t="s">
        <v>1293</v>
      </c>
      <c r="K232" s="338">
        <v>43088</v>
      </c>
      <c r="L232" s="339"/>
      <c r="M232" s="327" t="s">
        <v>1367</v>
      </c>
      <c r="N232" s="327" t="s">
        <v>70</v>
      </c>
      <c r="O232" s="327" t="s">
        <v>59</v>
      </c>
      <c r="P232" s="377">
        <v>43052</v>
      </c>
      <c r="Q232" s="121">
        <v>43054</v>
      </c>
      <c r="R232" s="327" t="s">
        <v>47</v>
      </c>
      <c r="S232" s="458" t="s">
        <v>1368</v>
      </c>
      <c r="T232" s="434"/>
    </row>
    <row r="233" s="13" customFormat="1" ht="23.1" customHeight="1" spans="1:20">
      <c r="A233" s="1658">
        <v>232</v>
      </c>
      <c r="B233" s="149"/>
      <c r="C233" s="727" t="s">
        <v>644</v>
      </c>
      <c r="D233" s="47" t="s">
        <v>60</v>
      </c>
      <c r="E233" s="43">
        <v>330700</v>
      </c>
      <c r="F233" s="43" t="s">
        <v>1369</v>
      </c>
      <c r="G233" s="136">
        <v>43024</v>
      </c>
      <c r="H233" s="121">
        <v>43035</v>
      </c>
      <c r="I233" s="52">
        <f ca="1" t="shared" si="3"/>
        <v>869</v>
      </c>
      <c r="J233" s="721" t="s">
        <v>1293</v>
      </c>
      <c r="K233" s="338">
        <v>43089</v>
      </c>
      <c r="L233" s="339"/>
      <c r="M233" s="327" t="s">
        <v>1370</v>
      </c>
      <c r="N233" s="327" t="s">
        <v>1240</v>
      </c>
      <c r="O233" s="327" t="s">
        <v>89</v>
      </c>
      <c r="P233" s="377">
        <v>43064</v>
      </c>
      <c r="Q233" s="121">
        <v>43065</v>
      </c>
      <c r="R233" s="327" t="s">
        <v>47</v>
      </c>
      <c r="S233" s="458" t="s">
        <v>1368</v>
      </c>
      <c r="T233" s="434"/>
    </row>
    <row r="234" s="13" customFormat="1" ht="23.1" customHeight="1" spans="1:20">
      <c r="A234" s="52">
        <v>233</v>
      </c>
      <c r="B234" s="149"/>
      <c r="C234" s="727" t="s">
        <v>1291</v>
      </c>
      <c r="D234" s="47" t="s">
        <v>60</v>
      </c>
      <c r="E234" s="43">
        <v>309800</v>
      </c>
      <c r="F234" s="43" t="s">
        <v>1371</v>
      </c>
      <c r="G234" s="136">
        <v>43021</v>
      </c>
      <c r="H234" s="121">
        <v>43029</v>
      </c>
      <c r="I234" s="52">
        <f ca="1" t="shared" si="3"/>
        <v>875</v>
      </c>
      <c r="J234" s="721" t="s">
        <v>1293</v>
      </c>
      <c r="K234" s="338">
        <v>43067</v>
      </c>
      <c r="L234" s="339"/>
      <c r="M234" s="327" t="s">
        <v>1372</v>
      </c>
      <c r="N234" s="327" t="s">
        <v>1331</v>
      </c>
      <c r="O234" s="327" t="s">
        <v>59</v>
      </c>
      <c r="P234" s="377">
        <v>43012</v>
      </c>
      <c r="Q234" s="47">
        <v>43022</v>
      </c>
      <c r="R234" s="327" t="s">
        <v>106</v>
      </c>
      <c r="S234" s="460" t="s">
        <v>680</v>
      </c>
      <c r="T234" s="434"/>
    </row>
    <row r="235" s="13" customFormat="1" ht="23.1" customHeight="1" spans="1:20">
      <c r="A235" s="1658">
        <v>234</v>
      </c>
      <c r="B235" s="149"/>
      <c r="C235" s="727" t="s">
        <v>1291</v>
      </c>
      <c r="D235" s="47" t="s">
        <v>41</v>
      </c>
      <c r="E235" s="43">
        <v>309800</v>
      </c>
      <c r="F235" s="43" t="s">
        <v>1373</v>
      </c>
      <c r="G235" s="136">
        <v>43024</v>
      </c>
      <c r="H235" s="121">
        <v>43035</v>
      </c>
      <c r="I235" s="52">
        <f ca="1" t="shared" si="3"/>
        <v>869</v>
      </c>
      <c r="J235" s="721" t="s">
        <v>1293</v>
      </c>
      <c r="K235" s="338">
        <v>43067</v>
      </c>
      <c r="L235" s="339"/>
      <c r="M235" s="52" t="s">
        <v>1374</v>
      </c>
      <c r="N235" s="52" t="s">
        <v>45</v>
      </c>
      <c r="O235" s="52" t="s">
        <v>89</v>
      </c>
      <c r="P235" s="47">
        <v>43058</v>
      </c>
      <c r="Q235" s="47">
        <v>43059</v>
      </c>
      <c r="R235" s="52" t="s">
        <v>47</v>
      </c>
      <c r="S235" s="458" t="s">
        <v>680</v>
      </c>
      <c r="T235" s="434"/>
    </row>
    <row r="236" s="17" customFormat="1" ht="25.5" customHeight="1" spans="1:20">
      <c r="A236" s="529" t="s">
        <v>0</v>
      </c>
      <c r="B236" s="530" t="s">
        <v>523</v>
      </c>
      <c r="C236" s="531" t="s">
        <v>2</v>
      </c>
      <c r="D236" s="532" t="s">
        <v>23</v>
      </c>
      <c r="E236" s="532" t="s">
        <v>24</v>
      </c>
      <c r="F236" s="533" t="s">
        <v>3</v>
      </c>
      <c r="G236" s="534" t="s">
        <v>25</v>
      </c>
      <c r="H236" s="535" t="s">
        <v>26</v>
      </c>
      <c r="I236" s="533" t="s">
        <v>27</v>
      </c>
      <c r="J236" s="545" t="s">
        <v>28</v>
      </c>
      <c r="K236" s="546" t="s">
        <v>29</v>
      </c>
      <c r="L236" s="1798" t="s">
        <v>30</v>
      </c>
      <c r="M236" s="548" t="s">
        <v>31</v>
      </c>
      <c r="N236" s="533" t="s">
        <v>32</v>
      </c>
      <c r="O236" s="533" t="s">
        <v>1</v>
      </c>
      <c r="P236" s="549" t="s">
        <v>33</v>
      </c>
      <c r="Q236" s="556" t="s">
        <v>34</v>
      </c>
      <c r="R236" s="557" t="s">
        <v>35</v>
      </c>
      <c r="S236" s="549" t="s">
        <v>37</v>
      </c>
      <c r="T236" s="558" t="s">
        <v>38</v>
      </c>
    </row>
    <row r="237" s="13" customFormat="1" ht="23.1" customHeight="1" spans="1:20">
      <c r="A237" s="1658">
        <v>235</v>
      </c>
      <c r="B237" s="149"/>
      <c r="C237" s="727" t="s">
        <v>1291</v>
      </c>
      <c r="D237" s="47" t="s">
        <v>41</v>
      </c>
      <c r="E237" s="43">
        <v>309800</v>
      </c>
      <c r="F237" s="43" t="s">
        <v>1375</v>
      </c>
      <c r="G237" s="136">
        <v>43000</v>
      </c>
      <c r="H237" s="121">
        <v>43012</v>
      </c>
      <c r="I237" s="52">
        <f ca="1" t="shared" ref="I237:I268" si="4">TODAY()-H237</f>
        <v>892</v>
      </c>
      <c r="J237" s="721" t="s">
        <v>1376</v>
      </c>
      <c r="K237" s="48"/>
      <c r="L237" s="339">
        <v>43089</v>
      </c>
      <c r="M237" s="339"/>
      <c r="N237" s="52" t="s">
        <v>1377</v>
      </c>
      <c r="O237" s="327" t="s">
        <v>1331</v>
      </c>
      <c r="P237" s="327" t="s">
        <v>59</v>
      </c>
      <c r="Q237" s="377">
        <v>43058</v>
      </c>
      <c r="R237" s="121">
        <v>43058</v>
      </c>
      <c r="S237" s="327" t="s">
        <v>47</v>
      </c>
      <c r="T237" s="433" t="s">
        <v>1378</v>
      </c>
    </row>
    <row r="238" s="13" customFormat="1" ht="23.1" customHeight="1" spans="1:20">
      <c r="A238" s="1658">
        <v>236</v>
      </c>
      <c r="B238" s="149"/>
      <c r="C238" s="727" t="s">
        <v>1291</v>
      </c>
      <c r="D238" s="47" t="s">
        <v>753</v>
      </c>
      <c r="E238" s="43">
        <v>309800</v>
      </c>
      <c r="F238" s="43" t="s">
        <v>1379</v>
      </c>
      <c r="G238" s="136">
        <v>42999</v>
      </c>
      <c r="H238" s="121">
        <v>43007</v>
      </c>
      <c r="I238" s="52">
        <f ca="1" t="shared" si="4"/>
        <v>897</v>
      </c>
      <c r="J238" s="721" t="s">
        <v>1293</v>
      </c>
      <c r="K238" s="48"/>
      <c r="L238" s="339">
        <v>43089</v>
      </c>
      <c r="M238" s="339"/>
      <c r="N238" s="52" t="s">
        <v>1380</v>
      </c>
      <c r="O238" s="52" t="s">
        <v>80</v>
      </c>
      <c r="P238" s="52" t="s">
        <v>84</v>
      </c>
      <c r="Q238" s="121">
        <v>43057</v>
      </c>
      <c r="R238" s="121">
        <v>43058</v>
      </c>
      <c r="S238" s="52" t="s">
        <v>47</v>
      </c>
      <c r="T238" s="433" t="s">
        <v>1381</v>
      </c>
    </row>
    <row r="239" s="13" customFormat="1" ht="23.1" customHeight="1" spans="1:20">
      <c r="A239" s="1658">
        <v>237</v>
      </c>
      <c r="B239" s="149"/>
      <c r="C239" s="727" t="s">
        <v>644</v>
      </c>
      <c r="D239" s="47" t="s">
        <v>41</v>
      </c>
      <c r="E239" s="43">
        <v>330700</v>
      </c>
      <c r="F239" s="43" t="s">
        <v>1382</v>
      </c>
      <c r="G239" s="136">
        <v>42999</v>
      </c>
      <c r="H239" s="121">
        <v>43012</v>
      </c>
      <c r="I239" s="52">
        <f ca="1" t="shared" si="4"/>
        <v>892</v>
      </c>
      <c r="J239" s="721" t="s">
        <v>1293</v>
      </c>
      <c r="K239" s="48"/>
      <c r="L239" s="339">
        <v>43089</v>
      </c>
      <c r="M239" s="339"/>
      <c r="N239" s="327" t="s">
        <v>1383</v>
      </c>
      <c r="O239" s="327" t="s">
        <v>45</v>
      </c>
      <c r="P239" s="327" t="s">
        <v>89</v>
      </c>
      <c r="Q239" s="377">
        <v>43065</v>
      </c>
      <c r="R239" s="44">
        <v>43065</v>
      </c>
      <c r="S239" s="327" t="s">
        <v>47</v>
      </c>
      <c r="T239" s="433" t="s">
        <v>1384</v>
      </c>
    </row>
    <row r="240" s="13" customFormat="1" ht="23.1" customHeight="1" spans="1:20">
      <c r="A240" s="1658">
        <v>238</v>
      </c>
      <c r="B240" s="518"/>
      <c r="C240" s="1794" t="s">
        <v>1308</v>
      </c>
      <c r="D240" s="593" t="s">
        <v>41</v>
      </c>
      <c r="E240" s="465">
        <v>369800</v>
      </c>
      <c r="F240" s="465" t="s">
        <v>1385</v>
      </c>
      <c r="G240" s="466">
        <v>43047</v>
      </c>
      <c r="H240" s="467">
        <v>43055</v>
      </c>
      <c r="I240" s="473">
        <f ca="1" t="shared" si="4"/>
        <v>849</v>
      </c>
      <c r="J240" s="1792" t="s">
        <v>1293</v>
      </c>
      <c r="K240" s="16"/>
      <c r="L240" s="339">
        <v>43089</v>
      </c>
      <c r="M240" s="1068"/>
      <c r="N240" s="1796" t="s">
        <v>1386</v>
      </c>
      <c r="O240" s="1796" t="s">
        <v>80</v>
      </c>
      <c r="P240" s="1796" t="s">
        <v>84</v>
      </c>
      <c r="Q240" s="1797">
        <v>43044</v>
      </c>
      <c r="R240" s="521">
        <v>43048</v>
      </c>
      <c r="S240" s="1796" t="s">
        <v>106</v>
      </c>
      <c r="T240" s="1801" t="s">
        <v>1387</v>
      </c>
    </row>
    <row r="241" s="13" customFormat="1" ht="23.1" customHeight="1" spans="1:20">
      <c r="A241" s="1658">
        <v>239</v>
      </c>
      <c r="B241" s="149"/>
      <c r="C241" s="727" t="s">
        <v>644</v>
      </c>
      <c r="D241" s="47" t="s">
        <v>60</v>
      </c>
      <c r="E241" s="43">
        <v>342700</v>
      </c>
      <c r="F241" s="43" t="s">
        <v>1388</v>
      </c>
      <c r="G241" s="121">
        <v>42906</v>
      </c>
      <c r="H241" s="121">
        <v>42916</v>
      </c>
      <c r="I241" s="52">
        <f ca="1" t="shared" si="4"/>
        <v>988</v>
      </c>
      <c r="J241" s="721" t="s">
        <v>944</v>
      </c>
      <c r="K241" s="48"/>
      <c r="L241" s="339">
        <v>43089</v>
      </c>
      <c r="M241" s="339" t="s">
        <v>52</v>
      </c>
      <c r="N241" s="327" t="s">
        <v>1389</v>
      </c>
      <c r="O241" s="327" t="s">
        <v>80</v>
      </c>
      <c r="P241" s="327" t="s">
        <v>84</v>
      </c>
      <c r="Q241" s="447">
        <v>43065</v>
      </c>
      <c r="R241" s="121">
        <v>43066</v>
      </c>
      <c r="S241" s="327" t="s">
        <v>47</v>
      </c>
      <c r="T241" s="433" t="s">
        <v>1390</v>
      </c>
    </row>
    <row r="242" s="13" customFormat="1" ht="23.1" customHeight="1" spans="1:20">
      <c r="A242" s="1658">
        <v>240</v>
      </c>
      <c r="B242" s="149"/>
      <c r="C242" s="727" t="s">
        <v>644</v>
      </c>
      <c r="D242" s="47" t="s">
        <v>145</v>
      </c>
      <c r="E242" s="43">
        <v>343400</v>
      </c>
      <c r="F242" s="43" t="s">
        <v>1391</v>
      </c>
      <c r="G242" s="136">
        <v>43047</v>
      </c>
      <c r="H242" s="121">
        <v>43055</v>
      </c>
      <c r="I242" s="52">
        <f ca="1" t="shared" si="4"/>
        <v>849</v>
      </c>
      <c r="J242" s="721" t="s">
        <v>1293</v>
      </c>
      <c r="K242" s="48"/>
      <c r="L242" s="339">
        <v>43089</v>
      </c>
      <c r="M242" s="339"/>
      <c r="N242" s="327" t="s">
        <v>1392</v>
      </c>
      <c r="O242" s="327" t="s">
        <v>698</v>
      </c>
      <c r="P242" s="327" t="s">
        <v>84</v>
      </c>
      <c r="Q242" s="377">
        <v>43037</v>
      </c>
      <c r="R242" s="121">
        <v>43048</v>
      </c>
      <c r="S242" s="327" t="s">
        <v>47</v>
      </c>
      <c r="T242" s="433" t="s">
        <v>689</v>
      </c>
    </row>
    <row r="243" s="13" customFormat="1" ht="23.1" customHeight="1" spans="1:20">
      <c r="A243" s="1658">
        <v>241</v>
      </c>
      <c r="B243" s="149"/>
      <c r="C243" s="727" t="s">
        <v>1291</v>
      </c>
      <c r="D243" s="47" t="s">
        <v>145</v>
      </c>
      <c r="E243" s="43">
        <v>309800</v>
      </c>
      <c r="F243" s="43" t="s">
        <v>1393</v>
      </c>
      <c r="G243" s="136">
        <v>43047</v>
      </c>
      <c r="H243" s="121">
        <v>43055</v>
      </c>
      <c r="I243" s="52">
        <f ca="1" t="shared" si="4"/>
        <v>849</v>
      </c>
      <c r="J243" s="721" t="s">
        <v>1293</v>
      </c>
      <c r="K243" s="48"/>
      <c r="L243" s="339">
        <v>43089</v>
      </c>
      <c r="M243" s="339"/>
      <c r="N243" s="450" t="s">
        <v>1394</v>
      </c>
      <c r="O243" s="327" t="s">
        <v>1331</v>
      </c>
      <c r="P243" s="52" t="s">
        <v>59</v>
      </c>
      <c r="Q243" s="447">
        <v>43071</v>
      </c>
      <c r="R243" s="47">
        <v>43081</v>
      </c>
      <c r="S243" s="327" t="s">
        <v>47</v>
      </c>
      <c r="T243" s="433" t="s">
        <v>1395</v>
      </c>
    </row>
    <row r="244" s="13" customFormat="1" ht="23.1" customHeight="1" spans="1:20">
      <c r="A244" s="1658">
        <v>242</v>
      </c>
      <c r="B244" s="149"/>
      <c r="C244" s="727" t="s">
        <v>644</v>
      </c>
      <c r="D244" s="47" t="s">
        <v>41</v>
      </c>
      <c r="E244" s="683">
        <v>330700</v>
      </c>
      <c r="F244" s="43" t="s">
        <v>1396</v>
      </c>
      <c r="G244" s="136">
        <v>43029</v>
      </c>
      <c r="H244" s="121">
        <v>43037</v>
      </c>
      <c r="I244" s="52">
        <f ca="1" t="shared" si="4"/>
        <v>867</v>
      </c>
      <c r="J244" s="721" t="s">
        <v>1293</v>
      </c>
      <c r="K244" s="48"/>
      <c r="L244" s="339">
        <v>43089</v>
      </c>
      <c r="M244" s="339"/>
      <c r="N244" s="327" t="s">
        <v>1397</v>
      </c>
      <c r="O244" s="327" t="s">
        <v>17</v>
      </c>
      <c r="P244" s="327" t="s">
        <v>89</v>
      </c>
      <c r="Q244" s="377">
        <v>43075</v>
      </c>
      <c r="R244" s="121">
        <v>43075</v>
      </c>
      <c r="S244" s="327" t="s">
        <v>47</v>
      </c>
      <c r="T244" s="433" t="s">
        <v>1398</v>
      </c>
    </row>
    <row r="245" s="13" customFormat="1" ht="23.1" customHeight="1" spans="1:20">
      <c r="A245" s="1658">
        <v>243</v>
      </c>
      <c r="B245" s="149"/>
      <c r="C245" s="727" t="s">
        <v>644</v>
      </c>
      <c r="D245" s="47" t="s">
        <v>145</v>
      </c>
      <c r="E245" s="43">
        <v>330700</v>
      </c>
      <c r="F245" s="43" t="s">
        <v>1399</v>
      </c>
      <c r="G245" s="136">
        <v>43022</v>
      </c>
      <c r="H245" s="121">
        <v>43035</v>
      </c>
      <c r="I245" s="52">
        <f ca="1" t="shared" si="4"/>
        <v>869</v>
      </c>
      <c r="J245" s="721" t="s">
        <v>1293</v>
      </c>
      <c r="K245" s="48"/>
      <c r="L245" s="339">
        <v>43095</v>
      </c>
      <c r="M245" s="338"/>
      <c r="N245" s="327" t="s">
        <v>1400</v>
      </c>
      <c r="O245" s="327" t="s">
        <v>1401</v>
      </c>
      <c r="P245" s="327" t="s">
        <v>89</v>
      </c>
      <c r="Q245" s="377">
        <v>43082</v>
      </c>
      <c r="R245" s="121">
        <v>43082</v>
      </c>
      <c r="S245" s="327" t="s">
        <v>47</v>
      </c>
      <c r="T245" s="433" t="s">
        <v>1402</v>
      </c>
    </row>
    <row r="246" s="13" customFormat="1" ht="23.1" customHeight="1" spans="1:20">
      <c r="A246" s="1658">
        <v>244</v>
      </c>
      <c r="B246" s="149"/>
      <c r="C246" s="727" t="s">
        <v>1291</v>
      </c>
      <c r="D246" s="47" t="s">
        <v>41</v>
      </c>
      <c r="E246" s="43">
        <v>309800</v>
      </c>
      <c r="F246" s="468" t="s">
        <v>1403</v>
      </c>
      <c r="G246" s="136">
        <v>43066</v>
      </c>
      <c r="H246" s="121">
        <v>43075</v>
      </c>
      <c r="I246" s="52">
        <f ca="1" t="shared" si="4"/>
        <v>829</v>
      </c>
      <c r="J246" s="721" t="s">
        <v>1293</v>
      </c>
      <c r="K246" s="52"/>
      <c r="L246" s="339">
        <v>43097</v>
      </c>
      <c r="M246" s="338"/>
      <c r="N246" s="52" t="s">
        <v>1404</v>
      </c>
      <c r="O246" s="52" t="s">
        <v>88</v>
      </c>
      <c r="P246" s="52" t="s">
        <v>89</v>
      </c>
      <c r="Q246" s="47">
        <v>43087</v>
      </c>
      <c r="R246" s="47">
        <v>43087</v>
      </c>
      <c r="S246" s="52" t="s">
        <v>47</v>
      </c>
      <c r="T246" s="433" t="s">
        <v>1405</v>
      </c>
    </row>
    <row r="247" s="13" customFormat="1" ht="23.1" customHeight="1" spans="1:20">
      <c r="A247" s="1658">
        <v>245</v>
      </c>
      <c r="B247" s="149"/>
      <c r="C247" s="727" t="s">
        <v>644</v>
      </c>
      <c r="D247" s="47" t="s">
        <v>145</v>
      </c>
      <c r="E247" s="43">
        <v>345700</v>
      </c>
      <c r="F247" s="468" t="s">
        <v>1406</v>
      </c>
      <c r="G247" s="136">
        <v>43066</v>
      </c>
      <c r="H247" s="121">
        <v>43075</v>
      </c>
      <c r="I247" s="52">
        <f ca="1" t="shared" si="4"/>
        <v>829</v>
      </c>
      <c r="J247" s="721" t="s">
        <v>1293</v>
      </c>
      <c r="K247" s="48"/>
      <c r="L247" s="339">
        <v>43097</v>
      </c>
      <c r="M247" s="339"/>
      <c r="N247" s="327" t="s">
        <v>1407</v>
      </c>
      <c r="O247" s="327" t="s">
        <v>225</v>
      </c>
      <c r="P247" s="327" t="s">
        <v>84</v>
      </c>
      <c r="Q247" s="377">
        <v>43079</v>
      </c>
      <c r="R247" s="121">
        <v>43079</v>
      </c>
      <c r="S247" s="327" t="s">
        <v>47</v>
      </c>
      <c r="T247" s="433" t="s">
        <v>1408</v>
      </c>
    </row>
    <row r="248" s="13" customFormat="1" ht="23.1" customHeight="1" spans="1:20">
      <c r="A248" s="1658">
        <v>246</v>
      </c>
      <c r="B248" s="149"/>
      <c r="C248" s="727" t="s">
        <v>644</v>
      </c>
      <c r="D248" s="47" t="s">
        <v>41</v>
      </c>
      <c r="E248" s="43">
        <v>330700</v>
      </c>
      <c r="F248" s="43" t="s">
        <v>1409</v>
      </c>
      <c r="G248" s="136">
        <v>43033</v>
      </c>
      <c r="H248" s="121">
        <v>43042</v>
      </c>
      <c r="I248" s="52">
        <f ca="1" t="shared" si="4"/>
        <v>862</v>
      </c>
      <c r="J248" s="721" t="s">
        <v>1293</v>
      </c>
      <c r="K248" s="48"/>
      <c r="L248" s="339">
        <v>43280</v>
      </c>
      <c r="M248" s="339"/>
      <c r="N248" s="327" t="s">
        <v>1410</v>
      </c>
      <c r="O248" s="327" t="s">
        <v>1411</v>
      </c>
      <c r="P248" s="327" t="s">
        <v>641</v>
      </c>
      <c r="Q248" s="377">
        <v>43086</v>
      </c>
      <c r="R248" s="121">
        <v>43086</v>
      </c>
      <c r="S248" s="327" t="s">
        <v>47</v>
      </c>
      <c r="T248" s="433" t="s">
        <v>1412</v>
      </c>
    </row>
    <row r="249" s="13" customFormat="1" ht="23.1" customHeight="1" spans="1:20">
      <c r="A249" s="1658">
        <v>41</v>
      </c>
      <c r="B249" s="149"/>
      <c r="C249" s="727" t="s">
        <v>644</v>
      </c>
      <c r="D249" s="47" t="s">
        <v>753</v>
      </c>
      <c r="E249" s="43">
        <v>345700</v>
      </c>
      <c r="F249" s="43" t="s">
        <v>1413</v>
      </c>
      <c r="G249" s="136">
        <v>43061</v>
      </c>
      <c r="H249" s="121">
        <v>43074</v>
      </c>
      <c r="I249" s="52">
        <f ca="1" t="shared" si="4"/>
        <v>830</v>
      </c>
      <c r="J249" s="721" t="s">
        <v>1293</v>
      </c>
      <c r="K249" s="48"/>
      <c r="L249" s="339">
        <v>43120</v>
      </c>
      <c r="M249" s="339"/>
      <c r="N249" s="450" t="s">
        <v>1414</v>
      </c>
      <c r="O249" s="450" t="s">
        <v>912</v>
      </c>
      <c r="P249" s="450" t="s">
        <v>59</v>
      </c>
      <c r="Q249" s="47">
        <v>43085</v>
      </c>
      <c r="R249" s="447">
        <v>43085</v>
      </c>
      <c r="S249" s="121" t="s">
        <v>47</v>
      </c>
      <c r="T249" s="433" t="s">
        <v>1415</v>
      </c>
    </row>
    <row r="250" s="13" customFormat="1" ht="23.1" customHeight="1" spans="1:20">
      <c r="A250" s="1658">
        <v>10</v>
      </c>
      <c r="B250" s="149"/>
      <c r="C250" s="727" t="s">
        <v>1291</v>
      </c>
      <c r="D250" s="47" t="s">
        <v>636</v>
      </c>
      <c r="E250" s="43">
        <v>309800</v>
      </c>
      <c r="F250" s="43" t="s">
        <v>1416</v>
      </c>
      <c r="G250" s="136">
        <v>42999</v>
      </c>
      <c r="H250" s="121">
        <v>43007</v>
      </c>
      <c r="I250" s="52">
        <f ca="1" t="shared" si="4"/>
        <v>897</v>
      </c>
      <c r="J250" s="721" t="s">
        <v>1293</v>
      </c>
      <c r="K250" s="52"/>
      <c r="L250" s="339">
        <v>43120</v>
      </c>
      <c r="M250" s="339" t="s">
        <v>52</v>
      </c>
      <c r="N250" s="327" t="s">
        <v>1417</v>
      </c>
      <c r="O250" s="327" t="s">
        <v>17</v>
      </c>
      <c r="P250" s="327" t="s">
        <v>89</v>
      </c>
      <c r="Q250" s="377">
        <v>43086</v>
      </c>
      <c r="R250" s="121">
        <v>43088</v>
      </c>
      <c r="S250" s="327" t="s">
        <v>47</v>
      </c>
      <c r="T250" s="433" t="s">
        <v>1418</v>
      </c>
    </row>
    <row r="251" s="13" customFormat="1" ht="23.1" customHeight="1" spans="1:20">
      <c r="A251" s="1658">
        <v>47</v>
      </c>
      <c r="B251" s="149" t="s">
        <v>1419</v>
      </c>
      <c r="C251" s="727" t="s">
        <v>1308</v>
      </c>
      <c r="D251" s="47" t="s">
        <v>41</v>
      </c>
      <c r="E251" s="43">
        <v>369800</v>
      </c>
      <c r="F251" s="43" t="s">
        <v>1420</v>
      </c>
      <c r="G251" s="136">
        <v>43088</v>
      </c>
      <c r="H251" s="121">
        <v>43098</v>
      </c>
      <c r="I251" s="52">
        <f ca="1" t="shared" si="4"/>
        <v>806</v>
      </c>
      <c r="J251" s="721" t="s">
        <v>1293</v>
      </c>
      <c r="K251" s="52"/>
      <c r="L251" s="339">
        <v>43097</v>
      </c>
      <c r="M251" s="339"/>
      <c r="N251" s="327" t="s">
        <v>1421</v>
      </c>
      <c r="O251" s="327" t="s">
        <v>12</v>
      </c>
      <c r="P251" s="327" t="s">
        <v>84</v>
      </c>
      <c r="Q251" s="377">
        <v>43078</v>
      </c>
      <c r="R251" s="121">
        <v>43089</v>
      </c>
      <c r="S251" s="327" t="s">
        <v>47</v>
      </c>
      <c r="T251" s="433" t="s">
        <v>1422</v>
      </c>
    </row>
    <row r="252" s="13" customFormat="1" ht="23.1" customHeight="1" spans="1:20">
      <c r="A252" s="1658">
        <v>38</v>
      </c>
      <c r="B252" s="149"/>
      <c r="C252" s="727" t="s">
        <v>644</v>
      </c>
      <c r="D252" s="47" t="s">
        <v>145</v>
      </c>
      <c r="E252" s="43">
        <v>330700</v>
      </c>
      <c r="F252" s="43" t="s">
        <v>1423</v>
      </c>
      <c r="G252" s="136">
        <v>43034</v>
      </c>
      <c r="H252" s="121">
        <v>43046</v>
      </c>
      <c r="I252" s="52">
        <f ca="1" t="shared" si="4"/>
        <v>858</v>
      </c>
      <c r="J252" s="721" t="s">
        <v>1293</v>
      </c>
      <c r="K252" s="52"/>
      <c r="L252" s="339">
        <v>43120</v>
      </c>
      <c r="M252" s="339"/>
      <c r="N252" s="327" t="s">
        <v>1424</v>
      </c>
      <c r="O252" s="327" t="s">
        <v>782</v>
      </c>
      <c r="P252" s="327" t="s">
        <v>14</v>
      </c>
      <c r="Q252" s="377">
        <v>43086</v>
      </c>
      <c r="R252" s="121">
        <v>43096</v>
      </c>
      <c r="S252" s="327" t="s">
        <v>47</v>
      </c>
      <c r="T252" s="433" t="s">
        <v>761</v>
      </c>
    </row>
    <row r="253" s="13" customFormat="1" ht="23.1" customHeight="1" spans="1:20">
      <c r="A253" s="1658">
        <v>31</v>
      </c>
      <c r="B253" s="149"/>
      <c r="C253" s="727" t="s">
        <v>644</v>
      </c>
      <c r="D253" s="47" t="s">
        <v>41</v>
      </c>
      <c r="E253" s="43">
        <v>345700</v>
      </c>
      <c r="F253" s="43" t="s">
        <v>1425</v>
      </c>
      <c r="G253" s="136">
        <v>43088</v>
      </c>
      <c r="H253" s="121">
        <v>43098</v>
      </c>
      <c r="I253" s="52">
        <f ca="1" t="shared" si="4"/>
        <v>806</v>
      </c>
      <c r="J253" s="721" t="s">
        <v>1293</v>
      </c>
      <c r="K253" s="52"/>
      <c r="L253" s="339">
        <v>43097</v>
      </c>
      <c r="M253" s="339"/>
      <c r="N253" s="327" t="s">
        <v>662</v>
      </c>
      <c r="O253" s="327" t="s">
        <v>662</v>
      </c>
      <c r="P253" s="327" t="s">
        <v>59</v>
      </c>
      <c r="Q253" s="377">
        <v>43078</v>
      </c>
      <c r="R253" s="121">
        <v>43089</v>
      </c>
      <c r="S253" s="327" t="s">
        <v>47</v>
      </c>
      <c r="T253" s="433" t="s">
        <v>761</v>
      </c>
    </row>
    <row r="254" s="13" customFormat="1" ht="23.1" customHeight="1" spans="1:20">
      <c r="A254" s="1658">
        <v>48</v>
      </c>
      <c r="B254" s="149"/>
      <c r="C254" s="727" t="s">
        <v>1308</v>
      </c>
      <c r="D254" s="47" t="s">
        <v>41</v>
      </c>
      <c r="E254" s="43">
        <v>369800</v>
      </c>
      <c r="F254" s="43" t="s">
        <v>1426</v>
      </c>
      <c r="G254" s="136">
        <v>43101</v>
      </c>
      <c r="H254" s="121">
        <v>43101</v>
      </c>
      <c r="I254" s="52">
        <f ca="1" t="shared" si="4"/>
        <v>803</v>
      </c>
      <c r="J254" s="721" t="s">
        <v>1293</v>
      </c>
      <c r="K254" s="52"/>
      <c r="L254" s="339">
        <v>43120</v>
      </c>
      <c r="M254" s="339"/>
      <c r="N254" s="327" t="s">
        <v>1427</v>
      </c>
      <c r="O254" s="327" t="s">
        <v>225</v>
      </c>
      <c r="P254" s="327" t="s">
        <v>84</v>
      </c>
      <c r="Q254" s="377">
        <v>43094</v>
      </c>
      <c r="R254" s="121">
        <v>43095</v>
      </c>
      <c r="S254" s="327" t="s">
        <v>106</v>
      </c>
      <c r="T254" s="433" t="s">
        <v>1428</v>
      </c>
    </row>
    <row r="255" s="13" customFormat="1" ht="23.1" customHeight="1" spans="1:20">
      <c r="A255" s="1658">
        <v>44</v>
      </c>
      <c r="B255" s="149"/>
      <c r="C255" s="727" t="s">
        <v>644</v>
      </c>
      <c r="D255" s="47" t="s">
        <v>90</v>
      </c>
      <c r="E255" s="43">
        <v>345700</v>
      </c>
      <c r="F255" s="43" t="s">
        <v>1429</v>
      </c>
      <c r="G255" s="136">
        <v>43088</v>
      </c>
      <c r="H255" s="121">
        <v>43095</v>
      </c>
      <c r="I255" s="52">
        <f ca="1" t="shared" si="4"/>
        <v>809</v>
      </c>
      <c r="J255" s="721" t="s">
        <v>1293</v>
      </c>
      <c r="K255" s="52"/>
      <c r="L255" s="339">
        <v>43097</v>
      </c>
      <c r="M255" s="339"/>
      <c r="N255" s="327" t="s">
        <v>1430</v>
      </c>
      <c r="O255" s="327" t="s">
        <v>980</v>
      </c>
      <c r="P255" s="327" t="s">
        <v>84</v>
      </c>
      <c r="Q255" s="377">
        <v>43079</v>
      </c>
      <c r="R255" s="121">
        <v>43092</v>
      </c>
      <c r="S255" s="327" t="s">
        <v>47</v>
      </c>
      <c r="T255" s="433" t="s">
        <v>1431</v>
      </c>
    </row>
    <row r="256" s="13" customFormat="1" ht="23.1" customHeight="1" spans="1:20">
      <c r="A256" s="1658">
        <v>35</v>
      </c>
      <c r="B256" s="149"/>
      <c r="C256" s="727" t="s">
        <v>644</v>
      </c>
      <c r="D256" s="47" t="s">
        <v>41</v>
      </c>
      <c r="E256" s="43">
        <v>343400</v>
      </c>
      <c r="F256" s="43" t="s">
        <v>1432</v>
      </c>
      <c r="G256" s="136">
        <v>43101</v>
      </c>
      <c r="H256" s="121">
        <v>43105</v>
      </c>
      <c r="I256" s="52">
        <f ca="1" t="shared" si="4"/>
        <v>799</v>
      </c>
      <c r="J256" s="721" t="s">
        <v>1293</v>
      </c>
      <c r="K256" s="48"/>
      <c r="L256" s="339">
        <v>43120</v>
      </c>
      <c r="M256" s="339" t="s">
        <v>52</v>
      </c>
      <c r="N256" s="450" t="s">
        <v>1433</v>
      </c>
      <c r="O256" s="81" t="s">
        <v>730</v>
      </c>
      <c r="P256" s="52" t="s">
        <v>59</v>
      </c>
      <c r="Q256" s="447">
        <v>43079</v>
      </c>
      <c r="R256" s="121">
        <v>43089</v>
      </c>
      <c r="S256" s="327" t="s">
        <v>47</v>
      </c>
      <c r="T256" s="433" t="s">
        <v>768</v>
      </c>
    </row>
    <row r="257" s="13" customFormat="1" ht="23.1" customHeight="1" spans="1:20">
      <c r="A257" s="1658">
        <v>37</v>
      </c>
      <c r="B257" s="149"/>
      <c r="C257" s="727" t="s">
        <v>644</v>
      </c>
      <c r="D257" s="47" t="s">
        <v>645</v>
      </c>
      <c r="E257" s="43">
        <v>330700</v>
      </c>
      <c r="F257" s="43" t="s">
        <v>1434</v>
      </c>
      <c r="G257" s="136">
        <v>42999</v>
      </c>
      <c r="H257" s="121">
        <v>43007</v>
      </c>
      <c r="I257" s="52">
        <f ca="1" t="shared" si="4"/>
        <v>897</v>
      </c>
      <c r="J257" s="721" t="s">
        <v>1435</v>
      </c>
      <c r="K257" s="48"/>
      <c r="L257" s="339">
        <v>43120</v>
      </c>
      <c r="M257" s="339" t="s">
        <v>52</v>
      </c>
      <c r="N257" s="450" t="s">
        <v>1436</v>
      </c>
      <c r="O257" s="81" t="s">
        <v>912</v>
      </c>
      <c r="P257" s="52" t="s">
        <v>59</v>
      </c>
      <c r="Q257" s="447">
        <v>43105</v>
      </c>
      <c r="R257" s="121">
        <v>43107</v>
      </c>
      <c r="S257" s="327" t="s">
        <v>106</v>
      </c>
      <c r="T257" s="433" t="s">
        <v>768</v>
      </c>
    </row>
    <row r="258" s="13" customFormat="1" ht="23.1" customHeight="1" spans="1:20">
      <c r="A258" s="1658"/>
      <c r="B258" s="149"/>
      <c r="C258" s="727" t="s">
        <v>1291</v>
      </c>
      <c r="D258" s="47" t="s">
        <v>41</v>
      </c>
      <c r="E258" s="43">
        <v>309800</v>
      </c>
      <c r="F258" s="43" t="s">
        <v>1437</v>
      </c>
      <c r="G258" s="136">
        <v>43101</v>
      </c>
      <c r="H258" s="121">
        <v>43101</v>
      </c>
      <c r="I258" s="52">
        <f ca="1" t="shared" si="4"/>
        <v>803</v>
      </c>
      <c r="J258" s="721" t="s">
        <v>1293</v>
      </c>
      <c r="K258" s="48"/>
      <c r="L258" s="339">
        <v>43120</v>
      </c>
      <c r="M258" s="339" t="s">
        <v>52</v>
      </c>
      <c r="N258" s="450" t="s">
        <v>1438</v>
      </c>
      <c r="O258" s="81" t="s">
        <v>1439</v>
      </c>
      <c r="P258" s="52" t="s">
        <v>89</v>
      </c>
      <c r="Q258" s="447">
        <v>43092</v>
      </c>
      <c r="R258" s="121">
        <v>43092</v>
      </c>
      <c r="S258" s="327" t="s">
        <v>47</v>
      </c>
      <c r="T258" s="433" t="s">
        <v>768</v>
      </c>
    </row>
    <row r="259" s="13" customFormat="1" ht="23.1" customHeight="1" spans="1:20">
      <c r="A259" s="1658">
        <v>48</v>
      </c>
      <c r="B259" s="149"/>
      <c r="C259" s="727" t="s">
        <v>644</v>
      </c>
      <c r="D259" s="47" t="s">
        <v>1440</v>
      </c>
      <c r="E259" s="43">
        <v>343400</v>
      </c>
      <c r="F259" s="43" t="s">
        <v>1441</v>
      </c>
      <c r="G259" s="136">
        <v>43101</v>
      </c>
      <c r="H259" s="121">
        <v>43101</v>
      </c>
      <c r="I259" s="52">
        <f ca="1" t="shared" si="4"/>
        <v>803</v>
      </c>
      <c r="J259" s="721" t="s">
        <v>1293</v>
      </c>
      <c r="K259" s="48"/>
      <c r="L259" s="339">
        <v>43120</v>
      </c>
      <c r="M259" s="339"/>
      <c r="N259" s="450" t="s">
        <v>1442</v>
      </c>
      <c r="O259" s="81" t="s">
        <v>1439</v>
      </c>
      <c r="P259" s="52" t="s">
        <v>89</v>
      </c>
      <c r="Q259" s="447">
        <v>43094</v>
      </c>
      <c r="R259" s="121">
        <v>43095</v>
      </c>
      <c r="S259" s="327" t="s">
        <v>47</v>
      </c>
      <c r="T259" s="433" t="s">
        <v>768</v>
      </c>
    </row>
    <row r="260" s="13" customFormat="1" ht="23.1" customHeight="1" spans="1:20">
      <c r="A260" s="1658">
        <v>30</v>
      </c>
      <c r="B260" s="149"/>
      <c r="C260" s="727" t="s">
        <v>644</v>
      </c>
      <c r="D260" s="47" t="s">
        <v>41</v>
      </c>
      <c r="E260" s="43">
        <v>330700</v>
      </c>
      <c r="F260" s="43" t="s">
        <v>1443</v>
      </c>
      <c r="G260" s="136">
        <v>42999</v>
      </c>
      <c r="H260" s="121">
        <v>43007</v>
      </c>
      <c r="I260" s="52">
        <f ca="1" t="shared" si="4"/>
        <v>897</v>
      </c>
      <c r="J260" s="721" t="s">
        <v>1435</v>
      </c>
      <c r="K260" s="48"/>
      <c r="L260" s="339">
        <v>43120</v>
      </c>
      <c r="M260" s="339" t="s">
        <v>52</v>
      </c>
      <c r="N260" s="452" t="s">
        <v>1444</v>
      </c>
      <c r="O260" s="207" t="s">
        <v>17</v>
      </c>
      <c r="P260" s="48" t="s">
        <v>89</v>
      </c>
      <c r="Q260" s="980">
        <v>43092</v>
      </c>
      <c r="R260" s="121">
        <v>43093</v>
      </c>
      <c r="S260" s="331" t="s">
        <v>47</v>
      </c>
      <c r="T260" s="433" t="s">
        <v>768</v>
      </c>
    </row>
    <row r="261" s="13" customFormat="1" ht="23.1" customHeight="1" spans="1:20">
      <c r="A261" s="1658">
        <v>14</v>
      </c>
      <c r="B261" s="149"/>
      <c r="C261" s="727" t="s">
        <v>1291</v>
      </c>
      <c r="D261" s="47" t="s">
        <v>145</v>
      </c>
      <c r="E261" s="43">
        <v>309800</v>
      </c>
      <c r="F261" s="468" t="s">
        <v>1445</v>
      </c>
      <c r="G261" s="136">
        <v>43088</v>
      </c>
      <c r="H261" s="121">
        <v>43098</v>
      </c>
      <c r="I261" s="52">
        <f ca="1" t="shared" si="4"/>
        <v>806</v>
      </c>
      <c r="J261" s="721" t="s">
        <v>1293</v>
      </c>
      <c r="K261" s="48"/>
      <c r="L261" s="339">
        <v>43097</v>
      </c>
      <c r="M261" s="339"/>
      <c r="N261" s="450" t="s">
        <v>1446</v>
      </c>
      <c r="O261" s="327" t="s">
        <v>1331</v>
      </c>
      <c r="P261" s="52" t="s">
        <v>59</v>
      </c>
      <c r="Q261" s="447">
        <v>43091</v>
      </c>
      <c r="R261" s="47">
        <v>43091</v>
      </c>
      <c r="S261" s="327" t="s">
        <v>1447</v>
      </c>
      <c r="T261" s="433" t="s">
        <v>1448</v>
      </c>
    </row>
    <row r="262" s="13" customFormat="1" ht="23.1" customHeight="1" spans="1:20">
      <c r="A262" s="1658">
        <v>22</v>
      </c>
      <c r="B262" s="149"/>
      <c r="C262" s="727" t="s">
        <v>1291</v>
      </c>
      <c r="D262" s="47" t="s">
        <v>90</v>
      </c>
      <c r="E262" s="43">
        <v>309800</v>
      </c>
      <c r="F262" s="43" t="s">
        <v>1449</v>
      </c>
      <c r="G262" s="136">
        <v>43081</v>
      </c>
      <c r="H262" s="121">
        <v>43094</v>
      </c>
      <c r="I262" s="52">
        <f ca="1" t="shared" si="4"/>
        <v>810</v>
      </c>
      <c r="J262" s="721" t="s">
        <v>1293</v>
      </c>
      <c r="K262" s="48"/>
      <c r="L262" s="339">
        <v>43120</v>
      </c>
      <c r="M262" s="339"/>
      <c r="N262" s="450" t="s">
        <v>1450</v>
      </c>
      <c r="O262" s="81" t="s">
        <v>980</v>
      </c>
      <c r="P262" s="52" t="s">
        <v>84</v>
      </c>
      <c r="Q262" s="447">
        <v>43053</v>
      </c>
      <c r="R262" s="44">
        <v>43081</v>
      </c>
      <c r="S262" s="327" t="s">
        <v>47</v>
      </c>
      <c r="T262" s="433" t="s">
        <v>1451</v>
      </c>
    </row>
    <row r="263" s="13" customFormat="1" ht="23.1" customHeight="1" spans="1:20">
      <c r="A263" s="1658">
        <v>30</v>
      </c>
      <c r="B263" s="149"/>
      <c r="C263" s="727" t="s">
        <v>644</v>
      </c>
      <c r="D263" s="47" t="s">
        <v>41</v>
      </c>
      <c r="E263" s="43">
        <v>343400</v>
      </c>
      <c r="F263" s="43" t="s">
        <v>1452</v>
      </c>
      <c r="G263" s="136">
        <v>43101</v>
      </c>
      <c r="H263" s="121">
        <v>43101</v>
      </c>
      <c r="I263" s="52">
        <f ca="1" t="shared" si="4"/>
        <v>803</v>
      </c>
      <c r="J263" s="721" t="s">
        <v>1293</v>
      </c>
      <c r="K263" s="48"/>
      <c r="L263" s="339">
        <v>43120</v>
      </c>
      <c r="M263" s="339"/>
      <c r="N263" s="450" t="s">
        <v>1453</v>
      </c>
      <c r="O263" s="81" t="s">
        <v>225</v>
      </c>
      <c r="P263" s="52" t="s">
        <v>84</v>
      </c>
      <c r="Q263" s="447">
        <v>43092</v>
      </c>
      <c r="R263" s="121">
        <v>43092</v>
      </c>
      <c r="S263" s="327" t="s">
        <v>47</v>
      </c>
      <c r="T263" s="13" t="s">
        <v>771</v>
      </c>
    </row>
    <row r="264" s="13" customFormat="1" ht="23.1" customHeight="1" spans="1:20">
      <c r="A264" s="1658">
        <v>35</v>
      </c>
      <c r="B264" s="149"/>
      <c r="C264" s="727" t="s">
        <v>644</v>
      </c>
      <c r="D264" s="47" t="s">
        <v>145</v>
      </c>
      <c r="E264" s="43">
        <v>343400</v>
      </c>
      <c r="F264" s="43" t="s">
        <v>1454</v>
      </c>
      <c r="G264" s="136">
        <v>43101</v>
      </c>
      <c r="H264" s="121">
        <v>43101</v>
      </c>
      <c r="I264" s="52">
        <f ca="1" t="shared" si="4"/>
        <v>803</v>
      </c>
      <c r="J264" s="721" t="s">
        <v>1293</v>
      </c>
      <c r="K264" s="48"/>
      <c r="L264" s="339">
        <v>43120</v>
      </c>
      <c r="M264" s="339"/>
      <c r="N264" s="450" t="s">
        <v>1455</v>
      </c>
      <c r="O264" s="81" t="s">
        <v>980</v>
      </c>
      <c r="P264" s="52" t="s">
        <v>84</v>
      </c>
      <c r="Q264" s="447">
        <v>43078</v>
      </c>
      <c r="R264" s="121">
        <v>43090</v>
      </c>
      <c r="S264" s="327" t="s">
        <v>47</v>
      </c>
      <c r="T264" s="433" t="s">
        <v>771</v>
      </c>
    </row>
    <row r="265" s="13" customFormat="1" ht="23.1" customHeight="1" spans="1:20">
      <c r="A265" s="1658"/>
      <c r="B265" s="149"/>
      <c r="C265" s="727" t="s">
        <v>1291</v>
      </c>
      <c r="D265" s="47" t="s">
        <v>41</v>
      </c>
      <c r="E265" s="43">
        <v>309800</v>
      </c>
      <c r="F265" s="43" t="s">
        <v>1456</v>
      </c>
      <c r="G265" s="136">
        <v>43101</v>
      </c>
      <c r="H265" s="121">
        <v>43109</v>
      </c>
      <c r="I265" s="52">
        <f ca="1" t="shared" si="4"/>
        <v>795</v>
      </c>
      <c r="J265" s="721" t="s">
        <v>1293</v>
      </c>
      <c r="K265" s="1079" t="s">
        <v>1457</v>
      </c>
      <c r="L265" s="339">
        <v>43120</v>
      </c>
      <c r="M265" s="339"/>
      <c r="N265" s="450" t="s">
        <v>1458</v>
      </c>
      <c r="O265" s="81" t="s">
        <v>912</v>
      </c>
      <c r="P265" s="52" t="s">
        <v>59</v>
      </c>
      <c r="Q265" s="447">
        <v>43093</v>
      </c>
      <c r="R265" s="121">
        <v>43094</v>
      </c>
      <c r="S265" s="327" t="s">
        <v>47</v>
      </c>
      <c r="T265" s="433" t="s">
        <v>1459</v>
      </c>
    </row>
    <row r="266" s="13" customFormat="1" ht="23.1" customHeight="1" spans="1:20">
      <c r="A266" s="1658">
        <v>26</v>
      </c>
      <c r="B266" s="149"/>
      <c r="C266" s="727" t="s">
        <v>1460</v>
      </c>
      <c r="D266" s="47" t="s">
        <v>1461</v>
      </c>
      <c r="E266" s="43">
        <v>323100</v>
      </c>
      <c r="F266" s="43" t="s">
        <v>1462</v>
      </c>
      <c r="G266" s="136">
        <v>43066</v>
      </c>
      <c r="H266" s="121">
        <v>43079</v>
      </c>
      <c r="I266" s="52">
        <f ca="1" t="shared" si="4"/>
        <v>825</v>
      </c>
      <c r="J266" s="721" t="s">
        <v>1293</v>
      </c>
      <c r="K266" s="48"/>
      <c r="L266" s="339">
        <v>43120</v>
      </c>
      <c r="M266" s="339"/>
      <c r="N266" s="327" t="s">
        <v>1463</v>
      </c>
      <c r="O266" s="13" t="s">
        <v>45</v>
      </c>
      <c r="P266" s="327" t="s">
        <v>89</v>
      </c>
      <c r="Q266" s="377">
        <v>43107</v>
      </c>
      <c r="R266" s="121">
        <v>43107</v>
      </c>
      <c r="S266" s="327" t="s">
        <v>47</v>
      </c>
      <c r="T266" s="433" t="s">
        <v>1459</v>
      </c>
    </row>
    <row r="267" s="13" customFormat="1" ht="23.1" customHeight="1" spans="1:20">
      <c r="A267" s="1658">
        <v>2</v>
      </c>
      <c r="B267" s="149"/>
      <c r="C267" s="706" t="s">
        <v>1464</v>
      </c>
      <c r="D267" s="47" t="s">
        <v>41</v>
      </c>
      <c r="E267" s="43">
        <v>292800</v>
      </c>
      <c r="F267" s="43" t="s">
        <v>1465</v>
      </c>
      <c r="G267" s="136">
        <v>43036</v>
      </c>
      <c r="H267" s="121">
        <v>43056</v>
      </c>
      <c r="I267" s="52">
        <f ca="1" t="shared" si="4"/>
        <v>848</v>
      </c>
      <c r="J267" s="721" t="s">
        <v>1293</v>
      </c>
      <c r="K267" s="48"/>
      <c r="L267" s="339">
        <v>43120</v>
      </c>
      <c r="M267" s="339" t="s">
        <v>52</v>
      </c>
      <c r="N267" s="327" t="s">
        <v>1466</v>
      </c>
      <c r="O267" s="327" t="s">
        <v>80</v>
      </c>
      <c r="P267" s="52" t="s">
        <v>84</v>
      </c>
      <c r="Q267" s="121">
        <v>43093</v>
      </c>
      <c r="R267" s="121">
        <v>43093</v>
      </c>
      <c r="S267" s="52" t="s">
        <v>47</v>
      </c>
      <c r="T267" s="433" t="s">
        <v>1459</v>
      </c>
    </row>
    <row r="268" s="13" customFormat="1" ht="23.1" customHeight="1" spans="1:20">
      <c r="A268" s="1658">
        <v>25</v>
      </c>
      <c r="B268" s="149"/>
      <c r="C268" s="727" t="s">
        <v>1460</v>
      </c>
      <c r="D268" s="47" t="s">
        <v>942</v>
      </c>
      <c r="E268" s="43">
        <v>323100</v>
      </c>
      <c r="F268" s="43" t="s">
        <v>1467</v>
      </c>
      <c r="G268" s="136">
        <v>43082</v>
      </c>
      <c r="H268" s="121">
        <v>43098</v>
      </c>
      <c r="I268" s="52">
        <f ca="1" t="shared" si="4"/>
        <v>806</v>
      </c>
      <c r="J268" s="721" t="s">
        <v>1468</v>
      </c>
      <c r="K268" s="48"/>
      <c r="L268" s="339">
        <v>43120</v>
      </c>
      <c r="M268" s="339"/>
      <c r="N268" s="48" t="s">
        <v>1469</v>
      </c>
      <c r="O268" s="327" t="s">
        <v>889</v>
      </c>
      <c r="P268" s="327" t="s">
        <v>84</v>
      </c>
      <c r="Q268" s="377">
        <v>43107</v>
      </c>
      <c r="R268" s="44">
        <v>43107</v>
      </c>
      <c r="S268" s="327" t="s">
        <v>47</v>
      </c>
      <c r="T268" s="433" t="s">
        <v>1470</v>
      </c>
    </row>
    <row r="269" s="13" customFormat="1" ht="23.1" customHeight="1" spans="1:20">
      <c r="A269" s="1658">
        <v>34</v>
      </c>
      <c r="B269" s="149"/>
      <c r="C269" s="727" t="s">
        <v>644</v>
      </c>
      <c r="D269" s="47" t="s">
        <v>749</v>
      </c>
      <c r="E269" s="43">
        <v>345700</v>
      </c>
      <c r="F269" s="468" t="s">
        <v>1471</v>
      </c>
      <c r="G269" s="136">
        <v>43064</v>
      </c>
      <c r="H269" s="121">
        <v>43075</v>
      </c>
      <c r="I269" s="52">
        <f ca="1" t="shared" ref="I269:I300" si="5">TODAY()-H269</f>
        <v>829</v>
      </c>
      <c r="J269" s="721" t="s">
        <v>1293</v>
      </c>
      <c r="K269" s="48"/>
      <c r="L269" s="339">
        <v>43097</v>
      </c>
      <c r="M269" s="339" t="s">
        <v>52</v>
      </c>
      <c r="N269" s="485" t="s">
        <v>1472</v>
      </c>
      <c r="O269" s="81" t="s">
        <v>1331</v>
      </c>
      <c r="P269" s="52" t="s">
        <v>59</v>
      </c>
      <c r="Q269" s="447">
        <v>43043</v>
      </c>
      <c r="R269" s="121">
        <v>43065</v>
      </c>
      <c r="S269" s="327" t="s">
        <v>47</v>
      </c>
      <c r="T269" s="433" t="s">
        <v>1473</v>
      </c>
    </row>
    <row r="270" s="13" customFormat="1" ht="23.1" customHeight="1" spans="1:20">
      <c r="A270" s="1658">
        <v>30</v>
      </c>
      <c r="B270" s="149"/>
      <c r="C270" s="727" t="s">
        <v>644</v>
      </c>
      <c r="D270" s="47" t="s">
        <v>645</v>
      </c>
      <c r="E270" s="43">
        <v>345700</v>
      </c>
      <c r="F270" s="43" t="s">
        <v>1474</v>
      </c>
      <c r="G270" s="136">
        <v>43088</v>
      </c>
      <c r="H270" s="121">
        <v>43098</v>
      </c>
      <c r="I270" s="52">
        <f ca="1" t="shared" si="5"/>
        <v>806</v>
      </c>
      <c r="J270" s="721" t="s">
        <v>1293</v>
      </c>
      <c r="K270" s="48"/>
      <c r="L270" s="339">
        <v>43120</v>
      </c>
      <c r="M270" s="339"/>
      <c r="N270" s="450" t="s">
        <v>1475</v>
      </c>
      <c r="O270" s="81" t="s">
        <v>1331</v>
      </c>
      <c r="P270" s="52" t="s">
        <v>59</v>
      </c>
      <c r="Q270" s="447">
        <v>43073</v>
      </c>
      <c r="R270" s="121">
        <v>43089</v>
      </c>
      <c r="S270" s="327" t="s">
        <v>47</v>
      </c>
      <c r="T270" s="433" t="s">
        <v>1476</v>
      </c>
    </row>
    <row r="271" s="13" customFormat="1" ht="23.1" customHeight="1" spans="1:20">
      <c r="A271" s="1658">
        <v>18</v>
      </c>
      <c r="B271" s="149"/>
      <c r="C271" s="727" t="s">
        <v>1291</v>
      </c>
      <c r="D271" s="47" t="s">
        <v>60</v>
      </c>
      <c r="E271" s="43">
        <v>309800</v>
      </c>
      <c r="F271" s="43" t="s">
        <v>1477</v>
      </c>
      <c r="G271" s="136">
        <v>43105</v>
      </c>
      <c r="H271" s="121">
        <v>43114</v>
      </c>
      <c r="I271" s="52">
        <f ca="1" t="shared" si="5"/>
        <v>790</v>
      </c>
      <c r="J271" s="721" t="s">
        <v>1293</v>
      </c>
      <c r="K271" s="48"/>
      <c r="L271" s="339">
        <v>43120</v>
      </c>
      <c r="M271" s="339"/>
      <c r="N271" s="331" t="s">
        <v>1478</v>
      </c>
      <c r="O271" s="207" t="s">
        <v>662</v>
      </c>
      <c r="P271" s="48" t="s">
        <v>59</v>
      </c>
      <c r="Q271" s="447">
        <v>43110</v>
      </c>
      <c r="R271" s="44">
        <v>43110</v>
      </c>
      <c r="S271" s="327" t="s">
        <v>47</v>
      </c>
      <c r="T271" s="433" t="s">
        <v>1476</v>
      </c>
    </row>
    <row r="272" s="13" customFormat="1" ht="23.1" customHeight="1" spans="1:20">
      <c r="A272" s="1658">
        <v>24</v>
      </c>
      <c r="B272" s="149"/>
      <c r="C272" s="727" t="s">
        <v>1460</v>
      </c>
      <c r="D272" s="47" t="s">
        <v>942</v>
      </c>
      <c r="E272" s="43">
        <v>318000</v>
      </c>
      <c r="F272" s="43" t="s">
        <v>1479</v>
      </c>
      <c r="G272" s="136">
        <v>43080</v>
      </c>
      <c r="H272" s="121">
        <v>43088</v>
      </c>
      <c r="I272" s="52">
        <f ca="1" t="shared" si="5"/>
        <v>816</v>
      </c>
      <c r="J272" s="721" t="s">
        <v>1293</v>
      </c>
      <c r="K272" s="48"/>
      <c r="L272" s="339">
        <v>43120</v>
      </c>
      <c r="M272" s="339"/>
      <c r="N272" s="48" t="s">
        <v>1480</v>
      </c>
      <c r="O272" s="327" t="s">
        <v>45</v>
      </c>
      <c r="P272" s="327" t="s">
        <v>89</v>
      </c>
      <c r="Q272" s="377">
        <v>43464</v>
      </c>
      <c r="R272" s="44">
        <v>43464</v>
      </c>
      <c r="S272" s="327" t="s">
        <v>47</v>
      </c>
      <c r="T272" s="433" t="s">
        <v>1476</v>
      </c>
    </row>
    <row r="273" s="13" customFormat="1" ht="23.1" customHeight="1" spans="1:20">
      <c r="A273" s="1658">
        <v>14</v>
      </c>
      <c r="B273" s="149"/>
      <c r="C273" s="727" t="s">
        <v>1291</v>
      </c>
      <c r="D273" s="47" t="s">
        <v>60</v>
      </c>
      <c r="E273" s="43">
        <v>309800</v>
      </c>
      <c r="F273" s="468" t="s">
        <v>1481</v>
      </c>
      <c r="G273" s="136">
        <v>43045</v>
      </c>
      <c r="H273" s="121">
        <v>43058</v>
      </c>
      <c r="I273" s="52">
        <f ca="1" t="shared" si="5"/>
        <v>846</v>
      </c>
      <c r="J273" s="721" t="s">
        <v>1293</v>
      </c>
      <c r="K273" s="48"/>
      <c r="L273" s="339">
        <v>43097</v>
      </c>
      <c r="M273" s="339" t="s">
        <v>52</v>
      </c>
      <c r="N273" s="450" t="s">
        <v>1482</v>
      </c>
      <c r="O273" s="81" t="s">
        <v>1439</v>
      </c>
      <c r="P273" s="52" t="s">
        <v>89</v>
      </c>
      <c r="Q273" s="447">
        <v>43086</v>
      </c>
      <c r="R273" s="47">
        <v>43086</v>
      </c>
      <c r="S273" s="327" t="s">
        <v>47</v>
      </c>
      <c r="T273" s="433" t="s">
        <v>1483</v>
      </c>
    </row>
    <row r="274" s="13" customFormat="1" ht="23.1" customHeight="1" spans="1:20">
      <c r="A274" s="1658">
        <v>8</v>
      </c>
      <c r="B274" s="149"/>
      <c r="C274" s="727" t="s">
        <v>1291</v>
      </c>
      <c r="D274" s="47" t="s">
        <v>41</v>
      </c>
      <c r="E274" s="43">
        <v>309800</v>
      </c>
      <c r="F274" s="43" t="s">
        <v>1484</v>
      </c>
      <c r="G274" s="136">
        <v>43101</v>
      </c>
      <c r="H274" s="121">
        <v>43101</v>
      </c>
      <c r="I274" s="52">
        <f ca="1" t="shared" si="5"/>
        <v>803</v>
      </c>
      <c r="J274" s="721" t="s">
        <v>1293</v>
      </c>
      <c r="K274" s="52"/>
      <c r="L274" s="339">
        <v>43120</v>
      </c>
      <c r="M274" s="338" t="s">
        <v>52</v>
      </c>
      <c r="N274" s="229" t="s">
        <v>1485</v>
      </c>
      <c r="O274" s="229" t="s">
        <v>730</v>
      </c>
      <c r="P274" s="229" t="s">
        <v>59</v>
      </c>
      <c r="Q274" s="620">
        <v>43092</v>
      </c>
      <c r="R274" s="620">
        <v>43092</v>
      </c>
      <c r="S274" s="229" t="s">
        <v>47</v>
      </c>
      <c r="T274" s="433" t="s">
        <v>1476</v>
      </c>
    </row>
    <row r="275" s="13" customFormat="1" ht="23.1" customHeight="1" spans="1:20">
      <c r="A275" s="1658">
        <v>34</v>
      </c>
      <c r="B275" s="149"/>
      <c r="C275" s="727" t="s">
        <v>644</v>
      </c>
      <c r="D275" s="47" t="s">
        <v>60</v>
      </c>
      <c r="E275" s="43">
        <v>343400</v>
      </c>
      <c r="F275" s="43" t="s">
        <v>1486</v>
      </c>
      <c r="G275" s="136">
        <v>43105</v>
      </c>
      <c r="H275" s="121">
        <v>43114</v>
      </c>
      <c r="I275" s="52">
        <f ca="1" t="shared" si="5"/>
        <v>790</v>
      </c>
      <c r="J275" s="721" t="s">
        <v>1293</v>
      </c>
      <c r="K275" s="48"/>
      <c r="L275" s="339">
        <v>43121</v>
      </c>
      <c r="M275" s="339"/>
      <c r="N275" s="450" t="s">
        <v>1487</v>
      </c>
      <c r="O275" s="450" t="s">
        <v>730</v>
      </c>
      <c r="P275" s="450" t="s">
        <v>59</v>
      </c>
      <c r="Q275" s="447">
        <v>43457</v>
      </c>
      <c r="R275" s="121">
        <v>43105</v>
      </c>
      <c r="S275" s="327" t="s">
        <v>106</v>
      </c>
      <c r="T275" s="433" t="s">
        <v>1476</v>
      </c>
    </row>
    <row r="276" s="13" customFormat="1" ht="23.1" customHeight="1" spans="1:20">
      <c r="A276" s="1658">
        <v>20</v>
      </c>
      <c r="B276" s="149"/>
      <c r="C276" s="727" t="s">
        <v>1291</v>
      </c>
      <c r="D276" s="47" t="s">
        <v>151</v>
      </c>
      <c r="E276" s="43">
        <v>309800</v>
      </c>
      <c r="F276" s="43" t="s">
        <v>1488</v>
      </c>
      <c r="G276" s="136">
        <v>43081</v>
      </c>
      <c r="H276" s="121">
        <v>43094</v>
      </c>
      <c r="I276" s="52">
        <f ca="1" t="shared" si="5"/>
        <v>810</v>
      </c>
      <c r="J276" s="721" t="s">
        <v>1293</v>
      </c>
      <c r="K276" s="48"/>
      <c r="L276" s="339">
        <v>43121</v>
      </c>
      <c r="M276" s="339"/>
      <c r="N276" s="450" t="s">
        <v>1489</v>
      </c>
      <c r="O276" s="81" t="s">
        <v>662</v>
      </c>
      <c r="P276" s="52" t="s">
        <v>59</v>
      </c>
      <c r="Q276" s="447">
        <v>43114</v>
      </c>
      <c r="R276" s="44">
        <v>43114</v>
      </c>
      <c r="S276" s="327" t="s">
        <v>47</v>
      </c>
      <c r="T276" s="433" t="s">
        <v>796</v>
      </c>
    </row>
    <row r="277" s="13" customFormat="1" ht="23.1" customHeight="1" spans="1:20">
      <c r="A277" s="1658">
        <v>13</v>
      </c>
      <c r="B277" s="149"/>
      <c r="C277" s="727" t="s">
        <v>1291</v>
      </c>
      <c r="D277" s="47" t="s">
        <v>145</v>
      </c>
      <c r="E277" s="43">
        <v>309800</v>
      </c>
      <c r="F277" s="43" t="s">
        <v>1490</v>
      </c>
      <c r="G277" s="136">
        <v>43101</v>
      </c>
      <c r="H277" s="121">
        <v>43109</v>
      </c>
      <c r="I277" s="52">
        <f ca="1" t="shared" si="5"/>
        <v>795</v>
      </c>
      <c r="J277" s="721" t="s">
        <v>1293</v>
      </c>
      <c r="K277" s="48"/>
      <c r="L277" s="339">
        <v>43121</v>
      </c>
      <c r="M277" s="339"/>
      <c r="N277" s="450" t="s">
        <v>1491</v>
      </c>
      <c r="O277" s="327" t="s">
        <v>662</v>
      </c>
      <c r="P277" s="52" t="s">
        <v>59</v>
      </c>
      <c r="Q277" s="447">
        <v>43092</v>
      </c>
      <c r="R277" s="47">
        <v>43092</v>
      </c>
      <c r="S277" s="327" t="s">
        <v>47</v>
      </c>
      <c r="T277" s="433" t="s">
        <v>1476</v>
      </c>
    </row>
    <row r="278" s="13" customFormat="1" ht="23.1" customHeight="1" spans="1:20">
      <c r="A278" s="1658">
        <v>23</v>
      </c>
      <c r="B278" s="149"/>
      <c r="C278" s="727" t="s">
        <v>1460</v>
      </c>
      <c r="D278" s="47" t="s">
        <v>942</v>
      </c>
      <c r="E278" s="43">
        <v>323100</v>
      </c>
      <c r="F278" s="43" t="s">
        <v>1492</v>
      </c>
      <c r="G278" s="136">
        <v>43080</v>
      </c>
      <c r="H278" s="121">
        <v>43090</v>
      </c>
      <c r="I278" s="52">
        <f ca="1" t="shared" si="5"/>
        <v>814</v>
      </c>
      <c r="J278" s="721" t="s">
        <v>1468</v>
      </c>
      <c r="K278" s="48"/>
      <c r="L278" s="339">
        <v>43121</v>
      </c>
      <c r="M278" s="339"/>
      <c r="N278" s="48" t="s">
        <v>1493</v>
      </c>
      <c r="O278" s="327" t="s">
        <v>662</v>
      </c>
      <c r="P278" s="327" t="s">
        <v>59</v>
      </c>
      <c r="Q278" s="377">
        <v>43111</v>
      </c>
      <c r="R278" s="44">
        <v>43111</v>
      </c>
      <c r="S278" s="327" t="s">
        <v>47</v>
      </c>
      <c r="T278" s="433" t="s">
        <v>793</v>
      </c>
    </row>
    <row r="279" s="13" customFormat="1" ht="23.1" customHeight="1" spans="1:20">
      <c r="A279" s="1658">
        <v>33</v>
      </c>
      <c r="B279" s="149"/>
      <c r="C279" s="727" t="s">
        <v>644</v>
      </c>
      <c r="D279" s="47" t="s">
        <v>60</v>
      </c>
      <c r="E279" s="43">
        <v>345700</v>
      </c>
      <c r="F279" s="43" t="s">
        <v>1494</v>
      </c>
      <c r="G279" s="136">
        <v>43101</v>
      </c>
      <c r="H279" s="121">
        <v>43109</v>
      </c>
      <c r="I279" s="52">
        <f ca="1" t="shared" si="5"/>
        <v>795</v>
      </c>
      <c r="J279" s="721" t="s">
        <v>1293</v>
      </c>
      <c r="K279" s="48"/>
      <c r="L279" s="339">
        <v>43121</v>
      </c>
      <c r="M279" s="339"/>
      <c r="N279" s="450" t="s">
        <v>1495</v>
      </c>
      <c r="O279" s="81" t="s">
        <v>45</v>
      </c>
      <c r="P279" s="52" t="s">
        <v>89</v>
      </c>
      <c r="Q279" s="447">
        <v>43050</v>
      </c>
      <c r="R279" s="121">
        <v>43090</v>
      </c>
      <c r="S279" s="327" t="s">
        <v>47</v>
      </c>
      <c r="T279" s="433" t="s">
        <v>1476</v>
      </c>
    </row>
    <row r="280" s="13" customFormat="1" ht="23.1" customHeight="1" spans="1:20">
      <c r="A280" s="1658">
        <v>17</v>
      </c>
      <c r="B280" s="149"/>
      <c r="C280" s="727" t="s">
        <v>1291</v>
      </c>
      <c r="D280" s="47" t="s">
        <v>60</v>
      </c>
      <c r="E280" s="43">
        <v>309800</v>
      </c>
      <c r="F280" s="43" t="s">
        <v>1496</v>
      </c>
      <c r="G280" s="136">
        <v>43101</v>
      </c>
      <c r="H280" s="121">
        <v>43114</v>
      </c>
      <c r="I280" s="52">
        <f ca="1" t="shared" si="5"/>
        <v>790</v>
      </c>
      <c r="J280" s="721" t="s">
        <v>1497</v>
      </c>
      <c r="K280" s="48"/>
      <c r="L280" s="339">
        <v>43154</v>
      </c>
      <c r="M280" s="339"/>
      <c r="N280" s="450" t="s">
        <v>1498</v>
      </c>
      <c r="O280" s="81" t="s">
        <v>1499</v>
      </c>
      <c r="P280" s="52" t="s">
        <v>641</v>
      </c>
      <c r="Q280" s="447">
        <v>43104</v>
      </c>
      <c r="R280" s="44">
        <v>43104</v>
      </c>
      <c r="S280" s="327" t="s">
        <v>47</v>
      </c>
      <c r="T280" s="433" t="s">
        <v>796</v>
      </c>
    </row>
    <row r="281" s="13" customFormat="1" ht="23.1" customHeight="1" spans="1:20">
      <c r="A281" s="1658">
        <v>11</v>
      </c>
      <c r="B281" s="149"/>
      <c r="C281" s="727" t="s">
        <v>1291</v>
      </c>
      <c r="D281" s="47" t="s">
        <v>145</v>
      </c>
      <c r="E281" s="43">
        <v>309800</v>
      </c>
      <c r="F281" s="468" t="s">
        <v>1500</v>
      </c>
      <c r="G281" s="136">
        <v>43028</v>
      </c>
      <c r="H281" s="121">
        <v>43037</v>
      </c>
      <c r="I281" s="52">
        <f ca="1" t="shared" si="5"/>
        <v>867</v>
      </c>
      <c r="J281" s="721" t="s">
        <v>1293</v>
      </c>
      <c r="K281" s="48"/>
      <c r="L281" s="339">
        <v>43097</v>
      </c>
      <c r="M281" s="339"/>
      <c r="N281" s="450" t="s">
        <v>1501</v>
      </c>
      <c r="O281" s="327" t="s">
        <v>1344</v>
      </c>
      <c r="P281" s="52" t="s">
        <v>84</v>
      </c>
      <c r="Q281" s="447">
        <v>43079</v>
      </c>
      <c r="R281" s="47">
        <v>43080</v>
      </c>
      <c r="S281" s="327" t="s">
        <v>47</v>
      </c>
      <c r="T281" s="433" t="s">
        <v>1502</v>
      </c>
    </row>
    <row r="282" s="13" customFormat="1" ht="23.1" customHeight="1" spans="1:20">
      <c r="A282" s="1658">
        <v>17</v>
      </c>
      <c r="B282" s="149" t="s">
        <v>1503</v>
      </c>
      <c r="C282" s="727" t="s">
        <v>1460</v>
      </c>
      <c r="D282" s="47" t="s">
        <v>942</v>
      </c>
      <c r="E282" s="43">
        <v>323100</v>
      </c>
      <c r="F282" s="43" t="s">
        <v>1504</v>
      </c>
      <c r="G282" s="136">
        <v>43054</v>
      </c>
      <c r="H282" s="121">
        <v>43069</v>
      </c>
      <c r="I282" s="52">
        <f ca="1" t="shared" si="5"/>
        <v>835</v>
      </c>
      <c r="J282" s="721" t="s">
        <v>1293</v>
      </c>
      <c r="K282" s="48"/>
      <c r="L282" s="339">
        <v>43121</v>
      </c>
      <c r="M282" s="339"/>
      <c r="N282" s="194" t="s">
        <v>1505</v>
      </c>
      <c r="O282" s="327" t="s">
        <v>12</v>
      </c>
      <c r="P282" s="327" t="s">
        <v>84</v>
      </c>
      <c r="Q282" s="377">
        <v>43101</v>
      </c>
      <c r="R282" s="44">
        <v>43101</v>
      </c>
      <c r="S282" s="327" t="s">
        <v>47</v>
      </c>
      <c r="T282" s="433" t="s">
        <v>793</v>
      </c>
    </row>
    <row r="283" s="13" customFormat="1" ht="23.1" customHeight="1" spans="1:20">
      <c r="A283" s="1658">
        <v>15</v>
      </c>
      <c r="B283" s="149"/>
      <c r="C283" s="727" t="s">
        <v>1291</v>
      </c>
      <c r="D283" s="47" t="s">
        <v>960</v>
      </c>
      <c r="E283" s="43">
        <v>309800</v>
      </c>
      <c r="F283" s="43" t="s">
        <v>1506</v>
      </c>
      <c r="G283" s="136">
        <v>43101</v>
      </c>
      <c r="H283" s="121">
        <v>43101</v>
      </c>
      <c r="I283" s="52">
        <f ca="1" t="shared" si="5"/>
        <v>803</v>
      </c>
      <c r="J283" s="721" t="s">
        <v>1293</v>
      </c>
      <c r="K283" s="48"/>
      <c r="L283" s="339">
        <v>43154</v>
      </c>
      <c r="M283" s="339" t="s">
        <v>52</v>
      </c>
      <c r="N283" s="450" t="s">
        <v>1507</v>
      </c>
      <c r="O283" s="81" t="s">
        <v>1211</v>
      </c>
      <c r="P283" s="52" t="s">
        <v>744</v>
      </c>
      <c r="Q283" s="447">
        <v>43093</v>
      </c>
      <c r="R283" s="44">
        <v>43095</v>
      </c>
      <c r="S283" s="327" t="s">
        <v>106</v>
      </c>
      <c r="T283" s="433" t="s">
        <v>1508</v>
      </c>
    </row>
    <row r="284" s="13" customFormat="1" ht="23.1" customHeight="1" spans="1:20">
      <c r="A284" s="1658">
        <v>19</v>
      </c>
      <c r="B284" s="149"/>
      <c r="C284" s="727" t="s">
        <v>644</v>
      </c>
      <c r="D284" s="47" t="s">
        <v>645</v>
      </c>
      <c r="E284" s="43">
        <v>343400</v>
      </c>
      <c r="F284" s="43" t="s">
        <v>1509</v>
      </c>
      <c r="G284" s="136">
        <v>43101</v>
      </c>
      <c r="H284" s="121">
        <v>43109</v>
      </c>
      <c r="I284" s="52">
        <f ca="1" t="shared" si="5"/>
        <v>795</v>
      </c>
      <c r="J284" s="721" t="s">
        <v>1293</v>
      </c>
      <c r="K284" s="48"/>
      <c r="L284" s="339">
        <v>43154</v>
      </c>
      <c r="M284" s="339"/>
      <c r="N284" s="48" t="s">
        <v>1510</v>
      </c>
      <c r="O284" s="48" t="s">
        <v>17</v>
      </c>
      <c r="P284" s="48" t="s">
        <v>89</v>
      </c>
      <c r="Q284" s="44">
        <v>43113</v>
      </c>
      <c r="R284" s="44">
        <v>43114</v>
      </c>
      <c r="S284" s="48" t="s">
        <v>47</v>
      </c>
      <c r="T284" s="433" t="s">
        <v>1511</v>
      </c>
    </row>
    <row r="285" s="13" customFormat="1" ht="23.1" customHeight="1" spans="1:20">
      <c r="A285" s="1658">
        <v>14</v>
      </c>
      <c r="B285" s="149"/>
      <c r="C285" s="727" t="s">
        <v>1291</v>
      </c>
      <c r="D285" s="47" t="s">
        <v>753</v>
      </c>
      <c r="E285" s="43">
        <v>309800</v>
      </c>
      <c r="F285" s="43" t="s">
        <v>1512</v>
      </c>
      <c r="G285" s="136">
        <v>43080</v>
      </c>
      <c r="H285" s="121">
        <v>43090</v>
      </c>
      <c r="I285" s="52">
        <f ca="1" t="shared" si="5"/>
        <v>814</v>
      </c>
      <c r="J285" s="721" t="s">
        <v>1293</v>
      </c>
      <c r="K285" s="48"/>
      <c r="L285" s="339">
        <v>43154</v>
      </c>
      <c r="M285" s="339"/>
      <c r="N285" s="327" t="s">
        <v>1513</v>
      </c>
      <c r="O285" s="327" t="s">
        <v>889</v>
      </c>
      <c r="P285" s="327" t="s">
        <v>84</v>
      </c>
      <c r="Q285" s="377">
        <v>43114</v>
      </c>
      <c r="R285" s="44">
        <v>43114</v>
      </c>
      <c r="S285" s="327" t="s">
        <v>47</v>
      </c>
      <c r="T285" s="433" t="s">
        <v>1511</v>
      </c>
    </row>
    <row r="286" s="13" customFormat="1" ht="23.1" customHeight="1" spans="1:20">
      <c r="A286" s="1658">
        <v>9</v>
      </c>
      <c r="B286" s="149"/>
      <c r="C286" s="727" t="s">
        <v>1291</v>
      </c>
      <c r="D286" s="47" t="s">
        <v>41</v>
      </c>
      <c r="E286" s="43">
        <v>309800</v>
      </c>
      <c r="F286" s="43" t="s">
        <v>1514</v>
      </c>
      <c r="G286" s="136">
        <v>43106</v>
      </c>
      <c r="H286" s="121">
        <v>43120</v>
      </c>
      <c r="I286" s="52">
        <f ca="1" t="shared" si="5"/>
        <v>784</v>
      </c>
      <c r="J286" s="721" t="s">
        <v>1293</v>
      </c>
      <c r="K286" s="52"/>
      <c r="L286" s="339">
        <v>43154</v>
      </c>
      <c r="M286" s="338"/>
      <c r="N286" s="48" t="s">
        <v>1515</v>
      </c>
      <c r="O286" s="48" t="s">
        <v>1240</v>
      </c>
      <c r="P286" s="48" t="s">
        <v>89</v>
      </c>
      <c r="Q286" s="44">
        <v>43113</v>
      </c>
      <c r="R286" s="44">
        <v>43113</v>
      </c>
      <c r="S286" s="48" t="s">
        <v>47</v>
      </c>
      <c r="T286" s="433" t="s">
        <v>1516</v>
      </c>
    </row>
    <row r="287" s="13" customFormat="1" ht="23.1" customHeight="1" spans="1:20">
      <c r="A287" s="1658">
        <v>8</v>
      </c>
      <c r="B287" s="149"/>
      <c r="C287" s="727" t="s">
        <v>1291</v>
      </c>
      <c r="D287" s="47" t="s">
        <v>41</v>
      </c>
      <c r="E287" s="43">
        <v>309800</v>
      </c>
      <c r="F287" s="43" t="s">
        <v>1517</v>
      </c>
      <c r="G287" s="136">
        <v>43106</v>
      </c>
      <c r="H287" s="121">
        <v>43116</v>
      </c>
      <c r="I287" s="52">
        <f ca="1" t="shared" si="5"/>
        <v>788</v>
      </c>
      <c r="J287" s="721" t="s">
        <v>1293</v>
      </c>
      <c r="K287" s="52"/>
      <c r="L287" s="339">
        <v>43154</v>
      </c>
      <c r="M287" s="338"/>
      <c r="N287" s="450" t="s">
        <v>1518</v>
      </c>
      <c r="O287" s="81" t="s">
        <v>1439</v>
      </c>
      <c r="P287" s="52" t="s">
        <v>89</v>
      </c>
      <c r="Q287" s="447">
        <v>43111</v>
      </c>
      <c r="R287" s="44">
        <v>43111</v>
      </c>
      <c r="S287" s="48" t="s">
        <v>47</v>
      </c>
      <c r="T287" s="433" t="s">
        <v>1519</v>
      </c>
    </row>
    <row r="288" s="13" customFormat="1" ht="23.1" customHeight="1" spans="1:20">
      <c r="A288" s="1658">
        <v>17</v>
      </c>
      <c r="B288" s="149"/>
      <c r="C288" s="727" t="s">
        <v>644</v>
      </c>
      <c r="D288" s="47" t="s">
        <v>41</v>
      </c>
      <c r="E288" s="43">
        <v>343400</v>
      </c>
      <c r="F288" s="43" t="s">
        <v>1520</v>
      </c>
      <c r="G288" s="136">
        <v>43101</v>
      </c>
      <c r="H288" s="121">
        <v>43111</v>
      </c>
      <c r="I288" s="52">
        <f ca="1" t="shared" si="5"/>
        <v>793</v>
      </c>
      <c r="J288" s="721" t="s">
        <v>1293</v>
      </c>
      <c r="K288" s="48"/>
      <c r="L288" s="339">
        <v>43154</v>
      </c>
      <c r="M288" s="339" t="s">
        <v>52</v>
      </c>
      <c r="N288" s="450" t="s">
        <v>1521</v>
      </c>
      <c r="O288" s="81" t="s">
        <v>88</v>
      </c>
      <c r="P288" s="52" t="s">
        <v>89</v>
      </c>
      <c r="Q288" s="447">
        <v>43089</v>
      </c>
      <c r="R288" s="121">
        <v>43090</v>
      </c>
      <c r="S288" s="327" t="s">
        <v>473</v>
      </c>
      <c r="T288" s="433" t="s">
        <v>1519</v>
      </c>
    </row>
    <row r="289" s="13" customFormat="1" ht="23.1" customHeight="1" spans="1:20">
      <c r="A289" s="1658">
        <v>14</v>
      </c>
      <c r="B289" s="149"/>
      <c r="C289" s="727" t="s">
        <v>644</v>
      </c>
      <c r="D289" s="47" t="s">
        <v>41</v>
      </c>
      <c r="E289" s="43">
        <v>330700</v>
      </c>
      <c r="F289" s="43" t="s">
        <v>1522</v>
      </c>
      <c r="G289" s="136">
        <v>43006</v>
      </c>
      <c r="H289" s="121">
        <v>43016</v>
      </c>
      <c r="I289" s="52">
        <f ca="1" t="shared" si="5"/>
        <v>888</v>
      </c>
      <c r="J289" s="721" t="s">
        <v>1435</v>
      </c>
      <c r="K289" s="48"/>
      <c r="L289" s="339">
        <v>43154</v>
      </c>
      <c r="M289" s="339" t="s">
        <v>52</v>
      </c>
      <c r="N289" s="327" t="s">
        <v>1523</v>
      </c>
      <c r="O289" s="327" t="s">
        <v>683</v>
      </c>
      <c r="P289" s="327" t="s">
        <v>84</v>
      </c>
      <c r="Q289" s="377">
        <v>43105</v>
      </c>
      <c r="R289" s="121">
        <v>43105</v>
      </c>
      <c r="S289" s="327" t="s">
        <v>47</v>
      </c>
      <c r="T289" s="433" t="s">
        <v>1519</v>
      </c>
    </row>
    <row r="290" s="13" customFormat="1" ht="23.1" customHeight="1" spans="1:20">
      <c r="A290" s="1658">
        <v>3</v>
      </c>
      <c r="B290" s="149"/>
      <c r="C290" s="706" t="s">
        <v>1464</v>
      </c>
      <c r="D290" s="47" t="s">
        <v>41</v>
      </c>
      <c r="E290" s="43">
        <v>292800</v>
      </c>
      <c r="F290" s="43" t="s">
        <v>1524</v>
      </c>
      <c r="G290" s="136">
        <v>43105</v>
      </c>
      <c r="H290" s="121">
        <v>43115</v>
      </c>
      <c r="I290" s="52">
        <f ca="1" t="shared" si="5"/>
        <v>789</v>
      </c>
      <c r="J290" s="721" t="s">
        <v>1293</v>
      </c>
      <c r="K290" s="52"/>
      <c r="L290" s="339">
        <v>43154</v>
      </c>
      <c r="M290" s="338"/>
      <c r="N290" s="48" t="s">
        <v>1525</v>
      </c>
      <c r="O290" s="48" t="s">
        <v>70</v>
      </c>
      <c r="P290" s="48" t="s">
        <v>59</v>
      </c>
      <c r="Q290" s="44">
        <v>43125</v>
      </c>
      <c r="R290" s="44">
        <v>43125</v>
      </c>
      <c r="S290" s="48" t="s">
        <v>47</v>
      </c>
      <c r="T290" s="433" t="s">
        <v>1526</v>
      </c>
    </row>
    <row r="291" s="13" customFormat="1" ht="23.1" customHeight="1" spans="1:20">
      <c r="A291" s="1658">
        <v>6</v>
      </c>
      <c r="B291" s="149"/>
      <c r="C291" s="727" t="s">
        <v>1291</v>
      </c>
      <c r="D291" s="47" t="s">
        <v>41</v>
      </c>
      <c r="E291" s="43">
        <v>309800</v>
      </c>
      <c r="F291" s="43" t="s">
        <v>1527</v>
      </c>
      <c r="G291" s="136">
        <v>43088</v>
      </c>
      <c r="H291" s="121">
        <v>43095</v>
      </c>
      <c r="I291" s="52">
        <f ca="1" t="shared" si="5"/>
        <v>809</v>
      </c>
      <c r="J291" s="721" t="s">
        <v>1293</v>
      </c>
      <c r="K291" s="52"/>
      <c r="L291" s="339">
        <v>43154</v>
      </c>
      <c r="M291" s="338"/>
      <c r="N291" s="450" t="s">
        <v>1528</v>
      </c>
      <c r="O291" s="81" t="s">
        <v>225</v>
      </c>
      <c r="P291" s="52" t="s">
        <v>84</v>
      </c>
      <c r="Q291" s="447">
        <v>43114</v>
      </c>
      <c r="R291" s="44">
        <v>43129</v>
      </c>
      <c r="S291" s="52" t="s">
        <v>47</v>
      </c>
      <c r="T291" s="433" t="s">
        <v>1529</v>
      </c>
    </row>
    <row r="292" s="13" customFormat="1" ht="23.1" customHeight="1" spans="1:20">
      <c r="A292" s="1658">
        <v>5</v>
      </c>
      <c r="B292" s="149"/>
      <c r="C292" s="727" t="s">
        <v>1291</v>
      </c>
      <c r="D292" s="47" t="s">
        <v>41</v>
      </c>
      <c r="E292" s="43">
        <v>309800</v>
      </c>
      <c r="F292" s="43" t="s">
        <v>1530</v>
      </c>
      <c r="G292" s="136">
        <v>43081</v>
      </c>
      <c r="H292" s="121">
        <v>43094</v>
      </c>
      <c r="I292" s="52">
        <f ca="1" t="shared" si="5"/>
        <v>810</v>
      </c>
      <c r="J292" s="721" t="s">
        <v>1293</v>
      </c>
      <c r="K292" s="52"/>
      <c r="L292" s="339">
        <v>43154</v>
      </c>
      <c r="M292" s="338"/>
      <c r="N292" s="450" t="s">
        <v>1531</v>
      </c>
      <c r="O292" s="81" t="s">
        <v>698</v>
      </c>
      <c r="P292" s="52" t="s">
        <v>84</v>
      </c>
      <c r="Q292" s="447">
        <v>43013</v>
      </c>
      <c r="R292" s="44">
        <v>43094</v>
      </c>
      <c r="S292" s="327" t="s">
        <v>473</v>
      </c>
      <c r="T292" s="433" t="s">
        <v>1532</v>
      </c>
    </row>
    <row r="293" s="13" customFormat="1" ht="23.1" customHeight="1" spans="1:20">
      <c r="A293" s="1658">
        <v>14</v>
      </c>
      <c r="B293" s="149"/>
      <c r="C293" s="727" t="s">
        <v>644</v>
      </c>
      <c r="D293" s="47" t="s">
        <v>41</v>
      </c>
      <c r="E293" s="43">
        <v>330700</v>
      </c>
      <c r="F293" s="43" t="s">
        <v>1533</v>
      </c>
      <c r="G293" s="136">
        <v>43029</v>
      </c>
      <c r="H293" s="121">
        <v>43041</v>
      </c>
      <c r="I293" s="52">
        <f ca="1" t="shared" si="5"/>
        <v>863</v>
      </c>
      <c r="J293" s="721" t="s">
        <v>1534</v>
      </c>
      <c r="K293" s="48"/>
      <c r="L293" s="339">
        <v>43154</v>
      </c>
      <c r="M293" s="339" t="s">
        <v>52</v>
      </c>
      <c r="N293" s="327" t="s">
        <v>1535</v>
      </c>
      <c r="O293" s="327" t="s">
        <v>1240</v>
      </c>
      <c r="P293" s="327" t="s">
        <v>89</v>
      </c>
      <c r="Q293" s="377">
        <v>43110</v>
      </c>
      <c r="R293" s="121">
        <v>43129</v>
      </c>
      <c r="S293" s="327" t="s">
        <v>47</v>
      </c>
      <c r="T293" s="433" t="s">
        <v>1536</v>
      </c>
    </row>
    <row r="294" s="13" customFormat="1" ht="23.1" customHeight="1" spans="1:20">
      <c r="A294" s="1658">
        <v>20</v>
      </c>
      <c r="B294" s="149"/>
      <c r="C294" s="727" t="s">
        <v>644</v>
      </c>
      <c r="D294" s="47" t="s">
        <v>749</v>
      </c>
      <c r="E294" s="43">
        <v>343400</v>
      </c>
      <c r="F294" s="43" t="s">
        <v>1537</v>
      </c>
      <c r="G294" s="136">
        <v>43101</v>
      </c>
      <c r="H294" s="121">
        <v>43111</v>
      </c>
      <c r="I294" s="52">
        <f ca="1" t="shared" si="5"/>
        <v>793</v>
      </c>
      <c r="J294" s="721" t="s">
        <v>1293</v>
      </c>
      <c r="K294" s="48"/>
      <c r="L294" s="339">
        <v>43154</v>
      </c>
      <c r="M294" s="339" t="s">
        <v>52</v>
      </c>
      <c r="N294" s="327" t="s">
        <v>1538</v>
      </c>
      <c r="O294" s="327" t="s">
        <v>889</v>
      </c>
      <c r="P294" s="327" t="s">
        <v>84</v>
      </c>
      <c r="Q294" s="377">
        <v>43097</v>
      </c>
      <c r="R294" s="121">
        <v>43098</v>
      </c>
      <c r="S294" s="327" t="s">
        <v>106</v>
      </c>
      <c r="T294" s="433" t="s">
        <v>1539</v>
      </c>
    </row>
    <row r="295" s="13" customFormat="1" ht="23.1" customHeight="1" spans="1:20">
      <c r="A295" s="1658">
        <v>13</v>
      </c>
      <c r="B295" s="149"/>
      <c r="C295" s="727" t="s">
        <v>1540</v>
      </c>
      <c r="D295" s="47" t="s">
        <v>41</v>
      </c>
      <c r="E295" s="43">
        <v>323100</v>
      </c>
      <c r="F295" s="43" t="s">
        <v>1541</v>
      </c>
      <c r="G295" s="136">
        <v>43124</v>
      </c>
      <c r="H295" s="493">
        <v>43137</v>
      </c>
      <c r="I295" s="52">
        <f ca="1" t="shared" si="5"/>
        <v>767</v>
      </c>
      <c r="J295" s="959" t="s">
        <v>1293</v>
      </c>
      <c r="K295" s="48"/>
      <c r="L295" s="339">
        <v>43154</v>
      </c>
      <c r="M295" s="339"/>
      <c r="N295" s="327" t="s">
        <v>1542</v>
      </c>
      <c r="O295" s="327" t="s">
        <v>45</v>
      </c>
      <c r="P295" s="327" t="s">
        <v>89</v>
      </c>
      <c r="Q295" s="377">
        <v>43127</v>
      </c>
      <c r="R295" s="121">
        <v>43129</v>
      </c>
      <c r="S295" s="327" t="s">
        <v>47</v>
      </c>
      <c r="T295" s="433" t="s">
        <v>1543</v>
      </c>
    </row>
    <row r="296" s="13" customFormat="1" ht="23.1" customHeight="1" spans="1:20">
      <c r="A296" s="1658">
        <v>26</v>
      </c>
      <c r="B296" s="149"/>
      <c r="C296" s="727" t="s">
        <v>644</v>
      </c>
      <c r="D296" s="47" t="s">
        <v>645</v>
      </c>
      <c r="E296" s="43">
        <v>343400</v>
      </c>
      <c r="F296" s="43" t="s">
        <v>1544</v>
      </c>
      <c r="G296" s="136">
        <v>43105</v>
      </c>
      <c r="H296" s="121">
        <v>43115</v>
      </c>
      <c r="I296" s="52">
        <f ca="1" t="shared" si="5"/>
        <v>789</v>
      </c>
      <c r="J296" s="721" t="s">
        <v>1545</v>
      </c>
      <c r="K296" s="48"/>
      <c r="L296" s="339">
        <v>43154</v>
      </c>
      <c r="M296" s="339"/>
      <c r="N296" s="327" t="s">
        <v>1546</v>
      </c>
      <c r="O296" s="327" t="s">
        <v>889</v>
      </c>
      <c r="P296" s="327" t="s">
        <v>84</v>
      </c>
      <c r="Q296" s="377">
        <v>43122</v>
      </c>
      <c r="R296" s="121">
        <v>43122</v>
      </c>
      <c r="S296" s="327" t="s">
        <v>106</v>
      </c>
      <c r="T296" s="433" t="s">
        <v>1547</v>
      </c>
    </row>
    <row r="297" s="13" customFormat="1" ht="23.1" customHeight="1" spans="1:20">
      <c r="A297" s="1658">
        <v>26</v>
      </c>
      <c r="B297" s="149"/>
      <c r="C297" s="727" t="s">
        <v>644</v>
      </c>
      <c r="D297" s="47" t="s">
        <v>753</v>
      </c>
      <c r="E297" s="43">
        <v>343400</v>
      </c>
      <c r="F297" s="43" t="s">
        <v>1548</v>
      </c>
      <c r="G297" s="136">
        <v>43054</v>
      </c>
      <c r="H297" s="121">
        <v>43069</v>
      </c>
      <c r="I297" s="52">
        <f ca="1" t="shared" si="5"/>
        <v>835</v>
      </c>
      <c r="J297" s="721" t="s">
        <v>1293</v>
      </c>
      <c r="K297" s="48"/>
      <c r="L297" s="339">
        <v>43181</v>
      </c>
      <c r="M297" s="339"/>
      <c r="N297" s="327" t="s">
        <v>1549</v>
      </c>
      <c r="O297" s="327" t="s">
        <v>743</v>
      </c>
      <c r="P297" s="327" t="s">
        <v>744</v>
      </c>
      <c r="Q297" s="377">
        <v>43106</v>
      </c>
      <c r="R297" s="121">
        <v>43106</v>
      </c>
      <c r="S297" s="327" t="s">
        <v>106</v>
      </c>
      <c r="T297" s="433" t="s">
        <v>793</v>
      </c>
    </row>
    <row r="298" s="13" customFormat="1" ht="23.1" customHeight="1" spans="1:20">
      <c r="A298" s="1658">
        <v>22</v>
      </c>
      <c r="B298" s="149"/>
      <c r="C298" s="727" t="s">
        <v>644</v>
      </c>
      <c r="D298" s="47" t="s">
        <v>41</v>
      </c>
      <c r="E298" s="43">
        <v>330700</v>
      </c>
      <c r="F298" s="43" t="s">
        <v>1550</v>
      </c>
      <c r="G298" s="136">
        <v>43006</v>
      </c>
      <c r="H298" s="121">
        <v>43016</v>
      </c>
      <c r="I298" s="52">
        <f ca="1" t="shared" si="5"/>
        <v>888</v>
      </c>
      <c r="J298" s="721" t="s">
        <v>1435</v>
      </c>
      <c r="K298" s="48"/>
      <c r="L298" s="339">
        <v>43181</v>
      </c>
      <c r="M298" s="339" t="s">
        <v>52</v>
      </c>
      <c r="N298" s="48" t="s">
        <v>1551</v>
      </c>
      <c r="O298" s="327" t="s">
        <v>1552</v>
      </c>
      <c r="P298" s="327" t="s">
        <v>908</v>
      </c>
      <c r="Q298" s="377">
        <v>43107</v>
      </c>
      <c r="R298" s="121">
        <v>43110</v>
      </c>
      <c r="S298" s="327" t="s">
        <v>47</v>
      </c>
      <c r="T298" s="433" t="s">
        <v>1476</v>
      </c>
    </row>
    <row r="299" s="13" customFormat="1" ht="23.1" customHeight="1" spans="1:20">
      <c r="A299" s="1658">
        <v>19</v>
      </c>
      <c r="B299" s="149"/>
      <c r="C299" s="727" t="s">
        <v>1291</v>
      </c>
      <c r="D299" s="47" t="s">
        <v>60</v>
      </c>
      <c r="E299" s="43">
        <v>309800</v>
      </c>
      <c r="F299" s="43" t="s">
        <v>1553</v>
      </c>
      <c r="G299" s="136">
        <v>43110</v>
      </c>
      <c r="H299" s="121">
        <v>43120</v>
      </c>
      <c r="I299" s="52">
        <f ca="1" t="shared" si="5"/>
        <v>784</v>
      </c>
      <c r="J299" s="721" t="s">
        <v>1293</v>
      </c>
      <c r="K299" s="48"/>
      <c r="L299" s="339">
        <v>43181</v>
      </c>
      <c r="M299" s="339" t="s">
        <v>52</v>
      </c>
      <c r="N299" s="331" t="s">
        <v>1554</v>
      </c>
      <c r="O299" s="207" t="s">
        <v>698</v>
      </c>
      <c r="P299" s="48" t="s">
        <v>84</v>
      </c>
      <c r="Q299" s="447">
        <v>43142</v>
      </c>
      <c r="R299" s="44">
        <v>43142</v>
      </c>
      <c r="S299" s="327" t="s">
        <v>47</v>
      </c>
      <c r="T299" s="433" t="s">
        <v>1555</v>
      </c>
    </row>
    <row r="300" s="14" customFormat="1" ht="23.1" customHeight="1" spans="1:20">
      <c r="A300" s="1658">
        <v>6</v>
      </c>
      <c r="B300" s="821"/>
      <c r="C300" s="727" t="s">
        <v>1291</v>
      </c>
      <c r="D300" s="47" t="s">
        <v>41</v>
      </c>
      <c r="E300" s="43">
        <v>309800</v>
      </c>
      <c r="F300" s="43" t="s">
        <v>1556</v>
      </c>
      <c r="G300" s="136">
        <v>43132</v>
      </c>
      <c r="H300" s="493">
        <v>43140</v>
      </c>
      <c r="I300" s="52">
        <f ca="1" t="shared" si="5"/>
        <v>764</v>
      </c>
      <c r="J300" s="959" t="s">
        <v>1293</v>
      </c>
      <c r="K300" s="52"/>
      <c r="L300" s="339">
        <v>43181</v>
      </c>
      <c r="M300" s="338"/>
      <c r="N300" s="450" t="s">
        <v>1557</v>
      </c>
      <c r="O300" s="81" t="s">
        <v>17</v>
      </c>
      <c r="P300" s="52" t="s">
        <v>89</v>
      </c>
      <c r="Q300" s="447">
        <v>43136</v>
      </c>
      <c r="R300" s="47">
        <v>43136</v>
      </c>
      <c r="S300" s="52" t="s">
        <v>47</v>
      </c>
      <c r="T300" s="433" t="s">
        <v>1558</v>
      </c>
    </row>
    <row r="301" s="13" customFormat="1" ht="23.1" customHeight="1" spans="1:20">
      <c r="A301" s="1658">
        <v>33</v>
      </c>
      <c r="B301" s="149"/>
      <c r="C301" s="727" t="s">
        <v>644</v>
      </c>
      <c r="D301" s="47" t="s">
        <v>60</v>
      </c>
      <c r="E301" s="43">
        <v>343400</v>
      </c>
      <c r="F301" s="43" t="s">
        <v>1559</v>
      </c>
      <c r="G301" s="136">
        <v>43134</v>
      </c>
      <c r="H301" s="493">
        <v>43139</v>
      </c>
      <c r="I301" s="52">
        <f ca="1" t="shared" ref="I301:I332" si="6">TODAY()-H301</f>
        <v>765</v>
      </c>
      <c r="J301" s="959" t="s">
        <v>1293</v>
      </c>
      <c r="K301" s="48"/>
      <c r="L301" s="339">
        <v>43181</v>
      </c>
      <c r="M301" s="339" t="s">
        <v>52</v>
      </c>
      <c r="N301" s="327" t="s">
        <v>1560</v>
      </c>
      <c r="O301" s="327" t="s">
        <v>1561</v>
      </c>
      <c r="P301" s="327" t="s">
        <v>744</v>
      </c>
      <c r="Q301" s="377">
        <v>43140</v>
      </c>
      <c r="R301" s="121">
        <v>43159</v>
      </c>
      <c r="S301" s="327" t="s">
        <v>47</v>
      </c>
      <c r="T301" s="1802">
        <v>43165</v>
      </c>
    </row>
    <row r="302" s="13" customFormat="1" ht="23.1" customHeight="1" spans="1:20">
      <c r="A302" s="1658">
        <v>13</v>
      </c>
      <c r="B302" s="149"/>
      <c r="C302" s="727" t="s">
        <v>1291</v>
      </c>
      <c r="D302" s="47" t="s">
        <v>1562</v>
      </c>
      <c r="E302" s="43">
        <v>309800</v>
      </c>
      <c r="F302" s="43" t="s">
        <v>1563</v>
      </c>
      <c r="G302" s="136">
        <v>43132</v>
      </c>
      <c r="H302" s="493">
        <v>43159</v>
      </c>
      <c r="I302" s="52">
        <f ca="1" t="shared" si="6"/>
        <v>745</v>
      </c>
      <c r="J302" s="959" t="s">
        <v>1293</v>
      </c>
      <c r="K302" s="52"/>
      <c r="L302" s="339">
        <v>43181</v>
      </c>
      <c r="M302" s="338" t="s">
        <v>52</v>
      </c>
      <c r="N302" s="452" t="s">
        <v>1564</v>
      </c>
      <c r="O302" s="207" t="s">
        <v>1439</v>
      </c>
      <c r="P302" s="48" t="s">
        <v>89</v>
      </c>
      <c r="Q302" s="980">
        <v>43085</v>
      </c>
      <c r="R302" s="44">
        <v>43133</v>
      </c>
      <c r="S302" s="331" t="s">
        <v>47</v>
      </c>
      <c r="T302" s="433" t="s">
        <v>842</v>
      </c>
    </row>
    <row r="303" s="13" customFormat="1" ht="23.1" customHeight="1" spans="1:20">
      <c r="A303" s="1658">
        <v>35</v>
      </c>
      <c r="B303" s="149"/>
      <c r="C303" s="727" t="s">
        <v>843</v>
      </c>
      <c r="D303" s="47" t="s">
        <v>41</v>
      </c>
      <c r="E303" s="43">
        <v>369800</v>
      </c>
      <c r="F303" s="43" t="s">
        <v>1565</v>
      </c>
      <c r="G303" s="136">
        <v>43132</v>
      </c>
      <c r="H303" s="493">
        <v>43142</v>
      </c>
      <c r="I303" s="52">
        <f ca="1" t="shared" si="6"/>
        <v>762</v>
      </c>
      <c r="J303" s="959" t="s">
        <v>1293</v>
      </c>
      <c r="K303" s="48"/>
      <c r="L303" s="339">
        <v>43181</v>
      </c>
      <c r="M303" s="339" t="s">
        <v>52</v>
      </c>
      <c r="N303" s="452" t="s">
        <v>1566</v>
      </c>
      <c r="O303" s="207" t="s">
        <v>225</v>
      </c>
      <c r="P303" s="48" t="s">
        <v>84</v>
      </c>
      <c r="Q303" s="980">
        <v>43110</v>
      </c>
      <c r="R303" s="121">
        <v>43133</v>
      </c>
      <c r="S303" s="327" t="s">
        <v>106</v>
      </c>
      <c r="T303" s="433" t="s">
        <v>842</v>
      </c>
    </row>
    <row r="304" s="14" customFormat="1" ht="23.1" customHeight="1" spans="1:20">
      <c r="A304" s="1658">
        <v>32</v>
      </c>
      <c r="B304" s="821"/>
      <c r="C304" s="727" t="s">
        <v>644</v>
      </c>
      <c r="D304" s="47" t="s">
        <v>145</v>
      </c>
      <c r="E304" s="43">
        <v>343400</v>
      </c>
      <c r="F304" s="43" t="s">
        <v>1567</v>
      </c>
      <c r="G304" s="136">
        <v>43122</v>
      </c>
      <c r="H304" s="493">
        <v>43140</v>
      </c>
      <c r="I304" s="52">
        <f ca="1" t="shared" si="6"/>
        <v>764</v>
      </c>
      <c r="J304" s="959" t="s">
        <v>1293</v>
      </c>
      <c r="K304" s="52"/>
      <c r="L304" s="339">
        <v>43181</v>
      </c>
      <c r="M304" s="338"/>
      <c r="N304" s="327" t="s">
        <v>1568</v>
      </c>
      <c r="O304" s="327" t="s">
        <v>70</v>
      </c>
      <c r="P304" s="327" t="s">
        <v>59</v>
      </c>
      <c r="Q304" s="377">
        <v>43158</v>
      </c>
      <c r="R304" s="121">
        <v>43161</v>
      </c>
      <c r="S304" s="327" t="s">
        <v>47</v>
      </c>
      <c r="T304" s="433" t="s">
        <v>1569</v>
      </c>
    </row>
    <row r="305" s="14" customFormat="1" ht="23.1" customHeight="1" spans="1:20">
      <c r="A305" s="1658">
        <v>34</v>
      </c>
      <c r="B305" s="821"/>
      <c r="C305" s="727" t="s">
        <v>1308</v>
      </c>
      <c r="D305" s="47" t="s">
        <v>41</v>
      </c>
      <c r="E305" s="43">
        <v>369800</v>
      </c>
      <c r="F305" s="43" t="s">
        <v>1570</v>
      </c>
      <c r="G305" s="136">
        <v>43145</v>
      </c>
      <c r="H305" s="493">
        <v>43159</v>
      </c>
      <c r="I305" s="52">
        <f ca="1" t="shared" si="6"/>
        <v>745</v>
      </c>
      <c r="J305" s="959" t="s">
        <v>1293</v>
      </c>
      <c r="K305" s="52"/>
      <c r="L305" s="339">
        <v>43181</v>
      </c>
      <c r="N305" s="487" t="s">
        <v>1571</v>
      </c>
      <c r="O305" s="327" t="s">
        <v>88</v>
      </c>
      <c r="P305" s="52" t="s">
        <v>89</v>
      </c>
      <c r="Q305" s="447">
        <v>43160</v>
      </c>
      <c r="R305" s="121">
        <v>43161</v>
      </c>
      <c r="S305" s="327" t="s">
        <v>47</v>
      </c>
      <c r="T305" s="433" t="s">
        <v>1572</v>
      </c>
    </row>
    <row r="306" s="13" customFormat="1" ht="21.75" customHeight="1" spans="1:20">
      <c r="A306" s="1658">
        <v>6</v>
      </c>
      <c r="B306" s="149"/>
      <c r="C306" s="727" t="s">
        <v>1291</v>
      </c>
      <c r="D306" s="47" t="s">
        <v>41</v>
      </c>
      <c r="E306" s="43">
        <v>309800</v>
      </c>
      <c r="F306" s="43" t="s">
        <v>1573</v>
      </c>
      <c r="G306" s="136">
        <v>43143</v>
      </c>
      <c r="H306" s="493">
        <v>43156</v>
      </c>
      <c r="I306" s="52">
        <f ca="1" t="shared" si="6"/>
        <v>748</v>
      </c>
      <c r="J306" s="959" t="s">
        <v>1293</v>
      </c>
      <c r="K306" s="48"/>
      <c r="L306" s="339">
        <v>43181</v>
      </c>
      <c r="M306" s="339"/>
      <c r="N306" s="327" t="s">
        <v>1574</v>
      </c>
      <c r="O306" s="327" t="s">
        <v>698</v>
      </c>
      <c r="P306" s="52" t="s">
        <v>84</v>
      </c>
      <c r="Q306" s="121">
        <v>43136</v>
      </c>
      <c r="R306" s="121">
        <v>43159</v>
      </c>
      <c r="S306" s="52" t="s">
        <v>473</v>
      </c>
      <c r="T306" s="433" t="s">
        <v>1569</v>
      </c>
    </row>
    <row r="307" s="13" customFormat="1" ht="23.1" customHeight="1" spans="1:20">
      <c r="A307" s="1658">
        <v>19</v>
      </c>
      <c r="B307" s="149"/>
      <c r="C307" s="727" t="s">
        <v>644</v>
      </c>
      <c r="D307" s="47" t="s">
        <v>41</v>
      </c>
      <c r="E307" s="43">
        <v>343400</v>
      </c>
      <c r="F307" s="43" t="s">
        <v>1575</v>
      </c>
      <c r="G307" s="136">
        <v>43126</v>
      </c>
      <c r="H307" s="493">
        <v>43136</v>
      </c>
      <c r="I307" s="52">
        <f ca="1" t="shared" si="6"/>
        <v>768</v>
      </c>
      <c r="J307" s="959" t="s">
        <v>1293</v>
      </c>
      <c r="K307" s="48"/>
      <c r="L307" s="339">
        <v>43181</v>
      </c>
      <c r="M307" s="339"/>
      <c r="N307" s="327" t="s">
        <v>1576</v>
      </c>
      <c r="O307" s="327" t="s">
        <v>17</v>
      </c>
      <c r="P307" s="327" t="s">
        <v>1577</v>
      </c>
      <c r="Q307" s="377">
        <v>43153</v>
      </c>
      <c r="R307" s="121">
        <v>43154</v>
      </c>
      <c r="S307" s="327" t="s">
        <v>47</v>
      </c>
      <c r="T307" s="433" t="s">
        <v>847</v>
      </c>
    </row>
    <row r="308" s="13" customFormat="1" ht="23.1" customHeight="1" spans="1:20">
      <c r="A308" s="1658">
        <v>19</v>
      </c>
      <c r="B308" s="149"/>
      <c r="C308" s="727" t="s">
        <v>1291</v>
      </c>
      <c r="D308" s="47" t="s">
        <v>60</v>
      </c>
      <c r="E308" s="43">
        <v>309800</v>
      </c>
      <c r="F308" s="43" t="s">
        <v>1578</v>
      </c>
      <c r="G308" s="136">
        <v>43101</v>
      </c>
      <c r="H308" s="121">
        <v>43109</v>
      </c>
      <c r="I308" s="52">
        <f ca="1" t="shared" si="6"/>
        <v>795</v>
      </c>
      <c r="J308" s="721" t="s">
        <v>1497</v>
      </c>
      <c r="K308" s="48"/>
      <c r="L308" s="339">
        <v>43181</v>
      </c>
      <c r="M308" s="339" t="s">
        <v>52</v>
      </c>
      <c r="N308" s="450" t="s">
        <v>1579</v>
      </c>
      <c r="O308" s="81" t="s">
        <v>88</v>
      </c>
      <c r="P308" s="52" t="s">
        <v>89</v>
      </c>
      <c r="Q308" s="447">
        <v>43162</v>
      </c>
      <c r="R308" s="44">
        <v>43162</v>
      </c>
      <c r="S308" s="327" t="s">
        <v>47</v>
      </c>
      <c r="T308" s="433" t="s">
        <v>1580</v>
      </c>
    </row>
    <row r="309" s="14" customFormat="1" ht="23.1" customHeight="1" spans="1:20">
      <c r="A309" s="1658">
        <v>36</v>
      </c>
      <c r="B309" s="821"/>
      <c r="C309" s="727" t="s">
        <v>1308</v>
      </c>
      <c r="D309" s="1662" t="s">
        <v>41</v>
      </c>
      <c r="E309" s="43">
        <v>369800</v>
      </c>
      <c r="F309" s="43" t="s">
        <v>1581</v>
      </c>
      <c r="G309" s="136">
        <v>43161</v>
      </c>
      <c r="H309" s="493">
        <v>43166</v>
      </c>
      <c r="I309" s="52">
        <f ca="1" t="shared" si="6"/>
        <v>738</v>
      </c>
      <c r="J309" s="959" t="s">
        <v>1293</v>
      </c>
      <c r="K309" s="52"/>
      <c r="L309" s="339">
        <v>43181</v>
      </c>
      <c r="M309" s="338" t="s">
        <v>52</v>
      </c>
      <c r="N309" s="327" t="s">
        <v>1582</v>
      </c>
      <c r="O309" s="327" t="s">
        <v>730</v>
      </c>
      <c r="P309" s="327" t="s">
        <v>59</v>
      </c>
      <c r="Q309" s="377">
        <v>43162</v>
      </c>
      <c r="R309" s="121">
        <v>43162</v>
      </c>
      <c r="S309" s="327" t="s">
        <v>47</v>
      </c>
      <c r="T309" s="433" t="s">
        <v>855</v>
      </c>
    </row>
    <row r="310" s="13" customFormat="1" ht="23.1" customHeight="1" spans="1:20">
      <c r="A310" s="1658">
        <v>23</v>
      </c>
      <c r="B310" s="149"/>
      <c r="C310" s="727" t="s">
        <v>644</v>
      </c>
      <c r="D310" s="47" t="s">
        <v>41</v>
      </c>
      <c r="E310" s="43">
        <v>343400</v>
      </c>
      <c r="F310" s="43" t="s">
        <v>1583</v>
      </c>
      <c r="G310" s="136">
        <v>43153</v>
      </c>
      <c r="H310" s="493">
        <v>43161</v>
      </c>
      <c r="I310" s="52">
        <f ca="1" t="shared" si="6"/>
        <v>743</v>
      </c>
      <c r="J310" s="959" t="s">
        <v>1293</v>
      </c>
      <c r="K310" s="48"/>
      <c r="L310" s="339">
        <v>43181</v>
      </c>
      <c r="M310" s="339"/>
      <c r="N310" s="452" t="s">
        <v>1584</v>
      </c>
      <c r="O310" s="207" t="s">
        <v>683</v>
      </c>
      <c r="P310" s="48" t="s">
        <v>84</v>
      </c>
      <c r="Q310" s="377">
        <v>43099</v>
      </c>
      <c r="R310" s="121">
        <v>43159</v>
      </c>
      <c r="S310" s="327" t="s">
        <v>47</v>
      </c>
      <c r="T310" s="459" t="s">
        <v>1585</v>
      </c>
    </row>
    <row r="311" s="13" customFormat="1" ht="23.1" customHeight="1" spans="1:20">
      <c r="A311" s="1658">
        <v>23</v>
      </c>
      <c r="B311" s="149"/>
      <c r="C311" s="727" t="s">
        <v>644</v>
      </c>
      <c r="D311" s="47" t="s">
        <v>41</v>
      </c>
      <c r="E311" s="43">
        <v>343400</v>
      </c>
      <c r="F311" s="43" t="s">
        <v>1586</v>
      </c>
      <c r="G311" s="136">
        <v>43126</v>
      </c>
      <c r="H311" s="493">
        <v>43136</v>
      </c>
      <c r="I311" s="52">
        <f ca="1" t="shared" si="6"/>
        <v>768</v>
      </c>
      <c r="J311" s="959" t="s">
        <v>1293</v>
      </c>
      <c r="K311" s="48"/>
      <c r="L311" s="339">
        <v>43181</v>
      </c>
      <c r="M311" s="339"/>
      <c r="N311" s="452" t="s">
        <v>1587</v>
      </c>
      <c r="O311" s="207" t="s">
        <v>1240</v>
      </c>
      <c r="P311" s="48" t="s">
        <v>89</v>
      </c>
      <c r="Q311" s="377">
        <v>43175</v>
      </c>
      <c r="R311" s="121">
        <v>43175</v>
      </c>
      <c r="S311" s="327" t="s">
        <v>106</v>
      </c>
      <c r="T311" s="433" t="s">
        <v>1588</v>
      </c>
    </row>
    <row r="312" s="14" customFormat="1" ht="23.1" customHeight="1" spans="1:20">
      <c r="A312" s="1658">
        <v>24</v>
      </c>
      <c r="B312" s="821"/>
      <c r="C312" s="727" t="s">
        <v>644</v>
      </c>
      <c r="D312" s="47" t="s">
        <v>41</v>
      </c>
      <c r="E312" s="43">
        <v>343400</v>
      </c>
      <c r="F312" s="43" t="s">
        <v>1589</v>
      </c>
      <c r="G312" s="136">
        <v>43160</v>
      </c>
      <c r="H312" s="493">
        <v>43170</v>
      </c>
      <c r="I312" s="52">
        <f ca="1" t="shared" si="6"/>
        <v>734</v>
      </c>
      <c r="J312" s="959" t="s">
        <v>1293</v>
      </c>
      <c r="K312" s="52"/>
      <c r="L312" s="339">
        <v>43181</v>
      </c>
      <c r="M312" s="338"/>
      <c r="N312" s="447" t="s">
        <v>1590</v>
      </c>
      <c r="O312" s="229" t="s">
        <v>12</v>
      </c>
      <c r="P312" s="52" t="s">
        <v>84</v>
      </c>
      <c r="Q312" s="377">
        <v>43163</v>
      </c>
      <c r="R312" s="121">
        <v>43164</v>
      </c>
      <c r="S312" s="327" t="s">
        <v>47</v>
      </c>
      <c r="T312" s="433" t="s">
        <v>1591</v>
      </c>
    </row>
    <row r="313" s="13" customFormat="1" ht="23.1" customHeight="1" spans="1:20">
      <c r="A313" s="1658">
        <v>34</v>
      </c>
      <c r="B313" s="149"/>
      <c r="C313" s="727" t="s">
        <v>644</v>
      </c>
      <c r="D313" s="47" t="s">
        <v>60</v>
      </c>
      <c r="E313" s="43">
        <v>343400</v>
      </c>
      <c r="F313" s="43" t="s">
        <v>1592</v>
      </c>
      <c r="G313" s="136">
        <v>43132</v>
      </c>
      <c r="H313" s="493">
        <v>43158</v>
      </c>
      <c r="I313" s="52">
        <f ca="1" t="shared" si="6"/>
        <v>746</v>
      </c>
      <c r="J313" s="959" t="s">
        <v>1293</v>
      </c>
      <c r="K313" s="48"/>
      <c r="L313" s="339">
        <v>43181</v>
      </c>
      <c r="M313" s="339" t="s">
        <v>52</v>
      </c>
      <c r="N313" s="327" t="s">
        <v>1593</v>
      </c>
      <c r="O313" s="327" t="s">
        <v>12</v>
      </c>
      <c r="P313" s="327" t="s">
        <v>84</v>
      </c>
      <c r="Q313" s="377">
        <v>43162</v>
      </c>
      <c r="R313" s="121">
        <v>43162</v>
      </c>
      <c r="S313" s="327" t="s">
        <v>47</v>
      </c>
      <c r="T313" s="459" t="s">
        <v>1594</v>
      </c>
    </row>
    <row r="314" s="13" customFormat="1" ht="21.75" customHeight="1" spans="1:20">
      <c r="A314" s="1658">
        <v>9</v>
      </c>
      <c r="B314" s="149"/>
      <c r="C314" s="727" t="s">
        <v>1291</v>
      </c>
      <c r="D314" s="47" t="s">
        <v>41</v>
      </c>
      <c r="E314" s="43">
        <v>309800</v>
      </c>
      <c r="F314" s="43" t="s">
        <v>1595</v>
      </c>
      <c r="G314" s="136">
        <v>43145</v>
      </c>
      <c r="H314" s="493">
        <v>43159</v>
      </c>
      <c r="I314" s="52">
        <f ca="1" t="shared" si="6"/>
        <v>745</v>
      </c>
      <c r="J314" s="959" t="s">
        <v>1293</v>
      </c>
      <c r="K314" s="48"/>
      <c r="L314" s="339">
        <v>43181</v>
      </c>
      <c r="M314" s="339"/>
      <c r="N314" s="327" t="s">
        <v>1596</v>
      </c>
      <c r="O314" s="327" t="s">
        <v>1331</v>
      </c>
      <c r="P314" s="52" t="s">
        <v>59</v>
      </c>
      <c r="Q314" s="121">
        <v>43163</v>
      </c>
      <c r="R314" s="121">
        <v>43163</v>
      </c>
      <c r="S314" s="52" t="s">
        <v>473</v>
      </c>
      <c r="T314" s="433" t="s">
        <v>865</v>
      </c>
    </row>
    <row r="315" s="14" customFormat="1" ht="23.1" customHeight="1" spans="1:20">
      <c r="A315" s="1658">
        <v>21</v>
      </c>
      <c r="B315" s="821"/>
      <c r="C315" s="727" t="s">
        <v>1291</v>
      </c>
      <c r="D315" s="47" t="s">
        <v>145</v>
      </c>
      <c r="E315" s="43">
        <v>309800</v>
      </c>
      <c r="F315" s="43" t="s">
        <v>1597</v>
      </c>
      <c r="G315" s="136">
        <v>43140</v>
      </c>
      <c r="H315" s="493">
        <v>43159</v>
      </c>
      <c r="I315" s="52">
        <f ca="1" t="shared" si="6"/>
        <v>745</v>
      </c>
      <c r="J315" s="959" t="s">
        <v>1293</v>
      </c>
      <c r="K315" s="52"/>
      <c r="L315" s="339">
        <v>43181</v>
      </c>
      <c r="M315" s="338" t="s">
        <v>52</v>
      </c>
      <c r="N315" s="327" t="s">
        <v>1598</v>
      </c>
      <c r="O315" s="229" t="s">
        <v>88</v>
      </c>
      <c r="P315" s="52" t="s">
        <v>89</v>
      </c>
      <c r="Q315" s="447">
        <v>43169</v>
      </c>
      <c r="R315" s="47">
        <v>43170</v>
      </c>
      <c r="S315" s="327" t="s">
        <v>47</v>
      </c>
      <c r="T315" s="433" t="s">
        <v>1599</v>
      </c>
    </row>
    <row r="316" s="14" customFormat="1" ht="23.1" customHeight="1" spans="1:20">
      <c r="A316" s="1658">
        <v>24</v>
      </c>
      <c r="B316" s="821"/>
      <c r="C316" s="727" t="s">
        <v>644</v>
      </c>
      <c r="D316" s="1662" t="s">
        <v>645</v>
      </c>
      <c r="E316" s="43">
        <v>343400</v>
      </c>
      <c r="F316" s="43" t="s">
        <v>1600</v>
      </c>
      <c r="G316" s="136">
        <v>43158</v>
      </c>
      <c r="H316" s="493">
        <v>43168</v>
      </c>
      <c r="I316" s="52">
        <f ca="1" t="shared" si="6"/>
        <v>736</v>
      </c>
      <c r="J316" s="959" t="s">
        <v>1293</v>
      </c>
      <c r="K316" s="52"/>
      <c r="L316" s="339">
        <v>43181</v>
      </c>
      <c r="M316" s="338"/>
      <c r="N316" s="327" t="s">
        <v>1601</v>
      </c>
      <c r="O316" s="327" t="s">
        <v>980</v>
      </c>
      <c r="P316" s="327" t="s">
        <v>84</v>
      </c>
      <c r="Q316" s="377">
        <v>43178</v>
      </c>
      <c r="R316" s="121">
        <v>43178</v>
      </c>
      <c r="S316" s="327" t="s">
        <v>106</v>
      </c>
      <c r="T316" s="433" t="s">
        <v>1602</v>
      </c>
    </row>
    <row r="317" s="14" customFormat="1" ht="23.1" customHeight="1" spans="1:20">
      <c r="A317" s="1658">
        <v>37</v>
      </c>
      <c r="B317" s="821"/>
      <c r="C317" s="727" t="s">
        <v>1603</v>
      </c>
      <c r="D317" s="1662" t="s">
        <v>41</v>
      </c>
      <c r="E317" s="43">
        <v>409800</v>
      </c>
      <c r="F317" s="43" t="s">
        <v>1604</v>
      </c>
      <c r="G317" s="136">
        <v>43132</v>
      </c>
      <c r="H317" s="493">
        <v>43158</v>
      </c>
      <c r="I317" s="52">
        <f ca="1" t="shared" si="6"/>
        <v>746</v>
      </c>
      <c r="J317" s="959" t="s">
        <v>1293</v>
      </c>
      <c r="K317" s="52"/>
      <c r="L317" s="339">
        <v>43189</v>
      </c>
      <c r="M317" s="338" t="s">
        <v>52</v>
      </c>
      <c r="N317" s="327" t="s">
        <v>1605</v>
      </c>
      <c r="O317" s="327" t="s">
        <v>662</v>
      </c>
      <c r="P317" s="327" t="s">
        <v>59</v>
      </c>
      <c r="Q317" s="377">
        <v>43177</v>
      </c>
      <c r="R317" s="121">
        <v>43178</v>
      </c>
      <c r="S317" s="327" t="s">
        <v>106</v>
      </c>
      <c r="T317" s="433" t="s">
        <v>1606</v>
      </c>
    </row>
    <row r="318" s="13" customFormat="1" ht="21.75" customHeight="1" spans="1:20">
      <c r="A318" s="1658">
        <v>24</v>
      </c>
      <c r="B318" s="149"/>
      <c r="C318" s="727" t="s">
        <v>644</v>
      </c>
      <c r="D318" s="47" t="s">
        <v>41</v>
      </c>
      <c r="E318" s="43">
        <v>343400</v>
      </c>
      <c r="F318" s="43" t="s">
        <v>1607</v>
      </c>
      <c r="G318" s="136">
        <v>43172</v>
      </c>
      <c r="H318" s="493">
        <v>43180</v>
      </c>
      <c r="I318" s="52">
        <f ca="1" t="shared" si="6"/>
        <v>724</v>
      </c>
      <c r="J318" s="959" t="s">
        <v>1293</v>
      </c>
      <c r="K318" s="48"/>
      <c r="L318" s="339">
        <v>43189</v>
      </c>
      <c r="M318" s="339"/>
      <c r="N318" s="327" t="s">
        <v>1608</v>
      </c>
      <c r="O318" s="327" t="s">
        <v>1240</v>
      </c>
      <c r="P318" s="52" t="s">
        <v>89</v>
      </c>
      <c r="Q318" s="121">
        <v>43179</v>
      </c>
      <c r="R318" s="121">
        <v>43179</v>
      </c>
      <c r="S318" s="52" t="s">
        <v>47</v>
      </c>
      <c r="T318" s="433" t="s">
        <v>1606</v>
      </c>
    </row>
    <row r="319" s="14" customFormat="1" ht="23.1" customHeight="1" spans="1:20">
      <c r="A319" s="1658">
        <v>30</v>
      </c>
      <c r="B319" s="821"/>
      <c r="C319" s="727" t="s">
        <v>644</v>
      </c>
      <c r="D319" s="1662" t="s">
        <v>645</v>
      </c>
      <c r="E319" s="43">
        <v>343400</v>
      </c>
      <c r="F319" s="43" t="s">
        <v>1609</v>
      </c>
      <c r="G319" s="136">
        <v>43158</v>
      </c>
      <c r="H319" s="493">
        <v>43168</v>
      </c>
      <c r="I319" s="52">
        <f ca="1" t="shared" si="6"/>
        <v>736</v>
      </c>
      <c r="J319" s="959" t="s">
        <v>1293</v>
      </c>
      <c r="K319" s="52"/>
      <c r="L319" s="339">
        <v>43189</v>
      </c>
      <c r="M319" s="338"/>
      <c r="N319" s="327" t="s">
        <v>1610</v>
      </c>
      <c r="O319" s="327" t="s">
        <v>912</v>
      </c>
      <c r="P319" s="327" t="s">
        <v>59</v>
      </c>
      <c r="Q319" s="377">
        <v>43178</v>
      </c>
      <c r="R319" s="121">
        <v>43179</v>
      </c>
      <c r="S319" s="327" t="s">
        <v>47</v>
      </c>
      <c r="T319" s="433" t="s">
        <v>878</v>
      </c>
    </row>
    <row r="320" s="14" customFormat="1" ht="23.1" customHeight="1" spans="1:20">
      <c r="A320" s="1658">
        <v>31</v>
      </c>
      <c r="B320" s="821"/>
      <c r="C320" s="727" t="s">
        <v>644</v>
      </c>
      <c r="D320" s="1662" t="s">
        <v>645</v>
      </c>
      <c r="E320" s="43">
        <v>343400</v>
      </c>
      <c r="F320" s="43" t="s">
        <v>1611</v>
      </c>
      <c r="G320" s="136">
        <v>43158</v>
      </c>
      <c r="H320" s="493">
        <v>43168</v>
      </c>
      <c r="I320" s="52">
        <f ca="1" t="shared" si="6"/>
        <v>736</v>
      </c>
      <c r="J320" s="959" t="s">
        <v>1293</v>
      </c>
      <c r="K320" s="52"/>
      <c r="L320" s="339">
        <v>43189</v>
      </c>
      <c r="M320" s="338"/>
      <c r="N320" s="327" t="s">
        <v>1612</v>
      </c>
      <c r="O320" s="327" t="s">
        <v>662</v>
      </c>
      <c r="P320" s="327" t="s">
        <v>59</v>
      </c>
      <c r="Q320" s="377">
        <v>43185</v>
      </c>
      <c r="R320" s="121">
        <v>43185</v>
      </c>
      <c r="S320" s="327" t="s">
        <v>106</v>
      </c>
      <c r="T320" s="433" t="s">
        <v>878</v>
      </c>
    </row>
    <row r="321" s="13" customFormat="1" ht="21.75" customHeight="1" spans="1:20">
      <c r="A321" s="1658">
        <v>19</v>
      </c>
      <c r="B321" s="149"/>
      <c r="C321" s="727" t="s">
        <v>1291</v>
      </c>
      <c r="D321" s="47" t="s">
        <v>753</v>
      </c>
      <c r="E321" s="43">
        <v>309800</v>
      </c>
      <c r="F321" s="43" t="s">
        <v>1613</v>
      </c>
      <c r="G321" s="136">
        <v>43174</v>
      </c>
      <c r="H321" s="493">
        <v>43183</v>
      </c>
      <c r="I321" s="52">
        <f ca="1" t="shared" si="6"/>
        <v>721</v>
      </c>
      <c r="J321" s="959" t="s">
        <v>1293</v>
      </c>
      <c r="K321" s="48"/>
      <c r="L321" s="339">
        <v>43189</v>
      </c>
      <c r="M321" s="339"/>
      <c r="N321" s="450" t="s">
        <v>1614</v>
      </c>
      <c r="O321" s="81" t="s">
        <v>980</v>
      </c>
      <c r="P321" s="52" t="s">
        <v>84</v>
      </c>
      <c r="Q321" s="121">
        <v>43174</v>
      </c>
      <c r="R321" s="121">
        <v>43175</v>
      </c>
      <c r="S321" s="327" t="s">
        <v>106</v>
      </c>
      <c r="T321" s="433" t="s">
        <v>878</v>
      </c>
    </row>
    <row r="322" s="14" customFormat="1" ht="23.1" customHeight="1" spans="1:20">
      <c r="A322" s="1658">
        <v>27</v>
      </c>
      <c r="B322" s="821"/>
      <c r="C322" s="727" t="s">
        <v>644</v>
      </c>
      <c r="D322" s="1662" t="s">
        <v>645</v>
      </c>
      <c r="E322" s="43">
        <v>343400</v>
      </c>
      <c r="F322" s="43" t="s">
        <v>1615</v>
      </c>
      <c r="G322" s="136">
        <v>43158</v>
      </c>
      <c r="H322" s="493">
        <v>43168</v>
      </c>
      <c r="I322" s="52">
        <f ca="1" t="shared" si="6"/>
        <v>736</v>
      </c>
      <c r="J322" s="959" t="s">
        <v>1293</v>
      </c>
      <c r="K322" s="52"/>
      <c r="L322" s="339">
        <v>43189</v>
      </c>
      <c r="M322" s="338"/>
      <c r="N322" s="327" t="s">
        <v>1616</v>
      </c>
      <c r="O322" s="327" t="s">
        <v>1233</v>
      </c>
      <c r="P322" s="327" t="s">
        <v>303</v>
      </c>
      <c r="Q322" s="377">
        <v>43177</v>
      </c>
      <c r="R322" s="121">
        <v>43177</v>
      </c>
      <c r="S322" s="327" t="s">
        <v>47</v>
      </c>
      <c r="T322" s="433" t="s">
        <v>881</v>
      </c>
    </row>
    <row r="323" s="13" customFormat="1" ht="21.75" customHeight="1" spans="1:20">
      <c r="A323" s="1658">
        <v>9</v>
      </c>
      <c r="B323" s="149"/>
      <c r="C323" s="727" t="s">
        <v>1291</v>
      </c>
      <c r="D323" s="47" t="s">
        <v>41</v>
      </c>
      <c r="E323" s="43">
        <v>309800</v>
      </c>
      <c r="F323" s="43" t="s">
        <v>1617</v>
      </c>
      <c r="G323" s="136">
        <v>43153</v>
      </c>
      <c r="H323" s="493">
        <v>43161</v>
      </c>
      <c r="I323" s="52">
        <f ca="1" t="shared" si="6"/>
        <v>743</v>
      </c>
      <c r="J323" s="959" t="s">
        <v>1293</v>
      </c>
      <c r="K323" s="48"/>
      <c r="L323" s="339">
        <v>43189</v>
      </c>
      <c r="M323" s="339"/>
      <c r="N323" s="500" t="s">
        <v>1618</v>
      </c>
      <c r="O323" s="500" t="s">
        <v>912</v>
      </c>
      <c r="P323" s="392" t="s">
        <v>59</v>
      </c>
      <c r="Q323" s="1093">
        <v>43177</v>
      </c>
      <c r="R323" s="1093">
        <v>43177</v>
      </c>
      <c r="S323" s="392" t="s">
        <v>47</v>
      </c>
      <c r="T323" s="433" t="s">
        <v>1619</v>
      </c>
    </row>
    <row r="324" s="14" customFormat="1" ht="23.1" customHeight="1" spans="1:20">
      <c r="A324" s="1658">
        <v>28</v>
      </c>
      <c r="B324" s="821"/>
      <c r="C324" s="727" t="s">
        <v>644</v>
      </c>
      <c r="D324" s="1662" t="s">
        <v>645</v>
      </c>
      <c r="E324" s="43">
        <v>343400</v>
      </c>
      <c r="F324" s="43" t="s">
        <v>1620</v>
      </c>
      <c r="G324" s="136">
        <v>43158</v>
      </c>
      <c r="H324" s="493">
        <v>43168</v>
      </c>
      <c r="I324" s="52">
        <f ca="1" t="shared" si="6"/>
        <v>736</v>
      </c>
      <c r="J324" s="959" t="s">
        <v>1293</v>
      </c>
      <c r="K324" s="52"/>
      <c r="L324" s="339">
        <v>43189</v>
      </c>
      <c r="M324" s="338"/>
      <c r="N324" s="500" t="s">
        <v>1621</v>
      </c>
      <c r="O324" s="500" t="s">
        <v>45</v>
      </c>
      <c r="P324" s="500" t="s">
        <v>89</v>
      </c>
      <c r="Q324" s="782">
        <v>43183</v>
      </c>
      <c r="R324" s="1093">
        <v>43183</v>
      </c>
      <c r="S324" s="500" t="s">
        <v>47</v>
      </c>
      <c r="T324" s="433" t="s">
        <v>885</v>
      </c>
    </row>
    <row r="325" s="13" customFormat="1" ht="23.1" customHeight="1" spans="1:20">
      <c r="A325" s="1658">
        <v>20</v>
      </c>
      <c r="B325" s="149"/>
      <c r="C325" s="727" t="s">
        <v>1291</v>
      </c>
      <c r="D325" s="47" t="s">
        <v>1622</v>
      </c>
      <c r="E325" s="43">
        <v>309800</v>
      </c>
      <c r="F325" s="43" t="s">
        <v>1623</v>
      </c>
      <c r="G325" s="136">
        <v>43137</v>
      </c>
      <c r="H325" s="493">
        <v>43158</v>
      </c>
      <c r="I325" s="52">
        <f ca="1" t="shared" si="6"/>
        <v>746</v>
      </c>
      <c r="J325" s="959" t="s">
        <v>1293</v>
      </c>
      <c r="K325" s="52"/>
      <c r="L325" s="339">
        <v>43209</v>
      </c>
      <c r="M325" s="338"/>
      <c r="N325" s="452" t="s">
        <v>1624</v>
      </c>
      <c r="O325" s="207" t="s">
        <v>114</v>
      </c>
      <c r="P325" s="48" t="s">
        <v>89</v>
      </c>
      <c r="Q325" s="980">
        <v>43182</v>
      </c>
      <c r="R325" s="44">
        <v>43183</v>
      </c>
      <c r="S325" s="331" t="s">
        <v>47</v>
      </c>
      <c r="T325" s="433" t="s">
        <v>885</v>
      </c>
    </row>
    <row r="326" s="14" customFormat="1" ht="23.1" customHeight="1" spans="1:20">
      <c r="A326" s="1658">
        <v>19</v>
      </c>
      <c r="B326" s="821"/>
      <c r="C326" s="727" t="s">
        <v>1291</v>
      </c>
      <c r="D326" s="47" t="s">
        <v>1562</v>
      </c>
      <c r="E326" s="43">
        <v>309800</v>
      </c>
      <c r="F326" s="217" t="s">
        <v>1625</v>
      </c>
      <c r="G326" s="136">
        <v>43161</v>
      </c>
      <c r="H326" s="493">
        <v>43170</v>
      </c>
      <c r="I326" s="52">
        <f ca="1" t="shared" si="6"/>
        <v>734</v>
      </c>
      <c r="J326" s="959" t="s">
        <v>1293</v>
      </c>
      <c r="K326" s="52"/>
      <c r="L326" s="339">
        <v>43209</v>
      </c>
      <c r="M326" s="338" t="s">
        <v>52</v>
      </c>
      <c r="N326" s="327" t="s">
        <v>1626</v>
      </c>
      <c r="O326" s="327" t="s">
        <v>1401</v>
      </c>
      <c r="P326" s="52" t="s">
        <v>89</v>
      </c>
      <c r="Q326" s="121">
        <v>43185</v>
      </c>
      <c r="R326" s="121">
        <v>43186</v>
      </c>
      <c r="S326" s="52" t="s">
        <v>473</v>
      </c>
      <c r="T326" s="433" t="s">
        <v>1627</v>
      </c>
    </row>
    <row r="327" s="13" customFormat="1" ht="21.75" customHeight="1" spans="1:20">
      <c r="A327" s="1658">
        <v>23</v>
      </c>
      <c r="B327" s="149"/>
      <c r="C327" s="727" t="s">
        <v>644</v>
      </c>
      <c r="D327" s="47" t="s">
        <v>41</v>
      </c>
      <c r="E327" s="43">
        <v>343400</v>
      </c>
      <c r="F327" s="43" t="s">
        <v>1628</v>
      </c>
      <c r="G327" s="136">
        <v>43172</v>
      </c>
      <c r="H327" s="493">
        <v>43180</v>
      </c>
      <c r="I327" s="52">
        <f ca="1" t="shared" si="6"/>
        <v>724</v>
      </c>
      <c r="J327" s="959" t="s">
        <v>1293</v>
      </c>
      <c r="K327" s="48"/>
      <c r="L327" s="339">
        <v>43189</v>
      </c>
      <c r="M327" s="339"/>
      <c r="N327" s="327" t="s">
        <v>1629</v>
      </c>
      <c r="O327" s="327" t="s">
        <v>1630</v>
      </c>
      <c r="P327" s="52" t="s">
        <v>744</v>
      </c>
      <c r="Q327" s="121">
        <v>43175</v>
      </c>
      <c r="R327" s="121">
        <v>43180</v>
      </c>
      <c r="S327" s="52" t="s">
        <v>106</v>
      </c>
      <c r="T327" s="433" t="s">
        <v>1631</v>
      </c>
    </row>
    <row r="328" s="13" customFormat="1" ht="21.75" customHeight="1" spans="1:20">
      <c r="A328" s="1658">
        <v>14</v>
      </c>
      <c r="B328" s="149"/>
      <c r="C328" s="727" t="s">
        <v>1291</v>
      </c>
      <c r="D328" s="47" t="s">
        <v>41</v>
      </c>
      <c r="E328" s="43">
        <v>309800</v>
      </c>
      <c r="F328" s="43" t="s">
        <v>1632</v>
      </c>
      <c r="G328" s="136">
        <v>43168</v>
      </c>
      <c r="H328" s="493">
        <v>43180</v>
      </c>
      <c r="I328" s="52">
        <f ca="1" t="shared" si="6"/>
        <v>724</v>
      </c>
      <c r="J328" s="959" t="s">
        <v>1293</v>
      </c>
      <c r="K328" s="48"/>
      <c r="L328" s="339">
        <v>43189</v>
      </c>
      <c r="M328" s="339"/>
      <c r="N328" s="327" t="s">
        <v>1633</v>
      </c>
      <c r="O328" s="327" t="s">
        <v>730</v>
      </c>
      <c r="P328" s="52" t="s">
        <v>59</v>
      </c>
      <c r="Q328" s="121">
        <v>43186</v>
      </c>
      <c r="R328" s="121">
        <v>43187</v>
      </c>
      <c r="S328" s="52" t="s">
        <v>47</v>
      </c>
      <c r="T328" s="459" t="s">
        <v>1634</v>
      </c>
    </row>
    <row r="329" s="13" customFormat="1" ht="21.75" customHeight="1" spans="1:20">
      <c r="A329" s="1658">
        <v>17</v>
      </c>
      <c r="B329" s="149"/>
      <c r="C329" s="727" t="s">
        <v>1291</v>
      </c>
      <c r="D329" s="47" t="s">
        <v>41</v>
      </c>
      <c r="E329" s="43">
        <v>309800</v>
      </c>
      <c r="F329" s="43" t="s">
        <v>1635</v>
      </c>
      <c r="G329" s="136">
        <v>43180</v>
      </c>
      <c r="H329" s="493">
        <v>43190</v>
      </c>
      <c r="I329" s="52">
        <f ca="1" t="shared" si="6"/>
        <v>714</v>
      </c>
      <c r="J329" s="959" t="s">
        <v>1293</v>
      </c>
      <c r="K329" s="48"/>
      <c r="L329" s="339">
        <v>43209</v>
      </c>
      <c r="M329" s="339" t="s">
        <v>52</v>
      </c>
      <c r="N329" s="327" t="s">
        <v>1636</v>
      </c>
      <c r="O329" s="327" t="s">
        <v>80</v>
      </c>
      <c r="P329" s="52" t="s">
        <v>84</v>
      </c>
      <c r="Q329" s="121">
        <v>43201</v>
      </c>
      <c r="R329" s="121">
        <v>43201</v>
      </c>
      <c r="S329" s="52" t="s">
        <v>47</v>
      </c>
      <c r="T329" s="433" t="s">
        <v>1637</v>
      </c>
    </row>
    <row r="330" s="14" customFormat="1" ht="23.1" customHeight="1" spans="1:20">
      <c r="A330" s="1658">
        <v>41</v>
      </c>
      <c r="B330" s="821"/>
      <c r="C330" s="727" t="s">
        <v>644</v>
      </c>
      <c r="D330" s="47" t="s">
        <v>145</v>
      </c>
      <c r="E330" s="43">
        <v>343400</v>
      </c>
      <c r="F330" s="43" t="s">
        <v>1638</v>
      </c>
      <c r="G330" s="136">
        <v>43122</v>
      </c>
      <c r="H330" s="493">
        <v>43140</v>
      </c>
      <c r="I330" s="52">
        <f ca="1" t="shared" si="6"/>
        <v>764</v>
      </c>
      <c r="J330" s="959" t="s">
        <v>1293</v>
      </c>
      <c r="K330" s="52"/>
      <c r="L330" s="339">
        <v>43209</v>
      </c>
      <c r="M330" s="338"/>
      <c r="N330" s="327" t="s">
        <v>1639</v>
      </c>
      <c r="O330" s="327" t="s">
        <v>225</v>
      </c>
      <c r="P330" s="327" t="s">
        <v>84</v>
      </c>
      <c r="Q330" s="377">
        <v>43184</v>
      </c>
      <c r="R330" s="121">
        <v>43184</v>
      </c>
      <c r="S330" s="327" t="s">
        <v>47</v>
      </c>
      <c r="T330" s="459" t="s">
        <v>1640</v>
      </c>
    </row>
    <row r="331" s="13" customFormat="1" ht="21.75" customHeight="1" spans="1:20">
      <c r="A331" s="1658">
        <v>26</v>
      </c>
      <c r="B331" s="149"/>
      <c r="C331" s="727" t="s">
        <v>1291</v>
      </c>
      <c r="D331" s="47" t="s">
        <v>60</v>
      </c>
      <c r="E331" s="43">
        <v>309800</v>
      </c>
      <c r="F331" s="43" t="s">
        <v>1641</v>
      </c>
      <c r="G331" s="136">
        <v>43190</v>
      </c>
      <c r="H331" s="493">
        <v>43200</v>
      </c>
      <c r="I331" s="52">
        <f ca="1" t="shared" si="6"/>
        <v>704</v>
      </c>
      <c r="J331" s="959" t="s">
        <v>1293</v>
      </c>
      <c r="K331" s="503" t="s">
        <v>1642</v>
      </c>
      <c r="L331" s="339">
        <v>43209</v>
      </c>
      <c r="M331" s="339"/>
      <c r="N331" s="327" t="s">
        <v>1643</v>
      </c>
      <c r="O331" s="327" t="s">
        <v>683</v>
      </c>
      <c r="P331" s="52" t="s">
        <v>84</v>
      </c>
      <c r="Q331" s="121">
        <v>43192</v>
      </c>
      <c r="R331" s="121">
        <v>43192</v>
      </c>
      <c r="S331" s="52" t="s">
        <v>47</v>
      </c>
      <c r="T331" s="433" t="s">
        <v>1637</v>
      </c>
    </row>
    <row r="332" s="13" customFormat="1" ht="21.75" customHeight="1" spans="1:20">
      <c r="A332" s="1658">
        <v>12</v>
      </c>
      <c r="B332" s="149"/>
      <c r="C332" s="727" t="s">
        <v>1291</v>
      </c>
      <c r="D332" s="47" t="s">
        <v>41</v>
      </c>
      <c r="E332" s="43">
        <v>309800</v>
      </c>
      <c r="F332" s="43" t="s">
        <v>1644</v>
      </c>
      <c r="G332" s="136">
        <v>43168</v>
      </c>
      <c r="H332" s="493">
        <v>43177</v>
      </c>
      <c r="I332" s="52">
        <f ca="1" t="shared" si="6"/>
        <v>727</v>
      </c>
      <c r="J332" s="959" t="s">
        <v>1293</v>
      </c>
      <c r="K332" s="48"/>
      <c r="L332" s="339">
        <v>43189</v>
      </c>
      <c r="M332" s="339"/>
      <c r="N332" s="327" t="s">
        <v>1645</v>
      </c>
      <c r="O332" s="327" t="s">
        <v>1331</v>
      </c>
      <c r="P332" s="327" t="s">
        <v>59</v>
      </c>
      <c r="Q332" s="377">
        <v>43182</v>
      </c>
      <c r="R332" s="121">
        <v>43200</v>
      </c>
      <c r="S332" s="52" t="s">
        <v>473</v>
      </c>
      <c r="T332" s="433" t="s">
        <v>1646</v>
      </c>
    </row>
    <row r="333" s="13" customFormat="1" ht="21.75" customHeight="1" spans="1:20">
      <c r="A333" s="1658">
        <v>17</v>
      </c>
      <c r="B333" s="149"/>
      <c r="C333" s="727" t="s">
        <v>1291</v>
      </c>
      <c r="D333" s="47" t="s">
        <v>41</v>
      </c>
      <c r="E333" s="43">
        <v>309800</v>
      </c>
      <c r="F333" s="43" t="s">
        <v>1647</v>
      </c>
      <c r="G333" s="136">
        <v>43186</v>
      </c>
      <c r="H333" s="493">
        <v>43197</v>
      </c>
      <c r="I333" s="52">
        <f ca="1" t="shared" ref="I333:I364" si="7">TODAY()-H333</f>
        <v>707</v>
      </c>
      <c r="J333" s="959" t="s">
        <v>1293</v>
      </c>
      <c r="K333" s="48"/>
      <c r="L333" s="339">
        <v>43218</v>
      </c>
      <c r="M333" s="339" t="s">
        <v>52</v>
      </c>
      <c r="N333" s="327" t="s">
        <v>1648</v>
      </c>
      <c r="O333" s="327" t="s">
        <v>45</v>
      </c>
      <c r="P333" s="52" t="s">
        <v>89</v>
      </c>
      <c r="Q333" s="121">
        <v>43206</v>
      </c>
      <c r="R333" s="121">
        <v>43207</v>
      </c>
      <c r="S333" s="52" t="s">
        <v>106</v>
      </c>
      <c r="T333" s="433" t="s">
        <v>920</v>
      </c>
    </row>
    <row r="334" s="13" customFormat="1" ht="21.75" customHeight="1" spans="1:20">
      <c r="A334" s="1658">
        <v>41</v>
      </c>
      <c r="B334" s="149"/>
      <c r="C334" s="727" t="s">
        <v>644</v>
      </c>
      <c r="D334" s="47" t="s">
        <v>60</v>
      </c>
      <c r="E334" s="43">
        <v>343400</v>
      </c>
      <c r="F334" s="43" t="s">
        <v>1649</v>
      </c>
      <c r="G334" s="136">
        <v>43191</v>
      </c>
      <c r="H334" s="493">
        <v>43206</v>
      </c>
      <c r="I334" s="52">
        <f ca="1" t="shared" si="7"/>
        <v>698</v>
      </c>
      <c r="J334" s="959" t="s">
        <v>1293</v>
      </c>
      <c r="K334" s="48"/>
      <c r="L334" s="339">
        <v>43218</v>
      </c>
      <c r="M334" s="339"/>
      <c r="N334" s="450" t="s">
        <v>1650</v>
      </c>
      <c r="O334" s="81" t="s">
        <v>683</v>
      </c>
      <c r="P334" s="327" t="s">
        <v>84</v>
      </c>
      <c r="Q334" s="447">
        <v>43200</v>
      </c>
      <c r="R334" s="121">
        <v>43200</v>
      </c>
      <c r="S334" s="1095" t="s">
        <v>106</v>
      </c>
      <c r="T334" s="458" t="s">
        <v>920</v>
      </c>
    </row>
    <row r="335" s="13" customFormat="1" ht="21.75" customHeight="1" spans="1:20">
      <c r="A335" s="1658">
        <v>31</v>
      </c>
      <c r="B335" s="149"/>
      <c r="C335" s="727" t="s">
        <v>644</v>
      </c>
      <c r="D335" s="47" t="s">
        <v>41</v>
      </c>
      <c r="E335" s="43">
        <v>343400</v>
      </c>
      <c r="F335" s="43" t="s">
        <v>1651</v>
      </c>
      <c r="G335" s="136">
        <v>43186</v>
      </c>
      <c r="H335" s="493">
        <v>43197</v>
      </c>
      <c r="I335" s="52">
        <f ca="1" t="shared" si="7"/>
        <v>707</v>
      </c>
      <c r="J335" s="959" t="s">
        <v>1293</v>
      </c>
      <c r="K335" s="48"/>
      <c r="L335" s="339">
        <v>43209</v>
      </c>
      <c r="M335" s="339" t="s">
        <v>52</v>
      </c>
      <c r="N335" s="327" t="s">
        <v>1652</v>
      </c>
      <c r="O335" s="327" t="s">
        <v>912</v>
      </c>
      <c r="P335" s="52" t="s">
        <v>59</v>
      </c>
      <c r="Q335" s="121">
        <v>43201</v>
      </c>
      <c r="R335" s="121">
        <v>43201</v>
      </c>
      <c r="S335" s="52" t="s">
        <v>106</v>
      </c>
      <c r="T335" s="433" t="s">
        <v>924</v>
      </c>
    </row>
    <row r="336" s="13" customFormat="1" ht="21.75" customHeight="1" spans="1:20">
      <c r="A336" s="1658">
        <v>33</v>
      </c>
      <c r="B336" s="149"/>
      <c r="C336" s="727" t="s">
        <v>1291</v>
      </c>
      <c r="D336" s="47" t="s">
        <v>60</v>
      </c>
      <c r="E336" s="43">
        <v>309800</v>
      </c>
      <c r="F336" s="43" t="s">
        <v>1653</v>
      </c>
      <c r="G336" s="136">
        <v>43191</v>
      </c>
      <c r="H336" s="493">
        <v>43206</v>
      </c>
      <c r="I336" s="52">
        <f ca="1" t="shared" si="7"/>
        <v>698</v>
      </c>
      <c r="J336" s="959" t="s">
        <v>1293</v>
      </c>
      <c r="K336" s="48"/>
      <c r="L336" s="339">
        <v>43218</v>
      </c>
      <c r="M336" s="339" t="s">
        <v>52</v>
      </c>
      <c r="N336" s="447" t="s">
        <v>1654</v>
      </c>
      <c r="O336" s="229" t="s">
        <v>17</v>
      </c>
      <c r="P336" s="52" t="s">
        <v>89</v>
      </c>
      <c r="Q336" s="377">
        <v>43177</v>
      </c>
      <c r="R336" s="47">
        <v>43178</v>
      </c>
      <c r="S336" s="327" t="s">
        <v>47</v>
      </c>
      <c r="T336" s="433" t="s">
        <v>1655</v>
      </c>
    </row>
    <row r="337" s="13" customFormat="1" ht="21.75" customHeight="1" spans="1:20">
      <c r="A337" s="1658">
        <v>28</v>
      </c>
      <c r="B337" s="149"/>
      <c r="C337" s="727" t="s">
        <v>644</v>
      </c>
      <c r="D337" s="47" t="s">
        <v>41</v>
      </c>
      <c r="E337" s="43">
        <v>345700</v>
      </c>
      <c r="F337" s="43" t="s">
        <v>1656</v>
      </c>
      <c r="G337" s="136">
        <v>43191</v>
      </c>
      <c r="H337" s="493">
        <v>43206</v>
      </c>
      <c r="I337" s="52">
        <f ca="1" t="shared" si="7"/>
        <v>698</v>
      </c>
      <c r="J337" s="959" t="s">
        <v>1293</v>
      </c>
      <c r="K337" s="48"/>
      <c r="L337" s="339">
        <v>43218</v>
      </c>
      <c r="M337" s="339" t="s">
        <v>52</v>
      </c>
      <c r="N337" s="450" t="s">
        <v>1657</v>
      </c>
      <c r="O337" s="81" t="s">
        <v>70</v>
      </c>
      <c r="P337" s="52" t="s">
        <v>59</v>
      </c>
      <c r="Q337" s="447">
        <v>43113</v>
      </c>
      <c r="R337" s="121">
        <v>43206</v>
      </c>
      <c r="S337" s="327" t="s">
        <v>106</v>
      </c>
      <c r="T337" s="433" t="s">
        <v>1658</v>
      </c>
    </row>
    <row r="338" s="13" customFormat="1" ht="21.75" customHeight="1" spans="1:20">
      <c r="A338" s="1658">
        <v>36</v>
      </c>
      <c r="B338" s="149"/>
      <c r="C338" s="727" t="s">
        <v>644</v>
      </c>
      <c r="D338" s="47" t="s">
        <v>41</v>
      </c>
      <c r="E338" s="43">
        <v>345700</v>
      </c>
      <c r="F338" s="43" t="s">
        <v>1659</v>
      </c>
      <c r="G338" s="136">
        <v>43200</v>
      </c>
      <c r="H338" s="493">
        <v>43207</v>
      </c>
      <c r="I338" s="52">
        <f ca="1" t="shared" si="7"/>
        <v>697</v>
      </c>
      <c r="J338" s="959" t="s">
        <v>1293</v>
      </c>
      <c r="K338" s="48"/>
      <c r="L338" s="339">
        <v>43218</v>
      </c>
      <c r="M338" s="339"/>
      <c r="N338" s="450" t="s">
        <v>1660</v>
      </c>
      <c r="O338" s="81" t="s">
        <v>912</v>
      </c>
      <c r="P338" s="52" t="s">
        <v>59</v>
      </c>
      <c r="Q338" s="447">
        <v>43208</v>
      </c>
      <c r="R338" s="121">
        <v>43208</v>
      </c>
      <c r="S338" s="327" t="s">
        <v>47</v>
      </c>
      <c r="T338" s="433" t="s">
        <v>933</v>
      </c>
    </row>
    <row r="339" s="13" customFormat="1" ht="21.75" customHeight="1" spans="1:20">
      <c r="A339" s="1658">
        <v>46</v>
      </c>
      <c r="B339" s="149"/>
      <c r="C339" s="727" t="s">
        <v>644</v>
      </c>
      <c r="D339" s="47" t="s">
        <v>645</v>
      </c>
      <c r="E339" s="43">
        <v>343400</v>
      </c>
      <c r="F339" s="43" t="s">
        <v>1661</v>
      </c>
      <c r="G339" s="136">
        <v>43179</v>
      </c>
      <c r="H339" s="493">
        <v>43190</v>
      </c>
      <c r="I339" s="52">
        <f ca="1" t="shared" si="7"/>
        <v>714</v>
      </c>
      <c r="J339" s="959" t="s">
        <v>1293</v>
      </c>
      <c r="K339" s="48"/>
      <c r="L339" s="339">
        <v>43218</v>
      </c>
      <c r="M339" s="339"/>
      <c r="N339" s="505" t="s">
        <v>1662</v>
      </c>
      <c r="O339" s="488" t="s">
        <v>225</v>
      </c>
      <c r="P339" s="503" t="s">
        <v>84</v>
      </c>
      <c r="Q339" s="504">
        <v>43191</v>
      </c>
      <c r="R339" s="1755">
        <v>43212</v>
      </c>
      <c r="S339" s="1084" t="s">
        <v>47</v>
      </c>
      <c r="T339" s="433" t="s">
        <v>950</v>
      </c>
    </row>
    <row r="340" s="13" customFormat="1" ht="21.75" customHeight="1" spans="1:20">
      <c r="A340" s="1658">
        <v>37</v>
      </c>
      <c r="B340" s="149"/>
      <c r="C340" s="727" t="s">
        <v>644</v>
      </c>
      <c r="D340" s="47" t="s">
        <v>41</v>
      </c>
      <c r="E340" s="43">
        <v>345700</v>
      </c>
      <c r="F340" s="43" t="s">
        <v>1663</v>
      </c>
      <c r="G340" s="136">
        <v>43209</v>
      </c>
      <c r="H340" s="493">
        <v>43218</v>
      </c>
      <c r="I340" s="52">
        <f ca="1" t="shared" si="7"/>
        <v>686</v>
      </c>
      <c r="J340" s="959" t="s">
        <v>1293</v>
      </c>
      <c r="K340" s="48"/>
      <c r="L340" s="339">
        <v>43218</v>
      </c>
      <c r="M340" s="339"/>
      <c r="N340" s="450" t="s">
        <v>1664</v>
      </c>
      <c r="O340" s="81" t="s">
        <v>70</v>
      </c>
      <c r="P340" s="52" t="s">
        <v>59</v>
      </c>
      <c r="Q340" s="447">
        <v>43205</v>
      </c>
      <c r="R340" s="121">
        <v>43211</v>
      </c>
      <c r="S340" s="327" t="s">
        <v>106</v>
      </c>
      <c r="T340" s="433" t="s">
        <v>946</v>
      </c>
    </row>
    <row r="341" s="14" customFormat="1" ht="23.1" customHeight="1" spans="1:20">
      <c r="A341" s="1658">
        <v>6</v>
      </c>
      <c r="B341" s="821"/>
      <c r="C341" s="706" t="s">
        <v>1464</v>
      </c>
      <c r="D341" s="47" t="s">
        <v>60</v>
      </c>
      <c r="E341" s="43">
        <v>292800</v>
      </c>
      <c r="F341" s="43" t="s">
        <v>1665</v>
      </c>
      <c r="G341" s="136">
        <v>43200</v>
      </c>
      <c r="H341" s="493">
        <v>43209</v>
      </c>
      <c r="I341" s="52">
        <f ca="1" t="shared" si="7"/>
        <v>695</v>
      </c>
      <c r="J341" s="959" t="s">
        <v>1293</v>
      </c>
      <c r="K341" s="52"/>
      <c r="L341" s="339">
        <v>43218</v>
      </c>
      <c r="M341" s="338"/>
      <c r="N341" s="52" t="s">
        <v>1666</v>
      </c>
      <c r="O341" s="52" t="s">
        <v>114</v>
      </c>
      <c r="P341" s="52" t="s">
        <v>89</v>
      </c>
      <c r="Q341" s="47">
        <v>43211</v>
      </c>
      <c r="R341" s="47">
        <v>43212</v>
      </c>
      <c r="S341" s="52" t="s">
        <v>106</v>
      </c>
      <c r="T341" s="433" t="s">
        <v>946</v>
      </c>
    </row>
    <row r="342" s="13" customFormat="1" ht="21.75" customHeight="1" spans="1:20">
      <c r="A342" s="1658">
        <v>29</v>
      </c>
      <c r="B342" s="149"/>
      <c r="C342" s="727" t="s">
        <v>1291</v>
      </c>
      <c r="D342" s="47" t="s">
        <v>145</v>
      </c>
      <c r="E342" s="43">
        <v>309800</v>
      </c>
      <c r="F342" s="43" t="s">
        <v>1667</v>
      </c>
      <c r="G342" s="136">
        <v>43204</v>
      </c>
      <c r="H342" s="493">
        <v>43213</v>
      </c>
      <c r="I342" s="52">
        <f ca="1" t="shared" si="7"/>
        <v>691</v>
      </c>
      <c r="J342" s="959" t="s">
        <v>1293</v>
      </c>
      <c r="K342" s="48"/>
      <c r="L342" s="339">
        <v>43218</v>
      </c>
      <c r="M342" s="339"/>
      <c r="N342" s="450" t="s">
        <v>1668</v>
      </c>
      <c r="O342" s="81" t="s">
        <v>889</v>
      </c>
      <c r="P342" s="52" t="s">
        <v>84</v>
      </c>
      <c r="Q342" s="447">
        <v>43198</v>
      </c>
      <c r="R342" s="121">
        <v>43205</v>
      </c>
      <c r="S342" s="52" t="s">
        <v>47</v>
      </c>
      <c r="T342" s="433" t="s">
        <v>946</v>
      </c>
    </row>
    <row r="343" s="13" customFormat="1" ht="21.75" customHeight="1" spans="1:20">
      <c r="A343" s="1658">
        <v>47</v>
      </c>
      <c r="B343" s="149"/>
      <c r="C343" s="727" t="s">
        <v>644</v>
      </c>
      <c r="D343" s="47" t="s">
        <v>645</v>
      </c>
      <c r="E343" s="43">
        <v>345700</v>
      </c>
      <c r="F343" s="43" t="s">
        <v>1669</v>
      </c>
      <c r="G343" s="136">
        <v>43209</v>
      </c>
      <c r="H343" s="493">
        <v>43218</v>
      </c>
      <c r="I343" s="52">
        <f ca="1" t="shared" si="7"/>
        <v>686</v>
      </c>
      <c r="J343" s="959" t="s">
        <v>1293</v>
      </c>
      <c r="K343" s="48"/>
      <c r="L343" s="339">
        <v>43218</v>
      </c>
      <c r="M343" s="339"/>
      <c r="N343" s="327" t="s">
        <v>1670</v>
      </c>
      <c r="O343" s="327" t="s">
        <v>17</v>
      </c>
      <c r="P343" s="52" t="s">
        <v>46</v>
      </c>
      <c r="Q343" s="121">
        <v>43215</v>
      </c>
      <c r="R343" s="121">
        <v>43215</v>
      </c>
      <c r="S343" s="52" t="s">
        <v>47</v>
      </c>
      <c r="T343" s="481" t="s">
        <v>946</v>
      </c>
    </row>
    <row r="344" s="14" customFormat="1" ht="23.1" customHeight="1" spans="1:20">
      <c r="A344" s="1658">
        <v>51</v>
      </c>
      <c r="B344" s="821"/>
      <c r="C344" s="727" t="s">
        <v>644</v>
      </c>
      <c r="D344" s="47" t="s">
        <v>145</v>
      </c>
      <c r="E344" s="43">
        <v>345700</v>
      </c>
      <c r="F344" s="43" t="s">
        <v>1671</v>
      </c>
      <c r="G344" s="136">
        <v>43203</v>
      </c>
      <c r="H344" s="493">
        <v>43209</v>
      </c>
      <c r="I344" s="52">
        <f ca="1" t="shared" si="7"/>
        <v>695</v>
      </c>
      <c r="J344" s="959" t="s">
        <v>1293</v>
      </c>
      <c r="K344" s="52"/>
      <c r="L344" s="339">
        <v>43218</v>
      </c>
      <c r="M344" s="338"/>
      <c r="N344" s="450" t="s">
        <v>1672</v>
      </c>
      <c r="O344" s="81" t="s">
        <v>88</v>
      </c>
      <c r="P344" s="52" t="s">
        <v>89</v>
      </c>
      <c r="Q344" s="377">
        <v>43212</v>
      </c>
      <c r="R344" s="121">
        <v>43217</v>
      </c>
      <c r="S344" s="327" t="s">
        <v>47</v>
      </c>
      <c r="T344" s="481" t="s">
        <v>946</v>
      </c>
    </row>
    <row r="345" s="13" customFormat="1" ht="21.75" customHeight="1" spans="1:20">
      <c r="A345" s="1658">
        <v>42</v>
      </c>
      <c r="B345" s="149"/>
      <c r="C345" s="727" t="s">
        <v>644</v>
      </c>
      <c r="D345" s="47" t="s">
        <v>41</v>
      </c>
      <c r="E345" s="43">
        <v>345700</v>
      </c>
      <c r="F345" s="43" t="s">
        <v>1673</v>
      </c>
      <c r="G345" s="136">
        <v>43209</v>
      </c>
      <c r="H345" s="493">
        <v>43220</v>
      </c>
      <c r="I345" s="52">
        <f ca="1" t="shared" si="7"/>
        <v>684</v>
      </c>
      <c r="J345" s="959" t="s">
        <v>1293</v>
      </c>
      <c r="K345" s="48"/>
      <c r="L345" s="339">
        <v>43218</v>
      </c>
      <c r="M345" s="339"/>
      <c r="N345" s="450" t="s">
        <v>1674</v>
      </c>
      <c r="O345" s="81" t="s">
        <v>17</v>
      </c>
      <c r="P345" s="52" t="s">
        <v>46</v>
      </c>
      <c r="Q345" s="447">
        <v>43221</v>
      </c>
      <c r="R345" s="121">
        <v>43221</v>
      </c>
      <c r="S345" s="327" t="s">
        <v>106</v>
      </c>
      <c r="T345" s="433" t="s">
        <v>1675</v>
      </c>
    </row>
    <row r="346" s="13" customFormat="1" ht="21.75" customHeight="1" spans="1:20">
      <c r="A346" s="1658">
        <v>37</v>
      </c>
      <c r="B346" s="149"/>
      <c r="C346" s="727" t="s">
        <v>644</v>
      </c>
      <c r="D346" s="47" t="s">
        <v>41</v>
      </c>
      <c r="E346" s="43">
        <v>343400</v>
      </c>
      <c r="F346" s="43" t="s">
        <v>1676</v>
      </c>
      <c r="G346" s="136">
        <v>43186</v>
      </c>
      <c r="H346" s="493">
        <v>43197</v>
      </c>
      <c r="I346" s="52">
        <f ca="1" t="shared" si="7"/>
        <v>707</v>
      </c>
      <c r="J346" s="959" t="s">
        <v>1293</v>
      </c>
      <c r="K346" s="194" t="s">
        <v>1677</v>
      </c>
      <c r="L346" s="339">
        <v>43218</v>
      </c>
      <c r="M346" s="339" t="s">
        <v>52</v>
      </c>
      <c r="N346" s="450" t="s">
        <v>1678</v>
      </c>
      <c r="O346" s="81" t="s">
        <v>70</v>
      </c>
      <c r="P346" s="52" t="s">
        <v>59</v>
      </c>
      <c r="Q346" s="447">
        <v>43200</v>
      </c>
      <c r="R346" s="121">
        <v>43200</v>
      </c>
      <c r="S346" s="327" t="s">
        <v>47</v>
      </c>
      <c r="T346" s="433" t="s">
        <v>1679</v>
      </c>
    </row>
    <row r="347" s="13" customFormat="1" ht="21.75" customHeight="1" spans="1:20">
      <c r="A347" s="1658">
        <v>35</v>
      </c>
      <c r="B347" s="149"/>
      <c r="C347" s="727" t="s">
        <v>644</v>
      </c>
      <c r="D347" s="47" t="s">
        <v>41</v>
      </c>
      <c r="E347" s="43">
        <v>345700</v>
      </c>
      <c r="F347" s="43" t="s">
        <v>1680</v>
      </c>
      <c r="G347" s="136">
        <v>43209</v>
      </c>
      <c r="H347" s="493">
        <v>43218</v>
      </c>
      <c r="I347" s="52">
        <f ca="1" t="shared" si="7"/>
        <v>686</v>
      </c>
      <c r="J347" s="959" t="s">
        <v>1293</v>
      </c>
      <c r="K347" s="48"/>
      <c r="L347" s="339">
        <v>43218</v>
      </c>
      <c r="M347" s="339"/>
      <c r="N347" s="450" t="s">
        <v>1681</v>
      </c>
      <c r="O347" s="81" t="s">
        <v>70</v>
      </c>
      <c r="P347" s="52" t="s">
        <v>59</v>
      </c>
      <c r="Q347" s="447">
        <v>43214</v>
      </c>
      <c r="R347" s="121">
        <v>43215</v>
      </c>
      <c r="S347" s="327" t="s">
        <v>47</v>
      </c>
      <c r="T347" s="433" t="s">
        <v>1682</v>
      </c>
    </row>
    <row r="348" s="13" customFormat="1" ht="21.75" customHeight="1" spans="1:20">
      <c r="A348" s="1658">
        <v>38</v>
      </c>
      <c r="B348" s="149"/>
      <c r="C348" s="727" t="s">
        <v>644</v>
      </c>
      <c r="D348" s="47" t="s">
        <v>41</v>
      </c>
      <c r="E348" s="43">
        <v>345700</v>
      </c>
      <c r="F348" s="43" t="s">
        <v>1683</v>
      </c>
      <c r="G348" s="136">
        <v>43209</v>
      </c>
      <c r="H348" s="493">
        <v>43218</v>
      </c>
      <c r="I348" s="52">
        <f ca="1" t="shared" si="7"/>
        <v>686</v>
      </c>
      <c r="J348" s="959" t="s">
        <v>1293</v>
      </c>
      <c r="K348" s="48"/>
      <c r="L348" s="339">
        <v>43218</v>
      </c>
      <c r="M348" s="339"/>
      <c r="N348" s="450" t="s">
        <v>1678</v>
      </c>
      <c r="O348" s="81" t="s">
        <v>70</v>
      </c>
      <c r="P348" s="52" t="s">
        <v>59</v>
      </c>
      <c r="Q348" s="447">
        <v>43200</v>
      </c>
      <c r="R348" s="121">
        <v>43200</v>
      </c>
      <c r="S348" s="327" t="s">
        <v>47</v>
      </c>
      <c r="T348" s="433" t="s">
        <v>1682</v>
      </c>
    </row>
    <row r="349" s="13" customFormat="1" ht="21.75" customHeight="1" spans="1:20">
      <c r="A349" s="1658">
        <v>11</v>
      </c>
      <c r="B349" s="149"/>
      <c r="C349" s="727" t="s">
        <v>1291</v>
      </c>
      <c r="D349" s="47" t="s">
        <v>41</v>
      </c>
      <c r="E349" s="43">
        <v>309800</v>
      </c>
      <c r="F349" s="43" t="s">
        <v>1684</v>
      </c>
      <c r="G349" s="136">
        <v>43168</v>
      </c>
      <c r="H349" s="493">
        <v>43178</v>
      </c>
      <c r="I349" s="52">
        <f ca="1" t="shared" si="7"/>
        <v>726</v>
      </c>
      <c r="J349" s="959" t="s">
        <v>1293</v>
      </c>
      <c r="K349" s="48"/>
      <c r="L349" s="339">
        <v>43189</v>
      </c>
      <c r="M349" s="339"/>
      <c r="N349" s="450" t="s">
        <v>1685</v>
      </c>
      <c r="O349" s="81" t="s">
        <v>80</v>
      </c>
      <c r="P349" s="52" t="s">
        <v>84</v>
      </c>
      <c r="Q349" s="121">
        <v>43190</v>
      </c>
      <c r="R349" s="121">
        <v>43220</v>
      </c>
      <c r="S349" s="52" t="s">
        <v>47</v>
      </c>
      <c r="T349" s="1081" t="s">
        <v>1686</v>
      </c>
    </row>
    <row r="350" s="14" customFormat="1" ht="23.1" customHeight="1" spans="1:22">
      <c r="A350" s="1658">
        <v>52</v>
      </c>
      <c r="B350" s="1554"/>
      <c r="C350" s="727" t="s">
        <v>1308</v>
      </c>
      <c r="D350" s="1661" t="s">
        <v>41</v>
      </c>
      <c r="E350" s="427">
        <v>369800</v>
      </c>
      <c r="F350" s="427" t="s">
        <v>1687</v>
      </c>
      <c r="G350" s="439">
        <v>43176</v>
      </c>
      <c r="H350" s="525">
        <v>43186</v>
      </c>
      <c r="I350" s="431">
        <f ca="1" t="shared" si="7"/>
        <v>718</v>
      </c>
      <c r="J350" s="1232" t="s">
        <v>1293</v>
      </c>
      <c r="K350" s="431"/>
      <c r="L350" s="449">
        <v>43250</v>
      </c>
      <c r="M350" s="562"/>
      <c r="N350" s="445" t="s">
        <v>1688</v>
      </c>
      <c r="O350" s="445" t="s">
        <v>698</v>
      </c>
      <c r="P350" s="445" t="s">
        <v>46</v>
      </c>
      <c r="Q350" s="553">
        <v>43220</v>
      </c>
      <c r="R350" s="440">
        <v>43220</v>
      </c>
      <c r="S350" s="1676" t="s">
        <v>106</v>
      </c>
      <c r="T350" s="433" t="s">
        <v>1682</v>
      </c>
      <c r="U350" s="841"/>
      <c r="V350" s="841"/>
    </row>
    <row r="351" s="13" customFormat="1" ht="21.75" customHeight="1" spans="1:20">
      <c r="A351" s="1658">
        <v>34</v>
      </c>
      <c r="B351" s="149"/>
      <c r="C351" s="727" t="s">
        <v>644</v>
      </c>
      <c r="D351" s="47" t="s">
        <v>41</v>
      </c>
      <c r="E351" s="43">
        <v>345700</v>
      </c>
      <c r="F351" s="43" t="s">
        <v>1689</v>
      </c>
      <c r="G351" s="136">
        <v>43209</v>
      </c>
      <c r="H351" s="493">
        <v>43218</v>
      </c>
      <c r="I351" s="52">
        <f ca="1" t="shared" si="7"/>
        <v>686</v>
      </c>
      <c r="J351" s="959" t="s">
        <v>1293</v>
      </c>
      <c r="K351" s="48"/>
      <c r="L351" s="339">
        <v>43218</v>
      </c>
      <c r="M351" s="339"/>
      <c r="N351" s="450" t="s">
        <v>1690</v>
      </c>
      <c r="O351" s="81" t="s">
        <v>88</v>
      </c>
      <c r="P351" s="52" t="s">
        <v>89</v>
      </c>
      <c r="Q351" s="447">
        <v>43217</v>
      </c>
      <c r="R351" s="121">
        <v>43217</v>
      </c>
      <c r="S351" s="327" t="s">
        <v>47</v>
      </c>
      <c r="T351" s="433" t="s">
        <v>963</v>
      </c>
    </row>
    <row r="352" s="13" customFormat="1" ht="23.1" customHeight="1" spans="1:20">
      <c r="A352" s="1658">
        <v>26</v>
      </c>
      <c r="B352" s="149"/>
      <c r="C352" s="727" t="s">
        <v>1291</v>
      </c>
      <c r="D352" s="47" t="s">
        <v>60</v>
      </c>
      <c r="E352" s="43">
        <v>309800</v>
      </c>
      <c r="F352" s="43" t="s">
        <v>1691</v>
      </c>
      <c r="G352" s="136">
        <v>43209</v>
      </c>
      <c r="H352" s="121">
        <v>43216</v>
      </c>
      <c r="I352" s="52">
        <f ca="1" t="shared" si="7"/>
        <v>688</v>
      </c>
      <c r="J352" s="959" t="s">
        <v>1293</v>
      </c>
      <c r="K352" s="48"/>
      <c r="L352" s="339">
        <v>43218</v>
      </c>
      <c r="M352" s="339"/>
      <c r="N352" s="450" t="s">
        <v>1692</v>
      </c>
      <c r="O352" s="81" t="s">
        <v>1439</v>
      </c>
      <c r="P352" s="52" t="s">
        <v>89</v>
      </c>
      <c r="Q352" s="447">
        <v>43211</v>
      </c>
      <c r="R352" s="47">
        <v>43218</v>
      </c>
      <c r="S352" s="327" t="s">
        <v>47</v>
      </c>
      <c r="T352" s="433" t="s">
        <v>967</v>
      </c>
    </row>
    <row r="353" s="13" customFormat="1" ht="21.75" customHeight="1" spans="1:20">
      <c r="A353" s="1658">
        <v>12</v>
      </c>
      <c r="B353" s="149"/>
      <c r="C353" s="727" t="s">
        <v>1291</v>
      </c>
      <c r="D353" s="47" t="s">
        <v>41</v>
      </c>
      <c r="E353" s="43">
        <v>309800</v>
      </c>
      <c r="F353" s="468" t="s">
        <v>1693</v>
      </c>
      <c r="G353" s="136">
        <v>43186</v>
      </c>
      <c r="H353" s="493">
        <v>43195</v>
      </c>
      <c r="I353" s="52">
        <f ca="1" t="shared" si="7"/>
        <v>709</v>
      </c>
      <c r="J353" s="959" t="s">
        <v>1293</v>
      </c>
      <c r="K353" s="48"/>
      <c r="L353" s="339">
        <v>43218</v>
      </c>
      <c r="M353" s="339" t="s">
        <v>52</v>
      </c>
      <c r="N353" s="327" t="s">
        <v>1694</v>
      </c>
      <c r="O353" s="327" t="s">
        <v>698</v>
      </c>
      <c r="P353" s="52" t="s">
        <v>46</v>
      </c>
      <c r="Q353" s="121">
        <v>43204</v>
      </c>
      <c r="R353" s="121">
        <v>43205</v>
      </c>
      <c r="S353" s="52" t="s">
        <v>47</v>
      </c>
      <c r="T353" s="433" t="s">
        <v>967</v>
      </c>
    </row>
    <row r="354" s="13" customFormat="1" ht="21.75" customHeight="1" spans="1:20">
      <c r="A354" s="1658">
        <v>38</v>
      </c>
      <c r="B354" s="149"/>
      <c r="C354" s="727" t="s">
        <v>644</v>
      </c>
      <c r="D354" s="47" t="s">
        <v>645</v>
      </c>
      <c r="E354" s="43">
        <v>345700</v>
      </c>
      <c r="F354" s="43" t="s">
        <v>1695</v>
      </c>
      <c r="G354" s="136">
        <v>43209</v>
      </c>
      <c r="H354" s="493">
        <v>43218</v>
      </c>
      <c r="I354" s="52">
        <f ca="1" t="shared" si="7"/>
        <v>686</v>
      </c>
      <c r="J354" s="959" t="s">
        <v>1293</v>
      </c>
      <c r="K354" s="48"/>
      <c r="L354" s="339">
        <v>43250</v>
      </c>
      <c r="M354" s="339"/>
      <c r="N354" s="327" t="s">
        <v>1696</v>
      </c>
      <c r="O354" s="327" t="s">
        <v>1630</v>
      </c>
      <c r="P354" s="52" t="s">
        <v>744</v>
      </c>
      <c r="Q354" s="121">
        <v>43223</v>
      </c>
      <c r="R354" s="121">
        <v>43224</v>
      </c>
      <c r="S354" s="52" t="s">
        <v>106</v>
      </c>
      <c r="T354" s="433" t="s">
        <v>970</v>
      </c>
    </row>
    <row r="355" s="14" customFormat="1" ht="23.1" customHeight="1" spans="1:20">
      <c r="A355" s="1658">
        <v>5</v>
      </c>
      <c r="B355" s="821"/>
      <c r="C355" s="706" t="s">
        <v>1464</v>
      </c>
      <c r="D355" s="47" t="s">
        <v>60</v>
      </c>
      <c r="E355" s="43">
        <v>292800</v>
      </c>
      <c r="F355" s="468" t="s">
        <v>1697</v>
      </c>
      <c r="G355" s="136">
        <v>43200</v>
      </c>
      <c r="H355" s="493">
        <v>43207</v>
      </c>
      <c r="I355" s="52">
        <f ca="1" t="shared" si="7"/>
        <v>697</v>
      </c>
      <c r="J355" s="959" t="s">
        <v>1293</v>
      </c>
      <c r="K355" s="52"/>
      <c r="L355" s="339">
        <v>43218</v>
      </c>
      <c r="M355" s="338"/>
      <c r="N355" s="450" t="s">
        <v>1698</v>
      </c>
      <c r="O355" s="81" t="s">
        <v>698</v>
      </c>
      <c r="P355" s="52" t="s">
        <v>46</v>
      </c>
      <c r="Q355" s="447">
        <v>43177</v>
      </c>
      <c r="R355" s="47">
        <v>43201</v>
      </c>
      <c r="S355" s="52" t="s">
        <v>47</v>
      </c>
      <c r="T355" s="433" t="s">
        <v>970</v>
      </c>
    </row>
    <row r="356" s="13" customFormat="1" ht="21.75" customHeight="1" spans="1:20">
      <c r="A356" s="1658">
        <v>31</v>
      </c>
      <c r="B356" s="149"/>
      <c r="C356" s="727" t="s">
        <v>644</v>
      </c>
      <c r="D356" s="47" t="s">
        <v>41</v>
      </c>
      <c r="E356" s="43">
        <v>345700</v>
      </c>
      <c r="F356" s="43" t="s">
        <v>1699</v>
      </c>
      <c r="G356" s="136">
        <v>43214</v>
      </c>
      <c r="H356" s="493">
        <v>43221</v>
      </c>
      <c r="I356" s="52">
        <f ca="1" t="shared" si="7"/>
        <v>683</v>
      </c>
      <c r="J356" s="959" t="s">
        <v>1293</v>
      </c>
      <c r="K356" s="52"/>
      <c r="L356" s="339">
        <v>43218</v>
      </c>
      <c r="M356" s="339" t="s">
        <v>52</v>
      </c>
      <c r="N356" s="450" t="s">
        <v>1700</v>
      </c>
      <c r="O356" s="81" t="s">
        <v>131</v>
      </c>
      <c r="P356" s="52" t="s">
        <v>89</v>
      </c>
      <c r="Q356" s="447">
        <v>43221</v>
      </c>
      <c r="R356" s="121">
        <v>43221</v>
      </c>
      <c r="S356" s="327" t="s">
        <v>47</v>
      </c>
      <c r="T356" s="433" t="s">
        <v>1701</v>
      </c>
    </row>
    <row r="357" s="14" customFormat="1" ht="23.1" customHeight="1" spans="1:22">
      <c r="A357" s="1658">
        <v>44</v>
      </c>
      <c r="B357" s="1554"/>
      <c r="C357" s="727" t="s">
        <v>1308</v>
      </c>
      <c r="D357" s="1661" t="s">
        <v>41</v>
      </c>
      <c r="E357" s="427">
        <v>369800</v>
      </c>
      <c r="F357" s="43" t="s">
        <v>1702</v>
      </c>
      <c r="G357" s="439">
        <v>43214</v>
      </c>
      <c r="H357" s="493">
        <v>43224</v>
      </c>
      <c r="I357" s="52">
        <f ca="1" t="shared" si="7"/>
        <v>680</v>
      </c>
      <c r="J357" s="959" t="s">
        <v>1293</v>
      </c>
      <c r="K357" s="431"/>
      <c r="L357" s="449">
        <v>43250</v>
      </c>
      <c r="M357" s="562" t="s">
        <v>52</v>
      </c>
      <c r="N357" s="52" t="s">
        <v>1703</v>
      </c>
      <c r="O357" s="52" t="s">
        <v>225</v>
      </c>
      <c r="P357" s="52" t="s">
        <v>84</v>
      </c>
      <c r="Q357" s="553">
        <v>43228</v>
      </c>
      <c r="R357" s="440">
        <v>43229</v>
      </c>
      <c r="S357" s="52" t="s">
        <v>47</v>
      </c>
      <c r="T357" s="433" t="s">
        <v>1701</v>
      </c>
      <c r="U357" s="841"/>
      <c r="V357" s="841"/>
    </row>
    <row r="358" s="14" customFormat="1" ht="23.1" customHeight="1" spans="1:22">
      <c r="A358" s="1658">
        <v>42</v>
      </c>
      <c r="B358" s="1554"/>
      <c r="C358" s="727" t="s">
        <v>1308</v>
      </c>
      <c r="D358" s="1661" t="s">
        <v>41</v>
      </c>
      <c r="E358" s="427">
        <v>369800</v>
      </c>
      <c r="F358" s="43" t="s">
        <v>1704</v>
      </c>
      <c r="G358" s="439">
        <v>43211</v>
      </c>
      <c r="H358" s="493">
        <v>43218</v>
      </c>
      <c r="I358" s="52">
        <f ca="1" t="shared" si="7"/>
        <v>686</v>
      </c>
      <c r="J358" s="959" t="s">
        <v>1293</v>
      </c>
      <c r="K358" s="431"/>
      <c r="L358" s="449">
        <v>43250</v>
      </c>
      <c r="M358" s="562" t="s">
        <v>52</v>
      </c>
      <c r="N358" s="445" t="s">
        <v>1705</v>
      </c>
      <c r="O358" s="445" t="s">
        <v>1706</v>
      </c>
      <c r="P358" s="445" t="s">
        <v>84</v>
      </c>
      <c r="Q358" s="553">
        <v>43226</v>
      </c>
      <c r="R358" s="440">
        <v>43226</v>
      </c>
      <c r="S358" s="1676" t="s">
        <v>106</v>
      </c>
      <c r="T358" s="433" t="s">
        <v>988</v>
      </c>
      <c r="U358" s="841"/>
      <c r="V358" s="841"/>
    </row>
    <row r="359" s="14" customFormat="1" ht="21.75" customHeight="1" spans="1:20">
      <c r="A359" s="1658">
        <v>31</v>
      </c>
      <c r="B359" s="821"/>
      <c r="C359" s="727" t="s">
        <v>644</v>
      </c>
      <c r="D359" s="47" t="s">
        <v>41</v>
      </c>
      <c r="E359" s="43">
        <v>345700</v>
      </c>
      <c r="F359" s="43" t="s">
        <v>1707</v>
      </c>
      <c r="G359" s="136">
        <v>43214</v>
      </c>
      <c r="H359" s="493">
        <v>43221</v>
      </c>
      <c r="I359" s="52">
        <f ca="1" t="shared" si="7"/>
        <v>683</v>
      </c>
      <c r="J359" s="959" t="s">
        <v>1293</v>
      </c>
      <c r="K359" s="52"/>
      <c r="L359" s="339">
        <v>43218</v>
      </c>
      <c r="M359" s="338"/>
      <c r="N359" s="450" t="s">
        <v>1708</v>
      </c>
      <c r="O359" s="81" t="s">
        <v>889</v>
      </c>
      <c r="P359" s="52" t="s">
        <v>84</v>
      </c>
      <c r="Q359" s="447">
        <v>43232</v>
      </c>
      <c r="R359" s="121">
        <v>43232</v>
      </c>
      <c r="S359" s="327" t="s">
        <v>47</v>
      </c>
      <c r="T359" s="433" t="s">
        <v>1709</v>
      </c>
    </row>
    <row r="360" s="13" customFormat="1" ht="21.75" customHeight="1" spans="1:20">
      <c r="A360" s="1658">
        <v>10</v>
      </c>
      <c r="B360" s="149"/>
      <c r="C360" s="727" t="s">
        <v>1291</v>
      </c>
      <c r="D360" s="47" t="s">
        <v>41</v>
      </c>
      <c r="E360" s="43">
        <v>309800</v>
      </c>
      <c r="F360" s="43" t="s">
        <v>1710</v>
      </c>
      <c r="G360" s="136">
        <v>43172</v>
      </c>
      <c r="H360" s="493">
        <v>43180</v>
      </c>
      <c r="I360" s="52">
        <f ca="1" t="shared" si="7"/>
        <v>724</v>
      </c>
      <c r="J360" s="959" t="s">
        <v>1293</v>
      </c>
      <c r="K360" s="48"/>
      <c r="L360" s="339">
        <v>43218</v>
      </c>
      <c r="M360" s="339" t="s">
        <v>52</v>
      </c>
      <c r="N360" s="450" t="s">
        <v>1711</v>
      </c>
      <c r="O360" s="81" t="s">
        <v>912</v>
      </c>
      <c r="P360" s="52" t="s">
        <v>46</v>
      </c>
      <c r="Q360" s="121">
        <v>43217</v>
      </c>
      <c r="R360" s="121">
        <v>43226</v>
      </c>
      <c r="S360" s="52" t="s">
        <v>47</v>
      </c>
      <c r="T360" s="433" t="s">
        <v>1712</v>
      </c>
    </row>
    <row r="361" s="14" customFormat="1" ht="21.75" customHeight="1" spans="1:20">
      <c r="A361" s="1658">
        <v>30</v>
      </c>
      <c r="B361" s="821"/>
      <c r="C361" s="727" t="s">
        <v>644</v>
      </c>
      <c r="D361" s="47" t="s">
        <v>41</v>
      </c>
      <c r="E361" s="43">
        <v>345700</v>
      </c>
      <c r="F361" s="43" t="s">
        <v>1713</v>
      </c>
      <c r="G361" s="136">
        <v>43214</v>
      </c>
      <c r="H361" s="493">
        <v>43221</v>
      </c>
      <c r="I361" s="52">
        <f ca="1" t="shared" si="7"/>
        <v>683</v>
      </c>
      <c r="J361" s="959" t="s">
        <v>1293</v>
      </c>
      <c r="K361" s="52"/>
      <c r="L361" s="339">
        <v>43218</v>
      </c>
      <c r="M361" s="338"/>
      <c r="N361" s="450" t="s">
        <v>1714</v>
      </c>
      <c r="O361" s="81" t="s">
        <v>730</v>
      </c>
      <c r="P361" s="52" t="s">
        <v>59</v>
      </c>
      <c r="Q361" s="447">
        <v>43232</v>
      </c>
      <c r="R361" s="121">
        <v>43233</v>
      </c>
      <c r="S361" s="327" t="s">
        <v>47</v>
      </c>
      <c r="T361" s="433" t="s">
        <v>1000</v>
      </c>
    </row>
    <row r="362" s="13" customFormat="1" ht="21.75" customHeight="1" spans="1:20">
      <c r="A362" s="1658">
        <v>18</v>
      </c>
      <c r="B362" s="149"/>
      <c r="C362" s="727" t="s">
        <v>1291</v>
      </c>
      <c r="D362" s="47" t="s">
        <v>636</v>
      </c>
      <c r="E362" s="43">
        <v>309800</v>
      </c>
      <c r="F362" s="43" t="s">
        <v>1715</v>
      </c>
      <c r="G362" s="136">
        <v>43191</v>
      </c>
      <c r="H362" s="493">
        <v>43206</v>
      </c>
      <c r="I362" s="52">
        <f ca="1" t="shared" si="7"/>
        <v>698</v>
      </c>
      <c r="J362" s="959" t="s">
        <v>1293</v>
      </c>
      <c r="K362" s="48"/>
      <c r="L362" s="339">
        <v>43250</v>
      </c>
      <c r="M362" s="339" t="s">
        <v>52</v>
      </c>
      <c r="N362" s="327" t="s">
        <v>1716</v>
      </c>
      <c r="O362" s="327" t="s">
        <v>1706</v>
      </c>
      <c r="P362" s="52" t="s">
        <v>84</v>
      </c>
      <c r="Q362" s="121">
        <v>43232</v>
      </c>
      <c r="R362" s="121">
        <v>43233</v>
      </c>
      <c r="S362" s="52" t="s">
        <v>106</v>
      </c>
      <c r="T362" s="433" t="s">
        <v>1000</v>
      </c>
    </row>
    <row r="363" s="14" customFormat="1" ht="21.75" customHeight="1" spans="1:20">
      <c r="A363" s="1658">
        <v>29</v>
      </c>
      <c r="B363" s="821"/>
      <c r="C363" s="727" t="s">
        <v>644</v>
      </c>
      <c r="D363" s="47" t="s">
        <v>41</v>
      </c>
      <c r="E363" s="43">
        <v>345700</v>
      </c>
      <c r="F363" s="43" t="s">
        <v>1717</v>
      </c>
      <c r="G363" s="136">
        <v>43214</v>
      </c>
      <c r="H363" s="493">
        <v>43224</v>
      </c>
      <c r="I363" s="52">
        <f ca="1" t="shared" si="7"/>
        <v>680</v>
      </c>
      <c r="J363" s="959" t="s">
        <v>1293</v>
      </c>
      <c r="K363" s="52"/>
      <c r="L363" s="339">
        <v>43218</v>
      </c>
      <c r="M363" s="338"/>
      <c r="N363" s="450" t="s">
        <v>1718</v>
      </c>
      <c r="O363" s="81" t="s">
        <v>1719</v>
      </c>
      <c r="P363" s="52" t="s">
        <v>303</v>
      </c>
      <c r="Q363" s="447">
        <v>43232</v>
      </c>
      <c r="R363" s="121">
        <v>43233</v>
      </c>
      <c r="S363" s="327" t="s">
        <v>106</v>
      </c>
      <c r="T363" s="433" t="s">
        <v>1005</v>
      </c>
    </row>
    <row r="364" s="14" customFormat="1" ht="21.75" customHeight="1" spans="1:20">
      <c r="A364" s="1658">
        <v>23</v>
      </c>
      <c r="B364" s="821"/>
      <c r="C364" s="727" t="s">
        <v>1291</v>
      </c>
      <c r="D364" s="47" t="s">
        <v>145</v>
      </c>
      <c r="E364" s="43">
        <v>309800</v>
      </c>
      <c r="F364" s="43" t="s">
        <v>1720</v>
      </c>
      <c r="G364" s="136">
        <v>43214</v>
      </c>
      <c r="H364" s="493">
        <v>43224</v>
      </c>
      <c r="I364" s="52">
        <f ca="1" t="shared" si="7"/>
        <v>680</v>
      </c>
      <c r="J364" s="959" t="s">
        <v>1293</v>
      </c>
      <c r="K364" s="52"/>
      <c r="L364" s="339">
        <v>43250</v>
      </c>
      <c r="M364" s="338"/>
      <c r="N364" s="450" t="s">
        <v>1721</v>
      </c>
      <c r="O364" s="81" t="s">
        <v>1439</v>
      </c>
      <c r="P364" s="52" t="s">
        <v>89</v>
      </c>
      <c r="Q364" s="447">
        <v>43226</v>
      </c>
      <c r="R364" s="121">
        <v>43226</v>
      </c>
      <c r="S364" s="52" t="s">
        <v>47</v>
      </c>
      <c r="T364" s="433" t="s">
        <v>1005</v>
      </c>
    </row>
    <row r="365" s="13" customFormat="1" ht="23.1" customHeight="1" spans="1:20">
      <c r="A365" s="1658">
        <v>17</v>
      </c>
      <c r="B365" s="149"/>
      <c r="C365" s="727" t="s">
        <v>1291</v>
      </c>
      <c r="D365" s="47" t="s">
        <v>636</v>
      </c>
      <c r="E365" s="43">
        <v>309800</v>
      </c>
      <c r="F365" s="43" t="s">
        <v>1722</v>
      </c>
      <c r="G365" s="136">
        <v>43139</v>
      </c>
      <c r="H365" s="493">
        <v>43157</v>
      </c>
      <c r="I365" s="52">
        <f ca="1" t="shared" ref="I365:I396" si="8">TODAY()-H365</f>
        <v>747</v>
      </c>
      <c r="J365" s="959" t="s">
        <v>1293</v>
      </c>
      <c r="K365" s="52"/>
      <c r="L365" s="339">
        <v>43250</v>
      </c>
      <c r="M365" s="339" t="s">
        <v>52</v>
      </c>
      <c r="N365" s="327" t="s">
        <v>1723</v>
      </c>
      <c r="O365" s="327" t="s">
        <v>1439</v>
      </c>
      <c r="P365" s="52" t="s">
        <v>89</v>
      </c>
      <c r="Q365" s="121">
        <v>43225</v>
      </c>
      <c r="R365" s="121">
        <v>43225</v>
      </c>
      <c r="S365" s="52" t="s">
        <v>47</v>
      </c>
      <c r="T365" s="433" t="s">
        <v>1005</v>
      </c>
    </row>
    <row r="366" s="13" customFormat="1" ht="23.1" customHeight="1" spans="1:20">
      <c r="A366" s="1658">
        <v>32</v>
      </c>
      <c r="B366" s="149"/>
      <c r="C366" s="727" t="s">
        <v>644</v>
      </c>
      <c r="D366" s="47" t="s">
        <v>749</v>
      </c>
      <c r="E366" s="43">
        <v>343400</v>
      </c>
      <c r="F366" s="43" t="s">
        <v>1724</v>
      </c>
      <c r="G366" s="136">
        <v>43125</v>
      </c>
      <c r="H366" s="493">
        <v>43137</v>
      </c>
      <c r="I366" s="52">
        <f ca="1" t="shared" si="8"/>
        <v>767</v>
      </c>
      <c r="J366" s="959" t="s">
        <v>1293</v>
      </c>
      <c r="K366" s="48"/>
      <c r="L366" s="339">
        <v>43250</v>
      </c>
      <c r="M366" s="339" t="s">
        <v>52</v>
      </c>
      <c r="N366" s="52" t="s">
        <v>1725</v>
      </c>
      <c r="O366" s="52" t="s">
        <v>698</v>
      </c>
      <c r="P366" s="52" t="s">
        <v>46</v>
      </c>
      <c r="Q366" s="47">
        <v>43232</v>
      </c>
      <c r="R366" s="47">
        <v>43233</v>
      </c>
      <c r="S366" s="52" t="s">
        <v>47</v>
      </c>
      <c r="T366" s="433" t="s">
        <v>1726</v>
      </c>
    </row>
    <row r="367" s="14" customFormat="1" ht="21.75" customHeight="1" spans="1:20">
      <c r="A367" s="1658">
        <v>37</v>
      </c>
      <c r="B367" s="821"/>
      <c r="C367" s="727" t="s">
        <v>1727</v>
      </c>
      <c r="D367" s="47" t="s">
        <v>41</v>
      </c>
      <c r="E367" s="43">
        <v>369800</v>
      </c>
      <c r="F367" s="43" t="s">
        <v>1728</v>
      </c>
      <c r="G367" s="136">
        <v>43209</v>
      </c>
      <c r="H367" s="493">
        <v>43216</v>
      </c>
      <c r="I367" s="52">
        <f ca="1" t="shared" si="8"/>
        <v>688</v>
      </c>
      <c r="J367" s="959" t="s">
        <v>1293</v>
      </c>
      <c r="K367" s="52"/>
      <c r="L367" s="339">
        <v>43250</v>
      </c>
      <c r="M367" s="338"/>
      <c r="N367" s="450" t="s">
        <v>1729</v>
      </c>
      <c r="O367" s="81" t="s">
        <v>225</v>
      </c>
      <c r="P367" s="327" t="s">
        <v>84</v>
      </c>
      <c r="Q367" s="447">
        <v>43232</v>
      </c>
      <c r="R367" s="121">
        <v>43233</v>
      </c>
      <c r="S367" s="1095" t="s">
        <v>47</v>
      </c>
      <c r="T367" s="433" t="s">
        <v>1730</v>
      </c>
    </row>
    <row r="368" s="14" customFormat="1" ht="23.1" customHeight="1" spans="1:20">
      <c r="A368" s="1658">
        <v>32</v>
      </c>
      <c r="B368" s="821"/>
      <c r="C368" s="727" t="s">
        <v>644</v>
      </c>
      <c r="D368" s="47" t="s">
        <v>145</v>
      </c>
      <c r="E368" s="43">
        <v>345700</v>
      </c>
      <c r="F368" s="43" t="s">
        <v>1731</v>
      </c>
      <c r="G368" s="136">
        <v>43203</v>
      </c>
      <c r="H368" s="493">
        <v>43212</v>
      </c>
      <c r="I368" s="52">
        <f ca="1" t="shared" si="8"/>
        <v>692</v>
      </c>
      <c r="J368" s="959" t="s">
        <v>1293</v>
      </c>
      <c r="K368" s="52"/>
      <c r="L368" s="339">
        <v>43280</v>
      </c>
      <c r="M368" s="338"/>
      <c r="N368" s="450" t="s">
        <v>1732</v>
      </c>
      <c r="O368" s="81" t="s">
        <v>88</v>
      </c>
      <c r="P368" s="52" t="s">
        <v>89</v>
      </c>
      <c r="Q368" s="47">
        <v>43233</v>
      </c>
      <c r="R368" s="47">
        <v>43242</v>
      </c>
      <c r="S368" s="508" t="s">
        <v>47</v>
      </c>
      <c r="T368" s="459" t="s">
        <v>1733</v>
      </c>
    </row>
    <row r="369" s="13" customFormat="1" ht="21.75" customHeight="1" spans="1:20">
      <c r="A369" s="1658">
        <v>7</v>
      </c>
      <c r="B369" s="149"/>
      <c r="C369" s="727" t="s">
        <v>1291</v>
      </c>
      <c r="D369" s="47" t="s">
        <v>41</v>
      </c>
      <c r="E369" s="43">
        <v>309800</v>
      </c>
      <c r="F369" s="43" t="s">
        <v>1734</v>
      </c>
      <c r="G369" s="136">
        <v>43145</v>
      </c>
      <c r="H369" s="493">
        <v>43159</v>
      </c>
      <c r="I369" s="52">
        <f ca="1" t="shared" si="8"/>
        <v>745</v>
      </c>
      <c r="J369" s="959" t="s">
        <v>1735</v>
      </c>
      <c r="K369" s="48"/>
      <c r="L369" s="339">
        <v>43280</v>
      </c>
      <c r="M369" s="339" t="s">
        <v>52</v>
      </c>
      <c r="N369" s="327" t="s">
        <v>1736</v>
      </c>
      <c r="O369" s="327" t="s">
        <v>980</v>
      </c>
      <c r="P369" s="52" t="s">
        <v>84</v>
      </c>
      <c r="Q369" s="121">
        <v>43233</v>
      </c>
      <c r="R369" s="121">
        <v>43234</v>
      </c>
      <c r="S369" s="52" t="s">
        <v>47</v>
      </c>
      <c r="T369" s="433" t="s">
        <v>1737</v>
      </c>
    </row>
    <row r="370" s="13" customFormat="1" ht="21.75" customHeight="1" spans="1:20">
      <c r="A370" s="1658">
        <v>9</v>
      </c>
      <c r="B370" s="149"/>
      <c r="C370" s="727" t="s">
        <v>1291</v>
      </c>
      <c r="D370" s="47" t="s">
        <v>41</v>
      </c>
      <c r="E370" s="43">
        <v>309800</v>
      </c>
      <c r="F370" s="43" t="s">
        <v>1738</v>
      </c>
      <c r="G370" s="136">
        <v>43190</v>
      </c>
      <c r="H370" s="493">
        <v>43200</v>
      </c>
      <c r="I370" s="52">
        <f ca="1" t="shared" si="8"/>
        <v>704</v>
      </c>
      <c r="J370" s="959" t="s">
        <v>1293</v>
      </c>
      <c r="K370" s="48"/>
      <c r="L370" s="339">
        <v>43218</v>
      </c>
      <c r="M370" s="339" t="s">
        <v>52</v>
      </c>
      <c r="N370" s="327" t="s">
        <v>1739</v>
      </c>
      <c r="O370" s="327" t="s">
        <v>45</v>
      </c>
      <c r="P370" s="52" t="s">
        <v>59</v>
      </c>
      <c r="Q370" s="121">
        <v>43232</v>
      </c>
      <c r="R370" s="121">
        <v>43232</v>
      </c>
      <c r="S370" s="52" t="s">
        <v>47</v>
      </c>
      <c r="T370" s="433" t="s">
        <v>1740</v>
      </c>
    </row>
    <row r="371" s="13" customFormat="1" ht="21.75" customHeight="1" spans="1:20">
      <c r="A371" s="1658">
        <v>10</v>
      </c>
      <c r="B371" s="149"/>
      <c r="C371" s="727" t="s">
        <v>1291</v>
      </c>
      <c r="D371" s="47" t="s">
        <v>41</v>
      </c>
      <c r="E371" s="43">
        <v>309800</v>
      </c>
      <c r="F371" s="43" t="s">
        <v>1741</v>
      </c>
      <c r="G371" s="136">
        <v>43200</v>
      </c>
      <c r="H371" s="493">
        <v>43209</v>
      </c>
      <c r="I371" s="52">
        <f ca="1" t="shared" si="8"/>
        <v>695</v>
      </c>
      <c r="J371" s="959" t="s">
        <v>1293</v>
      </c>
      <c r="K371" s="48"/>
      <c r="L371" s="339">
        <v>43218</v>
      </c>
      <c r="M371" s="339" t="s">
        <v>52</v>
      </c>
      <c r="N371" s="327" t="s">
        <v>1742</v>
      </c>
      <c r="O371" s="327" t="s">
        <v>12</v>
      </c>
      <c r="P371" s="52" t="s">
        <v>84</v>
      </c>
      <c r="Q371" s="121">
        <v>43232</v>
      </c>
      <c r="R371" s="121">
        <v>43233</v>
      </c>
      <c r="S371" s="52" t="s">
        <v>47</v>
      </c>
      <c r="T371" s="433" t="s">
        <v>1743</v>
      </c>
    </row>
    <row r="372" s="13" customFormat="1" ht="23.1" customHeight="1" spans="1:20">
      <c r="A372" s="1658">
        <v>28</v>
      </c>
      <c r="B372" s="149"/>
      <c r="C372" s="727" t="s">
        <v>644</v>
      </c>
      <c r="D372" s="47" t="s">
        <v>749</v>
      </c>
      <c r="E372" s="43">
        <v>345700</v>
      </c>
      <c r="F372" s="43" t="s">
        <v>1744</v>
      </c>
      <c r="G372" s="136">
        <v>43082</v>
      </c>
      <c r="H372" s="121">
        <v>43098</v>
      </c>
      <c r="I372" s="52">
        <f ca="1" t="shared" si="8"/>
        <v>806</v>
      </c>
      <c r="J372" s="721" t="s">
        <v>1745</v>
      </c>
      <c r="K372" s="48"/>
      <c r="L372" s="339">
        <v>43280</v>
      </c>
      <c r="M372" s="339" t="s">
        <v>52</v>
      </c>
      <c r="N372" s="52" t="s">
        <v>1746</v>
      </c>
      <c r="O372" s="52" t="s">
        <v>1233</v>
      </c>
      <c r="P372" s="52" t="s">
        <v>303</v>
      </c>
      <c r="Q372" s="47">
        <v>43239</v>
      </c>
      <c r="R372" s="47">
        <v>43240</v>
      </c>
      <c r="S372" s="52" t="s">
        <v>47</v>
      </c>
      <c r="T372" s="433" t="s">
        <v>1747</v>
      </c>
    </row>
    <row r="373" s="13" customFormat="1" ht="21.75" customHeight="1" spans="1:20">
      <c r="A373" s="1658">
        <v>7</v>
      </c>
      <c r="B373" s="149"/>
      <c r="C373" s="727" t="s">
        <v>1291</v>
      </c>
      <c r="D373" s="47" t="s">
        <v>41</v>
      </c>
      <c r="E373" s="43">
        <v>309800</v>
      </c>
      <c r="F373" s="43" t="s">
        <v>1748</v>
      </c>
      <c r="G373" s="136">
        <v>43145</v>
      </c>
      <c r="H373" s="493">
        <v>43159</v>
      </c>
      <c r="I373" s="52">
        <f ca="1" t="shared" si="8"/>
        <v>745</v>
      </c>
      <c r="J373" s="959" t="s">
        <v>1749</v>
      </c>
      <c r="K373" s="48"/>
      <c r="L373" s="339">
        <v>43280</v>
      </c>
      <c r="M373" s="339" t="s">
        <v>52</v>
      </c>
      <c r="N373" s="327" t="s">
        <v>1750</v>
      </c>
      <c r="O373" s="327" t="s">
        <v>225</v>
      </c>
      <c r="P373" s="52" t="s">
        <v>84</v>
      </c>
      <c r="Q373" s="121">
        <v>43244</v>
      </c>
      <c r="R373" s="121">
        <v>43245</v>
      </c>
      <c r="S373" s="52" t="s">
        <v>106</v>
      </c>
      <c r="T373" s="433" t="s">
        <v>1023</v>
      </c>
    </row>
    <row r="374" s="14" customFormat="1" ht="21.75" customHeight="1" spans="1:20">
      <c r="A374" s="1658">
        <v>38</v>
      </c>
      <c r="B374" s="821"/>
      <c r="C374" s="727" t="s">
        <v>1727</v>
      </c>
      <c r="D374" s="47" t="s">
        <v>41</v>
      </c>
      <c r="E374" s="43">
        <v>369800</v>
      </c>
      <c r="F374" s="43" t="s">
        <v>1751</v>
      </c>
      <c r="G374" s="136">
        <v>43203</v>
      </c>
      <c r="H374" s="493">
        <v>43209</v>
      </c>
      <c r="I374" s="52">
        <f ca="1" t="shared" si="8"/>
        <v>695</v>
      </c>
      <c r="J374" s="959" t="s">
        <v>1293</v>
      </c>
      <c r="K374" s="52"/>
      <c r="L374" s="339">
        <v>43218</v>
      </c>
      <c r="M374" s="338"/>
      <c r="N374" s="450" t="s">
        <v>1752</v>
      </c>
      <c r="O374" s="81" t="s">
        <v>1753</v>
      </c>
      <c r="P374" s="327" t="s">
        <v>1754</v>
      </c>
      <c r="Q374" s="447">
        <v>43232</v>
      </c>
      <c r="R374" s="121">
        <v>43232</v>
      </c>
      <c r="S374" s="1095" t="s">
        <v>106</v>
      </c>
      <c r="T374" s="433" t="s">
        <v>1023</v>
      </c>
    </row>
    <row r="375" s="14" customFormat="1" ht="23.1" customHeight="1" spans="1:20">
      <c r="A375" s="1658">
        <v>39</v>
      </c>
      <c r="B375" s="821"/>
      <c r="C375" s="727" t="s">
        <v>1308</v>
      </c>
      <c r="D375" s="1662" t="s">
        <v>645</v>
      </c>
      <c r="E375" s="43">
        <v>369800</v>
      </c>
      <c r="F375" s="43" t="s">
        <v>1755</v>
      </c>
      <c r="G375" s="136">
        <v>43171</v>
      </c>
      <c r="H375" s="493">
        <v>43180</v>
      </c>
      <c r="I375" s="52">
        <f ca="1" t="shared" si="8"/>
        <v>724</v>
      </c>
      <c r="J375" s="959" t="s">
        <v>1293</v>
      </c>
      <c r="K375" s="52"/>
      <c r="L375" s="339">
        <v>43280</v>
      </c>
      <c r="M375" s="338" t="s">
        <v>52</v>
      </c>
      <c r="N375" s="327" t="s">
        <v>1756</v>
      </c>
      <c r="O375" s="327" t="s">
        <v>1757</v>
      </c>
      <c r="P375" s="327" t="s">
        <v>744</v>
      </c>
      <c r="Q375" s="377">
        <v>43240</v>
      </c>
      <c r="R375" s="121">
        <v>43240</v>
      </c>
      <c r="S375" s="1095" t="s">
        <v>47</v>
      </c>
      <c r="T375" s="433" t="s">
        <v>1023</v>
      </c>
    </row>
    <row r="376" s="14" customFormat="1" ht="23.1" customHeight="1" spans="1:20">
      <c r="A376" s="1658">
        <v>3</v>
      </c>
      <c r="B376" s="821"/>
      <c r="C376" s="706" t="s">
        <v>1464</v>
      </c>
      <c r="D376" s="47" t="s">
        <v>41</v>
      </c>
      <c r="E376" s="43">
        <v>292800</v>
      </c>
      <c r="F376" s="43" t="s">
        <v>1758</v>
      </c>
      <c r="G376" s="136">
        <v>43200</v>
      </c>
      <c r="H376" s="493">
        <v>43207</v>
      </c>
      <c r="I376" s="52">
        <f ca="1" t="shared" si="8"/>
        <v>697</v>
      </c>
      <c r="J376" s="959" t="s">
        <v>1293</v>
      </c>
      <c r="K376" s="52"/>
      <c r="L376" s="339">
        <v>43280</v>
      </c>
      <c r="M376" s="338"/>
      <c r="N376" s="48" t="s">
        <v>1759</v>
      </c>
      <c r="O376" s="48" t="s">
        <v>1439</v>
      </c>
      <c r="P376" s="48" t="s">
        <v>89</v>
      </c>
      <c r="Q376" s="121">
        <v>43240</v>
      </c>
      <c r="R376" s="121">
        <v>43240</v>
      </c>
      <c r="S376" s="48" t="s">
        <v>47</v>
      </c>
      <c r="T376" s="433" t="s">
        <v>1760</v>
      </c>
    </row>
    <row r="377" s="14" customFormat="1" ht="21.75" customHeight="1" spans="1:20">
      <c r="A377" s="1658">
        <v>30</v>
      </c>
      <c r="B377" s="821"/>
      <c r="C377" s="727" t="s">
        <v>644</v>
      </c>
      <c r="D377" s="47" t="s">
        <v>41</v>
      </c>
      <c r="E377" s="43">
        <v>342900</v>
      </c>
      <c r="F377" s="43" t="s">
        <v>1761</v>
      </c>
      <c r="G377" s="439">
        <v>43242</v>
      </c>
      <c r="H377" s="493">
        <v>43251</v>
      </c>
      <c r="I377" s="52">
        <f ca="1" t="shared" si="8"/>
        <v>653</v>
      </c>
      <c r="J377" s="959" t="s">
        <v>1293</v>
      </c>
      <c r="K377" s="52"/>
      <c r="L377" s="339">
        <v>43280</v>
      </c>
      <c r="M377" s="338"/>
      <c r="N377" s="450" t="s">
        <v>1762</v>
      </c>
      <c r="O377" s="81" t="s">
        <v>225</v>
      </c>
      <c r="P377" s="52" t="s">
        <v>84</v>
      </c>
      <c r="Q377" s="447">
        <v>43240</v>
      </c>
      <c r="R377" s="121">
        <v>43242</v>
      </c>
      <c r="S377" s="52" t="s">
        <v>47</v>
      </c>
      <c r="T377" s="433" t="s">
        <v>1763</v>
      </c>
    </row>
    <row r="378" s="52" customFormat="1" ht="23.1" customHeight="1" spans="1:23">
      <c r="A378" s="1658">
        <v>38</v>
      </c>
      <c r="B378" s="821"/>
      <c r="C378" s="727" t="s">
        <v>1308</v>
      </c>
      <c r="D378" s="1662" t="s">
        <v>1764</v>
      </c>
      <c r="E378" s="43">
        <v>369800</v>
      </c>
      <c r="F378" s="43" t="s">
        <v>1765</v>
      </c>
      <c r="G378" s="136">
        <v>43182</v>
      </c>
      <c r="H378" s="493">
        <v>43188</v>
      </c>
      <c r="I378" s="52">
        <f ca="1" t="shared" si="8"/>
        <v>716</v>
      </c>
      <c r="J378" s="959" t="s">
        <v>1293</v>
      </c>
      <c r="L378" s="339">
        <v>43280</v>
      </c>
      <c r="M378" s="338" t="s">
        <v>52</v>
      </c>
      <c r="N378" s="445" t="s">
        <v>1766</v>
      </c>
      <c r="O378" s="445" t="s">
        <v>730</v>
      </c>
      <c r="P378" s="445" t="s">
        <v>59</v>
      </c>
      <c r="Q378" s="553">
        <v>43225</v>
      </c>
      <c r="R378" s="440">
        <v>43225</v>
      </c>
      <c r="S378" s="1676" t="s">
        <v>106</v>
      </c>
      <c r="T378" s="433" t="s">
        <v>1032</v>
      </c>
      <c r="U378" s="841"/>
      <c r="V378" s="841"/>
      <c r="W378" s="536"/>
    </row>
    <row r="379" s="13" customFormat="1" ht="21.75" customHeight="1" spans="1:20">
      <c r="A379" s="1658">
        <v>7</v>
      </c>
      <c r="B379" s="149"/>
      <c r="C379" s="727" t="s">
        <v>1291</v>
      </c>
      <c r="D379" s="47" t="s">
        <v>41</v>
      </c>
      <c r="E379" s="43">
        <v>309800</v>
      </c>
      <c r="F379" s="43" t="s">
        <v>1767</v>
      </c>
      <c r="G379" s="136">
        <v>43180</v>
      </c>
      <c r="H379" s="493">
        <v>43190</v>
      </c>
      <c r="I379" s="52">
        <f ca="1" t="shared" si="8"/>
        <v>714</v>
      </c>
      <c r="J379" s="959" t="s">
        <v>1293</v>
      </c>
      <c r="K379" s="48"/>
      <c r="L379" s="339">
        <v>43280</v>
      </c>
      <c r="M379" s="339" t="s">
        <v>52</v>
      </c>
      <c r="N379" s="327" t="s">
        <v>1768</v>
      </c>
      <c r="O379" s="327" t="s">
        <v>1331</v>
      </c>
      <c r="P379" s="52" t="s">
        <v>59</v>
      </c>
      <c r="Q379" s="121">
        <v>43256</v>
      </c>
      <c r="R379" s="121">
        <v>43257</v>
      </c>
      <c r="S379" s="52" t="s">
        <v>106</v>
      </c>
      <c r="T379" s="433" t="s">
        <v>1769</v>
      </c>
    </row>
    <row r="380" s="14" customFormat="1" ht="21.75" customHeight="1" spans="1:20">
      <c r="A380" s="1658">
        <v>28</v>
      </c>
      <c r="B380" s="821"/>
      <c r="C380" s="727" t="s">
        <v>644</v>
      </c>
      <c r="D380" s="47" t="s">
        <v>41</v>
      </c>
      <c r="E380" s="43">
        <v>342900</v>
      </c>
      <c r="F380" s="43" t="s">
        <v>1770</v>
      </c>
      <c r="G380" s="439">
        <v>43242</v>
      </c>
      <c r="H380" s="493">
        <v>43257</v>
      </c>
      <c r="I380" s="52">
        <f ca="1" t="shared" si="8"/>
        <v>647</v>
      </c>
      <c r="J380" s="959" t="s">
        <v>1293</v>
      </c>
      <c r="K380" s="52"/>
      <c r="L380" s="339">
        <v>43280</v>
      </c>
      <c r="M380" s="338"/>
      <c r="N380" s="450" t="s">
        <v>1771</v>
      </c>
      <c r="O380" s="81" t="s">
        <v>70</v>
      </c>
      <c r="P380" s="52" t="s">
        <v>59</v>
      </c>
      <c r="Q380" s="447">
        <v>43233</v>
      </c>
      <c r="R380" s="121">
        <v>43242</v>
      </c>
      <c r="S380" s="52" t="s">
        <v>47</v>
      </c>
      <c r="T380" s="433" t="s">
        <v>1772</v>
      </c>
    </row>
    <row r="381" s="14" customFormat="1" ht="23.1" customHeight="1" spans="1:20">
      <c r="A381" s="1658">
        <v>35</v>
      </c>
      <c r="B381" s="821"/>
      <c r="C381" s="727" t="s">
        <v>1727</v>
      </c>
      <c r="D381" s="47" t="s">
        <v>41</v>
      </c>
      <c r="E381" s="43">
        <v>367000</v>
      </c>
      <c r="F381" s="43" t="s">
        <v>1773</v>
      </c>
      <c r="G381" s="439">
        <v>43245</v>
      </c>
      <c r="H381" s="493">
        <v>43254</v>
      </c>
      <c r="I381" s="52">
        <f ca="1" t="shared" si="8"/>
        <v>650</v>
      </c>
      <c r="J381" s="959" t="s">
        <v>1293</v>
      </c>
      <c r="K381" s="52"/>
      <c r="L381" s="339">
        <v>43280</v>
      </c>
      <c r="M381" s="338"/>
      <c r="N381" s="52" t="s">
        <v>1774</v>
      </c>
      <c r="O381" s="52" t="s">
        <v>70</v>
      </c>
      <c r="P381" s="52" t="s">
        <v>59</v>
      </c>
      <c r="Q381" s="47">
        <v>43253</v>
      </c>
      <c r="R381" s="47">
        <v>43254</v>
      </c>
      <c r="S381" s="508" t="s">
        <v>47</v>
      </c>
      <c r="T381" s="459" t="s">
        <v>1775</v>
      </c>
    </row>
    <row r="382" s="14" customFormat="1" ht="23.1" customHeight="1" spans="1:20">
      <c r="A382" s="1658">
        <v>31</v>
      </c>
      <c r="B382" s="821"/>
      <c r="C382" s="727" t="s">
        <v>644</v>
      </c>
      <c r="D382" s="47" t="s">
        <v>151</v>
      </c>
      <c r="E382" s="43">
        <v>342900</v>
      </c>
      <c r="F382" s="43" t="s">
        <v>1776</v>
      </c>
      <c r="G382" s="439">
        <v>43242</v>
      </c>
      <c r="H382" s="493">
        <v>43251</v>
      </c>
      <c r="I382" s="52">
        <f ca="1" t="shared" si="8"/>
        <v>653</v>
      </c>
      <c r="J382" s="959" t="s">
        <v>1293</v>
      </c>
      <c r="K382" s="52"/>
      <c r="L382" s="339">
        <v>43280</v>
      </c>
      <c r="M382" s="338"/>
      <c r="N382" s="52" t="s">
        <v>1777</v>
      </c>
      <c r="O382" s="52" t="s">
        <v>114</v>
      </c>
      <c r="P382" s="52" t="s">
        <v>89</v>
      </c>
      <c r="Q382" s="447">
        <v>43254</v>
      </c>
      <c r="R382" s="47">
        <v>43254</v>
      </c>
      <c r="S382" s="508" t="s">
        <v>106</v>
      </c>
      <c r="T382" s="459" t="s">
        <v>1778</v>
      </c>
    </row>
    <row r="383" s="14" customFormat="1" ht="21.75" customHeight="1" spans="1:20">
      <c r="A383" s="1658">
        <v>9</v>
      </c>
      <c r="B383" s="821"/>
      <c r="C383" s="727" t="s">
        <v>1291</v>
      </c>
      <c r="D383" s="47" t="s">
        <v>41</v>
      </c>
      <c r="E383" s="43">
        <v>309800</v>
      </c>
      <c r="F383" s="43" t="s">
        <v>1779</v>
      </c>
      <c r="G383" s="136">
        <v>43214</v>
      </c>
      <c r="H383" s="493">
        <v>43224</v>
      </c>
      <c r="I383" s="52">
        <f ca="1" t="shared" si="8"/>
        <v>680</v>
      </c>
      <c r="J383" s="959" t="s">
        <v>1293</v>
      </c>
      <c r="K383" s="52"/>
      <c r="L383" s="339">
        <v>43280</v>
      </c>
      <c r="M383" s="338" t="s">
        <v>52</v>
      </c>
      <c r="N383" s="581" t="s">
        <v>1334</v>
      </c>
      <c r="O383" s="327" t="s">
        <v>225</v>
      </c>
      <c r="P383" s="52" t="s">
        <v>84</v>
      </c>
      <c r="Q383" s="121">
        <v>43261</v>
      </c>
      <c r="R383" s="121">
        <v>43261</v>
      </c>
      <c r="S383" s="52" t="s">
        <v>106</v>
      </c>
      <c r="T383" s="433" t="s">
        <v>1780</v>
      </c>
    </row>
    <row r="384" s="14" customFormat="1" ht="23.1" customHeight="1" spans="1:20">
      <c r="A384" s="1658">
        <v>28</v>
      </c>
      <c r="B384" s="821"/>
      <c r="C384" s="727" t="s">
        <v>644</v>
      </c>
      <c r="D384" s="47" t="s">
        <v>145</v>
      </c>
      <c r="E384" s="43">
        <v>342900</v>
      </c>
      <c r="F384" s="43" t="s">
        <v>1781</v>
      </c>
      <c r="G384" s="439">
        <v>43242</v>
      </c>
      <c r="H384" s="493">
        <v>43251</v>
      </c>
      <c r="I384" s="52">
        <f ca="1" t="shared" si="8"/>
        <v>653</v>
      </c>
      <c r="J384" s="959" t="s">
        <v>1293</v>
      </c>
      <c r="K384" s="52"/>
      <c r="L384" s="339">
        <v>43280</v>
      </c>
      <c r="M384" s="338"/>
      <c r="N384" s="52" t="s">
        <v>1782</v>
      </c>
      <c r="O384" s="52" t="s">
        <v>12</v>
      </c>
      <c r="P384" s="52" t="s">
        <v>59</v>
      </c>
      <c r="Q384" s="47">
        <v>43249</v>
      </c>
      <c r="R384" s="47">
        <v>43249</v>
      </c>
      <c r="S384" s="508" t="s">
        <v>47</v>
      </c>
      <c r="T384" s="459" t="s">
        <v>1783</v>
      </c>
    </row>
    <row r="385" s="13" customFormat="1" ht="21.75" customHeight="1" spans="1:20">
      <c r="A385" s="1658">
        <v>18</v>
      </c>
      <c r="B385" s="149"/>
      <c r="C385" s="727" t="s">
        <v>1291</v>
      </c>
      <c r="D385" s="47" t="s">
        <v>90</v>
      </c>
      <c r="E385" s="43">
        <v>309800</v>
      </c>
      <c r="F385" s="43" t="s">
        <v>1784</v>
      </c>
      <c r="G385" s="136">
        <v>43205</v>
      </c>
      <c r="H385" s="493">
        <v>43213</v>
      </c>
      <c r="I385" s="52">
        <f ca="1" t="shared" si="8"/>
        <v>691</v>
      </c>
      <c r="J385" s="959" t="s">
        <v>1293</v>
      </c>
      <c r="K385" s="48"/>
      <c r="L385" s="339">
        <v>43280</v>
      </c>
      <c r="M385" s="339"/>
      <c r="N385" s="327" t="s">
        <v>1785</v>
      </c>
      <c r="O385" s="327" t="s">
        <v>131</v>
      </c>
      <c r="P385" s="327" t="s">
        <v>89</v>
      </c>
      <c r="Q385" s="377">
        <v>43255</v>
      </c>
      <c r="R385" s="121">
        <v>43255</v>
      </c>
      <c r="S385" s="52" t="s">
        <v>47</v>
      </c>
      <c r="T385" s="433" t="s">
        <v>1050</v>
      </c>
    </row>
    <row r="386" s="14" customFormat="1" ht="23.1" customHeight="1" spans="1:20">
      <c r="A386" s="1658">
        <v>28</v>
      </c>
      <c r="B386" s="821"/>
      <c r="C386" s="727" t="s">
        <v>644</v>
      </c>
      <c r="D386" s="47" t="s">
        <v>60</v>
      </c>
      <c r="E386" s="43">
        <v>342900</v>
      </c>
      <c r="F386" s="43" t="s">
        <v>1786</v>
      </c>
      <c r="G386" s="439">
        <v>43242</v>
      </c>
      <c r="H386" s="493">
        <v>43254</v>
      </c>
      <c r="I386" s="52">
        <f ca="1" t="shared" si="8"/>
        <v>650</v>
      </c>
      <c r="J386" s="959" t="s">
        <v>1293</v>
      </c>
      <c r="K386" s="52"/>
      <c r="L386" s="339">
        <v>43280</v>
      </c>
      <c r="M386" s="338"/>
      <c r="N386" s="450" t="s">
        <v>1787</v>
      </c>
      <c r="O386" s="81" t="s">
        <v>17</v>
      </c>
      <c r="P386" s="52" t="s">
        <v>46</v>
      </c>
      <c r="Q386" s="447">
        <v>43244</v>
      </c>
      <c r="R386" s="47">
        <v>43263</v>
      </c>
      <c r="S386" s="508" t="s">
        <v>106</v>
      </c>
      <c r="T386" s="459" t="s">
        <v>1788</v>
      </c>
    </row>
    <row r="387" s="14" customFormat="1" ht="23.1" customHeight="1" spans="1:20">
      <c r="A387" s="1658">
        <v>29</v>
      </c>
      <c r="B387" s="821"/>
      <c r="C387" s="727" t="s">
        <v>644</v>
      </c>
      <c r="D387" s="47" t="s">
        <v>50</v>
      </c>
      <c r="E387" s="43">
        <v>345700</v>
      </c>
      <c r="F387" s="43" t="s">
        <v>1789</v>
      </c>
      <c r="G387" s="136">
        <v>43203</v>
      </c>
      <c r="H387" s="493">
        <v>43211</v>
      </c>
      <c r="I387" s="52">
        <f ca="1" t="shared" si="8"/>
        <v>693</v>
      </c>
      <c r="J387" s="959" t="s">
        <v>1293</v>
      </c>
      <c r="K387" s="52"/>
      <c r="L387" s="339">
        <v>43280</v>
      </c>
      <c r="M387" s="338"/>
      <c r="N387" s="327" t="s">
        <v>1790</v>
      </c>
      <c r="O387" s="327" t="s">
        <v>114</v>
      </c>
      <c r="P387" s="327" t="s">
        <v>89</v>
      </c>
      <c r="Q387" s="377">
        <v>43256</v>
      </c>
      <c r="R387" s="121">
        <v>43256</v>
      </c>
      <c r="S387" s="1095" t="s">
        <v>47</v>
      </c>
      <c r="T387" s="459" t="s">
        <v>1791</v>
      </c>
    </row>
    <row r="388" s="14" customFormat="1" ht="21.75" customHeight="1" spans="1:20">
      <c r="A388" s="1658">
        <v>8</v>
      </c>
      <c r="B388" s="821"/>
      <c r="C388" s="727" t="s">
        <v>1291</v>
      </c>
      <c r="D388" s="47" t="s">
        <v>41</v>
      </c>
      <c r="E388" s="43">
        <v>309800</v>
      </c>
      <c r="F388" s="43" t="s">
        <v>1792</v>
      </c>
      <c r="G388" s="136">
        <v>43214</v>
      </c>
      <c r="H388" s="493">
        <v>43221</v>
      </c>
      <c r="I388" s="52">
        <f ca="1" t="shared" si="8"/>
        <v>683</v>
      </c>
      <c r="J388" s="959" t="s">
        <v>1293</v>
      </c>
      <c r="K388" s="52"/>
      <c r="L388" s="339">
        <v>43280</v>
      </c>
      <c r="M388" s="338" t="s">
        <v>52</v>
      </c>
      <c r="N388" s="327" t="s">
        <v>1793</v>
      </c>
      <c r="O388" s="327" t="s">
        <v>12</v>
      </c>
      <c r="P388" s="52" t="s">
        <v>59</v>
      </c>
      <c r="Q388" s="121">
        <v>43260</v>
      </c>
      <c r="R388" s="121">
        <v>43260</v>
      </c>
      <c r="S388" s="52" t="s">
        <v>47</v>
      </c>
      <c r="T388" s="433" t="s">
        <v>1794</v>
      </c>
    </row>
    <row r="389" s="13" customFormat="1" ht="21.75" customHeight="1" spans="1:20">
      <c r="A389" s="1658">
        <v>6</v>
      </c>
      <c r="B389" s="149"/>
      <c r="C389" s="727" t="s">
        <v>1291</v>
      </c>
      <c r="D389" s="47" t="s">
        <v>41</v>
      </c>
      <c r="E389" s="43">
        <v>309800</v>
      </c>
      <c r="F389" s="43" t="s">
        <v>1795</v>
      </c>
      <c r="G389" s="136">
        <v>43145</v>
      </c>
      <c r="H389" s="493">
        <v>43159</v>
      </c>
      <c r="I389" s="52">
        <f ca="1" t="shared" si="8"/>
        <v>745</v>
      </c>
      <c r="J389" s="959" t="s">
        <v>1796</v>
      </c>
      <c r="K389" s="48"/>
      <c r="L389" s="339">
        <v>43280</v>
      </c>
      <c r="M389" s="339" t="s">
        <v>52</v>
      </c>
      <c r="N389" s="327" t="s">
        <v>1797</v>
      </c>
      <c r="O389" s="327" t="s">
        <v>1240</v>
      </c>
      <c r="P389" s="52" t="s">
        <v>89</v>
      </c>
      <c r="Q389" s="121">
        <v>43253</v>
      </c>
      <c r="R389" s="121">
        <v>43253</v>
      </c>
      <c r="S389" s="52" t="s">
        <v>47</v>
      </c>
      <c r="T389" s="433" t="s">
        <v>1798</v>
      </c>
    </row>
    <row r="390" s="13" customFormat="1" ht="23.1" customHeight="1" spans="1:20">
      <c r="A390" s="1658">
        <v>18</v>
      </c>
      <c r="B390" s="149"/>
      <c r="C390" s="727" t="s">
        <v>1291</v>
      </c>
      <c r="D390" s="47" t="s">
        <v>60</v>
      </c>
      <c r="E390" s="43">
        <v>307000</v>
      </c>
      <c r="F390" s="43" t="s">
        <v>1799</v>
      </c>
      <c r="G390" s="136">
        <v>43266</v>
      </c>
      <c r="H390" s="121">
        <v>43277</v>
      </c>
      <c r="I390" s="52">
        <f ca="1" t="shared" si="8"/>
        <v>627</v>
      </c>
      <c r="J390" s="721" t="s">
        <v>1293</v>
      </c>
      <c r="K390" s="48"/>
      <c r="L390" s="339">
        <v>43280</v>
      </c>
      <c r="M390" s="339"/>
      <c r="N390" s="327" t="s">
        <v>1800</v>
      </c>
      <c r="O390" s="327" t="s">
        <v>12</v>
      </c>
      <c r="P390" s="327" t="s">
        <v>84</v>
      </c>
      <c r="Q390" s="377">
        <v>43232</v>
      </c>
      <c r="R390" s="47">
        <v>43268</v>
      </c>
      <c r="S390" s="327" t="s">
        <v>106</v>
      </c>
      <c r="T390" s="433" t="s">
        <v>1801</v>
      </c>
    </row>
    <row r="391" s="14" customFormat="1" ht="21.75" customHeight="1" spans="1:20">
      <c r="A391" s="1658">
        <v>19</v>
      </c>
      <c r="B391" s="821"/>
      <c r="C391" s="727" t="s">
        <v>1291</v>
      </c>
      <c r="D391" s="47" t="s">
        <v>50</v>
      </c>
      <c r="E391" s="43">
        <v>309800</v>
      </c>
      <c r="F391" s="43" t="s">
        <v>1802</v>
      </c>
      <c r="G391" s="136">
        <v>43203</v>
      </c>
      <c r="H391" s="493">
        <v>43209</v>
      </c>
      <c r="I391" s="52">
        <f ca="1" t="shared" si="8"/>
        <v>695</v>
      </c>
      <c r="J391" s="959" t="s">
        <v>1293</v>
      </c>
      <c r="K391" s="52"/>
      <c r="L391" s="339">
        <v>43280</v>
      </c>
      <c r="M391" s="338" t="s">
        <v>52</v>
      </c>
      <c r="N391" s="327" t="s">
        <v>1803</v>
      </c>
      <c r="O391" s="327" t="s">
        <v>45</v>
      </c>
      <c r="P391" s="327" t="s">
        <v>59</v>
      </c>
      <c r="Q391" s="377">
        <v>43272</v>
      </c>
      <c r="R391" s="47">
        <v>43272</v>
      </c>
      <c r="S391" s="327" t="s">
        <v>47</v>
      </c>
      <c r="T391" s="433" t="s">
        <v>1071</v>
      </c>
    </row>
    <row r="392" s="14" customFormat="1" ht="23.1" customHeight="1" spans="1:22">
      <c r="A392" s="1658">
        <v>37</v>
      </c>
      <c r="B392" s="1554"/>
      <c r="C392" s="727" t="s">
        <v>644</v>
      </c>
      <c r="D392" s="1662" t="s">
        <v>41</v>
      </c>
      <c r="E392" s="43">
        <v>342900</v>
      </c>
      <c r="F392" s="43" t="s">
        <v>1804</v>
      </c>
      <c r="G392" s="136">
        <v>43266</v>
      </c>
      <c r="H392" s="493">
        <v>43277</v>
      </c>
      <c r="I392" s="52">
        <f ca="1" t="shared" si="8"/>
        <v>627</v>
      </c>
      <c r="J392" s="959" t="s">
        <v>1293</v>
      </c>
      <c r="K392" s="431"/>
      <c r="L392" s="339">
        <v>43280</v>
      </c>
      <c r="M392" s="562"/>
      <c r="N392" s="327" t="s">
        <v>1805</v>
      </c>
      <c r="O392" s="327" t="s">
        <v>45</v>
      </c>
      <c r="P392" s="327" t="s">
        <v>59</v>
      </c>
      <c r="Q392" s="447">
        <v>43278</v>
      </c>
      <c r="R392" s="440">
        <v>43278</v>
      </c>
      <c r="S392" s="331" t="s">
        <v>47</v>
      </c>
      <c r="T392" s="433" t="s">
        <v>1071</v>
      </c>
      <c r="U392" s="841"/>
      <c r="V392" s="841"/>
    </row>
    <row r="393" s="14" customFormat="1" ht="21.75" customHeight="1" spans="1:20">
      <c r="A393" s="1658">
        <v>7</v>
      </c>
      <c r="B393" s="821"/>
      <c r="C393" s="727" t="s">
        <v>1291</v>
      </c>
      <c r="D393" s="47" t="s">
        <v>41</v>
      </c>
      <c r="E393" s="43">
        <v>309800</v>
      </c>
      <c r="F393" s="43" t="s">
        <v>1806</v>
      </c>
      <c r="G393" s="136">
        <v>43214</v>
      </c>
      <c r="H393" s="493">
        <v>43224</v>
      </c>
      <c r="I393" s="52">
        <f ca="1" t="shared" si="8"/>
        <v>680</v>
      </c>
      <c r="J393" s="959" t="s">
        <v>1293</v>
      </c>
      <c r="K393" s="52"/>
      <c r="L393" s="339">
        <v>43280</v>
      </c>
      <c r="M393" s="338"/>
      <c r="N393" s="327" t="s">
        <v>1807</v>
      </c>
      <c r="O393" s="327" t="s">
        <v>12</v>
      </c>
      <c r="P393" s="52" t="s">
        <v>59</v>
      </c>
      <c r="Q393" s="121">
        <v>43273</v>
      </c>
      <c r="R393" s="121">
        <v>43273</v>
      </c>
      <c r="S393" s="52" t="s">
        <v>47</v>
      </c>
      <c r="T393" s="433" t="s">
        <v>1808</v>
      </c>
    </row>
    <row r="394" s="14" customFormat="1" ht="23.1" customHeight="1" spans="1:22">
      <c r="A394" s="1658">
        <v>33</v>
      </c>
      <c r="B394" s="1554"/>
      <c r="C394" s="727" t="s">
        <v>644</v>
      </c>
      <c r="D394" s="1662" t="s">
        <v>41</v>
      </c>
      <c r="E394" s="43">
        <v>342900</v>
      </c>
      <c r="F394" s="43" t="s">
        <v>1809</v>
      </c>
      <c r="G394" s="136">
        <v>43266</v>
      </c>
      <c r="H394" s="493">
        <v>43278</v>
      </c>
      <c r="I394" s="52">
        <f ca="1" t="shared" si="8"/>
        <v>626</v>
      </c>
      <c r="J394" s="959" t="s">
        <v>1293</v>
      </c>
      <c r="K394" s="431"/>
      <c r="L394" s="339">
        <v>43280</v>
      </c>
      <c r="M394" s="562"/>
      <c r="N394" s="327" t="s">
        <v>1810</v>
      </c>
      <c r="O394" s="327" t="s">
        <v>88</v>
      </c>
      <c r="P394" s="327" t="s">
        <v>89</v>
      </c>
      <c r="Q394" s="377">
        <v>43253</v>
      </c>
      <c r="R394" s="440">
        <v>43267</v>
      </c>
      <c r="S394" s="327" t="s">
        <v>47</v>
      </c>
      <c r="T394" s="433" t="s">
        <v>1811</v>
      </c>
      <c r="U394" s="841"/>
      <c r="V394" s="841"/>
    </row>
    <row r="395" s="14" customFormat="1" ht="23.1" customHeight="1" spans="1:22">
      <c r="A395" s="1658">
        <v>44</v>
      </c>
      <c r="B395" s="1554"/>
      <c r="C395" s="727" t="s">
        <v>1308</v>
      </c>
      <c r="D395" s="1662" t="s">
        <v>645</v>
      </c>
      <c r="E395" s="43">
        <v>367000</v>
      </c>
      <c r="F395" s="43" t="s">
        <v>1812</v>
      </c>
      <c r="G395" s="136">
        <v>43266</v>
      </c>
      <c r="H395" s="493">
        <v>43277</v>
      </c>
      <c r="I395" s="52">
        <f ca="1" t="shared" si="8"/>
        <v>627</v>
      </c>
      <c r="J395" s="959" t="s">
        <v>1293</v>
      </c>
      <c r="K395" s="431"/>
      <c r="L395" s="339">
        <v>43280</v>
      </c>
      <c r="M395" s="562"/>
      <c r="N395" s="450" t="s">
        <v>1813</v>
      </c>
      <c r="O395" s="81" t="s">
        <v>17</v>
      </c>
      <c r="P395" s="52" t="s">
        <v>46</v>
      </c>
      <c r="Q395" s="447">
        <v>43254</v>
      </c>
      <c r="R395" s="440">
        <v>43267</v>
      </c>
      <c r="S395" s="327" t="s">
        <v>47</v>
      </c>
      <c r="T395" s="433" t="s">
        <v>1814</v>
      </c>
      <c r="U395" s="841"/>
      <c r="V395" s="841"/>
    </row>
    <row r="396" s="14" customFormat="1" ht="21.75" customHeight="1" spans="1:20">
      <c r="A396" s="1658">
        <v>8</v>
      </c>
      <c r="B396" s="821"/>
      <c r="C396" s="727" t="s">
        <v>1291</v>
      </c>
      <c r="D396" s="47" t="s">
        <v>41</v>
      </c>
      <c r="E396" s="43">
        <v>307000</v>
      </c>
      <c r="F396" s="43" t="s">
        <v>1815</v>
      </c>
      <c r="G396" s="136">
        <v>43247</v>
      </c>
      <c r="H396" s="493">
        <v>43258</v>
      </c>
      <c r="I396" s="52">
        <f ca="1" t="shared" si="8"/>
        <v>646</v>
      </c>
      <c r="J396" s="959" t="s">
        <v>1293</v>
      </c>
      <c r="K396" s="52"/>
      <c r="L396" s="339">
        <v>43280</v>
      </c>
      <c r="M396" s="338" t="s">
        <v>52</v>
      </c>
      <c r="N396" s="327" t="s">
        <v>1816</v>
      </c>
      <c r="O396" s="327" t="s">
        <v>171</v>
      </c>
      <c r="P396" s="52" t="s">
        <v>89</v>
      </c>
      <c r="Q396" s="121">
        <v>43261</v>
      </c>
      <c r="R396" s="121">
        <v>43279</v>
      </c>
      <c r="S396" s="52" t="s">
        <v>106</v>
      </c>
      <c r="T396" s="433" t="s">
        <v>1817</v>
      </c>
    </row>
    <row r="397" s="14" customFormat="1" ht="23.1" customHeight="1" spans="1:22">
      <c r="A397" s="1658">
        <v>29</v>
      </c>
      <c r="B397" s="1554"/>
      <c r="C397" s="727" t="s">
        <v>644</v>
      </c>
      <c r="D397" s="1662" t="s">
        <v>60</v>
      </c>
      <c r="E397" s="43">
        <v>342900</v>
      </c>
      <c r="F397" s="43" t="s">
        <v>1818</v>
      </c>
      <c r="G397" s="136">
        <v>43266</v>
      </c>
      <c r="H397" s="493">
        <v>43277</v>
      </c>
      <c r="I397" s="52">
        <f ca="1" t="shared" ref="I397:I409" si="9">TODAY()-H397</f>
        <v>627</v>
      </c>
      <c r="J397" s="959" t="s">
        <v>1293</v>
      </c>
      <c r="K397" s="431"/>
      <c r="L397" s="339">
        <v>43280</v>
      </c>
      <c r="M397" s="338"/>
      <c r="N397" s="327" t="s">
        <v>1819</v>
      </c>
      <c r="O397" s="327" t="s">
        <v>70</v>
      </c>
      <c r="P397" s="52" t="s">
        <v>59</v>
      </c>
      <c r="Q397" s="121">
        <v>43268</v>
      </c>
      <c r="R397" s="121">
        <v>43274</v>
      </c>
      <c r="S397" s="52" t="s">
        <v>47</v>
      </c>
      <c r="T397" s="433" t="s">
        <v>1820</v>
      </c>
      <c r="U397" s="841"/>
      <c r="V397" s="841"/>
    </row>
    <row r="398" s="14" customFormat="1" ht="23.1" customHeight="1" spans="1:22">
      <c r="A398" s="1658">
        <v>30</v>
      </c>
      <c r="B398" s="1554"/>
      <c r="C398" s="727" t="s">
        <v>644</v>
      </c>
      <c r="D398" s="1662" t="s">
        <v>41</v>
      </c>
      <c r="E398" s="43">
        <v>342900</v>
      </c>
      <c r="F398" s="43" t="s">
        <v>1821</v>
      </c>
      <c r="G398" s="136">
        <v>43266</v>
      </c>
      <c r="H398" s="493">
        <v>43278</v>
      </c>
      <c r="I398" s="52">
        <f ca="1" t="shared" si="9"/>
        <v>626</v>
      </c>
      <c r="J398" s="959" t="s">
        <v>1293</v>
      </c>
      <c r="K398" s="431"/>
      <c r="L398" s="339">
        <v>43280</v>
      </c>
      <c r="M398" s="338"/>
      <c r="N398" s="327" t="s">
        <v>1822</v>
      </c>
      <c r="O398" s="327" t="s">
        <v>70</v>
      </c>
      <c r="P398" s="52" t="s">
        <v>59</v>
      </c>
      <c r="Q398" s="121">
        <v>43247</v>
      </c>
      <c r="R398" s="121">
        <v>43267</v>
      </c>
      <c r="S398" s="52" t="s">
        <v>47</v>
      </c>
      <c r="T398" s="433" t="s">
        <v>1823</v>
      </c>
      <c r="U398" s="841"/>
      <c r="V398" s="841"/>
    </row>
    <row r="399" s="14" customFormat="1" ht="21.75" customHeight="1" spans="1:20">
      <c r="A399" s="1658">
        <v>18</v>
      </c>
      <c r="B399" s="821"/>
      <c r="C399" s="727" t="s">
        <v>1291</v>
      </c>
      <c r="D399" s="47" t="s">
        <v>50</v>
      </c>
      <c r="E399" s="43">
        <v>307000</v>
      </c>
      <c r="F399" s="43" t="s">
        <v>1824</v>
      </c>
      <c r="G399" s="136">
        <v>43249</v>
      </c>
      <c r="H399" s="493">
        <v>43258</v>
      </c>
      <c r="I399" s="52">
        <f ca="1" t="shared" si="9"/>
        <v>646</v>
      </c>
      <c r="J399" s="959" t="s">
        <v>1293</v>
      </c>
      <c r="K399" s="52"/>
      <c r="L399" s="339">
        <v>43280</v>
      </c>
      <c r="M399" s="338"/>
      <c r="N399" s="327" t="s">
        <v>1825</v>
      </c>
      <c r="O399" s="327" t="s">
        <v>88</v>
      </c>
      <c r="P399" s="52" t="s">
        <v>89</v>
      </c>
      <c r="Q399" s="121">
        <v>43279</v>
      </c>
      <c r="R399" s="121">
        <v>43279</v>
      </c>
      <c r="S399" s="52" t="s">
        <v>106</v>
      </c>
      <c r="T399" s="433" t="s">
        <v>1074</v>
      </c>
    </row>
    <row r="400" s="14" customFormat="1" ht="23.1" customHeight="1" spans="1:22">
      <c r="A400" s="1658">
        <v>31</v>
      </c>
      <c r="B400" s="1554"/>
      <c r="C400" s="727" t="s">
        <v>644</v>
      </c>
      <c r="D400" s="1662" t="s">
        <v>41</v>
      </c>
      <c r="E400" s="43">
        <v>342900</v>
      </c>
      <c r="F400" s="43" t="s">
        <v>1826</v>
      </c>
      <c r="G400" s="136">
        <v>43266</v>
      </c>
      <c r="H400" s="493">
        <v>43278</v>
      </c>
      <c r="I400" s="52">
        <f ca="1" t="shared" si="9"/>
        <v>626</v>
      </c>
      <c r="J400" s="959" t="s">
        <v>1293</v>
      </c>
      <c r="K400" s="431"/>
      <c r="L400" s="339">
        <v>43280</v>
      </c>
      <c r="M400" s="338"/>
      <c r="N400" s="327" t="s">
        <v>1827</v>
      </c>
      <c r="O400" s="327" t="s">
        <v>698</v>
      </c>
      <c r="P400" s="52" t="s">
        <v>84</v>
      </c>
      <c r="Q400" s="121">
        <v>43254</v>
      </c>
      <c r="R400" s="121">
        <v>43267</v>
      </c>
      <c r="S400" s="52" t="s">
        <v>47</v>
      </c>
      <c r="T400" s="433" t="s">
        <v>1828</v>
      </c>
      <c r="U400" s="841"/>
      <c r="V400" s="841"/>
    </row>
    <row r="401" s="14" customFormat="1" ht="21.75" customHeight="1" spans="1:20">
      <c r="A401" s="1658">
        <v>7</v>
      </c>
      <c r="B401" s="821"/>
      <c r="C401" s="727" t="s">
        <v>1291</v>
      </c>
      <c r="D401" s="47" t="s">
        <v>41</v>
      </c>
      <c r="E401" s="43">
        <v>307000</v>
      </c>
      <c r="F401" s="43" t="s">
        <v>1829</v>
      </c>
      <c r="G401" s="136">
        <v>43249</v>
      </c>
      <c r="H401" s="493">
        <v>43258</v>
      </c>
      <c r="I401" s="52">
        <f ca="1" t="shared" si="9"/>
        <v>646</v>
      </c>
      <c r="J401" s="959" t="s">
        <v>1293</v>
      </c>
      <c r="K401" s="503" t="s">
        <v>1830</v>
      </c>
      <c r="L401" s="339">
        <v>43304</v>
      </c>
      <c r="M401" s="338"/>
      <c r="N401" s="327" t="s">
        <v>1831</v>
      </c>
      <c r="O401" s="327" t="s">
        <v>730</v>
      </c>
      <c r="P401" s="52" t="s">
        <v>59</v>
      </c>
      <c r="Q401" s="121">
        <v>43272</v>
      </c>
      <c r="R401" s="121">
        <v>43272</v>
      </c>
      <c r="S401" s="52" t="s">
        <v>106</v>
      </c>
      <c r="T401" s="433" t="s">
        <v>1832</v>
      </c>
    </row>
    <row r="402" s="14" customFormat="1" ht="23.1" customHeight="1" spans="1:22">
      <c r="A402" s="1658">
        <v>34</v>
      </c>
      <c r="B402" s="1554"/>
      <c r="C402" s="727" t="s">
        <v>644</v>
      </c>
      <c r="D402" s="1662" t="s">
        <v>645</v>
      </c>
      <c r="E402" s="43">
        <v>342900</v>
      </c>
      <c r="F402" s="43" t="s">
        <v>1833</v>
      </c>
      <c r="G402" s="136">
        <v>43266</v>
      </c>
      <c r="H402" s="493">
        <v>43277</v>
      </c>
      <c r="I402" s="52">
        <f ca="1" t="shared" si="9"/>
        <v>627</v>
      </c>
      <c r="J402" s="959" t="s">
        <v>1293</v>
      </c>
      <c r="K402" s="431"/>
      <c r="L402" s="449">
        <v>43304</v>
      </c>
      <c r="M402" s="562"/>
      <c r="N402" s="450" t="s">
        <v>1834</v>
      </c>
      <c r="O402" s="81" t="s">
        <v>225</v>
      </c>
      <c r="P402" s="52" t="s">
        <v>84</v>
      </c>
      <c r="Q402" s="447">
        <v>43270</v>
      </c>
      <c r="R402" s="440">
        <v>43271</v>
      </c>
      <c r="S402" s="327" t="s">
        <v>47</v>
      </c>
      <c r="T402" s="433" t="s">
        <v>1835</v>
      </c>
      <c r="U402" s="841"/>
      <c r="V402" s="841"/>
    </row>
    <row r="403" s="14" customFormat="1" ht="23.1" customHeight="1" spans="1:22">
      <c r="A403" s="1658">
        <v>39</v>
      </c>
      <c r="B403" s="1554"/>
      <c r="C403" s="727" t="s">
        <v>1308</v>
      </c>
      <c r="D403" s="1662" t="s">
        <v>645</v>
      </c>
      <c r="E403" s="43">
        <v>369800</v>
      </c>
      <c r="F403" s="43" t="s">
        <v>1836</v>
      </c>
      <c r="G403" s="136">
        <v>43182</v>
      </c>
      <c r="H403" s="493">
        <v>43188</v>
      </c>
      <c r="I403" s="52">
        <f ca="1" t="shared" si="9"/>
        <v>716</v>
      </c>
      <c r="J403" s="959" t="s">
        <v>1293</v>
      </c>
      <c r="K403" s="431"/>
      <c r="L403" s="449">
        <v>43304</v>
      </c>
      <c r="M403" s="562" t="s">
        <v>52</v>
      </c>
      <c r="N403" s="445" t="s">
        <v>1837</v>
      </c>
      <c r="O403" s="445" t="s">
        <v>1838</v>
      </c>
      <c r="P403" s="445" t="s">
        <v>744</v>
      </c>
      <c r="Q403" s="553">
        <v>43253</v>
      </c>
      <c r="R403" s="440">
        <v>43253</v>
      </c>
      <c r="S403" s="1676" t="s">
        <v>106</v>
      </c>
      <c r="T403" s="433" t="s">
        <v>1839</v>
      </c>
      <c r="U403" s="841"/>
      <c r="V403" s="841"/>
    </row>
    <row r="404" s="14" customFormat="1" ht="21.75" customHeight="1" spans="1:20">
      <c r="A404" s="1658">
        <v>20</v>
      </c>
      <c r="B404" s="821"/>
      <c r="C404" s="727" t="s">
        <v>1291</v>
      </c>
      <c r="D404" s="47" t="s">
        <v>145</v>
      </c>
      <c r="E404" s="43">
        <v>307000</v>
      </c>
      <c r="F404" s="43" t="s">
        <v>1840</v>
      </c>
      <c r="G404" s="439">
        <v>43245</v>
      </c>
      <c r="H404" s="493">
        <v>43254</v>
      </c>
      <c r="I404" s="52">
        <f ca="1" t="shared" si="9"/>
        <v>650</v>
      </c>
      <c r="J404" s="959" t="s">
        <v>1293</v>
      </c>
      <c r="K404" s="52"/>
      <c r="L404" s="339">
        <v>43304</v>
      </c>
      <c r="M404" s="338"/>
      <c r="N404" s="450" t="s">
        <v>1841</v>
      </c>
      <c r="O404" s="81" t="s">
        <v>45</v>
      </c>
      <c r="P404" s="52" t="s">
        <v>59</v>
      </c>
      <c r="Q404" s="447">
        <v>43280</v>
      </c>
      <c r="R404" s="121">
        <v>43280</v>
      </c>
      <c r="S404" s="52" t="s">
        <v>47</v>
      </c>
      <c r="T404" s="433" t="s">
        <v>1074</v>
      </c>
    </row>
    <row r="405" s="14" customFormat="1" ht="23.1" customHeight="1" spans="1:22">
      <c r="A405" s="1658">
        <v>25</v>
      </c>
      <c r="B405" s="1554"/>
      <c r="C405" s="727" t="s">
        <v>644</v>
      </c>
      <c r="D405" s="47" t="s">
        <v>41</v>
      </c>
      <c r="E405" s="43">
        <v>342900</v>
      </c>
      <c r="F405" s="43" t="s">
        <v>1842</v>
      </c>
      <c r="G405" s="136">
        <v>43266</v>
      </c>
      <c r="H405" s="493">
        <v>43278</v>
      </c>
      <c r="I405" s="52">
        <f ca="1" t="shared" si="9"/>
        <v>626</v>
      </c>
      <c r="J405" s="959" t="s">
        <v>1293</v>
      </c>
      <c r="K405" s="431"/>
      <c r="L405" s="449">
        <v>43304</v>
      </c>
      <c r="M405" s="562"/>
      <c r="N405" s="327" t="s">
        <v>1843</v>
      </c>
      <c r="O405" s="327" t="s">
        <v>114</v>
      </c>
      <c r="P405" s="327" t="s">
        <v>89</v>
      </c>
      <c r="Q405" s="377">
        <v>43256</v>
      </c>
      <c r="R405" s="440">
        <v>43267</v>
      </c>
      <c r="S405" s="327" t="s">
        <v>47</v>
      </c>
      <c r="T405" s="433" t="s">
        <v>1844</v>
      </c>
      <c r="U405" s="841"/>
      <c r="V405" s="841"/>
    </row>
    <row r="406" s="14" customFormat="1" ht="23.1" customHeight="1" spans="1:20">
      <c r="A406" s="1658">
        <v>28</v>
      </c>
      <c r="B406" s="821"/>
      <c r="C406" s="727" t="s">
        <v>1727</v>
      </c>
      <c r="D406" s="47" t="s">
        <v>41</v>
      </c>
      <c r="E406" s="43">
        <v>367000</v>
      </c>
      <c r="F406" s="43" t="s">
        <v>1845</v>
      </c>
      <c r="G406" s="439">
        <v>43276</v>
      </c>
      <c r="H406" s="493">
        <v>43285</v>
      </c>
      <c r="I406" s="52">
        <f ca="1" t="shared" si="9"/>
        <v>619</v>
      </c>
      <c r="J406" s="959" t="s">
        <v>1293</v>
      </c>
      <c r="K406" s="52"/>
      <c r="L406" s="339">
        <v>43304</v>
      </c>
      <c r="M406" s="338"/>
      <c r="N406" s="52" t="s">
        <v>1846</v>
      </c>
      <c r="O406" s="52" t="s">
        <v>45</v>
      </c>
      <c r="P406" s="52" t="s">
        <v>59</v>
      </c>
      <c r="Q406" s="47">
        <v>43279</v>
      </c>
      <c r="R406" s="47">
        <v>43279</v>
      </c>
      <c r="S406" s="508" t="s">
        <v>47</v>
      </c>
      <c r="T406" s="459" t="s">
        <v>1847</v>
      </c>
    </row>
    <row r="407" s="14" customFormat="1" ht="23.1" customHeight="1" spans="1:22">
      <c r="A407" s="1658">
        <v>25</v>
      </c>
      <c r="B407" s="1554"/>
      <c r="C407" s="727" t="s">
        <v>644</v>
      </c>
      <c r="D407" s="47" t="s">
        <v>41</v>
      </c>
      <c r="E407" s="43">
        <v>342900</v>
      </c>
      <c r="F407" s="43" t="s">
        <v>1848</v>
      </c>
      <c r="G407" s="136">
        <v>43266</v>
      </c>
      <c r="H407" s="493">
        <v>43278</v>
      </c>
      <c r="I407" s="52">
        <f ca="1" t="shared" si="9"/>
        <v>626</v>
      </c>
      <c r="J407" s="959" t="s">
        <v>1293</v>
      </c>
      <c r="K407" s="431"/>
      <c r="L407" s="449">
        <v>43304</v>
      </c>
      <c r="M407" s="562"/>
      <c r="N407" s="327" t="s">
        <v>1849</v>
      </c>
      <c r="O407" s="327" t="s">
        <v>45</v>
      </c>
      <c r="P407" s="327" t="s">
        <v>59</v>
      </c>
      <c r="Q407" s="377">
        <v>43282</v>
      </c>
      <c r="R407" s="440">
        <v>43282</v>
      </c>
      <c r="S407" s="327" t="s">
        <v>47</v>
      </c>
      <c r="T407" s="433" t="s">
        <v>1850</v>
      </c>
      <c r="U407" s="841"/>
      <c r="V407" s="841"/>
    </row>
    <row r="408" s="14" customFormat="1" ht="21.75" customHeight="1" spans="1:20">
      <c r="A408" s="1658">
        <v>6</v>
      </c>
      <c r="B408" s="821"/>
      <c r="C408" s="727" t="s">
        <v>1291</v>
      </c>
      <c r="D408" s="47" t="s">
        <v>41</v>
      </c>
      <c r="E408" s="43">
        <v>309800</v>
      </c>
      <c r="F408" s="43" t="s">
        <v>1851</v>
      </c>
      <c r="G408" s="136">
        <v>43214</v>
      </c>
      <c r="H408" s="493">
        <v>43224</v>
      </c>
      <c r="I408" s="52">
        <f ca="1" t="shared" si="9"/>
        <v>680</v>
      </c>
      <c r="J408" s="959" t="s">
        <v>1293</v>
      </c>
      <c r="K408" s="52"/>
      <c r="L408" s="339">
        <v>43304</v>
      </c>
      <c r="M408" s="338" t="s">
        <v>52</v>
      </c>
      <c r="N408" s="327" t="s">
        <v>1852</v>
      </c>
      <c r="O408" s="327" t="s">
        <v>1439</v>
      </c>
      <c r="P408" s="52" t="s">
        <v>89</v>
      </c>
      <c r="Q408" s="121">
        <v>43253</v>
      </c>
      <c r="R408" s="121">
        <v>43260</v>
      </c>
      <c r="S408" s="52" t="s">
        <v>47</v>
      </c>
      <c r="T408" s="433" t="s">
        <v>1853</v>
      </c>
    </row>
    <row r="409" s="14" customFormat="1" ht="23.1" customHeight="1" spans="1:20">
      <c r="A409" s="1658">
        <v>25</v>
      </c>
      <c r="B409" s="821"/>
      <c r="C409" s="727" t="s">
        <v>1727</v>
      </c>
      <c r="D409" s="47" t="s">
        <v>41</v>
      </c>
      <c r="E409" s="43">
        <v>367000</v>
      </c>
      <c r="F409" s="43" t="s">
        <v>1854</v>
      </c>
      <c r="G409" s="439">
        <v>43245</v>
      </c>
      <c r="H409" s="493">
        <v>43254</v>
      </c>
      <c r="I409" s="52">
        <f ca="1" t="shared" si="9"/>
        <v>650</v>
      </c>
      <c r="J409" s="959" t="s">
        <v>1293</v>
      </c>
      <c r="K409" s="52"/>
      <c r="L409" s="339">
        <v>43304</v>
      </c>
      <c r="M409" s="338"/>
      <c r="N409" s="508" t="s">
        <v>1855</v>
      </c>
      <c r="O409" s="52" t="s">
        <v>1856</v>
      </c>
      <c r="P409" s="52" t="s">
        <v>641</v>
      </c>
      <c r="Q409" s="47">
        <v>43290</v>
      </c>
      <c r="R409" s="47">
        <v>43290</v>
      </c>
      <c r="S409" s="14" t="s">
        <v>106</v>
      </c>
      <c r="T409" s="459" t="s">
        <v>1857</v>
      </c>
    </row>
    <row r="410" s="17" customFormat="1" ht="25.5" customHeight="1" spans="1:20">
      <c r="A410" s="529" t="s">
        <v>0</v>
      </c>
      <c r="B410" s="530" t="s">
        <v>523</v>
      </c>
      <c r="C410" s="531" t="s">
        <v>2</v>
      </c>
      <c r="D410" s="532" t="s">
        <v>23</v>
      </c>
      <c r="E410" s="532" t="s">
        <v>24</v>
      </c>
      <c r="F410" s="533" t="s">
        <v>3</v>
      </c>
      <c r="G410" s="534" t="s">
        <v>25</v>
      </c>
      <c r="H410" s="535" t="s">
        <v>26</v>
      </c>
      <c r="I410" s="533" t="s">
        <v>27</v>
      </c>
      <c r="J410" s="545" t="s">
        <v>28</v>
      </c>
      <c r="K410" s="546" t="s">
        <v>29</v>
      </c>
      <c r="L410" s="1798" t="s">
        <v>30</v>
      </c>
      <c r="M410" s="548" t="s">
        <v>31</v>
      </c>
      <c r="N410" s="533" t="s">
        <v>32</v>
      </c>
      <c r="O410" s="533" t="s">
        <v>1</v>
      </c>
      <c r="P410" s="549" t="s">
        <v>33</v>
      </c>
      <c r="Q410" s="556" t="s">
        <v>34</v>
      </c>
      <c r="R410" s="557" t="s">
        <v>35</v>
      </c>
      <c r="S410" s="549" t="s">
        <v>37</v>
      </c>
      <c r="T410" s="558" t="s">
        <v>38</v>
      </c>
    </row>
    <row r="411" s="14" customFormat="1" ht="23.1" customHeight="1" spans="1:20">
      <c r="A411" s="1658">
        <v>23</v>
      </c>
      <c r="B411" s="821"/>
      <c r="C411" s="727" t="s">
        <v>644</v>
      </c>
      <c r="D411" s="47" t="s">
        <v>145</v>
      </c>
      <c r="E411" s="43">
        <v>342900</v>
      </c>
      <c r="F411" s="43" t="s">
        <v>1858</v>
      </c>
      <c r="G411" s="439">
        <v>43242</v>
      </c>
      <c r="H411" s="493">
        <v>43257</v>
      </c>
      <c r="I411" s="52">
        <f ca="1" t="shared" ref="I411:I442" si="10">TODAY()-H411</f>
        <v>647</v>
      </c>
      <c r="J411" s="959" t="s">
        <v>1293</v>
      </c>
      <c r="K411" s="52"/>
      <c r="L411" s="339">
        <v>43304</v>
      </c>
      <c r="M411" s="338"/>
      <c r="N411" s="52" t="s">
        <v>1859</v>
      </c>
      <c r="O411" s="52" t="s">
        <v>114</v>
      </c>
      <c r="P411" s="52" t="s">
        <v>89</v>
      </c>
      <c r="Q411" s="47">
        <v>43253</v>
      </c>
      <c r="R411" s="47">
        <v>43264</v>
      </c>
      <c r="S411" s="508" t="s">
        <v>47</v>
      </c>
      <c r="T411" s="459" t="s">
        <v>1860</v>
      </c>
    </row>
    <row r="412" s="14" customFormat="1" ht="21.75" customHeight="1" spans="1:20">
      <c r="A412" s="1658">
        <v>6</v>
      </c>
      <c r="B412" s="821"/>
      <c r="C412" s="727" t="s">
        <v>1291</v>
      </c>
      <c r="D412" s="47" t="s">
        <v>41</v>
      </c>
      <c r="E412" s="43">
        <v>307000</v>
      </c>
      <c r="F412" s="43" t="s">
        <v>1861</v>
      </c>
      <c r="G412" s="136">
        <v>43276</v>
      </c>
      <c r="H412" s="493">
        <v>43292</v>
      </c>
      <c r="I412" s="52">
        <f ca="1" t="shared" si="10"/>
        <v>612</v>
      </c>
      <c r="J412" s="959" t="s">
        <v>1293</v>
      </c>
      <c r="K412" s="52"/>
      <c r="L412" s="339">
        <v>43304</v>
      </c>
      <c r="M412" s="338"/>
      <c r="N412" s="327" t="s">
        <v>1862</v>
      </c>
      <c r="O412" s="327" t="s">
        <v>171</v>
      </c>
      <c r="P412" s="52" t="s">
        <v>59</v>
      </c>
      <c r="Q412" s="121">
        <v>43282</v>
      </c>
      <c r="R412" s="121">
        <v>43282</v>
      </c>
      <c r="S412" s="52" t="s">
        <v>47</v>
      </c>
      <c r="T412" s="433" t="s">
        <v>1863</v>
      </c>
    </row>
    <row r="413" s="14" customFormat="1" ht="21.75" customHeight="1" spans="1:20">
      <c r="A413" s="1658">
        <v>11</v>
      </c>
      <c r="B413" s="821"/>
      <c r="C413" s="727" t="s">
        <v>1291</v>
      </c>
      <c r="D413" s="47" t="s">
        <v>636</v>
      </c>
      <c r="E413" s="43">
        <v>307000</v>
      </c>
      <c r="F413" s="43" t="s">
        <v>1864</v>
      </c>
      <c r="G413" s="136">
        <v>43278</v>
      </c>
      <c r="H413" s="493">
        <v>43288</v>
      </c>
      <c r="I413" s="52">
        <f ca="1" t="shared" si="10"/>
        <v>616</v>
      </c>
      <c r="J413" s="959" t="s">
        <v>1293</v>
      </c>
      <c r="K413" s="52"/>
      <c r="L413" s="339">
        <v>43304</v>
      </c>
      <c r="M413" s="338"/>
      <c r="N413" s="327" t="s">
        <v>1865</v>
      </c>
      <c r="O413" s="327" t="s">
        <v>70</v>
      </c>
      <c r="P413" s="52" t="s">
        <v>59</v>
      </c>
      <c r="Q413" s="121">
        <v>43288</v>
      </c>
      <c r="R413" s="121">
        <v>43290</v>
      </c>
      <c r="S413" s="52" t="s">
        <v>47</v>
      </c>
      <c r="T413" s="433" t="s">
        <v>1863</v>
      </c>
    </row>
    <row r="414" s="14" customFormat="1" ht="23.1" customHeight="1" spans="1:22">
      <c r="A414" s="1658">
        <v>23</v>
      </c>
      <c r="B414" s="1554"/>
      <c r="C414" s="727" t="s">
        <v>644</v>
      </c>
      <c r="D414" s="1662" t="s">
        <v>645</v>
      </c>
      <c r="E414" s="43">
        <v>342900</v>
      </c>
      <c r="F414" s="43" t="s">
        <v>1866</v>
      </c>
      <c r="G414" s="136">
        <v>43278</v>
      </c>
      <c r="H414" s="493">
        <v>43288</v>
      </c>
      <c r="I414" s="52">
        <f ca="1" t="shared" si="10"/>
        <v>616</v>
      </c>
      <c r="J414" s="959" t="s">
        <v>1293</v>
      </c>
      <c r="K414" s="431"/>
      <c r="L414" s="449">
        <v>43304</v>
      </c>
      <c r="M414" s="562"/>
      <c r="N414" s="331" t="s">
        <v>1867</v>
      </c>
      <c r="O414" s="331" t="s">
        <v>225</v>
      </c>
      <c r="P414" s="331" t="s">
        <v>84</v>
      </c>
      <c r="Q414" s="980">
        <v>43282</v>
      </c>
      <c r="R414" s="440">
        <v>43282</v>
      </c>
      <c r="S414" s="331" t="s">
        <v>106</v>
      </c>
      <c r="T414" s="433" t="s">
        <v>1868</v>
      </c>
      <c r="U414" s="841"/>
      <c r="V414" s="841"/>
    </row>
    <row r="415" s="14" customFormat="1" ht="21.75" customHeight="1" spans="1:20">
      <c r="A415" s="1658">
        <v>8</v>
      </c>
      <c r="B415" s="821"/>
      <c r="C415" s="727" t="s">
        <v>1291</v>
      </c>
      <c r="D415" s="47" t="s">
        <v>636</v>
      </c>
      <c r="E415" s="43">
        <v>309800</v>
      </c>
      <c r="F415" s="43" t="s">
        <v>1869</v>
      </c>
      <c r="G415" s="136">
        <v>43214</v>
      </c>
      <c r="H415" s="493">
        <v>43224</v>
      </c>
      <c r="I415" s="52">
        <f ca="1" t="shared" si="10"/>
        <v>680</v>
      </c>
      <c r="J415" s="959" t="s">
        <v>1293</v>
      </c>
      <c r="K415" s="52"/>
      <c r="L415" s="339">
        <v>43304</v>
      </c>
      <c r="M415" s="338" t="s">
        <v>52</v>
      </c>
      <c r="N415" s="327" t="s">
        <v>1870</v>
      </c>
      <c r="O415" s="327" t="s">
        <v>1439</v>
      </c>
      <c r="P415" s="52" t="s">
        <v>89</v>
      </c>
      <c r="Q415" s="121">
        <v>43287</v>
      </c>
      <c r="R415" s="121">
        <v>43288</v>
      </c>
      <c r="S415" s="52" t="s">
        <v>47</v>
      </c>
      <c r="T415" s="433" t="s">
        <v>1871</v>
      </c>
    </row>
    <row r="416" s="14" customFormat="1" ht="21.75" customHeight="1" spans="1:20">
      <c r="A416" s="1658">
        <v>7</v>
      </c>
      <c r="B416" s="821"/>
      <c r="C416" s="727" t="s">
        <v>1291</v>
      </c>
      <c r="D416" s="47" t="s">
        <v>636</v>
      </c>
      <c r="E416" s="43">
        <v>309800</v>
      </c>
      <c r="F416" s="43" t="s">
        <v>1872</v>
      </c>
      <c r="G416" s="136">
        <v>43214</v>
      </c>
      <c r="H416" s="493">
        <v>43221</v>
      </c>
      <c r="I416" s="52">
        <f ca="1" t="shared" si="10"/>
        <v>683</v>
      </c>
      <c r="J416" s="959" t="s">
        <v>1293</v>
      </c>
      <c r="K416" s="52"/>
      <c r="L416" s="339">
        <v>43304</v>
      </c>
      <c r="M416" s="338" t="s">
        <v>52</v>
      </c>
      <c r="N416" s="327" t="s">
        <v>1873</v>
      </c>
      <c r="O416" s="327" t="s">
        <v>131</v>
      </c>
      <c r="P416" s="52" t="s">
        <v>89</v>
      </c>
      <c r="Q416" s="121">
        <v>43287</v>
      </c>
      <c r="R416" s="121">
        <v>43288</v>
      </c>
      <c r="S416" s="52" t="s">
        <v>47</v>
      </c>
      <c r="T416" s="433" t="s">
        <v>1871</v>
      </c>
    </row>
    <row r="417" s="14" customFormat="1" ht="21.75" customHeight="1" spans="1:20">
      <c r="A417" s="1658">
        <v>17</v>
      </c>
      <c r="B417" s="821"/>
      <c r="C417" s="727" t="s">
        <v>1291</v>
      </c>
      <c r="D417" s="47" t="s">
        <v>145</v>
      </c>
      <c r="E417" s="43">
        <v>307000</v>
      </c>
      <c r="F417" s="43" t="s">
        <v>1874</v>
      </c>
      <c r="G417" s="439">
        <v>43249</v>
      </c>
      <c r="H417" s="493">
        <v>43257</v>
      </c>
      <c r="I417" s="52">
        <f ca="1" t="shared" si="10"/>
        <v>647</v>
      </c>
      <c r="J417" s="959" t="s">
        <v>1293</v>
      </c>
      <c r="K417" s="52"/>
      <c r="L417" s="339">
        <v>43304</v>
      </c>
      <c r="M417" s="338"/>
      <c r="N417" s="450" t="s">
        <v>1875</v>
      </c>
      <c r="O417" s="81" t="s">
        <v>45</v>
      </c>
      <c r="P417" s="52" t="s">
        <v>59</v>
      </c>
      <c r="Q417" s="447">
        <v>43281</v>
      </c>
      <c r="R417" s="121">
        <v>43281</v>
      </c>
      <c r="S417" s="52" t="s">
        <v>47</v>
      </c>
      <c r="T417" s="433" t="s">
        <v>1876</v>
      </c>
    </row>
    <row r="418" s="14" customFormat="1" ht="23.1" customHeight="1" spans="1:22">
      <c r="A418" s="1658">
        <v>35</v>
      </c>
      <c r="B418" s="1554"/>
      <c r="C418" s="727" t="s">
        <v>1308</v>
      </c>
      <c r="D418" s="1661" t="s">
        <v>151</v>
      </c>
      <c r="E418" s="43">
        <v>367000</v>
      </c>
      <c r="F418" s="43" t="s">
        <v>1877</v>
      </c>
      <c r="G418" s="439">
        <v>43276</v>
      </c>
      <c r="H418" s="493">
        <v>43292</v>
      </c>
      <c r="I418" s="52">
        <f ca="1" t="shared" si="10"/>
        <v>612</v>
      </c>
      <c r="J418" s="959" t="s">
        <v>1293</v>
      </c>
      <c r="K418" s="431"/>
      <c r="L418" s="449">
        <v>43304</v>
      </c>
      <c r="M418" s="562"/>
      <c r="N418" s="490" t="s">
        <v>1878</v>
      </c>
      <c r="O418" s="471" t="s">
        <v>698</v>
      </c>
      <c r="P418" s="431" t="s">
        <v>46</v>
      </c>
      <c r="Q418" s="472">
        <v>43293</v>
      </c>
      <c r="R418" s="440">
        <v>43294</v>
      </c>
      <c r="S418" s="1676" t="s">
        <v>47</v>
      </c>
      <c r="T418" s="454" t="s">
        <v>1879</v>
      </c>
      <c r="U418" s="841"/>
      <c r="V418" s="841"/>
    </row>
    <row r="419" s="14" customFormat="1" ht="21.75" customHeight="1" spans="1:20">
      <c r="A419" s="1658">
        <v>17</v>
      </c>
      <c r="B419" s="821"/>
      <c r="C419" s="727" t="s">
        <v>1291</v>
      </c>
      <c r="D419" s="47" t="s">
        <v>145</v>
      </c>
      <c r="E419" s="43">
        <v>307000</v>
      </c>
      <c r="F419" s="43" t="s">
        <v>1880</v>
      </c>
      <c r="G419" s="439">
        <v>43249</v>
      </c>
      <c r="H419" s="493">
        <v>43258</v>
      </c>
      <c r="I419" s="52">
        <f ca="1" t="shared" si="10"/>
        <v>646</v>
      </c>
      <c r="J419" s="959" t="s">
        <v>1293</v>
      </c>
      <c r="K419" s="52"/>
      <c r="L419" s="339">
        <v>43312</v>
      </c>
      <c r="M419" s="338"/>
      <c r="N419" s="450" t="s">
        <v>1881</v>
      </c>
      <c r="O419" s="81" t="s">
        <v>698</v>
      </c>
      <c r="P419" s="52" t="s">
        <v>46</v>
      </c>
      <c r="Q419" s="447">
        <v>43302</v>
      </c>
      <c r="R419" s="121">
        <v>43303</v>
      </c>
      <c r="S419" s="52" t="s">
        <v>106</v>
      </c>
      <c r="T419" s="433" t="s">
        <v>1121</v>
      </c>
    </row>
    <row r="420" s="14" customFormat="1" ht="23.1" customHeight="1" spans="1:22">
      <c r="A420" s="1658">
        <v>40</v>
      </c>
      <c r="B420" s="1554"/>
      <c r="C420" s="727" t="s">
        <v>1308</v>
      </c>
      <c r="D420" s="1661" t="s">
        <v>645</v>
      </c>
      <c r="E420" s="43">
        <v>367000</v>
      </c>
      <c r="F420" s="43" t="s">
        <v>1882</v>
      </c>
      <c r="G420" s="439">
        <v>43276</v>
      </c>
      <c r="H420" s="493">
        <v>43285</v>
      </c>
      <c r="I420" s="52">
        <f ca="1" t="shared" si="10"/>
        <v>619</v>
      </c>
      <c r="J420" s="959" t="s">
        <v>1293</v>
      </c>
      <c r="K420" s="431"/>
      <c r="L420" s="449">
        <v>43307</v>
      </c>
      <c r="M420" s="562"/>
      <c r="N420" s="490" t="s">
        <v>1883</v>
      </c>
      <c r="O420" s="471" t="s">
        <v>80</v>
      </c>
      <c r="P420" s="431" t="s">
        <v>84</v>
      </c>
      <c r="Q420" s="472">
        <v>43304</v>
      </c>
      <c r="R420" s="440">
        <v>43304</v>
      </c>
      <c r="S420" s="1676" t="s">
        <v>47</v>
      </c>
      <c r="T420" s="454" t="s">
        <v>1124</v>
      </c>
      <c r="U420" s="841"/>
      <c r="V420" s="841"/>
    </row>
    <row r="421" s="13" customFormat="1" ht="23.1" customHeight="1" spans="1:20">
      <c r="A421" s="1658">
        <v>2</v>
      </c>
      <c r="B421" s="149"/>
      <c r="C421" s="706" t="s">
        <v>1464</v>
      </c>
      <c r="D421" s="47" t="s">
        <v>41</v>
      </c>
      <c r="E421" s="43">
        <v>292800</v>
      </c>
      <c r="F421" s="43" t="s">
        <v>1884</v>
      </c>
      <c r="G421" s="136">
        <v>43101</v>
      </c>
      <c r="H421" s="121">
        <v>43101</v>
      </c>
      <c r="I421" s="52">
        <f ca="1" t="shared" si="10"/>
        <v>803</v>
      </c>
      <c r="J421" s="721" t="s">
        <v>1497</v>
      </c>
      <c r="K421" s="48"/>
      <c r="L421" s="339">
        <v>43312</v>
      </c>
      <c r="M421" s="339" t="s">
        <v>52</v>
      </c>
      <c r="N421" s="48" t="s">
        <v>1885</v>
      </c>
      <c r="O421" s="48" t="s">
        <v>1499</v>
      </c>
      <c r="P421" s="48" t="s">
        <v>641</v>
      </c>
      <c r="Q421" s="121">
        <v>43295</v>
      </c>
      <c r="R421" s="121">
        <v>43295</v>
      </c>
      <c r="S421" s="48" t="s">
        <v>47</v>
      </c>
      <c r="T421" s="433" t="s">
        <v>1886</v>
      </c>
    </row>
    <row r="422" s="13" customFormat="1" ht="23.1" customHeight="1" spans="1:20">
      <c r="A422" s="1658">
        <v>11</v>
      </c>
      <c r="B422" s="149"/>
      <c r="C422" s="727" t="s">
        <v>1291</v>
      </c>
      <c r="D422" s="47" t="s">
        <v>60</v>
      </c>
      <c r="E422" s="43">
        <v>309800</v>
      </c>
      <c r="F422" s="43" t="s">
        <v>1887</v>
      </c>
      <c r="G422" s="136">
        <v>43047</v>
      </c>
      <c r="H422" s="121">
        <v>43055</v>
      </c>
      <c r="I422" s="52">
        <f ca="1" t="shared" si="10"/>
        <v>849</v>
      </c>
      <c r="J422" s="721" t="s">
        <v>1888</v>
      </c>
      <c r="K422" s="48"/>
      <c r="L422" s="339">
        <v>43312</v>
      </c>
      <c r="M422" s="339" t="s">
        <v>52</v>
      </c>
      <c r="N422" s="327" t="s">
        <v>1889</v>
      </c>
      <c r="O422" s="327" t="s">
        <v>171</v>
      </c>
      <c r="P422" s="327" t="s">
        <v>59</v>
      </c>
      <c r="Q422" s="377">
        <v>43303</v>
      </c>
      <c r="R422" s="47">
        <v>43304</v>
      </c>
      <c r="S422" s="327" t="s">
        <v>47</v>
      </c>
      <c r="T422" s="433" t="s">
        <v>1890</v>
      </c>
    </row>
    <row r="423" s="14" customFormat="1" ht="21.75" customHeight="1" spans="1:20">
      <c r="A423" s="1658">
        <v>9</v>
      </c>
      <c r="B423" s="821"/>
      <c r="C423" s="727" t="s">
        <v>1291</v>
      </c>
      <c r="D423" s="47" t="s">
        <v>636</v>
      </c>
      <c r="E423" s="43">
        <v>307000</v>
      </c>
      <c r="F423" s="43" t="s">
        <v>1891</v>
      </c>
      <c r="G423" s="136">
        <v>43276</v>
      </c>
      <c r="H423" s="493">
        <v>43292</v>
      </c>
      <c r="I423" s="52">
        <f ca="1" t="shared" si="10"/>
        <v>612</v>
      </c>
      <c r="J423" s="959" t="s">
        <v>1293</v>
      </c>
      <c r="K423" s="52"/>
      <c r="L423" s="339">
        <v>43312</v>
      </c>
      <c r="M423" s="338"/>
      <c r="N423" s="327" t="s">
        <v>1892</v>
      </c>
      <c r="O423" s="327" t="s">
        <v>225</v>
      </c>
      <c r="P423" s="52" t="s">
        <v>84</v>
      </c>
      <c r="Q423" s="121">
        <v>43303</v>
      </c>
      <c r="R423" s="121">
        <v>43303</v>
      </c>
      <c r="S423" s="52" t="s">
        <v>47</v>
      </c>
      <c r="T423" s="433" t="s">
        <v>1890</v>
      </c>
    </row>
    <row r="424" s="14" customFormat="1" ht="23.1" customHeight="1" spans="1:20">
      <c r="A424" s="1658">
        <v>37</v>
      </c>
      <c r="B424" s="821"/>
      <c r="C424" s="727" t="s">
        <v>99</v>
      </c>
      <c r="D424" s="47" t="s">
        <v>60</v>
      </c>
      <c r="E424" s="43">
        <v>342900</v>
      </c>
      <c r="F424" s="43" t="s">
        <v>1893</v>
      </c>
      <c r="G424" s="439">
        <v>43298</v>
      </c>
      <c r="H424" s="493">
        <v>43307</v>
      </c>
      <c r="I424" s="52">
        <f ca="1" t="shared" si="10"/>
        <v>597</v>
      </c>
      <c r="J424" s="959" t="s">
        <v>1293</v>
      </c>
      <c r="K424" s="52"/>
      <c r="L424" s="339">
        <v>43340</v>
      </c>
      <c r="M424" s="338"/>
      <c r="N424" s="327" t="s">
        <v>1894</v>
      </c>
      <c r="O424" s="327" t="s">
        <v>730</v>
      </c>
      <c r="P424" s="327" t="s">
        <v>59</v>
      </c>
      <c r="Q424" s="377">
        <v>43282</v>
      </c>
      <c r="R424" s="121">
        <v>43299</v>
      </c>
      <c r="S424" s="1095" t="s">
        <v>47</v>
      </c>
      <c r="T424" s="433" t="s">
        <v>1895</v>
      </c>
    </row>
    <row r="425" s="14" customFormat="1" ht="21.75" customHeight="1" spans="1:20">
      <c r="A425" s="1658">
        <v>6</v>
      </c>
      <c r="B425" s="821"/>
      <c r="C425" s="727" t="s">
        <v>1291</v>
      </c>
      <c r="D425" s="47" t="s">
        <v>41</v>
      </c>
      <c r="E425" s="43">
        <v>307000</v>
      </c>
      <c r="F425" s="43" t="s">
        <v>1896</v>
      </c>
      <c r="G425" s="136">
        <v>43276</v>
      </c>
      <c r="H425" s="493">
        <v>43292</v>
      </c>
      <c r="I425" s="52">
        <f ca="1" t="shared" si="10"/>
        <v>612</v>
      </c>
      <c r="J425" s="959" t="s">
        <v>1293</v>
      </c>
      <c r="K425" s="52"/>
      <c r="L425" s="339">
        <v>43312</v>
      </c>
      <c r="M425" s="338"/>
      <c r="N425" s="450" t="s">
        <v>1897</v>
      </c>
      <c r="O425" s="81" t="s">
        <v>1898</v>
      </c>
      <c r="P425" s="52" t="s">
        <v>89</v>
      </c>
      <c r="Q425" s="447">
        <v>43298</v>
      </c>
      <c r="R425" s="121">
        <v>43303</v>
      </c>
      <c r="S425" s="52" t="s">
        <v>47</v>
      </c>
      <c r="T425" s="433" t="s">
        <v>1899</v>
      </c>
    </row>
    <row r="426" s="13" customFormat="1" ht="23.1" customHeight="1" spans="1:20">
      <c r="A426" s="1658">
        <v>20</v>
      </c>
      <c r="B426" s="149"/>
      <c r="C426" s="727" t="s">
        <v>99</v>
      </c>
      <c r="D426" s="47" t="s">
        <v>41</v>
      </c>
      <c r="E426" s="43">
        <v>342900</v>
      </c>
      <c r="F426" s="43" t="s">
        <v>1900</v>
      </c>
      <c r="G426" s="439">
        <v>43298</v>
      </c>
      <c r="H426" s="493">
        <v>43307</v>
      </c>
      <c r="I426" s="52">
        <f ca="1" t="shared" si="10"/>
        <v>597</v>
      </c>
      <c r="J426" s="959" t="s">
        <v>1293</v>
      </c>
      <c r="K426" s="48"/>
      <c r="L426" s="339">
        <v>43312</v>
      </c>
      <c r="M426" s="339"/>
      <c r="N426" s="48" t="s">
        <v>1901</v>
      </c>
      <c r="O426" s="48" t="s">
        <v>45</v>
      </c>
      <c r="P426" s="48" t="s">
        <v>59</v>
      </c>
      <c r="Q426" s="377">
        <v>43308</v>
      </c>
      <c r="R426" s="121">
        <v>43309</v>
      </c>
      <c r="S426" s="48" t="s">
        <v>47</v>
      </c>
      <c r="T426" s="433" t="s">
        <v>1139</v>
      </c>
    </row>
    <row r="427" s="14" customFormat="1" ht="23.1" customHeight="1" spans="1:20">
      <c r="A427" s="1658">
        <v>18</v>
      </c>
      <c r="B427" s="821"/>
      <c r="C427" s="727" t="s">
        <v>99</v>
      </c>
      <c r="D427" s="47" t="s">
        <v>41</v>
      </c>
      <c r="E427" s="43">
        <v>342900</v>
      </c>
      <c r="F427" s="43" t="s">
        <v>1902</v>
      </c>
      <c r="G427" s="439">
        <v>43298</v>
      </c>
      <c r="H427" s="493">
        <v>43307</v>
      </c>
      <c r="I427" s="52">
        <f ca="1" t="shared" si="10"/>
        <v>597</v>
      </c>
      <c r="J427" s="959" t="s">
        <v>1293</v>
      </c>
      <c r="K427" s="52"/>
      <c r="L427" s="339">
        <v>43312</v>
      </c>
      <c r="M427" s="338"/>
      <c r="N427" s="327" t="s">
        <v>1903</v>
      </c>
      <c r="O427" s="327" t="s">
        <v>225</v>
      </c>
      <c r="P427" s="327" t="s">
        <v>84</v>
      </c>
      <c r="Q427" s="377">
        <v>43289</v>
      </c>
      <c r="R427" s="121">
        <v>43299</v>
      </c>
      <c r="S427" s="1095" t="s">
        <v>47</v>
      </c>
      <c r="T427" s="433" t="s">
        <v>1904</v>
      </c>
    </row>
    <row r="428" s="14" customFormat="1" ht="23.1" customHeight="1" spans="1:20">
      <c r="A428" s="1658">
        <v>19</v>
      </c>
      <c r="B428" s="821"/>
      <c r="C428" s="727" t="s">
        <v>99</v>
      </c>
      <c r="D428" s="47" t="s">
        <v>41</v>
      </c>
      <c r="E428" s="43">
        <v>342900</v>
      </c>
      <c r="F428" s="43" t="s">
        <v>1905</v>
      </c>
      <c r="G428" s="439">
        <v>43298</v>
      </c>
      <c r="H428" s="493">
        <v>43307</v>
      </c>
      <c r="I428" s="52">
        <f ca="1" t="shared" si="10"/>
        <v>597</v>
      </c>
      <c r="J428" s="959" t="s">
        <v>1293</v>
      </c>
      <c r="K428" s="52"/>
      <c r="L428" s="339">
        <v>43312</v>
      </c>
      <c r="M428" s="338"/>
      <c r="N428" s="327" t="s">
        <v>1906</v>
      </c>
      <c r="O428" s="327" t="s">
        <v>889</v>
      </c>
      <c r="P428" s="327" t="s">
        <v>84</v>
      </c>
      <c r="Q428" s="377">
        <v>43295</v>
      </c>
      <c r="R428" s="121">
        <v>43302</v>
      </c>
      <c r="S428" s="1095" t="s">
        <v>47</v>
      </c>
      <c r="T428" s="433" t="s">
        <v>1907</v>
      </c>
    </row>
    <row r="429" s="14" customFormat="1" ht="23.1" customHeight="1" spans="1:20">
      <c r="A429" s="1658">
        <v>35</v>
      </c>
      <c r="B429" s="821"/>
      <c r="C429" s="727" t="s">
        <v>99</v>
      </c>
      <c r="D429" s="47" t="s">
        <v>90</v>
      </c>
      <c r="E429" s="43">
        <v>342900</v>
      </c>
      <c r="F429" s="43" t="s">
        <v>1908</v>
      </c>
      <c r="G429" s="439">
        <v>43298</v>
      </c>
      <c r="H429" s="493">
        <v>43310</v>
      </c>
      <c r="I429" s="52">
        <f ca="1" t="shared" si="10"/>
        <v>594</v>
      </c>
      <c r="J429" s="959" t="s">
        <v>1293</v>
      </c>
      <c r="K429" s="52"/>
      <c r="L429" s="339">
        <v>43337</v>
      </c>
      <c r="M429" s="338"/>
      <c r="N429" s="327" t="s">
        <v>1909</v>
      </c>
      <c r="O429" s="327" t="s">
        <v>171</v>
      </c>
      <c r="P429" s="327" t="s">
        <v>59</v>
      </c>
      <c r="Q429" s="377">
        <v>43260</v>
      </c>
      <c r="R429" s="121">
        <v>43299</v>
      </c>
      <c r="S429" s="1095" t="s">
        <v>47</v>
      </c>
      <c r="T429" s="433" t="s">
        <v>1910</v>
      </c>
    </row>
    <row r="430" s="1760" customFormat="1" ht="21.75" customHeight="1" spans="1:22">
      <c r="A430" s="1803">
        <v>38</v>
      </c>
      <c r="B430" s="1804"/>
      <c r="C430" s="1805" t="s">
        <v>1911</v>
      </c>
      <c r="D430" s="1806" t="s">
        <v>41</v>
      </c>
      <c r="E430" s="1807">
        <v>409800</v>
      </c>
      <c r="F430" s="1807" t="s">
        <v>1912</v>
      </c>
      <c r="G430" s="1808">
        <v>43205</v>
      </c>
      <c r="H430" s="1809">
        <v>43213</v>
      </c>
      <c r="I430" s="1810">
        <f ca="1" t="shared" si="10"/>
        <v>691</v>
      </c>
      <c r="J430" s="1811" t="s">
        <v>1293</v>
      </c>
      <c r="K430" s="1810"/>
      <c r="L430" s="1068"/>
      <c r="M430" s="1812" t="s">
        <v>52</v>
      </c>
      <c r="N430" s="1813" t="s">
        <v>1913</v>
      </c>
      <c r="O430" s="1814" t="s">
        <v>1914</v>
      </c>
      <c r="P430" s="1815" t="s">
        <v>1915</v>
      </c>
      <c r="Q430" s="1816"/>
      <c r="R430" s="1817"/>
      <c r="S430" s="1818"/>
      <c r="T430" s="1819"/>
      <c r="U430" s="1820"/>
      <c r="V430" s="1820"/>
    </row>
    <row r="431" s="14" customFormat="1" ht="21.75" customHeight="1" spans="1:20">
      <c r="A431" s="1658">
        <v>33</v>
      </c>
      <c r="B431" s="821"/>
      <c r="C431" s="727" t="s">
        <v>1727</v>
      </c>
      <c r="D431" s="47" t="s">
        <v>41</v>
      </c>
      <c r="E431" s="43">
        <v>367000</v>
      </c>
      <c r="F431" s="43" t="s">
        <v>1916</v>
      </c>
      <c r="G431" s="439">
        <v>43276</v>
      </c>
      <c r="H431" s="493">
        <v>43285</v>
      </c>
      <c r="I431" s="52">
        <f ca="1" t="shared" si="10"/>
        <v>619</v>
      </c>
      <c r="J431" s="959" t="s">
        <v>1293</v>
      </c>
      <c r="K431" s="52"/>
      <c r="L431" s="339">
        <v>43337</v>
      </c>
      <c r="M431" s="338"/>
      <c r="N431" s="450" t="s">
        <v>1917</v>
      </c>
      <c r="O431" s="81" t="s">
        <v>80</v>
      </c>
      <c r="P431" s="52" t="s">
        <v>84</v>
      </c>
      <c r="Q431" s="447">
        <v>43309</v>
      </c>
      <c r="R431" s="121">
        <v>43309</v>
      </c>
      <c r="S431" s="52" t="s">
        <v>106</v>
      </c>
      <c r="T431" s="433" t="s">
        <v>1139</v>
      </c>
    </row>
    <row r="432" s="13" customFormat="1" ht="23.1" customHeight="1" spans="1:20">
      <c r="A432" s="1658">
        <v>17</v>
      </c>
      <c r="B432" s="149"/>
      <c r="C432" s="727" t="s">
        <v>1918</v>
      </c>
      <c r="D432" s="47" t="s">
        <v>41</v>
      </c>
      <c r="E432" s="43">
        <v>321000</v>
      </c>
      <c r="F432" s="217" t="s">
        <v>1919</v>
      </c>
      <c r="G432" s="136">
        <v>43132</v>
      </c>
      <c r="H432" s="493">
        <v>43158</v>
      </c>
      <c r="I432" s="52">
        <f ca="1" t="shared" si="10"/>
        <v>746</v>
      </c>
      <c r="J432" s="959" t="s">
        <v>1293</v>
      </c>
      <c r="K432" s="48"/>
      <c r="L432" s="339">
        <v>43312</v>
      </c>
      <c r="M432" s="339" t="s">
        <v>52</v>
      </c>
      <c r="N432" s="450" t="s">
        <v>1920</v>
      </c>
      <c r="O432" s="81" t="s">
        <v>70</v>
      </c>
      <c r="P432" s="52" t="s">
        <v>59</v>
      </c>
      <c r="Q432" s="377">
        <v>43300</v>
      </c>
      <c r="R432" s="121">
        <v>43306</v>
      </c>
      <c r="S432" s="327" t="s">
        <v>106</v>
      </c>
      <c r="T432" s="433" t="s">
        <v>1139</v>
      </c>
    </row>
    <row r="433" s="14" customFormat="1" ht="23.1" customHeight="1" spans="1:20">
      <c r="A433" s="1658">
        <v>6</v>
      </c>
      <c r="B433" s="821"/>
      <c r="C433" s="727" t="s">
        <v>1291</v>
      </c>
      <c r="D433" s="47" t="s">
        <v>41</v>
      </c>
      <c r="E433" s="43">
        <v>307000</v>
      </c>
      <c r="F433" s="217" t="s">
        <v>1921</v>
      </c>
      <c r="G433" s="136">
        <v>43300</v>
      </c>
      <c r="H433" s="121">
        <v>43310</v>
      </c>
      <c r="I433" s="52">
        <f ca="1" t="shared" si="10"/>
        <v>594</v>
      </c>
      <c r="J433" s="721" t="s">
        <v>1293</v>
      </c>
      <c r="K433" s="52"/>
      <c r="L433" s="339">
        <v>43312</v>
      </c>
      <c r="M433" s="338"/>
      <c r="N433" s="450" t="s">
        <v>1922</v>
      </c>
      <c r="O433" s="81" t="s">
        <v>980</v>
      </c>
      <c r="P433" s="52" t="s">
        <v>46</v>
      </c>
      <c r="Q433" s="121">
        <v>43287</v>
      </c>
      <c r="R433" s="121">
        <v>43300</v>
      </c>
      <c r="S433" s="52" t="s">
        <v>47</v>
      </c>
      <c r="T433" s="433" t="s">
        <v>1910</v>
      </c>
    </row>
    <row r="434" s="14" customFormat="1" ht="23.1" customHeight="1" spans="1:20">
      <c r="A434" s="1658">
        <v>31</v>
      </c>
      <c r="B434" s="821"/>
      <c r="C434" s="727" t="s">
        <v>99</v>
      </c>
      <c r="D434" s="47" t="s">
        <v>145</v>
      </c>
      <c r="E434" s="43">
        <v>342900</v>
      </c>
      <c r="F434" s="43" t="s">
        <v>1923</v>
      </c>
      <c r="G434" s="439">
        <v>43298</v>
      </c>
      <c r="H434" s="493">
        <v>43307</v>
      </c>
      <c r="I434" s="52">
        <f ca="1" t="shared" si="10"/>
        <v>597</v>
      </c>
      <c r="J434" s="959" t="s">
        <v>1293</v>
      </c>
      <c r="K434" s="52"/>
      <c r="L434" s="339">
        <v>43337</v>
      </c>
      <c r="M434" s="338"/>
      <c r="N434" s="327" t="s">
        <v>1924</v>
      </c>
      <c r="O434" s="327" t="s">
        <v>980</v>
      </c>
      <c r="P434" s="327" t="s">
        <v>46</v>
      </c>
      <c r="Q434" s="377">
        <v>43303</v>
      </c>
      <c r="R434" s="121">
        <v>43307</v>
      </c>
      <c r="S434" s="1095" t="s">
        <v>47</v>
      </c>
      <c r="T434" s="433" t="s">
        <v>1925</v>
      </c>
    </row>
    <row r="435" s="14" customFormat="1" ht="23.1" customHeight="1" spans="1:20">
      <c r="A435" s="1658">
        <v>6</v>
      </c>
      <c r="B435" s="821"/>
      <c r="C435" s="727" t="s">
        <v>1291</v>
      </c>
      <c r="D435" s="47" t="s">
        <v>41</v>
      </c>
      <c r="E435" s="43">
        <v>307000</v>
      </c>
      <c r="F435" s="43" t="s">
        <v>1926</v>
      </c>
      <c r="G435" s="136">
        <v>43305</v>
      </c>
      <c r="H435" s="121">
        <v>43315</v>
      </c>
      <c r="I435" s="52">
        <f ca="1" t="shared" si="10"/>
        <v>589</v>
      </c>
      <c r="J435" s="721" t="s">
        <v>1293</v>
      </c>
      <c r="K435" s="52"/>
      <c r="L435" s="339">
        <v>43337</v>
      </c>
      <c r="M435" s="338"/>
      <c r="N435" s="327" t="s">
        <v>1927</v>
      </c>
      <c r="O435" s="327" t="s">
        <v>730</v>
      </c>
      <c r="P435" s="327" t="s">
        <v>59</v>
      </c>
      <c r="Q435" s="377">
        <v>43303</v>
      </c>
      <c r="R435" s="47">
        <v>43313</v>
      </c>
      <c r="S435" s="327" t="s">
        <v>47</v>
      </c>
      <c r="T435" s="433" t="s">
        <v>1928</v>
      </c>
    </row>
    <row r="436" s="14" customFormat="1" ht="23.1" customHeight="1" spans="1:20">
      <c r="A436" s="1658">
        <v>16</v>
      </c>
      <c r="B436" s="821"/>
      <c r="C436" s="727" t="s">
        <v>99</v>
      </c>
      <c r="D436" s="47" t="s">
        <v>41</v>
      </c>
      <c r="E436" s="43">
        <v>342900</v>
      </c>
      <c r="F436" s="43" t="s">
        <v>1929</v>
      </c>
      <c r="G436" s="439">
        <v>43298</v>
      </c>
      <c r="H436" s="493">
        <v>43307</v>
      </c>
      <c r="I436" s="52">
        <f ca="1" t="shared" si="10"/>
        <v>597</v>
      </c>
      <c r="J436" s="959" t="s">
        <v>1293</v>
      </c>
      <c r="K436" s="52"/>
      <c r="L436" s="339">
        <v>43337</v>
      </c>
      <c r="M436" s="339" t="s">
        <v>52</v>
      </c>
      <c r="N436" s="52" t="s">
        <v>1930</v>
      </c>
      <c r="O436" s="52" t="s">
        <v>45</v>
      </c>
      <c r="P436" s="52" t="s">
        <v>59</v>
      </c>
      <c r="Q436" s="377">
        <v>43312</v>
      </c>
      <c r="R436" s="121">
        <v>43312</v>
      </c>
      <c r="S436" s="52" t="s">
        <v>47</v>
      </c>
      <c r="T436" s="433" t="s">
        <v>1157</v>
      </c>
    </row>
    <row r="437" s="13" customFormat="1" ht="23.1" customHeight="1" spans="1:20">
      <c r="A437" s="1658">
        <v>1</v>
      </c>
      <c r="B437" s="149"/>
      <c r="C437" s="706" t="s">
        <v>644</v>
      </c>
      <c r="D437" s="47" t="s">
        <v>749</v>
      </c>
      <c r="E437" s="43">
        <v>342700</v>
      </c>
      <c r="F437" s="43" t="s">
        <v>1931</v>
      </c>
      <c r="G437" s="136">
        <v>42902</v>
      </c>
      <c r="H437" s="121">
        <v>42913</v>
      </c>
      <c r="I437" s="52">
        <f ca="1" t="shared" si="10"/>
        <v>991</v>
      </c>
      <c r="J437" s="721" t="s">
        <v>1932</v>
      </c>
      <c r="K437" s="48"/>
      <c r="L437" s="339">
        <v>43097</v>
      </c>
      <c r="M437" s="339" t="s">
        <v>52</v>
      </c>
      <c r="N437" s="48" t="s">
        <v>1933</v>
      </c>
      <c r="O437" s="48" t="s">
        <v>12</v>
      </c>
      <c r="P437" s="48" t="s">
        <v>59</v>
      </c>
      <c r="Q437" s="121">
        <v>43316</v>
      </c>
      <c r="R437" s="121">
        <v>43317</v>
      </c>
      <c r="S437" s="48" t="s">
        <v>106</v>
      </c>
      <c r="T437" s="433" t="s">
        <v>1934</v>
      </c>
    </row>
    <row r="438" s="14" customFormat="1" ht="23.1" customHeight="1" spans="1:22">
      <c r="A438" s="1658">
        <v>30</v>
      </c>
      <c r="B438" s="1554"/>
      <c r="C438" s="727" t="s">
        <v>1308</v>
      </c>
      <c r="D438" s="438" t="s">
        <v>60</v>
      </c>
      <c r="E438" s="43">
        <v>367000</v>
      </c>
      <c r="F438" s="43" t="s">
        <v>1935</v>
      </c>
      <c r="G438" s="439">
        <v>43276</v>
      </c>
      <c r="H438" s="493">
        <v>43285</v>
      </c>
      <c r="I438" s="52">
        <f ca="1" t="shared" si="10"/>
        <v>619</v>
      </c>
      <c r="J438" s="959" t="s">
        <v>1293</v>
      </c>
      <c r="K438" s="431"/>
      <c r="L438" s="339">
        <v>43337</v>
      </c>
      <c r="M438" s="562"/>
      <c r="N438" s="490" t="s">
        <v>1936</v>
      </c>
      <c r="O438" s="471" t="s">
        <v>114</v>
      </c>
      <c r="P438" s="431" t="s">
        <v>89</v>
      </c>
      <c r="Q438" s="472">
        <v>43319</v>
      </c>
      <c r="R438" s="440">
        <v>43319</v>
      </c>
      <c r="S438" s="1676" t="s">
        <v>47</v>
      </c>
      <c r="T438" s="454" t="s">
        <v>1937</v>
      </c>
      <c r="U438" s="841"/>
      <c r="V438" s="841"/>
    </row>
    <row r="439" s="14" customFormat="1" ht="23.1" customHeight="1" spans="1:20">
      <c r="A439" s="1658">
        <v>14</v>
      </c>
      <c r="B439" s="821"/>
      <c r="C439" s="727" t="s">
        <v>99</v>
      </c>
      <c r="D439" s="47" t="s">
        <v>41</v>
      </c>
      <c r="E439" s="43">
        <v>342900</v>
      </c>
      <c r="F439" s="43" t="s">
        <v>1938</v>
      </c>
      <c r="G439" s="439">
        <v>43298</v>
      </c>
      <c r="H439" s="493">
        <v>43307</v>
      </c>
      <c r="I439" s="52">
        <f ca="1" t="shared" si="10"/>
        <v>597</v>
      </c>
      <c r="J439" s="959" t="s">
        <v>1293</v>
      </c>
      <c r="K439" s="52"/>
      <c r="L439" s="339">
        <v>43337</v>
      </c>
      <c r="M439" s="339" t="s">
        <v>52</v>
      </c>
      <c r="N439" s="52" t="s">
        <v>1939</v>
      </c>
      <c r="O439" s="52" t="s">
        <v>17</v>
      </c>
      <c r="P439" s="52" t="s">
        <v>46</v>
      </c>
      <c r="Q439" s="377">
        <v>43314</v>
      </c>
      <c r="R439" s="121">
        <v>43315</v>
      </c>
      <c r="S439" s="52" t="s">
        <v>47</v>
      </c>
      <c r="T439" s="433" t="s">
        <v>1940</v>
      </c>
    </row>
    <row r="440" s="14" customFormat="1" ht="23.1" customHeight="1" spans="1:20">
      <c r="A440" s="1658">
        <v>16</v>
      </c>
      <c r="B440" s="821"/>
      <c r="C440" s="727" t="s">
        <v>99</v>
      </c>
      <c r="D440" s="47" t="s">
        <v>41</v>
      </c>
      <c r="E440" s="43">
        <v>342900</v>
      </c>
      <c r="F440" s="43" t="s">
        <v>1941</v>
      </c>
      <c r="G440" s="439">
        <v>43298</v>
      </c>
      <c r="H440" s="493">
        <v>43310</v>
      </c>
      <c r="I440" s="52">
        <f ca="1" t="shared" si="10"/>
        <v>594</v>
      </c>
      <c r="J440" s="959" t="s">
        <v>1293</v>
      </c>
      <c r="K440" s="52"/>
      <c r="L440" s="339">
        <v>43337</v>
      </c>
      <c r="M440" s="338" t="s">
        <v>52</v>
      </c>
      <c r="N440" s="327" t="s">
        <v>1942</v>
      </c>
      <c r="O440" s="327" t="s">
        <v>80</v>
      </c>
      <c r="P440" s="327" t="s">
        <v>84</v>
      </c>
      <c r="Q440" s="377">
        <v>43319</v>
      </c>
      <c r="R440" s="121">
        <v>43319</v>
      </c>
      <c r="S440" s="1095" t="s">
        <v>47</v>
      </c>
      <c r="T440" s="433" t="s">
        <v>1160</v>
      </c>
    </row>
    <row r="441" s="14" customFormat="1" ht="23.1" customHeight="1" spans="1:20">
      <c r="A441" s="1658">
        <v>15</v>
      </c>
      <c r="B441" s="821"/>
      <c r="C441" s="727" t="s">
        <v>99</v>
      </c>
      <c r="D441" s="47" t="s">
        <v>41</v>
      </c>
      <c r="E441" s="43">
        <v>342900</v>
      </c>
      <c r="F441" s="43" t="s">
        <v>1943</v>
      </c>
      <c r="G441" s="439">
        <v>43298</v>
      </c>
      <c r="H441" s="493">
        <v>43310</v>
      </c>
      <c r="I441" s="52">
        <f ca="1" t="shared" si="10"/>
        <v>594</v>
      </c>
      <c r="J441" s="959" t="s">
        <v>1293</v>
      </c>
      <c r="K441" s="52"/>
      <c r="L441" s="339">
        <v>43337</v>
      </c>
      <c r="M441" s="338" t="s">
        <v>52</v>
      </c>
      <c r="N441" s="327" t="s">
        <v>1944</v>
      </c>
      <c r="O441" s="327" t="s">
        <v>980</v>
      </c>
      <c r="P441" s="327" t="s">
        <v>46</v>
      </c>
      <c r="Q441" s="377">
        <v>43317</v>
      </c>
      <c r="R441" s="121">
        <v>43317</v>
      </c>
      <c r="S441" s="1095" t="s">
        <v>47</v>
      </c>
      <c r="T441" s="433" t="s">
        <v>1160</v>
      </c>
    </row>
    <row r="442" s="14" customFormat="1" ht="23.1" customHeight="1" spans="1:20">
      <c r="A442" s="1658">
        <v>26</v>
      </c>
      <c r="B442" s="821"/>
      <c r="C442" s="727" t="s">
        <v>99</v>
      </c>
      <c r="D442" s="47" t="s">
        <v>1945</v>
      </c>
      <c r="E442" s="43">
        <v>342900</v>
      </c>
      <c r="F442" s="43" t="s">
        <v>1946</v>
      </c>
      <c r="G442" s="439">
        <v>43307</v>
      </c>
      <c r="H442" s="493">
        <v>43317</v>
      </c>
      <c r="I442" s="52">
        <f ca="1" t="shared" si="10"/>
        <v>587</v>
      </c>
      <c r="J442" s="959" t="s">
        <v>1293</v>
      </c>
      <c r="K442" s="52"/>
      <c r="L442" s="339">
        <v>43337</v>
      </c>
      <c r="M442" s="338"/>
      <c r="N442" s="327" t="s">
        <v>1947</v>
      </c>
      <c r="O442" s="327" t="s">
        <v>70</v>
      </c>
      <c r="P442" s="327" t="s">
        <v>59</v>
      </c>
      <c r="Q442" s="377">
        <v>43318</v>
      </c>
      <c r="R442" s="121">
        <v>43319</v>
      </c>
      <c r="S442" s="1095" t="s">
        <v>47</v>
      </c>
      <c r="T442" s="433" t="s">
        <v>1164</v>
      </c>
    </row>
    <row r="443" s="14" customFormat="1" ht="21.75" customHeight="1" spans="1:20">
      <c r="A443" s="1658">
        <v>18</v>
      </c>
      <c r="B443" s="821"/>
      <c r="C443" s="727" t="s">
        <v>1291</v>
      </c>
      <c r="D443" s="47" t="s">
        <v>145</v>
      </c>
      <c r="E443" s="43">
        <v>307000</v>
      </c>
      <c r="F443" s="43" t="s">
        <v>1948</v>
      </c>
      <c r="G443" s="136">
        <v>43307</v>
      </c>
      <c r="H443" s="121">
        <v>43317</v>
      </c>
      <c r="I443" s="52">
        <f ca="1" t="shared" ref="I443:I474" si="11">TODAY()-H443</f>
        <v>587</v>
      </c>
      <c r="J443" s="721" t="s">
        <v>1293</v>
      </c>
      <c r="K443" s="52"/>
      <c r="L443" s="339">
        <v>43337</v>
      </c>
      <c r="M443" s="338"/>
      <c r="N443" s="450" t="s">
        <v>1949</v>
      </c>
      <c r="O443" s="81" t="s">
        <v>131</v>
      </c>
      <c r="P443" s="52" t="s">
        <v>89</v>
      </c>
      <c r="Q443" s="447">
        <v>43312</v>
      </c>
      <c r="R443" s="121">
        <v>43312</v>
      </c>
      <c r="S443" s="52" t="s">
        <v>47</v>
      </c>
      <c r="T443" s="433" t="s">
        <v>1950</v>
      </c>
    </row>
    <row r="444" s="14" customFormat="1" ht="23.1" customHeight="1" spans="1:22">
      <c r="A444" s="1658">
        <v>34</v>
      </c>
      <c r="B444" s="1554"/>
      <c r="C444" s="727" t="s">
        <v>1308</v>
      </c>
      <c r="D444" s="438" t="s">
        <v>90</v>
      </c>
      <c r="E444" s="43">
        <v>367000</v>
      </c>
      <c r="F444" s="43" t="s">
        <v>1951</v>
      </c>
      <c r="G444" s="439">
        <v>43313</v>
      </c>
      <c r="H444" s="493">
        <v>43322</v>
      </c>
      <c r="I444" s="52">
        <f ca="1" t="shared" si="11"/>
        <v>582</v>
      </c>
      <c r="J444" s="959" t="s">
        <v>1293</v>
      </c>
      <c r="K444" s="431"/>
      <c r="L444" s="339">
        <v>43337</v>
      </c>
      <c r="M444" s="562"/>
      <c r="N444" s="490" t="s">
        <v>1952</v>
      </c>
      <c r="O444" s="471" t="s">
        <v>1135</v>
      </c>
      <c r="P444" s="431" t="s">
        <v>641</v>
      </c>
      <c r="Q444" s="472">
        <v>43324</v>
      </c>
      <c r="R444" s="440">
        <v>43324</v>
      </c>
      <c r="S444" s="1676" t="s">
        <v>106</v>
      </c>
      <c r="T444" s="454" t="s">
        <v>1950</v>
      </c>
      <c r="U444" s="841"/>
      <c r="V444" s="841"/>
    </row>
    <row r="445" s="14" customFormat="1" ht="23.1" customHeight="1" spans="1:20">
      <c r="A445" s="1658">
        <v>27</v>
      </c>
      <c r="B445" s="821"/>
      <c r="C445" s="727" t="s">
        <v>99</v>
      </c>
      <c r="D445" s="47" t="s">
        <v>60</v>
      </c>
      <c r="E445" s="43">
        <v>342900</v>
      </c>
      <c r="F445" s="43" t="s">
        <v>1953</v>
      </c>
      <c r="G445" s="439">
        <v>43298</v>
      </c>
      <c r="H445" s="493">
        <v>43307</v>
      </c>
      <c r="I445" s="52">
        <f ca="1" t="shared" si="11"/>
        <v>597</v>
      </c>
      <c r="J445" s="959" t="s">
        <v>1293</v>
      </c>
      <c r="K445" s="52"/>
      <c r="L445" s="339">
        <v>43337</v>
      </c>
      <c r="M445" s="338" t="s">
        <v>52</v>
      </c>
      <c r="N445" s="581" t="s">
        <v>1954</v>
      </c>
      <c r="O445" s="581" t="s">
        <v>70</v>
      </c>
      <c r="P445" s="327" t="s">
        <v>59</v>
      </c>
      <c r="Q445" s="377">
        <v>43316</v>
      </c>
      <c r="R445" s="121">
        <v>43317</v>
      </c>
      <c r="S445" s="1095" t="s">
        <v>47</v>
      </c>
      <c r="T445" s="433" t="s">
        <v>1955</v>
      </c>
    </row>
    <row r="446" s="13" customFormat="1" ht="23.1" customHeight="1" spans="1:20">
      <c r="A446" s="1658">
        <v>12</v>
      </c>
      <c r="B446" s="149"/>
      <c r="C446" s="727" t="s">
        <v>1291</v>
      </c>
      <c r="D446" s="47" t="s">
        <v>60</v>
      </c>
      <c r="E446" s="43">
        <v>307000</v>
      </c>
      <c r="F446" s="43" t="s">
        <v>1956</v>
      </c>
      <c r="G446" s="136">
        <v>43307</v>
      </c>
      <c r="H446" s="121">
        <v>43317</v>
      </c>
      <c r="I446" s="52">
        <f ca="1" t="shared" si="11"/>
        <v>587</v>
      </c>
      <c r="J446" s="721" t="s">
        <v>1293</v>
      </c>
      <c r="K446" s="48"/>
      <c r="L446" s="339">
        <v>43337</v>
      </c>
      <c r="M446" s="339"/>
      <c r="N446" s="327" t="s">
        <v>1957</v>
      </c>
      <c r="O446" s="327" t="s">
        <v>80</v>
      </c>
      <c r="P446" s="327" t="s">
        <v>84</v>
      </c>
      <c r="Q446" s="377">
        <v>43321</v>
      </c>
      <c r="R446" s="47">
        <v>43321</v>
      </c>
      <c r="S446" s="327" t="s">
        <v>106</v>
      </c>
      <c r="T446" s="433" t="s">
        <v>1958</v>
      </c>
    </row>
    <row r="447" s="14" customFormat="1" ht="23.1" customHeight="1" spans="1:20">
      <c r="A447" s="1658">
        <v>21</v>
      </c>
      <c r="B447" s="821"/>
      <c r="C447" s="727" t="s">
        <v>99</v>
      </c>
      <c r="D447" s="47" t="s">
        <v>41</v>
      </c>
      <c r="E447" s="43">
        <v>342900</v>
      </c>
      <c r="F447" s="43" t="s">
        <v>1959</v>
      </c>
      <c r="G447" s="439">
        <v>43298</v>
      </c>
      <c r="H447" s="493">
        <v>43310</v>
      </c>
      <c r="I447" s="52">
        <f ca="1" t="shared" si="11"/>
        <v>594</v>
      </c>
      <c r="J447" s="959" t="s">
        <v>1293</v>
      </c>
      <c r="K447" s="52"/>
      <c r="L447" s="339">
        <v>43337</v>
      </c>
      <c r="M447" s="338"/>
      <c r="N447" s="327" t="s">
        <v>1960</v>
      </c>
      <c r="O447" s="327" t="s">
        <v>1898</v>
      </c>
      <c r="P447" s="327" t="s">
        <v>89</v>
      </c>
      <c r="Q447" s="377">
        <v>43327</v>
      </c>
      <c r="R447" s="121">
        <v>43327</v>
      </c>
      <c r="S447" s="1095" t="s">
        <v>47</v>
      </c>
      <c r="T447" s="433" t="s">
        <v>1961</v>
      </c>
    </row>
    <row r="448" s="13" customFormat="1" ht="23.1" customHeight="1" spans="1:20">
      <c r="A448" s="1658">
        <v>11</v>
      </c>
      <c r="B448" s="149"/>
      <c r="C448" s="727" t="s">
        <v>1291</v>
      </c>
      <c r="D448" s="47" t="s">
        <v>60</v>
      </c>
      <c r="E448" s="43">
        <v>307000</v>
      </c>
      <c r="F448" s="43" t="s">
        <v>1962</v>
      </c>
      <c r="G448" s="136">
        <v>43276</v>
      </c>
      <c r="H448" s="121">
        <v>43288</v>
      </c>
      <c r="I448" s="52">
        <f ca="1" t="shared" si="11"/>
        <v>616</v>
      </c>
      <c r="J448" s="721" t="s">
        <v>1293</v>
      </c>
      <c r="K448" s="48"/>
      <c r="L448" s="339">
        <v>43337</v>
      </c>
      <c r="M448" s="339"/>
      <c r="N448" s="327" t="s">
        <v>1963</v>
      </c>
      <c r="O448" s="327" t="s">
        <v>980</v>
      </c>
      <c r="P448" s="327" t="s">
        <v>46</v>
      </c>
      <c r="Q448" s="377">
        <v>43312</v>
      </c>
      <c r="R448" s="47">
        <v>43312</v>
      </c>
      <c r="S448" s="327" t="s">
        <v>47</v>
      </c>
      <c r="T448" s="433" t="s">
        <v>1964</v>
      </c>
    </row>
    <row r="449" s="14" customFormat="1" ht="23.1" customHeight="1" spans="1:20">
      <c r="A449" s="1658">
        <v>20</v>
      </c>
      <c r="B449" s="821"/>
      <c r="C449" s="727" t="s">
        <v>99</v>
      </c>
      <c r="D449" s="47" t="s">
        <v>41</v>
      </c>
      <c r="E449" s="43">
        <v>342900</v>
      </c>
      <c r="F449" s="43" t="s">
        <v>1965</v>
      </c>
      <c r="G449" s="439">
        <v>43305</v>
      </c>
      <c r="H449" s="493">
        <v>43315</v>
      </c>
      <c r="I449" s="52">
        <f ca="1" t="shared" si="11"/>
        <v>589</v>
      </c>
      <c r="J449" s="959" t="s">
        <v>1293</v>
      </c>
      <c r="K449" s="52"/>
      <c r="L449" s="339">
        <v>43337</v>
      </c>
      <c r="M449" s="338"/>
      <c r="N449" s="327" t="s">
        <v>1966</v>
      </c>
      <c r="O449" s="327" t="s">
        <v>225</v>
      </c>
      <c r="P449" s="327" t="s">
        <v>84</v>
      </c>
      <c r="Q449" s="377">
        <v>43328</v>
      </c>
      <c r="R449" s="121">
        <v>43328</v>
      </c>
      <c r="S449" s="1095" t="s">
        <v>47</v>
      </c>
      <c r="T449" s="433" t="s">
        <v>1171</v>
      </c>
    </row>
    <row r="450" s="14" customFormat="1" ht="21.75" customHeight="1" spans="1:20">
      <c r="A450" s="1658">
        <v>18</v>
      </c>
      <c r="B450" s="821"/>
      <c r="C450" s="727" t="s">
        <v>1291</v>
      </c>
      <c r="D450" s="47" t="s">
        <v>90</v>
      </c>
      <c r="E450" s="43">
        <v>307000</v>
      </c>
      <c r="F450" s="43" t="s">
        <v>1967</v>
      </c>
      <c r="G450" s="439">
        <v>43276</v>
      </c>
      <c r="H450" s="493">
        <v>43285</v>
      </c>
      <c r="I450" s="52">
        <f ca="1" t="shared" si="11"/>
        <v>619</v>
      </c>
      <c r="J450" s="959" t="s">
        <v>1293</v>
      </c>
      <c r="K450" s="52"/>
      <c r="L450" s="339">
        <v>43337</v>
      </c>
      <c r="M450" s="338"/>
      <c r="N450" s="450" t="s">
        <v>1968</v>
      </c>
      <c r="O450" s="81" t="s">
        <v>70</v>
      </c>
      <c r="P450" s="52" t="s">
        <v>59</v>
      </c>
      <c r="Q450" s="447">
        <v>43323</v>
      </c>
      <c r="R450" s="121">
        <v>43323</v>
      </c>
      <c r="S450" s="52" t="s">
        <v>106</v>
      </c>
      <c r="T450" s="433" t="s">
        <v>1969</v>
      </c>
    </row>
    <row r="451" s="14" customFormat="1" ht="23.1" customHeight="1" spans="1:20">
      <c r="A451" s="1658">
        <v>24</v>
      </c>
      <c r="B451" s="821"/>
      <c r="C451" s="727" t="s">
        <v>99</v>
      </c>
      <c r="D451" s="47" t="s">
        <v>41</v>
      </c>
      <c r="E451" s="43">
        <v>342900</v>
      </c>
      <c r="F451" s="43" t="s">
        <v>1970</v>
      </c>
      <c r="G451" s="439">
        <v>43305</v>
      </c>
      <c r="H451" s="493">
        <v>43315</v>
      </c>
      <c r="I451" s="52">
        <f ca="1" t="shared" si="11"/>
        <v>589</v>
      </c>
      <c r="J451" s="959" t="s">
        <v>1293</v>
      </c>
      <c r="K451" s="52"/>
      <c r="L451" s="339">
        <v>43340</v>
      </c>
      <c r="M451" s="338"/>
      <c r="N451" s="327" t="s">
        <v>1971</v>
      </c>
      <c r="O451" s="327" t="s">
        <v>1972</v>
      </c>
      <c r="P451" s="327" t="s">
        <v>641</v>
      </c>
      <c r="Q451" s="377">
        <v>43310</v>
      </c>
      <c r="R451" s="121">
        <v>43329</v>
      </c>
      <c r="S451" s="1095" t="s">
        <v>47</v>
      </c>
      <c r="T451" s="433" t="s">
        <v>1973</v>
      </c>
    </row>
    <row r="452" s="13" customFormat="1" ht="23.1" customHeight="1" spans="1:20">
      <c r="A452" s="1658">
        <v>5</v>
      </c>
      <c r="B452" s="149"/>
      <c r="C452" s="727" t="s">
        <v>1291</v>
      </c>
      <c r="D452" s="47" t="s">
        <v>749</v>
      </c>
      <c r="E452" s="43">
        <v>309800</v>
      </c>
      <c r="F452" s="43" t="s">
        <v>1974</v>
      </c>
      <c r="G452" s="136">
        <v>43004</v>
      </c>
      <c r="H452" s="121">
        <v>43017</v>
      </c>
      <c r="I452" s="52">
        <f ca="1" t="shared" si="11"/>
        <v>887</v>
      </c>
      <c r="J452" s="721" t="s">
        <v>1497</v>
      </c>
      <c r="K452" s="48"/>
      <c r="L452" s="339">
        <v>43340</v>
      </c>
      <c r="M452" s="339" t="s">
        <v>52</v>
      </c>
      <c r="N452" s="52" t="s">
        <v>1975</v>
      </c>
      <c r="O452" s="327" t="s">
        <v>122</v>
      </c>
      <c r="P452" s="52" t="s">
        <v>84</v>
      </c>
      <c r="Q452" s="377">
        <v>43317</v>
      </c>
      <c r="R452" s="47">
        <v>43318</v>
      </c>
      <c r="S452" s="327" t="s">
        <v>47</v>
      </c>
      <c r="T452" s="433" t="s">
        <v>1973</v>
      </c>
    </row>
    <row r="453" s="14" customFormat="1" ht="23.1" customHeight="1" spans="1:22">
      <c r="A453" s="1658">
        <v>37</v>
      </c>
      <c r="B453" s="1554"/>
      <c r="C453" s="727" t="s">
        <v>1308</v>
      </c>
      <c r="D453" s="438" t="s">
        <v>41</v>
      </c>
      <c r="E453" s="43">
        <v>367000</v>
      </c>
      <c r="F453" s="43" t="s">
        <v>1976</v>
      </c>
      <c r="G453" s="439">
        <v>43305</v>
      </c>
      <c r="H453" s="493">
        <v>43315</v>
      </c>
      <c r="I453" s="52">
        <f ca="1" t="shared" si="11"/>
        <v>589</v>
      </c>
      <c r="J453" s="959" t="s">
        <v>1977</v>
      </c>
      <c r="K453" s="431"/>
      <c r="L453" s="449">
        <v>43341</v>
      </c>
      <c r="M453" s="562"/>
      <c r="N453" s="490" t="s">
        <v>1978</v>
      </c>
      <c r="O453" s="471" t="s">
        <v>1898</v>
      </c>
      <c r="P453" s="431" t="s">
        <v>89</v>
      </c>
      <c r="Q453" s="472">
        <v>43331</v>
      </c>
      <c r="R453" s="440">
        <v>43331</v>
      </c>
      <c r="S453" s="1676" t="s">
        <v>47</v>
      </c>
      <c r="T453" s="454" t="s">
        <v>1979</v>
      </c>
      <c r="U453" s="841"/>
      <c r="V453" s="841"/>
    </row>
    <row r="454" s="14" customFormat="1" ht="23.1" customHeight="1" spans="1:21">
      <c r="A454" s="1658">
        <v>22</v>
      </c>
      <c r="B454" s="821"/>
      <c r="C454" s="727" t="s">
        <v>99</v>
      </c>
      <c r="D454" s="47" t="s">
        <v>41</v>
      </c>
      <c r="E454" s="43">
        <v>342900</v>
      </c>
      <c r="F454" s="43" t="s">
        <v>1980</v>
      </c>
      <c r="G454" s="439">
        <v>43305</v>
      </c>
      <c r="H454" s="493">
        <v>43315</v>
      </c>
      <c r="I454" s="52">
        <f ca="1" t="shared" si="11"/>
        <v>589</v>
      </c>
      <c r="J454" s="959" t="s">
        <v>1293</v>
      </c>
      <c r="K454" s="52"/>
      <c r="L454" s="339">
        <v>43340</v>
      </c>
      <c r="M454" s="52"/>
      <c r="N454" s="327" t="s">
        <v>1981</v>
      </c>
      <c r="O454" s="327" t="s">
        <v>698</v>
      </c>
      <c r="P454" s="327" t="s">
        <v>46</v>
      </c>
      <c r="Q454" s="377">
        <v>43294</v>
      </c>
      <c r="R454" s="121">
        <v>43329</v>
      </c>
      <c r="S454" s="1095" t="s">
        <v>47</v>
      </c>
      <c r="T454" s="433" t="s">
        <v>1982</v>
      </c>
      <c r="U454" s="14" t="s">
        <v>1983</v>
      </c>
    </row>
    <row r="455" s="14" customFormat="1" ht="23.1" customHeight="1" spans="1:21">
      <c r="A455" s="1658">
        <v>22</v>
      </c>
      <c r="B455" s="821"/>
      <c r="C455" s="727" t="s">
        <v>99</v>
      </c>
      <c r="D455" s="47" t="s">
        <v>41</v>
      </c>
      <c r="E455" s="43">
        <v>342900</v>
      </c>
      <c r="F455" s="43" t="s">
        <v>1984</v>
      </c>
      <c r="G455" s="439">
        <v>43305</v>
      </c>
      <c r="H455" s="493">
        <v>43315</v>
      </c>
      <c r="I455" s="52">
        <f ca="1" t="shared" si="11"/>
        <v>589</v>
      </c>
      <c r="J455" s="959" t="s">
        <v>1293</v>
      </c>
      <c r="K455" s="52"/>
      <c r="L455" s="339">
        <v>43340</v>
      </c>
      <c r="M455" s="52"/>
      <c r="N455" s="327" t="s">
        <v>1985</v>
      </c>
      <c r="O455" s="327" t="s">
        <v>1972</v>
      </c>
      <c r="P455" s="327" t="s">
        <v>641</v>
      </c>
      <c r="Q455" s="377">
        <v>43309</v>
      </c>
      <c r="R455" s="121">
        <v>43329</v>
      </c>
      <c r="S455" s="1095" t="s">
        <v>47</v>
      </c>
      <c r="T455" s="433" t="s">
        <v>1986</v>
      </c>
      <c r="U455" s="14" t="s">
        <v>1983</v>
      </c>
    </row>
    <row r="456" s="14" customFormat="1" ht="23.1" customHeight="1" spans="1:21">
      <c r="A456" s="1658">
        <v>31</v>
      </c>
      <c r="B456" s="821"/>
      <c r="C456" s="727" t="s">
        <v>99</v>
      </c>
      <c r="D456" s="47" t="s">
        <v>1945</v>
      </c>
      <c r="E456" s="43">
        <v>342900</v>
      </c>
      <c r="F456" s="43" t="s">
        <v>1987</v>
      </c>
      <c r="G456" s="439">
        <v>43307</v>
      </c>
      <c r="H456" s="493">
        <v>43317</v>
      </c>
      <c r="I456" s="52">
        <f ca="1" t="shared" si="11"/>
        <v>587</v>
      </c>
      <c r="J456" s="959" t="s">
        <v>1293</v>
      </c>
      <c r="K456" s="52"/>
      <c r="L456" s="339">
        <v>43340</v>
      </c>
      <c r="M456" s="52"/>
      <c r="N456" s="327" t="s">
        <v>1988</v>
      </c>
      <c r="O456" s="327" t="s">
        <v>1989</v>
      </c>
      <c r="P456" s="327" t="s">
        <v>641</v>
      </c>
      <c r="Q456" s="377">
        <v>43315</v>
      </c>
      <c r="R456" s="121">
        <v>43327</v>
      </c>
      <c r="S456" s="1095" t="s">
        <v>47</v>
      </c>
      <c r="T456" s="433" t="s">
        <v>1990</v>
      </c>
      <c r="U456" s="14" t="s">
        <v>1983</v>
      </c>
    </row>
    <row r="457" s="14" customFormat="1" ht="23.1" customHeight="1" spans="1:21">
      <c r="A457" s="1658">
        <v>11</v>
      </c>
      <c r="B457" s="821"/>
      <c r="C457" s="727" t="s">
        <v>1291</v>
      </c>
      <c r="D457" s="47" t="s">
        <v>41</v>
      </c>
      <c r="E457" s="43">
        <v>307000</v>
      </c>
      <c r="F457" s="43" t="s">
        <v>1991</v>
      </c>
      <c r="G457" s="136">
        <v>43334</v>
      </c>
      <c r="H457" s="121">
        <v>43340</v>
      </c>
      <c r="I457" s="52">
        <f ca="1" t="shared" si="11"/>
        <v>564</v>
      </c>
      <c r="J457" s="721" t="s">
        <v>1293</v>
      </c>
      <c r="K457" s="52"/>
      <c r="L457" s="339">
        <v>43341</v>
      </c>
      <c r="M457" s="338"/>
      <c r="N457" s="327" t="s">
        <v>1992</v>
      </c>
      <c r="O457" s="327" t="s">
        <v>131</v>
      </c>
      <c r="P457" s="327" t="s">
        <v>89</v>
      </c>
      <c r="Q457" s="377">
        <v>43304</v>
      </c>
      <c r="R457" s="47">
        <v>43326</v>
      </c>
      <c r="S457" s="327" t="s">
        <v>47</v>
      </c>
      <c r="T457" s="433" t="s">
        <v>1993</v>
      </c>
      <c r="U457" s="14" t="s">
        <v>1983</v>
      </c>
    </row>
    <row r="458" s="14" customFormat="1" ht="23.1" customHeight="1" spans="1:20">
      <c r="A458" s="1658">
        <v>10</v>
      </c>
      <c r="B458" s="821"/>
      <c r="C458" s="727" t="s">
        <v>1291</v>
      </c>
      <c r="D458" s="47" t="s">
        <v>41</v>
      </c>
      <c r="E458" s="43">
        <v>307000</v>
      </c>
      <c r="F458" s="43" t="s">
        <v>1994</v>
      </c>
      <c r="G458" s="136">
        <v>43334</v>
      </c>
      <c r="H458" s="121">
        <v>43342</v>
      </c>
      <c r="I458" s="52">
        <f ca="1" t="shared" si="11"/>
        <v>562</v>
      </c>
      <c r="J458" s="721" t="s">
        <v>1293</v>
      </c>
      <c r="K458" s="52"/>
      <c r="L458" s="339">
        <v>43341</v>
      </c>
      <c r="M458" s="338"/>
      <c r="N458" s="327" t="s">
        <v>1995</v>
      </c>
      <c r="O458" s="81" t="s">
        <v>730</v>
      </c>
      <c r="P458" s="52" t="s">
        <v>59</v>
      </c>
      <c r="Q458" s="447">
        <v>43324</v>
      </c>
      <c r="R458" s="47">
        <v>43335</v>
      </c>
      <c r="S458" s="327" t="s">
        <v>47</v>
      </c>
      <c r="T458" s="433" t="s">
        <v>1996</v>
      </c>
    </row>
    <row r="459" s="14" customFormat="1" ht="23.1" customHeight="1" spans="1:22">
      <c r="A459" s="1658">
        <v>36</v>
      </c>
      <c r="B459" s="1554"/>
      <c r="C459" s="727" t="s">
        <v>1727</v>
      </c>
      <c r="D459" s="438" t="s">
        <v>41</v>
      </c>
      <c r="E459" s="43">
        <v>367000</v>
      </c>
      <c r="F459" s="43" t="s">
        <v>1997</v>
      </c>
      <c r="G459" s="439">
        <v>43305</v>
      </c>
      <c r="H459" s="493">
        <v>43315</v>
      </c>
      <c r="I459" s="52">
        <f ca="1" t="shared" si="11"/>
        <v>589</v>
      </c>
      <c r="J459" s="959" t="s">
        <v>1293</v>
      </c>
      <c r="K459" s="431"/>
      <c r="L459" s="449">
        <v>43367</v>
      </c>
      <c r="M459" s="562"/>
      <c r="N459" s="490" t="s">
        <v>1998</v>
      </c>
      <c r="O459" s="471" t="s">
        <v>45</v>
      </c>
      <c r="P459" s="431" t="s">
        <v>59</v>
      </c>
      <c r="Q459" s="472">
        <v>43250</v>
      </c>
      <c r="R459" s="440">
        <v>43342</v>
      </c>
      <c r="S459" s="1676" t="s">
        <v>47</v>
      </c>
      <c r="T459" s="454" t="s">
        <v>1190</v>
      </c>
      <c r="U459" s="841"/>
      <c r="V459" s="841"/>
    </row>
    <row r="460" s="14" customFormat="1" ht="23.1" customHeight="1" spans="1:20">
      <c r="A460" s="1658">
        <v>9</v>
      </c>
      <c r="B460" s="821"/>
      <c r="C460" s="727" t="s">
        <v>1291</v>
      </c>
      <c r="D460" s="47" t="s">
        <v>41</v>
      </c>
      <c r="E460" s="43">
        <v>307000</v>
      </c>
      <c r="F460" s="43" t="s">
        <v>1999</v>
      </c>
      <c r="G460" s="136">
        <v>43327</v>
      </c>
      <c r="H460" s="121">
        <v>43346</v>
      </c>
      <c r="I460" s="52">
        <f ca="1" t="shared" si="11"/>
        <v>558</v>
      </c>
      <c r="J460" s="721" t="s">
        <v>1293</v>
      </c>
      <c r="K460" s="52"/>
      <c r="L460" s="339">
        <v>43341</v>
      </c>
      <c r="M460" s="338"/>
      <c r="N460" s="327" t="s">
        <v>2000</v>
      </c>
      <c r="O460" s="327" t="s">
        <v>12</v>
      </c>
      <c r="P460" s="327" t="s">
        <v>59</v>
      </c>
      <c r="Q460" s="377">
        <v>43317</v>
      </c>
      <c r="R460" s="47">
        <v>43328</v>
      </c>
      <c r="S460" s="327" t="s">
        <v>106</v>
      </c>
      <c r="T460" s="433" t="s">
        <v>2001</v>
      </c>
    </row>
    <row r="461" s="14" customFormat="1" ht="23.1" customHeight="1" spans="1:22">
      <c r="A461" s="1658">
        <v>43</v>
      </c>
      <c r="B461" s="1554"/>
      <c r="C461" s="727" t="s">
        <v>1308</v>
      </c>
      <c r="D461" s="438" t="s">
        <v>145</v>
      </c>
      <c r="E461" s="43">
        <v>367000</v>
      </c>
      <c r="F461" s="43" t="s">
        <v>2002</v>
      </c>
      <c r="G461" s="439">
        <v>43327</v>
      </c>
      <c r="H461" s="493">
        <v>43346</v>
      </c>
      <c r="I461" s="52">
        <f ca="1" t="shared" si="11"/>
        <v>558</v>
      </c>
      <c r="J461" s="959" t="s">
        <v>1293</v>
      </c>
      <c r="K461" s="431"/>
      <c r="L461" s="449">
        <v>43367</v>
      </c>
      <c r="M461" s="562"/>
      <c r="N461" s="490" t="s">
        <v>2003</v>
      </c>
      <c r="O461" s="471" t="s">
        <v>12</v>
      </c>
      <c r="P461" s="431" t="s">
        <v>59</v>
      </c>
      <c r="Q461" s="472">
        <v>43302</v>
      </c>
      <c r="R461" s="440">
        <v>43328</v>
      </c>
      <c r="S461" s="1676" t="s">
        <v>47</v>
      </c>
      <c r="T461" s="454" t="s">
        <v>2004</v>
      </c>
      <c r="U461" s="841" t="s">
        <v>1983</v>
      </c>
      <c r="V461" s="841"/>
    </row>
    <row r="462" s="14" customFormat="1" ht="23.1" customHeight="1" spans="1:21">
      <c r="A462" s="1658">
        <v>20</v>
      </c>
      <c r="B462" s="821"/>
      <c r="C462" s="727" t="s">
        <v>99</v>
      </c>
      <c r="D462" s="47" t="s">
        <v>41</v>
      </c>
      <c r="E462" s="43">
        <v>342900</v>
      </c>
      <c r="F462" s="43" t="s">
        <v>2005</v>
      </c>
      <c r="G462" s="439">
        <v>43305</v>
      </c>
      <c r="H462" s="493">
        <v>43315</v>
      </c>
      <c r="I462" s="52">
        <f ca="1" t="shared" si="11"/>
        <v>589</v>
      </c>
      <c r="J462" s="959" t="s">
        <v>1293</v>
      </c>
      <c r="K462" s="52"/>
      <c r="L462" s="339">
        <v>43340</v>
      </c>
      <c r="M462" s="338"/>
      <c r="N462" s="331" t="s">
        <v>2006</v>
      </c>
      <c r="O462" s="331" t="s">
        <v>980</v>
      </c>
      <c r="P462" s="331" t="s">
        <v>46</v>
      </c>
      <c r="Q462" s="377">
        <v>43334</v>
      </c>
      <c r="R462" s="121">
        <v>43334</v>
      </c>
      <c r="S462" s="1095" t="s">
        <v>47</v>
      </c>
      <c r="T462" s="433" t="s">
        <v>2007</v>
      </c>
      <c r="U462" s="13" t="s">
        <v>2008</v>
      </c>
    </row>
    <row r="463" s="14" customFormat="1" ht="23.1" customHeight="1" spans="1:22">
      <c r="A463" s="1658">
        <v>30</v>
      </c>
      <c r="B463" s="1554"/>
      <c r="C463" s="727" t="s">
        <v>99</v>
      </c>
      <c r="D463" s="438" t="s">
        <v>60</v>
      </c>
      <c r="E463" s="43">
        <v>342900</v>
      </c>
      <c r="F463" s="43" t="s">
        <v>2009</v>
      </c>
      <c r="G463" s="439">
        <v>43330</v>
      </c>
      <c r="H463" s="121">
        <v>43339</v>
      </c>
      <c r="I463" s="52">
        <f ca="1" t="shared" si="11"/>
        <v>565</v>
      </c>
      <c r="J463" s="721" t="s">
        <v>1293</v>
      </c>
      <c r="K463" s="431"/>
      <c r="L463" s="449">
        <v>43340</v>
      </c>
      <c r="M463" s="338" t="s">
        <v>52</v>
      </c>
      <c r="N463" s="490" t="s">
        <v>2010</v>
      </c>
      <c r="O463" s="471" t="s">
        <v>70</v>
      </c>
      <c r="P463" s="431" t="s">
        <v>59</v>
      </c>
      <c r="Q463" s="472">
        <v>43337</v>
      </c>
      <c r="R463" s="440">
        <v>43337</v>
      </c>
      <c r="S463" s="1676" t="s">
        <v>47</v>
      </c>
      <c r="T463" s="454" t="s">
        <v>2011</v>
      </c>
      <c r="U463" s="841"/>
      <c r="V463" s="841"/>
    </row>
    <row r="464" s="14" customFormat="1" ht="23.1" customHeight="1" spans="1:20">
      <c r="A464" s="1658">
        <v>19</v>
      </c>
      <c r="B464" s="821"/>
      <c r="C464" s="727" t="s">
        <v>99</v>
      </c>
      <c r="D464" s="47" t="s">
        <v>41</v>
      </c>
      <c r="E464" s="43">
        <v>342900</v>
      </c>
      <c r="F464" s="43" t="s">
        <v>2012</v>
      </c>
      <c r="G464" s="439">
        <v>43305</v>
      </c>
      <c r="H464" s="493">
        <v>43315</v>
      </c>
      <c r="I464" s="52">
        <f ca="1" t="shared" si="11"/>
        <v>589</v>
      </c>
      <c r="J464" s="959" t="s">
        <v>1293</v>
      </c>
      <c r="K464" s="52"/>
      <c r="L464" s="339">
        <v>43340</v>
      </c>
      <c r="M464" s="338"/>
      <c r="N464" s="327" t="s">
        <v>2013</v>
      </c>
      <c r="O464" s="327" t="s">
        <v>225</v>
      </c>
      <c r="P464" s="327" t="s">
        <v>84</v>
      </c>
      <c r="Q464" s="377">
        <v>43331</v>
      </c>
      <c r="R464" s="121">
        <v>43331</v>
      </c>
      <c r="S464" s="1095" t="s">
        <v>47</v>
      </c>
      <c r="T464" s="433" t="s">
        <v>2014</v>
      </c>
    </row>
    <row r="465" s="14" customFormat="1" ht="23.1" customHeight="1" spans="1:21">
      <c r="A465" s="1658">
        <v>5</v>
      </c>
      <c r="B465" s="821"/>
      <c r="C465" s="727" t="s">
        <v>1291</v>
      </c>
      <c r="D465" s="47" t="s">
        <v>41</v>
      </c>
      <c r="E465" s="43">
        <v>307000</v>
      </c>
      <c r="F465" s="43" t="s">
        <v>2015</v>
      </c>
      <c r="G465" s="136">
        <v>43325</v>
      </c>
      <c r="H465" s="121">
        <v>43344</v>
      </c>
      <c r="I465" s="52">
        <f ca="1" t="shared" si="11"/>
        <v>560</v>
      </c>
      <c r="J465" s="721" t="s">
        <v>1293</v>
      </c>
      <c r="K465" s="52"/>
      <c r="L465" s="449">
        <v>43367</v>
      </c>
      <c r="M465" s="338"/>
      <c r="N465" s="327" t="s">
        <v>2016</v>
      </c>
      <c r="O465" s="327" t="s">
        <v>114</v>
      </c>
      <c r="P465" s="327" t="s">
        <v>89</v>
      </c>
      <c r="Q465" s="377">
        <v>43337</v>
      </c>
      <c r="R465" s="47">
        <v>43337</v>
      </c>
      <c r="S465" s="327" t="s">
        <v>47</v>
      </c>
      <c r="T465" s="433" t="s">
        <v>2017</v>
      </c>
      <c r="U465" s="14" t="s">
        <v>2008</v>
      </c>
    </row>
    <row r="466" s="14" customFormat="1" ht="23.1" customHeight="1" spans="1:22">
      <c r="A466" s="1658">
        <v>33</v>
      </c>
      <c r="B466" s="1554"/>
      <c r="C466" s="727" t="s">
        <v>99</v>
      </c>
      <c r="D466" s="438" t="s">
        <v>90</v>
      </c>
      <c r="E466" s="43">
        <v>342900</v>
      </c>
      <c r="F466" s="43" t="s">
        <v>2018</v>
      </c>
      <c r="G466" s="439">
        <v>43334</v>
      </c>
      <c r="H466" s="493">
        <v>43340</v>
      </c>
      <c r="I466" s="52">
        <f ca="1" t="shared" si="11"/>
        <v>564</v>
      </c>
      <c r="J466" s="959" t="s">
        <v>1977</v>
      </c>
      <c r="K466" s="431"/>
      <c r="L466" s="449">
        <v>43367</v>
      </c>
      <c r="M466" s="562"/>
      <c r="N466" s="331" t="s">
        <v>2019</v>
      </c>
      <c r="O466" s="81" t="s">
        <v>12</v>
      </c>
      <c r="P466" s="52" t="s">
        <v>59</v>
      </c>
      <c r="Q466" s="472">
        <v>43337</v>
      </c>
      <c r="R466" s="440">
        <v>43342</v>
      </c>
      <c r="S466" s="1676" t="s">
        <v>106</v>
      </c>
      <c r="T466" s="454" t="s">
        <v>1190</v>
      </c>
      <c r="U466" s="841"/>
      <c r="V466" s="841"/>
    </row>
    <row r="467" s="13" customFormat="1" ht="23.1" customHeight="1" spans="1:20">
      <c r="A467" s="1658">
        <v>15</v>
      </c>
      <c r="B467" s="149"/>
      <c r="C467" s="727" t="s">
        <v>1291</v>
      </c>
      <c r="D467" s="47" t="s">
        <v>145</v>
      </c>
      <c r="E467" s="43">
        <v>307000</v>
      </c>
      <c r="F467" s="43" t="s">
        <v>2020</v>
      </c>
      <c r="G467" s="439">
        <v>43330</v>
      </c>
      <c r="H467" s="121">
        <v>43336</v>
      </c>
      <c r="I467" s="52">
        <f ca="1" t="shared" si="11"/>
        <v>568</v>
      </c>
      <c r="J467" s="721" t="s">
        <v>2021</v>
      </c>
      <c r="K467" s="48"/>
      <c r="L467" s="449">
        <v>43367</v>
      </c>
      <c r="M467" s="339"/>
      <c r="N467" s="327" t="s">
        <v>2022</v>
      </c>
      <c r="O467" s="327" t="s">
        <v>171</v>
      </c>
      <c r="P467" s="327" t="s">
        <v>59</v>
      </c>
      <c r="Q467" s="377">
        <v>43288</v>
      </c>
      <c r="R467" s="47">
        <v>43328</v>
      </c>
      <c r="S467" s="327" t="s">
        <v>47</v>
      </c>
      <c r="T467" s="433" t="s">
        <v>1190</v>
      </c>
    </row>
    <row r="468" s="14" customFormat="1" ht="23.1" customHeight="1" spans="1:22">
      <c r="A468" s="1658">
        <v>41</v>
      </c>
      <c r="B468" s="1059"/>
      <c r="C468" s="1659" t="s">
        <v>2023</v>
      </c>
      <c r="D468" s="593" t="s">
        <v>41</v>
      </c>
      <c r="E468" s="465">
        <v>407000</v>
      </c>
      <c r="F468" s="465" t="s">
        <v>2024</v>
      </c>
      <c r="G468" s="466">
        <v>43325</v>
      </c>
      <c r="H468" s="566">
        <v>43349</v>
      </c>
      <c r="I468" s="473">
        <f ca="1" t="shared" si="11"/>
        <v>555</v>
      </c>
      <c r="J468" s="1064" t="s">
        <v>1293</v>
      </c>
      <c r="K468" s="473"/>
      <c r="L468" s="449">
        <v>43367</v>
      </c>
      <c r="M468" s="538"/>
      <c r="N468" s="511" t="s">
        <v>2025</v>
      </c>
      <c r="O468" s="497" t="s">
        <v>45</v>
      </c>
      <c r="P468" s="473" t="s">
        <v>59</v>
      </c>
      <c r="Q468" s="509">
        <v>43286</v>
      </c>
      <c r="R468" s="467">
        <v>43326</v>
      </c>
      <c r="S468" s="1675" t="s">
        <v>47</v>
      </c>
      <c r="T468" s="512" t="s">
        <v>1197</v>
      </c>
      <c r="U468" s="14" t="s">
        <v>2008</v>
      </c>
      <c r="V468" s="841"/>
    </row>
    <row r="469" s="14" customFormat="1" ht="23.1" customHeight="1" spans="1:22">
      <c r="A469" s="1658">
        <v>32</v>
      </c>
      <c r="B469" s="1554"/>
      <c r="C469" s="727" t="s">
        <v>1727</v>
      </c>
      <c r="D469" s="438" t="s">
        <v>41</v>
      </c>
      <c r="E469" s="43">
        <v>367000</v>
      </c>
      <c r="F469" s="43" t="s">
        <v>2026</v>
      </c>
      <c r="G469" s="439">
        <v>43334</v>
      </c>
      <c r="H469" s="493">
        <v>43342</v>
      </c>
      <c r="I469" s="52">
        <f ca="1" t="shared" si="11"/>
        <v>562</v>
      </c>
      <c r="J469" s="959" t="s">
        <v>1293</v>
      </c>
      <c r="K469" s="431"/>
      <c r="L469" s="449">
        <v>43367</v>
      </c>
      <c r="M469" s="562"/>
      <c r="N469" s="490" t="s">
        <v>2027</v>
      </c>
      <c r="O469" s="471" t="s">
        <v>225</v>
      </c>
      <c r="P469" s="431" t="s">
        <v>84</v>
      </c>
      <c r="Q469" s="472">
        <v>43342</v>
      </c>
      <c r="R469" s="440">
        <v>43343</v>
      </c>
      <c r="S469" s="1676" t="s">
        <v>47</v>
      </c>
      <c r="T469" s="454" t="s">
        <v>1197</v>
      </c>
      <c r="U469" s="841"/>
      <c r="V469" s="841"/>
    </row>
    <row r="470" s="14" customFormat="1" ht="23.1" customHeight="1" spans="1:22">
      <c r="A470" s="1658">
        <v>29</v>
      </c>
      <c r="B470" s="821"/>
      <c r="C470" s="727" t="s">
        <v>99</v>
      </c>
      <c r="D470" s="47" t="s">
        <v>60</v>
      </c>
      <c r="E470" s="43">
        <v>342900</v>
      </c>
      <c r="F470" s="43" t="s">
        <v>2028</v>
      </c>
      <c r="G470" s="136">
        <v>43325</v>
      </c>
      <c r="H470" s="121">
        <v>43349</v>
      </c>
      <c r="I470" s="52">
        <f ca="1" t="shared" si="11"/>
        <v>555</v>
      </c>
      <c r="J470" s="721" t="s">
        <v>1293</v>
      </c>
      <c r="K470" s="52"/>
      <c r="L470" s="449">
        <v>43367</v>
      </c>
      <c r="M470" s="338"/>
      <c r="N470" s="450" t="s">
        <v>2029</v>
      </c>
      <c r="O470" s="81" t="s">
        <v>889</v>
      </c>
      <c r="P470" s="52" t="s">
        <v>84</v>
      </c>
      <c r="Q470" s="447">
        <v>43337</v>
      </c>
      <c r="R470" s="121">
        <v>43337</v>
      </c>
      <c r="S470" s="327" t="s">
        <v>47</v>
      </c>
      <c r="T470" s="433" t="s">
        <v>2030</v>
      </c>
      <c r="U470" s="14" t="s">
        <v>2008</v>
      </c>
      <c r="V470" s="841"/>
    </row>
    <row r="471" s="14" customFormat="1" ht="21.75" customHeight="1" spans="1:21">
      <c r="A471" s="1658">
        <v>15</v>
      </c>
      <c r="B471" s="821"/>
      <c r="C471" s="727" t="s">
        <v>96</v>
      </c>
      <c r="D471" s="47" t="s">
        <v>41</v>
      </c>
      <c r="E471" s="43">
        <v>312300</v>
      </c>
      <c r="F471" s="43" t="s">
        <v>2031</v>
      </c>
      <c r="G471" s="136">
        <v>43327</v>
      </c>
      <c r="H471" s="121">
        <v>43349</v>
      </c>
      <c r="I471" s="52">
        <f ca="1" t="shared" si="11"/>
        <v>555</v>
      </c>
      <c r="J471" s="721" t="s">
        <v>1293</v>
      </c>
      <c r="K471" s="52"/>
      <c r="L471" s="339">
        <v>43341</v>
      </c>
      <c r="M471" s="338"/>
      <c r="N471" s="450" t="s">
        <v>2032</v>
      </c>
      <c r="O471" s="81" t="s">
        <v>1439</v>
      </c>
      <c r="P471" s="52" t="s">
        <v>89</v>
      </c>
      <c r="Q471" s="447">
        <v>43332</v>
      </c>
      <c r="R471" s="121">
        <v>43332</v>
      </c>
      <c r="S471" s="52" t="s">
        <v>47</v>
      </c>
      <c r="T471" s="433" t="s">
        <v>2033</v>
      </c>
      <c r="U471" s="14" t="s">
        <v>2008</v>
      </c>
    </row>
    <row r="472" s="14" customFormat="1" ht="23.1" customHeight="1" spans="1:22">
      <c r="A472" s="1658">
        <v>27</v>
      </c>
      <c r="B472" s="821"/>
      <c r="C472" s="727" t="s">
        <v>99</v>
      </c>
      <c r="D472" s="47" t="s">
        <v>1945</v>
      </c>
      <c r="E472" s="43">
        <v>342900</v>
      </c>
      <c r="F472" s="43" t="s">
        <v>2034</v>
      </c>
      <c r="G472" s="136">
        <v>43330</v>
      </c>
      <c r="H472" s="121">
        <v>43336</v>
      </c>
      <c r="I472" s="52">
        <f ca="1" t="shared" si="11"/>
        <v>568</v>
      </c>
      <c r="J472" s="721" t="s">
        <v>2021</v>
      </c>
      <c r="K472" s="52"/>
      <c r="L472" s="449">
        <v>43367</v>
      </c>
      <c r="M472" s="338" t="s">
        <v>52</v>
      </c>
      <c r="N472" s="450" t="s">
        <v>2035</v>
      </c>
      <c r="O472" s="81" t="s">
        <v>1898</v>
      </c>
      <c r="P472" s="52" t="s">
        <v>89</v>
      </c>
      <c r="Q472" s="447">
        <v>43348</v>
      </c>
      <c r="R472" s="121">
        <v>43348</v>
      </c>
      <c r="S472" s="327" t="s">
        <v>47</v>
      </c>
      <c r="T472" s="433" t="s">
        <v>1215</v>
      </c>
      <c r="U472" s="841"/>
      <c r="V472" s="841"/>
    </row>
    <row r="473" s="14" customFormat="1" ht="23.1" customHeight="1" spans="1:21">
      <c r="A473" s="1658">
        <v>5</v>
      </c>
      <c r="B473" s="821"/>
      <c r="C473" s="727" t="s">
        <v>1291</v>
      </c>
      <c r="D473" s="47" t="s">
        <v>41</v>
      </c>
      <c r="E473" s="43">
        <v>307000</v>
      </c>
      <c r="F473" s="43" t="s">
        <v>2036</v>
      </c>
      <c r="G473" s="136">
        <v>43327</v>
      </c>
      <c r="H473" s="121">
        <v>43349</v>
      </c>
      <c r="I473" s="52">
        <f ca="1" t="shared" si="11"/>
        <v>555</v>
      </c>
      <c r="J473" s="721" t="s">
        <v>1293</v>
      </c>
      <c r="K473" s="52"/>
      <c r="L473" s="339">
        <v>43341</v>
      </c>
      <c r="M473" s="338"/>
      <c r="N473" s="327" t="s">
        <v>2037</v>
      </c>
      <c r="O473" s="81" t="s">
        <v>225</v>
      </c>
      <c r="P473" s="52" t="s">
        <v>84</v>
      </c>
      <c r="Q473" s="377">
        <v>43344</v>
      </c>
      <c r="R473" s="47">
        <v>43344</v>
      </c>
      <c r="S473" s="327" t="s">
        <v>106</v>
      </c>
      <c r="T473" s="433" t="s">
        <v>2038</v>
      </c>
      <c r="U473" s="14" t="s">
        <v>2008</v>
      </c>
    </row>
    <row r="474" s="14" customFormat="1" ht="23.1" customHeight="1" spans="1:20">
      <c r="A474" s="1658">
        <v>14</v>
      </c>
      <c r="B474" s="821"/>
      <c r="C474" s="727" t="s">
        <v>96</v>
      </c>
      <c r="D474" s="47" t="s">
        <v>41</v>
      </c>
      <c r="E474" s="43">
        <v>312300</v>
      </c>
      <c r="F474" s="43" t="s">
        <v>2039</v>
      </c>
      <c r="G474" s="136">
        <v>43332</v>
      </c>
      <c r="H474" s="121">
        <v>43361</v>
      </c>
      <c r="I474" s="52">
        <f ca="1" t="shared" si="11"/>
        <v>543</v>
      </c>
      <c r="J474" s="721" t="s">
        <v>1293</v>
      </c>
      <c r="K474" s="52"/>
      <c r="L474" s="449">
        <v>43367</v>
      </c>
      <c r="M474" s="338"/>
      <c r="N474" s="327" t="s">
        <v>2040</v>
      </c>
      <c r="O474" s="81" t="s">
        <v>45</v>
      </c>
      <c r="P474" s="52" t="s">
        <v>59</v>
      </c>
      <c r="Q474" s="377">
        <v>43349</v>
      </c>
      <c r="R474" s="47">
        <v>43354</v>
      </c>
      <c r="S474" s="327" t="s">
        <v>47</v>
      </c>
      <c r="T474" s="433" t="s">
        <v>2041</v>
      </c>
    </row>
    <row r="475" s="14" customFormat="1" ht="23.1" customHeight="1" spans="1:20">
      <c r="A475" s="1658">
        <v>27</v>
      </c>
      <c r="B475" s="821"/>
      <c r="C475" s="727" t="s">
        <v>99</v>
      </c>
      <c r="D475" s="47" t="s">
        <v>145</v>
      </c>
      <c r="E475" s="43">
        <v>342900</v>
      </c>
      <c r="F475" s="43" t="s">
        <v>2042</v>
      </c>
      <c r="G475" s="136">
        <v>43328</v>
      </c>
      <c r="H475" s="121">
        <v>43361</v>
      </c>
      <c r="I475" s="52">
        <f ca="1" t="shared" ref="I475:I506" si="12">TODAY()-H475</f>
        <v>543</v>
      </c>
      <c r="J475" s="721" t="s">
        <v>1293</v>
      </c>
      <c r="K475" s="52"/>
      <c r="L475" s="449">
        <v>43367</v>
      </c>
      <c r="M475" s="338"/>
      <c r="N475" s="327" t="s">
        <v>2043</v>
      </c>
      <c r="O475" s="81" t="s">
        <v>45</v>
      </c>
      <c r="P475" s="52" t="s">
        <v>59</v>
      </c>
      <c r="Q475" s="377">
        <v>43340</v>
      </c>
      <c r="R475" s="47">
        <v>43340</v>
      </c>
      <c r="S475" s="327" t="s">
        <v>47</v>
      </c>
      <c r="T475" s="433" t="s">
        <v>2044</v>
      </c>
    </row>
    <row r="476" s="14" customFormat="1" ht="23.1" customHeight="1" spans="1:20">
      <c r="A476" s="1658">
        <v>19</v>
      </c>
      <c r="B476" s="821"/>
      <c r="C476" s="727" t="s">
        <v>99</v>
      </c>
      <c r="D476" s="47" t="s">
        <v>41</v>
      </c>
      <c r="E476" s="43">
        <v>342900</v>
      </c>
      <c r="F476" s="43" t="s">
        <v>2045</v>
      </c>
      <c r="G476" s="136">
        <v>43341</v>
      </c>
      <c r="H476" s="493">
        <v>43353</v>
      </c>
      <c r="I476" s="52">
        <f ca="1" t="shared" si="12"/>
        <v>551</v>
      </c>
      <c r="J476" s="959" t="s">
        <v>1293</v>
      </c>
      <c r="K476" s="52"/>
      <c r="L476" s="449">
        <v>43367</v>
      </c>
      <c r="M476" s="338"/>
      <c r="N476" s="331" t="s">
        <v>2046</v>
      </c>
      <c r="O476" s="331" t="s">
        <v>1898</v>
      </c>
      <c r="P476" s="331" t="s">
        <v>89</v>
      </c>
      <c r="Q476" s="377">
        <v>43344</v>
      </c>
      <c r="R476" s="121">
        <v>43344</v>
      </c>
      <c r="S476" s="327" t="s">
        <v>47</v>
      </c>
      <c r="T476" s="433" t="s">
        <v>2047</v>
      </c>
    </row>
    <row r="477" s="14" customFormat="1" ht="23.1" customHeight="1" spans="1:20">
      <c r="A477" s="1658">
        <v>38</v>
      </c>
      <c r="B477" s="821"/>
      <c r="C477" s="727" t="s">
        <v>99</v>
      </c>
      <c r="D477" s="47" t="s">
        <v>753</v>
      </c>
      <c r="E477" s="43">
        <v>342900</v>
      </c>
      <c r="F477" s="43" t="s">
        <v>2048</v>
      </c>
      <c r="G477" s="136">
        <v>43313</v>
      </c>
      <c r="H477" s="493">
        <v>43322</v>
      </c>
      <c r="I477" s="52">
        <f ca="1" t="shared" si="12"/>
        <v>582</v>
      </c>
      <c r="J477" s="959" t="s">
        <v>1977</v>
      </c>
      <c r="K477" s="52"/>
      <c r="L477" s="449">
        <v>43367</v>
      </c>
      <c r="M477" s="338" t="s">
        <v>52</v>
      </c>
      <c r="N477" s="327" t="s">
        <v>2049</v>
      </c>
      <c r="O477" s="327" t="s">
        <v>730</v>
      </c>
      <c r="P477" s="327" t="s">
        <v>84</v>
      </c>
      <c r="Q477" s="377">
        <v>43351</v>
      </c>
      <c r="R477" s="121">
        <v>43352</v>
      </c>
      <c r="S477" s="327" t="s">
        <v>47</v>
      </c>
      <c r="T477" s="433" t="s">
        <v>2050</v>
      </c>
    </row>
    <row r="478" s="14" customFormat="1" ht="21.75" customHeight="1" spans="1:20">
      <c r="A478" s="1658">
        <v>27</v>
      </c>
      <c r="B478" s="821"/>
      <c r="C478" s="727" t="s">
        <v>96</v>
      </c>
      <c r="D478" s="47" t="s">
        <v>60</v>
      </c>
      <c r="E478" s="43">
        <v>312300</v>
      </c>
      <c r="F478" s="43" t="s">
        <v>2051</v>
      </c>
      <c r="G478" s="136">
        <v>43341</v>
      </c>
      <c r="H478" s="121">
        <v>43353</v>
      </c>
      <c r="I478" s="52">
        <f ca="1" t="shared" si="12"/>
        <v>551</v>
      </c>
      <c r="J478" s="721" t="s">
        <v>1293</v>
      </c>
      <c r="K478" s="52"/>
      <c r="L478" s="449">
        <v>43367</v>
      </c>
      <c r="M478" s="338"/>
      <c r="N478" s="450" t="s">
        <v>2052</v>
      </c>
      <c r="O478" s="81" t="s">
        <v>2053</v>
      </c>
      <c r="P478" s="52" t="s">
        <v>2054</v>
      </c>
      <c r="Q478" s="447">
        <v>43347</v>
      </c>
      <c r="R478" s="121">
        <v>43348</v>
      </c>
      <c r="S478" s="52" t="s">
        <v>47</v>
      </c>
      <c r="T478" s="433" t="s">
        <v>2050</v>
      </c>
    </row>
    <row r="479" s="14" customFormat="1" ht="23.1" customHeight="1" spans="1:22">
      <c r="A479" s="1658">
        <v>41</v>
      </c>
      <c r="B479" s="821"/>
      <c r="C479" s="727" t="s">
        <v>1727</v>
      </c>
      <c r="D479" s="47" t="s">
        <v>41</v>
      </c>
      <c r="E479" s="43">
        <v>367000</v>
      </c>
      <c r="F479" s="43" t="s">
        <v>2055</v>
      </c>
      <c r="G479" s="136">
        <v>43334</v>
      </c>
      <c r="H479" s="493">
        <v>43344</v>
      </c>
      <c r="I479" s="52">
        <f ca="1" t="shared" si="12"/>
        <v>560</v>
      </c>
      <c r="J479" s="959" t="s">
        <v>2021</v>
      </c>
      <c r="K479" s="52"/>
      <c r="L479" s="449">
        <v>43367</v>
      </c>
      <c r="M479" s="338"/>
      <c r="N479" s="450" t="s">
        <v>2056</v>
      </c>
      <c r="O479" s="81" t="s">
        <v>171</v>
      </c>
      <c r="P479" s="52" t="s">
        <v>59</v>
      </c>
      <c r="Q479" s="447">
        <v>43360</v>
      </c>
      <c r="R479" s="121">
        <v>43361</v>
      </c>
      <c r="S479" s="327" t="s">
        <v>47</v>
      </c>
      <c r="T479" s="433" t="s">
        <v>2057</v>
      </c>
      <c r="U479" s="841"/>
      <c r="V479" s="841"/>
    </row>
    <row r="480" s="14" customFormat="1" ht="23.1" customHeight="1" spans="1:20">
      <c r="A480" s="1658">
        <v>5</v>
      </c>
      <c r="B480" s="821"/>
      <c r="C480" s="727" t="s">
        <v>1291</v>
      </c>
      <c r="D480" s="47" t="s">
        <v>41</v>
      </c>
      <c r="E480" s="43">
        <v>307000</v>
      </c>
      <c r="F480" s="43" t="s">
        <v>2058</v>
      </c>
      <c r="G480" s="136">
        <v>43327</v>
      </c>
      <c r="H480" s="121">
        <v>43362</v>
      </c>
      <c r="I480" s="52">
        <f ca="1" t="shared" si="12"/>
        <v>542</v>
      </c>
      <c r="J480" s="721" t="s">
        <v>1293</v>
      </c>
      <c r="K480" s="52"/>
      <c r="L480" s="449">
        <v>43367</v>
      </c>
      <c r="M480" s="338"/>
      <c r="N480" s="327" t="s">
        <v>2059</v>
      </c>
      <c r="O480" s="81" t="s">
        <v>730</v>
      </c>
      <c r="P480" s="52" t="s">
        <v>59</v>
      </c>
      <c r="Q480" s="377">
        <v>43337</v>
      </c>
      <c r="R480" s="47">
        <v>43341</v>
      </c>
      <c r="S480" s="327" t="s">
        <v>47</v>
      </c>
      <c r="T480" s="433" t="s">
        <v>2060</v>
      </c>
    </row>
    <row r="481" s="14" customFormat="1" ht="21.75" customHeight="1" spans="1:20">
      <c r="A481" s="1658">
        <v>31</v>
      </c>
      <c r="B481" s="821"/>
      <c r="C481" s="727" t="s">
        <v>99</v>
      </c>
      <c r="D481" s="47" t="s">
        <v>41</v>
      </c>
      <c r="E481" s="43">
        <v>342900</v>
      </c>
      <c r="F481" s="43" t="s">
        <v>2061</v>
      </c>
      <c r="G481" s="136">
        <v>43337</v>
      </c>
      <c r="H481" s="121">
        <v>43356</v>
      </c>
      <c r="I481" s="52">
        <f ca="1" t="shared" si="12"/>
        <v>548</v>
      </c>
      <c r="J481" s="721" t="s">
        <v>1977</v>
      </c>
      <c r="K481" s="52"/>
      <c r="L481" s="449">
        <v>43367</v>
      </c>
      <c r="M481" s="338" t="s">
        <v>52</v>
      </c>
      <c r="N481" s="450" t="s">
        <v>2062</v>
      </c>
      <c r="O481" s="81" t="s">
        <v>114</v>
      </c>
      <c r="P481" s="52" t="s">
        <v>89</v>
      </c>
      <c r="Q481" s="447">
        <v>43345</v>
      </c>
      <c r="R481" s="121">
        <v>43357</v>
      </c>
      <c r="S481" s="52" t="s">
        <v>47</v>
      </c>
      <c r="T481" s="433" t="s">
        <v>2063</v>
      </c>
    </row>
    <row r="482" s="14" customFormat="1" ht="23.1" customHeight="1" spans="1:22">
      <c r="A482" s="1658">
        <v>38</v>
      </c>
      <c r="B482" s="821"/>
      <c r="C482" s="727" t="s">
        <v>99</v>
      </c>
      <c r="D482" s="47" t="s">
        <v>1945</v>
      </c>
      <c r="E482" s="43">
        <v>342900</v>
      </c>
      <c r="F482" s="43" t="s">
        <v>2064</v>
      </c>
      <c r="G482" s="136">
        <v>43330</v>
      </c>
      <c r="H482" s="121">
        <v>43336</v>
      </c>
      <c r="I482" s="52">
        <f ca="1" t="shared" si="12"/>
        <v>568</v>
      </c>
      <c r="J482" s="721" t="s">
        <v>1977</v>
      </c>
      <c r="K482" s="52"/>
      <c r="L482" s="449">
        <v>43367</v>
      </c>
      <c r="M482" s="338" t="s">
        <v>52</v>
      </c>
      <c r="N482" s="450" t="s">
        <v>2065</v>
      </c>
      <c r="O482" s="81" t="s">
        <v>1898</v>
      </c>
      <c r="P482" s="52" t="s">
        <v>89</v>
      </c>
      <c r="Q482" s="447">
        <v>43352</v>
      </c>
      <c r="R482" s="121">
        <v>43353</v>
      </c>
      <c r="S482" s="327" t="s">
        <v>47</v>
      </c>
      <c r="T482" s="433" t="s">
        <v>2057</v>
      </c>
      <c r="U482" s="841"/>
      <c r="V482" s="841"/>
    </row>
    <row r="483" s="14" customFormat="1" ht="23.1" customHeight="1" spans="1:21">
      <c r="A483" s="1658">
        <v>18</v>
      </c>
      <c r="B483" s="821"/>
      <c r="C483" s="727" t="s">
        <v>1291</v>
      </c>
      <c r="D483" s="47" t="s">
        <v>60</v>
      </c>
      <c r="E483" s="43">
        <v>307000</v>
      </c>
      <c r="F483" s="43" t="s">
        <v>2066</v>
      </c>
      <c r="G483" s="136">
        <v>43332</v>
      </c>
      <c r="H483" s="121">
        <v>43357</v>
      </c>
      <c r="I483" s="52">
        <f ca="1" t="shared" si="12"/>
        <v>547</v>
      </c>
      <c r="J483" s="721" t="s">
        <v>1293</v>
      </c>
      <c r="K483" s="52"/>
      <c r="L483" s="339">
        <v>43367</v>
      </c>
      <c r="M483" s="338"/>
      <c r="N483" s="500" t="s">
        <v>2067</v>
      </c>
      <c r="O483" s="500" t="s">
        <v>889</v>
      </c>
      <c r="P483" s="500" t="s">
        <v>84</v>
      </c>
      <c r="Q483" s="782">
        <v>43337</v>
      </c>
      <c r="R483" s="394">
        <v>43338</v>
      </c>
      <c r="S483" s="500" t="s">
        <v>47</v>
      </c>
      <c r="T483" s="433" t="s">
        <v>2068</v>
      </c>
      <c r="U483" s="14" t="s">
        <v>2008</v>
      </c>
    </row>
    <row r="484" s="14" customFormat="1" ht="23.1" customHeight="1" spans="1:20">
      <c r="A484" s="1658">
        <v>8</v>
      </c>
      <c r="B484" s="821"/>
      <c r="C484" s="727" t="s">
        <v>1291</v>
      </c>
      <c r="D484" s="47" t="s">
        <v>41</v>
      </c>
      <c r="E484" s="43">
        <v>307000</v>
      </c>
      <c r="F484" s="43" t="s">
        <v>2069</v>
      </c>
      <c r="G484" s="136">
        <v>43356</v>
      </c>
      <c r="H484" s="121">
        <v>43363</v>
      </c>
      <c r="I484" s="52">
        <f ca="1" t="shared" si="12"/>
        <v>541</v>
      </c>
      <c r="J484" s="721" t="s">
        <v>1293</v>
      </c>
      <c r="K484" s="52"/>
      <c r="L484" s="339">
        <v>43367</v>
      </c>
      <c r="M484" s="338"/>
      <c r="N484" s="500" t="s">
        <v>2070</v>
      </c>
      <c r="O484" s="500" t="s">
        <v>889</v>
      </c>
      <c r="P484" s="500" t="s">
        <v>84</v>
      </c>
      <c r="Q484" s="782">
        <v>43351</v>
      </c>
      <c r="R484" s="394">
        <v>43351</v>
      </c>
      <c r="S484" s="500" t="s">
        <v>47</v>
      </c>
      <c r="T484" s="433" t="s">
        <v>1251</v>
      </c>
    </row>
    <row r="485" s="14" customFormat="1" ht="21.75" customHeight="1" spans="1:20">
      <c r="A485" s="1658">
        <v>32</v>
      </c>
      <c r="B485" s="821"/>
      <c r="C485" s="727" t="s">
        <v>99</v>
      </c>
      <c r="D485" s="47" t="s">
        <v>41</v>
      </c>
      <c r="E485" s="43">
        <v>342900</v>
      </c>
      <c r="F485" s="43" t="s">
        <v>2071</v>
      </c>
      <c r="G485" s="136">
        <v>43349</v>
      </c>
      <c r="H485" s="121">
        <v>43357</v>
      </c>
      <c r="I485" s="52">
        <f ca="1" t="shared" si="12"/>
        <v>547</v>
      </c>
      <c r="J485" s="721" t="s">
        <v>1293</v>
      </c>
      <c r="K485" s="52"/>
      <c r="L485" s="339">
        <v>43367</v>
      </c>
      <c r="M485" s="338"/>
      <c r="N485" s="1083" t="s">
        <v>2072</v>
      </c>
      <c r="O485" s="501" t="s">
        <v>225</v>
      </c>
      <c r="P485" s="392" t="s">
        <v>84</v>
      </c>
      <c r="Q485" s="513">
        <v>43346</v>
      </c>
      <c r="R485" s="1093">
        <v>43346</v>
      </c>
      <c r="S485" s="392" t="s">
        <v>106</v>
      </c>
      <c r="T485" s="433" t="s">
        <v>1254</v>
      </c>
    </row>
    <row r="486" s="14" customFormat="1" ht="21.75" customHeight="1" spans="1:20">
      <c r="A486" s="1658">
        <v>31</v>
      </c>
      <c r="B486" s="821"/>
      <c r="C486" s="727" t="s">
        <v>99</v>
      </c>
      <c r="D486" s="47" t="s">
        <v>41</v>
      </c>
      <c r="E486" s="43">
        <v>342900</v>
      </c>
      <c r="F486" s="43" t="s">
        <v>2073</v>
      </c>
      <c r="G486" s="136">
        <v>43349</v>
      </c>
      <c r="H486" s="121">
        <v>43357</v>
      </c>
      <c r="I486" s="52">
        <f ca="1" t="shared" si="12"/>
        <v>547</v>
      </c>
      <c r="J486" s="721" t="s">
        <v>1293</v>
      </c>
      <c r="K486" s="52"/>
      <c r="L486" s="339">
        <v>43367</v>
      </c>
      <c r="M486" s="338"/>
      <c r="N486" s="1083" t="s">
        <v>2074</v>
      </c>
      <c r="O486" s="501" t="s">
        <v>17</v>
      </c>
      <c r="P486" s="392" t="s">
        <v>46</v>
      </c>
      <c r="Q486" s="513">
        <v>43242</v>
      </c>
      <c r="R486" s="1093">
        <v>43345</v>
      </c>
      <c r="S486" s="392" t="s">
        <v>106</v>
      </c>
      <c r="T486" s="433" t="s">
        <v>1254</v>
      </c>
    </row>
    <row r="487" s="14" customFormat="1" ht="23.1" customHeight="1" spans="1:22">
      <c r="A487" s="1658">
        <v>49</v>
      </c>
      <c r="B487" s="821"/>
      <c r="C487" s="727" t="s">
        <v>1308</v>
      </c>
      <c r="D487" s="47" t="s">
        <v>41</v>
      </c>
      <c r="E487" s="43">
        <v>367000</v>
      </c>
      <c r="F487" s="43" t="s">
        <v>2075</v>
      </c>
      <c r="G487" s="136">
        <v>43334</v>
      </c>
      <c r="H487" s="493">
        <v>43343</v>
      </c>
      <c r="I487" s="52">
        <f ca="1" t="shared" si="12"/>
        <v>561</v>
      </c>
      <c r="J487" s="959" t="s">
        <v>2076</v>
      </c>
      <c r="K487" s="52"/>
      <c r="L487" s="339">
        <v>43367</v>
      </c>
      <c r="M487" s="338"/>
      <c r="N487" s="1083" t="s">
        <v>2077</v>
      </c>
      <c r="O487" s="501" t="s">
        <v>980</v>
      </c>
      <c r="P487" s="392" t="s">
        <v>46</v>
      </c>
      <c r="Q487" s="513">
        <v>43351</v>
      </c>
      <c r="R487" s="1093">
        <v>43363</v>
      </c>
      <c r="S487" s="500" t="s">
        <v>47</v>
      </c>
      <c r="T487" s="433" t="s">
        <v>1254</v>
      </c>
      <c r="U487" s="841"/>
      <c r="V487" s="841"/>
    </row>
    <row r="488" s="13" customFormat="1" ht="22.5" customHeight="1" spans="1:20">
      <c r="A488" s="1658">
        <v>3</v>
      </c>
      <c r="B488" s="149"/>
      <c r="C488" s="727" t="s">
        <v>1464</v>
      </c>
      <c r="D488" s="47" t="s">
        <v>145</v>
      </c>
      <c r="E488" s="43">
        <v>292800</v>
      </c>
      <c r="F488" s="43" t="s">
        <v>2078</v>
      </c>
      <c r="G488" s="136">
        <v>43061</v>
      </c>
      <c r="H488" s="121">
        <v>43073</v>
      </c>
      <c r="I488" s="52">
        <f ca="1" t="shared" si="12"/>
        <v>831</v>
      </c>
      <c r="J488" s="721" t="s">
        <v>1293</v>
      </c>
      <c r="K488" s="52"/>
      <c r="L488" s="339">
        <v>43367</v>
      </c>
      <c r="M488" s="339" t="s">
        <v>52</v>
      </c>
      <c r="N488" s="392" t="s">
        <v>2079</v>
      </c>
      <c r="O488" s="389" t="s">
        <v>2080</v>
      </c>
      <c r="P488" s="392" t="s">
        <v>84</v>
      </c>
      <c r="Q488" s="394">
        <v>43364</v>
      </c>
      <c r="R488" s="394">
        <v>43364</v>
      </c>
      <c r="S488" s="392" t="s">
        <v>47</v>
      </c>
      <c r="T488" s="433" t="s">
        <v>2081</v>
      </c>
    </row>
    <row r="489" s="13" customFormat="1" ht="23.1" customHeight="1" spans="1:20">
      <c r="A489" s="1658">
        <v>6</v>
      </c>
      <c r="B489" s="149"/>
      <c r="C489" s="727" t="s">
        <v>1291</v>
      </c>
      <c r="D489" s="47" t="s">
        <v>41</v>
      </c>
      <c r="E489" s="43">
        <v>307000</v>
      </c>
      <c r="F489" s="43" t="s">
        <v>2082</v>
      </c>
      <c r="G489" s="136">
        <v>43356</v>
      </c>
      <c r="H489" s="121">
        <v>43365</v>
      </c>
      <c r="I489" s="52">
        <f ca="1" t="shared" si="12"/>
        <v>539</v>
      </c>
      <c r="J489" s="721" t="s">
        <v>1293</v>
      </c>
      <c r="K489" s="48"/>
      <c r="L489" s="339">
        <v>43367</v>
      </c>
      <c r="M489" s="339"/>
      <c r="N489" s="500" t="s">
        <v>2083</v>
      </c>
      <c r="O489" s="501" t="s">
        <v>1898</v>
      </c>
      <c r="P489" s="392" t="s">
        <v>89</v>
      </c>
      <c r="Q489" s="782">
        <v>43352</v>
      </c>
      <c r="R489" s="394">
        <v>43357</v>
      </c>
      <c r="S489" s="500" t="s">
        <v>106</v>
      </c>
      <c r="T489" s="433" t="s">
        <v>1268</v>
      </c>
    </row>
    <row r="490" s="14" customFormat="1" ht="23.1" customHeight="1" spans="1:20">
      <c r="A490" s="1658">
        <v>33</v>
      </c>
      <c r="B490" s="821"/>
      <c r="C490" s="727" t="s">
        <v>99</v>
      </c>
      <c r="D490" s="47" t="s">
        <v>41</v>
      </c>
      <c r="E490" s="43">
        <v>342900</v>
      </c>
      <c r="F490" s="43" t="s">
        <v>2084</v>
      </c>
      <c r="G490" s="136">
        <v>43341</v>
      </c>
      <c r="H490" s="493">
        <v>43364</v>
      </c>
      <c r="I490" s="52">
        <f ca="1" t="shared" si="12"/>
        <v>540</v>
      </c>
      <c r="J490" s="959" t="s">
        <v>1293</v>
      </c>
      <c r="K490" s="52"/>
      <c r="L490" s="339">
        <v>43367</v>
      </c>
      <c r="M490" s="338"/>
      <c r="N490" s="327" t="s">
        <v>2085</v>
      </c>
      <c r="O490" s="81" t="s">
        <v>12</v>
      </c>
      <c r="P490" s="52" t="s">
        <v>59</v>
      </c>
      <c r="Q490" s="447">
        <v>43358</v>
      </c>
      <c r="R490" s="121">
        <v>43360</v>
      </c>
      <c r="S490" s="52" t="s">
        <v>47</v>
      </c>
      <c r="T490" s="433" t="s">
        <v>2086</v>
      </c>
    </row>
    <row r="491" s="14" customFormat="1" ht="23.1" customHeight="1" spans="1:20">
      <c r="A491" s="1658">
        <v>4</v>
      </c>
      <c r="B491" s="821"/>
      <c r="C491" s="727" t="s">
        <v>1291</v>
      </c>
      <c r="D491" s="47" t="s">
        <v>41</v>
      </c>
      <c r="E491" s="43">
        <v>307000</v>
      </c>
      <c r="F491" s="43" t="s">
        <v>2087</v>
      </c>
      <c r="G491" s="136">
        <v>43327</v>
      </c>
      <c r="H491" s="121">
        <v>43346</v>
      </c>
      <c r="I491" s="52">
        <f ca="1" t="shared" si="12"/>
        <v>558</v>
      </c>
      <c r="J491" s="721" t="s">
        <v>1293</v>
      </c>
      <c r="K491" s="52"/>
      <c r="L491" s="339">
        <v>43341</v>
      </c>
      <c r="M491" s="338"/>
      <c r="N491" s="327" t="s">
        <v>2088</v>
      </c>
      <c r="O491" s="327" t="s">
        <v>225</v>
      </c>
      <c r="P491" s="327" t="s">
        <v>84</v>
      </c>
      <c r="Q491" s="377">
        <v>43310</v>
      </c>
      <c r="R491" s="47">
        <v>43328</v>
      </c>
      <c r="S491" s="327" t="s">
        <v>47</v>
      </c>
      <c r="T491" s="433" t="s">
        <v>2089</v>
      </c>
    </row>
    <row r="492" s="14" customFormat="1" ht="23.1" customHeight="1" spans="1:20">
      <c r="A492" s="1658">
        <v>40</v>
      </c>
      <c r="B492" s="821"/>
      <c r="C492" s="727" t="s">
        <v>99</v>
      </c>
      <c r="D492" s="47" t="s">
        <v>60</v>
      </c>
      <c r="E492" s="43">
        <v>342900</v>
      </c>
      <c r="F492" s="43" t="s">
        <v>2090</v>
      </c>
      <c r="G492" s="136">
        <v>43356</v>
      </c>
      <c r="H492" s="493">
        <v>43365</v>
      </c>
      <c r="I492" s="52">
        <f ca="1" t="shared" si="12"/>
        <v>539</v>
      </c>
      <c r="J492" s="959" t="s">
        <v>1293</v>
      </c>
      <c r="K492" s="52"/>
      <c r="L492" s="339">
        <v>43367</v>
      </c>
      <c r="M492" s="338"/>
      <c r="N492" s="327" t="s">
        <v>2091</v>
      </c>
      <c r="O492" s="81" t="s">
        <v>889</v>
      </c>
      <c r="P492" s="52" t="s">
        <v>84</v>
      </c>
      <c r="Q492" s="377">
        <v>43351</v>
      </c>
      <c r="R492" s="121">
        <v>43357</v>
      </c>
      <c r="S492" s="327" t="s">
        <v>47</v>
      </c>
      <c r="T492" s="433" t="s">
        <v>627</v>
      </c>
    </row>
    <row r="493" s="14" customFormat="1" ht="23.1" customHeight="1" spans="1:20">
      <c r="A493" s="1658">
        <v>9</v>
      </c>
      <c r="B493" s="821"/>
      <c r="C493" s="727" t="s">
        <v>1291</v>
      </c>
      <c r="D493" s="47" t="s">
        <v>41</v>
      </c>
      <c r="E493" s="43">
        <v>307000</v>
      </c>
      <c r="F493" s="43" t="s">
        <v>2092</v>
      </c>
      <c r="G493" s="136">
        <v>43356</v>
      </c>
      <c r="H493" s="121">
        <v>43365</v>
      </c>
      <c r="I493" s="52">
        <f ca="1" t="shared" si="12"/>
        <v>539</v>
      </c>
      <c r="J493" s="721" t="s">
        <v>1293</v>
      </c>
      <c r="K493" s="52"/>
      <c r="L493" s="339">
        <v>43402</v>
      </c>
      <c r="M493" s="338"/>
      <c r="N493" s="327" t="s">
        <v>2093</v>
      </c>
      <c r="O493" s="327" t="s">
        <v>171</v>
      </c>
      <c r="P493" s="327" t="s">
        <v>59</v>
      </c>
      <c r="Q493" s="377">
        <v>43361</v>
      </c>
      <c r="R493" s="47">
        <v>43373</v>
      </c>
      <c r="S493" s="327" t="s">
        <v>47</v>
      </c>
      <c r="T493" s="433" t="s">
        <v>627</v>
      </c>
    </row>
    <row r="494" s="14" customFormat="1" ht="23.1" customHeight="1" spans="1:20">
      <c r="A494" s="1658">
        <v>7</v>
      </c>
      <c r="B494" s="821"/>
      <c r="C494" s="727" t="s">
        <v>1291</v>
      </c>
      <c r="D494" s="47" t="s">
        <v>41</v>
      </c>
      <c r="E494" s="43">
        <v>307000</v>
      </c>
      <c r="F494" s="43" t="s">
        <v>2094</v>
      </c>
      <c r="G494" s="136">
        <v>43356</v>
      </c>
      <c r="H494" s="121">
        <v>43364</v>
      </c>
      <c r="I494" s="52">
        <f ca="1" t="shared" si="12"/>
        <v>540</v>
      </c>
      <c r="J494" s="721" t="s">
        <v>1293</v>
      </c>
      <c r="K494" s="52"/>
      <c r="L494" s="339">
        <v>43367</v>
      </c>
      <c r="M494" s="338"/>
      <c r="N494" s="327" t="s">
        <v>2095</v>
      </c>
      <c r="O494" s="327" t="s">
        <v>12</v>
      </c>
      <c r="P494" s="327" t="s">
        <v>59</v>
      </c>
      <c r="Q494" s="377">
        <v>43367</v>
      </c>
      <c r="R494" s="47">
        <v>43367</v>
      </c>
      <c r="S494" s="327" t="s">
        <v>47</v>
      </c>
      <c r="T494" s="433" t="s">
        <v>627</v>
      </c>
    </row>
    <row r="495" s="14" customFormat="1" ht="23.1" customHeight="1" spans="1:20">
      <c r="A495" s="1658">
        <v>34</v>
      </c>
      <c r="B495" s="821"/>
      <c r="C495" s="727" t="s">
        <v>99</v>
      </c>
      <c r="D495" s="47" t="s">
        <v>41</v>
      </c>
      <c r="E495" s="43">
        <v>342900</v>
      </c>
      <c r="F495" s="43" t="s">
        <v>2096</v>
      </c>
      <c r="G495" s="136">
        <v>43364</v>
      </c>
      <c r="H495" s="493">
        <v>43371</v>
      </c>
      <c r="I495" s="52">
        <f ca="1" t="shared" si="12"/>
        <v>533</v>
      </c>
      <c r="J495" s="959" t="s">
        <v>1293</v>
      </c>
      <c r="K495" s="52"/>
      <c r="L495" s="339">
        <v>43367</v>
      </c>
      <c r="M495" s="338"/>
      <c r="N495" s="327" t="s">
        <v>2097</v>
      </c>
      <c r="O495" s="81" t="s">
        <v>698</v>
      </c>
      <c r="P495" s="52" t="s">
        <v>46</v>
      </c>
      <c r="Q495" s="447">
        <v>43358</v>
      </c>
      <c r="R495" s="121">
        <v>43374</v>
      </c>
      <c r="S495" s="52" t="s">
        <v>106</v>
      </c>
      <c r="T495" s="433" t="s">
        <v>2098</v>
      </c>
    </row>
    <row r="496" s="14" customFormat="1" ht="23.1" customHeight="1" spans="1:20">
      <c r="A496" s="1658">
        <v>31</v>
      </c>
      <c r="B496" s="821"/>
      <c r="C496" s="727" t="s">
        <v>99</v>
      </c>
      <c r="D496" s="47" t="s">
        <v>41</v>
      </c>
      <c r="E496" s="43">
        <v>342900</v>
      </c>
      <c r="F496" s="43" t="s">
        <v>2099</v>
      </c>
      <c r="G496" s="136">
        <v>43341</v>
      </c>
      <c r="H496" s="493">
        <v>43364</v>
      </c>
      <c r="I496" s="52">
        <f ca="1" t="shared" si="12"/>
        <v>540</v>
      </c>
      <c r="J496" s="959" t="s">
        <v>1293</v>
      </c>
      <c r="K496" s="52"/>
      <c r="L496" s="339">
        <v>43367</v>
      </c>
      <c r="M496" s="338"/>
      <c r="N496" s="327" t="s">
        <v>2100</v>
      </c>
      <c r="O496" s="81" t="s">
        <v>171</v>
      </c>
      <c r="P496" s="52" t="s">
        <v>59</v>
      </c>
      <c r="Q496" s="447">
        <v>43358</v>
      </c>
      <c r="R496" s="121">
        <v>43368</v>
      </c>
      <c r="S496" s="52" t="s">
        <v>47</v>
      </c>
      <c r="T496" s="433" t="s">
        <v>2101</v>
      </c>
    </row>
    <row r="497" s="14" customFormat="1" ht="23.1" customHeight="1" spans="1:22">
      <c r="A497" s="1658">
        <v>46</v>
      </c>
      <c r="B497" s="821"/>
      <c r="C497" s="727" t="s">
        <v>1308</v>
      </c>
      <c r="D497" s="47" t="s">
        <v>41</v>
      </c>
      <c r="E497" s="43">
        <v>367000</v>
      </c>
      <c r="F497" s="43" t="s">
        <v>2102</v>
      </c>
      <c r="G497" s="136">
        <v>43341</v>
      </c>
      <c r="H497" s="493">
        <v>43364</v>
      </c>
      <c r="I497" s="52">
        <f ca="1" t="shared" si="12"/>
        <v>540</v>
      </c>
      <c r="J497" s="959" t="s">
        <v>1293</v>
      </c>
      <c r="K497" s="52"/>
      <c r="L497" s="339">
        <v>43402</v>
      </c>
      <c r="M497" s="338"/>
      <c r="N497" s="450" t="s">
        <v>2103</v>
      </c>
      <c r="O497" s="81" t="s">
        <v>70</v>
      </c>
      <c r="P497" s="52" t="s">
        <v>59</v>
      </c>
      <c r="Q497" s="447">
        <v>43378</v>
      </c>
      <c r="R497" s="121">
        <v>43380</v>
      </c>
      <c r="S497" s="327" t="s">
        <v>106</v>
      </c>
      <c r="T497" s="433" t="s">
        <v>2104</v>
      </c>
      <c r="U497" s="841"/>
      <c r="V497" s="841"/>
    </row>
    <row r="498" s="14" customFormat="1" ht="23.1" customHeight="1" spans="1:22">
      <c r="A498" s="1658">
        <v>40</v>
      </c>
      <c r="B498" s="821"/>
      <c r="C498" s="727" t="s">
        <v>1727</v>
      </c>
      <c r="D498" s="47" t="s">
        <v>41</v>
      </c>
      <c r="E498" s="43">
        <v>367000</v>
      </c>
      <c r="F498" s="43" t="s">
        <v>2105</v>
      </c>
      <c r="G498" s="136">
        <v>43341</v>
      </c>
      <c r="H498" s="493">
        <v>43364</v>
      </c>
      <c r="I498" s="52">
        <f ca="1" t="shared" si="12"/>
        <v>540</v>
      </c>
      <c r="J498" s="959" t="s">
        <v>1293</v>
      </c>
      <c r="K498" s="52"/>
      <c r="L498" s="339">
        <v>43402</v>
      </c>
      <c r="M498" s="338"/>
      <c r="N498" s="450" t="s">
        <v>2106</v>
      </c>
      <c r="O498" s="81" t="s">
        <v>122</v>
      </c>
      <c r="P498" s="52" t="s">
        <v>84</v>
      </c>
      <c r="Q498" s="447">
        <v>43375</v>
      </c>
      <c r="R498" s="121">
        <v>43375</v>
      </c>
      <c r="S498" s="327" t="s">
        <v>47</v>
      </c>
      <c r="T498" s="433" t="s">
        <v>2104</v>
      </c>
      <c r="U498" s="841"/>
      <c r="V498" s="841"/>
    </row>
    <row r="499" s="13" customFormat="1" ht="23.1" customHeight="1" spans="1:20">
      <c r="A499" s="1658">
        <v>16</v>
      </c>
      <c r="B499" s="149"/>
      <c r="C499" s="727" t="s">
        <v>1291</v>
      </c>
      <c r="D499" s="47" t="s">
        <v>145</v>
      </c>
      <c r="E499" s="43">
        <v>307000</v>
      </c>
      <c r="F499" s="43" t="s">
        <v>2107</v>
      </c>
      <c r="G499" s="136">
        <v>43356</v>
      </c>
      <c r="H499" s="121">
        <v>43368</v>
      </c>
      <c r="I499" s="52">
        <f ca="1" t="shared" si="12"/>
        <v>536</v>
      </c>
      <c r="J499" s="721" t="s">
        <v>1293</v>
      </c>
      <c r="K499" s="48"/>
      <c r="L499" s="339">
        <v>43367</v>
      </c>
      <c r="M499" s="339"/>
      <c r="N499" s="327" t="s">
        <v>2108</v>
      </c>
      <c r="O499" s="327" t="s">
        <v>889</v>
      </c>
      <c r="P499" s="327" t="s">
        <v>84</v>
      </c>
      <c r="Q499" s="377">
        <v>43364</v>
      </c>
      <c r="R499" s="47">
        <v>43365</v>
      </c>
      <c r="S499" s="327" t="s">
        <v>47</v>
      </c>
      <c r="T499" s="433" t="s">
        <v>2104</v>
      </c>
    </row>
    <row r="500" s="14" customFormat="1" ht="21.75" customHeight="1" spans="1:20">
      <c r="A500" s="1658">
        <v>23</v>
      </c>
      <c r="B500" s="821"/>
      <c r="C500" s="727" t="s">
        <v>96</v>
      </c>
      <c r="D500" s="406" t="s">
        <v>145</v>
      </c>
      <c r="E500" s="403">
        <v>312300</v>
      </c>
      <c r="F500" s="217" t="s">
        <v>2109</v>
      </c>
      <c r="G500" s="1091">
        <v>43349</v>
      </c>
      <c r="H500" s="1821" t="s">
        <v>77</v>
      </c>
      <c r="I500" s="52" t="e">
        <f ca="1" t="shared" si="12"/>
        <v>#VALUE!</v>
      </c>
      <c r="J500" s="721" t="s">
        <v>1293</v>
      </c>
      <c r="K500" s="52"/>
      <c r="L500" s="339">
        <v>43402</v>
      </c>
      <c r="M500" s="338"/>
      <c r="N500" s="52" t="s">
        <v>2110</v>
      </c>
      <c r="O500" s="52"/>
      <c r="P500" s="52"/>
      <c r="Q500" s="52"/>
      <c r="R500" s="52"/>
      <c r="S500" s="52"/>
      <c r="T500" s="433" t="s">
        <v>2111</v>
      </c>
    </row>
    <row r="501" s="13" customFormat="1" ht="23.1" customHeight="1" spans="1:20">
      <c r="A501" s="1658">
        <v>4</v>
      </c>
      <c r="B501" s="149"/>
      <c r="C501" s="727" t="s">
        <v>1291</v>
      </c>
      <c r="D501" s="406" t="s">
        <v>41</v>
      </c>
      <c r="E501" s="403">
        <v>307000</v>
      </c>
      <c r="F501" s="217" t="s">
        <v>2112</v>
      </c>
      <c r="G501" s="1091">
        <v>43349</v>
      </c>
      <c r="H501" s="1821" t="s">
        <v>77</v>
      </c>
      <c r="I501" s="52" t="e">
        <f ca="1" t="shared" si="12"/>
        <v>#VALUE!</v>
      </c>
      <c r="J501" s="721" t="s">
        <v>1293</v>
      </c>
      <c r="K501" s="48"/>
      <c r="L501" s="339">
        <v>43402</v>
      </c>
      <c r="M501" s="339"/>
      <c r="N501" s="52" t="s">
        <v>2110</v>
      </c>
      <c r="O501" s="52"/>
      <c r="P501" s="52"/>
      <c r="Q501" s="52"/>
      <c r="R501" s="52"/>
      <c r="S501" s="52"/>
      <c r="T501" s="433" t="s">
        <v>2113</v>
      </c>
    </row>
    <row r="502" s="14" customFormat="1" ht="23.1" customHeight="1" spans="1:20">
      <c r="A502" s="1658">
        <v>21</v>
      </c>
      <c r="B502" s="821"/>
      <c r="C502" s="727" t="s">
        <v>1291</v>
      </c>
      <c r="D502" s="47" t="s">
        <v>50</v>
      </c>
      <c r="E502" s="43">
        <v>307000</v>
      </c>
      <c r="F502" s="43" t="s">
        <v>2114</v>
      </c>
      <c r="G502" s="136">
        <v>43364</v>
      </c>
      <c r="H502" s="121">
        <v>43368</v>
      </c>
      <c r="I502" s="52">
        <f ca="1" t="shared" si="12"/>
        <v>536</v>
      </c>
      <c r="J502" s="721" t="s">
        <v>1293</v>
      </c>
      <c r="K502" s="52"/>
      <c r="L502" s="339">
        <v>43402</v>
      </c>
      <c r="M502" s="338"/>
      <c r="N502" s="327" t="s">
        <v>2115</v>
      </c>
      <c r="O502" s="327" t="s">
        <v>2116</v>
      </c>
      <c r="P502" s="327" t="s">
        <v>744</v>
      </c>
      <c r="Q502" s="377">
        <v>43379</v>
      </c>
      <c r="R502" s="47">
        <v>43379</v>
      </c>
      <c r="S502" s="327" t="s">
        <v>47</v>
      </c>
      <c r="T502" s="433" t="s">
        <v>2117</v>
      </c>
    </row>
    <row r="503" s="14" customFormat="1" ht="23.1" customHeight="1" spans="1:20">
      <c r="A503" s="1658">
        <v>30</v>
      </c>
      <c r="B503" s="821"/>
      <c r="C503" s="727" t="s">
        <v>99</v>
      </c>
      <c r="D503" s="47" t="s">
        <v>41</v>
      </c>
      <c r="E503" s="43">
        <v>342900</v>
      </c>
      <c r="F503" s="43" t="s">
        <v>2118</v>
      </c>
      <c r="G503" s="136">
        <v>43341</v>
      </c>
      <c r="H503" s="493">
        <v>43364</v>
      </c>
      <c r="I503" s="52">
        <f ca="1" t="shared" si="12"/>
        <v>540</v>
      </c>
      <c r="J503" s="959" t="s">
        <v>1293</v>
      </c>
      <c r="K503" s="52"/>
      <c r="L503" s="339">
        <v>43367</v>
      </c>
      <c r="M503" s="338"/>
      <c r="N503" s="327" t="s">
        <v>2119</v>
      </c>
      <c r="O503" s="81" t="s">
        <v>980</v>
      </c>
      <c r="P503" s="52" t="s">
        <v>46</v>
      </c>
      <c r="Q503" s="447">
        <v>43367</v>
      </c>
      <c r="R503" s="121">
        <v>43373</v>
      </c>
      <c r="S503" s="52" t="s">
        <v>47</v>
      </c>
      <c r="T503" s="433" t="s">
        <v>2120</v>
      </c>
    </row>
    <row r="504" s="13" customFormat="1" ht="22.5" customHeight="1" spans="1:20">
      <c r="A504" s="1658">
        <v>3</v>
      </c>
      <c r="B504" s="149"/>
      <c r="C504" s="727" t="s">
        <v>1464</v>
      </c>
      <c r="D504" s="47" t="s">
        <v>60</v>
      </c>
      <c r="E504" s="43">
        <v>292800</v>
      </c>
      <c r="F504" s="43" t="s">
        <v>2121</v>
      </c>
      <c r="G504" s="136">
        <v>43105</v>
      </c>
      <c r="H504" s="121">
        <v>43115</v>
      </c>
      <c r="I504" s="52">
        <f ca="1" t="shared" si="12"/>
        <v>789</v>
      </c>
      <c r="J504" s="721" t="s">
        <v>2122</v>
      </c>
      <c r="K504" s="52"/>
      <c r="L504" s="339">
        <v>43402</v>
      </c>
      <c r="M504" s="339" t="s">
        <v>52</v>
      </c>
      <c r="N504" s="52" t="s">
        <v>2123</v>
      </c>
      <c r="O504" s="52" t="s">
        <v>88</v>
      </c>
      <c r="P504" s="52" t="s">
        <v>89</v>
      </c>
      <c r="Q504" s="47">
        <v>43379</v>
      </c>
      <c r="R504" s="47">
        <v>43380</v>
      </c>
      <c r="S504" s="52" t="s">
        <v>47</v>
      </c>
      <c r="T504" s="433" t="s">
        <v>2124</v>
      </c>
    </row>
    <row r="505" s="14" customFormat="1" ht="23.1" customHeight="1" spans="1:20">
      <c r="A505" s="1658">
        <v>14</v>
      </c>
      <c r="B505" s="821"/>
      <c r="C505" s="727" t="s">
        <v>1291</v>
      </c>
      <c r="D505" s="47" t="s">
        <v>60</v>
      </c>
      <c r="E505" s="43">
        <v>307000</v>
      </c>
      <c r="F505" s="43" t="s">
        <v>2125</v>
      </c>
      <c r="G505" s="136">
        <v>43356</v>
      </c>
      <c r="H505" s="121">
        <v>43363</v>
      </c>
      <c r="I505" s="52">
        <f ca="1" t="shared" si="12"/>
        <v>541</v>
      </c>
      <c r="J505" s="721" t="s">
        <v>1293</v>
      </c>
      <c r="K505" s="52"/>
      <c r="L505" s="339">
        <v>43402</v>
      </c>
      <c r="M505" s="338"/>
      <c r="N505" s="327" t="s">
        <v>2126</v>
      </c>
      <c r="O505" s="327" t="s">
        <v>80</v>
      </c>
      <c r="P505" s="327" t="s">
        <v>84</v>
      </c>
      <c r="Q505" s="377">
        <v>43374</v>
      </c>
      <c r="R505" s="47">
        <v>43374</v>
      </c>
      <c r="S505" s="327" t="s">
        <v>47</v>
      </c>
      <c r="T505" s="433" t="s">
        <v>2117</v>
      </c>
    </row>
    <row r="506" s="14" customFormat="1" ht="23.1" customHeight="1" spans="1:20">
      <c r="A506" s="1658">
        <v>15</v>
      </c>
      <c r="B506" s="821"/>
      <c r="C506" s="727" t="s">
        <v>1291</v>
      </c>
      <c r="D506" s="47" t="s">
        <v>60</v>
      </c>
      <c r="E506" s="43">
        <v>307000</v>
      </c>
      <c r="F506" s="43" t="s">
        <v>2127</v>
      </c>
      <c r="G506" s="136">
        <v>43356</v>
      </c>
      <c r="H506" s="121">
        <v>43368</v>
      </c>
      <c r="I506" s="52">
        <f ca="1" t="shared" si="12"/>
        <v>536</v>
      </c>
      <c r="J506" s="721" t="s">
        <v>1293</v>
      </c>
      <c r="K506" s="52"/>
      <c r="L506" s="339">
        <v>43402</v>
      </c>
      <c r="M506" s="338"/>
      <c r="N506" s="327" t="s">
        <v>2128</v>
      </c>
      <c r="O506" s="327" t="s">
        <v>122</v>
      </c>
      <c r="P506" s="327" t="s">
        <v>84</v>
      </c>
      <c r="Q506" s="377">
        <v>43378</v>
      </c>
      <c r="R506" s="47">
        <v>43379</v>
      </c>
      <c r="S506" s="327" t="s">
        <v>47</v>
      </c>
      <c r="T506" s="433" t="s">
        <v>2117</v>
      </c>
    </row>
    <row r="507" s="14" customFormat="1" ht="23.1" customHeight="1" spans="1:20">
      <c r="A507" s="1658">
        <v>5</v>
      </c>
      <c r="B507" s="821"/>
      <c r="C507" s="727" t="s">
        <v>1291</v>
      </c>
      <c r="D507" s="47" t="s">
        <v>41</v>
      </c>
      <c r="E507" s="43">
        <v>307000</v>
      </c>
      <c r="F507" s="43" t="s">
        <v>2129</v>
      </c>
      <c r="G507" s="136">
        <v>43356</v>
      </c>
      <c r="H507" s="136">
        <v>43356</v>
      </c>
      <c r="I507" s="52">
        <f ca="1" t="shared" ref="I507:I514" si="13">TODAY()-H507</f>
        <v>548</v>
      </c>
      <c r="J507" s="721" t="s">
        <v>1293</v>
      </c>
      <c r="K507" s="52"/>
      <c r="L507" s="339">
        <v>43367</v>
      </c>
      <c r="M507" s="338"/>
      <c r="N507" s="327" t="s">
        <v>2130</v>
      </c>
      <c r="O507" s="327" t="s">
        <v>171</v>
      </c>
      <c r="P507" s="327" t="s">
        <v>59</v>
      </c>
      <c r="Q507" s="377">
        <v>43363</v>
      </c>
      <c r="R507" s="47">
        <v>43367</v>
      </c>
      <c r="S507" s="327" t="s">
        <v>47</v>
      </c>
      <c r="T507" s="433" t="s">
        <v>2131</v>
      </c>
    </row>
    <row r="508" s="14" customFormat="1" ht="23.1" customHeight="1" spans="1:20">
      <c r="A508" s="1658">
        <v>4</v>
      </c>
      <c r="B508" s="821"/>
      <c r="C508" s="727" t="s">
        <v>1291</v>
      </c>
      <c r="D508" s="47" t="s">
        <v>41</v>
      </c>
      <c r="E508" s="43">
        <v>307000</v>
      </c>
      <c r="F508" s="43" t="s">
        <v>2132</v>
      </c>
      <c r="G508" s="136">
        <v>43356</v>
      </c>
      <c r="H508" s="121">
        <v>43363</v>
      </c>
      <c r="I508" s="52">
        <f ca="1" t="shared" si="13"/>
        <v>541</v>
      </c>
      <c r="J508" s="721" t="s">
        <v>1293</v>
      </c>
      <c r="K508" s="52"/>
      <c r="L508" s="339">
        <v>43367</v>
      </c>
      <c r="M508" s="338"/>
      <c r="N508" s="327" t="s">
        <v>2133</v>
      </c>
      <c r="O508" s="327" t="s">
        <v>12</v>
      </c>
      <c r="P508" s="327" t="s">
        <v>59</v>
      </c>
      <c r="Q508" s="377">
        <v>43363</v>
      </c>
      <c r="R508" s="47">
        <v>43364</v>
      </c>
      <c r="S508" s="327" t="s">
        <v>47</v>
      </c>
      <c r="T508" s="433" t="s">
        <v>2134</v>
      </c>
    </row>
    <row r="509" s="14" customFormat="1" ht="23.1" customHeight="1" spans="1:21">
      <c r="A509" s="1658">
        <v>26</v>
      </c>
      <c r="B509" s="821"/>
      <c r="C509" s="727" t="s">
        <v>99</v>
      </c>
      <c r="D509" s="47" t="s">
        <v>41</v>
      </c>
      <c r="E509" s="43">
        <v>342900</v>
      </c>
      <c r="F509" s="43" t="s">
        <v>2135</v>
      </c>
      <c r="G509" s="136">
        <v>43364</v>
      </c>
      <c r="H509" s="493">
        <v>43375</v>
      </c>
      <c r="I509" s="52">
        <f ca="1" t="shared" si="13"/>
        <v>529</v>
      </c>
      <c r="J509" s="959" t="s">
        <v>1293</v>
      </c>
      <c r="K509" s="52"/>
      <c r="L509" s="339">
        <v>43367</v>
      </c>
      <c r="M509" s="338"/>
      <c r="N509" s="327" t="s">
        <v>2136</v>
      </c>
      <c r="O509" s="81" t="s">
        <v>45</v>
      </c>
      <c r="P509" s="52" t="s">
        <v>59</v>
      </c>
      <c r="Q509" s="447">
        <v>43375</v>
      </c>
      <c r="R509" s="121">
        <v>43375</v>
      </c>
      <c r="S509" s="52">
        <f ca="1" t="shared" ref="S509:S572" si="14">TODAY()-R509</f>
        <v>529</v>
      </c>
      <c r="T509" s="52" t="s">
        <v>106</v>
      </c>
      <c r="U509" s="433" t="s">
        <v>648</v>
      </c>
    </row>
    <row r="510" s="14" customFormat="1" ht="23.1" customHeight="1" spans="1:21">
      <c r="A510" s="1658">
        <v>25</v>
      </c>
      <c r="B510" s="821"/>
      <c r="C510" s="727" t="s">
        <v>99</v>
      </c>
      <c r="D510" s="47" t="s">
        <v>41</v>
      </c>
      <c r="E510" s="43">
        <v>342900</v>
      </c>
      <c r="F510" s="43" t="s">
        <v>2137</v>
      </c>
      <c r="G510" s="136">
        <v>43341</v>
      </c>
      <c r="H510" s="493">
        <v>43364</v>
      </c>
      <c r="I510" s="52">
        <f ca="1" t="shared" si="13"/>
        <v>540</v>
      </c>
      <c r="J510" s="959" t="s">
        <v>1293</v>
      </c>
      <c r="K510" s="52"/>
      <c r="L510" s="339">
        <v>43367</v>
      </c>
      <c r="M510" s="338"/>
      <c r="N510" s="327" t="s">
        <v>2138</v>
      </c>
      <c r="O510" s="81" t="s">
        <v>889</v>
      </c>
      <c r="P510" s="52" t="s">
        <v>84</v>
      </c>
      <c r="Q510" s="447">
        <v>43370</v>
      </c>
      <c r="R510" s="121">
        <v>43370</v>
      </c>
      <c r="S510" s="52">
        <f ca="1" t="shared" si="14"/>
        <v>534</v>
      </c>
      <c r="T510" s="52" t="s">
        <v>47</v>
      </c>
      <c r="U510" s="433" t="s">
        <v>2139</v>
      </c>
    </row>
    <row r="511" s="14" customFormat="1" ht="23.1" customHeight="1" spans="1:21">
      <c r="A511" s="1658">
        <v>8</v>
      </c>
      <c r="B511" s="821"/>
      <c r="C511" s="727" t="s">
        <v>1291</v>
      </c>
      <c r="D511" s="47" t="s">
        <v>41</v>
      </c>
      <c r="E511" s="43">
        <v>307000</v>
      </c>
      <c r="F511" s="43" t="s">
        <v>2140</v>
      </c>
      <c r="G511" s="136">
        <v>43370</v>
      </c>
      <c r="H511" s="121">
        <v>43378</v>
      </c>
      <c r="I511" s="52">
        <f ca="1" t="shared" si="13"/>
        <v>526</v>
      </c>
      <c r="J511" s="721" t="s">
        <v>1293</v>
      </c>
      <c r="K511" s="52"/>
      <c r="L511" s="339">
        <v>43402</v>
      </c>
      <c r="M511" s="338"/>
      <c r="N511" s="327" t="s">
        <v>2141</v>
      </c>
      <c r="O511" s="327" t="s">
        <v>889</v>
      </c>
      <c r="P511" s="327" t="s">
        <v>84</v>
      </c>
      <c r="Q511" s="377">
        <v>43381</v>
      </c>
      <c r="R511" s="47">
        <v>43381</v>
      </c>
      <c r="S511" s="52">
        <f ca="1" t="shared" si="14"/>
        <v>523</v>
      </c>
      <c r="T511" s="327" t="s">
        <v>47</v>
      </c>
      <c r="U511" s="433" t="s">
        <v>648</v>
      </c>
    </row>
    <row r="512" s="14" customFormat="1" ht="21.75" customHeight="1" spans="1:21">
      <c r="A512" s="1658">
        <v>11</v>
      </c>
      <c r="B512" s="821"/>
      <c r="C512" s="727" t="s">
        <v>1291</v>
      </c>
      <c r="D512" s="47" t="s">
        <v>151</v>
      </c>
      <c r="E512" s="43">
        <v>309800</v>
      </c>
      <c r="F512" s="43" t="s">
        <v>2142</v>
      </c>
      <c r="G512" s="136">
        <v>43200</v>
      </c>
      <c r="H512" s="493">
        <v>43209</v>
      </c>
      <c r="I512" s="52">
        <f ca="1" t="shared" si="13"/>
        <v>695</v>
      </c>
      <c r="J512" s="959" t="s">
        <v>1293</v>
      </c>
      <c r="K512" s="52"/>
      <c r="L512" s="339">
        <v>43403</v>
      </c>
      <c r="M512" s="338" t="s">
        <v>52</v>
      </c>
      <c r="N512" s="52" t="s">
        <v>2143</v>
      </c>
      <c r="O512" s="52" t="s">
        <v>980</v>
      </c>
      <c r="P512" s="52" t="s">
        <v>46</v>
      </c>
      <c r="Q512" s="377">
        <v>43377</v>
      </c>
      <c r="R512" s="47">
        <v>43378</v>
      </c>
      <c r="S512" s="52">
        <f ca="1" t="shared" si="14"/>
        <v>526</v>
      </c>
      <c r="T512" s="52" t="s">
        <v>473</v>
      </c>
      <c r="U512" s="433" t="s">
        <v>648</v>
      </c>
    </row>
    <row r="513" s="14" customFormat="1" ht="23.1" customHeight="1" spans="1:21">
      <c r="A513" s="1658">
        <v>5</v>
      </c>
      <c r="B513" s="821"/>
      <c r="C513" s="727" t="s">
        <v>1291</v>
      </c>
      <c r="D513" s="47" t="s">
        <v>41</v>
      </c>
      <c r="E513" s="43">
        <v>307000</v>
      </c>
      <c r="F513" s="43" t="s">
        <v>2144</v>
      </c>
      <c r="G513" s="136">
        <v>43356</v>
      </c>
      <c r="H513" s="121">
        <v>43365</v>
      </c>
      <c r="I513" s="52">
        <f ca="1" t="shared" si="13"/>
        <v>539</v>
      </c>
      <c r="J513" s="721" t="s">
        <v>1293</v>
      </c>
      <c r="K513" s="52"/>
      <c r="L513" s="339">
        <v>43402</v>
      </c>
      <c r="M513" s="338"/>
      <c r="N513" s="327" t="s">
        <v>2145</v>
      </c>
      <c r="O513" s="327" t="s">
        <v>1898</v>
      </c>
      <c r="P513" s="327" t="s">
        <v>89</v>
      </c>
      <c r="Q513" s="377">
        <v>43375</v>
      </c>
      <c r="R513" s="47">
        <v>43376</v>
      </c>
      <c r="S513" s="52">
        <f ca="1" t="shared" si="14"/>
        <v>528</v>
      </c>
      <c r="T513" s="327" t="s">
        <v>47</v>
      </c>
      <c r="U513" s="433" t="s">
        <v>2146</v>
      </c>
    </row>
    <row r="514" s="14" customFormat="1" ht="23.1" customHeight="1" spans="1:21">
      <c r="A514" s="1658">
        <v>4</v>
      </c>
      <c r="B514" s="821"/>
      <c r="C514" s="727" t="s">
        <v>1291</v>
      </c>
      <c r="D514" s="47" t="s">
        <v>41</v>
      </c>
      <c r="E514" s="43">
        <v>307000</v>
      </c>
      <c r="F514" s="43" t="s">
        <v>2147</v>
      </c>
      <c r="G514" s="136">
        <v>43356</v>
      </c>
      <c r="H514" s="121">
        <v>43364</v>
      </c>
      <c r="I514" s="52">
        <f ca="1" t="shared" si="13"/>
        <v>540</v>
      </c>
      <c r="J514" s="721" t="s">
        <v>1293</v>
      </c>
      <c r="K514" s="52"/>
      <c r="L514" s="339">
        <v>43367</v>
      </c>
      <c r="M514" s="338"/>
      <c r="N514" s="327" t="s">
        <v>2148</v>
      </c>
      <c r="O514" s="327" t="s">
        <v>889</v>
      </c>
      <c r="P514" s="327" t="s">
        <v>84</v>
      </c>
      <c r="Q514" s="377">
        <v>43371</v>
      </c>
      <c r="R514" s="47">
        <v>43371</v>
      </c>
      <c r="S514" s="52">
        <f ca="1" t="shared" si="14"/>
        <v>533</v>
      </c>
      <c r="T514" s="327" t="s">
        <v>47</v>
      </c>
      <c r="U514" s="433" t="s">
        <v>2149</v>
      </c>
    </row>
    <row r="515" s="14" customFormat="1" ht="21.75" customHeight="1" spans="1:21">
      <c r="A515" s="1658">
        <v>11</v>
      </c>
      <c r="B515" s="821"/>
      <c r="C515" s="727" t="s">
        <v>1291</v>
      </c>
      <c r="D515" s="1822" t="s">
        <v>753</v>
      </c>
      <c r="E515" s="1823">
        <v>309800</v>
      </c>
      <c r="F515" s="1823" t="s">
        <v>2150</v>
      </c>
      <c r="G515" s="1824">
        <v>43214</v>
      </c>
      <c r="H515" s="493">
        <v>43224</v>
      </c>
      <c r="I515" s="1825">
        <v>158</v>
      </c>
      <c r="J515" s="1826" t="s">
        <v>1293</v>
      </c>
      <c r="K515" s="1825"/>
      <c r="L515" s="1827">
        <v>43367</v>
      </c>
      <c r="M515" s="1828" t="s">
        <v>52</v>
      </c>
      <c r="N515" s="1829" t="s">
        <v>2151</v>
      </c>
      <c r="O515" s="1829" t="s">
        <v>889</v>
      </c>
      <c r="P515" s="1829" t="s">
        <v>84</v>
      </c>
      <c r="Q515" s="1830">
        <v>43381</v>
      </c>
      <c r="R515" s="1822">
        <v>43382</v>
      </c>
      <c r="S515" s="52">
        <f ca="1" t="shared" si="14"/>
        <v>522</v>
      </c>
      <c r="T515" s="1829" t="s">
        <v>47</v>
      </c>
      <c r="U515" s="1831" t="s">
        <v>2152</v>
      </c>
    </row>
    <row r="516" s="14" customFormat="1" ht="23.1" customHeight="1" spans="1:21">
      <c r="A516" s="1658">
        <v>26</v>
      </c>
      <c r="B516" s="821"/>
      <c r="C516" s="727" t="s">
        <v>99</v>
      </c>
      <c r="D516" s="47" t="s">
        <v>90</v>
      </c>
      <c r="E516" s="43">
        <v>342900</v>
      </c>
      <c r="F516" s="43" t="s">
        <v>2153</v>
      </c>
      <c r="G516" s="136">
        <v>43385</v>
      </c>
      <c r="H516" s="493">
        <v>43394</v>
      </c>
      <c r="I516" s="52">
        <f ca="1" t="shared" ref="I516:I579" si="15">TODAY()-H516</f>
        <v>510</v>
      </c>
      <c r="J516" s="959" t="s">
        <v>1293</v>
      </c>
      <c r="K516" s="52"/>
      <c r="L516" s="339">
        <v>43402</v>
      </c>
      <c r="M516" s="338"/>
      <c r="N516" s="327" t="s">
        <v>2154</v>
      </c>
      <c r="O516" s="81" t="s">
        <v>225</v>
      </c>
      <c r="P516" s="52" t="s">
        <v>84</v>
      </c>
      <c r="Q516" s="377">
        <v>43380</v>
      </c>
      <c r="R516" s="121">
        <v>43387</v>
      </c>
      <c r="S516" s="52">
        <f ca="1" t="shared" si="14"/>
        <v>517</v>
      </c>
      <c r="T516" s="327" t="s">
        <v>106</v>
      </c>
      <c r="U516" s="433" t="s">
        <v>1301</v>
      </c>
    </row>
    <row r="517" s="14" customFormat="1" ht="21.75" customHeight="1" spans="1:21">
      <c r="A517" s="1658">
        <v>10</v>
      </c>
      <c r="B517" s="821"/>
      <c r="C517" s="727" t="s">
        <v>1291</v>
      </c>
      <c r="D517" s="47" t="s">
        <v>90</v>
      </c>
      <c r="E517" s="43">
        <v>307000</v>
      </c>
      <c r="F517" s="43" t="s">
        <v>2155</v>
      </c>
      <c r="G517" s="136">
        <v>43332</v>
      </c>
      <c r="H517" s="121">
        <v>43349</v>
      </c>
      <c r="I517" s="52">
        <f ca="1" t="shared" si="15"/>
        <v>555</v>
      </c>
      <c r="J517" s="721" t="s">
        <v>1293</v>
      </c>
      <c r="K517" s="52"/>
      <c r="L517" s="339">
        <v>43402</v>
      </c>
      <c r="M517" s="338" t="s">
        <v>52</v>
      </c>
      <c r="N517" s="327" t="s">
        <v>2156</v>
      </c>
      <c r="O517" s="327" t="s">
        <v>1972</v>
      </c>
      <c r="P517" s="327" t="s">
        <v>641</v>
      </c>
      <c r="Q517" s="377">
        <v>43387</v>
      </c>
      <c r="R517" s="47">
        <v>43388</v>
      </c>
      <c r="S517" s="52">
        <f ca="1" t="shared" si="14"/>
        <v>516</v>
      </c>
      <c r="T517" s="327" t="s">
        <v>47</v>
      </c>
      <c r="U517" s="433" t="s">
        <v>2157</v>
      </c>
    </row>
    <row r="518" s="14" customFormat="1" ht="23.1" customHeight="1" spans="1:21">
      <c r="A518" s="1658">
        <v>25</v>
      </c>
      <c r="B518" s="821"/>
      <c r="C518" s="727" t="s">
        <v>99</v>
      </c>
      <c r="D518" s="47" t="s">
        <v>90</v>
      </c>
      <c r="E518" s="43">
        <v>342900</v>
      </c>
      <c r="F518" s="43" t="s">
        <v>2158</v>
      </c>
      <c r="G518" s="136">
        <v>43363</v>
      </c>
      <c r="H518" s="493">
        <v>43371</v>
      </c>
      <c r="I518" s="52">
        <f ca="1" t="shared" si="15"/>
        <v>533</v>
      </c>
      <c r="J518" s="959" t="s">
        <v>1293</v>
      </c>
      <c r="K518" s="52"/>
      <c r="L518" s="339">
        <v>43402</v>
      </c>
      <c r="M518" s="338"/>
      <c r="N518" s="327" t="s">
        <v>2159</v>
      </c>
      <c r="O518" s="81" t="s">
        <v>2160</v>
      </c>
      <c r="P518" s="52" t="s">
        <v>641</v>
      </c>
      <c r="Q518" s="377">
        <v>43378</v>
      </c>
      <c r="R518" s="121">
        <v>43378</v>
      </c>
      <c r="S518" s="52">
        <f ca="1" t="shared" si="14"/>
        <v>526</v>
      </c>
      <c r="T518" s="327" t="s">
        <v>106</v>
      </c>
      <c r="U518" s="433" t="s">
        <v>2157</v>
      </c>
    </row>
    <row r="519" s="14" customFormat="1" ht="21.75" customHeight="1" spans="1:21">
      <c r="A519" s="1658">
        <v>10</v>
      </c>
      <c r="B519" s="821"/>
      <c r="C519" s="727" t="s">
        <v>96</v>
      </c>
      <c r="D519" s="47" t="s">
        <v>41</v>
      </c>
      <c r="E519" s="43">
        <v>312300</v>
      </c>
      <c r="F519" s="43" t="s">
        <v>2161</v>
      </c>
      <c r="G519" s="136">
        <v>43356</v>
      </c>
      <c r="H519" s="121">
        <v>43368</v>
      </c>
      <c r="I519" s="52">
        <f ca="1" t="shared" si="15"/>
        <v>536</v>
      </c>
      <c r="J519" s="721" t="s">
        <v>1293</v>
      </c>
      <c r="K519" s="52"/>
      <c r="L519" s="339">
        <v>43367</v>
      </c>
      <c r="M519" s="338"/>
      <c r="N519" s="327" t="s">
        <v>2162</v>
      </c>
      <c r="O519" s="327" t="s">
        <v>45</v>
      </c>
      <c r="P519" s="327" t="s">
        <v>59</v>
      </c>
      <c r="Q519" s="377">
        <v>43352</v>
      </c>
      <c r="R519" s="47">
        <v>43380</v>
      </c>
      <c r="S519" s="52">
        <f ca="1" t="shared" si="14"/>
        <v>524</v>
      </c>
      <c r="T519" s="327" t="s">
        <v>47</v>
      </c>
      <c r="U519" s="433" t="s">
        <v>2163</v>
      </c>
    </row>
    <row r="520" s="14" customFormat="1" ht="23.1" customHeight="1" spans="1:21">
      <c r="A520" s="1658">
        <v>24</v>
      </c>
      <c r="B520" s="821"/>
      <c r="C520" s="727" t="s">
        <v>99</v>
      </c>
      <c r="D520" s="47" t="s">
        <v>151</v>
      </c>
      <c r="E520" s="43">
        <v>342900</v>
      </c>
      <c r="F520" s="43" t="s">
        <v>2164</v>
      </c>
      <c r="G520" s="136">
        <v>43384</v>
      </c>
      <c r="H520" s="493">
        <v>43391</v>
      </c>
      <c r="I520" s="52">
        <f ca="1" t="shared" si="15"/>
        <v>513</v>
      </c>
      <c r="J520" s="959" t="s">
        <v>1293</v>
      </c>
      <c r="K520" s="52"/>
      <c r="L520" s="339">
        <v>43402</v>
      </c>
      <c r="M520" s="338"/>
      <c r="N520" s="327" t="s">
        <v>2165</v>
      </c>
      <c r="O520" s="81" t="s">
        <v>1898</v>
      </c>
      <c r="P520" s="52" t="s">
        <v>89</v>
      </c>
      <c r="Q520" s="377">
        <v>43330</v>
      </c>
      <c r="R520" s="121">
        <v>43385</v>
      </c>
      <c r="S520" s="52">
        <f ca="1" t="shared" si="14"/>
        <v>519</v>
      </c>
      <c r="T520" s="327" t="s">
        <v>47</v>
      </c>
      <c r="U520" s="433" t="s">
        <v>2166</v>
      </c>
    </row>
    <row r="521" s="14" customFormat="1" ht="23.1" customHeight="1" spans="1:23">
      <c r="A521" s="1658">
        <v>30</v>
      </c>
      <c r="B521" s="821"/>
      <c r="C521" s="727" t="s">
        <v>1308</v>
      </c>
      <c r="D521" s="47" t="s">
        <v>41</v>
      </c>
      <c r="E521" s="43">
        <v>367000</v>
      </c>
      <c r="F521" s="43" t="s">
        <v>2167</v>
      </c>
      <c r="G521" s="136">
        <v>43363</v>
      </c>
      <c r="H521" s="493">
        <v>43368</v>
      </c>
      <c r="I521" s="52">
        <f ca="1" t="shared" si="15"/>
        <v>536</v>
      </c>
      <c r="J521" s="959" t="s">
        <v>1293</v>
      </c>
      <c r="K521" s="52"/>
      <c r="L521" s="339">
        <v>43402</v>
      </c>
      <c r="M521" s="338"/>
      <c r="N521" s="450" t="s">
        <v>698</v>
      </c>
      <c r="O521" s="81" t="s">
        <v>698</v>
      </c>
      <c r="P521" s="52" t="s">
        <v>46</v>
      </c>
      <c r="Q521" s="447">
        <v>43380</v>
      </c>
      <c r="R521" s="121">
        <v>43380</v>
      </c>
      <c r="S521" s="52">
        <f ca="1" t="shared" si="14"/>
        <v>524</v>
      </c>
      <c r="T521" s="327" t="s">
        <v>47</v>
      </c>
      <c r="U521" s="433" t="s">
        <v>2168</v>
      </c>
      <c r="V521" s="841"/>
      <c r="W521" s="841"/>
    </row>
    <row r="522" s="14" customFormat="1" ht="21.75" customHeight="1" spans="1:21">
      <c r="A522" s="1658">
        <v>10</v>
      </c>
      <c r="B522" s="821"/>
      <c r="C522" s="727" t="s">
        <v>96</v>
      </c>
      <c r="D522" s="47" t="s">
        <v>41</v>
      </c>
      <c r="E522" s="43">
        <v>312300</v>
      </c>
      <c r="F522" s="43" t="s">
        <v>2169</v>
      </c>
      <c r="G522" s="136">
        <v>43361</v>
      </c>
      <c r="H522" s="493">
        <v>43370</v>
      </c>
      <c r="I522" s="52">
        <f ca="1" t="shared" si="15"/>
        <v>534</v>
      </c>
      <c r="J522" s="959" t="s">
        <v>1293</v>
      </c>
      <c r="K522" s="52"/>
      <c r="L522" s="339">
        <v>43402</v>
      </c>
      <c r="M522" s="338" t="s">
        <v>52</v>
      </c>
      <c r="N522" s="450" t="s">
        <v>2170</v>
      </c>
      <c r="O522" s="81" t="s">
        <v>2171</v>
      </c>
      <c r="P522" s="52" t="s">
        <v>308</v>
      </c>
      <c r="Q522" s="447">
        <v>43387</v>
      </c>
      <c r="R522" s="121">
        <v>43388</v>
      </c>
      <c r="S522" s="52">
        <f ca="1" t="shared" si="14"/>
        <v>516</v>
      </c>
      <c r="T522" s="52" t="s">
        <v>47</v>
      </c>
      <c r="U522" s="433" t="s">
        <v>1301</v>
      </c>
    </row>
    <row r="523" s="14" customFormat="1" ht="23.1" customHeight="1" spans="1:23">
      <c r="A523" s="1658">
        <v>36</v>
      </c>
      <c r="B523" s="821"/>
      <c r="C523" s="727" t="s">
        <v>1308</v>
      </c>
      <c r="D523" s="47" t="s">
        <v>90</v>
      </c>
      <c r="E523" s="43">
        <v>367000</v>
      </c>
      <c r="F523" s="43" t="s">
        <v>2172</v>
      </c>
      <c r="G523" s="136">
        <v>43363</v>
      </c>
      <c r="H523" s="493">
        <v>43375</v>
      </c>
      <c r="I523" s="52">
        <f ca="1" t="shared" si="15"/>
        <v>529</v>
      </c>
      <c r="J523" s="959" t="s">
        <v>1293</v>
      </c>
      <c r="K523" s="52"/>
      <c r="L523" s="339">
        <v>43402</v>
      </c>
      <c r="M523" s="338"/>
      <c r="N523" s="450" t="s">
        <v>2173</v>
      </c>
      <c r="O523" s="81" t="s">
        <v>2174</v>
      </c>
      <c r="P523" s="52" t="s">
        <v>308</v>
      </c>
      <c r="Q523" s="447">
        <v>43393</v>
      </c>
      <c r="R523" s="121">
        <v>43393</v>
      </c>
      <c r="S523" s="52">
        <f ca="1" t="shared" si="14"/>
        <v>511</v>
      </c>
      <c r="T523" s="327" t="s">
        <v>106</v>
      </c>
      <c r="U523" s="1681" t="s">
        <v>1311</v>
      </c>
      <c r="V523" s="841"/>
      <c r="W523" s="841"/>
    </row>
    <row r="524" s="14" customFormat="1" ht="21.75" customHeight="1" spans="1:21">
      <c r="A524" s="1658">
        <v>10</v>
      </c>
      <c r="B524" s="821"/>
      <c r="C524" s="727" t="s">
        <v>96</v>
      </c>
      <c r="D524" s="47" t="s">
        <v>41</v>
      </c>
      <c r="E524" s="43">
        <v>312300</v>
      </c>
      <c r="F524" s="217" t="s">
        <v>2175</v>
      </c>
      <c r="G524" s="136">
        <v>43363</v>
      </c>
      <c r="H524" s="493">
        <v>43371</v>
      </c>
      <c r="I524" s="52">
        <f ca="1" t="shared" si="15"/>
        <v>533</v>
      </c>
      <c r="J524" s="959" t="s">
        <v>1293</v>
      </c>
      <c r="K524" s="52"/>
      <c r="L524" s="339">
        <v>43402</v>
      </c>
      <c r="M524" s="338"/>
      <c r="N524" s="331" t="s">
        <v>2176</v>
      </c>
      <c r="O524" s="331" t="s">
        <v>171</v>
      </c>
      <c r="P524" s="331" t="s">
        <v>59</v>
      </c>
      <c r="Q524" s="447">
        <v>43395</v>
      </c>
      <c r="R524" s="121">
        <v>43396</v>
      </c>
      <c r="S524" s="52">
        <f ca="1" t="shared" si="14"/>
        <v>508</v>
      </c>
      <c r="T524" s="52" t="s">
        <v>47</v>
      </c>
      <c r="U524" s="1681" t="s">
        <v>2177</v>
      </c>
    </row>
    <row r="525" s="14" customFormat="1" ht="23.1" customHeight="1" spans="1:21">
      <c r="A525" s="1658">
        <v>5</v>
      </c>
      <c r="B525" s="821"/>
      <c r="C525" s="727" t="s">
        <v>1291</v>
      </c>
      <c r="D525" s="47" t="s">
        <v>41</v>
      </c>
      <c r="E525" s="43">
        <v>307000</v>
      </c>
      <c r="F525" s="217" t="s">
        <v>2178</v>
      </c>
      <c r="G525" s="136">
        <v>43356</v>
      </c>
      <c r="H525" s="121">
        <v>43368</v>
      </c>
      <c r="I525" s="52">
        <f ca="1" t="shared" si="15"/>
        <v>536</v>
      </c>
      <c r="J525" s="721" t="s">
        <v>1293</v>
      </c>
      <c r="K525" s="52"/>
      <c r="L525" s="339">
        <v>43402</v>
      </c>
      <c r="M525" s="338"/>
      <c r="N525" s="327" t="s">
        <v>2179</v>
      </c>
      <c r="O525" s="327" t="s">
        <v>889</v>
      </c>
      <c r="P525" s="327" t="s">
        <v>84</v>
      </c>
      <c r="Q525" s="377">
        <v>43380</v>
      </c>
      <c r="R525" s="47">
        <v>43380</v>
      </c>
      <c r="S525" s="52">
        <f ca="1" t="shared" si="14"/>
        <v>524</v>
      </c>
      <c r="T525" s="327" t="s">
        <v>47</v>
      </c>
      <c r="U525" s="1681" t="s">
        <v>2180</v>
      </c>
    </row>
    <row r="526" s="14" customFormat="1" ht="23.1" customHeight="1" spans="1:21">
      <c r="A526" s="1658">
        <v>23</v>
      </c>
      <c r="B526" s="821"/>
      <c r="C526" s="727" t="s">
        <v>99</v>
      </c>
      <c r="D526" s="47" t="s">
        <v>645</v>
      </c>
      <c r="E526" s="43">
        <v>342900</v>
      </c>
      <c r="F526" s="217" t="s">
        <v>2181</v>
      </c>
      <c r="G526" s="136">
        <v>43370</v>
      </c>
      <c r="H526" s="493">
        <v>43378</v>
      </c>
      <c r="I526" s="52">
        <f ca="1" t="shared" si="15"/>
        <v>526</v>
      </c>
      <c r="J526" s="959" t="s">
        <v>1293</v>
      </c>
      <c r="K526" s="52"/>
      <c r="L526" s="339">
        <v>43402</v>
      </c>
      <c r="M526" s="338"/>
      <c r="N526" s="327" t="s">
        <v>2182</v>
      </c>
      <c r="O526" s="81" t="s">
        <v>80</v>
      </c>
      <c r="P526" s="52" t="s">
        <v>84</v>
      </c>
      <c r="Q526" s="447">
        <v>43399</v>
      </c>
      <c r="R526" s="121">
        <v>43400</v>
      </c>
      <c r="S526" s="52">
        <f ca="1" t="shared" si="14"/>
        <v>504</v>
      </c>
      <c r="T526" s="327" t="s">
        <v>47</v>
      </c>
      <c r="U526" s="1681" t="s">
        <v>2183</v>
      </c>
    </row>
    <row r="527" s="14" customFormat="1" ht="23.1" customHeight="1" spans="1:21">
      <c r="A527" s="1658">
        <v>2</v>
      </c>
      <c r="B527" s="821"/>
      <c r="C527" s="727" t="s">
        <v>1464</v>
      </c>
      <c r="D527" s="47" t="s">
        <v>41</v>
      </c>
      <c r="E527" s="43">
        <v>290000</v>
      </c>
      <c r="F527" s="217" t="s">
        <v>2184</v>
      </c>
      <c r="G527" s="136">
        <v>43363</v>
      </c>
      <c r="H527" s="121">
        <v>43368</v>
      </c>
      <c r="I527" s="52">
        <f ca="1" t="shared" si="15"/>
        <v>536</v>
      </c>
      <c r="J527" s="721" t="s">
        <v>1293</v>
      </c>
      <c r="K527" s="52"/>
      <c r="L527" s="339">
        <v>43402</v>
      </c>
      <c r="M527" s="338"/>
      <c r="N527" s="52" t="s">
        <v>2185</v>
      </c>
      <c r="O527" s="52" t="s">
        <v>80</v>
      </c>
      <c r="P527" s="52" t="s">
        <v>84</v>
      </c>
      <c r="Q527" s="121">
        <v>43377</v>
      </c>
      <c r="R527" s="121">
        <v>43393</v>
      </c>
      <c r="S527" s="52">
        <f ca="1" t="shared" si="14"/>
        <v>511</v>
      </c>
      <c r="T527" s="52" t="s">
        <v>47</v>
      </c>
      <c r="U527" s="1681" t="s">
        <v>2186</v>
      </c>
    </row>
    <row r="528" s="14" customFormat="1" ht="23.1" customHeight="1" spans="1:21">
      <c r="A528" s="1658">
        <v>22</v>
      </c>
      <c r="B528" s="821"/>
      <c r="C528" s="727" t="s">
        <v>99</v>
      </c>
      <c r="D528" s="47" t="s">
        <v>645</v>
      </c>
      <c r="E528" s="43">
        <v>342900</v>
      </c>
      <c r="F528" s="217" t="s">
        <v>2187</v>
      </c>
      <c r="G528" s="136">
        <v>43370</v>
      </c>
      <c r="H528" s="493">
        <v>43378</v>
      </c>
      <c r="I528" s="52">
        <f ca="1" t="shared" si="15"/>
        <v>526</v>
      </c>
      <c r="J528" s="959" t="s">
        <v>1293</v>
      </c>
      <c r="K528" s="52"/>
      <c r="L528" s="339">
        <v>43402</v>
      </c>
      <c r="M528" s="338"/>
      <c r="N528" s="327" t="s">
        <v>2188</v>
      </c>
      <c r="O528" s="81" t="s">
        <v>980</v>
      </c>
      <c r="P528" s="52" t="s">
        <v>46</v>
      </c>
      <c r="Q528" s="447">
        <v>43376</v>
      </c>
      <c r="R528" s="121">
        <v>43376</v>
      </c>
      <c r="S528" s="52">
        <f ca="1" t="shared" si="14"/>
        <v>528</v>
      </c>
      <c r="T528" s="52" t="s">
        <v>106</v>
      </c>
      <c r="U528" s="1681" t="s">
        <v>2189</v>
      </c>
    </row>
    <row r="529" s="14" customFormat="1" ht="23.1" customHeight="1" spans="1:23">
      <c r="A529" s="1658">
        <v>29</v>
      </c>
      <c r="B529" s="821"/>
      <c r="C529" s="727" t="s">
        <v>1308</v>
      </c>
      <c r="D529" s="47" t="s">
        <v>41</v>
      </c>
      <c r="E529" s="43">
        <v>367000</v>
      </c>
      <c r="F529" s="468" t="s">
        <v>2190</v>
      </c>
      <c r="G529" s="136">
        <v>43341</v>
      </c>
      <c r="H529" s="493">
        <v>43353</v>
      </c>
      <c r="I529" s="52">
        <f ca="1" t="shared" si="15"/>
        <v>551</v>
      </c>
      <c r="J529" s="959" t="s">
        <v>1293</v>
      </c>
      <c r="K529" s="52"/>
      <c r="L529" s="339">
        <v>43367</v>
      </c>
      <c r="M529" s="338"/>
      <c r="N529" s="450" t="s">
        <v>2191</v>
      </c>
      <c r="O529" s="81" t="s">
        <v>889</v>
      </c>
      <c r="P529" s="52" t="s">
        <v>84</v>
      </c>
      <c r="Q529" s="447">
        <v>43401</v>
      </c>
      <c r="R529" s="121">
        <v>43401</v>
      </c>
      <c r="S529" s="52">
        <f ca="1" t="shared" si="14"/>
        <v>503</v>
      </c>
      <c r="T529" s="327" t="s">
        <v>47</v>
      </c>
      <c r="U529" s="1681" t="s">
        <v>2192</v>
      </c>
      <c r="V529" s="841"/>
      <c r="W529" s="841"/>
    </row>
    <row r="530" s="14" customFormat="1" ht="23.1" customHeight="1" spans="1:21">
      <c r="A530" s="1658">
        <v>1</v>
      </c>
      <c r="B530" s="821"/>
      <c r="C530" s="727" t="s">
        <v>1464</v>
      </c>
      <c r="D530" s="47" t="s">
        <v>41</v>
      </c>
      <c r="E530" s="43">
        <v>290000</v>
      </c>
      <c r="F530" s="468" t="s">
        <v>2193</v>
      </c>
      <c r="G530" s="136">
        <v>43299</v>
      </c>
      <c r="H530" s="121">
        <v>43310</v>
      </c>
      <c r="I530" s="52">
        <f ca="1" t="shared" si="15"/>
        <v>594</v>
      </c>
      <c r="J530" s="721" t="s">
        <v>1293</v>
      </c>
      <c r="K530" s="52"/>
      <c r="L530" s="339">
        <v>43367</v>
      </c>
      <c r="M530" s="338" t="s">
        <v>52</v>
      </c>
      <c r="N530" s="52" t="s">
        <v>2194</v>
      </c>
      <c r="O530" s="52" t="s">
        <v>17</v>
      </c>
      <c r="P530" s="52" t="s">
        <v>46</v>
      </c>
      <c r="Q530" s="121">
        <v>43375</v>
      </c>
      <c r="R530" s="121">
        <v>43375</v>
      </c>
      <c r="S530" s="52">
        <f ca="1" t="shared" si="14"/>
        <v>529</v>
      </c>
      <c r="T530" s="52" t="s">
        <v>47</v>
      </c>
      <c r="U530" s="1681" t="s">
        <v>2195</v>
      </c>
    </row>
    <row r="531" s="14" customFormat="1" ht="21.75" customHeight="1" spans="1:21">
      <c r="A531" s="1658">
        <v>8</v>
      </c>
      <c r="B531" s="821"/>
      <c r="C531" s="727" t="s">
        <v>96</v>
      </c>
      <c r="D531" s="47" t="s">
        <v>41</v>
      </c>
      <c r="E531" s="43">
        <v>312300</v>
      </c>
      <c r="F531" s="43" t="s">
        <v>2196</v>
      </c>
      <c r="G531" s="136">
        <v>43384</v>
      </c>
      <c r="H531" s="493">
        <v>43391</v>
      </c>
      <c r="I531" s="52">
        <f ca="1" t="shared" si="15"/>
        <v>513</v>
      </c>
      <c r="J531" s="959" t="s">
        <v>1293</v>
      </c>
      <c r="K531" s="52"/>
      <c r="L531" s="339">
        <v>43402</v>
      </c>
      <c r="M531" s="338"/>
      <c r="N531" s="450" t="s">
        <v>2197</v>
      </c>
      <c r="O531" s="81" t="s">
        <v>171</v>
      </c>
      <c r="P531" s="52" t="s">
        <v>59</v>
      </c>
      <c r="Q531" s="447">
        <v>43401</v>
      </c>
      <c r="R531" s="121">
        <v>43401</v>
      </c>
      <c r="S531" s="52">
        <f ca="1" t="shared" si="14"/>
        <v>503</v>
      </c>
      <c r="T531" s="52" t="s">
        <v>473</v>
      </c>
      <c r="U531" s="1681" t="s">
        <v>2198</v>
      </c>
    </row>
    <row r="532" s="14" customFormat="1" ht="23.1" customHeight="1" spans="1:21">
      <c r="A532" s="1658">
        <v>22</v>
      </c>
      <c r="B532" s="821"/>
      <c r="C532" s="727" t="s">
        <v>99</v>
      </c>
      <c r="D532" s="47" t="s">
        <v>90</v>
      </c>
      <c r="E532" s="43">
        <v>342900</v>
      </c>
      <c r="F532" s="43" t="s">
        <v>2199</v>
      </c>
      <c r="G532" s="136">
        <v>43386</v>
      </c>
      <c r="H532" s="493">
        <v>43394</v>
      </c>
      <c r="I532" s="52">
        <f ca="1" t="shared" si="15"/>
        <v>510</v>
      </c>
      <c r="J532" s="959" t="s">
        <v>1293</v>
      </c>
      <c r="K532" s="52"/>
      <c r="L532" s="339">
        <v>43402</v>
      </c>
      <c r="M532" s="338"/>
      <c r="N532" s="327" t="s">
        <v>2200</v>
      </c>
      <c r="O532" s="81" t="s">
        <v>70</v>
      </c>
      <c r="P532" s="52" t="s">
        <v>59</v>
      </c>
      <c r="Q532" s="377">
        <v>43392</v>
      </c>
      <c r="R532" s="121">
        <v>43392</v>
      </c>
      <c r="S532" s="52">
        <f ca="1" t="shared" si="14"/>
        <v>512</v>
      </c>
      <c r="T532" s="327" t="s">
        <v>47</v>
      </c>
      <c r="U532" s="1681" t="s">
        <v>2201</v>
      </c>
    </row>
    <row r="533" s="14" customFormat="1" ht="21.75" customHeight="1" spans="1:21">
      <c r="A533" s="1658">
        <v>5</v>
      </c>
      <c r="B533" s="821"/>
      <c r="C533" s="727" t="s">
        <v>1291</v>
      </c>
      <c r="D533" s="47" t="s">
        <v>753</v>
      </c>
      <c r="E533" s="43">
        <v>309800</v>
      </c>
      <c r="F533" s="43" t="s">
        <v>2202</v>
      </c>
      <c r="G533" s="136">
        <v>43203</v>
      </c>
      <c r="H533" s="493">
        <v>43209</v>
      </c>
      <c r="I533" s="52">
        <f ca="1" t="shared" si="15"/>
        <v>695</v>
      </c>
      <c r="J533" s="959" t="s">
        <v>2203</v>
      </c>
      <c r="K533" s="52"/>
      <c r="L533" s="339">
        <v>43402</v>
      </c>
      <c r="M533" s="338" t="s">
        <v>52</v>
      </c>
      <c r="N533" s="327" t="s">
        <v>2204</v>
      </c>
      <c r="O533" s="327" t="s">
        <v>1439</v>
      </c>
      <c r="P533" s="327" t="s">
        <v>89</v>
      </c>
      <c r="Q533" s="377">
        <v>43396</v>
      </c>
      <c r="R533" s="47">
        <v>43397</v>
      </c>
      <c r="S533" s="52">
        <f ca="1" t="shared" si="14"/>
        <v>507</v>
      </c>
      <c r="T533" s="327" t="s">
        <v>47</v>
      </c>
      <c r="U533" s="1681" t="s">
        <v>2205</v>
      </c>
    </row>
    <row r="534" s="14" customFormat="1" ht="23.1" customHeight="1" spans="1:21">
      <c r="A534" s="1658">
        <v>3</v>
      </c>
      <c r="B534" s="821"/>
      <c r="C534" s="727" t="s">
        <v>1291</v>
      </c>
      <c r="D534" s="47" t="s">
        <v>41</v>
      </c>
      <c r="E534" s="43">
        <v>307000</v>
      </c>
      <c r="F534" s="43" t="s">
        <v>2206</v>
      </c>
      <c r="G534" s="136">
        <v>43370</v>
      </c>
      <c r="H534" s="121">
        <v>43378</v>
      </c>
      <c r="I534" s="52">
        <f ca="1" t="shared" si="15"/>
        <v>526</v>
      </c>
      <c r="J534" s="721" t="s">
        <v>1293</v>
      </c>
      <c r="K534" s="52"/>
      <c r="L534" s="339">
        <v>43402</v>
      </c>
      <c r="M534" s="338"/>
      <c r="N534" s="327" t="s">
        <v>2207</v>
      </c>
      <c r="O534" s="327" t="s">
        <v>225</v>
      </c>
      <c r="P534" s="327" t="s">
        <v>84</v>
      </c>
      <c r="Q534" s="377">
        <v>43409</v>
      </c>
      <c r="R534" s="47">
        <v>43410</v>
      </c>
      <c r="S534" s="52">
        <f ca="1" t="shared" si="14"/>
        <v>494</v>
      </c>
      <c r="T534" s="52" t="s">
        <v>47</v>
      </c>
      <c r="U534" s="1681" t="s">
        <v>2208</v>
      </c>
    </row>
    <row r="535" s="14" customFormat="1" ht="23.1" customHeight="1" spans="1:21">
      <c r="A535" s="1658">
        <v>21</v>
      </c>
      <c r="B535" s="821"/>
      <c r="C535" s="727" t="s">
        <v>99</v>
      </c>
      <c r="D535" s="47" t="s">
        <v>50</v>
      </c>
      <c r="E535" s="43">
        <v>342900</v>
      </c>
      <c r="F535" s="43" t="s">
        <v>2209</v>
      </c>
      <c r="G535" s="136">
        <v>43363</v>
      </c>
      <c r="H535" s="493">
        <v>43371</v>
      </c>
      <c r="I535" s="52">
        <f ca="1" t="shared" si="15"/>
        <v>533</v>
      </c>
      <c r="J535" s="959" t="s">
        <v>1293</v>
      </c>
      <c r="K535" s="52"/>
      <c r="L535" s="339">
        <v>43402</v>
      </c>
      <c r="M535" s="338"/>
      <c r="N535" s="327" t="s">
        <v>2210</v>
      </c>
      <c r="O535" s="81" t="s">
        <v>17</v>
      </c>
      <c r="P535" s="52" t="s">
        <v>46</v>
      </c>
      <c r="Q535" s="377">
        <v>43407</v>
      </c>
      <c r="R535" s="121">
        <v>43407</v>
      </c>
      <c r="S535" s="52">
        <f ca="1" t="shared" si="14"/>
        <v>497</v>
      </c>
      <c r="T535" s="327" t="s">
        <v>47</v>
      </c>
      <c r="U535" s="1681" t="s">
        <v>2211</v>
      </c>
    </row>
    <row r="536" s="14" customFormat="1" ht="23.1" customHeight="1" spans="1:21">
      <c r="A536" s="1658">
        <v>3</v>
      </c>
      <c r="B536" s="821"/>
      <c r="C536" s="727" t="s">
        <v>1291</v>
      </c>
      <c r="D536" s="47" t="s">
        <v>41</v>
      </c>
      <c r="E536" s="43">
        <v>307000</v>
      </c>
      <c r="F536" s="43" t="s">
        <v>2212</v>
      </c>
      <c r="G536" s="136">
        <v>43384</v>
      </c>
      <c r="H536" s="121">
        <v>43391</v>
      </c>
      <c r="I536" s="52">
        <f ca="1" t="shared" si="15"/>
        <v>513</v>
      </c>
      <c r="J536" s="721" t="s">
        <v>1293</v>
      </c>
      <c r="K536" s="52"/>
      <c r="L536" s="339">
        <v>43402</v>
      </c>
      <c r="M536" s="338"/>
      <c r="N536" s="327" t="s">
        <v>2213</v>
      </c>
      <c r="O536" s="327" t="s">
        <v>80</v>
      </c>
      <c r="P536" s="327" t="s">
        <v>84</v>
      </c>
      <c r="Q536" s="377">
        <v>43384</v>
      </c>
      <c r="R536" s="47">
        <v>43386</v>
      </c>
      <c r="S536" s="52">
        <f ca="1" t="shared" si="14"/>
        <v>518</v>
      </c>
      <c r="T536" s="327" t="s">
        <v>47</v>
      </c>
      <c r="U536" s="1681" t="s">
        <v>2214</v>
      </c>
    </row>
    <row r="537" s="14" customFormat="1" ht="21.75" customHeight="1" spans="1:21">
      <c r="A537" s="1658">
        <v>4</v>
      </c>
      <c r="B537" s="821"/>
      <c r="C537" s="727" t="s">
        <v>96</v>
      </c>
      <c r="D537" s="47" t="s">
        <v>41</v>
      </c>
      <c r="E537" s="43">
        <v>312300</v>
      </c>
      <c r="F537" s="43" t="s">
        <v>2215</v>
      </c>
      <c r="G537" s="136">
        <v>43373</v>
      </c>
      <c r="H537" s="493">
        <v>43389</v>
      </c>
      <c r="I537" s="52">
        <f ca="1" t="shared" si="15"/>
        <v>515</v>
      </c>
      <c r="J537" s="959" t="s">
        <v>1293</v>
      </c>
      <c r="K537" s="52"/>
      <c r="L537" s="339">
        <v>43402</v>
      </c>
      <c r="M537" s="338" t="s">
        <v>52</v>
      </c>
      <c r="N537" s="1829" t="s">
        <v>2216</v>
      </c>
      <c r="O537" s="1829" t="s">
        <v>980</v>
      </c>
      <c r="P537" s="1829" t="s">
        <v>46</v>
      </c>
      <c r="Q537" s="1830">
        <v>43386</v>
      </c>
      <c r="R537" s="1822">
        <v>43387</v>
      </c>
      <c r="S537" s="52">
        <f ca="1" t="shared" si="14"/>
        <v>517</v>
      </c>
      <c r="T537" s="1829" t="s">
        <v>47</v>
      </c>
      <c r="U537" s="1681" t="s">
        <v>2217</v>
      </c>
    </row>
    <row r="538" s="14" customFormat="1" ht="21.75" customHeight="1" spans="1:21">
      <c r="A538" s="1658">
        <v>5</v>
      </c>
      <c r="B538" s="821"/>
      <c r="C538" s="727" t="s">
        <v>96</v>
      </c>
      <c r="D538" s="47" t="s">
        <v>41</v>
      </c>
      <c r="E538" s="43">
        <v>312300</v>
      </c>
      <c r="F538" s="43" t="s">
        <v>2218</v>
      </c>
      <c r="G538" s="136">
        <v>43398</v>
      </c>
      <c r="H538" s="493">
        <v>43408</v>
      </c>
      <c r="I538" s="52">
        <f ca="1" t="shared" si="15"/>
        <v>496</v>
      </c>
      <c r="J538" s="959" t="s">
        <v>1293</v>
      </c>
      <c r="K538" s="52"/>
      <c r="L538" s="339">
        <v>43402</v>
      </c>
      <c r="M538" s="338"/>
      <c r="N538" s="450" t="s">
        <v>2219</v>
      </c>
      <c r="O538" s="81" t="s">
        <v>1898</v>
      </c>
      <c r="P538" s="52" t="s">
        <v>89</v>
      </c>
      <c r="Q538" s="447">
        <v>43412</v>
      </c>
      <c r="R538" s="121">
        <v>43412</v>
      </c>
      <c r="S538" s="52">
        <f ca="1" t="shared" si="14"/>
        <v>492</v>
      </c>
      <c r="T538" s="52" t="s">
        <v>47</v>
      </c>
      <c r="U538" s="1681" t="s">
        <v>654</v>
      </c>
    </row>
    <row r="539" s="14" customFormat="1" ht="23.1" customHeight="1" spans="1:23">
      <c r="A539" s="1658">
        <v>17</v>
      </c>
      <c r="B539" s="821"/>
      <c r="C539" s="727" t="s">
        <v>1727</v>
      </c>
      <c r="D539" s="47" t="s">
        <v>41</v>
      </c>
      <c r="E539" s="43">
        <v>367000</v>
      </c>
      <c r="F539" s="43" t="s">
        <v>2220</v>
      </c>
      <c r="G539" s="136">
        <v>43363</v>
      </c>
      <c r="H539" s="493">
        <v>43368</v>
      </c>
      <c r="I539" s="52">
        <f ca="1" t="shared" si="15"/>
        <v>536</v>
      </c>
      <c r="J539" s="959" t="s">
        <v>1293</v>
      </c>
      <c r="K539" s="52"/>
      <c r="L539" s="339">
        <v>43432</v>
      </c>
      <c r="M539" s="338"/>
      <c r="N539" s="450" t="s">
        <v>2221</v>
      </c>
      <c r="O539" s="81" t="s">
        <v>17</v>
      </c>
      <c r="P539" s="52" t="s">
        <v>46</v>
      </c>
      <c r="Q539" s="447">
        <v>43364</v>
      </c>
      <c r="R539" s="121">
        <v>43408</v>
      </c>
      <c r="S539" s="52">
        <f ca="1" t="shared" si="14"/>
        <v>496</v>
      </c>
      <c r="T539" s="327" t="s">
        <v>47</v>
      </c>
      <c r="U539" s="1681" t="s">
        <v>654</v>
      </c>
      <c r="V539" s="841"/>
      <c r="W539" s="841"/>
    </row>
    <row r="540" s="14" customFormat="1" ht="21.75" customHeight="1" spans="1:21">
      <c r="A540" s="1658">
        <v>10</v>
      </c>
      <c r="B540" s="821"/>
      <c r="C540" s="727" t="s">
        <v>2222</v>
      </c>
      <c r="D540" s="47" t="s">
        <v>41</v>
      </c>
      <c r="E540" s="43">
        <v>315300</v>
      </c>
      <c r="F540" s="43" t="s">
        <v>2223</v>
      </c>
      <c r="G540" s="136">
        <v>43384</v>
      </c>
      <c r="H540" s="493">
        <v>43391</v>
      </c>
      <c r="I540" s="52">
        <f ca="1" t="shared" si="15"/>
        <v>513</v>
      </c>
      <c r="J540" s="959" t="s">
        <v>1293</v>
      </c>
      <c r="K540" s="52"/>
      <c r="L540" s="339">
        <v>43432</v>
      </c>
      <c r="M540" s="338"/>
      <c r="N540" s="450" t="s">
        <v>2224</v>
      </c>
      <c r="O540" s="81" t="s">
        <v>980</v>
      </c>
      <c r="P540" s="52" t="s">
        <v>46</v>
      </c>
      <c r="Q540" s="447">
        <v>43414</v>
      </c>
      <c r="R540" s="121">
        <v>43414</v>
      </c>
      <c r="S540" s="52">
        <f ca="1" t="shared" si="14"/>
        <v>490</v>
      </c>
      <c r="T540" s="52" t="s">
        <v>106</v>
      </c>
      <c r="U540" s="1681" t="s">
        <v>2225</v>
      </c>
    </row>
    <row r="541" s="14" customFormat="1" ht="21.75" customHeight="1" spans="1:21">
      <c r="A541" s="1658">
        <v>5</v>
      </c>
      <c r="B541" s="821"/>
      <c r="C541" s="727" t="s">
        <v>96</v>
      </c>
      <c r="D541" s="47" t="s">
        <v>41</v>
      </c>
      <c r="E541" s="43">
        <v>312300</v>
      </c>
      <c r="F541" s="43" t="s">
        <v>2226</v>
      </c>
      <c r="G541" s="136">
        <v>43398</v>
      </c>
      <c r="H541" s="493">
        <v>43409</v>
      </c>
      <c r="I541" s="52">
        <f ca="1" t="shared" si="15"/>
        <v>495</v>
      </c>
      <c r="J541" s="959" t="s">
        <v>1293</v>
      </c>
      <c r="K541" s="52"/>
      <c r="L541" s="339">
        <v>43432</v>
      </c>
      <c r="M541" s="338"/>
      <c r="N541" s="450" t="s">
        <v>2227</v>
      </c>
      <c r="O541" s="81" t="s">
        <v>122</v>
      </c>
      <c r="P541" s="52" t="s">
        <v>84</v>
      </c>
      <c r="Q541" s="447">
        <v>43412</v>
      </c>
      <c r="R541" s="121">
        <v>43412</v>
      </c>
      <c r="S541" s="52">
        <f ca="1" t="shared" si="14"/>
        <v>492</v>
      </c>
      <c r="T541" s="52" t="s">
        <v>47</v>
      </c>
      <c r="U541" s="1681" t="s">
        <v>659</v>
      </c>
    </row>
    <row r="542" s="14" customFormat="1" ht="23.1" customHeight="1" spans="1:21">
      <c r="A542" s="1658">
        <v>2</v>
      </c>
      <c r="B542" s="821"/>
      <c r="C542" s="727" t="s">
        <v>1291</v>
      </c>
      <c r="D542" s="47" t="s">
        <v>41</v>
      </c>
      <c r="E542" s="43">
        <v>307000</v>
      </c>
      <c r="F542" s="43" t="s">
        <v>2228</v>
      </c>
      <c r="G542" s="136">
        <v>43356</v>
      </c>
      <c r="H542" s="121">
        <v>43368</v>
      </c>
      <c r="I542" s="52">
        <f ca="1" t="shared" si="15"/>
        <v>536</v>
      </c>
      <c r="J542" s="721" t="s">
        <v>1293</v>
      </c>
      <c r="K542" s="52"/>
      <c r="L542" s="339">
        <v>43402</v>
      </c>
      <c r="M542" s="338"/>
      <c r="N542" s="1372" t="s">
        <v>2079</v>
      </c>
      <c r="O542" s="52" t="s">
        <v>2080</v>
      </c>
      <c r="P542" s="52" t="s">
        <v>84</v>
      </c>
      <c r="Q542" s="47">
        <v>43364</v>
      </c>
      <c r="R542" s="47">
        <v>43414</v>
      </c>
      <c r="S542" s="52">
        <f ca="1" t="shared" si="14"/>
        <v>490</v>
      </c>
      <c r="T542" s="52" t="s">
        <v>47</v>
      </c>
      <c r="U542" s="1681" t="s">
        <v>2229</v>
      </c>
    </row>
    <row r="543" s="14" customFormat="1" ht="21.75" customHeight="1" spans="1:21">
      <c r="A543" s="1658">
        <v>10</v>
      </c>
      <c r="B543" s="821"/>
      <c r="C543" s="727" t="s">
        <v>2222</v>
      </c>
      <c r="D543" s="47" t="s">
        <v>41</v>
      </c>
      <c r="E543" s="43">
        <v>315300</v>
      </c>
      <c r="F543" s="43" t="s">
        <v>2230</v>
      </c>
      <c r="G543" s="136">
        <v>43399</v>
      </c>
      <c r="H543" s="493">
        <v>43409</v>
      </c>
      <c r="I543" s="52">
        <f ca="1" t="shared" si="15"/>
        <v>495</v>
      </c>
      <c r="J543" s="959" t="s">
        <v>1293</v>
      </c>
      <c r="K543" s="52"/>
      <c r="L543" s="339">
        <v>43432</v>
      </c>
      <c r="M543" s="338"/>
      <c r="N543" s="450" t="s">
        <v>2231</v>
      </c>
      <c r="O543" s="81" t="s">
        <v>17</v>
      </c>
      <c r="P543" s="52" t="s">
        <v>59</v>
      </c>
      <c r="Q543" s="447">
        <v>43415</v>
      </c>
      <c r="R543" s="121">
        <v>43418</v>
      </c>
      <c r="S543" s="52">
        <f ca="1" t="shared" si="14"/>
        <v>486</v>
      </c>
      <c r="T543" s="52" t="s">
        <v>47</v>
      </c>
      <c r="U543" s="1681" t="s">
        <v>2232</v>
      </c>
    </row>
    <row r="544" s="14" customFormat="1" ht="21.75" customHeight="1" spans="1:21">
      <c r="A544" s="1658">
        <v>6</v>
      </c>
      <c r="B544" s="821"/>
      <c r="C544" s="727" t="s">
        <v>2222</v>
      </c>
      <c r="D544" s="47" t="s">
        <v>41</v>
      </c>
      <c r="E544" s="43">
        <v>315300</v>
      </c>
      <c r="F544" s="43" t="s">
        <v>2233</v>
      </c>
      <c r="G544" s="136">
        <v>43370</v>
      </c>
      <c r="H544" s="121">
        <v>43377</v>
      </c>
      <c r="I544" s="52">
        <f ca="1" t="shared" si="15"/>
        <v>527</v>
      </c>
      <c r="J544" s="721" t="s">
        <v>1293</v>
      </c>
      <c r="K544" s="52"/>
      <c r="L544" s="339">
        <v>43402</v>
      </c>
      <c r="M544" s="338"/>
      <c r="N544" s="450" t="s">
        <v>2234</v>
      </c>
      <c r="O544" s="81" t="s">
        <v>980</v>
      </c>
      <c r="P544" s="52" t="s">
        <v>46</v>
      </c>
      <c r="Q544" s="447">
        <v>43414</v>
      </c>
      <c r="R544" s="121">
        <v>43414</v>
      </c>
      <c r="S544" s="52">
        <f ca="1" t="shared" si="14"/>
        <v>490</v>
      </c>
      <c r="T544" s="52" t="s">
        <v>47</v>
      </c>
      <c r="U544" s="1681" t="s">
        <v>2232</v>
      </c>
    </row>
    <row r="545" s="14" customFormat="1" ht="21.75" customHeight="1" spans="1:21">
      <c r="A545" s="1658">
        <v>8</v>
      </c>
      <c r="B545" s="821"/>
      <c r="C545" s="727" t="s">
        <v>2222</v>
      </c>
      <c r="D545" s="47" t="s">
        <v>41</v>
      </c>
      <c r="E545" s="43">
        <v>315300</v>
      </c>
      <c r="F545" s="43" t="s">
        <v>2235</v>
      </c>
      <c r="G545" s="136">
        <v>43398</v>
      </c>
      <c r="H545" s="493">
        <v>43409</v>
      </c>
      <c r="I545" s="52">
        <f ca="1" t="shared" si="15"/>
        <v>495</v>
      </c>
      <c r="J545" s="959" t="s">
        <v>1293</v>
      </c>
      <c r="K545" s="52"/>
      <c r="L545" s="339">
        <v>43432</v>
      </c>
      <c r="M545" s="338"/>
      <c r="N545" s="450" t="s">
        <v>2236</v>
      </c>
      <c r="O545" s="81" t="s">
        <v>730</v>
      </c>
      <c r="P545" s="52" t="s">
        <v>59</v>
      </c>
      <c r="Q545" s="447">
        <v>43414</v>
      </c>
      <c r="R545" s="121">
        <v>43414</v>
      </c>
      <c r="S545" s="52">
        <f ca="1" t="shared" si="14"/>
        <v>490</v>
      </c>
      <c r="T545" s="52" t="s">
        <v>47</v>
      </c>
      <c r="U545" s="1681" t="s">
        <v>1347</v>
      </c>
    </row>
    <row r="546" s="14" customFormat="1" ht="21.75" customHeight="1" spans="1:21">
      <c r="A546" s="1658">
        <v>7</v>
      </c>
      <c r="B546" s="821"/>
      <c r="C546" s="727" t="s">
        <v>2222</v>
      </c>
      <c r="D546" s="47" t="s">
        <v>41</v>
      </c>
      <c r="E546" s="43">
        <v>315300</v>
      </c>
      <c r="F546" s="43" t="s">
        <v>2237</v>
      </c>
      <c r="G546" s="136">
        <v>43373</v>
      </c>
      <c r="H546" s="121">
        <v>43389</v>
      </c>
      <c r="I546" s="52">
        <f ca="1" t="shared" si="15"/>
        <v>515</v>
      </c>
      <c r="J546" s="721" t="s">
        <v>1293</v>
      </c>
      <c r="K546" s="52"/>
      <c r="L546" s="339">
        <v>43432</v>
      </c>
      <c r="M546" s="338" t="s">
        <v>52</v>
      </c>
      <c r="N546" s="450" t="s">
        <v>2238</v>
      </c>
      <c r="O546" s="81" t="s">
        <v>980</v>
      </c>
      <c r="P546" s="52" t="s">
        <v>46</v>
      </c>
      <c r="Q546" s="447">
        <v>43414</v>
      </c>
      <c r="R546" s="121">
        <v>43414</v>
      </c>
      <c r="S546" s="52">
        <f ca="1" t="shared" si="14"/>
        <v>490</v>
      </c>
      <c r="T546" s="52" t="s">
        <v>47</v>
      </c>
      <c r="U546" s="1681" t="s">
        <v>1347</v>
      </c>
    </row>
    <row r="547" s="14" customFormat="1" ht="21.75" customHeight="1" spans="1:21">
      <c r="A547" s="1658">
        <v>4</v>
      </c>
      <c r="B547" s="821"/>
      <c r="C547" s="727" t="s">
        <v>96</v>
      </c>
      <c r="D547" s="47" t="s">
        <v>41</v>
      </c>
      <c r="E547" s="43">
        <v>312300</v>
      </c>
      <c r="F547" s="43" t="s">
        <v>2239</v>
      </c>
      <c r="G547" s="136">
        <v>43398</v>
      </c>
      <c r="H547" s="493">
        <v>43408</v>
      </c>
      <c r="I547" s="52">
        <f ca="1" t="shared" si="15"/>
        <v>496</v>
      </c>
      <c r="J547" s="959" t="s">
        <v>1293</v>
      </c>
      <c r="K547" s="52"/>
      <c r="L547" s="339">
        <v>43402</v>
      </c>
      <c r="M547" s="338"/>
      <c r="N547" s="52" t="s">
        <v>2240</v>
      </c>
      <c r="O547" s="52" t="s">
        <v>171</v>
      </c>
      <c r="P547" s="52" t="s">
        <v>59</v>
      </c>
      <c r="Q547" s="377">
        <v>43408</v>
      </c>
      <c r="R547" s="47">
        <v>43409</v>
      </c>
      <c r="S547" s="52">
        <f ca="1" t="shared" si="14"/>
        <v>495</v>
      </c>
      <c r="T547" s="52" t="s">
        <v>47</v>
      </c>
      <c r="U547" s="1681" t="s">
        <v>1354</v>
      </c>
    </row>
    <row r="548" s="14" customFormat="1" ht="23.1" customHeight="1" spans="1:23">
      <c r="A548" s="1658">
        <v>12</v>
      </c>
      <c r="B548" s="821"/>
      <c r="C548" s="727" t="s">
        <v>1308</v>
      </c>
      <c r="D548" s="47" t="s">
        <v>645</v>
      </c>
      <c r="E548" s="43">
        <v>367000</v>
      </c>
      <c r="F548" s="43" t="s">
        <v>2241</v>
      </c>
      <c r="G548" s="136">
        <v>43336</v>
      </c>
      <c r="H548" s="493">
        <v>43343</v>
      </c>
      <c r="I548" s="52">
        <f ca="1" t="shared" si="15"/>
        <v>561</v>
      </c>
      <c r="J548" s="959" t="s">
        <v>1293</v>
      </c>
      <c r="K548" s="52"/>
      <c r="L548" s="339">
        <v>43432</v>
      </c>
      <c r="M548" s="338" t="s">
        <v>52</v>
      </c>
      <c r="N548" s="450" t="s">
        <v>2242</v>
      </c>
      <c r="O548" s="81" t="s">
        <v>12</v>
      </c>
      <c r="P548" s="52" t="s">
        <v>59</v>
      </c>
      <c r="Q548" s="447">
        <v>43381</v>
      </c>
      <c r="R548" s="121">
        <v>43412</v>
      </c>
      <c r="S548" s="52">
        <f ca="1" t="shared" si="14"/>
        <v>492</v>
      </c>
      <c r="T548" s="327" t="s">
        <v>473</v>
      </c>
      <c r="U548" s="1681" t="s">
        <v>2243</v>
      </c>
      <c r="V548" s="841"/>
      <c r="W548" s="841"/>
    </row>
    <row r="549" s="14" customFormat="1" ht="23.1" customHeight="1" spans="1:23">
      <c r="A549" s="1658">
        <v>11</v>
      </c>
      <c r="B549" s="821"/>
      <c r="C549" s="727" t="s">
        <v>1308</v>
      </c>
      <c r="D549" s="47" t="s">
        <v>749</v>
      </c>
      <c r="E549" s="43">
        <v>367000</v>
      </c>
      <c r="F549" s="43" t="s">
        <v>2244</v>
      </c>
      <c r="G549" s="136">
        <v>43307</v>
      </c>
      <c r="H549" s="493">
        <v>43339</v>
      </c>
      <c r="I549" s="52">
        <f ca="1" t="shared" si="15"/>
        <v>565</v>
      </c>
      <c r="J549" s="959" t="s">
        <v>1293</v>
      </c>
      <c r="K549" s="52"/>
      <c r="L549" s="339">
        <v>43432</v>
      </c>
      <c r="M549" s="338" t="s">
        <v>52</v>
      </c>
      <c r="N549" s="1369" t="s">
        <v>2245</v>
      </c>
      <c r="O549" s="1370" t="s">
        <v>2246</v>
      </c>
      <c r="P549" s="1097" t="s">
        <v>744</v>
      </c>
      <c r="Q549" s="1378">
        <v>43410</v>
      </c>
      <c r="R549" s="1252">
        <v>43410</v>
      </c>
      <c r="S549" s="1097">
        <f ca="1" t="shared" si="14"/>
        <v>494</v>
      </c>
      <c r="T549" s="1238" t="s">
        <v>47</v>
      </c>
      <c r="U549" s="1681" t="s">
        <v>1354</v>
      </c>
      <c r="V549" s="841"/>
      <c r="W549" s="841"/>
    </row>
    <row r="550" s="14" customFormat="1" ht="23.1" customHeight="1" spans="1:23">
      <c r="A550" s="1658">
        <v>11</v>
      </c>
      <c r="B550" s="821"/>
      <c r="C550" s="727" t="s">
        <v>1308</v>
      </c>
      <c r="D550" s="47" t="s">
        <v>60</v>
      </c>
      <c r="E550" s="43">
        <v>367000</v>
      </c>
      <c r="F550" s="43" t="s">
        <v>2247</v>
      </c>
      <c r="G550" s="136">
        <v>43341</v>
      </c>
      <c r="H550" s="493">
        <v>43353</v>
      </c>
      <c r="I550" s="52">
        <f ca="1" t="shared" si="15"/>
        <v>551</v>
      </c>
      <c r="J550" s="959" t="s">
        <v>1293</v>
      </c>
      <c r="K550" s="52"/>
      <c r="L550" s="339">
        <v>43432</v>
      </c>
      <c r="M550" s="338" t="s">
        <v>52</v>
      </c>
      <c r="N550" s="450" t="s">
        <v>2248</v>
      </c>
      <c r="O550" s="81" t="s">
        <v>80</v>
      </c>
      <c r="P550" s="52" t="s">
        <v>84</v>
      </c>
      <c r="Q550" s="447">
        <v>43421</v>
      </c>
      <c r="R550" s="121">
        <v>43421</v>
      </c>
      <c r="S550" s="52">
        <f ca="1" t="shared" si="14"/>
        <v>483</v>
      </c>
      <c r="T550" s="327" t="s">
        <v>106</v>
      </c>
      <c r="U550" s="1681" t="s">
        <v>668</v>
      </c>
      <c r="V550" s="841"/>
      <c r="W550" s="841"/>
    </row>
    <row r="551" s="14" customFormat="1" ht="23.1" customHeight="1" spans="1:23">
      <c r="A551" s="1658">
        <v>16</v>
      </c>
      <c r="B551" s="149" t="s">
        <v>2249</v>
      </c>
      <c r="C551" s="727" t="s">
        <v>1727</v>
      </c>
      <c r="D551" s="47" t="s">
        <v>41</v>
      </c>
      <c r="E551" s="43">
        <v>367000</v>
      </c>
      <c r="F551" s="43" t="s">
        <v>2250</v>
      </c>
      <c r="G551" s="136">
        <v>43363</v>
      </c>
      <c r="H551" s="493">
        <v>43368</v>
      </c>
      <c r="I551" s="52">
        <f ca="1" t="shared" si="15"/>
        <v>536</v>
      </c>
      <c r="J551" s="959" t="s">
        <v>1293</v>
      </c>
      <c r="K551" s="52"/>
      <c r="L551" s="339">
        <v>43432</v>
      </c>
      <c r="M551" s="338"/>
      <c r="N551" s="450" t="s">
        <v>2251</v>
      </c>
      <c r="O551" s="81" t="s">
        <v>171</v>
      </c>
      <c r="P551" s="52" t="s">
        <v>59</v>
      </c>
      <c r="Q551" s="447">
        <v>43404</v>
      </c>
      <c r="R551" s="121">
        <v>43404</v>
      </c>
      <c r="S551" s="52">
        <f ca="1" t="shared" si="14"/>
        <v>500</v>
      </c>
      <c r="T551" s="327" t="s">
        <v>47</v>
      </c>
      <c r="U551" s="1681" t="s">
        <v>2252</v>
      </c>
      <c r="V551" s="841"/>
      <c r="W551" s="841"/>
    </row>
    <row r="552" s="14" customFormat="1" ht="23.1" customHeight="1" spans="1:21">
      <c r="A552" s="1658">
        <v>17</v>
      </c>
      <c r="B552" s="149" t="s">
        <v>2249</v>
      </c>
      <c r="C552" s="727" t="s">
        <v>1727</v>
      </c>
      <c r="D552" s="47" t="s">
        <v>41</v>
      </c>
      <c r="E552" s="43">
        <v>367000</v>
      </c>
      <c r="F552" s="43" t="s">
        <v>2253</v>
      </c>
      <c r="G552" s="136">
        <v>43363</v>
      </c>
      <c r="H552" s="493">
        <v>43368</v>
      </c>
      <c r="I552" s="52">
        <f ca="1" t="shared" si="15"/>
        <v>536</v>
      </c>
      <c r="J552" s="959" t="s">
        <v>1293</v>
      </c>
      <c r="K552" s="52"/>
      <c r="L552" s="339">
        <v>43432</v>
      </c>
      <c r="M552" s="338"/>
      <c r="N552" s="327" t="s">
        <v>2254</v>
      </c>
      <c r="O552" s="81" t="s">
        <v>1439</v>
      </c>
      <c r="P552" s="52" t="s">
        <v>89</v>
      </c>
      <c r="Q552" s="377">
        <v>43414</v>
      </c>
      <c r="R552" s="121">
        <v>43414</v>
      </c>
      <c r="S552" s="52">
        <f ca="1" t="shared" si="14"/>
        <v>490</v>
      </c>
      <c r="T552" s="327" t="s">
        <v>47</v>
      </c>
      <c r="U552" s="1681" t="s">
        <v>2255</v>
      </c>
    </row>
    <row r="553" s="14" customFormat="1" ht="21.75" customHeight="1" spans="1:21">
      <c r="A553" s="1658">
        <v>7</v>
      </c>
      <c r="B553" s="149" t="s">
        <v>2249</v>
      </c>
      <c r="C553" s="727" t="s">
        <v>2222</v>
      </c>
      <c r="D553" s="47" t="s">
        <v>41</v>
      </c>
      <c r="E553" s="43">
        <v>315300</v>
      </c>
      <c r="F553" s="43" t="s">
        <v>2256</v>
      </c>
      <c r="G553" s="136">
        <v>43361</v>
      </c>
      <c r="H553" s="121">
        <v>43370</v>
      </c>
      <c r="I553" s="52">
        <f ca="1" t="shared" si="15"/>
        <v>534</v>
      </c>
      <c r="J553" s="721" t="s">
        <v>1293</v>
      </c>
      <c r="K553" s="52"/>
      <c r="L553" s="339">
        <v>43402</v>
      </c>
      <c r="M553" s="338" t="s">
        <v>52</v>
      </c>
      <c r="N553" s="52" t="s">
        <v>2257</v>
      </c>
      <c r="O553" s="52" t="s">
        <v>980</v>
      </c>
      <c r="P553" s="52" t="s">
        <v>46</v>
      </c>
      <c r="Q553" s="447">
        <v>43414</v>
      </c>
      <c r="R553" s="121">
        <v>43424</v>
      </c>
      <c r="S553" s="52">
        <f ca="1" t="shared" si="14"/>
        <v>480</v>
      </c>
      <c r="T553" s="52" t="s">
        <v>47</v>
      </c>
      <c r="U553" s="1681" t="s">
        <v>2258</v>
      </c>
    </row>
    <row r="554" s="14" customFormat="1" ht="23.1" customHeight="1" spans="1:21">
      <c r="A554" s="1658">
        <v>9</v>
      </c>
      <c r="B554" s="149" t="s">
        <v>2249</v>
      </c>
      <c r="C554" s="727" t="s">
        <v>99</v>
      </c>
      <c r="D554" s="47" t="s">
        <v>60</v>
      </c>
      <c r="E554" s="43">
        <v>342900</v>
      </c>
      <c r="F554" s="43" t="s">
        <v>2259</v>
      </c>
      <c r="G554" s="136">
        <v>43361</v>
      </c>
      <c r="H554" s="493">
        <v>43370</v>
      </c>
      <c r="I554" s="52">
        <f ca="1" t="shared" si="15"/>
        <v>534</v>
      </c>
      <c r="J554" s="959" t="s">
        <v>1293</v>
      </c>
      <c r="K554" s="52"/>
      <c r="L554" s="339">
        <v>43402</v>
      </c>
      <c r="M554" s="338" t="s">
        <v>52</v>
      </c>
      <c r="N554" s="327" t="s">
        <v>2260</v>
      </c>
      <c r="O554" s="81" t="s">
        <v>1898</v>
      </c>
      <c r="P554" s="52" t="s">
        <v>89</v>
      </c>
      <c r="Q554" s="377">
        <v>43420</v>
      </c>
      <c r="R554" s="121">
        <v>43421</v>
      </c>
      <c r="S554" s="52">
        <f ca="1" t="shared" si="14"/>
        <v>483</v>
      </c>
      <c r="T554" s="327" t="s">
        <v>47</v>
      </c>
      <c r="U554" s="1681" t="s">
        <v>2261</v>
      </c>
    </row>
    <row r="555" s="14" customFormat="1" ht="21.75" customHeight="1" spans="1:21">
      <c r="A555" s="1658">
        <v>2</v>
      </c>
      <c r="B555" s="149" t="s">
        <v>2249</v>
      </c>
      <c r="C555" s="727" t="s">
        <v>1291</v>
      </c>
      <c r="D555" s="47" t="s">
        <v>753</v>
      </c>
      <c r="E555" s="43">
        <v>307000</v>
      </c>
      <c r="F555" s="43" t="s">
        <v>2262</v>
      </c>
      <c r="G555" s="136">
        <v>43249</v>
      </c>
      <c r="H555" s="493">
        <v>43258</v>
      </c>
      <c r="I555" s="52">
        <f ca="1" t="shared" si="15"/>
        <v>646</v>
      </c>
      <c r="J555" s="959" t="s">
        <v>2263</v>
      </c>
      <c r="K555" s="52"/>
      <c r="L555" s="339">
        <v>43432</v>
      </c>
      <c r="M555" s="338" t="s">
        <v>52</v>
      </c>
      <c r="N555" s="263" t="s">
        <v>2264</v>
      </c>
      <c r="O555" s="81" t="s">
        <v>171</v>
      </c>
      <c r="P555" s="52" t="s">
        <v>59</v>
      </c>
      <c r="Q555" s="447">
        <v>43416</v>
      </c>
      <c r="R555" s="121">
        <v>43418</v>
      </c>
      <c r="S555" s="52">
        <f ca="1" t="shared" si="14"/>
        <v>486</v>
      </c>
      <c r="T555" s="52" t="s">
        <v>47</v>
      </c>
      <c r="U555" s="1681" t="s">
        <v>2252</v>
      </c>
    </row>
    <row r="556" s="14" customFormat="1" ht="21.75" customHeight="1" spans="1:21">
      <c r="A556" s="1658">
        <v>2</v>
      </c>
      <c r="B556" s="149" t="s">
        <v>2249</v>
      </c>
      <c r="C556" s="727" t="s">
        <v>1291</v>
      </c>
      <c r="D556" s="47" t="s">
        <v>636</v>
      </c>
      <c r="E556" s="43">
        <v>307000</v>
      </c>
      <c r="F556" s="43" t="s">
        <v>2265</v>
      </c>
      <c r="G556" s="136">
        <v>43423</v>
      </c>
      <c r="H556" s="493">
        <v>43428</v>
      </c>
      <c r="I556" s="52">
        <f ca="1" t="shared" si="15"/>
        <v>476</v>
      </c>
      <c r="J556" s="959" t="s">
        <v>78</v>
      </c>
      <c r="K556" s="52"/>
      <c r="L556" s="339">
        <v>43432</v>
      </c>
      <c r="M556" s="338"/>
      <c r="N556" s="1099" t="s">
        <v>2266</v>
      </c>
      <c r="O556" s="1101" t="s">
        <v>225</v>
      </c>
      <c r="P556" s="1099" t="s">
        <v>84</v>
      </c>
      <c r="Q556" s="1110">
        <v>43424</v>
      </c>
      <c r="R556" s="1832">
        <v>43424</v>
      </c>
      <c r="S556" s="1099">
        <f ca="1" t="shared" si="14"/>
        <v>480</v>
      </c>
      <c r="T556" s="1099" t="s">
        <v>47</v>
      </c>
      <c r="U556" s="1681" t="s">
        <v>2267</v>
      </c>
    </row>
    <row r="557" s="13" customFormat="1" ht="22.5" customHeight="1" spans="1:21">
      <c r="A557" s="1658">
        <v>1</v>
      </c>
      <c r="B557" s="149" t="s">
        <v>2249</v>
      </c>
      <c r="C557" s="727" t="s">
        <v>1464</v>
      </c>
      <c r="D557" s="47" t="s">
        <v>145</v>
      </c>
      <c r="E557" s="43">
        <v>292800</v>
      </c>
      <c r="F557" s="43" t="s">
        <v>2268</v>
      </c>
      <c r="G557" s="136">
        <v>43137</v>
      </c>
      <c r="H557" s="121">
        <v>43158</v>
      </c>
      <c r="I557" s="52">
        <f ca="1" t="shared" si="15"/>
        <v>746</v>
      </c>
      <c r="J557" s="721" t="s">
        <v>2269</v>
      </c>
      <c r="K557" s="52"/>
      <c r="L557" s="339">
        <v>43459</v>
      </c>
      <c r="M557" s="339" t="s">
        <v>52</v>
      </c>
      <c r="N557" s="263" t="s">
        <v>2270</v>
      </c>
      <c r="O557" s="52" t="s">
        <v>225</v>
      </c>
      <c r="P557" s="52" t="s">
        <v>84</v>
      </c>
      <c r="Q557" s="47">
        <v>43406</v>
      </c>
      <c r="R557" s="47">
        <v>43407</v>
      </c>
      <c r="S557" s="52">
        <f ca="1" t="shared" si="14"/>
        <v>497</v>
      </c>
      <c r="T557" s="52" t="s">
        <v>47</v>
      </c>
      <c r="U557" s="1681" t="s">
        <v>2271</v>
      </c>
    </row>
    <row r="558" s="14" customFormat="1" ht="23.1" customHeight="1" spans="1:23">
      <c r="A558" s="1658">
        <v>21</v>
      </c>
      <c r="B558" s="149" t="s">
        <v>2249</v>
      </c>
      <c r="C558" s="727" t="s">
        <v>1727</v>
      </c>
      <c r="D558" s="47" t="s">
        <v>151</v>
      </c>
      <c r="E558" s="43">
        <v>367000</v>
      </c>
      <c r="F558" s="217" t="s">
        <v>2272</v>
      </c>
      <c r="G558" s="136">
        <v>43361</v>
      </c>
      <c r="H558" s="493">
        <v>43370</v>
      </c>
      <c r="I558" s="52">
        <f ca="1" t="shared" si="15"/>
        <v>534</v>
      </c>
      <c r="J558" s="959" t="s">
        <v>1293</v>
      </c>
      <c r="K558" s="52" t="s">
        <v>2273</v>
      </c>
      <c r="L558" s="339">
        <v>43459</v>
      </c>
      <c r="M558" s="338" t="s">
        <v>52</v>
      </c>
      <c r="N558" s="450" t="s">
        <v>2274</v>
      </c>
      <c r="O558" s="81" t="s">
        <v>2053</v>
      </c>
      <c r="P558" s="52" t="s">
        <v>2054</v>
      </c>
      <c r="Q558" s="447">
        <v>43409</v>
      </c>
      <c r="R558" s="121">
        <v>43433</v>
      </c>
      <c r="S558" s="52">
        <f ca="1" t="shared" si="14"/>
        <v>471</v>
      </c>
      <c r="T558" s="327" t="s">
        <v>473</v>
      </c>
      <c r="U558" s="1681" t="s">
        <v>2275</v>
      </c>
      <c r="V558" s="841"/>
      <c r="W558" s="841"/>
    </row>
    <row r="559" s="14" customFormat="1" ht="23.1" customHeight="1" spans="1:21">
      <c r="A559" s="1658">
        <v>34</v>
      </c>
      <c r="B559" s="1224" t="s">
        <v>39</v>
      </c>
      <c r="C559" s="727" t="s">
        <v>99</v>
      </c>
      <c r="D559" s="47" t="s">
        <v>90</v>
      </c>
      <c r="E559" s="43">
        <v>342900</v>
      </c>
      <c r="F559" s="43" t="s">
        <v>2276</v>
      </c>
      <c r="G559" s="136">
        <v>43426</v>
      </c>
      <c r="H559" s="493">
        <v>43437</v>
      </c>
      <c r="I559" s="52">
        <f ca="1" t="shared" si="15"/>
        <v>467</v>
      </c>
      <c r="J559" s="959" t="s">
        <v>78</v>
      </c>
      <c r="K559" s="52"/>
      <c r="L559" s="339">
        <v>43432</v>
      </c>
      <c r="M559" s="338"/>
      <c r="N559" s="327" t="s">
        <v>2277</v>
      </c>
      <c r="O559" s="81" t="s">
        <v>122</v>
      </c>
      <c r="P559" s="52" t="s">
        <v>84</v>
      </c>
      <c r="Q559" s="447">
        <v>43377</v>
      </c>
      <c r="R559" s="121">
        <v>43429</v>
      </c>
      <c r="S559" s="52">
        <f ca="1" t="shared" si="14"/>
        <v>475</v>
      </c>
      <c r="T559" s="327" t="s">
        <v>47</v>
      </c>
      <c r="U559" s="1681" t="s">
        <v>2278</v>
      </c>
    </row>
    <row r="560" s="14" customFormat="1" ht="23.1" customHeight="1" spans="1:21">
      <c r="A560" s="1658">
        <v>14</v>
      </c>
      <c r="B560" s="821" t="s">
        <v>2249</v>
      </c>
      <c r="C560" s="727" t="s">
        <v>99</v>
      </c>
      <c r="D560" s="47" t="s">
        <v>636</v>
      </c>
      <c r="E560" s="43">
        <v>342900</v>
      </c>
      <c r="F560" s="43" t="s">
        <v>2279</v>
      </c>
      <c r="G560" s="136">
        <v>43426</v>
      </c>
      <c r="H560" s="493">
        <v>43437</v>
      </c>
      <c r="I560" s="52">
        <f ca="1" t="shared" si="15"/>
        <v>467</v>
      </c>
      <c r="J560" s="959" t="s">
        <v>78</v>
      </c>
      <c r="K560" s="52"/>
      <c r="L560" s="339">
        <v>43432</v>
      </c>
      <c r="M560" s="338"/>
      <c r="N560" s="327" t="s">
        <v>2280</v>
      </c>
      <c r="O560" s="81" t="s">
        <v>1898</v>
      </c>
      <c r="P560" s="52" t="s">
        <v>89</v>
      </c>
      <c r="Q560" s="377">
        <v>43378</v>
      </c>
      <c r="R560" s="121">
        <v>43438</v>
      </c>
      <c r="S560" s="52">
        <f ca="1" t="shared" si="14"/>
        <v>466</v>
      </c>
      <c r="T560" s="327" t="s">
        <v>47</v>
      </c>
      <c r="U560" s="1681" t="s">
        <v>2281</v>
      </c>
    </row>
    <row r="561" s="14" customFormat="1" ht="23.1" customHeight="1" spans="1:21">
      <c r="A561" s="1658">
        <v>15</v>
      </c>
      <c r="B561" s="1223" t="s">
        <v>39</v>
      </c>
      <c r="C561" s="727" t="s">
        <v>99</v>
      </c>
      <c r="D561" s="47" t="s">
        <v>645</v>
      </c>
      <c r="E561" s="43">
        <v>342900</v>
      </c>
      <c r="F561" s="43" t="s">
        <v>2282</v>
      </c>
      <c r="G561" s="136">
        <v>43430</v>
      </c>
      <c r="H561" s="493">
        <v>43439</v>
      </c>
      <c r="I561" s="52">
        <f ca="1" t="shared" si="15"/>
        <v>465</v>
      </c>
      <c r="J561" s="959" t="s">
        <v>78</v>
      </c>
      <c r="K561" s="52"/>
      <c r="L561" s="339">
        <v>43432</v>
      </c>
      <c r="M561" s="338"/>
      <c r="N561" s="331" t="s">
        <v>2283</v>
      </c>
      <c r="O561" s="81" t="s">
        <v>88</v>
      </c>
      <c r="P561" s="52" t="s">
        <v>89</v>
      </c>
      <c r="Q561" s="447">
        <v>43356</v>
      </c>
      <c r="R561" s="121">
        <v>43439</v>
      </c>
      <c r="S561" s="52">
        <f ca="1" t="shared" si="14"/>
        <v>465</v>
      </c>
      <c r="T561" s="327" t="s">
        <v>106</v>
      </c>
      <c r="U561" s="1681" t="s">
        <v>692</v>
      </c>
    </row>
    <row r="562" s="14" customFormat="1" ht="23.1" customHeight="1" spans="1:21">
      <c r="A562" s="1658">
        <v>17</v>
      </c>
      <c r="B562" s="1224" t="s">
        <v>39</v>
      </c>
      <c r="C562" s="727" t="s">
        <v>99</v>
      </c>
      <c r="D562" s="47" t="s">
        <v>41</v>
      </c>
      <c r="E562" s="43">
        <v>342900</v>
      </c>
      <c r="F562" s="43" t="s">
        <v>2284</v>
      </c>
      <c r="G562" s="136">
        <v>43426</v>
      </c>
      <c r="H562" s="493">
        <v>43437</v>
      </c>
      <c r="I562" s="52">
        <f ca="1" t="shared" si="15"/>
        <v>467</v>
      </c>
      <c r="J562" s="959" t="s">
        <v>78</v>
      </c>
      <c r="K562" s="52"/>
      <c r="L562" s="339">
        <v>43432</v>
      </c>
      <c r="M562" s="338"/>
      <c r="N562" s="450" t="s">
        <v>2285</v>
      </c>
      <c r="O562" s="81" t="s">
        <v>17</v>
      </c>
      <c r="P562" s="52" t="s">
        <v>46</v>
      </c>
      <c r="Q562" s="377">
        <v>43428</v>
      </c>
      <c r="R562" s="121">
        <v>43428</v>
      </c>
      <c r="S562" s="52">
        <f ca="1" t="shared" si="14"/>
        <v>476</v>
      </c>
      <c r="T562" s="327" t="s">
        <v>106</v>
      </c>
      <c r="U562" s="1681" t="s">
        <v>2286</v>
      </c>
    </row>
    <row r="563" s="14" customFormat="1" ht="23.1" customHeight="1" spans="1:21">
      <c r="A563" s="1658">
        <v>13</v>
      </c>
      <c r="B563" s="149" t="s">
        <v>2249</v>
      </c>
      <c r="C563" s="727" t="s">
        <v>99</v>
      </c>
      <c r="D563" s="47" t="s">
        <v>145</v>
      </c>
      <c r="E563" s="43">
        <v>342900</v>
      </c>
      <c r="F563" s="43" t="s">
        <v>2287</v>
      </c>
      <c r="G563" s="136">
        <v>43363</v>
      </c>
      <c r="H563" s="493">
        <v>43371</v>
      </c>
      <c r="I563" s="52">
        <f ca="1" t="shared" si="15"/>
        <v>533</v>
      </c>
      <c r="J563" s="959" t="s">
        <v>78</v>
      </c>
      <c r="K563" s="503" t="s">
        <v>2288</v>
      </c>
      <c r="L563" s="339">
        <v>43402</v>
      </c>
      <c r="M563" s="338" t="s">
        <v>52</v>
      </c>
      <c r="N563" s="52" t="s">
        <v>2289</v>
      </c>
      <c r="O563" s="450" t="s">
        <v>114</v>
      </c>
      <c r="P563" s="52" t="s">
        <v>89</v>
      </c>
      <c r="Q563" s="377">
        <v>43438</v>
      </c>
      <c r="R563" s="121">
        <v>43438</v>
      </c>
      <c r="S563" s="52">
        <f ca="1" t="shared" si="14"/>
        <v>466</v>
      </c>
      <c r="T563" s="327" t="s">
        <v>47</v>
      </c>
      <c r="U563" s="1681" t="s">
        <v>2290</v>
      </c>
    </row>
    <row r="564" s="14" customFormat="1" ht="23.1" customHeight="1" spans="1:21">
      <c r="A564" s="1658">
        <v>17</v>
      </c>
      <c r="B564" s="1223" t="s">
        <v>39</v>
      </c>
      <c r="C564" s="727" t="s">
        <v>99</v>
      </c>
      <c r="D564" s="47" t="s">
        <v>41</v>
      </c>
      <c r="E564" s="43">
        <v>342900</v>
      </c>
      <c r="F564" s="43" t="s">
        <v>2291</v>
      </c>
      <c r="G564" s="136">
        <v>43430</v>
      </c>
      <c r="H564" s="493">
        <v>43439</v>
      </c>
      <c r="I564" s="52">
        <f ca="1" t="shared" si="15"/>
        <v>465</v>
      </c>
      <c r="J564" s="959" t="s">
        <v>78</v>
      </c>
      <c r="K564" s="52"/>
      <c r="L564" s="339">
        <v>43432</v>
      </c>
      <c r="M564" s="338" t="s">
        <v>162</v>
      </c>
      <c r="N564" s="331" t="s">
        <v>2292</v>
      </c>
      <c r="O564" s="81" t="s">
        <v>225</v>
      </c>
      <c r="P564" s="52" t="s">
        <v>84</v>
      </c>
      <c r="Q564" s="553">
        <v>43441</v>
      </c>
      <c r="R564" s="440">
        <v>43445</v>
      </c>
      <c r="S564" s="52">
        <f ca="1" t="shared" si="14"/>
        <v>459</v>
      </c>
      <c r="T564" s="445" t="s">
        <v>47</v>
      </c>
      <c r="U564" s="1681" t="s">
        <v>2293</v>
      </c>
    </row>
    <row r="565" s="14" customFormat="1" ht="21.75" customHeight="1" spans="1:21">
      <c r="A565" s="1658">
        <v>12</v>
      </c>
      <c r="B565" s="821" t="s">
        <v>2249</v>
      </c>
      <c r="C565" s="727" t="s">
        <v>2222</v>
      </c>
      <c r="D565" s="47" t="s">
        <v>41</v>
      </c>
      <c r="E565" s="43">
        <v>315300</v>
      </c>
      <c r="F565" s="43" t="s">
        <v>2294</v>
      </c>
      <c r="G565" s="136">
        <v>43398</v>
      </c>
      <c r="H565" s="493">
        <v>43409</v>
      </c>
      <c r="I565" s="52">
        <f ca="1" t="shared" si="15"/>
        <v>495</v>
      </c>
      <c r="J565" s="959" t="s">
        <v>1293</v>
      </c>
      <c r="K565" s="52"/>
      <c r="L565" s="339">
        <v>43432</v>
      </c>
      <c r="M565" s="338"/>
      <c r="N565" s="52" t="s">
        <v>2295</v>
      </c>
      <c r="O565" s="450" t="s">
        <v>88</v>
      </c>
      <c r="P565" s="52" t="s">
        <v>89</v>
      </c>
      <c r="Q565" s="447">
        <v>43437</v>
      </c>
      <c r="R565" s="121">
        <v>43439</v>
      </c>
      <c r="S565" s="52">
        <f ca="1" t="shared" si="14"/>
        <v>465</v>
      </c>
      <c r="T565" s="52" t="s">
        <v>47</v>
      </c>
      <c r="U565" s="1681" t="s">
        <v>706</v>
      </c>
    </row>
    <row r="566" s="14" customFormat="1" ht="21.75" customHeight="1" spans="1:21">
      <c r="A566" s="1658">
        <v>4</v>
      </c>
      <c r="B566" s="1224" t="s">
        <v>39</v>
      </c>
      <c r="C566" s="727" t="s">
        <v>1291</v>
      </c>
      <c r="D566" s="47" t="s">
        <v>41</v>
      </c>
      <c r="E566" s="43">
        <v>307000</v>
      </c>
      <c r="F566" s="43" t="s">
        <v>2296</v>
      </c>
      <c r="G566" s="136">
        <v>43426</v>
      </c>
      <c r="H566" s="493">
        <v>43437</v>
      </c>
      <c r="I566" s="52">
        <f ca="1" t="shared" si="15"/>
        <v>467</v>
      </c>
      <c r="J566" s="959" t="s">
        <v>78</v>
      </c>
      <c r="K566" s="52"/>
      <c r="L566" s="339">
        <v>43459</v>
      </c>
      <c r="M566" s="338"/>
      <c r="N566" s="331" t="s">
        <v>2297</v>
      </c>
      <c r="O566" s="81" t="s">
        <v>45</v>
      </c>
      <c r="P566" s="52" t="s">
        <v>59</v>
      </c>
      <c r="Q566" s="447">
        <v>43428</v>
      </c>
      <c r="R566" s="121">
        <v>43440</v>
      </c>
      <c r="S566" s="52">
        <f ca="1" t="shared" si="14"/>
        <v>464</v>
      </c>
      <c r="T566" s="327" t="s">
        <v>47</v>
      </c>
      <c r="U566" s="1681" t="s">
        <v>2298</v>
      </c>
    </row>
    <row r="567" s="14" customFormat="1" ht="21.75" customHeight="1" spans="1:21">
      <c r="A567" s="1658">
        <v>2</v>
      </c>
      <c r="B567" s="1224" t="s">
        <v>39</v>
      </c>
      <c r="C567" s="727" t="s">
        <v>1291</v>
      </c>
      <c r="D567" s="47" t="s">
        <v>41</v>
      </c>
      <c r="E567" s="43">
        <v>307000</v>
      </c>
      <c r="F567" s="43" t="s">
        <v>2299</v>
      </c>
      <c r="G567" s="136">
        <v>43426</v>
      </c>
      <c r="H567" s="493">
        <v>43437</v>
      </c>
      <c r="I567" s="52">
        <f ca="1" t="shared" si="15"/>
        <v>467</v>
      </c>
      <c r="J567" s="959" t="s">
        <v>78</v>
      </c>
      <c r="K567" s="52"/>
      <c r="L567" s="339">
        <v>43432</v>
      </c>
      <c r="M567" s="338"/>
      <c r="N567" s="52" t="s">
        <v>2300</v>
      </c>
      <c r="O567" s="81" t="s">
        <v>80</v>
      </c>
      <c r="P567" s="52" t="s">
        <v>84</v>
      </c>
      <c r="Q567" s="447">
        <v>43381</v>
      </c>
      <c r="R567" s="121">
        <v>43427</v>
      </c>
      <c r="S567" s="52">
        <f ca="1" t="shared" si="14"/>
        <v>477</v>
      </c>
      <c r="T567" s="52" t="s">
        <v>47</v>
      </c>
      <c r="U567" s="1681" t="s">
        <v>706</v>
      </c>
    </row>
    <row r="568" s="14" customFormat="1" ht="23.1" customHeight="1" spans="1:21">
      <c r="A568" s="1658">
        <v>12</v>
      </c>
      <c r="B568" s="1223" t="s">
        <v>39</v>
      </c>
      <c r="C568" s="727" t="s">
        <v>99</v>
      </c>
      <c r="D568" s="47" t="s">
        <v>41</v>
      </c>
      <c r="E568" s="43">
        <v>342900</v>
      </c>
      <c r="F568" s="43" t="s">
        <v>2301</v>
      </c>
      <c r="G568" s="136">
        <v>43430</v>
      </c>
      <c r="H568" s="493">
        <v>43439</v>
      </c>
      <c r="I568" s="52">
        <f ca="1" t="shared" si="15"/>
        <v>465</v>
      </c>
      <c r="J568" s="959" t="s">
        <v>78</v>
      </c>
      <c r="K568" s="52"/>
      <c r="L568" s="339">
        <v>43459</v>
      </c>
      <c r="M568" s="338" t="s">
        <v>162</v>
      </c>
      <c r="N568" s="450" t="s">
        <v>2302</v>
      </c>
      <c r="O568" s="81" t="s">
        <v>2303</v>
      </c>
      <c r="P568" s="52" t="s">
        <v>84</v>
      </c>
      <c r="Q568" s="377">
        <v>43398</v>
      </c>
      <c r="R568" s="121">
        <v>43433</v>
      </c>
      <c r="S568" s="52">
        <f ca="1" t="shared" si="14"/>
        <v>471</v>
      </c>
      <c r="T568" s="327" t="s">
        <v>106</v>
      </c>
      <c r="U568" s="1681" t="s">
        <v>709</v>
      </c>
    </row>
    <row r="569" s="14" customFormat="1" ht="23.1" customHeight="1" spans="1:23">
      <c r="A569" s="1658">
        <v>26</v>
      </c>
      <c r="B569" s="821" t="s">
        <v>2249</v>
      </c>
      <c r="C569" s="727" t="s">
        <v>2304</v>
      </c>
      <c r="D569" s="47" t="s">
        <v>41</v>
      </c>
      <c r="E569" s="43">
        <v>411000</v>
      </c>
      <c r="F569" s="43" t="s">
        <v>2305</v>
      </c>
      <c r="G569" s="136">
        <v>43424</v>
      </c>
      <c r="H569" s="493">
        <v>43428</v>
      </c>
      <c r="I569" s="52">
        <f ca="1" t="shared" si="15"/>
        <v>476</v>
      </c>
      <c r="J569" s="959" t="s">
        <v>78</v>
      </c>
      <c r="K569" s="52"/>
      <c r="L569" s="339">
        <v>43459</v>
      </c>
      <c r="M569" s="338"/>
      <c r="N569" s="485" t="s">
        <v>2306</v>
      </c>
      <c r="O569" s="81" t="s">
        <v>2307</v>
      </c>
      <c r="P569" s="52" t="s">
        <v>744</v>
      </c>
      <c r="Q569" s="447">
        <v>43440</v>
      </c>
      <c r="R569" s="121">
        <v>43441</v>
      </c>
      <c r="S569" s="52">
        <f ca="1" t="shared" si="14"/>
        <v>463</v>
      </c>
      <c r="T569" s="327" t="s">
        <v>47</v>
      </c>
      <c r="U569" s="1681" t="s">
        <v>597</v>
      </c>
      <c r="V569" s="841"/>
      <c r="W569" s="841"/>
    </row>
    <row r="570" s="14" customFormat="1" ht="21.75" customHeight="1" spans="1:21">
      <c r="A570" s="1658">
        <v>4</v>
      </c>
      <c r="B570" s="1224" t="s">
        <v>39</v>
      </c>
      <c r="C570" s="727" t="s">
        <v>1291</v>
      </c>
      <c r="D570" s="47" t="s">
        <v>41</v>
      </c>
      <c r="E570" s="43">
        <v>307000</v>
      </c>
      <c r="F570" s="43" t="s">
        <v>2308</v>
      </c>
      <c r="G570" s="136">
        <v>43438</v>
      </c>
      <c r="H570" s="493">
        <v>43446</v>
      </c>
      <c r="I570" s="52">
        <f ca="1" t="shared" si="15"/>
        <v>458</v>
      </c>
      <c r="J570" s="959" t="s">
        <v>78</v>
      </c>
      <c r="K570" s="52"/>
      <c r="L570" s="339">
        <v>43459</v>
      </c>
      <c r="M570" s="338"/>
      <c r="N570" s="52" t="s">
        <v>2309</v>
      </c>
      <c r="O570" s="81" t="s">
        <v>1898</v>
      </c>
      <c r="P570" s="52" t="s">
        <v>89</v>
      </c>
      <c r="Q570" s="447">
        <v>43449</v>
      </c>
      <c r="R570" s="121">
        <v>43449</v>
      </c>
      <c r="S570" s="52">
        <f ca="1" t="shared" si="14"/>
        <v>455</v>
      </c>
      <c r="T570" s="52" t="s">
        <v>47</v>
      </c>
      <c r="U570" s="1681" t="s">
        <v>2310</v>
      </c>
    </row>
    <row r="571" s="14" customFormat="1" ht="23.1" customHeight="1" spans="1:21">
      <c r="A571" s="1658">
        <v>16</v>
      </c>
      <c r="B571" s="1224" t="s">
        <v>39</v>
      </c>
      <c r="C571" s="727" t="s">
        <v>99</v>
      </c>
      <c r="D571" s="47" t="s">
        <v>41</v>
      </c>
      <c r="E571" s="43">
        <v>342900</v>
      </c>
      <c r="F571" s="43" t="s">
        <v>2311</v>
      </c>
      <c r="G571" s="136">
        <v>43438</v>
      </c>
      <c r="H571" s="493">
        <v>43446</v>
      </c>
      <c r="I571" s="52">
        <f ca="1" t="shared" si="15"/>
        <v>458</v>
      </c>
      <c r="J571" s="959" t="s">
        <v>78</v>
      </c>
      <c r="K571" s="52"/>
      <c r="L571" s="339">
        <v>43459</v>
      </c>
      <c r="M571" s="338"/>
      <c r="N571" s="450" t="s">
        <v>2312</v>
      </c>
      <c r="O571" s="81" t="s">
        <v>88</v>
      </c>
      <c r="P571" s="52" t="s">
        <v>89</v>
      </c>
      <c r="Q571" s="377">
        <v>43449</v>
      </c>
      <c r="R571" s="121">
        <v>43451</v>
      </c>
      <c r="S571" s="52">
        <f ca="1" t="shared" si="14"/>
        <v>453</v>
      </c>
      <c r="T571" s="327" t="s">
        <v>47</v>
      </c>
      <c r="U571" s="1681" t="s">
        <v>2313</v>
      </c>
    </row>
    <row r="572" s="14" customFormat="1" ht="23.1" customHeight="1" spans="1:21">
      <c r="A572" s="1658">
        <v>12</v>
      </c>
      <c r="B572" s="1223" t="s">
        <v>39</v>
      </c>
      <c r="C572" s="407" t="s">
        <v>2314</v>
      </c>
      <c r="D572" s="47" t="s">
        <v>41</v>
      </c>
      <c r="E572" s="43">
        <v>342900</v>
      </c>
      <c r="F572" s="43" t="s">
        <v>2315</v>
      </c>
      <c r="G572" s="136">
        <v>43426</v>
      </c>
      <c r="H572" s="493">
        <v>43437</v>
      </c>
      <c r="I572" s="52">
        <f ca="1" t="shared" si="15"/>
        <v>467</v>
      </c>
      <c r="J572" s="959" t="s">
        <v>78</v>
      </c>
      <c r="K572" s="52"/>
      <c r="L572" s="339">
        <v>43432</v>
      </c>
      <c r="M572" s="338"/>
      <c r="N572" s="52" t="s">
        <v>2316</v>
      </c>
      <c r="O572" s="327" t="s">
        <v>730</v>
      </c>
      <c r="P572" s="52" t="s">
        <v>59</v>
      </c>
      <c r="Q572" s="377">
        <v>43444</v>
      </c>
      <c r="R572" s="121">
        <v>43444</v>
      </c>
      <c r="S572" s="52">
        <f ca="1" t="shared" si="14"/>
        <v>460</v>
      </c>
      <c r="T572" s="327" t="s">
        <v>106</v>
      </c>
      <c r="U572" s="1681" t="s">
        <v>2317</v>
      </c>
    </row>
    <row r="573" s="14" customFormat="1" ht="23.1" customHeight="1" spans="1:21">
      <c r="A573" s="1658">
        <v>15</v>
      </c>
      <c r="B573" s="1224" t="s">
        <v>39</v>
      </c>
      <c r="C573" s="407" t="s">
        <v>2314</v>
      </c>
      <c r="D573" s="47" t="s">
        <v>41</v>
      </c>
      <c r="E573" s="43">
        <v>342900</v>
      </c>
      <c r="F573" s="43" t="s">
        <v>2318</v>
      </c>
      <c r="G573" s="136">
        <v>43430</v>
      </c>
      <c r="H573" s="493">
        <v>43441</v>
      </c>
      <c r="I573" s="52">
        <f ca="1" t="shared" si="15"/>
        <v>463</v>
      </c>
      <c r="J573" s="959" t="s">
        <v>78</v>
      </c>
      <c r="K573" s="52"/>
      <c r="L573" s="339">
        <v>43459</v>
      </c>
      <c r="M573" s="338"/>
      <c r="N573" s="450" t="s">
        <v>2319</v>
      </c>
      <c r="O573" s="81" t="s">
        <v>80</v>
      </c>
      <c r="P573" s="52" t="s">
        <v>84</v>
      </c>
      <c r="Q573" s="377">
        <v>43432</v>
      </c>
      <c r="R573" s="121">
        <v>43443</v>
      </c>
      <c r="S573" s="52">
        <f ca="1" t="shared" ref="S573:S636" si="16">TODAY()-R573</f>
        <v>461</v>
      </c>
      <c r="T573" s="327" t="s">
        <v>47</v>
      </c>
      <c r="U573" s="1681" t="s">
        <v>2320</v>
      </c>
    </row>
    <row r="574" s="14" customFormat="1" ht="21.75" customHeight="1" spans="1:21">
      <c r="A574" s="1658">
        <v>2</v>
      </c>
      <c r="B574" s="1224" t="s">
        <v>39</v>
      </c>
      <c r="C574" s="727" t="s">
        <v>1291</v>
      </c>
      <c r="D574" s="47" t="s">
        <v>41</v>
      </c>
      <c r="E574" s="43">
        <v>307000</v>
      </c>
      <c r="F574" s="43" t="s">
        <v>2321</v>
      </c>
      <c r="G574" s="136">
        <v>43430</v>
      </c>
      <c r="H574" s="493">
        <v>43437</v>
      </c>
      <c r="I574" s="52">
        <f ca="1" t="shared" si="15"/>
        <v>467</v>
      </c>
      <c r="J574" s="959" t="s">
        <v>78</v>
      </c>
      <c r="K574" s="52"/>
      <c r="L574" s="339">
        <v>43459</v>
      </c>
      <c r="M574" s="338"/>
      <c r="N574" s="52" t="s">
        <v>2322</v>
      </c>
      <c r="O574" s="81" t="s">
        <v>1898</v>
      </c>
      <c r="P574" s="52" t="s">
        <v>89</v>
      </c>
      <c r="Q574" s="447">
        <v>43449</v>
      </c>
      <c r="R574" s="121">
        <v>43454</v>
      </c>
      <c r="S574" s="52">
        <f ca="1" t="shared" si="16"/>
        <v>450</v>
      </c>
      <c r="T574" s="52" t="s">
        <v>106</v>
      </c>
      <c r="U574" s="1681" t="s">
        <v>2323</v>
      </c>
    </row>
    <row r="575" s="14" customFormat="1" ht="21.75" customHeight="1" spans="1:21">
      <c r="A575" s="1658">
        <v>4</v>
      </c>
      <c r="B575" s="1224" t="s">
        <v>39</v>
      </c>
      <c r="C575" s="727" t="s">
        <v>1291</v>
      </c>
      <c r="D575" s="47" t="s">
        <v>41</v>
      </c>
      <c r="E575" s="43">
        <v>307000</v>
      </c>
      <c r="F575" s="43" t="s">
        <v>2324</v>
      </c>
      <c r="G575" s="136">
        <v>43438</v>
      </c>
      <c r="H575" s="493">
        <v>43446</v>
      </c>
      <c r="I575" s="52">
        <f ca="1" t="shared" si="15"/>
        <v>458</v>
      </c>
      <c r="J575" s="959" t="s">
        <v>78</v>
      </c>
      <c r="K575" s="52"/>
      <c r="L575" s="339">
        <v>43459</v>
      </c>
      <c r="M575" s="338"/>
      <c r="N575" s="52" t="s">
        <v>2325</v>
      </c>
      <c r="O575" s="52" t="s">
        <v>45</v>
      </c>
      <c r="P575" s="52" t="s">
        <v>59</v>
      </c>
      <c r="Q575" s="447">
        <v>43449</v>
      </c>
      <c r="R575" s="121">
        <v>43449</v>
      </c>
      <c r="S575" s="52">
        <f ca="1" t="shared" si="16"/>
        <v>455</v>
      </c>
      <c r="T575" s="52" t="s">
        <v>47</v>
      </c>
      <c r="U575" s="1681" t="s">
        <v>2326</v>
      </c>
    </row>
    <row r="576" s="14" customFormat="1" ht="23.1" customHeight="1" spans="1:21">
      <c r="A576" s="1658">
        <v>17</v>
      </c>
      <c r="B576" s="1223" t="s">
        <v>39</v>
      </c>
      <c r="C576" s="727" t="s">
        <v>99</v>
      </c>
      <c r="D576" s="47" t="s">
        <v>41</v>
      </c>
      <c r="E576" s="43">
        <v>342900</v>
      </c>
      <c r="F576" s="43" t="s">
        <v>2327</v>
      </c>
      <c r="G576" s="136">
        <v>43438</v>
      </c>
      <c r="H576" s="493">
        <v>43448</v>
      </c>
      <c r="I576" s="52">
        <f ca="1" t="shared" si="15"/>
        <v>456</v>
      </c>
      <c r="J576" s="959" t="s">
        <v>78</v>
      </c>
      <c r="K576" s="52"/>
      <c r="L576" s="339">
        <v>43459</v>
      </c>
      <c r="M576" s="338"/>
      <c r="N576" s="450" t="s">
        <v>2328</v>
      </c>
      <c r="O576" s="81" t="s">
        <v>122</v>
      </c>
      <c r="P576" s="52" t="s">
        <v>84</v>
      </c>
      <c r="Q576" s="377">
        <v>43456</v>
      </c>
      <c r="R576" s="121">
        <v>43457</v>
      </c>
      <c r="S576" s="52">
        <f ca="1" t="shared" si="16"/>
        <v>447</v>
      </c>
      <c r="T576" s="327" t="s">
        <v>106</v>
      </c>
      <c r="U576" s="1681"/>
    </row>
    <row r="577" s="14" customFormat="1" ht="21.75" customHeight="1" spans="1:21">
      <c r="A577" s="1658">
        <v>3</v>
      </c>
      <c r="B577" s="1223" t="s">
        <v>39</v>
      </c>
      <c r="C577" s="727" t="s">
        <v>1291</v>
      </c>
      <c r="D577" s="47" t="s">
        <v>41</v>
      </c>
      <c r="E577" s="43">
        <v>307000</v>
      </c>
      <c r="F577" s="43" t="s">
        <v>2329</v>
      </c>
      <c r="G577" s="136">
        <v>43430</v>
      </c>
      <c r="H577" s="493">
        <v>43439</v>
      </c>
      <c r="I577" s="52">
        <f ca="1" t="shared" si="15"/>
        <v>465</v>
      </c>
      <c r="J577" s="959" t="s">
        <v>78</v>
      </c>
      <c r="K577" s="52"/>
      <c r="L577" s="339">
        <v>43459</v>
      </c>
      <c r="M577" s="338"/>
      <c r="N577" s="450" t="s">
        <v>2330</v>
      </c>
      <c r="O577" s="81" t="s">
        <v>114</v>
      </c>
      <c r="P577" s="52" t="s">
        <v>89</v>
      </c>
      <c r="Q577" s="447">
        <v>43449</v>
      </c>
      <c r="R577" s="121">
        <v>43451</v>
      </c>
      <c r="S577" s="52">
        <f ca="1" t="shared" si="16"/>
        <v>453</v>
      </c>
      <c r="T577" s="52" t="s">
        <v>47</v>
      </c>
      <c r="U577" s="1681" t="s">
        <v>2331</v>
      </c>
    </row>
    <row r="578" s="14" customFormat="1" ht="21.75" customHeight="1" spans="1:21">
      <c r="A578" s="1658">
        <v>5</v>
      </c>
      <c r="B578" s="1223" t="s">
        <v>39</v>
      </c>
      <c r="C578" s="727" t="s">
        <v>1291</v>
      </c>
      <c r="D578" s="47" t="s">
        <v>41</v>
      </c>
      <c r="E578" s="43">
        <v>307000</v>
      </c>
      <c r="F578" s="43" t="s">
        <v>2332</v>
      </c>
      <c r="G578" s="136">
        <v>43439</v>
      </c>
      <c r="H578" s="493">
        <v>43448</v>
      </c>
      <c r="I578" s="52">
        <f ca="1" t="shared" si="15"/>
        <v>456</v>
      </c>
      <c r="J578" s="959" t="s">
        <v>78</v>
      </c>
      <c r="K578" s="52"/>
      <c r="L578" s="339">
        <v>43459</v>
      </c>
      <c r="M578" s="338" t="s">
        <v>52</v>
      </c>
      <c r="N578" s="52" t="s">
        <v>2333</v>
      </c>
      <c r="O578" s="81" t="s">
        <v>131</v>
      </c>
      <c r="P578" s="52" t="s">
        <v>89</v>
      </c>
      <c r="Q578" s="447">
        <v>43449</v>
      </c>
      <c r="R578" s="121">
        <v>43449</v>
      </c>
      <c r="S578" s="52">
        <f ca="1" t="shared" si="16"/>
        <v>455</v>
      </c>
      <c r="T578" s="52" t="s">
        <v>47</v>
      </c>
      <c r="U578" s="1681" t="s">
        <v>2334</v>
      </c>
    </row>
    <row r="579" s="14" customFormat="1" ht="23.1" customHeight="1" spans="1:21">
      <c r="A579" s="1658">
        <v>34</v>
      </c>
      <c r="B579" s="1223" t="s">
        <v>39</v>
      </c>
      <c r="C579" s="727" t="s">
        <v>99</v>
      </c>
      <c r="D579" s="47" t="s">
        <v>90</v>
      </c>
      <c r="E579" s="43">
        <v>342900</v>
      </c>
      <c r="F579" s="43" t="s">
        <v>2335</v>
      </c>
      <c r="G579" s="136">
        <v>43438</v>
      </c>
      <c r="H579" s="493">
        <v>43448</v>
      </c>
      <c r="I579" s="52">
        <f ca="1" t="shared" si="15"/>
        <v>456</v>
      </c>
      <c r="J579" s="959" t="s">
        <v>78</v>
      </c>
      <c r="K579" s="52"/>
      <c r="L579" s="339">
        <v>43459</v>
      </c>
      <c r="M579" s="338"/>
      <c r="N579" s="81" t="s">
        <v>2336</v>
      </c>
      <c r="O579" s="81" t="s">
        <v>122</v>
      </c>
      <c r="P579" s="52" t="s">
        <v>84</v>
      </c>
      <c r="Q579" s="447">
        <v>43449</v>
      </c>
      <c r="R579" s="121">
        <v>43449</v>
      </c>
      <c r="S579" s="52">
        <f ca="1" t="shared" si="16"/>
        <v>455</v>
      </c>
      <c r="T579" s="327" t="s">
        <v>47</v>
      </c>
      <c r="U579" s="1681"/>
    </row>
    <row r="580" s="14" customFormat="1" ht="21.75" customHeight="1" spans="1:21">
      <c r="A580" s="1658">
        <v>7</v>
      </c>
      <c r="B580" s="1223" t="s">
        <v>39</v>
      </c>
      <c r="C580" s="727" t="s">
        <v>1291</v>
      </c>
      <c r="D580" s="47" t="s">
        <v>60</v>
      </c>
      <c r="E580" s="43">
        <v>307000</v>
      </c>
      <c r="F580" s="43" t="s">
        <v>2337</v>
      </c>
      <c r="G580" s="136">
        <v>43451</v>
      </c>
      <c r="H580" s="493">
        <v>43462</v>
      </c>
      <c r="I580" s="52">
        <f ca="1" t="shared" ref="I580:I643" si="17">TODAY()-H580</f>
        <v>442</v>
      </c>
      <c r="J580" s="959" t="s">
        <v>78</v>
      </c>
      <c r="K580" s="52"/>
      <c r="L580" s="339">
        <v>43459</v>
      </c>
      <c r="M580" s="338"/>
      <c r="N580" s="450" t="s">
        <v>2338</v>
      </c>
      <c r="O580" s="81" t="s">
        <v>88</v>
      </c>
      <c r="P580" s="52" t="s">
        <v>89</v>
      </c>
      <c r="Q580" s="447">
        <v>43436</v>
      </c>
      <c r="R580" s="121">
        <v>43452</v>
      </c>
      <c r="S580" s="52">
        <f ca="1" t="shared" si="16"/>
        <v>452</v>
      </c>
      <c r="T580" s="327" t="s">
        <v>47</v>
      </c>
      <c r="U580" s="1681" t="s">
        <v>2339</v>
      </c>
    </row>
    <row r="581" s="13" customFormat="1" ht="23.1" customHeight="1" spans="1:21">
      <c r="A581" s="1658">
        <v>33</v>
      </c>
      <c r="B581" s="1223" t="s">
        <v>39</v>
      </c>
      <c r="C581" s="727" t="s">
        <v>99</v>
      </c>
      <c r="D581" s="47" t="s">
        <v>145</v>
      </c>
      <c r="E581" s="43">
        <v>342900</v>
      </c>
      <c r="F581" s="43" t="s">
        <v>2340</v>
      </c>
      <c r="G581" s="136">
        <v>43451</v>
      </c>
      <c r="H581" s="493">
        <v>43462</v>
      </c>
      <c r="I581" s="52">
        <f ca="1" t="shared" si="17"/>
        <v>442</v>
      </c>
      <c r="J581" s="959" t="s">
        <v>78</v>
      </c>
      <c r="K581" s="48"/>
      <c r="L581" s="339">
        <v>43459</v>
      </c>
      <c r="M581" s="339"/>
      <c r="N581" s="327" t="s">
        <v>2341</v>
      </c>
      <c r="O581" s="81" t="s">
        <v>225</v>
      </c>
      <c r="P581" s="52" t="s">
        <v>84</v>
      </c>
      <c r="Q581" s="447">
        <v>43436</v>
      </c>
      <c r="R581" s="121">
        <v>43452</v>
      </c>
      <c r="S581" s="52">
        <f ca="1" t="shared" si="16"/>
        <v>452</v>
      </c>
      <c r="T581" s="327" t="s">
        <v>47</v>
      </c>
      <c r="U581" s="1697" t="s">
        <v>2339</v>
      </c>
    </row>
    <row r="582" s="14" customFormat="1" ht="21.75" customHeight="1" spans="1:21">
      <c r="A582" s="1658">
        <v>1</v>
      </c>
      <c r="B582" s="1224" t="s">
        <v>39</v>
      </c>
      <c r="C582" s="727" t="s">
        <v>2342</v>
      </c>
      <c r="D582" s="47" t="s">
        <v>41</v>
      </c>
      <c r="E582" s="43">
        <v>293000</v>
      </c>
      <c r="F582" s="43" t="s">
        <v>2343</v>
      </c>
      <c r="G582" s="136">
        <v>43438</v>
      </c>
      <c r="H582" s="493">
        <v>43446</v>
      </c>
      <c r="I582" s="52">
        <f ca="1" t="shared" si="17"/>
        <v>458</v>
      </c>
      <c r="J582" s="959" t="s">
        <v>78</v>
      </c>
      <c r="K582" s="52"/>
      <c r="L582" s="339">
        <v>43459</v>
      </c>
      <c r="M582" s="338"/>
      <c r="N582" s="52" t="s">
        <v>2344</v>
      </c>
      <c r="O582" s="81" t="s">
        <v>2345</v>
      </c>
      <c r="P582" s="52" t="s">
        <v>744</v>
      </c>
      <c r="Q582" s="447">
        <v>43447</v>
      </c>
      <c r="R582" s="121">
        <v>43447</v>
      </c>
      <c r="S582" s="52">
        <f ca="1" t="shared" si="16"/>
        <v>457</v>
      </c>
      <c r="T582" s="52" t="s">
        <v>106</v>
      </c>
      <c r="U582" s="1681" t="s">
        <v>2346</v>
      </c>
    </row>
    <row r="583" s="14" customFormat="1" ht="21.75" customHeight="1" spans="1:21">
      <c r="A583" s="1658">
        <v>27</v>
      </c>
      <c r="B583" s="1223" t="s">
        <v>39</v>
      </c>
      <c r="C583" s="727" t="s">
        <v>99</v>
      </c>
      <c r="D583" s="47" t="s">
        <v>645</v>
      </c>
      <c r="E583" s="43">
        <v>342900</v>
      </c>
      <c r="F583" s="43" t="s">
        <v>2347</v>
      </c>
      <c r="G583" s="136">
        <v>43453</v>
      </c>
      <c r="H583" s="493">
        <v>43459</v>
      </c>
      <c r="I583" s="52">
        <f ca="1" t="shared" si="17"/>
        <v>445</v>
      </c>
      <c r="J583" s="959" t="s">
        <v>78</v>
      </c>
      <c r="K583" s="52"/>
      <c r="L583" s="339">
        <v>43494</v>
      </c>
      <c r="M583" s="338"/>
      <c r="N583" s="450" t="s">
        <v>2348</v>
      </c>
      <c r="O583" s="81" t="s">
        <v>171</v>
      </c>
      <c r="P583" s="52" t="s">
        <v>59</v>
      </c>
      <c r="Q583" s="377">
        <v>43453</v>
      </c>
      <c r="R583" s="121">
        <v>43463</v>
      </c>
      <c r="S583" s="52">
        <f ca="1" t="shared" si="16"/>
        <v>441</v>
      </c>
      <c r="T583" s="327" t="s">
        <v>47</v>
      </c>
      <c r="U583" s="1681" t="s">
        <v>2349</v>
      </c>
    </row>
    <row r="584" s="14" customFormat="1" ht="21.75" customHeight="1" spans="1:21">
      <c r="A584" s="1658">
        <v>1</v>
      </c>
      <c r="B584" s="1224" t="s">
        <v>39</v>
      </c>
      <c r="C584" s="727" t="s">
        <v>1291</v>
      </c>
      <c r="D584" s="47" t="s">
        <v>41</v>
      </c>
      <c r="E584" s="43">
        <v>307000</v>
      </c>
      <c r="F584" s="43" t="s">
        <v>2350</v>
      </c>
      <c r="G584" s="136">
        <v>43426</v>
      </c>
      <c r="H584" s="493">
        <v>43437</v>
      </c>
      <c r="I584" s="52">
        <f ca="1" t="shared" si="17"/>
        <v>467</v>
      </c>
      <c r="J584" s="959" t="s">
        <v>78</v>
      </c>
      <c r="K584" s="52"/>
      <c r="L584" s="339">
        <v>43432</v>
      </c>
      <c r="M584" s="338"/>
      <c r="N584" s="52" t="s">
        <v>2351</v>
      </c>
      <c r="O584" s="81" t="s">
        <v>730</v>
      </c>
      <c r="P584" s="52" t="s">
        <v>59</v>
      </c>
      <c r="Q584" s="447">
        <v>43453</v>
      </c>
      <c r="R584" s="121">
        <v>43456</v>
      </c>
      <c r="S584" s="52">
        <f ca="1" t="shared" si="16"/>
        <v>448</v>
      </c>
      <c r="T584" s="52" t="s">
        <v>47</v>
      </c>
      <c r="U584" s="1681" t="s">
        <v>2352</v>
      </c>
    </row>
    <row r="585" s="14" customFormat="1" ht="23.1" customHeight="1" spans="1:21">
      <c r="A585" s="1658">
        <v>10</v>
      </c>
      <c r="B585" s="1224" t="s">
        <v>39</v>
      </c>
      <c r="C585" s="727" t="s">
        <v>99</v>
      </c>
      <c r="D585" s="47" t="s">
        <v>41</v>
      </c>
      <c r="E585" s="43">
        <v>342900</v>
      </c>
      <c r="F585" s="43" t="s">
        <v>2353</v>
      </c>
      <c r="G585" s="136">
        <v>43438</v>
      </c>
      <c r="H585" s="493">
        <v>43446</v>
      </c>
      <c r="I585" s="52">
        <f ca="1" t="shared" si="17"/>
        <v>458</v>
      </c>
      <c r="J585" s="959" t="s">
        <v>78</v>
      </c>
      <c r="K585" s="52"/>
      <c r="L585" s="339">
        <v>43459</v>
      </c>
      <c r="M585" s="338"/>
      <c r="N585" s="450" t="s">
        <v>2354</v>
      </c>
      <c r="O585" s="450" t="s">
        <v>698</v>
      </c>
      <c r="P585" s="52" t="s">
        <v>46</v>
      </c>
      <c r="Q585" s="377">
        <v>43449</v>
      </c>
      <c r="R585" s="121">
        <v>43449</v>
      </c>
      <c r="S585" s="52">
        <f ca="1" t="shared" si="16"/>
        <v>455</v>
      </c>
      <c r="T585" s="327" t="s">
        <v>47</v>
      </c>
      <c r="U585" s="1681" t="s">
        <v>2355</v>
      </c>
    </row>
    <row r="586" s="14" customFormat="1" ht="23.1" customHeight="1" spans="1:21">
      <c r="A586" s="1658">
        <v>11</v>
      </c>
      <c r="B586" s="1223" t="s">
        <v>39</v>
      </c>
      <c r="C586" s="727" t="s">
        <v>99</v>
      </c>
      <c r="D586" s="47" t="s">
        <v>41</v>
      </c>
      <c r="E586" s="43">
        <v>342900</v>
      </c>
      <c r="F586" s="43" t="s">
        <v>2356</v>
      </c>
      <c r="G586" s="136">
        <v>43438</v>
      </c>
      <c r="H586" s="493">
        <v>43448</v>
      </c>
      <c r="I586" s="52">
        <f ca="1" t="shared" si="17"/>
        <v>456</v>
      </c>
      <c r="J586" s="959" t="s">
        <v>78</v>
      </c>
      <c r="K586" s="52"/>
      <c r="L586" s="339">
        <v>43459</v>
      </c>
      <c r="M586" s="338"/>
      <c r="N586" s="450" t="s">
        <v>2357</v>
      </c>
      <c r="O586" s="81" t="s">
        <v>70</v>
      </c>
      <c r="P586" s="52" t="s">
        <v>59</v>
      </c>
      <c r="Q586" s="377">
        <v>43447</v>
      </c>
      <c r="R586" s="121">
        <v>43447</v>
      </c>
      <c r="S586" s="52">
        <f ca="1" t="shared" si="16"/>
        <v>457</v>
      </c>
      <c r="T586" s="327" t="s">
        <v>47</v>
      </c>
      <c r="U586" s="1681" t="s">
        <v>2358</v>
      </c>
    </row>
    <row r="587" s="14" customFormat="1" ht="21.75" customHeight="1" spans="1:21">
      <c r="A587" s="1658">
        <v>15</v>
      </c>
      <c r="B587" s="1223" t="s">
        <v>39</v>
      </c>
      <c r="C587" s="727" t="s">
        <v>99</v>
      </c>
      <c r="D587" s="47" t="s">
        <v>41</v>
      </c>
      <c r="E587" s="43">
        <v>342900</v>
      </c>
      <c r="F587" s="43" t="s">
        <v>2359</v>
      </c>
      <c r="G587" s="136">
        <v>43451</v>
      </c>
      <c r="H587" s="493">
        <v>43462</v>
      </c>
      <c r="I587" s="52">
        <f ca="1" t="shared" si="17"/>
        <v>442</v>
      </c>
      <c r="J587" s="959" t="s">
        <v>78</v>
      </c>
      <c r="K587" s="52"/>
      <c r="L587" s="339">
        <v>43494</v>
      </c>
      <c r="M587" s="338"/>
      <c r="N587" s="450" t="s">
        <v>2360</v>
      </c>
      <c r="O587" s="81" t="s">
        <v>2361</v>
      </c>
      <c r="P587" s="52" t="s">
        <v>84</v>
      </c>
      <c r="Q587" s="377">
        <v>43464</v>
      </c>
      <c r="R587" s="121">
        <v>43465</v>
      </c>
      <c r="S587" s="52">
        <f ca="1" t="shared" si="16"/>
        <v>439</v>
      </c>
      <c r="T587" s="327" t="s">
        <v>106</v>
      </c>
      <c r="U587" s="1681" t="s">
        <v>756</v>
      </c>
    </row>
    <row r="588" s="14" customFormat="1" ht="23.1" customHeight="1" spans="1:21">
      <c r="A588" s="1658">
        <v>8</v>
      </c>
      <c r="B588" s="1224" t="s">
        <v>39</v>
      </c>
      <c r="C588" s="727" t="s">
        <v>99</v>
      </c>
      <c r="D588" s="47" t="s">
        <v>41</v>
      </c>
      <c r="E588" s="43">
        <v>342900</v>
      </c>
      <c r="F588" s="43" t="s">
        <v>2362</v>
      </c>
      <c r="G588" s="136">
        <v>43438</v>
      </c>
      <c r="H588" s="493">
        <v>43446</v>
      </c>
      <c r="I588" s="52">
        <f ca="1" t="shared" si="17"/>
        <v>458</v>
      </c>
      <c r="J588" s="959" t="s">
        <v>78</v>
      </c>
      <c r="K588" s="52"/>
      <c r="L588" s="339">
        <v>43459</v>
      </c>
      <c r="M588" s="338"/>
      <c r="N588" s="450" t="s">
        <v>2363</v>
      </c>
      <c r="O588" s="81" t="s">
        <v>88</v>
      </c>
      <c r="P588" s="52" t="s">
        <v>89</v>
      </c>
      <c r="Q588" s="377">
        <v>43464</v>
      </c>
      <c r="R588" s="121">
        <v>43464</v>
      </c>
      <c r="S588" s="52">
        <f ca="1" t="shared" si="16"/>
        <v>440</v>
      </c>
      <c r="T588" s="327" t="s">
        <v>106</v>
      </c>
      <c r="U588" s="1681" t="s">
        <v>2364</v>
      </c>
    </row>
    <row r="589" s="14" customFormat="1" ht="23.1" customHeight="1" spans="1:21">
      <c r="A589" s="1658">
        <v>6</v>
      </c>
      <c r="B589" s="1223" t="s">
        <v>39</v>
      </c>
      <c r="C589" s="727" t="s">
        <v>99</v>
      </c>
      <c r="D589" s="47" t="s">
        <v>41</v>
      </c>
      <c r="E589" s="43">
        <v>342900</v>
      </c>
      <c r="F589" s="43" t="s">
        <v>2365</v>
      </c>
      <c r="G589" s="136">
        <v>43429</v>
      </c>
      <c r="H589" s="493">
        <v>43439</v>
      </c>
      <c r="I589" s="52">
        <f ca="1" t="shared" si="17"/>
        <v>465</v>
      </c>
      <c r="J589" s="959" t="s">
        <v>78</v>
      </c>
      <c r="K589" s="52"/>
      <c r="L589" s="339">
        <v>43432</v>
      </c>
      <c r="M589" s="338"/>
      <c r="N589" s="327" t="s">
        <v>2366</v>
      </c>
      <c r="O589" s="81" t="s">
        <v>1898</v>
      </c>
      <c r="P589" s="52" t="s">
        <v>89</v>
      </c>
      <c r="Q589" s="553">
        <v>43440</v>
      </c>
      <c r="R589" s="440">
        <v>43440</v>
      </c>
      <c r="S589" s="52">
        <f ca="1" t="shared" si="16"/>
        <v>464</v>
      </c>
      <c r="T589" s="445" t="s">
        <v>47</v>
      </c>
      <c r="U589" s="1681" t="s">
        <v>2367</v>
      </c>
    </row>
    <row r="590" s="13" customFormat="1" ht="23.1" customHeight="1" spans="1:21">
      <c r="A590" s="1658">
        <v>28</v>
      </c>
      <c r="B590" s="1224" t="s">
        <v>39</v>
      </c>
      <c r="C590" s="727" t="s">
        <v>2368</v>
      </c>
      <c r="D590" s="47" t="s">
        <v>645</v>
      </c>
      <c r="E590" s="43">
        <v>371000</v>
      </c>
      <c r="F590" s="43" t="s">
        <v>2369</v>
      </c>
      <c r="G590" s="136">
        <v>43453</v>
      </c>
      <c r="H590" s="493">
        <v>43462</v>
      </c>
      <c r="I590" s="52">
        <f ca="1" t="shared" si="17"/>
        <v>442</v>
      </c>
      <c r="J590" s="959" t="s">
        <v>78</v>
      </c>
      <c r="K590" s="48"/>
      <c r="L590" s="339">
        <v>43459</v>
      </c>
      <c r="M590" s="339"/>
      <c r="N590" s="1078" t="s">
        <v>2370</v>
      </c>
      <c r="O590" s="81" t="s">
        <v>17</v>
      </c>
      <c r="P590" s="52" t="s">
        <v>46</v>
      </c>
      <c r="Q590" s="447">
        <v>43436</v>
      </c>
      <c r="R590" s="121">
        <v>43454</v>
      </c>
      <c r="S590" s="52">
        <f ca="1" t="shared" si="16"/>
        <v>450</v>
      </c>
      <c r="T590" s="327" t="s">
        <v>47</v>
      </c>
      <c r="U590" s="1697" t="s">
        <v>2371</v>
      </c>
    </row>
    <row r="591" s="14" customFormat="1" ht="23.1" customHeight="1" spans="1:21">
      <c r="A591" s="1658">
        <v>12</v>
      </c>
      <c r="B591" s="1223" t="s">
        <v>39</v>
      </c>
      <c r="C591" s="727" t="s">
        <v>99</v>
      </c>
      <c r="D591" s="47" t="s">
        <v>41</v>
      </c>
      <c r="E591" s="43">
        <v>342900</v>
      </c>
      <c r="F591" s="43" t="s">
        <v>2372</v>
      </c>
      <c r="G591" s="136">
        <v>43438</v>
      </c>
      <c r="H591" s="493">
        <v>43448</v>
      </c>
      <c r="I591" s="52">
        <f ca="1" t="shared" si="17"/>
        <v>456</v>
      </c>
      <c r="J591" s="959" t="s">
        <v>78</v>
      </c>
      <c r="K591" s="52"/>
      <c r="L591" s="339">
        <v>43459</v>
      </c>
      <c r="N591" s="81" t="s">
        <v>2373</v>
      </c>
      <c r="O591" s="450" t="s">
        <v>2374</v>
      </c>
      <c r="P591" s="52" t="s">
        <v>744</v>
      </c>
      <c r="Q591" s="377">
        <v>43464</v>
      </c>
      <c r="R591" s="377">
        <v>43464</v>
      </c>
      <c r="S591" s="52">
        <f ca="1" t="shared" si="16"/>
        <v>440</v>
      </c>
      <c r="T591" s="327" t="s">
        <v>47</v>
      </c>
      <c r="U591" s="1681" t="s">
        <v>2375</v>
      </c>
    </row>
    <row r="592" s="14" customFormat="1" ht="21.75" customHeight="1" spans="1:21">
      <c r="A592" s="1658">
        <v>27</v>
      </c>
      <c r="B592" s="1224" t="s">
        <v>39</v>
      </c>
      <c r="C592" s="727" t="s">
        <v>99</v>
      </c>
      <c r="D592" s="47" t="s">
        <v>645</v>
      </c>
      <c r="E592" s="43">
        <v>342900</v>
      </c>
      <c r="F592" s="43" t="s">
        <v>2376</v>
      </c>
      <c r="G592" s="136">
        <v>43453</v>
      </c>
      <c r="H592" s="493">
        <v>43462</v>
      </c>
      <c r="I592" s="52">
        <f ca="1" t="shared" si="17"/>
        <v>442</v>
      </c>
      <c r="J592" s="959" t="s">
        <v>78</v>
      </c>
      <c r="K592" s="52"/>
      <c r="L592" s="339">
        <v>43471</v>
      </c>
      <c r="M592" s="338"/>
      <c r="N592" s="450" t="s">
        <v>2377</v>
      </c>
      <c r="O592" s="450" t="s">
        <v>70</v>
      </c>
      <c r="P592" s="52" t="s">
        <v>59</v>
      </c>
      <c r="Q592" s="447">
        <v>43467</v>
      </c>
      <c r="R592" s="121">
        <v>43468</v>
      </c>
      <c r="S592" s="52">
        <f ca="1" t="shared" si="16"/>
        <v>436</v>
      </c>
      <c r="T592" s="327" t="s">
        <v>2378</v>
      </c>
      <c r="U592" s="1681" t="s">
        <v>2379</v>
      </c>
    </row>
    <row r="593" s="14" customFormat="1" ht="21.75" customHeight="1" spans="1:21">
      <c r="A593" s="1658">
        <v>2</v>
      </c>
      <c r="B593" s="1224" t="s">
        <v>39</v>
      </c>
      <c r="C593" s="727" t="s">
        <v>1291</v>
      </c>
      <c r="D593" s="47" t="s">
        <v>41</v>
      </c>
      <c r="E593" s="43">
        <v>307000</v>
      </c>
      <c r="F593" s="43" t="s">
        <v>2380</v>
      </c>
      <c r="G593" s="136">
        <v>43457</v>
      </c>
      <c r="H593" s="493">
        <v>43464</v>
      </c>
      <c r="I593" s="52">
        <f ca="1" t="shared" si="17"/>
        <v>440</v>
      </c>
      <c r="J593" s="959" t="s">
        <v>78</v>
      </c>
      <c r="K593" s="52"/>
      <c r="L593" s="339">
        <v>43459</v>
      </c>
      <c r="M593" s="338"/>
      <c r="N593" s="450" t="s">
        <v>665</v>
      </c>
      <c r="O593" s="81" t="s">
        <v>131</v>
      </c>
      <c r="P593" s="52" t="s">
        <v>89</v>
      </c>
      <c r="Q593" s="447">
        <v>43441</v>
      </c>
      <c r="R593" s="121">
        <v>43459</v>
      </c>
      <c r="S593" s="52">
        <f ca="1" t="shared" si="16"/>
        <v>445</v>
      </c>
      <c r="T593" s="327" t="s">
        <v>106</v>
      </c>
      <c r="U593" s="1681" t="s">
        <v>2381</v>
      </c>
    </row>
    <row r="594" s="14" customFormat="1" ht="23.1" customHeight="1" spans="1:21">
      <c r="A594" s="1658">
        <v>63</v>
      </c>
      <c r="B594" s="930" t="s">
        <v>2249</v>
      </c>
      <c r="C594" s="727" t="s">
        <v>2304</v>
      </c>
      <c r="D594" s="47" t="s">
        <v>41</v>
      </c>
      <c r="E594" s="43">
        <v>411000</v>
      </c>
      <c r="F594" s="43" t="s">
        <v>2382</v>
      </c>
      <c r="G594" s="136">
        <v>43457</v>
      </c>
      <c r="H594" s="493">
        <v>43467</v>
      </c>
      <c r="I594" s="52">
        <f ca="1" t="shared" si="17"/>
        <v>437</v>
      </c>
      <c r="J594" s="959" t="s">
        <v>78</v>
      </c>
      <c r="K594" s="52"/>
      <c r="L594" s="339">
        <v>43459</v>
      </c>
      <c r="M594" s="338"/>
      <c r="N594" s="327" t="s">
        <v>2383</v>
      </c>
      <c r="O594" s="81" t="s">
        <v>730</v>
      </c>
      <c r="P594" s="52" t="s">
        <v>59</v>
      </c>
      <c r="Q594" s="447">
        <v>43448</v>
      </c>
      <c r="R594" s="121">
        <v>43448</v>
      </c>
      <c r="S594" s="52">
        <f ca="1" t="shared" si="16"/>
        <v>456</v>
      </c>
      <c r="T594" s="327" t="s">
        <v>106</v>
      </c>
      <c r="U594" s="1699" t="s">
        <v>2384</v>
      </c>
    </row>
    <row r="595" s="14" customFormat="1" ht="23.1" customHeight="1" spans="1:21">
      <c r="A595" s="1658">
        <v>13</v>
      </c>
      <c r="B595" s="1224" t="s">
        <v>39</v>
      </c>
      <c r="C595" s="727" t="s">
        <v>99</v>
      </c>
      <c r="D595" s="47" t="s">
        <v>41</v>
      </c>
      <c r="E595" s="43">
        <v>342900</v>
      </c>
      <c r="F595" s="43" t="s">
        <v>2385</v>
      </c>
      <c r="G595" s="136">
        <v>43430</v>
      </c>
      <c r="H595" s="493">
        <v>43437</v>
      </c>
      <c r="I595" s="52">
        <f ca="1" t="shared" si="17"/>
        <v>467</v>
      </c>
      <c r="J595" s="959" t="s">
        <v>78</v>
      </c>
      <c r="K595" s="52"/>
      <c r="L595" s="339">
        <v>43459</v>
      </c>
      <c r="M595" s="338"/>
      <c r="N595" s="450" t="s">
        <v>2386</v>
      </c>
      <c r="O595" s="81" t="s">
        <v>1898</v>
      </c>
      <c r="P595" s="52" t="s">
        <v>89</v>
      </c>
      <c r="Q595" s="377">
        <v>43379</v>
      </c>
      <c r="R595" s="121">
        <v>43441</v>
      </c>
      <c r="S595" s="52">
        <f ca="1" t="shared" si="16"/>
        <v>463</v>
      </c>
      <c r="T595" s="327" t="s">
        <v>47</v>
      </c>
      <c r="U595" s="1681" t="s">
        <v>2387</v>
      </c>
    </row>
    <row r="596" s="14" customFormat="1" ht="21.75" customHeight="1" spans="1:21">
      <c r="A596" s="1658">
        <v>37</v>
      </c>
      <c r="B596" s="1223" t="s">
        <v>39</v>
      </c>
      <c r="C596" s="727" t="s">
        <v>99</v>
      </c>
      <c r="D596" s="47" t="s">
        <v>41</v>
      </c>
      <c r="E596" s="43">
        <v>342900</v>
      </c>
      <c r="F596" s="43" t="s">
        <v>2388</v>
      </c>
      <c r="G596" s="136">
        <v>43458</v>
      </c>
      <c r="H596" s="493">
        <v>43466</v>
      </c>
      <c r="I596" s="52">
        <f ca="1" t="shared" si="17"/>
        <v>438</v>
      </c>
      <c r="J596" s="959" t="s">
        <v>78</v>
      </c>
      <c r="K596" s="52"/>
      <c r="L596" s="339">
        <v>43475</v>
      </c>
      <c r="M596" s="338"/>
      <c r="N596" s="450" t="s">
        <v>2389</v>
      </c>
      <c r="O596" s="81" t="s">
        <v>730</v>
      </c>
      <c r="P596" s="52" t="s">
        <v>59</v>
      </c>
      <c r="Q596" s="447">
        <v>43470</v>
      </c>
      <c r="R596" s="121">
        <v>43470</v>
      </c>
      <c r="S596" s="52">
        <f ca="1" t="shared" si="16"/>
        <v>434</v>
      </c>
      <c r="T596" s="327" t="s">
        <v>47</v>
      </c>
      <c r="U596" s="1681" t="s">
        <v>776</v>
      </c>
    </row>
    <row r="597" s="14" customFormat="1" ht="21.75" customHeight="1" spans="1:21">
      <c r="A597" s="1658">
        <v>21</v>
      </c>
      <c r="B597" s="1223" t="s">
        <v>39</v>
      </c>
      <c r="C597" s="727" t="s">
        <v>99</v>
      </c>
      <c r="D597" s="47" t="s">
        <v>41</v>
      </c>
      <c r="E597" s="43">
        <v>342900</v>
      </c>
      <c r="F597" s="43" t="s">
        <v>2390</v>
      </c>
      <c r="G597" s="136">
        <v>43451</v>
      </c>
      <c r="H597" s="493">
        <v>43464</v>
      </c>
      <c r="I597" s="52">
        <f ca="1" t="shared" si="17"/>
        <v>440</v>
      </c>
      <c r="J597" s="959" t="s">
        <v>78</v>
      </c>
      <c r="K597" s="52"/>
      <c r="L597" s="339">
        <v>43475</v>
      </c>
      <c r="M597" s="338"/>
      <c r="N597" s="450" t="s">
        <v>2391</v>
      </c>
      <c r="O597" s="81" t="s">
        <v>1439</v>
      </c>
      <c r="P597" s="52" t="s">
        <v>89</v>
      </c>
      <c r="Q597" s="447">
        <v>43466</v>
      </c>
      <c r="R597" s="121">
        <v>43466</v>
      </c>
      <c r="S597" s="52">
        <f ca="1" t="shared" si="16"/>
        <v>438</v>
      </c>
      <c r="T597" s="327" t="s">
        <v>47</v>
      </c>
      <c r="U597" s="1681" t="s">
        <v>1459</v>
      </c>
    </row>
    <row r="598" customHeight="1" spans="1:21">
      <c r="A598" s="1658">
        <v>23</v>
      </c>
      <c r="B598" s="1223" t="s">
        <v>39</v>
      </c>
      <c r="C598" s="727" t="s">
        <v>99</v>
      </c>
      <c r="D598" s="47" t="s">
        <v>41</v>
      </c>
      <c r="E598" s="43">
        <v>342900</v>
      </c>
      <c r="F598" s="43" t="s">
        <v>2392</v>
      </c>
      <c r="G598" s="136">
        <v>43457</v>
      </c>
      <c r="H598" s="493">
        <v>43464</v>
      </c>
      <c r="I598" s="52">
        <f ca="1" t="shared" si="17"/>
        <v>440</v>
      </c>
      <c r="J598" s="959" t="s">
        <v>78</v>
      </c>
      <c r="K598" s="52"/>
      <c r="L598" s="339">
        <v>43475</v>
      </c>
      <c r="M598" s="338"/>
      <c r="N598" s="450" t="s">
        <v>2393</v>
      </c>
      <c r="O598" s="81" t="s">
        <v>17</v>
      </c>
      <c r="P598" s="52" t="s">
        <v>46</v>
      </c>
      <c r="Q598" s="447">
        <v>43466</v>
      </c>
      <c r="R598" s="121">
        <v>43466</v>
      </c>
      <c r="S598" s="52">
        <f ca="1" t="shared" si="16"/>
        <v>438</v>
      </c>
      <c r="T598" s="327" t="s">
        <v>47</v>
      </c>
      <c r="U598" s="1681" t="s">
        <v>1459</v>
      </c>
    </row>
    <row r="599" s="14" customFormat="1" ht="23.1" customHeight="1" spans="1:22">
      <c r="A599" s="1658">
        <v>15</v>
      </c>
      <c r="B599" s="1223" t="s">
        <v>39</v>
      </c>
      <c r="C599" s="727" t="s">
        <v>99</v>
      </c>
      <c r="D599" s="47" t="s">
        <v>41</v>
      </c>
      <c r="E599" s="43">
        <v>342900</v>
      </c>
      <c r="F599" s="43" t="s">
        <v>2394</v>
      </c>
      <c r="G599" s="136">
        <v>43438</v>
      </c>
      <c r="H599" s="493">
        <v>43448</v>
      </c>
      <c r="I599" s="52">
        <f ca="1" t="shared" si="17"/>
        <v>456</v>
      </c>
      <c r="J599" s="959" t="s">
        <v>78</v>
      </c>
      <c r="K599" s="52"/>
      <c r="L599" s="339">
        <v>43459</v>
      </c>
      <c r="M599" s="338"/>
      <c r="N599" s="450" t="s">
        <v>2395</v>
      </c>
      <c r="O599" s="450" t="s">
        <v>2396</v>
      </c>
      <c r="P599" s="52" t="s">
        <v>744</v>
      </c>
      <c r="Q599" s="377">
        <v>43464</v>
      </c>
      <c r="R599" s="121">
        <v>43464</v>
      </c>
      <c r="S599" s="52">
        <f ca="1" t="shared" si="16"/>
        <v>440</v>
      </c>
      <c r="T599" s="327" t="s">
        <v>47</v>
      </c>
      <c r="U599" s="1681" t="s">
        <v>2397</v>
      </c>
      <c r="V599" s="14" t="s">
        <v>2398</v>
      </c>
    </row>
    <row r="600" s="14" customFormat="1" ht="21.75" customHeight="1" spans="1:21">
      <c r="A600" s="1658">
        <v>29</v>
      </c>
      <c r="B600" s="1223" t="s">
        <v>39</v>
      </c>
      <c r="C600" s="727" t="s">
        <v>99</v>
      </c>
      <c r="D600" s="47" t="s">
        <v>41</v>
      </c>
      <c r="E600" s="43">
        <v>342900</v>
      </c>
      <c r="F600" s="43" t="s">
        <v>2399</v>
      </c>
      <c r="G600" s="136">
        <v>43458</v>
      </c>
      <c r="H600" s="493">
        <v>43466</v>
      </c>
      <c r="I600" s="52">
        <f ca="1" t="shared" si="17"/>
        <v>438</v>
      </c>
      <c r="J600" s="959" t="s">
        <v>78</v>
      </c>
      <c r="K600" s="52"/>
      <c r="L600" s="339">
        <v>43494</v>
      </c>
      <c r="M600" s="338"/>
      <c r="N600" s="450" t="s">
        <v>1210</v>
      </c>
      <c r="O600" s="81" t="s">
        <v>2396</v>
      </c>
      <c r="P600" s="52" t="s">
        <v>744</v>
      </c>
      <c r="Q600" s="447">
        <v>43470</v>
      </c>
      <c r="R600" s="121">
        <v>43470</v>
      </c>
      <c r="S600" s="52">
        <f ca="1" t="shared" si="16"/>
        <v>434</v>
      </c>
      <c r="T600" s="327" t="s">
        <v>106</v>
      </c>
      <c r="U600" s="1681" t="s">
        <v>776</v>
      </c>
    </row>
    <row r="601" s="14" customFormat="1" ht="20.25" customHeight="1" spans="1:21">
      <c r="A601" s="1658">
        <v>13</v>
      </c>
      <c r="B601" s="1224" t="s">
        <v>39</v>
      </c>
      <c r="C601" s="727" t="s">
        <v>99</v>
      </c>
      <c r="D601" s="47" t="s">
        <v>41</v>
      </c>
      <c r="E601" s="43">
        <v>342900</v>
      </c>
      <c r="F601" s="43" t="s">
        <v>2400</v>
      </c>
      <c r="G601" s="136">
        <v>43438</v>
      </c>
      <c r="H601" s="493">
        <v>43446</v>
      </c>
      <c r="I601" s="52">
        <f ca="1" t="shared" si="17"/>
        <v>458</v>
      </c>
      <c r="J601" s="959" t="s">
        <v>78</v>
      </c>
      <c r="K601" s="52"/>
      <c r="L601" s="339">
        <v>43459</v>
      </c>
      <c r="N601" s="450" t="s">
        <v>2401</v>
      </c>
      <c r="O601" s="450" t="s">
        <v>846</v>
      </c>
      <c r="P601" s="52" t="s">
        <v>744</v>
      </c>
      <c r="Q601" s="377">
        <v>43469</v>
      </c>
      <c r="R601" s="121">
        <v>43469</v>
      </c>
      <c r="S601" s="52">
        <f ca="1" t="shared" si="16"/>
        <v>435</v>
      </c>
      <c r="T601" s="327" t="s">
        <v>106</v>
      </c>
      <c r="U601" s="1681" t="s">
        <v>2402</v>
      </c>
    </row>
    <row r="602" s="14" customFormat="1" ht="21.75" customHeight="1" spans="1:21">
      <c r="A602" s="1658">
        <v>1</v>
      </c>
      <c r="B602" s="1223" t="s">
        <v>39</v>
      </c>
      <c r="C602" s="727" t="s">
        <v>1291</v>
      </c>
      <c r="D602" s="47" t="s">
        <v>41</v>
      </c>
      <c r="E602" s="43">
        <v>307000</v>
      </c>
      <c r="F602" s="43" t="s">
        <v>2403</v>
      </c>
      <c r="G602" s="136">
        <v>43439</v>
      </c>
      <c r="H602" s="493">
        <v>43448</v>
      </c>
      <c r="I602" s="52">
        <f ca="1" t="shared" si="17"/>
        <v>456</v>
      </c>
      <c r="J602" s="959" t="s">
        <v>78</v>
      </c>
      <c r="K602" s="52"/>
      <c r="L602" s="339">
        <v>43459</v>
      </c>
      <c r="M602" s="338" t="s">
        <v>52</v>
      </c>
      <c r="N602" s="52" t="s">
        <v>2404</v>
      </c>
      <c r="O602" s="81" t="s">
        <v>12</v>
      </c>
      <c r="P602" s="52" t="s">
        <v>59</v>
      </c>
      <c r="Q602" s="447">
        <v>43449</v>
      </c>
      <c r="R602" s="121">
        <v>43449</v>
      </c>
      <c r="S602" s="52">
        <f ca="1" t="shared" si="16"/>
        <v>455</v>
      </c>
      <c r="T602" s="52" t="s">
        <v>47</v>
      </c>
      <c r="U602" s="1681" t="s">
        <v>2405</v>
      </c>
    </row>
    <row r="603" s="14" customFormat="1" ht="21.75" customHeight="1" spans="1:21">
      <c r="A603" s="1658">
        <v>8</v>
      </c>
      <c r="B603" s="1223" t="s">
        <v>39</v>
      </c>
      <c r="C603" s="727" t="s">
        <v>99</v>
      </c>
      <c r="D603" s="47" t="s">
        <v>41</v>
      </c>
      <c r="E603" s="43">
        <v>342900</v>
      </c>
      <c r="F603" s="43" t="s">
        <v>2406</v>
      </c>
      <c r="G603" s="136">
        <v>43438</v>
      </c>
      <c r="H603" s="493">
        <v>43448</v>
      </c>
      <c r="I603" s="52">
        <f ca="1" t="shared" si="17"/>
        <v>456</v>
      </c>
      <c r="J603" s="959" t="s">
        <v>78</v>
      </c>
      <c r="K603" s="52"/>
      <c r="L603" s="339">
        <v>43478</v>
      </c>
      <c r="M603" s="338"/>
      <c r="N603" s="450" t="s">
        <v>2407</v>
      </c>
      <c r="O603" s="81" t="s">
        <v>2361</v>
      </c>
      <c r="P603" s="52" t="s">
        <v>84</v>
      </c>
      <c r="Q603" s="447">
        <v>43466</v>
      </c>
      <c r="R603" s="121">
        <v>43467</v>
      </c>
      <c r="S603" s="52">
        <f ca="1" t="shared" si="16"/>
        <v>437</v>
      </c>
      <c r="T603" s="327" t="s">
        <v>47</v>
      </c>
      <c r="U603" s="1681" t="s">
        <v>2408</v>
      </c>
    </row>
    <row r="604" s="14" customFormat="1" ht="21.75" customHeight="1" spans="1:21">
      <c r="A604" s="1658">
        <v>2</v>
      </c>
      <c r="B604" s="1224" t="s">
        <v>39</v>
      </c>
      <c r="C604" s="727" t="s">
        <v>1291</v>
      </c>
      <c r="D604" s="47" t="s">
        <v>41</v>
      </c>
      <c r="E604" s="43">
        <v>307000</v>
      </c>
      <c r="F604" s="43" t="s">
        <v>2409</v>
      </c>
      <c r="G604" s="136">
        <v>43459</v>
      </c>
      <c r="H604" s="493">
        <v>43472</v>
      </c>
      <c r="I604" s="52">
        <f ca="1" t="shared" si="17"/>
        <v>432</v>
      </c>
      <c r="J604" s="959" t="s">
        <v>78</v>
      </c>
      <c r="K604" s="52"/>
      <c r="L604" s="339">
        <v>43478</v>
      </c>
      <c r="M604" s="338"/>
      <c r="N604" s="327" t="s">
        <v>2410</v>
      </c>
      <c r="O604" s="81" t="s">
        <v>2361</v>
      </c>
      <c r="P604" s="52" t="s">
        <v>84</v>
      </c>
      <c r="Q604" s="447">
        <v>43465</v>
      </c>
      <c r="R604" s="121">
        <v>43470</v>
      </c>
      <c r="S604" s="52">
        <f ca="1" t="shared" si="16"/>
        <v>434</v>
      </c>
      <c r="T604" s="327" t="s">
        <v>47</v>
      </c>
      <c r="U604" s="1681" t="s">
        <v>2411</v>
      </c>
    </row>
    <row r="605" s="14" customFormat="1" ht="21.75" customHeight="1" spans="1:21">
      <c r="A605" s="1658">
        <v>16</v>
      </c>
      <c r="B605" s="1223" t="s">
        <v>39</v>
      </c>
      <c r="C605" s="727" t="s">
        <v>99</v>
      </c>
      <c r="D605" s="47" t="s">
        <v>41</v>
      </c>
      <c r="E605" s="43">
        <v>342900</v>
      </c>
      <c r="F605" s="43" t="s">
        <v>2412</v>
      </c>
      <c r="G605" s="136">
        <v>43463</v>
      </c>
      <c r="H605" s="136">
        <v>43472</v>
      </c>
      <c r="I605" s="52">
        <f ca="1" t="shared" si="17"/>
        <v>432</v>
      </c>
      <c r="J605" s="959" t="s">
        <v>78</v>
      </c>
      <c r="K605" s="52"/>
      <c r="L605" s="339">
        <v>43478</v>
      </c>
      <c r="M605" s="338"/>
      <c r="N605" s="450" t="s">
        <v>2413</v>
      </c>
      <c r="O605" s="81" t="s">
        <v>980</v>
      </c>
      <c r="P605" s="52" t="s">
        <v>46</v>
      </c>
      <c r="Q605" s="447">
        <v>43471</v>
      </c>
      <c r="R605" s="121">
        <v>43471</v>
      </c>
      <c r="S605" s="52">
        <f ca="1" t="shared" si="16"/>
        <v>433</v>
      </c>
      <c r="T605" s="327" t="s">
        <v>47</v>
      </c>
      <c r="U605" s="1681" t="s">
        <v>2414</v>
      </c>
    </row>
    <row r="606" s="14" customFormat="1" ht="21.75" customHeight="1" spans="1:21">
      <c r="A606" s="1658">
        <v>2</v>
      </c>
      <c r="B606" s="1224" t="s">
        <v>39</v>
      </c>
      <c r="C606" s="727" t="s">
        <v>1291</v>
      </c>
      <c r="D606" s="47" t="s">
        <v>41</v>
      </c>
      <c r="E606" s="43">
        <v>307000</v>
      </c>
      <c r="F606" s="43" t="s">
        <v>2415</v>
      </c>
      <c r="G606" s="136">
        <v>43467</v>
      </c>
      <c r="H606" s="493">
        <v>43478</v>
      </c>
      <c r="I606" s="52">
        <f ca="1" t="shared" si="17"/>
        <v>426</v>
      </c>
      <c r="J606" s="959" t="s">
        <v>2416</v>
      </c>
      <c r="K606" s="52"/>
      <c r="L606" s="339">
        <v>43479</v>
      </c>
      <c r="M606" s="338"/>
      <c r="N606" s="327" t="s">
        <v>2417</v>
      </c>
      <c r="O606" s="81" t="s">
        <v>2361</v>
      </c>
      <c r="P606" s="52" t="s">
        <v>84</v>
      </c>
      <c r="Q606" s="447">
        <v>43473</v>
      </c>
      <c r="R606" s="121">
        <v>43474</v>
      </c>
      <c r="S606" s="52">
        <f ca="1" t="shared" si="16"/>
        <v>430</v>
      </c>
      <c r="T606" s="327" t="s">
        <v>47</v>
      </c>
      <c r="U606" s="1681" t="s">
        <v>2418</v>
      </c>
    </row>
    <row r="607" s="14" customFormat="1" ht="23.1" customHeight="1" spans="1:21">
      <c r="A607" s="1658">
        <v>4</v>
      </c>
      <c r="B607" s="149" t="s">
        <v>2249</v>
      </c>
      <c r="C607" s="727" t="s">
        <v>99</v>
      </c>
      <c r="D607" s="47" t="s">
        <v>645</v>
      </c>
      <c r="E607" s="43">
        <v>342900</v>
      </c>
      <c r="F607" s="43" t="s">
        <v>2419</v>
      </c>
      <c r="G607" s="136">
        <v>43430</v>
      </c>
      <c r="H607" s="493">
        <v>43441</v>
      </c>
      <c r="I607" s="52">
        <f ca="1" t="shared" si="17"/>
        <v>463</v>
      </c>
      <c r="J607" s="959" t="s">
        <v>2420</v>
      </c>
      <c r="K607" s="52"/>
      <c r="L607" s="339">
        <v>43432</v>
      </c>
      <c r="M607" s="338"/>
      <c r="N607" s="450" t="s">
        <v>2421</v>
      </c>
      <c r="O607" s="81" t="s">
        <v>698</v>
      </c>
      <c r="P607" s="52" t="s">
        <v>46</v>
      </c>
      <c r="Q607" s="377">
        <v>43798</v>
      </c>
      <c r="R607" s="121">
        <v>43475</v>
      </c>
      <c r="S607" s="52">
        <f ca="1" t="shared" si="16"/>
        <v>429</v>
      </c>
      <c r="T607" s="327" t="s">
        <v>47</v>
      </c>
      <c r="U607" s="1681" t="s">
        <v>2422</v>
      </c>
    </row>
    <row r="608" s="13" customFormat="1" ht="23.1" customHeight="1" spans="1:21">
      <c r="A608" s="1683">
        <v>26</v>
      </c>
      <c r="B608" s="1223" t="s">
        <v>39</v>
      </c>
      <c r="C608" s="706" t="s">
        <v>2423</v>
      </c>
      <c r="D608" s="44" t="s">
        <v>41</v>
      </c>
      <c r="E608" s="55">
        <v>371000</v>
      </c>
      <c r="F608" s="55" t="s">
        <v>2424</v>
      </c>
      <c r="G608" s="132">
        <v>43453</v>
      </c>
      <c r="H608" s="1074">
        <v>43459</v>
      </c>
      <c r="I608" s="48">
        <f ca="1" t="shared" si="17"/>
        <v>445</v>
      </c>
      <c r="J608" s="688" t="s">
        <v>78</v>
      </c>
      <c r="K608" s="48"/>
      <c r="L608" s="339">
        <v>43481</v>
      </c>
      <c r="M608" s="339"/>
      <c r="N608" s="354" t="s">
        <v>2425</v>
      </c>
      <c r="O608" s="70" t="s">
        <v>45</v>
      </c>
      <c r="P608" s="48" t="s">
        <v>59</v>
      </c>
      <c r="Q608" s="452">
        <v>43474</v>
      </c>
      <c r="R608" s="171">
        <v>43474</v>
      </c>
      <c r="S608" s="48">
        <f ca="1" t="shared" si="16"/>
        <v>430</v>
      </c>
      <c r="T608" s="354" t="s">
        <v>47</v>
      </c>
      <c r="U608" s="1697" t="s">
        <v>2426</v>
      </c>
    </row>
    <row r="609" s="13" customFormat="1" ht="23.1" customHeight="1" spans="1:21">
      <c r="A609" s="1683">
        <v>23</v>
      </c>
      <c r="B609" s="1223" t="s">
        <v>39</v>
      </c>
      <c r="C609" s="706" t="s">
        <v>99</v>
      </c>
      <c r="D609" s="44" t="s">
        <v>90</v>
      </c>
      <c r="E609" s="55">
        <v>342900</v>
      </c>
      <c r="F609" s="55" t="s">
        <v>2427</v>
      </c>
      <c r="G609" s="132">
        <v>43439</v>
      </c>
      <c r="H609" s="1074">
        <v>43447</v>
      </c>
      <c r="I609" s="48">
        <f ca="1" t="shared" si="17"/>
        <v>457</v>
      </c>
      <c r="J609" s="688" t="s">
        <v>78</v>
      </c>
      <c r="K609" s="48"/>
      <c r="L609" s="339">
        <v>43459</v>
      </c>
      <c r="M609" s="339"/>
      <c r="N609" s="354" t="s">
        <v>2428</v>
      </c>
      <c r="O609" s="70" t="s">
        <v>1439</v>
      </c>
      <c r="P609" s="48" t="s">
        <v>89</v>
      </c>
      <c r="Q609" s="452">
        <v>43458</v>
      </c>
      <c r="R609" s="171">
        <v>43463</v>
      </c>
      <c r="S609" s="48">
        <f ca="1" t="shared" si="16"/>
        <v>441</v>
      </c>
      <c r="T609" s="354" t="s">
        <v>106</v>
      </c>
      <c r="U609" s="1697" t="s">
        <v>2429</v>
      </c>
    </row>
    <row r="610" s="14" customFormat="1" ht="21.75" customHeight="1" spans="1:21">
      <c r="A610" s="1658">
        <v>18</v>
      </c>
      <c r="B610" s="1223" t="s">
        <v>39</v>
      </c>
      <c r="C610" s="727" t="s">
        <v>99</v>
      </c>
      <c r="D610" s="44" t="s">
        <v>50</v>
      </c>
      <c r="E610" s="55">
        <v>342900</v>
      </c>
      <c r="F610" s="55" t="s">
        <v>2430</v>
      </c>
      <c r="G610" s="132">
        <v>43467</v>
      </c>
      <c r="H610" s="1074">
        <v>43481</v>
      </c>
      <c r="I610" s="48">
        <f ca="1" t="shared" si="17"/>
        <v>423</v>
      </c>
      <c r="J610" s="959" t="s">
        <v>78</v>
      </c>
      <c r="K610" s="52"/>
      <c r="L610" s="339">
        <v>43494</v>
      </c>
      <c r="M610" s="338"/>
      <c r="N610" s="450" t="s">
        <v>2431</v>
      </c>
      <c r="O610" s="81" t="s">
        <v>45</v>
      </c>
      <c r="P610" s="52" t="s">
        <v>59</v>
      </c>
      <c r="Q610" s="447">
        <v>43471</v>
      </c>
      <c r="R610" s="121">
        <v>43471</v>
      </c>
      <c r="S610" s="52">
        <f ca="1" t="shared" si="16"/>
        <v>433</v>
      </c>
      <c r="T610" s="327" t="s">
        <v>47</v>
      </c>
      <c r="U610" s="1681" t="s">
        <v>2432</v>
      </c>
    </row>
    <row r="611" s="14" customFormat="1" ht="21.75" customHeight="1" spans="1:21">
      <c r="A611" s="1658">
        <v>17</v>
      </c>
      <c r="B611" s="1223" t="s">
        <v>39</v>
      </c>
      <c r="C611" s="727" t="s">
        <v>99</v>
      </c>
      <c r="D611" s="44" t="s">
        <v>145</v>
      </c>
      <c r="E611" s="55">
        <v>342900</v>
      </c>
      <c r="F611" s="55" t="s">
        <v>2433</v>
      </c>
      <c r="G611" s="132">
        <v>43467</v>
      </c>
      <c r="H611" s="1074">
        <v>43481</v>
      </c>
      <c r="I611" s="52">
        <f ca="1" t="shared" si="17"/>
        <v>423</v>
      </c>
      <c r="J611" s="959" t="s">
        <v>78</v>
      </c>
      <c r="K611" s="52"/>
      <c r="L611" s="339">
        <v>43494</v>
      </c>
      <c r="M611" s="338"/>
      <c r="N611" s="327" t="s">
        <v>2434</v>
      </c>
      <c r="O611" s="81" t="s">
        <v>88</v>
      </c>
      <c r="P611" s="52" t="s">
        <v>89</v>
      </c>
      <c r="Q611" s="447">
        <v>43449</v>
      </c>
      <c r="R611" s="121">
        <v>43470</v>
      </c>
      <c r="S611" s="52">
        <f ca="1" t="shared" si="16"/>
        <v>434</v>
      </c>
      <c r="T611" s="327" t="s">
        <v>47</v>
      </c>
      <c r="U611" s="1681" t="s">
        <v>2432</v>
      </c>
    </row>
    <row r="612" s="14" customFormat="1" ht="21.75" customHeight="1" spans="1:21">
      <c r="A612" s="1658">
        <v>6</v>
      </c>
      <c r="B612" s="1223" t="s">
        <v>39</v>
      </c>
      <c r="C612" s="727" t="s">
        <v>99</v>
      </c>
      <c r="D612" s="47" t="s">
        <v>41</v>
      </c>
      <c r="E612" s="43">
        <v>342900</v>
      </c>
      <c r="F612" s="43" t="s">
        <v>2435</v>
      </c>
      <c r="G612" s="136">
        <v>43458</v>
      </c>
      <c r="H612" s="493">
        <v>43475</v>
      </c>
      <c r="I612" s="52">
        <f ca="1" t="shared" si="17"/>
        <v>429</v>
      </c>
      <c r="J612" s="959" t="s">
        <v>78</v>
      </c>
      <c r="K612" s="52"/>
      <c r="L612" s="339">
        <v>43481</v>
      </c>
      <c r="M612" s="338"/>
      <c r="N612" s="450" t="s">
        <v>2436</v>
      </c>
      <c r="O612" s="81" t="s">
        <v>131</v>
      </c>
      <c r="P612" s="52" t="s">
        <v>84</v>
      </c>
      <c r="Q612" s="447">
        <v>43470</v>
      </c>
      <c r="R612" s="121">
        <v>43470</v>
      </c>
      <c r="S612" s="52">
        <f ca="1" t="shared" si="16"/>
        <v>434</v>
      </c>
      <c r="T612" s="327" t="s">
        <v>106</v>
      </c>
      <c r="U612" s="1681" t="s">
        <v>2437</v>
      </c>
    </row>
    <row r="613" s="14" customFormat="1" ht="21.75" customHeight="1" spans="1:21">
      <c r="A613" s="1658">
        <v>8</v>
      </c>
      <c r="B613" s="1223" t="s">
        <v>39</v>
      </c>
      <c r="C613" s="727" t="s">
        <v>99</v>
      </c>
      <c r="D613" s="47" t="s">
        <v>41</v>
      </c>
      <c r="E613" s="43">
        <v>342900</v>
      </c>
      <c r="F613" s="43" t="s">
        <v>2438</v>
      </c>
      <c r="G613" s="136">
        <v>43458</v>
      </c>
      <c r="H613" s="493">
        <v>43466</v>
      </c>
      <c r="I613" s="52">
        <f ca="1" t="shared" si="17"/>
        <v>438</v>
      </c>
      <c r="J613" s="959" t="s">
        <v>78</v>
      </c>
      <c r="K613" s="52"/>
      <c r="L613" s="339">
        <v>43494</v>
      </c>
      <c r="M613" s="338"/>
      <c r="N613" s="450" t="s">
        <v>2439</v>
      </c>
      <c r="O613" s="81" t="s">
        <v>2440</v>
      </c>
      <c r="P613" s="52" t="s">
        <v>744</v>
      </c>
      <c r="Q613" s="447">
        <v>43470</v>
      </c>
      <c r="R613" s="121">
        <v>43470</v>
      </c>
      <c r="S613" s="52">
        <f ca="1" t="shared" si="16"/>
        <v>434</v>
      </c>
      <c r="T613" s="327" t="s">
        <v>106</v>
      </c>
      <c r="U613" s="1681" t="s">
        <v>1476</v>
      </c>
    </row>
    <row r="614" s="14" customFormat="1" ht="21.75" customHeight="1" spans="1:21">
      <c r="A614" s="1658">
        <v>5</v>
      </c>
      <c r="B614" s="1223" t="s">
        <v>39</v>
      </c>
      <c r="C614" s="727" t="s">
        <v>99</v>
      </c>
      <c r="D614" s="47" t="s">
        <v>41</v>
      </c>
      <c r="E614" s="43">
        <v>342900</v>
      </c>
      <c r="F614" s="43" t="s">
        <v>2441</v>
      </c>
      <c r="G614" s="136">
        <v>43458</v>
      </c>
      <c r="H614" s="493">
        <v>43466</v>
      </c>
      <c r="I614" s="52">
        <f ca="1" t="shared" si="17"/>
        <v>438</v>
      </c>
      <c r="J614" s="959" t="s">
        <v>78</v>
      </c>
      <c r="K614" s="52"/>
      <c r="L614" s="339">
        <v>43494</v>
      </c>
      <c r="M614" s="338"/>
      <c r="N614" s="450" t="s">
        <v>853</v>
      </c>
      <c r="O614" s="81" t="s">
        <v>2442</v>
      </c>
      <c r="P614" s="52" t="s">
        <v>744</v>
      </c>
      <c r="Q614" s="447">
        <v>43469</v>
      </c>
      <c r="R614" s="121">
        <v>43469</v>
      </c>
      <c r="S614" s="52">
        <f ca="1" t="shared" si="16"/>
        <v>435</v>
      </c>
      <c r="T614" s="327" t="s">
        <v>47</v>
      </c>
      <c r="U614" s="1681" t="s">
        <v>1476</v>
      </c>
    </row>
    <row r="615" s="14" customFormat="1" ht="21.75" customHeight="1" spans="1:21">
      <c r="A615" s="1658">
        <v>4</v>
      </c>
      <c r="B615" s="1223" t="s">
        <v>39</v>
      </c>
      <c r="C615" s="727" t="s">
        <v>99</v>
      </c>
      <c r="D615" s="47" t="s">
        <v>41</v>
      </c>
      <c r="E615" s="43">
        <v>342900</v>
      </c>
      <c r="F615" s="43" t="s">
        <v>2443</v>
      </c>
      <c r="G615" s="136">
        <v>43458</v>
      </c>
      <c r="H615" s="493">
        <v>43466</v>
      </c>
      <c r="I615" s="52">
        <f ca="1" t="shared" si="17"/>
        <v>438</v>
      </c>
      <c r="J615" s="959" t="s">
        <v>78</v>
      </c>
      <c r="K615" s="52"/>
      <c r="L615" s="339">
        <v>43481</v>
      </c>
      <c r="M615" s="338"/>
      <c r="N615" s="81" t="s">
        <v>2444</v>
      </c>
      <c r="O615" s="81" t="s">
        <v>665</v>
      </c>
      <c r="P615" s="52" t="s">
        <v>744</v>
      </c>
      <c r="Q615" s="447">
        <v>43467</v>
      </c>
      <c r="R615" s="121">
        <v>43467</v>
      </c>
      <c r="S615" s="52">
        <f ca="1" t="shared" si="16"/>
        <v>437</v>
      </c>
      <c r="T615" s="327" t="s">
        <v>47</v>
      </c>
      <c r="U615" s="1681" t="s">
        <v>1476</v>
      </c>
    </row>
    <row r="616" s="14" customFormat="1" ht="21.75" customHeight="1" spans="1:21">
      <c r="A616" s="1658">
        <v>2</v>
      </c>
      <c r="B616" s="1223" t="s">
        <v>39</v>
      </c>
      <c r="C616" s="727" t="s">
        <v>1291</v>
      </c>
      <c r="D616" s="47" t="s">
        <v>90</v>
      </c>
      <c r="E616" s="43">
        <v>307000</v>
      </c>
      <c r="F616" s="43" t="s">
        <v>2445</v>
      </c>
      <c r="G616" s="136">
        <v>43438</v>
      </c>
      <c r="H616" s="493">
        <v>43448</v>
      </c>
      <c r="I616" s="52">
        <f ca="1" t="shared" si="17"/>
        <v>456</v>
      </c>
      <c r="J616" s="959" t="s">
        <v>78</v>
      </c>
      <c r="K616" s="52"/>
      <c r="L616" s="339">
        <v>43459</v>
      </c>
      <c r="M616" s="338"/>
      <c r="N616" s="52" t="s">
        <v>1210</v>
      </c>
      <c r="O616" s="81" t="s">
        <v>2396</v>
      </c>
      <c r="P616" s="52" t="s">
        <v>744</v>
      </c>
      <c r="Q616" s="447">
        <v>43470</v>
      </c>
      <c r="R616" s="121">
        <v>43470</v>
      </c>
      <c r="S616" s="52">
        <f ca="1" t="shared" si="16"/>
        <v>434</v>
      </c>
      <c r="T616" s="52" t="s">
        <v>106</v>
      </c>
      <c r="U616" s="1681" t="s">
        <v>2446</v>
      </c>
    </row>
    <row r="617" s="14" customFormat="1" ht="21.75" customHeight="1" spans="1:21">
      <c r="A617" s="1658">
        <v>4</v>
      </c>
      <c r="B617" s="1223" t="s">
        <v>39</v>
      </c>
      <c r="C617" s="727" t="s">
        <v>99</v>
      </c>
      <c r="D617" s="47" t="s">
        <v>41</v>
      </c>
      <c r="E617" s="43">
        <v>342900</v>
      </c>
      <c r="F617" s="43" t="s">
        <v>2447</v>
      </c>
      <c r="G617" s="136">
        <v>43458</v>
      </c>
      <c r="H617" s="493">
        <v>43466</v>
      </c>
      <c r="I617" s="52">
        <f ca="1" t="shared" si="17"/>
        <v>438</v>
      </c>
      <c r="J617" s="959" t="s">
        <v>78</v>
      </c>
      <c r="K617" s="52"/>
      <c r="L617" s="339">
        <v>43482</v>
      </c>
      <c r="M617" s="338"/>
      <c r="N617" s="450" t="s">
        <v>2448</v>
      </c>
      <c r="O617" s="81" t="s">
        <v>45</v>
      </c>
      <c r="P617" s="52" t="s">
        <v>59</v>
      </c>
      <c r="Q617" s="447">
        <v>43470</v>
      </c>
      <c r="R617" s="121">
        <v>43470</v>
      </c>
      <c r="S617" s="52">
        <f ca="1" t="shared" si="16"/>
        <v>434</v>
      </c>
      <c r="T617" s="327" t="s">
        <v>47</v>
      </c>
      <c r="U617" s="1681" t="s">
        <v>2449</v>
      </c>
    </row>
    <row r="618" s="14" customFormat="1" ht="23.1" customHeight="1" spans="1:21">
      <c r="A618" s="1658">
        <v>3</v>
      </c>
      <c r="B618" s="1223" t="s">
        <v>39</v>
      </c>
      <c r="C618" s="727" t="s">
        <v>99</v>
      </c>
      <c r="D618" s="47" t="s">
        <v>41</v>
      </c>
      <c r="E618" s="43">
        <v>342900</v>
      </c>
      <c r="F618" s="43" t="s">
        <v>2450</v>
      </c>
      <c r="G618" s="136">
        <v>43438</v>
      </c>
      <c r="H618" s="493">
        <v>43448</v>
      </c>
      <c r="I618" s="52">
        <f ca="1" t="shared" si="17"/>
        <v>456</v>
      </c>
      <c r="J618" s="959" t="s">
        <v>78</v>
      </c>
      <c r="K618" s="52"/>
      <c r="L618" s="339">
        <v>43459</v>
      </c>
      <c r="M618" s="338"/>
      <c r="N618" s="450" t="s">
        <v>2451</v>
      </c>
      <c r="O618" s="81" t="s">
        <v>131</v>
      </c>
      <c r="P618" s="52" t="s">
        <v>89</v>
      </c>
      <c r="Q618" s="377">
        <v>43461</v>
      </c>
      <c r="R618" s="121">
        <v>43462</v>
      </c>
      <c r="S618" s="52">
        <f ca="1" t="shared" si="16"/>
        <v>442</v>
      </c>
      <c r="T618" s="327" t="s">
        <v>47</v>
      </c>
      <c r="U618" s="1681" t="s">
        <v>2452</v>
      </c>
    </row>
    <row r="619" s="13" customFormat="1" ht="18.95" customHeight="1" spans="1:21">
      <c r="A619" s="1658">
        <v>6</v>
      </c>
      <c r="B619" s="1223" t="s">
        <v>39</v>
      </c>
      <c r="C619" s="727" t="s">
        <v>99</v>
      </c>
      <c r="D619" s="44" t="s">
        <v>41</v>
      </c>
      <c r="E619" s="55">
        <v>342900</v>
      </c>
      <c r="F619" s="55" t="s">
        <v>2453</v>
      </c>
      <c r="G619" s="132">
        <v>43467</v>
      </c>
      <c r="H619" s="1074">
        <v>43481</v>
      </c>
      <c r="I619" s="48">
        <f ca="1" t="shared" si="17"/>
        <v>423</v>
      </c>
      <c r="J619" s="688" t="s">
        <v>78</v>
      </c>
      <c r="K619" s="48"/>
      <c r="L619" s="339">
        <v>43482</v>
      </c>
      <c r="M619" s="339"/>
      <c r="N619" s="478" t="s">
        <v>2454</v>
      </c>
      <c r="O619" s="70" t="s">
        <v>80</v>
      </c>
      <c r="P619" s="48" t="s">
        <v>84</v>
      </c>
      <c r="Q619" s="452">
        <v>43475</v>
      </c>
      <c r="R619" s="171">
        <v>43475</v>
      </c>
      <c r="S619" s="48">
        <f ca="1" t="shared" si="16"/>
        <v>429</v>
      </c>
      <c r="T619" s="354" t="s">
        <v>47</v>
      </c>
      <c r="U619" s="1697" t="s">
        <v>2455</v>
      </c>
    </row>
    <row r="620" s="14" customFormat="1" ht="21.75" customHeight="1" spans="1:21">
      <c r="A620" s="1658">
        <v>7</v>
      </c>
      <c r="B620" s="1223" t="s">
        <v>39</v>
      </c>
      <c r="C620" s="727" t="s">
        <v>99</v>
      </c>
      <c r="D620" s="47" t="s">
        <v>41</v>
      </c>
      <c r="E620" s="43">
        <v>342900</v>
      </c>
      <c r="F620" s="43" t="s">
        <v>2456</v>
      </c>
      <c r="G620" s="136">
        <v>43463</v>
      </c>
      <c r="H620" s="136">
        <v>43472</v>
      </c>
      <c r="I620" s="52">
        <f ca="1" t="shared" si="17"/>
        <v>432</v>
      </c>
      <c r="J620" s="959" t="s">
        <v>78</v>
      </c>
      <c r="K620" s="52"/>
      <c r="L620" s="339">
        <v>43482</v>
      </c>
      <c r="M620" s="338"/>
      <c r="N620" s="450" t="s">
        <v>2457</v>
      </c>
      <c r="O620" s="81" t="s">
        <v>17</v>
      </c>
      <c r="P620" s="52" t="s">
        <v>46</v>
      </c>
      <c r="Q620" s="447">
        <v>43470</v>
      </c>
      <c r="R620" s="121">
        <v>43470</v>
      </c>
      <c r="S620" s="52">
        <f ca="1" t="shared" si="16"/>
        <v>434</v>
      </c>
      <c r="T620" s="327" t="s">
        <v>47</v>
      </c>
      <c r="U620" s="1681" t="s">
        <v>2458</v>
      </c>
    </row>
    <row r="621" s="14" customFormat="1" ht="21.75" customHeight="1" spans="1:21">
      <c r="A621" s="1658">
        <v>1</v>
      </c>
      <c r="B621" s="1224" t="s">
        <v>39</v>
      </c>
      <c r="C621" s="727" t="s">
        <v>1291</v>
      </c>
      <c r="D621" s="44" t="s">
        <v>41</v>
      </c>
      <c r="E621" s="55">
        <v>307000</v>
      </c>
      <c r="F621" s="55" t="s">
        <v>2459</v>
      </c>
      <c r="G621" s="132">
        <v>43467</v>
      </c>
      <c r="H621" s="1074">
        <v>43481</v>
      </c>
      <c r="I621" s="52">
        <f ca="1" t="shared" si="17"/>
        <v>423</v>
      </c>
      <c r="J621" s="959" t="s">
        <v>78</v>
      </c>
      <c r="K621" s="52"/>
      <c r="L621" s="339">
        <v>43485</v>
      </c>
      <c r="M621" s="338"/>
      <c r="N621" s="327" t="s">
        <v>2460</v>
      </c>
      <c r="O621" s="81" t="s">
        <v>45</v>
      </c>
      <c r="P621" s="52" t="s">
        <v>59</v>
      </c>
      <c r="Q621" s="447">
        <v>43465</v>
      </c>
      <c r="R621" s="121">
        <v>43470</v>
      </c>
      <c r="S621" s="52">
        <f ca="1" t="shared" si="16"/>
        <v>434</v>
      </c>
      <c r="T621" s="327" t="s">
        <v>47</v>
      </c>
      <c r="U621" s="1836" t="s">
        <v>2461</v>
      </c>
    </row>
    <row r="622" s="13" customFormat="1" ht="23.1" customHeight="1" spans="1:21">
      <c r="A622" s="1658">
        <v>13</v>
      </c>
      <c r="B622" s="1223" t="s">
        <v>39</v>
      </c>
      <c r="C622" s="727" t="s">
        <v>2423</v>
      </c>
      <c r="D622" s="47" t="s">
        <v>41</v>
      </c>
      <c r="E622" s="43">
        <v>371000</v>
      </c>
      <c r="F622" s="55" t="s">
        <v>2462</v>
      </c>
      <c r="G622" s="136">
        <v>43453</v>
      </c>
      <c r="H622" s="493">
        <v>43459</v>
      </c>
      <c r="I622" s="52">
        <f ca="1" t="shared" si="17"/>
        <v>445</v>
      </c>
      <c r="J622" s="959" t="s">
        <v>78</v>
      </c>
      <c r="K622" s="48"/>
      <c r="L622" s="339">
        <v>43486</v>
      </c>
      <c r="M622" s="339"/>
      <c r="N622" s="327" t="s">
        <v>2463</v>
      </c>
      <c r="O622" s="81" t="s">
        <v>12</v>
      </c>
      <c r="P622" s="52" t="s">
        <v>59</v>
      </c>
      <c r="Q622" s="447">
        <v>43485</v>
      </c>
      <c r="R622" s="121">
        <v>43486</v>
      </c>
      <c r="S622" s="52">
        <f ca="1" t="shared" si="16"/>
        <v>418</v>
      </c>
      <c r="T622" s="327" t="s">
        <v>47</v>
      </c>
      <c r="U622" s="1837" t="s">
        <v>2464</v>
      </c>
    </row>
    <row r="623" s="14" customFormat="1" ht="21.75" customHeight="1" spans="1:21">
      <c r="A623" s="1658">
        <v>12</v>
      </c>
      <c r="B623" s="1223" t="s">
        <v>39</v>
      </c>
      <c r="C623" s="727" t="s">
        <v>99</v>
      </c>
      <c r="D623" s="47" t="s">
        <v>645</v>
      </c>
      <c r="E623" s="43">
        <v>342900</v>
      </c>
      <c r="F623" s="43" t="s">
        <v>2465</v>
      </c>
      <c r="G623" s="136">
        <v>43453</v>
      </c>
      <c r="H623" s="493">
        <v>43464</v>
      </c>
      <c r="I623" s="52">
        <f ca="1" t="shared" si="17"/>
        <v>440</v>
      </c>
      <c r="J623" s="959" t="s">
        <v>78</v>
      </c>
      <c r="K623" s="52"/>
      <c r="L623" s="339">
        <v>43485</v>
      </c>
      <c r="M623" s="338"/>
      <c r="N623" s="450" t="s">
        <v>2466</v>
      </c>
      <c r="O623" s="81" t="s">
        <v>88</v>
      </c>
      <c r="P623" s="52" t="s">
        <v>89</v>
      </c>
      <c r="Q623" s="447">
        <v>43477</v>
      </c>
      <c r="R623" s="121">
        <v>43478</v>
      </c>
      <c r="S623" s="52">
        <f ca="1" t="shared" si="16"/>
        <v>426</v>
      </c>
      <c r="T623" s="327" t="s">
        <v>47</v>
      </c>
      <c r="U623" s="1836" t="s">
        <v>2467</v>
      </c>
    </row>
    <row r="624" s="13" customFormat="1" ht="21.75" customHeight="1" spans="1:21">
      <c r="A624" s="1658">
        <v>9</v>
      </c>
      <c r="B624" s="1223" t="s">
        <v>39</v>
      </c>
      <c r="C624" s="727" t="s">
        <v>99</v>
      </c>
      <c r="D624" s="44" t="s">
        <v>753</v>
      </c>
      <c r="E624" s="55">
        <v>342900</v>
      </c>
      <c r="F624" s="55" t="s">
        <v>2468</v>
      </c>
      <c r="G624" s="132">
        <v>43468</v>
      </c>
      <c r="H624" s="1074">
        <v>43481</v>
      </c>
      <c r="I624" s="48">
        <f ca="1" t="shared" si="17"/>
        <v>423</v>
      </c>
      <c r="J624" s="688" t="s">
        <v>78</v>
      </c>
      <c r="K624" s="48"/>
      <c r="L624" s="339">
        <v>43488</v>
      </c>
      <c r="M624" s="339" t="s">
        <v>52</v>
      </c>
      <c r="N624" s="478" t="s">
        <v>2469</v>
      </c>
      <c r="O624" s="70" t="s">
        <v>171</v>
      </c>
      <c r="P624" s="48" t="s">
        <v>59</v>
      </c>
      <c r="Q624" s="452">
        <v>43472</v>
      </c>
      <c r="R624" s="171">
        <v>43472</v>
      </c>
      <c r="S624" s="48">
        <f ca="1" t="shared" si="16"/>
        <v>432</v>
      </c>
      <c r="T624" s="354" t="s">
        <v>47</v>
      </c>
      <c r="U624" s="1837" t="s">
        <v>2470</v>
      </c>
    </row>
    <row r="625" s="14" customFormat="1" ht="21.75" customHeight="1" spans="1:21">
      <c r="A625" s="1658">
        <v>1</v>
      </c>
      <c r="B625" s="1223" t="s">
        <v>39</v>
      </c>
      <c r="C625" s="727" t="s">
        <v>1291</v>
      </c>
      <c r="D625" s="44" t="s">
        <v>41</v>
      </c>
      <c r="E625" s="55">
        <v>307000</v>
      </c>
      <c r="F625" s="55" t="s">
        <v>2471</v>
      </c>
      <c r="G625" s="132">
        <v>43477</v>
      </c>
      <c r="H625" s="1074">
        <v>43488</v>
      </c>
      <c r="I625" s="52">
        <f ca="1" t="shared" si="17"/>
        <v>416</v>
      </c>
      <c r="J625" s="959" t="s">
        <v>2472</v>
      </c>
      <c r="K625" s="52"/>
      <c r="L625" s="339">
        <v>43488</v>
      </c>
      <c r="M625" s="338"/>
      <c r="N625" s="450" t="s">
        <v>2473</v>
      </c>
      <c r="O625" s="81" t="s">
        <v>730</v>
      </c>
      <c r="P625" s="52" t="s">
        <v>59</v>
      </c>
      <c r="Q625" s="447">
        <v>43478</v>
      </c>
      <c r="R625" s="121">
        <v>43484</v>
      </c>
      <c r="S625" s="52">
        <f ca="1" t="shared" si="16"/>
        <v>420</v>
      </c>
      <c r="T625" s="327" t="s">
        <v>47</v>
      </c>
      <c r="U625" s="1836" t="s">
        <v>2474</v>
      </c>
    </row>
    <row r="626" s="13" customFormat="1" ht="23.1" customHeight="1" spans="1:21">
      <c r="A626" s="1658">
        <v>13</v>
      </c>
      <c r="B626" s="1223" t="s">
        <v>39</v>
      </c>
      <c r="C626" s="727" t="s">
        <v>99</v>
      </c>
      <c r="D626" s="44" t="s">
        <v>60</v>
      </c>
      <c r="E626" s="55">
        <v>342900</v>
      </c>
      <c r="F626" s="55" t="s">
        <v>2475</v>
      </c>
      <c r="G626" s="132">
        <v>43477</v>
      </c>
      <c r="H626" s="1074">
        <v>43488</v>
      </c>
      <c r="I626" s="48">
        <f ca="1" t="shared" si="17"/>
        <v>416</v>
      </c>
      <c r="J626" s="688" t="s">
        <v>78</v>
      </c>
      <c r="K626" s="48"/>
      <c r="L626" s="339">
        <v>43488</v>
      </c>
      <c r="M626" s="339"/>
      <c r="N626" s="327" t="s">
        <v>2476</v>
      </c>
      <c r="O626" s="81" t="s">
        <v>225</v>
      </c>
      <c r="P626" s="52" t="s">
        <v>84</v>
      </c>
      <c r="Q626" s="447">
        <v>43478</v>
      </c>
      <c r="R626" s="121">
        <v>43478</v>
      </c>
      <c r="S626" s="52">
        <f ca="1" t="shared" si="16"/>
        <v>426</v>
      </c>
      <c r="T626" s="327" t="s">
        <v>47</v>
      </c>
      <c r="U626" s="1837" t="s">
        <v>2477</v>
      </c>
    </row>
    <row r="627" s="1657" customFormat="1" ht="21.75" customHeight="1" spans="1:21">
      <c r="A627" s="1658">
        <v>12</v>
      </c>
      <c r="B627" s="1688" t="s">
        <v>39</v>
      </c>
      <c r="C627" s="727" t="s">
        <v>99</v>
      </c>
      <c r="D627" s="1833" t="s">
        <v>645</v>
      </c>
      <c r="E627" s="940">
        <v>342900</v>
      </c>
      <c r="F627" s="940" t="s">
        <v>2478</v>
      </c>
      <c r="G627" s="1601">
        <v>43475</v>
      </c>
      <c r="H627" s="1564">
        <v>43484</v>
      </c>
      <c r="I627" s="1568">
        <f ca="1" t="shared" si="17"/>
        <v>420</v>
      </c>
      <c r="J627" s="1694" t="s">
        <v>78</v>
      </c>
      <c r="K627" s="1568"/>
      <c r="L627" s="339">
        <v>43488</v>
      </c>
      <c r="M627" s="1695"/>
      <c r="N627" s="1834" t="s">
        <v>2479</v>
      </c>
      <c r="O627" s="1835" t="s">
        <v>192</v>
      </c>
      <c r="P627" s="1568" t="s">
        <v>84</v>
      </c>
      <c r="Q627" s="1838">
        <v>43481</v>
      </c>
      <c r="R627" s="1563">
        <v>43482</v>
      </c>
      <c r="S627" s="1568">
        <f ca="1" t="shared" si="16"/>
        <v>422</v>
      </c>
      <c r="T627" s="1696" t="s">
        <v>106</v>
      </c>
      <c r="U627" s="1839" t="s">
        <v>2480</v>
      </c>
    </row>
    <row r="628" s="14" customFormat="1" ht="21.75" customHeight="1" spans="1:21">
      <c r="A628" s="1658">
        <v>5</v>
      </c>
      <c r="B628" s="1223" t="s">
        <v>39</v>
      </c>
      <c r="C628" s="727" t="s">
        <v>99</v>
      </c>
      <c r="D628" s="44" t="s">
        <v>41</v>
      </c>
      <c r="E628" s="55">
        <v>342900</v>
      </c>
      <c r="F628" s="55" t="s">
        <v>2481</v>
      </c>
      <c r="G628" s="132">
        <v>43476</v>
      </c>
      <c r="H628" s="1074">
        <v>43487</v>
      </c>
      <c r="I628" s="52">
        <f ca="1" t="shared" si="17"/>
        <v>417</v>
      </c>
      <c r="J628" s="959" t="s">
        <v>78</v>
      </c>
      <c r="K628" s="52"/>
      <c r="L628" s="339">
        <v>43490</v>
      </c>
      <c r="M628" s="338"/>
      <c r="N628" s="55" t="s">
        <v>2482</v>
      </c>
      <c r="O628" s="81" t="s">
        <v>70</v>
      </c>
      <c r="P628" s="52" t="s">
        <v>59</v>
      </c>
      <c r="Q628" s="447">
        <v>43488</v>
      </c>
      <c r="R628" s="121">
        <v>43489</v>
      </c>
      <c r="S628" s="48">
        <f ca="1" t="shared" si="16"/>
        <v>415</v>
      </c>
      <c r="T628" s="327" t="s">
        <v>47</v>
      </c>
      <c r="U628" s="1836" t="s">
        <v>2483</v>
      </c>
    </row>
    <row r="629" s="13" customFormat="1" ht="21.75" customHeight="1" spans="1:21">
      <c r="A629" s="1658">
        <v>3</v>
      </c>
      <c r="B629" s="1223" t="s">
        <v>39</v>
      </c>
      <c r="C629" s="727" t="s">
        <v>99</v>
      </c>
      <c r="D629" s="44" t="s">
        <v>41</v>
      </c>
      <c r="E629" s="55">
        <v>342900</v>
      </c>
      <c r="F629" s="55" t="s">
        <v>2484</v>
      </c>
      <c r="G629" s="132">
        <v>43467</v>
      </c>
      <c r="H629" s="1074">
        <v>43481</v>
      </c>
      <c r="I629" s="48">
        <f ca="1" t="shared" si="17"/>
        <v>423</v>
      </c>
      <c r="J629" s="688" t="s">
        <v>78</v>
      </c>
      <c r="K629" s="48"/>
      <c r="L629" s="339">
        <v>43491</v>
      </c>
      <c r="M629" s="339"/>
      <c r="N629" s="48" t="s">
        <v>2485</v>
      </c>
      <c r="O629" s="48" t="s">
        <v>171</v>
      </c>
      <c r="P629" s="48" t="s">
        <v>59</v>
      </c>
      <c r="Q629" s="452">
        <v>43473</v>
      </c>
      <c r="R629" s="452">
        <v>43474</v>
      </c>
      <c r="S629" s="48">
        <f ca="1" t="shared" si="16"/>
        <v>430</v>
      </c>
      <c r="T629" s="48" t="s">
        <v>47</v>
      </c>
      <c r="U629" s="1837" t="s">
        <v>2486</v>
      </c>
    </row>
    <row r="630" s="14" customFormat="1" ht="21.75" customHeight="1" spans="1:21">
      <c r="A630" s="1658">
        <v>8</v>
      </c>
      <c r="B630" s="1223" t="s">
        <v>39</v>
      </c>
      <c r="C630" s="727" t="s">
        <v>99</v>
      </c>
      <c r="D630" s="44" t="s">
        <v>41</v>
      </c>
      <c r="E630" s="55">
        <v>342900</v>
      </c>
      <c r="F630" s="55" t="s">
        <v>2487</v>
      </c>
      <c r="G630" s="132">
        <v>43484</v>
      </c>
      <c r="H630" s="1074">
        <v>43489</v>
      </c>
      <c r="I630" s="52">
        <f ca="1" t="shared" si="17"/>
        <v>415</v>
      </c>
      <c r="J630" s="959" t="s">
        <v>78</v>
      </c>
      <c r="K630" s="52"/>
      <c r="L630" s="339">
        <v>43492</v>
      </c>
      <c r="M630" s="338"/>
      <c r="N630" s="450" t="s">
        <v>2488</v>
      </c>
      <c r="O630" s="81" t="s">
        <v>122</v>
      </c>
      <c r="P630" s="52" t="s">
        <v>84</v>
      </c>
      <c r="Q630" s="447">
        <v>43490</v>
      </c>
      <c r="R630" s="121">
        <v>43491</v>
      </c>
      <c r="S630" s="48">
        <f ca="1" t="shared" si="16"/>
        <v>413</v>
      </c>
      <c r="T630" s="327" t="s">
        <v>47</v>
      </c>
      <c r="U630" s="1836" t="s">
        <v>2489</v>
      </c>
    </row>
    <row r="631" s="14" customFormat="1" ht="21.75" customHeight="1" spans="1:21">
      <c r="A631" s="1658">
        <v>7</v>
      </c>
      <c r="B631" s="1223" t="s">
        <v>39</v>
      </c>
      <c r="C631" s="727" t="s">
        <v>99</v>
      </c>
      <c r="D631" s="44" t="s">
        <v>753</v>
      </c>
      <c r="E631" s="55">
        <v>342900</v>
      </c>
      <c r="F631" s="55" t="s">
        <v>2490</v>
      </c>
      <c r="G631" s="132">
        <v>43476</v>
      </c>
      <c r="H631" s="1074">
        <v>43486</v>
      </c>
      <c r="I631" s="52">
        <f ca="1" t="shared" si="17"/>
        <v>418</v>
      </c>
      <c r="J631" s="959" t="s">
        <v>78</v>
      </c>
      <c r="K631" s="52"/>
      <c r="L631" s="339">
        <v>43493</v>
      </c>
      <c r="M631" s="338"/>
      <c r="N631" s="450" t="s">
        <v>2491</v>
      </c>
      <c r="O631" s="81" t="s">
        <v>2160</v>
      </c>
      <c r="P631" s="52" t="s">
        <v>303</v>
      </c>
      <c r="Q631" s="447">
        <v>43485</v>
      </c>
      <c r="R631" s="121">
        <v>43486</v>
      </c>
      <c r="S631" s="48">
        <f ca="1" t="shared" si="16"/>
        <v>418</v>
      </c>
      <c r="T631" s="354" t="s">
        <v>47</v>
      </c>
      <c r="U631" s="1836" t="s">
        <v>1547</v>
      </c>
    </row>
    <row r="632" s="14" customFormat="1" ht="21.75" customHeight="1" spans="1:21">
      <c r="A632" s="1658">
        <v>5</v>
      </c>
      <c r="B632" s="1223" t="s">
        <v>39</v>
      </c>
      <c r="C632" s="727" t="s">
        <v>99</v>
      </c>
      <c r="D632" s="44" t="s">
        <v>41</v>
      </c>
      <c r="E632" s="55">
        <v>342900</v>
      </c>
      <c r="F632" s="55" t="s">
        <v>2492</v>
      </c>
      <c r="G632" s="132">
        <v>43476</v>
      </c>
      <c r="H632" s="1074">
        <v>43486</v>
      </c>
      <c r="I632" s="52">
        <f ca="1" t="shared" si="17"/>
        <v>418</v>
      </c>
      <c r="J632" s="959" t="s">
        <v>78</v>
      </c>
      <c r="K632" s="52"/>
      <c r="L632" s="339">
        <v>43494</v>
      </c>
      <c r="M632" s="338"/>
      <c r="N632" s="478" t="s">
        <v>2493</v>
      </c>
      <c r="O632" s="70" t="s">
        <v>225</v>
      </c>
      <c r="P632" s="48" t="s">
        <v>84</v>
      </c>
      <c r="Q632" s="452">
        <v>43489</v>
      </c>
      <c r="R632" s="171">
        <v>43489</v>
      </c>
      <c r="S632" s="52">
        <f ca="1" t="shared" si="16"/>
        <v>415</v>
      </c>
      <c r="T632" s="327" t="s">
        <v>47</v>
      </c>
      <c r="U632" s="1836" t="s">
        <v>2494</v>
      </c>
    </row>
    <row r="633" s="14" customFormat="1" ht="21.75" customHeight="1" spans="1:21">
      <c r="A633" s="1658">
        <v>6</v>
      </c>
      <c r="B633" s="1223" t="s">
        <v>39</v>
      </c>
      <c r="C633" s="727" t="s">
        <v>99</v>
      </c>
      <c r="D633" s="44" t="s">
        <v>41</v>
      </c>
      <c r="E633" s="55">
        <v>342900</v>
      </c>
      <c r="F633" s="55" t="s">
        <v>2495</v>
      </c>
      <c r="G633" s="132">
        <v>43476</v>
      </c>
      <c r="H633" s="1074">
        <v>43486</v>
      </c>
      <c r="I633" s="52">
        <f ca="1" t="shared" si="17"/>
        <v>418</v>
      </c>
      <c r="J633" s="959" t="s">
        <v>78</v>
      </c>
      <c r="K633" s="52"/>
      <c r="L633" s="339">
        <v>43494</v>
      </c>
      <c r="M633" s="338"/>
      <c r="N633" s="478" t="s">
        <v>2496</v>
      </c>
      <c r="O633" s="70" t="s">
        <v>1439</v>
      </c>
      <c r="P633" s="48" t="s">
        <v>89</v>
      </c>
      <c r="Q633" s="452">
        <v>43492</v>
      </c>
      <c r="R633" s="171">
        <v>43492</v>
      </c>
      <c r="S633" s="52">
        <f ca="1" t="shared" si="16"/>
        <v>412</v>
      </c>
      <c r="T633" s="327" t="s">
        <v>47</v>
      </c>
      <c r="U633" s="1836" t="s">
        <v>2494</v>
      </c>
    </row>
    <row r="634" s="14" customFormat="1" ht="23.1" customHeight="1" spans="1:21">
      <c r="A634" s="1658">
        <v>34</v>
      </c>
      <c r="B634" s="1224" t="s">
        <v>39</v>
      </c>
      <c r="C634" s="727" t="s">
        <v>2304</v>
      </c>
      <c r="D634" s="47" t="s">
        <v>41</v>
      </c>
      <c r="E634" s="43">
        <v>411000</v>
      </c>
      <c r="F634" s="43" t="s">
        <v>2497</v>
      </c>
      <c r="G634" s="136">
        <v>43446</v>
      </c>
      <c r="H634" s="493">
        <v>43457</v>
      </c>
      <c r="I634" s="52">
        <f ca="1" t="shared" si="17"/>
        <v>447</v>
      </c>
      <c r="J634" s="959" t="s">
        <v>78</v>
      </c>
      <c r="K634" s="52"/>
      <c r="L634" s="339">
        <v>43498</v>
      </c>
      <c r="M634" s="338"/>
      <c r="N634" s="354" t="s">
        <v>2498</v>
      </c>
      <c r="O634" s="48" t="s">
        <v>122</v>
      </c>
      <c r="P634" s="48" t="s">
        <v>84</v>
      </c>
      <c r="Q634" s="452">
        <v>43498</v>
      </c>
      <c r="R634" s="171">
        <v>43498</v>
      </c>
      <c r="S634" s="52">
        <f ca="1" t="shared" si="16"/>
        <v>406</v>
      </c>
      <c r="T634" s="327" t="s">
        <v>106</v>
      </c>
      <c r="U634" s="1836" t="s">
        <v>2494</v>
      </c>
    </row>
    <row r="635" s="14" customFormat="1" ht="21.75" customHeight="1" spans="1:21">
      <c r="A635" s="1658">
        <v>6</v>
      </c>
      <c r="B635" s="1223" t="s">
        <v>39</v>
      </c>
      <c r="C635" s="727" t="s">
        <v>99</v>
      </c>
      <c r="D635" s="44" t="s">
        <v>41</v>
      </c>
      <c r="E635" s="55">
        <v>342900</v>
      </c>
      <c r="F635" s="55" t="s">
        <v>2499</v>
      </c>
      <c r="G635" s="132">
        <v>43476</v>
      </c>
      <c r="H635" s="1074">
        <v>43486</v>
      </c>
      <c r="I635" s="52">
        <f ca="1" t="shared" si="17"/>
        <v>418</v>
      </c>
      <c r="J635" s="959" t="s">
        <v>78</v>
      </c>
      <c r="K635" s="52"/>
      <c r="L635" s="339">
        <v>43494</v>
      </c>
      <c r="M635" s="338"/>
      <c r="N635" s="478" t="s">
        <v>2500</v>
      </c>
      <c r="O635" s="70" t="s">
        <v>980</v>
      </c>
      <c r="P635" s="48" t="s">
        <v>46</v>
      </c>
      <c r="Q635" s="452">
        <v>43497</v>
      </c>
      <c r="R635" s="171">
        <v>43497</v>
      </c>
      <c r="S635" s="52">
        <f ca="1" t="shared" si="16"/>
        <v>407</v>
      </c>
      <c r="T635" s="327" t="s">
        <v>106</v>
      </c>
      <c r="U635" s="1836" t="s">
        <v>2494</v>
      </c>
    </row>
    <row r="636" s="14" customFormat="1" ht="21.75" customHeight="1" spans="1:21">
      <c r="A636" s="1658">
        <v>6</v>
      </c>
      <c r="B636" s="1223" t="s">
        <v>39</v>
      </c>
      <c r="C636" s="727" t="s">
        <v>99</v>
      </c>
      <c r="D636" s="44" t="s">
        <v>41</v>
      </c>
      <c r="E636" s="55">
        <v>342900</v>
      </c>
      <c r="F636" s="43" t="s">
        <v>2501</v>
      </c>
      <c r="G636" s="132">
        <v>43496</v>
      </c>
      <c r="H636" s="1074">
        <v>43511</v>
      </c>
      <c r="I636" s="52">
        <f ca="1" t="shared" si="17"/>
        <v>393</v>
      </c>
      <c r="J636" s="959" t="s">
        <v>78</v>
      </c>
      <c r="K636" s="52"/>
      <c r="L636" s="339">
        <v>43518</v>
      </c>
      <c r="M636" s="338"/>
      <c r="N636" s="478" t="s">
        <v>2502</v>
      </c>
      <c r="O636" s="70" t="s">
        <v>17</v>
      </c>
      <c r="P636" s="48" t="s">
        <v>46</v>
      </c>
      <c r="Q636" s="452">
        <v>43507</v>
      </c>
      <c r="R636" s="171">
        <v>43508</v>
      </c>
      <c r="S636" s="52">
        <f ca="1" t="shared" si="16"/>
        <v>396</v>
      </c>
      <c r="T636" s="327" t="s">
        <v>47</v>
      </c>
      <c r="U636" s="1836" t="s">
        <v>2503</v>
      </c>
    </row>
    <row r="637" s="14" customFormat="1" ht="21.75" customHeight="1" spans="1:22">
      <c r="A637" s="1658">
        <v>8</v>
      </c>
      <c r="B637" s="1223" t="s">
        <v>39</v>
      </c>
      <c r="C637" s="727" t="s">
        <v>99</v>
      </c>
      <c r="D637" s="44" t="s">
        <v>41</v>
      </c>
      <c r="E637" s="55">
        <v>342900</v>
      </c>
      <c r="F637" s="43" t="s">
        <v>2504</v>
      </c>
      <c r="G637" s="132">
        <v>43476</v>
      </c>
      <c r="H637" s="1074">
        <v>43486</v>
      </c>
      <c r="I637" s="52">
        <f ca="1" t="shared" si="17"/>
        <v>418</v>
      </c>
      <c r="J637" s="959" t="s">
        <v>78</v>
      </c>
      <c r="K637" s="52"/>
      <c r="L637" s="339">
        <v>43494</v>
      </c>
      <c r="M637" s="338"/>
      <c r="N637" s="354" t="s">
        <v>2505</v>
      </c>
      <c r="O637" s="70" t="s">
        <v>192</v>
      </c>
      <c r="P637" s="48" t="s">
        <v>84</v>
      </c>
      <c r="Q637" s="452">
        <v>43513</v>
      </c>
      <c r="R637" s="171">
        <v>43516</v>
      </c>
      <c r="S637" s="48">
        <f ca="1" t="shared" ref="S637:S700" si="18">TODAY()-R637</f>
        <v>388</v>
      </c>
      <c r="T637" s="354" t="s">
        <v>47</v>
      </c>
      <c r="U637" s="1837" t="s">
        <v>830</v>
      </c>
      <c r="V637" s="13"/>
    </row>
    <row r="638" s="13" customFormat="1" ht="23.1" customHeight="1" spans="1:21">
      <c r="A638" s="1658">
        <v>29</v>
      </c>
      <c r="B638" s="1223" t="s">
        <v>39</v>
      </c>
      <c r="C638" s="706" t="s">
        <v>2506</v>
      </c>
      <c r="D638" s="44" t="s">
        <v>41</v>
      </c>
      <c r="E638" s="55">
        <v>371000</v>
      </c>
      <c r="F638" s="43" t="s">
        <v>2507</v>
      </c>
      <c r="G638" s="132">
        <v>43467</v>
      </c>
      <c r="H638" s="1074">
        <v>43481</v>
      </c>
      <c r="I638" s="48">
        <f ca="1" t="shared" si="17"/>
        <v>423</v>
      </c>
      <c r="J638" s="688" t="s">
        <v>78</v>
      </c>
      <c r="K638" s="48"/>
      <c r="L638" s="339">
        <v>43494</v>
      </c>
      <c r="M638" s="339" t="s">
        <v>52</v>
      </c>
      <c r="N638" s="354" t="s">
        <v>2508</v>
      </c>
      <c r="O638" s="70" t="s">
        <v>122</v>
      </c>
      <c r="P638" s="48" t="s">
        <v>84</v>
      </c>
      <c r="Q638" s="452">
        <v>43515</v>
      </c>
      <c r="R638" s="171">
        <v>43516</v>
      </c>
      <c r="S638" s="48">
        <f ca="1" t="shared" si="18"/>
        <v>388</v>
      </c>
      <c r="T638" s="354" t="s">
        <v>47</v>
      </c>
      <c r="U638" s="1837"/>
    </row>
    <row r="639" s="14" customFormat="1" ht="21.75" customHeight="1" spans="1:22">
      <c r="A639" s="1658">
        <v>2</v>
      </c>
      <c r="B639" s="1223" t="s">
        <v>39</v>
      </c>
      <c r="C639" s="727" t="s">
        <v>49</v>
      </c>
      <c r="D639" s="44" t="s">
        <v>41</v>
      </c>
      <c r="E639" s="55">
        <v>307000</v>
      </c>
      <c r="F639" s="43" t="s">
        <v>2509</v>
      </c>
      <c r="G639" s="132">
        <v>43489</v>
      </c>
      <c r="H639" s="1074">
        <v>43496</v>
      </c>
      <c r="I639" s="52">
        <f ca="1" t="shared" si="17"/>
        <v>408</v>
      </c>
      <c r="J639" s="959" t="s">
        <v>2510</v>
      </c>
      <c r="K639" s="52"/>
      <c r="L639" s="339">
        <v>43522</v>
      </c>
      <c r="M639" s="338"/>
      <c r="N639" s="478" t="s">
        <v>2511</v>
      </c>
      <c r="O639" s="70" t="s">
        <v>122</v>
      </c>
      <c r="P639" s="48" t="s">
        <v>84</v>
      </c>
      <c r="Q639" s="452">
        <v>43510</v>
      </c>
      <c r="R639" s="171">
        <v>43511</v>
      </c>
      <c r="S639" s="48">
        <f ca="1" t="shared" si="18"/>
        <v>393</v>
      </c>
      <c r="T639" s="354" t="s">
        <v>47</v>
      </c>
      <c r="U639" s="1837" t="s">
        <v>2512</v>
      </c>
      <c r="V639" s="13" t="s">
        <v>372</v>
      </c>
    </row>
    <row r="640" s="14" customFormat="1" ht="21.75" customHeight="1" spans="1:22">
      <c r="A640" s="1658">
        <v>51</v>
      </c>
      <c r="B640" s="1223" t="s">
        <v>39</v>
      </c>
      <c r="C640" s="727" t="s">
        <v>99</v>
      </c>
      <c r="D640" s="44" t="s">
        <v>50</v>
      </c>
      <c r="E640" s="55">
        <v>342900</v>
      </c>
      <c r="F640" s="43" t="s">
        <v>2513</v>
      </c>
      <c r="G640" s="132">
        <v>43488</v>
      </c>
      <c r="H640" s="1074">
        <v>43496</v>
      </c>
      <c r="I640" s="52">
        <f ca="1" t="shared" si="17"/>
        <v>408</v>
      </c>
      <c r="J640" s="959" t="s">
        <v>78</v>
      </c>
      <c r="K640" s="52"/>
      <c r="L640" s="339">
        <v>43494</v>
      </c>
      <c r="M640" s="338"/>
      <c r="N640" s="478" t="s">
        <v>2514</v>
      </c>
      <c r="O640" s="70" t="s">
        <v>12</v>
      </c>
      <c r="P640" s="48" t="s">
        <v>59</v>
      </c>
      <c r="Q640" s="452">
        <v>43520</v>
      </c>
      <c r="R640" s="171">
        <v>43521</v>
      </c>
      <c r="S640" s="48">
        <f ca="1" t="shared" si="18"/>
        <v>383</v>
      </c>
      <c r="T640" s="354" t="s">
        <v>47</v>
      </c>
      <c r="U640" s="1837" t="s">
        <v>834</v>
      </c>
      <c r="V640" s="13"/>
    </row>
    <row r="641" s="14" customFormat="1" ht="21.75" customHeight="1" spans="1:22">
      <c r="A641" s="1658">
        <v>1</v>
      </c>
      <c r="B641" s="1223" t="s">
        <v>39</v>
      </c>
      <c r="C641" s="727" t="s">
        <v>49</v>
      </c>
      <c r="D641" s="44" t="s">
        <v>41</v>
      </c>
      <c r="E641" s="55">
        <v>307000</v>
      </c>
      <c r="F641" s="43" t="s">
        <v>2515</v>
      </c>
      <c r="G641" s="132">
        <v>43489</v>
      </c>
      <c r="H641" s="1074">
        <v>43496</v>
      </c>
      <c r="I641" s="52">
        <f ca="1" t="shared" si="17"/>
        <v>408</v>
      </c>
      <c r="J641" s="959" t="s">
        <v>2510</v>
      </c>
      <c r="K641" s="52"/>
      <c r="L641" s="339">
        <v>43494</v>
      </c>
      <c r="M641" s="338"/>
      <c r="N641" s="1115" t="s">
        <v>2516</v>
      </c>
      <c r="O641" s="70" t="s">
        <v>1439</v>
      </c>
      <c r="P641" s="48" t="s">
        <v>89</v>
      </c>
      <c r="Q641" s="452">
        <v>43489</v>
      </c>
      <c r="R641" s="171">
        <v>43490</v>
      </c>
      <c r="S641" s="48">
        <f ca="1" t="shared" si="18"/>
        <v>414</v>
      </c>
      <c r="T641" s="354" t="s">
        <v>106</v>
      </c>
      <c r="U641" s="1837" t="s">
        <v>2517</v>
      </c>
      <c r="V641" s="13"/>
    </row>
    <row r="642" s="14" customFormat="1" ht="21.75" customHeight="1" spans="1:22">
      <c r="A642" s="1658">
        <v>27</v>
      </c>
      <c r="B642" s="1223" t="s">
        <v>39</v>
      </c>
      <c r="C642" s="727" t="s">
        <v>99</v>
      </c>
      <c r="D642" s="47" t="s">
        <v>60</v>
      </c>
      <c r="E642" s="43">
        <v>342900</v>
      </c>
      <c r="F642" s="43" t="s">
        <v>2518</v>
      </c>
      <c r="G642" s="136">
        <v>43510</v>
      </c>
      <c r="H642" s="493">
        <v>43519</v>
      </c>
      <c r="I642" s="52">
        <f ca="1" t="shared" si="17"/>
        <v>385</v>
      </c>
      <c r="J642" s="959" t="s">
        <v>78</v>
      </c>
      <c r="K642" s="52"/>
      <c r="L642" s="339">
        <v>43523</v>
      </c>
      <c r="M642" s="338"/>
      <c r="N642" s="478" t="s">
        <v>2519</v>
      </c>
      <c r="O642" s="70" t="s">
        <v>225</v>
      </c>
      <c r="P642" s="48" t="s">
        <v>84</v>
      </c>
      <c r="Q642" s="452">
        <v>43515</v>
      </c>
      <c r="R642" s="171">
        <v>43515</v>
      </c>
      <c r="S642" s="48">
        <f ca="1" t="shared" si="18"/>
        <v>389</v>
      </c>
      <c r="T642" s="354" t="s">
        <v>47</v>
      </c>
      <c r="U642" s="1837" t="s">
        <v>2520</v>
      </c>
      <c r="V642" s="13"/>
    </row>
    <row r="643" s="14" customFormat="1" ht="21.75" customHeight="1" spans="1:22">
      <c r="A643" s="1658">
        <v>6</v>
      </c>
      <c r="B643" s="1223" t="s">
        <v>39</v>
      </c>
      <c r="C643" s="727" t="s">
        <v>99</v>
      </c>
      <c r="D643" s="47" t="s">
        <v>41</v>
      </c>
      <c r="E643" s="43">
        <v>342900</v>
      </c>
      <c r="F643" s="43" t="s">
        <v>2521</v>
      </c>
      <c r="G643" s="136">
        <v>43514</v>
      </c>
      <c r="H643" s="493">
        <v>43526</v>
      </c>
      <c r="I643" s="52">
        <f ca="1" t="shared" si="17"/>
        <v>378</v>
      </c>
      <c r="J643" s="959" t="s">
        <v>78</v>
      </c>
      <c r="K643" s="52"/>
      <c r="L643" s="339">
        <v>43523</v>
      </c>
      <c r="M643" s="338"/>
      <c r="N643" s="478" t="s">
        <v>2522</v>
      </c>
      <c r="O643" s="70" t="s">
        <v>88</v>
      </c>
      <c r="P643" s="48" t="s">
        <v>84</v>
      </c>
      <c r="Q643" s="452">
        <v>43509</v>
      </c>
      <c r="R643" s="171">
        <v>43514</v>
      </c>
      <c r="S643" s="48">
        <f ca="1" t="shared" si="18"/>
        <v>390</v>
      </c>
      <c r="T643" s="354" t="s">
        <v>47</v>
      </c>
      <c r="U643" s="1837" t="s">
        <v>2523</v>
      </c>
      <c r="V643" s="13"/>
    </row>
    <row r="644" s="14" customFormat="1" ht="21.75" customHeight="1" spans="1:22">
      <c r="A644" s="1658">
        <v>1</v>
      </c>
      <c r="B644" s="1223" t="s">
        <v>39</v>
      </c>
      <c r="C644" s="727" t="s">
        <v>49</v>
      </c>
      <c r="D644" s="44" t="s">
        <v>41</v>
      </c>
      <c r="E644" s="55">
        <v>307000</v>
      </c>
      <c r="F644" s="55" t="s">
        <v>2524</v>
      </c>
      <c r="G644" s="132">
        <v>43514</v>
      </c>
      <c r="H644" s="1074">
        <v>43530</v>
      </c>
      <c r="I644" s="52">
        <f ca="1" t="shared" ref="I644:I707" si="19">TODAY()-H644</f>
        <v>374</v>
      </c>
      <c r="J644" s="959" t="s">
        <v>2510</v>
      </c>
      <c r="K644" s="52"/>
      <c r="L644" s="339">
        <v>43522</v>
      </c>
      <c r="M644" s="338"/>
      <c r="N644" s="354" t="s">
        <v>2525</v>
      </c>
      <c r="O644" s="70" t="s">
        <v>171</v>
      </c>
      <c r="P644" s="48" t="s">
        <v>59</v>
      </c>
      <c r="Q644" s="452">
        <v>43477</v>
      </c>
      <c r="R644" s="171">
        <v>43514</v>
      </c>
      <c r="S644" s="48">
        <f ca="1" t="shared" si="18"/>
        <v>390</v>
      </c>
      <c r="T644" s="354" t="s">
        <v>47</v>
      </c>
      <c r="U644" s="1837" t="s">
        <v>1569</v>
      </c>
      <c r="V644" s="13"/>
    </row>
    <row r="645" s="14" customFormat="1" ht="21.75" customHeight="1" spans="1:22">
      <c r="A645" s="1658">
        <v>9</v>
      </c>
      <c r="B645" s="1223" t="s">
        <v>39</v>
      </c>
      <c r="C645" s="727" t="s">
        <v>99</v>
      </c>
      <c r="D645" s="44" t="s">
        <v>41</v>
      </c>
      <c r="E645" s="55">
        <v>342900</v>
      </c>
      <c r="F645" s="55" t="s">
        <v>2526</v>
      </c>
      <c r="G645" s="132">
        <v>43516</v>
      </c>
      <c r="H645" s="1074">
        <v>43529</v>
      </c>
      <c r="I645" s="52">
        <f ca="1" t="shared" si="19"/>
        <v>375</v>
      </c>
      <c r="J645" s="959" t="s">
        <v>78</v>
      </c>
      <c r="K645" s="52"/>
      <c r="L645" s="339">
        <v>43523</v>
      </c>
      <c r="M645" s="338"/>
      <c r="N645" s="478" t="s">
        <v>2527</v>
      </c>
      <c r="O645" s="70" t="s">
        <v>70</v>
      </c>
      <c r="P645" s="48" t="s">
        <v>59</v>
      </c>
      <c r="Q645" s="452">
        <v>43516</v>
      </c>
      <c r="R645" s="171">
        <v>43516</v>
      </c>
      <c r="S645" s="48">
        <f ca="1" t="shared" si="18"/>
        <v>388</v>
      </c>
      <c r="T645" s="354" t="s">
        <v>47</v>
      </c>
      <c r="U645" s="1837"/>
      <c r="V645" s="13"/>
    </row>
    <row r="646" s="14" customFormat="1" ht="21.75" customHeight="1" spans="1:22">
      <c r="A646" s="1658">
        <v>22</v>
      </c>
      <c r="B646" s="1223" t="s">
        <v>39</v>
      </c>
      <c r="C646" s="727" t="s">
        <v>99</v>
      </c>
      <c r="D646" s="44" t="s">
        <v>145</v>
      </c>
      <c r="E646" s="55">
        <v>342900</v>
      </c>
      <c r="F646" s="55" t="s">
        <v>2528</v>
      </c>
      <c r="G646" s="132">
        <v>43516</v>
      </c>
      <c r="H646" s="1074">
        <v>43529</v>
      </c>
      <c r="I646" s="52">
        <f ca="1" t="shared" si="19"/>
        <v>375</v>
      </c>
      <c r="J646" s="959" t="s">
        <v>78</v>
      </c>
      <c r="K646" s="52"/>
      <c r="L646" s="339">
        <v>43523</v>
      </c>
      <c r="M646" s="338"/>
      <c r="N646" s="478" t="s">
        <v>2529</v>
      </c>
      <c r="O646" s="70" t="s">
        <v>88</v>
      </c>
      <c r="P646" s="48" t="s">
        <v>89</v>
      </c>
      <c r="Q646" s="452">
        <v>43519</v>
      </c>
      <c r="R646" s="171">
        <v>43519</v>
      </c>
      <c r="S646" s="48">
        <f ca="1" t="shared" si="18"/>
        <v>385</v>
      </c>
      <c r="T646" s="354" t="s">
        <v>106</v>
      </c>
      <c r="U646" s="1837"/>
      <c r="V646" s="13"/>
    </row>
    <row r="647" s="14" customFormat="1" ht="21.75" customHeight="1" spans="1:22">
      <c r="A647" s="1658">
        <v>2</v>
      </c>
      <c r="B647" s="1223" t="s">
        <v>39</v>
      </c>
      <c r="C647" s="727" t="s">
        <v>49</v>
      </c>
      <c r="D647" s="44" t="s">
        <v>41</v>
      </c>
      <c r="E647" s="55">
        <v>307000</v>
      </c>
      <c r="F647" s="43" t="s">
        <v>2530</v>
      </c>
      <c r="G647" s="132">
        <v>43519</v>
      </c>
      <c r="H647" s="1074">
        <v>43529</v>
      </c>
      <c r="I647" s="48">
        <f ca="1" t="shared" si="19"/>
        <v>375</v>
      </c>
      <c r="J647" s="959" t="s">
        <v>2510</v>
      </c>
      <c r="K647" s="52"/>
      <c r="L647" s="339">
        <v>43523</v>
      </c>
      <c r="M647" s="338"/>
      <c r="N647" s="354" t="s">
        <v>2531</v>
      </c>
      <c r="O647" s="70" t="s">
        <v>12</v>
      </c>
      <c r="P647" s="48" t="s">
        <v>59</v>
      </c>
      <c r="Q647" s="452">
        <v>43512</v>
      </c>
      <c r="R647" s="171">
        <v>43521</v>
      </c>
      <c r="S647" s="48">
        <f ca="1" t="shared" si="18"/>
        <v>383</v>
      </c>
      <c r="T647" s="354" t="s">
        <v>47</v>
      </c>
      <c r="U647" s="1837" t="s">
        <v>2532</v>
      </c>
      <c r="V647" s="13"/>
    </row>
    <row r="648" s="14" customFormat="1" ht="21.75" customHeight="1" spans="1:22">
      <c r="A648" s="1658">
        <v>9</v>
      </c>
      <c r="B648" s="1223" t="s">
        <v>39</v>
      </c>
      <c r="C648" s="727" t="s">
        <v>99</v>
      </c>
      <c r="D648" s="44" t="s">
        <v>41</v>
      </c>
      <c r="E648" s="55">
        <v>342900</v>
      </c>
      <c r="F648" s="43" t="s">
        <v>2533</v>
      </c>
      <c r="G648" s="132">
        <v>43516</v>
      </c>
      <c r="H648" s="1074">
        <v>43530</v>
      </c>
      <c r="I648" s="52">
        <f ca="1" t="shared" si="19"/>
        <v>374</v>
      </c>
      <c r="J648" s="959" t="s">
        <v>78</v>
      </c>
      <c r="K648" s="52"/>
      <c r="L648" s="339">
        <v>43523</v>
      </c>
      <c r="M648" s="338"/>
      <c r="N648" s="478" t="s">
        <v>2534</v>
      </c>
      <c r="O648" s="70" t="s">
        <v>1898</v>
      </c>
      <c r="P648" s="48" t="s">
        <v>59</v>
      </c>
      <c r="Q648" s="452">
        <v>43527</v>
      </c>
      <c r="R648" s="171">
        <v>43527</v>
      </c>
      <c r="S648" s="48">
        <f ca="1" t="shared" si="18"/>
        <v>377</v>
      </c>
      <c r="T648" s="354" t="s">
        <v>47</v>
      </c>
      <c r="U648" s="1837" t="s">
        <v>2532</v>
      </c>
      <c r="V648" s="13"/>
    </row>
    <row r="649" s="14" customFormat="1" ht="21.75" customHeight="1" spans="1:22">
      <c r="A649" s="1658">
        <v>12</v>
      </c>
      <c r="B649" s="1223" t="s">
        <v>39</v>
      </c>
      <c r="C649" s="727" t="s">
        <v>99</v>
      </c>
      <c r="D649" s="44" t="s">
        <v>41</v>
      </c>
      <c r="E649" s="55">
        <v>342900</v>
      </c>
      <c r="F649" s="43" t="s">
        <v>2535</v>
      </c>
      <c r="G649" s="132">
        <v>43516</v>
      </c>
      <c r="H649" s="1074">
        <v>43530</v>
      </c>
      <c r="I649" s="52">
        <f ca="1" t="shared" si="19"/>
        <v>374</v>
      </c>
      <c r="J649" s="959" t="s">
        <v>78</v>
      </c>
      <c r="K649" s="52"/>
      <c r="L649" s="339">
        <v>43534</v>
      </c>
      <c r="M649" s="338"/>
      <c r="N649" s="354" t="s">
        <v>2536</v>
      </c>
      <c r="O649" s="70" t="s">
        <v>1898</v>
      </c>
      <c r="P649" s="48" t="s">
        <v>59</v>
      </c>
      <c r="Q649" s="452">
        <v>43513</v>
      </c>
      <c r="R649" s="171">
        <v>43516</v>
      </c>
      <c r="S649" s="48">
        <f ca="1" t="shared" si="18"/>
        <v>388</v>
      </c>
      <c r="T649" s="354" t="s">
        <v>47</v>
      </c>
      <c r="U649" s="1837" t="s">
        <v>2532</v>
      </c>
      <c r="V649" s="13"/>
    </row>
    <row r="650" s="14" customFormat="1" ht="21.75" customHeight="1" spans="1:22">
      <c r="A650" s="1658">
        <v>4</v>
      </c>
      <c r="B650" s="1223" t="s">
        <v>39</v>
      </c>
      <c r="C650" s="727" t="s">
        <v>49</v>
      </c>
      <c r="D650" s="44" t="s">
        <v>50</v>
      </c>
      <c r="E650" s="55">
        <v>307000</v>
      </c>
      <c r="F650" s="43" t="s">
        <v>2537</v>
      </c>
      <c r="G650" s="132">
        <v>43519</v>
      </c>
      <c r="H650" s="1074">
        <v>43529</v>
      </c>
      <c r="I650" s="52">
        <f ca="1" t="shared" si="19"/>
        <v>375</v>
      </c>
      <c r="J650" s="959" t="s">
        <v>2510</v>
      </c>
      <c r="K650" s="52"/>
      <c r="L650" s="339">
        <v>43523</v>
      </c>
      <c r="M650" s="338"/>
      <c r="N650" s="354" t="s">
        <v>2538</v>
      </c>
      <c r="O650" s="70" t="s">
        <v>109</v>
      </c>
      <c r="P650" s="48" t="s">
        <v>89</v>
      </c>
      <c r="Q650" s="452">
        <v>43519</v>
      </c>
      <c r="R650" s="171">
        <v>43521</v>
      </c>
      <c r="S650" s="48">
        <f ca="1" t="shared" si="18"/>
        <v>383</v>
      </c>
      <c r="T650" s="354" t="s">
        <v>47</v>
      </c>
      <c r="U650" s="1837" t="s">
        <v>2539</v>
      </c>
      <c r="V650" s="13"/>
    </row>
    <row r="651" s="14" customFormat="1" ht="21.75" customHeight="1" spans="1:22">
      <c r="A651" s="1658">
        <v>1</v>
      </c>
      <c r="B651" s="1223" t="s">
        <v>39</v>
      </c>
      <c r="C651" s="727" t="s">
        <v>49</v>
      </c>
      <c r="D651" s="1833" t="s">
        <v>41</v>
      </c>
      <c r="E651" s="940">
        <v>307000</v>
      </c>
      <c r="F651" s="43" t="s">
        <v>2540</v>
      </c>
      <c r="G651" s="1601">
        <v>43519</v>
      </c>
      <c r="H651" s="1564">
        <v>43534</v>
      </c>
      <c r="I651" s="52">
        <f ca="1" t="shared" si="19"/>
        <v>370</v>
      </c>
      <c r="J651" s="959" t="s">
        <v>2510</v>
      </c>
      <c r="K651" s="52"/>
      <c r="L651" s="339">
        <v>43522</v>
      </c>
      <c r="M651" s="338"/>
      <c r="N651" s="354" t="s">
        <v>2541</v>
      </c>
      <c r="O651" s="70" t="s">
        <v>12</v>
      </c>
      <c r="P651" s="48" t="s">
        <v>59</v>
      </c>
      <c r="Q651" s="452">
        <v>43520</v>
      </c>
      <c r="R651" s="171">
        <v>43521</v>
      </c>
      <c r="S651" s="48">
        <f ca="1" t="shared" si="18"/>
        <v>383</v>
      </c>
      <c r="T651" s="354" t="s">
        <v>47</v>
      </c>
      <c r="U651" s="1837" t="s">
        <v>855</v>
      </c>
      <c r="V651" s="13"/>
    </row>
    <row r="652" s="14" customFormat="1" ht="21.75" customHeight="1" spans="1:22">
      <c r="A652" s="1658">
        <v>12</v>
      </c>
      <c r="B652" s="1223" t="s">
        <v>39</v>
      </c>
      <c r="C652" s="727" t="s">
        <v>99</v>
      </c>
      <c r="D652" s="44" t="s">
        <v>645</v>
      </c>
      <c r="E652" s="55">
        <v>342900</v>
      </c>
      <c r="F652" s="43" t="s">
        <v>2542</v>
      </c>
      <c r="G652" s="132">
        <v>43516</v>
      </c>
      <c r="H652" s="1074">
        <v>43529</v>
      </c>
      <c r="I652" s="52">
        <f ca="1" t="shared" si="19"/>
        <v>375</v>
      </c>
      <c r="J652" s="959" t="s">
        <v>78</v>
      </c>
      <c r="K652" s="52"/>
      <c r="L652" s="339">
        <v>43535</v>
      </c>
      <c r="M652" s="338"/>
      <c r="N652" s="478" t="s">
        <v>2543</v>
      </c>
      <c r="O652" s="70" t="s">
        <v>1898</v>
      </c>
      <c r="P652" s="48" t="s">
        <v>89</v>
      </c>
      <c r="Q652" s="452">
        <v>43526</v>
      </c>
      <c r="R652" s="171">
        <v>43526</v>
      </c>
      <c r="S652" s="48">
        <f ca="1" t="shared" si="18"/>
        <v>378</v>
      </c>
      <c r="T652" s="354" t="s">
        <v>47</v>
      </c>
      <c r="U652" s="1837" t="s">
        <v>2544</v>
      </c>
      <c r="V652" s="13"/>
    </row>
    <row r="653" s="14" customFormat="1" ht="21.75" customHeight="1" spans="1:22">
      <c r="A653" s="1658">
        <v>6</v>
      </c>
      <c r="B653" s="1223" t="s">
        <v>39</v>
      </c>
      <c r="C653" s="727" t="s">
        <v>99</v>
      </c>
      <c r="D653" s="44" t="s">
        <v>41</v>
      </c>
      <c r="E653" s="55">
        <v>342900</v>
      </c>
      <c r="F653" s="43" t="s">
        <v>2545</v>
      </c>
      <c r="G653" s="132">
        <v>43516</v>
      </c>
      <c r="H653" s="1074">
        <v>43530</v>
      </c>
      <c r="I653" s="52">
        <f ca="1" t="shared" si="19"/>
        <v>374</v>
      </c>
      <c r="J653" s="959" t="s">
        <v>78</v>
      </c>
      <c r="K653" s="52"/>
      <c r="L653" s="339">
        <v>43523</v>
      </c>
      <c r="M653" s="338"/>
      <c r="N653" s="354" t="s">
        <v>2546</v>
      </c>
      <c r="O653" s="70" t="s">
        <v>225</v>
      </c>
      <c r="P653" s="48" t="s">
        <v>84</v>
      </c>
      <c r="Q653" s="452">
        <v>43526</v>
      </c>
      <c r="R653" s="171">
        <v>43526</v>
      </c>
      <c r="S653" s="48">
        <f ca="1" t="shared" si="18"/>
        <v>378</v>
      </c>
      <c r="T653" s="354" t="s">
        <v>106</v>
      </c>
      <c r="U653" s="1837" t="s">
        <v>2547</v>
      </c>
      <c r="V653" s="13"/>
    </row>
    <row r="654" s="14" customFormat="1" ht="21.75" customHeight="1" spans="1:23">
      <c r="A654" s="1658">
        <v>23</v>
      </c>
      <c r="B654" s="1223" t="s">
        <v>39</v>
      </c>
      <c r="C654" s="727" t="s">
        <v>99</v>
      </c>
      <c r="D654" s="44" t="s">
        <v>645</v>
      </c>
      <c r="E654" s="55">
        <v>342900</v>
      </c>
      <c r="F654" s="43" t="s">
        <v>2548</v>
      </c>
      <c r="G654" s="132">
        <v>43516</v>
      </c>
      <c r="H654" s="1074">
        <v>43531</v>
      </c>
      <c r="I654" s="52">
        <f ca="1" t="shared" si="19"/>
        <v>373</v>
      </c>
      <c r="J654" s="959" t="s">
        <v>78</v>
      </c>
      <c r="K654" s="959"/>
      <c r="L654" s="339">
        <v>43544</v>
      </c>
      <c r="M654" s="338"/>
      <c r="N654" s="478" t="s">
        <v>2549</v>
      </c>
      <c r="O654" s="70" t="s">
        <v>12</v>
      </c>
      <c r="P654" s="48" t="s">
        <v>59</v>
      </c>
      <c r="Q654" s="452">
        <v>43527</v>
      </c>
      <c r="R654" s="171">
        <v>43527</v>
      </c>
      <c r="S654" s="48">
        <f ca="1" t="shared" si="18"/>
        <v>377</v>
      </c>
      <c r="T654" s="354" t="s">
        <v>47</v>
      </c>
      <c r="U654" s="1837" t="s">
        <v>2550</v>
      </c>
      <c r="V654" s="1837"/>
      <c r="W654" s="13"/>
    </row>
    <row r="655" s="1657" customFormat="1" ht="23.1" customHeight="1" spans="1:22">
      <c r="A655" s="1658">
        <v>45</v>
      </c>
      <c r="B655" s="1688" t="s">
        <v>39</v>
      </c>
      <c r="C655" s="706" t="s">
        <v>2506</v>
      </c>
      <c r="D655" s="1833" t="s">
        <v>645</v>
      </c>
      <c r="E655" s="940">
        <v>371000</v>
      </c>
      <c r="F655" s="43" t="s">
        <v>2551</v>
      </c>
      <c r="G655" s="1601">
        <v>43475</v>
      </c>
      <c r="H655" s="1564">
        <v>43484</v>
      </c>
      <c r="I655" s="1568">
        <f ca="1" t="shared" si="19"/>
        <v>420</v>
      </c>
      <c r="J655" s="1694" t="s">
        <v>78</v>
      </c>
      <c r="K655" s="1568"/>
      <c r="L655" s="339">
        <v>43545</v>
      </c>
      <c r="M655" s="338" t="s">
        <v>52</v>
      </c>
      <c r="N655" s="70" t="s">
        <v>2552</v>
      </c>
      <c r="O655" s="70" t="s">
        <v>225</v>
      </c>
      <c r="P655" s="48" t="s">
        <v>59</v>
      </c>
      <c r="Q655" s="452">
        <v>43533</v>
      </c>
      <c r="R655" s="171">
        <v>43536</v>
      </c>
      <c r="S655" s="48">
        <f ca="1" t="shared" si="18"/>
        <v>368</v>
      </c>
      <c r="T655" s="354" t="s">
        <v>47</v>
      </c>
      <c r="U655" s="1837" t="s">
        <v>2550</v>
      </c>
      <c r="V655" s="13"/>
    </row>
    <row r="656" s="14" customFormat="1" ht="21.75" customHeight="1" spans="1:22">
      <c r="A656" s="1658">
        <v>38</v>
      </c>
      <c r="B656" s="1223" t="s">
        <v>39</v>
      </c>
      <c r="C656" s="727" t="s">
        <v>99</v>
      </c>
      <c r="D656" s="44" t="s">
        <v>753</v>
      </c>
      <c r="E656" s="55">
        <v>342900</v>
      </c>
      <c r="F656" s="43" t="s">
        <v>2553</v>
      </c>
      <c r="G656" s="132">
        <v>43487</v>
      </c>
      <c r="H656" s="1074">
        <v>43496</v>
      </c>
      <c r="I656" s="52">
        <f ca="1" t="shared" si="19"/>
        <v>408</v>
      </c>
      <c r="J656" s="959" t="s">
        <v>78</v>
      </c>
      <c r="K656" s="52"/>
      <c r="L656" s="339">
        <v>43552</v>
      </c>
      <c r="M656" s="338"/>
      <c r="N656" s="478" t="s">
        <v>2554</v>
      </c>
      <c r="O656" s="70" t="s">
        <v>2555</v>
      </c>
      <c r="P656" s="48" t="s">
        <v>744</v>
      </c>
      <c r="Q656" s="452">
        <v>43546</v>
      </c>
      <c r="R656" s="171">
        <v>43550</v>
      </c>
      <c r="S656" s="48">
        <f ca="1" t="shared" si="18"/>
        <v>354</v>
      </c>
      <c r="T656" s="354" t="s">
        <v>106</v>
      </c>
      <c r="U656" s="1837" t="s">
        <v>1606</v>
      </c>
      <c r="V656" s="13"/>
    </row>
    <row r="657" s="14" customFormat="1" ht="21.75" customHeight="1" spans="1:22">
      <c r="A657" s="1658">
        <v>16</v>
      </c>
      <c r="B657" s="1223" t="s">
        <v>39</v>
      </c>
      <c r="C657" s="727" t="s">
        <v>99</v>
      </c>
      <c r="D657" s="47" t="s">
        <v>41</v>
      </c>
      <c r="E657" s="43">
        <v>342900</v>
      </c>
      <c r="F657" s="43" t="s">
        <v>2556</v>
      </c>
      <c r="G657" s="136">
        <v>43516</v>
      </c>
      <c r="H657" s="493">
        <v>43533</v>
      </c>
      <c r="I657" s="52">
        <f ca="1" t="shared" si="19"/>
        <v>371</v>
      </c>
      <c r="J657" s="959" t="s">
        <v>78</v>
      </c>
      <c r="K657" s="52"/>
      <c r="L657" s="339">
        <v>43523</v>
      </c>
      <c r="M657" s="338" t="s">
        <v>52</v>
      </c>
      <c r="N657" s="478" t="s">
        <v>2557</v>
      </c>
      <c r="O657" s="70" t="s">
        <v>70</v>
      </c>
      <c r="P657" s="48" t="s">
        <v>59</v>
      </c>
      <c r="Q657" s="452">
        <v>43530</v>
      </c>
      <c r="R657" s="171">
        <v>43534</v>
      </c>
      <c r="S657" s="48">
        <f ca="1" t="shared" si="18"/>
        <v>370</v>
      </c>
      <c r="T657" s="354" t="s">
        <v>47</v>
      </c>
      <c r="U657" s="1837" t="s">
        <v>868</v>
      </c>
      <c r="V657" s="13"/>
    </row>
    <row r="658" s="14" customFormat="1" ht="21.75" customHeight="1" spans="1:22">
      <c r="A658" s="1658">
        <v>18</v>
      </c>
      <c r="B658" s="1223" t="s">
        <v>39</v>
      </c>
      <c r="C658" s="727" t="s">
        <v>99</v>
      </c>
      <c r="D658" s="44" t="s">
        <v>41</v>
      </c>
      <c r="E658" s="55">
        <v>342900</v>
      </c>
      <c r="F658" s="43" t="s">
        <v>2558</v>
      </c>
      <c r="G658" s="132">
        <v>43516</v>
      </c>
      <c r="H658" s="1074">
        <v>43530</v>
      </c>
      <c r="I658" s="52">
        <f ca="1" t="shared" si="19"/>
        <v>374</v>
      </c>
      <c r="J658" s="959" t="s">
        <v>78</v>
      </c>
      <c r="K658" s="52"/>
      <c r="L658" s="339">
        <v>43549</v>
      </c>
      <c r="M658" s="338"/>
      <c r="N658" s="478" t="s">
        <v>2559</v>
      </c>
      <c r="O658" s="478" t="s">
        <v>1439</v>
      </c>
      <c r="P658" s="48" t="s">
        <v>89</v>
      </c>
      <c r="Q658" s="452">
        <v>43485</v>
      </c>
      <c r="R658" s="171">
        <v>43534</v>
      </c>
      <c r="S658" s="48">
        <f ca="1" t="shared" si="18"/>
        <v>370</v>
      </c>
      <c r="T658" s="354" t="s">
        <v>47</v>
      </c>
      <c r="U658" s="1837" t="s">
        <v>1606</v>
      </c>
      <c r="V658" s="13"/>
    </row>
    <row r="659" s="14" customFormat="1" ht="21.75" customHeight="1" spans="1:22">
      <c r="A659" s="1658">
        <v>6</v>
      </c>
      <c r="B659" s="1223" t="s">
        <v>39</v>
      </c>
      <c r="C659" s="727" t="s">
        <v>49</v>
      </c>
      <c r="D659" s="1833" t="s">
        <v>41</v>
      </c>
      <c r="E659" s="43">
        <v>300800</v>
      </c>
      <c r="F659" s="427" t="s">
        <v>2560</v>
      </c>
      <c r="G659" s="1704">
        <v>43536</v>
      </c>
      <c r="H659" s="1564">
        <v>43542</v>
      </c>
      <c r="I659" s="48">
        <f ca="1" t="shared" si="19"/>
        <v>362</v>
      </c>
      <c r="J659" s="959" t="s">
        <v>2510</v>
      </c>
      <c r="K659" s="52"/>
      <c r="L659" s="339">
        <v>43551</v>
      </c>
      <c r="M659" s="338"/>
      <c r="N659" s="354" t="s">
        <v>2561</v>
      </c>
      <c r="O659" s="70" t="s">
        <v>171</v>
      </c>
      <c r="P659" s="48" t="s">
        <v>59</v>
      </c>
      <c r="Q659" s="452">
        <v>43520</v>
      </c>
      <c r="R659" s="171">
        <v>43537</v>
      </c>
      <c r="S659" s="48">
        <f ca="1" t="shared" si="18"/>
        <v>367</v>
      </c>
      <c r="T659" s="354" t="s">
        <v>47</v>
      </c>
      <c r="U659" s="1837" t="s">
        <v>878</v>
      </c>
      <c r="V659" s="13"/>
    </row>
    <row r="660" s="14" customFormat="1" ht="21.75" customHeight="1" spans="1:22">
      <c r="A660" s="1658">
        <v>24</v>
      </c>
      <c r="B660" s="1223" t="s">
        <v>39</v>
      </c>
      <c r="C660" s="727" t="s">
        <v>99</v>
      </c>
      <c r="D660" s="44" t="s">
        <v>145</v>
      </c>
      <c r="E660" s="55">
        <v>335800</v>
      </c>
      <c r="F660" s="43" t="s">
        <v>2562</v>
      </c>
      <c r="G660" s="132">
        <v>43516</v>
      </c>
      <c r="H660" s="1074">
        <v>43529</v>
      </c>
      <c r="I660" s="52">
        <f ca="1" t="shared" si="19"/>
        <v>375</v>
      </c>
      <c r="J660" s="959" t="s">
        <v>78</v>
      </c>
      <c r="K660" s="52"/>
      <c r="L660" s="339">
        <v>43551</v>
      </c>
      <c r="M660" s="338" t="s">
        <v>52</v>
      </c>
      <c r="N660" s="52" t="s">
        <v>2563</v>
      </c>
      <c r="O660" s="52" t="s">
        <v>70</v>
      </c>
      <c r="P660" s="52" t="s">
        <v>59</v>
      </c>
      <c r="Q660" s="452">
        <v>43540</v>
      </c>
      <c r="R660" s="171">
        <v>43540</v>
      </c>
      <c r="S660" s="48">
        <f ca="1" t="shared" si="18"/>
        <v>364</v>
      </c>
      <c r="T660" s="52" t="s">
        <v>47</v>
      </c>
      <c r="U660" s="1837" t="s">
        <v>2564</v>
      </c>
      <c r="V660" s="13"/>
    </row>
    <row r="661" s="14" customFormat="1" ht="21.75" customHeight="1" spans="1:22">
      <c r="A661" s="1658">
        <v>8</v>
      </c>
      <c r="B661" s="1223" t="s">
        <v>39</v>
      </c>
      <c r="C661" s="727" t="s">
        <v>49</v>
      </c>
      <c r="D661" s="1833" t="s">
        <v>41</v>
      </c>
      <c r="E661" s="43">
        <v>300800</v>
      </c>
      <c r="F661" s="427" t="s">
        <v>2565</v>
      </c>
      <c r="G661" s="1704">
        <v>43536</v>
      </c>
      <c r="H661" s="1564">
        <v>43542</v>
      </c>
      <c r="I661" s="48">
        <f ca="1" t="shared" si="19"/>
        <v>362</v>
      </c>
      <c r="J661" s="959" t="s">
        <v>2510</v>
      </c>
      <c r="K661" s="52"/>
      <c r="L661" s="339">
        <v>43551</v>
      </c>
      <c r="M661" s="338"/>
      <c r="N661" s="452" t="s">
        <v>2566</v>
      </c>
      <c r="O661" s="354" t="s">
        <v>2361</v>
      </c>
      <c r="P661" s="48" t="s">
        <v>84</v>
      </c>
      <c r="Q661" s="452">
        <v>43526</v>
      </c>
      <c r="R661" s="171">
        <v>43537</v>
      </c>
      <c r="S661" s="48">
        <f ca="1" t="shared" si="18"/>
        <v>367</v>
      </c>
      <c r="T661" s="354" t="s">
        <v>47</v>
      </c>
      <c r="U661" s="1837" t="s">
        <v>2567</v>
      </c>
      <c r="V661" s="13"/>
    </row>
    <row r="662" s="1452" customFormat="1" ht="21" customHeight="1" spans="1:22">
      <c r="A662" s="1840">
        <v>5</v>
      </c>
      <c r="B662" s="1841" t="s">
        <v>39</v>
      </c>
      <c r="C662" s="1842" t="s">
        <v>49</v>
      </c>
      <c r="D662" s="1843" t="s">
        <v>41</v>
      </c>
      <c r="E662" s="1430">
        <v>300800</v>
      </c>
      <c r="F662" s="1844" t="s">
        <v>2568</v>
      </c>
      <c r="G662" s="1845">
        <v>43536</v>
      </c>
      <c r="H662" s="1074">
        <v>43549</v>
      </c>
      <c r="I662" s="1243">
        <f ca="1" t="shared" si="19"/>
        <v>355</v>
      </c>
      <c r="J662" s="1856" t="s">
        <v>2510</v>
      </c>
      <c r="K662" s="1249"/>
      <c r="L662" s="1857">
        <v>43552</v>
      </c>
      <c r="M662" s="1858"/>
      <c r="N662" s="1295" t="s">
        <v>2569</v>
      </c>
      <c r="O662" s="1246" t="s">
        <v>70</v>
      </c>
      <c r="P662" s="1243" t="s">
        <v>59</v>
      </c>
      <c r="Q662" s="1400">
        <v>43520</v>
      </c>
      <c r="R662" s="1726">
        <v>43537</v>
      </c>
      <c r="S662" s="1243">
        <f ca="1" t="shared" si="18"/>
        <v>367</v>
      </c>
      <c r="T662" s="1295" t="s">
        <v>47</v>
      </c>
      <c r="U662" s="1256" t="s">
        <v>2570</v>
      </c>
      <c r="V662" s="1728"/>
    </row>
    <row r="663" s="1452" customFormat="1" ht="21" customHeight="1" spans="1:22">
      <c r="A663" s="1840">
        <v>8</v>
      </c>
      <c r="B663" s="1841" t="s">
        <v>39</v>
      </c>
      <c r="C663" s="1842" t="s">
        <v>49</v>
      </c>
      <c r="D663" s="1846" t="s">
        <v>41</v>
      </c>
      <c r="E663" s="1430">
        <v>300800</v>
      </c>
      <c r="F663" s="1844" t="s">
        <v>2571</v>
      </c>
      <c r="G663" s="1847">
        <v>43531</v>
      </c>
      <c r="H663" s="1564">
        <v>43542</v>
      </c>
      <c r="I663" s="1243">
        <f ca="1" t="shared" si="19"/>
        <v>362</v>
      </c>
      <c r="J663" s="1856" t="s">
        <v>2510</v>
      </c>
      <c r="K663" s="1249"/>
      <c r="L663" s="1857">
        <v>43552</v>
      </c>
      <c r="M663" s="1858"/>
      <c r="N663" s="1400" t="s">
        <v>2572</v>
      </c>
      <c r="O663" s="1295" t="s">
        <v>88</v>
      </c>
      <c r="P663" s="1243" t="s">
        <v>89</v>
      </c>
      <c r="Q663" s="1400">
        <v>43529</v>
      </c>
      <c r="R663" s="1726">
        <v>43537</v>
      </c>
      <c r="S663" s="1243">
        <f ca="1" t="shared" si="18"/>
        <v>367</v>
      </c>
      <c r="T663" s="1295" t="s">
        <v>47</v>
      </c>
      <c r="U663" s="1256" t="s">
        <v>2570</v>
      </c>
      <c r="V663" s="1728"/>
    </row>
    <row r="664" s="1452" customFormat="1" ht="21" customHeight="1" spans="1:22">
      <c r="A664" s="1840">
        <v>9</v>
      </c>
      <c r="B664" s="1841" t="s">
        <v>39</v>
      </c>
      <c r="C664" s="1842" t="s">
        <v>49</v>
      </c>
      <c r="D664" s="1843" t="s">
        <v>145</v>
      </c>
      <c r="E664" s="1430">
        <v>300800</v>
      </c>
      <c r="F664" s="1430" t="s">
        <v>2573</v>
      </c>
      <c r="G664" s="1227">
        <v>43510</v>
      </c>
      <c r="H664" s="1074">
        <v>43521</v>
      </c>
      <c r="I664" s="1249">
        <f ca="1" t="shared" si="19"/>
        <v>383</v>
      </c>
      <c r="J664" s="1856" t="s">
        <v>2510</v>
      </c>
      <c r="K664" s="1249"/>
      <c r="L664" s="1857">
        <v>43523</v>
      </c>
      <c r="M664" s="1858"/>
      <c r="N664" s="1619" t="s">
        <v>2574</v>
      </c>
      <c r="O664" s="1246" t="s">
        <v>88</v>
      </c>
      <c r="P664" s="1243" t="s">
        <v>89</v>
      </c>
      <c r="Q664" s="1400">
        <v>43547</v>
      </c>
      <c r="R664" s="1726">
        <v>43548</v>
      </c>
      <c r="S664" s="1243">
        <f ca="1" t="shared" si="18"/>
        <v>356</v>
      </c>
      <c r="T664" s="1295" t="s">
        <v>47</v>
      </c>
      <c r="U664" s="1256" t="s">
        <v>2570</v>
      </c>
      <c r="V664" s="1257" t="s">
        <v>2575</v>
      </c>
    </row>
    <row r="665" s="1452" customFormat="1" ht="21" customHeight="1" spans="1:22">
      <c r="A665" s="1840">
        <v>11</v>
      </c>
      <c r="B665" s="1841" t="s">
        <v>39</v>
      </c>
      <c r="C665" s="1842" t="s">
        <v>49</v>
      </c>
      <c r="D665" s="1843" t="s">
        <v>50</v>
      </c>
      <c r="E665" s="1430">
        <v>300800</v>
      </c>
      <c r="F665" s="1844" t="s">
        <v>2576</v>
      </c>
      <c r="G665" s="1845">
        <v>43537</v>
      </c>
      <c r="H665" s="1074">
        <v>43549</v>
      </c>
      <c r="I665" s="1243">
        <f ca="1" t="shared" si="19"/>
        <v>355</v>
      </c>
      <c r="J665" s="1856" t="s">
        <v>2510</v>
      </c>
      <c r="K665" s="1249"/>
      <c r="L665" s="1857">
        <v>43552</v>
      </c>
      <c r="M665" s="1858"/>
      <c r="N665" s="1859" t="s">
        <v>2577</v>
      </c>
      <c r="O665" s="1295" t="s">
        <v>109</v>
      </c>
      <c r="P665" s="1243" t="s">
        <v>89</v>
      </c>
      <c r="Q665" s="1400">
        <v>43533</v>
      </c>
      <c r="R665" s="1726">
        <v>43537</v>
      </c>
      <c r="S665" s="1243">
        <f ca="1" t="shared" si="18"/>
        <v>367</v>
      </c>
      <c r="T665" s="1295" t="s">
        <v>473</v>
      </c>
      <c r="U665" s="1256" t="s">
        <v>2570</v>
      </c>
      <c r="V665" s="1728"/>
    </row>
    <row r="666" s="1452" customFormat="1" ht="21" customHeight="1" spans="1:22">
      <c r="A666" s="1840">
        <v>6</v>
      </c>
      <c r="B666" s="1841" t="s">
        <v>39</v>
      </c>
      <c r="C666" s="1842" t="s">
        <v>49</v>
      </c>
      <c r="D666" s="1843" t="s">
        <v>41</v>
      </c>
      <c r="E666" s="1430">
        <v>300800</v>
      </c>
      <c r="F666" s="1844" t="s">
        <v>2578</v>
      </c>
      <c r="G666" s="1845">
        <v>43536</v>
      </c>
      <c r="H666" s="1074">
        <v>43549</v>
      </c>
      <c r="I666" s="1243">
        <f ca="1" t="shared" si="19"/>
        <v>355</v>
      </c>
      <c r="J666" s="1860" t="s">
        <v>2510</v>
      </c>
      <c r="K666" s="1243"/>
      <c r="L666" s="1857">
        <v>43552</v>
      </c>
      <c r="M666" s="1857"/>
      <c r="N666" s="1295" t="s">
        <v>2579</v>
      </c>
      <c r="O666" s="1246" t="s">
        <v>80</v>
      </c>
      <c r="P666" s="1243" t="s">
        <v>89</v>
      </c>
      <c r="Q666" s="1400">
        <v>43524</v>
      </c>
      <c r="R666" s="1726">
        <v>43537</v>
      </c>
      <c r="S666" s="1243">
        <f ca="1" t="shared" si="18"/>
        <v>367</v>
      </c>
      <c r="T666" s="1295" t="s">
        <v>106</v>
      </c>
      <c r="U666" s="1256" t="s">
        <v>2570</v>
      </c>
      <c r="V666" s="1728"/>
    </row>
    <row r="667" s="1452" customFormat="1" ht="21" customHeight="1" spans="1:22">
      <c r="A667" s="1840">
        <v>22</v>
      </c>
      <c r="B667" s="1841" t="s">
        <v>39</v>
      </c>
      <c r="C667" s="1842" t="s">
        <v>99</v>
      </c>
      <c r="D667" s="1848" t="s">
        <v>145</v>
      </c>
      <c r="E667" s="1570">
        <v>335800</v>
      </c>
      <c r="F667" s="1430" t="s">
        <v>2580</v>
      </c>
      <c r="G667" s="1230">
        <v>43516</v>
      </c>
      <c r="H667" s="493">
        <v>43533</v>
      </c>
      <c r="I667" s="1249">
        <f ca="1" t="shared" si="19"/>
        <v>371</v>
      </c>
      <c r="J667" s="1856" t="s">
        <v>78</v>
      </c>
      <c r="K667" s="1249"/>
      <c r="L667" s="1857">
        <v>43552</v>
      </c>
      <c r="M667" s="1858" t="s">
        <v>52</v>
      </c>
      <c r="N667" s="1242" t="s">
        <v>2581</v>
      </c>
      <c r="O667" s="1246" t="s">
        <v>192</v>
      </c>
      <c r="P667" s="1243" t="s">
        <v>89</v>
      </c>
      <c r="Q667" s="1400">
        <v>43511</v>
      </c>
      <c r="R667" s="1726">
        <v>43537</v>
      </c>
      <c r="S667" s="1243">
        <f ca="1" t="shared" si="18"/>
        <v>367</v>
      </c>
      <c r="T667" s="1295" t="s">
        <v>106</v>
      </c>
      <c r="U667" s="1256" t="s">
        <v>2567</v>
      </c>
      <c r="V667" s="1728"/>
    </row>
    <row r="668" s="1452" customFormat="1" ht="21" customHeight="1" spans="1:21">
      <c r="A668" s="1840">
        <v>26</v>
      </c>
      <c r="B668" s="1849" t="s">
        <v>39</v>
      </c>
      <c r="C668" s="1842" t="s">
        <v>99</v>
      </c>
      <c r="D668" s="1848" t="s">
        <v>90</v>
      </c>
      <c r="E668" s="1430">
        <v>335800</v>
      </c>
      <c r="F668" s="1844" t="s">
        <v>2582</v>
      </c>
      <c r="G668" s="1850">
        <v>43537</v>
      </c>
      <c r="H668" s="493">
        <v>43554</v>
      </c>
      <c r="I668" s="1249">
        <f ca="1" t="shared" si="19"/>
        <v>350</v>
      </c>
      <c r="J668" s="1856" t="s">
        <v>78</v>
      </c>
      <c r="K668" s="1249"/>
      <c r="L668" s="1857">
        <v>43552</v>
      </c>
      <c r="M668" s="1858"/>
      <c r="N668" s="1247" t="s">
        <v>2583</v>
      </c>
      <c r="O668" s="1248" t="s">
        <v>980</v>
      </c>
      <c r="P668" s="1249" t="s">
        <v>46</v>
      </c>
      <c r="Q668" s="1382">
        <v>43510</v>
      </c>
      <c r="R668" s="1864">
        <v>43540</v>
      </c>
      <c r="S668" s="1249">
        <f ca="1" t="shared" si="18"/>
        <v>364</v>
      </c>
      <c r="T668" s="1247" t="s">
        <v>47</v>
      </c>
      <c r="U668" s="1717" t="s">
        <v>2570</v>
      </c>
    </row>
    <row r="669" s="1452" customFormat="1" ht="21" customHeight="1" spans="1:22">
      <c r="A669" s="1840">
        <v>11</v>
      </c>
      <c r="B669" s="1841" t="s">
        <v>39</v>
      </c>
      <c r="C669" s="1842" t="s">
        <v>99</v>
      </c>
      <c r="D669" s="1843" t="s">
        <v>41</v>
      </c>
      <c r="E669" s="1570">
        <v>335800</v>
      </c>
      <c r="F669" s="1430" t="s">
        <v>2584</v>
      </c>
      <c r="G669" s="1227">
        <v>43516</v>
      </c>
      <c r="H669" s="1074">
        <v>43536</v>
      </c>
      <c r="I669" s="1249">
        <f ca="1" t="shared" si="19"/>
        <v>368</v>
      </c>
      <c r="J669" s="1856" t="s">
        <v>78</v>
      </c>
      <c r="K669" s="1249"/>
      <c r="L669" s="1857">
        <v>43523</v>
      </c>
      <c r="M669" s="1858" t="s">
        <v>52</v>
      </c>
      <c r="N669" s="1242" t="s">
        <v>2585</v>
      </c>
      <c r="O669" s="1246" t="s">
        <v>192</v>
      </c>
      <c r="P669" s="1243" t="s">
        <v>84</v>
      </c>
      <c r="Q669" s="1400">
        <v>43552</v>
      </c>
      <c r="R669" s="1726">
        <v>43552</v>
      </c>
      <c r="S669" s="1243">
        <f ca="1" t="shared" si="18"/>
        <v>352</v>
      </c>
      <c r="T669" s="1295" t="s">
        <v>47</v>
      </c>
      <c r="U669" s="1256" t="s">
        <v>909</v>
      </c>
      <c r="V669" s="1257" t="s">
        <v>2575</v>
      </c>
    </row>
    <row r="670" s="1452" customFormat="1" ht="21" customHeight="1" spans="1:22">
      <c r="A670" s="1840">
        <v>10</v>
      </c>
      <c r="B670" s="1841" t="s">
        <v>39</v>
      </c>
      <c r="C670" s="1842" t="s">
        <v>99</v>
      </c>
      <c r="D670" s="1843" t="s">
        <v>41</v>
      </c>
      <c r="E670" s="1570">
        <v>335800</v>
      </c>
      <c r="F670" s="1430" t="s">
        <v>2586</v>
      </c>
      <c r="G670" s="1227">
        <v>43516</v>
      </c>
      <c r="H670" s="1074">
        <v>43536</v>
      </c>
      <c r="I670" s="1249">
        <f ca="1" t="shared" si="19"/>
        <v>368</v>
      </c>
      <c r="J670" s="1856" t="s">
        <v>78</v>
      </c>
      <c r="K670" s="1249"/>
      <c r="L670" s="1857">
        <v>43552</v>
      </c>
      <c r="M670" s="1858"/>
      <c r="N670" s="1242" t="s">
        <v>2587</v>
      </c>
      <c r="O670" s="1246" t="s">
        <v>171</v>
      </c>
      <c r="P670" s="1243" t="s">
        <v>59</v>
      </c>
      <c r="Q670" s="1400">
        <v>43558</v>
      </c>
      <c r="R670" s="1726">
        <v>43562</v>
      </c>
      <c r="S670" s="1243">
        <f ca="1" t="shared" si="18"/>
        <v>342</v>
      </c>
      <c r="T670" s="1295" t="s">
        <v>47</v>
      </c>
      <c r="U670" s="1256" t="s">
        <v>2588</v>
      </c>
      <c r="V670" s="1728"/>
    </row>
    <row r="671" s="1452" customFormat="1" ht="21" customHeight="1" spans="1:22">
      <c r="A671" s="1840">
        <v>26</v>
      </c>
      <c r="B671" s="1841" t="s">
        <v>39</v>
      </c>
      <c r="C671" s="1842" t="s">
        <v>99</v>
      </c>
      <c r="D671" s="1843" t="s">
        <v>90</v>
      </c>
      <c r="E671" s="1570">
        <v>335800</v>
      </c>
      <c r="F671" s="1570" t="s">
        <v>2589</v>
      </c>
      <c r="G671" s="1845">
        <v>43542</v>
      </c>
      <c r="H671" s="1074">
        <v>43568</v>
      </c>
      <c r="I671" s="1249">
        <f ca="1" t="shared" si="19"/>
        <v>336</v>
      </c>
      <c r="J671" s="1856" t="s">
        <v>78</v>
      </c>
      <c r="K671" s="1249"/>
      <c r="L671" s="1857">
        <v>43552</v>
      </c>
      <c r="M671" s="1858"/>
      <c r="N671" s="1247" t="s">
        <v>2590</v>
      </c>
      <c r="O671" s="1248" t="s">
        <v>122</v>
      </c>
      <c r="P671" s="1249" t="s">
        <v>84</v>
      </c>
      <c r="Q671" s="1400">
        <v>43540</v>
      </c>
      <c r="R671" s="1726">
        <v>43543</v>
      </c>
      <c r="S671" s="1243">
        <f ca="1" t="shared" si="18"/>
        <v>361</v>
      </c>
      <c r="T671" s="1295" t="s">
        <v>47</v>
      </c>
      <c r="U671" s="1256" t="s">
        <v>2591</v>
      </c>
      <c r="V671" s="1728"/>
    </row>
    <row r="672" s="1452" customFormat="1" ht="21" customHeight="1" spans="1:22">
      <c r="A672" s="1840">
        <v>31</v>
      </c>
      <c r="B672" s="1841" t="s">
        <v>39</v>
      </c>
      <c r="C672" s="1842" t="s">
        <v>99</v>
      </c>
      <c r="D672" s="1843" t="s">
        <v>1440</v>
      </c>
      <c r="E672" s="1430">
        <v>335800</v>
      </c>
      <c r="F672" s="1430" t="s">
        <v>2592</v>
      </c>
      <c r="G672" s="1227">
        <v>43516</v>
      </c>
      <c r="H672" s="1074">
        <v>43529</v>
      </c>
      <c r="I672" s="1249">
        <f ca="1" t="shared" si="19"/>
        <v>375</v>
      </c>
      <c r="J672" s="1856" t="s">
        <v>78</v>
      </c>
      <c r="K672" s="1249"/>
      <c r="L672" s="1857">
        <v>43570</v>
      </c>
      <c r="M672" s="1858" t="s">
        <v>52</v>
      </c>
      <c r="N672" s="1242" t="s">
        <v>2593</v>
      </c>
      <c r="O672" s="1246" t="s">
        <v>122</v>
      </c>
      <c r="P672" s="1243" t="s">
        <v>84</v>
      </c>
      <c r="Q672" s="1400">
        <v>43566</v>
      </c>
      <c r="R672" s="1726">
        <v>43567</v>
      </c>
      <c r="S672" s="1243">
        <f ca="1" t="shared" si="18"/>
        <v>337</v>
      </c>
      <c r="T672" s="1295" t="s">
        <v>106</v>
      </c>
      <c r="U672" s="1256" t="s">
        <v>2594</v>
      </c>
      <c r="V672" s="1728"/>
    </row>
    <row r="673" s="1452" customFormat="1" ht="21" customHeight="1" spans="1:22">
      <c r="A673" s="1840">
        <v>26</v>
      </c>
      <c r="B673" s="1841" t="s">
        <v>39</v>
      </c>
      <c r="C673" s="1842" t="s">
        <v>99</v>
      </c>
      <c r="D673" s="1843" t="s">
        <v>90</v>
      </c>
      <c r="E673" s="1570">
        <v>335800</v>
      </c>
      <c r="F673" s="1570" t="s">
        <v>2595</v>
      </c>
      <c r="G673" s="1845">
        <v>43542</v>
      </c>
      <c r="H673" s="1074">
        <v>43566</v>
      </c>
      <c r="I673" s="1249">
        <f ca="1" t="shared" si="19"/>
        <v>338</v>
      </c>
      <c r="J673" s="1856" t="s">
        <v>78</v>
      </c>
      <c r="K673" s="1249"/>
      <c r="L673" s="1857">
        <v>43552</v>
      </c>
      <c r="M673" s="1858"/>
      <c r="N673" s="1295" t="s">
        <v>2596</v>
      </c>
      <c r="O673" s="1246" t="s">
        <v>2053</v>
      </c>
      <c r="P673" s="1243" t="s">
        <v>2054</v>
      </c>
      <c r="Q673" s="1400">
        <v>43547</v>
      </c>
      <c r="R673" s="1726">
        <v>43548</v>
      </c>
      <c r="S673" s="1243">
        <f ca="1" t="shared" si="18"/>
        <v>356</v>
      </c>
      <c r="T673" s="1295" t="s">
        <v>47</v>
      </c>
      <c r="U673" s="1256" t="s">
        <v>2594</v>
      </c>
      <c r="V673" s="1728"/>
    </row>
    <row r="674" s="1452" customFormat="1" ht="21" customHeight="1" spans="1:22">
      <c r="A674" s="1840">
        <v>45</v>
      </c>
      <c r="B674" s="1841" t="s">
        <v>39</v>
      </c>
      <c r="C674" s="1842" t="s">
        <v>2597</v>
      </c>
      <c r="D674" s="1843" t="s">
        <v>41</v>
      </c>
      <c r="E674" s="1570">
        <v>339800</v>
      </c>
      <c r="F674" s="1844" t="s">
        <v>2598</v>
      </c>
      <c r="G674" s="1227">
        <v>43525</v>
      </c>
      <c r="H674" s="1074">
        <v>43539</v>
      </c>
      <c r="I674" s="1249">
        <f ca="1" t="shared" si="19"/>
        <v>365</v>
      </c>
      <c r="J674" s="1856" t="s">
        <v>78</v>
      </c>
      <c r="K674" s="1249"/>
      <c r="L674" s="1857">
        <v>43579</v>
      </c>
      <c r="M674" s="1858" t="s">
        <v>52</v>
      </c>
      <c r="N674" s="1242" t="s">
        <v>2599</v>
      </c>
      <c r="O674" s="1246" t="s">
        <v>12</v>
      </c>
      <c r="P674" s="1243" t="s">
        <v>59</v>
      </c>
      <c r="Q674" s="1400">
        <v>43568</v>
      </c>
      <c r="R674" s="1726">
        <v>43568</v>
      </c>
      <c r="S674" s="1243">
        <f ca="1" t="shared" si="18"/>
        <v>336</v>
      </c>
      <c r="T674" s="1295" t="s">
        <v>47</v>
      </c>
      <c r="U674" s="1256" t="s">
        <v>2600</v>
      </c>
      <c r="V674" s="1728"/>
    </row>
    <row r="675" s="1452" customFormat="1" ht="21" customHeight="1" spans="1:22">
      <c r="A675" s="1840">
        <v>25</v>
      </c>
      <c r="B675" s="1841" t="s">
        <v>39</v>
      </c>
      <c r="C675" s="1842" t="s">
        <v>99</v>
      </c>
      <c r="D675" s="1843" t="s">
        <v>41</v>
      </c>
      <c r="E675" s="1570">
        <v>335800</v>
      </c>
      <c r="F675" s="1430" t="s">
        <v>2601</v>
      </c>
      <c r="G675" s="1227">
        <v>43537</v>
      </c>
      <c r="H675" s="1074">
        <v>43568</v>
      </c>
      <c r="I675" s="1249">
        <f ca="1" t="shared" si="19"/>
        <v>336</v>
      </c>
      <c r="J675" s="1856" t="s">
        <v>78</v>
      </c>
      <c r="K675" s="1249"/>
      <c r="L675" s="1857">
        <v>43552</v>
      </c>
      <c r="M675" s="1858"/>
      <c r="N675" s="1242" t="s">
        <v>2602</v>
      </c>
      <c r="O675" s="1246" t="s">
        <v>225</v>
      </c>
      <c r="P675" s="1243" t="s">
        <v>84</v>
      </c>
      <c r="Q675" s="1400">
        <v>43568</v>
      </c>
      <c r="R675" s="1726">
        <v>43568</v>
      </c>
      <c r="S675" s="1249">
        <f ca="1" t="shared" si="18"/>
        <v>336</v>
      </c>
      <c r="T675" s="1295" t="s">
        <v>47</v>
      </c>
      <c r="U675" s="1256" t="s">
        <v>2600</v>
      </c>
      <c r="V675" s="1257" t="s">
        <v>2603</v>
      </c>
    </row>
    <row r="676" s="1452" customFormat="1" ht="21" customHeight="1" spans="1:22">
      <c r="A676" s="1840">
        <v>34</v>
      </c>
      <c r="B676" s="1841" t="s">
        <v>39</v>
      </c>
      <c r="C676" s="1842" t="s">
        <v>99</v>
      </c>
      <c r="D676" s="1843" t="s">
        <v>645</v>
      </c>
      <c r="E676" s="1570">
        <v>335800</v>
      </c>
      <c r="F676" s="1430" t="s">
        <v>2604</v>
      </c>
      <c r="G676" s="1227">
        <v>43516</v>
      </c>
      <c r="H676" s="1074">
        <v>43529</v>
      </c>
      <c r="I676" s="1249">
        <f ca="1" t="shared" si="19"/>
        <v>375</v>
      </c>
      <c r="J676" s="1856" t="s">
        <v>2605</v>
      </c>
      <c r="K676" s="1249"/>
      <c r="L676" s="1857">
        <v>43579</v>
      </c>
      <c r="M676" s="1858" t="s">
        <v>52</v>
      </c>
      <c r="N676" s="1242" t="s">
        <v>2606</v>
      </c>
      <c r="O676" s="1246" t="s">
        <v>45</v>
      </c>
      <c r="P676" s="1243" t="s">
        <v>59</v>
      </c>
      <c r="Q676" s="1400">
        <v>43577</v>
      </c>
      <c r="R676" s="1726">
        <v>43578</v>
      </c>
      <c r="S676" s="1249">
        <f ca="1" t="shared" si="18"/>
        <v>326</v>
      </c>
      <c r="T676" s="1295" t="s">
        <v>47</v>
      </c>
      <c r="U676" s="1256" t="s">
        <v>2607</v>
      </c>
      <c r="V676" s="1728"/>
    </row>
    <row r="677" s="1452" customFormat="1" ht="21" customHeight="1" spans="1:22">
      <c r="A677" s="1840">
        <v>3</v>
      </c>
      <c r="B677" s="1841" t="s">
        <v>39</v>
      </c>
      <c r="C677" s="1842" t="s">
        <v>49</v>
      </c>
      <c r="D677" s="1843" t="s">
        <v>90</v>
      </c>
      <c r="E677" s="1570">
        <v>300800</v>
      </c>
      <c r="F677" s="1430" t="s">
        <v>2608</v>
      </c>
      <c r="G677" s="1845">
        <v>43538</v>
      </c>
      <c r="H677" s="1074">
        <v>43558</v>
      </c>
      <c r="I677" s="1249">
        <f ca="1" t="shared" si="19"/>
        <v>346</v>
      </c>
      <c r="J677" s="1856" t="s">
        <v>2510</v>
      </c>
      <c r="K677" s="1249"/>
      <c r="L677" s="1857">
        <v>43552</v>
      </c>
      <c r="M677" s="1858"/>
      <c r="N677" s="1242" t="s">
        <v>2609</v>
      </c>
      <c r="O677" s="1246" t="s">
        <v>662</v>
      </c>
      <c r="P677" s="1243" t="s">
        <v>84</v>
      </c>
      <c r="Q677" s="1400">
        <v>43574</v>
      </c>
      <c r="R677" s="1726">
        <v>43574</v>
      </c>
      <c r="S677" s="1249">
        <f ca="1" t="shared" si="18"/>
        <v>330</v>
      </c>
      <c r="T677" s="1295" t="s">
        <v>106</v>
      </c>
      <c r="U677" s="1256" t="s">
        <v>1658</v>
      </c>
      <c r="V677" s="1257" t="s">
        <v>2603</v>
      </c>
    </row>
    <row r="678" s="1452" customFormat="1" ht="21" customHeight="1" spans="1:22">
      <c r="A678" s="1840">
        <v>40</v>
      </c>
      <c r="B678" s="1841" t="s">
        <v>39</v>
      </c>
      <c r="C678" s="1842" t="s">
        <v>99</v>
      </c>
      <c r="D678" s="1843" t="s">
        <v>753</v>
      </c>
      <c r="E678" s="1570">
        <v>335800</v>
      </c>
      <c r="F678" s="1430" t="s">
        <v>2610</v>
      </c>
      <c r="G678" s="1845">
        <v>43538</v>
      </c>
      <c r="H678" s="1074">
        <v>43553</v>
      </c>
      <c r="I678" s="1249">
        <f ca="1" t="shared" si="19"/>
        <v>351</v>
      </c>
      <c r="J678" s="1856" t="s">
        <v>78</v>
      </c>
      <c r="K678" s="1249"/>
      <c r="L678" s="1857">
        <v>43581</v>
      </c>
      <c r="M678" s="1858"/>
      <c r="N678" s="1242" t="s">
        <v>2611</v>
      </c>
      <c r="O678" s="1246" t="s">
        <v>2171</v>
      </c>
      <c r="P678" s="1243" t="s">
        <v>308</v>
      </c>
      <c r="Q678" s="1400">
        <v>43565</v>
      </c>
      <c r="R678" s="1726">
        <v>43565</v>
      </c>
      <c r="S678" s="1243">
        <f ca="1" t="shared" si="18"/>
        <v>339</v>
      </c>
      <c r="T678" s="1295" t="s">
        <v>47</v>
      </c>
      <c r="U678" s="1256" t="s">
        <v>1655</v>
      </c>
      <c r="V678" s="1728"/>
    </row>
    <row r="679" s="1452" customFormat="1" ht="21" customHeight="1" spans="1:22">
      <c r="A679" s="1840">
        <v>33</v>
      </c>
      <c r="B679" s="1841" t="s">
        <v>39</v>
      </c>
      <c r="C679" s="1842" t="s">
        <v>99</v>
      </c>
      <c r="D679" s="1848" t="s">
        <v>145</v>
      </c>
      <c r="E679" s="1570">
        <v>335800</v>
      </c>
      <c r="F679" s="1430" t="s">
        <v>2612</v>
      </c>
      <c r="G679" s="1230">
        <v>43488</v>
      </c>
      <c r="H679" s="493">
        <v>43496</v>
      </c>
      <c r="I679" s="1249">
        <f ca="1" t="shared" si="19"/>
        <v>408</v>
      </c>
      <c r="J679" s="1856" t="s">
        <v>2613</v>
      </c>
      <c r="K679" s="1249"/>
      <c r="L679" s="1857">
        <v>43579</v>
      </c>
      <c r="M679" s="1858" t="s">
        <v>52</v>
      </c>
      <c r="N679" s="1861" t="s">
        <v>2614</v>
      </c>
      <c r="O679" s="1249" t="s">
        <v>122</v>
      </c>
      <c r="P679" s="1249" t="s">
        <v>84</v>
      </c>
      <c r="Q679" s="1400">
        <v>43577</v>
      </c>
      <c r="R679" s="1726">
        <v>43578</v>
      </c>
      <c r="S679" s="1249">
        <f ca="1" t="shared" si="18"/>
        <v>326</v>
      </c>
      <c r="T679" s="1249" t="s">
        <v>106</v>
      </c>
      <c r="U679" s="1256" t="s">
        <v>2615</v>
      </c>
      <c r="V679" s="1728"/>
    </row>
    <row r="680" s="1452" customFormat="1" ht="21" customHeight="1" spans="1:21">
      <c r="A680" s="1840">
        <v>5</v>
      </c>
      <c r="B680" s="1849" t="s">
        <v>39</v>
      </c>
      <c r="C680" s="1842" t="s">
        <v>49</v>
      </c>
      <c r="D680" s="1843" t="s">
        <v>41</v>
      </c>
      <c r="E680" s="1570">
        <v>300800</v>
      </c>
      <c r="F680" s="1844" t="s">
        <v>2616</v>
      </c>
      <c r="G680" s="1845">
        <v>43557</v>
      </c>
      <c r="H680" s="1074">
        <v>43571</v>
      </c>
      <c r="I680" s="1249">
        <f ca="1" t="shared" si="19"/>
        <v>333</v>
      </c>
      <c r="J680" s="1856" t="s">
        <v>78</v>
      </c>
      <c r="K680" s="1249"/>
      <c r="L680" s="1857">
        <v>43581</v>
      </c>
      <c r="M680" s="1858" t="s">
        <v>52</v>
      </c>
      <c r="N680" s="1247" t="s">
        <v>2617</v>
      </c>
      <c r="O680" s="1248" t="s">
        <v>12</v>
      </c>
      <c r="P680" s="1249" t="s">
        <v>59</v>
      </c>
      <c r="Q680" s="1382">
        <v>43568</v>
      </c>
      <c r="R680" s="1864">
        <v>43568</v>
      </c>
      <c r="S680" s="1249">
        <f ca="1" t="shared" si="18"/>
        <v>336</v>
      </c>
      <c r="T680" s="1247" t="s">
        <v>106</v>
      </c>
      <c r="U680" s="1717" t="s">
        <v>940</v>
      </c>
    </row>
    <row r="681" s="1728" customFormat="1" ht="20.1" customHeight="1" spans="1:21">
      <c r="A681" s="1840">
        <v>45</v>
      </c>
      <c r="B681" s="1841" t="s">
        <v>39</v>
      </c>
      <c r="C681" s="1851" t="s">
        <v>138</v>
      </c>
      <c r="D681" s="1843" t="s">
        <v>41</v>
      </c>
      <c r="E681" s="1570">
        <v>362800</v>
      </c>
      <c r="F681" s="1430" t="s">
        <v>2618</v>
      </c>
      <c r="G681" s="1227">
        <v>43475</v>
      </c>
      <c r="H681" s="1074">
        <v>43482</v>
      </c>
      <c r="I681" s="1249">
        <f ca="1" t="shared" si="19"/>
        <v>422</v>
      </c>
      <c r="J681" s="1856" t="s">
        <v>78</v>
      </c>
      <c r="K681" s="1243"/>
      <c r="L681" s="1857">
        <v>43581</v>
      </c>
      <c r="M681" s="1858" t="s">
        <v>52</v>
      </c>
      <c r="N681" s="1295" t="s">
        <v>2619</v>
      </c>
      <c r="O681" s="1246" t="s">
        <v>70</v>
      </c>
      <c r="P681" s="1243" t="s">
        <v>59</v>
      </c>
      <c r="Q681" s="1400">
        <v>43569</v>
      </c>
      <c r="R681" s="1726">
        <v>43569</v>
      </c>
      <c r="S681" s="1243">
        <f ca="1" t="shared" si="18"/>
        <v>335</v>
      </c>
      <c r="T681" s="1295" t="s">
        <v>47</v>
      </c>
      <c r="U681" s="1717" t="s">
        <v>940</v>
      </c>
    </row>
    <row r="682" s="1452" customFormat="1" ht="21" customHeight="1" spans="1:22">
      <c r="A682" s="1840">
        <v>32</v>
      </c>
      <c r="B682" s="1841" t="s">
        <v>39</v>
      </c>
      <c r="C682" s="1842" t="s">
        <v>99</v>
      </c>
      <c r="D682" s="1843" t="s">
        <v>645</v>
      </c>
      <c r="E682" s="1570">
        <v>335800</v>
      </c>
      <c r="F682" s="1430" t="s">
        <v>2620</v>
      </c>
      <c r="G682" s="1227">
        <v>43516</v>
      </c>
      <c r="H682" s="1074">
        <v>43543</v>
      </c>
      <c r="I682" s="1249">
        <f ca="1" t="shared" si="19"/>
        <v>361</v>
      </c>
      <c r="J682" s="1856" t="s">
        <v>2605</v>
      </c>
      <c r="K682" s="1249"/>
      <c r="L682" s="1858">
        <v>43552</v>
      </c>
      <c r="M682" s="1858" t="s">
        <v>52</v>
      </c>
      <c r="N682" s="1242" t="s">
        <v>2621</v>
      </c>
      <c r="O682" s="1246" t="s">
        <v>114</v>
      </c>
      <c r="P682" s="1243" t="s">
        <v>89</v>
      </c>
      <c r="Q682" s="1400">
        <v>43568</v>
      </c>
      <c r="R682" s="1726">
        <v>43568</v>
      </c>
      <c r="S682" s="1249">
        <f ca="1" t="shared" si="18"/>
        <v>336</v>
      </c>
      <c r="T682" s="1295" t="s">
        <v>47</v>
      </c>
      <c r="U682" s="1717" t="s">
        <v>940</v>
      </c>
      <c r="V682" s="1257" t="s">
        <v>2603</v>
      </c>
    </row>
    <row r="683" s="1728" customFormat="1" ht="21" customHeight="1" spans="1:21">
      <c r="A683" s="1840">
        <v>41</v>
      </c>
      <c r="B683" s="1841" t="s">
        <v>39</v>
      </c>
      <c r="C683" s="1851" t="s">
        <v>2622</v>
      </c>
      <c r="D683" s="1843" t="s">
        <v>41</v>
      </c>
      <c r="E683" s="1570">
        <v>362800</v>
      </c>
      <c r="F683" s="1852" t="s">
        <v>2623</v>
      </c>
      <c r="G683" s="1845">
        <v>43566</v>
      </c>
      <c r="H683" s="1074">
        <v>43579</v>
      </c>
      <c r="I683" s="1249">
        <f ca="1" t="shared" si="19"/>
        <v>325</v>
      </c>
      <c r="J683" s="1856" t="s">
        <v>78</v>
      </c>
      <c r="K683" s="1243"/>
      <c r="L683" s="1857">
        <v>43581</v>
      </c>
      <c r="M683" s="1858"/>
      <c r="N683" s="1242" t="s">
        <v>2624</v>
      </c>
      <c r="O683" s="1242" t="s">
        <v>171</v>
      </c>
      <c r="P683" s="1243" t="s">
        <v>59</v>
      </c>
      <c r="Q683" s="1400">
        <v>43533</v>
      </c>
      <c r="R683" s="1726">
        <v>43567</v>
      </c>
      <c r="S683" s="1243">
        <f ca="1" t="shared" si="18"/>
        <v>337</v>
      </c>
      <c r="T683" s="1295" t="s">
        <v>47</v>
      </c>
      <c r="U683" s="1256" t="s">
        <v>2625</v>
      </c>
    </row>
    <row r="684" s="1452" customFormat="1" ht="21" customHeight="1" spans="1:22">
      <c r="A684" s="1840">
        <v>23</v>
      </c>
      <c r="B684" s="1841" t="s">
        <v>39</v>
      </c>
      <c r="C684" s="1842" t="s">
        <v>99</v>
      </c>
      <c r="D684" s="1843" t="s">
        <v>41</v>
      </c>
      <c r="E684" s="1853">
        <v>335800</v>
      </c>
      <c r="F684" s="1852" t="s">
        <v>2626</v>
      </c>
      <c r="G684" s="1845">
        <v>43557</v>
      </c>
      <c r="H684" s="1074">
        <v>43571</v>
      </c>
      <c r="I684" s="1249">
        <f ca="1" t="shared" si="19"/>
        <v>333</v>
      </c>
      <c r="J684" s="1856" t="s">
        <v>78</v>
      </c>
      <c r="K684" s="1249"/>
      <c r="L684" s="1858">
        <v>43581</v>
      </c>
      <c r="M684" s="1858" t="s">
        <v>52</v>
      </c>
      <c r="N684" s="1242" t="s">
        <v>2627</v>
      </c>
      <c r="O684" s="1246" t="s">
        <v>70</v>
      </c>
      <c r="P684" s="1243" t="s">
        <v>59</v>
      </c>
      <c r="Q684" s="1400">
        <v>43572</v>
      </c>
      <c r="R684" s="1726">
        <v>43572</v>
      </c>
      <c r="S684" s="1249">
        <f ca="1" t="shared" si="18"/>
        <v>332</v>
      </c>
      <c r="T684" s="1295" t="s">
        <v>47</v>
      </c>
      <c r="U684" s="1256" t="s">
        <v>2628</v>
      </c>
      <c r="V684" s="1728"/>
    </row>
    <row r="685" s="1452" customFormat="1" ht="21" customHeight="1" spans="1:22">
      <c r="A685" s="1840">
        <v>27</v>
      </c>
      <c r="B685" s="1841" t="s">
        <v>39</v>
      </c>
      <c r="C685" s="1842" t="s">
        <v>99</v>
      </c>
      <c r="D685" s="1843" t="s">
        <v>41</v>
      </c>
      <c r="E685" s="1853">
        <v>335800</v>
      </c>
      <c r="F685" s="1853" t="s">
        <v>2629</v>
      </c>
      <c r="G685" s="1845">
        <v>43573</v>
      </c>
      <c r="H685" s="1074">
        <v>43579</v>
      </c>
      <c r="I685" s="1249">
        <f ca="1" t="shared" si="19"/>
        <v>325</v>
      </c>
      <c r="J685" s="1856" t="s">
        <v>78</v>
      </c>
      <c r="K685" s="1249"/>
      <c r="L685" s="1858">
        <v>43613</v>
      </c>
      <c r="M685" s="1858"/>
      <c r="N685" s="1242" t="s">
        <v>2630</v>
      </c>
      <c r="O685" s="1246" t="s">
        <v>114</v>
      </c>
      <c r="P685" s="1243" t="s">
        <v>89</v>
      </c>
      <c r="Q685" s="1400">
        <v>43581</v>
      </c>
      <c r="R685" s="1726">
        <v>43581</v>
      </c>
      <c r="S685" s="1249">
        <f ca="1" t="shared" si="18"/>
        <v>323</v>
      </c>
      <c r="T685" s="1295" t="s">
        <v>47</v>
      </c>
      <c r="U685" s="1256" t="s">
        <v>2628</v>
      </c>
      <c r="V685" s="1728"/>
    </row>
    <row r="686" s="1452" customFormat="1" ht="21" customHeight="1" spans="1:21">
      <c r="A686" s="1840">
        <v>6</v>
      </c>
      <c r="B686" s="1849" t="s">
        <v>39</v>
      </c>
      <c r="C686" s="1842" t="s">
        <v>49</v>
      </c>
      <c r="D686" s="1843" t="s">
        <v>41</v>
      </c>
      <c r="E686" s="1570">
        <v>300800</v>
      </c>
      <c r="F686" s="1853" t="s">
        <v>2631</v>
      </c>
      <c r="G686" s="1845">
        <v>43566</v>
      </c>
      <c r="H686" s="1074">
        <v>43579</v>
      </c>
      <c r="I686" s="1249">
        <f ca="1" t="shared" si="19"/>
        <v>325</v>
      </c>
      <c r="J686" s="1856" t="s">
        <v>2632</v>
      </c>
      <c r="K686" s="1249"/>
      <c r="L686" s="1858">
        <v>43581</v>
      </c>
      <c r="M686" s="1858"/>
      <c r="N686" s="1247" t="s">
        <v>2633</v>
      </c>
      <c r="O686" s="1248" t="s">
        <v>131</v>
      </c>
      <c r="P686" s="1249" t="s">
        <v>84</v>
      </c>
      <c r="Q686" s="1864">
        <v>43579</v>
      </c>
      <c r="R686" s="1864">
        <v>43579</v>
      </c>
      <c r="S686" s="1249">
        <f ca="1" t="shared" si="18"/>
        <v>325</v>
      </c>
      <c r="T686" s="1247" t="s">
        <v>47</v>
      </c>
      <c r="U686" s="1717" t="s">
        <v>2634</v>
      </c>
    </row>
    <row r="687" s="1452" customFormat="1" ht="21" customHeight="1" spans="1:21">
      <c r="A687" s="1840">
        <v>5</v>
      </c>
      <c r="B687" s="1849" t="s">
        <v>39</v>
      </c>
      <c r="C687" s="1842" t="s">
        <v>49</v>
      </c>
      <c r="D687" s="1843" t="s">
        <v>41</v>
      </c>
      <c r="E687" s="1570">
        <v>300800</v>
      </c>
      <c r="F687" s="1853" t="s">
        <v>2635</v>
      </c>
      <c r="G687" s="1845">
        <v>43566</v>
      </c>
      <c r="H687" s="1074">
        <v>43579</v>
      </c>
      <c r="I687" s="1249">
        <f ca="1" t="shared" si="19"/>
        <v>325</v>
      </c>
      <c r="J687" s="1856" t="s">
        <v>2632</v>
      </c>
      <c r="K687" s="1249"/>
      <c r="L687" s="1858">
        <v>43581</v>
      </c>
      <c r="M687" s="1858"/>
      <c r="N687" s="1247" t="s">
        <v>2636</v>
      </c>
      <c r="O687" s="1248" t="s">
        <v>17</v>
      </c>
      <c r="P687" s="1249" t="s">
        <v>46</v>
      </c>
      <c r="Q687" s="1382">
        <v>43568</v>
      </c>
      <c r="R687" s="1864">
        <v>43568</v>
      </c>
      <c r="S687" s="1249">
        <f ca="1" t="shared" si="18"/>
        <v>336</v>
      </c>
      <c r="T687" s="1247" t="s">
        <v>47</v>
      </c>
      <c r="U687" s="1717" t="s">
        <v>2637</v>
      </c>
    </row>
    <row r="688" s="1452" customFormat="1" ht="21" customHeight="1" spans="1:22">
      <c r="A688" s="1840">
        <v>24</v>
      </c>
      <c r="B688" s="1841" t="s">
        <v>39</v>
      </c>
      <c r="C688" s="1842" t="s">
        <v>99</v>
      </c>
      <c r="D688" s="1843" t="s">
        <v>41</v>
      </c>
      <c r="E688" s="1570">
        <v>335800</v>
      </c>
      <c r="F688" s="1853" t="s">
        <v>2638</v>
      </c>
      <c r="G688" s="1845">
        <v>43573</v>
      </c>
      <c r="H688" s="1074">
        <v>43579</v>
      </c>
      <c r="I688" s="1249">
        <f ca="1" t="shared" si="19"/>
        <v>325</v>
      </c>
      <c r="J688" s="1856" t="s">
        <v>78</v>
      </c>
      <c r="K688" s="1249"/>
      <c r="L688" s="1858">
        <v>43591</v>
      </c>
      <c r="M688" s="1858"/>
      <c r="N688" s="1242" t="s">
        <v>2639</v>
      </c>
      <c r="O688" s="1246" t="s">
        <v>70</v>
      </c>
      <c r="P688" s="1243" t="s">
        <v>59</v>
      </c>
      <c r="Q688" s="1400">
        <v>43588</v>
      </c>
      <c r="R688" s="1726">
        <v>43588</v>
      </c>
      <c r="S688" s="1249">
        <f ca="1" t="shared" si="18"/>
        <v>316</v>
      </c>
      <c r="T688" s="1295" t="s">
        <v>106</v>
      </c>
      <c r="U688" s="1256" t="s">
        <v>2640</v>
      </c>
      <c r="V688" s="1728"/>
    </row>
    <row r="689" s="1452" customFormat="1" ht="21" customHeight="1" spans="1:22">
      <c r="A689" s="1840">
        <v>27</v>
      </c>
      <c r="B689" s="1841" t="s">
        <v>39</v>
      </c>
      <c r="C689" s="1842" t="s">
        <v>99</v>
      </c>
      <c r="D689" s="1848" t="s">
        <v>145</v>
      </c>
      <c r="E689" s="1570">
        <v>335800</v>
      </c>
      <c r="F689" s="1844" t="s">
        <v>2641</v>
      </c>
      <c r="G689" s="1230">
        <v>43538</v>
      </c>
      <c r="H689" s="493">
        <v>43547</v>
      </c>
      <c r="I689" s="1249">
        <f ca="1" t="shared" si="19"/>
        <v>357</v>
      </c>
      <c r="J689" s="1856" t="s">
        <v>78</v>
      </c>
      <c r="K689" s="1249"/>
      <c r="L689" s="1858">
        <v>43552</v>
      </c>
      <c r="M689" s="1858"/>
      <c r="N689" s="1242" t="s">
        <v>2642</v>
      </c>
      <c r="O689" s="1242" t="s">
        <v>122</v>
      </c>
      <c r="P689" s="1243" t="s">
        <v>84</v>
      </c>
      <c r="Q689" s="1400">
        <v>43575</v>
      </c>
      <c r="R689" s="1726">
        <v>43576</v>
      </c>
      <c r="S689" s="1249">
        <f ca="1" t="shared" si="18"/>
        <v>328</v>
      </c>
      <c r="T689" s="1295" t="s">
        <v>47</v>
      </c>
      <c r="U689" s="1256" t="s">
        <v>2640</v>
      </c>
      <c r="V689" s="1257" t="s">
        <v>2603</v>
      </c>
    </row>
    <row r="690" s="1452" customFormat="1" ht="21" customHeight="1" spans="1:22">
      <c r="A690" s="1840">
        <v>16</v>
      </c>
      <c r="B690" s="1849" t="s">
        <v>39</v>
      </c>
      <c r="C690" s="1842" t="s">
        <v>49</v>
      </c>
      <c r="D690" s="1848" t="s">
        <v>145</v>
      </c>
      <c r="E690" s="1430">
        <v>300800</v>
      </c>
      <c r="F690" s="1844" t="s">
        <v>2643</v>
      </c>
      <c r="G690" s="1850">
        <v>43537</v>
      </c>
      <c r="H690" s="493">
        <v>43554</v>
      </c>
      <c r="I690" s="1249">
        <f ca="1" t="shared" si="19"/>
        <v>350</v>
      </c>
      <c r="J690" s="1856" t="s">
        <v>2644</v>
      </c>
      <c r="K690" s="1249"/>
      <c r="L690" s="1858">
        <v>43552</v>
      </c>
      <c r="M690" s="1858"/>
      <c r="N690" s="1277" t="s">
        <v>2645</v>
      </c>
      <c r="O690" s="1277" t="s">
        <v>192</v>
      </c>
      <c r="P690" s="1249" t="s">
        <v>84</v>
      </c>
      <c r="Q690" s="1382">
        <v>43589</v>
      </c>
      <c r="R690" s="1864">
        <v>43589</v>
      </c>
      <c r="S690" s="1249">
        <f ca="1" t="shared" si="18"/>
        <v>315</v>
      </c>
      <c r="T690" s="1247" t="s">
        <v>106</v>
      </c>
      <c r="U690" s="1717" t="s">
        <v>2646</v>
      </c>
      <c r="V690" s="1257" t="s">
        <v>2603</v>
      </c>
    </row>
    <row r="691" s="1452" customFormat="1" ht="21" customHeight="1" spans="1:22">
      <c r="A691" s="1840">
        <v>27</v>
      </c>
      <c r="B691" s="1841" t="s">
        <v>39</v>
      </c>
      <c r="C691" s="1842" t="s">
        <v>99</v>
      </c>
      <c r="D691" s="1848" t="s">
        <v>145</v>
      </c>
      <c r="E691" s="1570">
        <v>335800</v>
      </c>
      <c r="F691" s="1844" t="s">
        <v>2647</v>
      </c>
      <c r="G691" s="1230">
        <v>43538</v>
      </c>
      <c r="H691" s="493">
        <v>43547</v>
      </c>
      <c r="I691" s="1249">
        <f ca="1" t="shared" si="19"/>
        <v>357</v>
      </c>
      <c r="J691" s="1856" t="s">
        <v>2648</v>
      </c>
      <c r="K691" s="1249"/>
      <c r="L691" s="1858">
        <v>43592</v>
      </c>
      <c r="M691" s="1858"/>
      <c r="N691" s="1242" t="s">
        <v>2649</v>
      </c>
      <c r="O691" s="1246" t="s">
        <v>109</v>
      </c>
      <c r="P691" s="1243" t="s">
        <v>89</v>
      </c>
      <c r="Q691" s="1400">
        <v>43591</v>
      </c>
      <c r="R691" s="1726">
        <v>43592</v>
      </c>
      <c r="S691" s="1243">
        <f ca="1" t="shared" si="18"/>
        <v>312</v>
      </c>
      <c r="T691" s="1295" t="s">
        <v>106</v>
      </c>
      <c r="U691" s="1256" t="s">
        <v>2646</v>
      </c>
      <c r="V691" s="1728"/>
    </row>
    <row r="692" s="1452" customFormat="1" ht="21" customHeight="1" spans="1:22">
      <c r="A692" s="1840">
        <v>27</v>
      </c>
      <c r="B692" s="1841" t="s">
        <v>39</v>
      </c>
      <c r="C692" s="1842" t="s">
        <v>99</v>
      </c>
      <c r="D692" s="1843" t="s">
        <v>90</v>
      </c>
      <c r="E692" s="1570">
        <v>335800</v>
      </c>
      <c r="F692" s="1853" t="s">
        <v>2650</v>
      </c>
      <c r="G692" s="1845">
        <v>43573</v>
      </c>
      <c r="H692" s="1074">
        <v>43586</v>
      </c>
      <c r="I692" s="1249">
        <f ca="1" t="shared" si="19"/>
        <v>318</v>
      </c>
      <c r="J692" s="1856" t="s">
        <v>78</v>
      </c>
      <c r="K692" s="1249"/>
      <c r="L692" s="1858">
        <v>43593</v>
      </c>
      <c r="M692" s="1858"/>
      <c r="N692" s="1295" t="s">
        <v>2651</v>
      </c>
      <c r="O692" s="1246" t="s">
        <v>88</v>
      </c>
      <c r="P692" s="1243" t="s">
        <v>89</v>
      </c>
      <c r="Q692" s="1400">
        <v>43586</v>
      </c>
      <c r="R692" s="1726">
        <v>43586</v>
      </c>
      <c r="S692" s="1243">
        <f ca="1" t="shared" si="18"/>
        <v>318</v>
      </c>
      <c r="T692" s="1295" t="s">
        <v>47</v>
      </c>
      <c r="U692" s="1256"/>
      <c r="V692" s="1257"/>
    </row>
    <row r="693" s="1728" customFormat="1" ht="21" customHeight="1" spans="1:21">
      <c r="A693" s="1840">
        <v>39</v>
      </c>
      <c r="B693" s="1841" t="s">
        <v>39</v>
      </c>
      <c r="C693" s="1851" t="s">
        <v>138</v>
      </c>
      <c r="D693" s="1854" t="s">
        <v>50</v>
      </c>
      <c r="E693" s="1855">
        <v>362800</v>
      </c>
      <c r="F693" s="1855" t="s">
        <v>2652</v>
      </c>
      <c r="G693" s="1635">
        <v>43571</v>
      </c>
      <c r="H693" s="1074">
        <v>43591</v>
      </c>
      <c r="I693" s="1249">
        <f ca="1" t="shared" si="19"/>
        <v>313</v>
      </c>
      <c r="J693" s="1860" t="s">
        <v>78</v>
      </c>
      <c r="K693" s="1243"/>
      <c r="L693" s="1857">
        <v>43581</v>
      </c>
      <c r="M693" s="1858"/>
      <c r="N693" s="1295" t="s">
        <v>2653</v>
      </c>
      <c r="O693" s="1246" t="s">
        <v>192</v>
      </c>
      <c r="P693" s="1243" t="s">
        <v>84</v>
      </c>
      <c r="Q693" s="1400">
        <v>43519</v>
      </c>
      <c r="R693" s="1726">
        <v>43572</v>
      </c>
      <c r="S693" s="1243">
        <f ca="1" t="shared" si="18"/>
        <v>332</v>
      </c>
      <c r="T693" s="1295" t="s">
        <v>106</v>
      </c>
      <c r="U693" s="1256" t="s">
        <v>2654</v>
      </c>
    </row>
    <row r="694" s="1452" customFormat="1" ht="21" customHeight="1" spans="1:21">
      <c r="A694" s="1840">
        <v>6</v>
      </c>
      <c r="B694" s="1849" t="s">
        <v>39</v>
      </c>
      <c r="C694" s="1842" t="s">
        <v>49</v>
      </c>
      <c r="D694" s="1848" t="s">
        <v>41</v>
      </c>
      <c r="E694" s="1430">
        <v>300800</v>
      </c>
      <c r="F694" s="1844" t="s">
        <v>2655</v>
      </c>
      <c r="G694" s="1850">
        <v>43566</v>
      </c>
      <c r="H694" s="493">
        <v>43581</v>
      </c>
      <c r="I694" s="1249">
        <f ca="1" t="shared" si="19"/>
        <v>323</v>
      </c>
      <c r="J694" s="1856" t="s">
        <v>2632</v>
      </c>
      <c r="K694" s="1249"/>
      <c r="L694" s="1858">
        <v>43581</v>
      </c>
      <c r="M694" s="1858"/>
      <c r="N694" s="1247" t="s">
        <v>2656</v>
      </c>
      <c r="O694" s="1248" t="s">
        <v>17</v>
      </c>
      <c r="P694" s="1249" t="s">
        <v>46</v>
      </c>
      <c r="Q694" s="1382">
        <v>43569</v>
      </c>
      <c r="R694" s="1864">
        <v>43569</v>
      </c>
      <c r="S694" s="1249">
        <f ca="1" t="shared" si="18"/>
        <v>335</v>
      </c>
      <c r="T694" s="1247" t="s">
        <v>106</v>
      </c>
      <c r="U694" s="1717" t="s">
        <v>2654</v>
      </c>
    </row>
    <row r="695" s="1452" customFormat="1" ht="21" customHeight="1" spans="1:21">
      <c r="A695" s="1840">
        <v>6</v>
      </c>
      <c r="B695" s="1849" t="s">
        <v>39</v>
      </c>
      <c r="C695" s="1842" t="s">
        <v>49</v>
      </c>
      <c r="D695" s="1843" t="s">
        <v>41</v>
      </c>
      <c r="E695" s="1570">
        <v>300800</v>
      </c>
      <c r="F695" s="1853" t="s">
        <v>2657</v>
      </c>
      <c r="G695" s="1845">
        <v>43573</v>
      </c>
      <c r="H695" s="1074">
        <v>43586</v>
      </c>
      <c r="I695" s="1249">
        <f ca="1" t="shared" si="19"/>
        <v>318</v>
      </c>
      <c r="J695" s="1856" t="s">
        <v>2510</v>
      </c>
      <c r="K695" s="1249"/>
      <c r="L695" s="1858">
        <v>43581</v>
      </c>
      <c r="M695" s="1858"/>
      <c r="N695" s="1247" t="s">
        <v>2658</v>
      </c>
      <c r="O695" s="1248" t="s">
        <v>465</v>
      </c>
      <c r="P695" s="1249" t="s">
        <v>89</v>
      </c>
      <c r="Q695" s="1382">
        <v>43589</v>
      </c>
      <c r="R695" s="1864">
        <v>43590</v>
      </c>
      <c r="S695" s="1249">
        <f ca="1" t="shared" si="18"/>
        <v>314</v>
      </c>
      <c r="T695" s="1247" t="s">
        <v>106</v>
      </c>
      <c r="U695" s="1717" t="s">
        <v>2659</v>
      </c>
    </row>
    <row r="696" s="1452" customFormat="1" ht="21" customHeight="1" spans="1:22">
      <c r="A696" s="1840">
        <v>20</v>
      </c>
      <c r="B696" s="1841" t="s">
        <v>39</v>
      </c>
      <c r="C696" s="1842" t="s">
        <v>99</v>
      </c>
      <c r="D696" s="1848" t="s">
        <v>41</v>
      </c>
      <c r="E696" s="1570">
        <v>335800</v>
      </c>
      <c r="F696" s="1844" t="s">
        <v>2660</v>
      </c>
      <c r="G696" s="1850">
        <v>43573</v>
      </c>
      <c r="H696" s="493">
        <v>43581</v>
      </c>
      <c r="I696" s="1249">
        <f ca="1" t="shared" si="19"/>
        <v>323</v>
      </c>
      <c r="J696" s="1856" t="s">
        <v>78</v>
      </c>
      <c r="K696" s="1249"/>
      <c r="L696" s="1858">
        <v>43581</v>
      </c>
      <c r="M696" s="1858"/>
      <c r="N696" s="1242" t="s">
        <v>2661</v>
      </c>
      <c r="O696" s="1246" t="s">
        <v>122</v>
      </c>
      <c r="P696" s="1243" t="s">
        <v>84</v>
      </c>
      <c r="Q696" s="1400">
        <v>43587</v>
      </c>
      <c r="R696" s="1726">
        <v>43587</v>
      </c>
      <c r="S696" s="1249">
        <f ca="1" t="shared" si="18"/>
        <v>317</v>
      </c>
      <c r="T696" s="1295" t="s">
        <v>47</v>
      </c>
      <c r="U696" s="1256" t="s">
        <v>2662</v>
      </c>
      <c r="V696" s="1728"/>
    </row>
    <row r="697" s="1452" customFormat="1" ht="20.1" customHeight="1" spans="1:22">
      <c r="A697" s="1840">
        <v>27</v>
      </c>
      <c r="B697" s="1841" t="s">
        <v>39</v>
      </c>
      <c r="C697" s="1842" t="s">
        <v>99</v>
      </c>
      <c r="D697" s="1848" t="s">
        <v>60</v>
      </c>
      <c r="E697" s="1430">
        <v>335800</v>
      </c>
      <c r="F697" s="1844" t="s">
        <v>2663</v>
      </c>
      <c r="G697" s="1230">
        <v>43538</v>
      </c>
      <c r="H697" s="493">
        <v>43547</v>
      </c>
      <c r="I697" s="1249">
        <f ca="1" t="shared" si="19"/>
        <v>357</v>
      </c>
      <c r="J697" s="1856" t="s">
        <v>78</v>
      </c>
      <c r="K697" s="1249"/>
      <c r="L697" s="1858">
        <v>43601</v>
      </c>
      <c r="M697" s="1858"/>
      <c r="N697" s="1862" t="s">
        <v>2664</v>
      </c>
      <c r="O697" s="1246" t="s">
        <v>122</v>
      </c>
      <c r="P697" s="1243" t="s">
        <v>84</v>
      </c>
      <c r="Q697" s="1400">
        <v>43588</v>
      </c>
      <c r="R697" s="1726">
        <v>43588</v>
      </c>
      <c r="S697" s="1249">
        <f ca="1" t="shared" si="18"/>
        <v>316</v>
      </c>
      <c r="T697" s="1295" t="s">
        <v>47</v>
      </c>
      <c r="U697" s="1256"/>
      <c r="V697" s="1728"/>
    </row>
    <row r="698" s="1452" customFormat="1" ht="21" customHeight="1" spans="1:22">
      <c r="A698" s="1840">
        <v>18</v>
      </c>
      <c r="B698" s="1841" t="s">
        <v>39</v>
      </c>
      <c r="C698" s="1842" t="s">
        <v>96</v>
      </c>
      <c r="D698" s="1843" t="s">
        <v>41</v>
      </c>
      <c r="E698" s="1570">
        <v>335800</v>
      </c>
      <c r="F698" s="1852" t="s">
        <v>2665</v>
      </c>
      <c r="G698" s="1845">
        <v>43557</v>
      </c>
      <c r="H698" s="1074">
        <v>43571</v>
      </c>
      <c r="I698" s="1249">
        <f ca="1" t="shared" si="19"/>
        <v>333</v>
      </c>
      <c r="J698" s="1856" t="s">
        <v>78</v>
      </c>
      <c r="K698" s="1249"/>
      <c r="L698" s="1858">
        <v>43581</v>
      </c>
      <c r="M698" s="1858"/>
      <c r="N698" s="1242" t="s">
        <v>2666</v>
      </c>
      <c r="O698" s="1246" t="s">
        <v>171</v>
      </c>
      <c r="P698" s="1243" t="s">
        <v>59</v>
      </c>
      <c r="Q698" s="1400">
        <v>43583</v>
      </c>
      <c r="R698" s="1726">
        <v>43584</v>
      </c>
      <c r="S698" s="1249">
        <f ca="1" t="shared" si="18"/>
        <v>320</v>
      </c>
      <c r="T698" s="1295" t="s">
        <v>47</v>
      </c>
      <c r="U698" s="1256" t="s">
        <v>2667</v>
      </c>
      <c r="V698" s="1728"/>
    </row>
    <row r="699" s="1452" customFormat="1" ht="21" customHeight="1" spans="1:21">
      <c r="A699" s="1840">
        <v>13</v>
      </c>
      <c r="B699" s="1849" t="s">
        <v>39</v>
      </c>
      <c r="C699" s="1842" t="s">
        <v>49</v>
      </c>
      <c r="D699" s="1843" t="s">
        <v>145</v>
      </c>
      <c r="E699" s="1570">
        <v>300800</v>
      </c>
      <c r="F699" s="1853" t="s">
        <v>2668</v>
      </c>
      <c r="G699" s="1845">
        <v>43566</v>
      </c>
      <c r="H699" s="1074">
        <v>43579</v>
      </c>
      <c r="I699" s="1249">
        <f ca="1" t="shared" si="19"/>
        <v>325</v>
      </c>
      <c r="J699" s="1856" t="s">
        <v>2632</v>
      </c>
      <c r="K699" s="1249"/>
      <c r="L699" s="1858">
        <v>43601</v>
      </c>
      <c r="M699" s="1858"/>
      <c r="N699" s="1249" t="s">
        <v>2669</v>
      </c>
      <c r="O699" s="1249" t="s">
        <v>45</v>
      </c>
      <c r="P699" s="1249" t="s">
        <v>59</v>
      </c>
      <c r="Q699" s="1382">
        <v>43597</v>
      </c>
      <c r="R699" s="1864">
        <v>43597</v>
      </c>
      <c r="S699" s="1249">
        <f ca="1" t="shared" si="18"/>
        <v>307</v>
      </c>
      <c r="T699" s="1249" t="s">
        <v>106</v>
      </c>
      <c r="U699" s="1717" t="s">
        <v>2670</v>
      </c>
    </row>
    <row r="700" s="1452" customFormat="1" ht="21" customHeight="1" spans="1:22">
      <c r="A700" s="1840">
        <v>4</v>
      </c>
      <c r="B700" s="1849" t="s">
        <v>39</v>
      </c>
      <c r="C700" s="1842" t="s">
        <v>49</v>
      </c>
      <c r="D700" s="1848" t="s">
        <v>41</v>
      </c>
      <c r="E700" s="1430">
        <v>300800</v>
      </c>
      <c r="F700" s="1844" t="s">
        <v>2671</v>
      </c>
      <c r="G700" s="1850">
        <v>43536</v>
      </c>
      <c r="H700" s="493">
        <v>43554</v>
      </c>
      <c r="I700" s="1249">
        <f ca="1" t="shared" si="19"/>
        <v>350</v>
      </c>
      <c r="J700" s="1856" t="s">
        <v>2510</v>
      </c>
      <c r="K700" s="1249"/>
      <c r="L700" s="1858">
        <v>43552</v>
      </c>
      <c r="M700" s="1858"/>
      <c r="N700" s="1277" t="s">
        <v>2672</v>
      </c>
      <c r="O700" s="1277" t="s">
        <v>1898</v>
      </c>
      <c r="P700" s="1249" t="s">
        <v>89</v>
      </c>
      <c r="Q700" s="1382">
        <v>43537</v>
      </c>
      <c r="R700" s="1864">
        <v>43538</v>
      </c>
      <c r="S700" s="1249">
        <f ca="1" t="shared" si="18"/>
        <v>366</v>
      </c>
      <c r="T700" s="1247" t="s">
        <v>47</v>
      </c>
      <c r="U700" s="1717" t="s">
        <v>2673</v>
      </c>
      <c r="V700" s="1257" t="s">
        <v>2603</v>
      </c>
    </row>
    <row r="701" s="1452" customFormat="1" ht="21" customHeight="1" spans="1:22">
      <c r="A701" s="1840">
        <v>17</v>
      </c>
      <c r="B701" s="1841" t="s">
        <v>39</v>
      </c>
      <c r="C701" s="1842" t="s">
        <v>2674</v>
      </c>
      <c r="D701" s="1843" t="s">
        <v>41</v>
      </c>
      <c r="E701" s="1570">
        <v>335800</v>
      </c>
      <c r="F701" s="1853" t="s">
        <v>2675</v>
      </c>
      <c r="G701" s="1845">
        <v>43573</v>
      </c>
      <c r="H701" s="1074">
        <v>43583</v>
      </c>
      <c r="I701" s="1249">
        <f ca="1" t="shared" si="19"/>
        <v>321</v>
      </c>
      <c r="J701" s="1856" t="s">
        <v>78</v>
      </c>
      <c r="K701" s="1249"/>
      <c r="L701" s="1858">
        <v>43601</v>
      </c>
      <c r="M701" s="1858"/>
      <c r="N701" s="1249" t="s">
        <v>2676</v>
      </c>
      <c r="O701" s="1249" t="s">
        <v>88</v>
      </c>
      <c r="P701" s="1249" t="s">
        <v>89</v>
      </c>
      <c r="Q701" s="1400">
        <v>43598</v>
      </c>
      <c r="R701" s="1726">
        <v>43598</v>
      </c>
      <c r="S701" s="1249">
        <f ca="1" t="shared" ref="S701:S764" si="20">TODAY()-R701</f>
        <v>306</v>
      </c>
      <c r="T701" s="1249" t="s">
        <v>106</v>
      </c>
      <c r="U701" s="1256" t="s">
        <v>2677</v>
      </c>
      <c r="V701" s="1728"/>
    </row>
    <row r="702" s="1728" customFormat="1" ht="21" customHeight="1" spans="1:21">
      <c r="A702" s="1840">
        <v>25</v>
      </c>
      <c r="B702" s="1841" t="s">
        <v>39</v>
      </c>
      <c r="C702" s="1851" t="s">
        <v>2622</v>
      </c>
      <c r="D702" s="1848" t="s">
        <v>126</v>
      </c>
      <c r="E702" s="1570">
        <v>362800</v>
      </c>
      <c r="F702" s="1844" t="s">
        <v>2678</v>
      </c>
      <c r="G702" s="1850">
        <v>43573</v>
      </c>
      <c r="H702" s="493">
        <v>43581</v>
      </c>
      <c r="I702" s="1249">
        <f ca="1" t="shared" si="19"/>
        <v>323</v>
      </c>
      <c r="J702" s="1856" t="s">
        <v>78</v>
      </c>
      <c r="K702" s="1243"/>
      <c r="L702" s="1857">
        <v>43601</v>
      </c>
      <c r="M702" s="1858"/>
      <c r="N702" s="1863" t="s">
        <v>2679</v>
      </c>
      <c r="O702" s="1246" t="s">
        <v>225</v>
      </c>
      <c r="P702" s="1243" t="s">
        <v>84</v>
      </c>
      <c r="Q702" s="1400">
        <v>43569</v>
      </c>
      <c r="R702" s="1726">
        <v>43600</v>
      </c>
      <c r="S702" s="1243">
        <f ca="1" t="shared" si="20"/>
        <v>304</v>
      </c>
      <c r="T702" s="1295" t="s">
        <v>47</v>
      </c>
      <c r="U702" s="1256" t="s">
        <v>2677</v>
      </c>
    </row>
    <row r="703" s="1452" customFormat="1" ht="21" customHeight="1" spans="1:22">
      <c r="A703" s="1840">
        <v>25</v>
      </c>
      <c r="B703" s="1841" t="s">
        <v>39</v>
      </c>
      <c r="C703" s="1842" t="s">
        <v>2674</v>
      </c>
      <c r="D703" s="1848" t="s">
        <v>145</v>
      </c>
      <c r="E703" s="1570">
        <v>335800</v>
      </c>
      <c r="F703" s="1844" t="s">
        <v>2680</v>
      </c>
      <c r="G703" s="1230">
        <v>43538</v>
      </c>
      <c r="H703" s="493">
        <v>43547</v>
      </c>
      <c r="I703" s="1249">
        <f ca="1" t="shared" si="19"/>
        <v>357</v>
      </c>
      <c r="J703" s="1856" t="s">
        <v>2681</v>
      </c>
      <c r="K703" s="1249"/>
      <c r="L703" s="1858">
        <v>43604</v>
      </c>
      <c r="M703" s="1858"/>
      <c r="N703" s="1250" t="s">
        <v>2682</v>
      </c>
      <c r="O703" s="1248" t="s">
        <v>2683</v>
      </c>
      <c r="P703" s="1249" t="s">
        <v>89</v>
      </c>
      <c r="Q703" s="1382">
        <v>43582</v>
      </c>
      <c r="R703" s="1864">
        <v>43585</v>
      </c>
      <c r="S703" s="1249">
        <f ca="1" t="shared" si="20"/>
        <v>319</v>
      </c>
      <c r="T703" s="1247" t="s">
        <v>47</v>
      </c>
      <c r="U703" s="1256" t="s">
        <v>2684</v>
      </c>
      <c r="V703" s="1728"/>
    </row>
    <row r="704" s="1452" customFormat="1" ht="21.95" customHeight="1" spans="1:22">
      <c r="A704" s="1840">
        <v>30</v>
      </c>
      <c r="B704" s="1841" t="s">
        <v>39</v>
      </c>
      <c r="C704" s="1842" t="s">
        <v>2597</v>
      </c>
      <c r="D704" s="1843" t="s">
        <v>41</v>
      </c>
      <c r="E704" s="1570">
        <v>339800</v>
      </c>
      <c r="F704" s="1853" t="s">
        <v>2685</v>
      </c>
      <c r="G704" s="1845">
        <v>43557</v>
      </c>
      <c r="H704" s="1074">
        <v>43570</v>
      </c>
      <c r="I704" s="1249">
        <f ca="1" t="shared" si="19"/>
        <v>334</v>
      </c>
      <c r="J704" s="1856" t="s">
        <v>78</v>
      </c>
      <c r="K704" s="1249"/>
      <c r="L704" s="1858">
        <v>43604</v>
      </c>
      <c r="M704" s="1858" t="s">
        <v>52</v>
      </c>
      <c r="N704" s="1862" t="s">
        <v>2686</v>
      </c>
      <c r="O704" s="1243" t="s">
        <v>83</v>
      </c>
      <c r="P704" s="1400" t="s">
        <v>84</v>
      </c>
      <c r="Q704" s="1400">
        <v>43603</v>
      </c>
      <c r="R704" s="1726">
        <v>43603</v>
      </c>
      <c r="S704" s="1243">
        <f ca="1" t="shared" si="20"/>
        <v>301</v>
      </c>
      <c r="T704" s="1295" t="s">
        <v>106</v>
      </c>
      <c r="U704" s="1256" t="s">
        <v>2684</v>
      </c>
      <c r="V704" s="1728"/>
    </row>
    <row r="705" s="1452" customFormat="1" ht="21" customHeight="1" spans="1:22">
      <c r="A705" s="1840">
        <v>22</v>
      </c>
      <c r="B705" s="1841" t="s">
        <v>39</v>
      </c>
      <c r="C705" s="1842" t="s">
        <v>2674</v>
      </c>
      <c r="D705" s="1843" t="s">
        <v>41</v>
      </c>
      <c r="E705" s="1570">
        <v>335800</v>
      </c>
      <c r="F705" s="1853" t="s">
        <v>2687</v>
      </c>
      <c r="G705" s="1845">
        <v>43573</v>
      </c>
      <c r="H705" s="1074">
        <v>43586</v>
      </c>
      <c r="I705" s="1249">
        <f ca="1" t="shared" si="19"/>
        <v>318</v>
      </c>
      <c r="J705" s="1856" t="s">
        <v>78</v>
      </c>
      <c r="K705" s="1249"/>
      <c r="L705" s="1858">
        <v>43607</v>
      </c>
      <c r="M705" s="1858"/>
      <c r="N705" s="1242" t="s">
        <v>2688</v>
      </c>
      <c r="O705" s="1242" t="s">
        <v>70</v>
      </c>
      <c r="P705" s="1243" t="s">
        <v>59</v>
      </c>
      <c r="Q705" s="1400">
        <v>43605</v>
      </c>
      <c r="R705" s="1726">
        <v>43606</v>
      </c>
      <c r="S705" s="1249">
        <f ca="1" t="shared" si="20"/>
        <v>298</v>
      </c>
      <c r="T705" s="1295" t="s">
        <v>106</v>
      </c>
      <c r="U705" s="1256" t="s">
        <v>2689</v>
      </c>
      <c r="V705" s="1728"/>
    </row>
    <row r="706" s="1452" customFormat="1" ht="21" customHeight="1" spans="1:22">
      <c r="A706" s="1840">
        <v>26</v>
      </c>
      <c r="B706" s="1841" t="s">
        <v>39</v>
      </c>
      <c r="C706" s="1842" t="s">
        <v>2674</v>
      </c>
      <c r="D706" s="1843" t="s">
        <v>749</v>
      </c>
      <c r="E706" s="1570">
        <v>335800</v>
      </c>
      <c r="F706" s="1570" t="s">
        <v>2690</v>
      </c>
      <c r="G706" s="1227">
        <v>43537</v>
      </c>
      <c r="H706" s="1074">
        <v>43558</v>
      </c>
      <c r="I706" s="1249">
        <f ca="1" t="shared" si="19"/>
        <v>346</v>
      </c>
      <c r="J706" s="1856" t="s">
        <v>78</v>
      </c>
      <c r="K706" s="1249"/>
      <c r="L706" s="1858">
        <v>43607</v>
      </c>
      <c r="M706" s="1858" t="s">
        <v>52</v>
      </c>
      <c r="N706" s="1862" t="s">
        <v>2691</v>
      </c>
      <c r="O706" s="1246" t="s">
        <v>17</v>
      </c>
      <c r="P706" s="1243" t="s">
        <v>46</v>
      </c>
      <c r="Q706" s="1400">
        <v>43598</v>
      </c>
      <c r="R706" s="1726">
        <v>43599</v>
      </c>
      <c r="S706" s="1243">
        <f ca="1" t="shared" si="20"/>
        <v>305</v>
      </c>
      <c r="T706" s="1295" t="s">
        <v>47</v>
      </c>
      <c r="U706" s="1256" t="s">
        <v>2692</v>
      </c>
      <c r="V706" s="1728"/>
    </row>
    <row r="707" s="1452" customFormat="1" ht="21" customHeight="1" spans="1:21">
      <c r="A707" s="1840">
        <v>5</v>
      </c>
      <c r="B707" s="1849" t="s">
        <v>39</v>
      </c>
      <c r="C707" s="1842" t="s">
        <v>49</v>
      </c>
      <c r="D707" s="1843" t="s">
        <v>41</v>
      </c>
      <c r="E707" s="1570">
        <v>300800</v>
      </c>
      <c r="F707" s="1852" t="s">
        <v>2693</v>
      </c>
      <c r="G707" s="1845">
        <v>43573</v>
      </c>
      <c r="H707" s="1074">
        <v>43579</v>
      </c>
      <c r="I707" s="1249">
        <f ca="1" t="shared" si="19"/>
        <v>325</v>
      </c>
      <c r="J707" s="1856" t="s">
        <v>2510</v>
      </c>
      <c r="K707" s="1249"/>
      <c r="L707" s="1858">
        <v>43581</v>
      </c>
      <c r="M707" s="1858"/>
      <c r="N707" s="1247" t="s">
        <v>2694</v>
      </c>
      <c r="O707" s="1248" t="s">
        <v>80</v>
      </c>
      <c r="P707" s="1249" t="s">
        <v>84</v>
      </c>
      <c r="Q707" s="1382">
        <v>43597</v>
      </c>
      <c r="R707" s="1864">
        <v>43597</v>
      </c>
      <c r="S707" s="1249">
        <f ca="1" t="shared" si="20"/>
        <v>307</v>
      </c>
      <c r="T707" s="1247" t="s">
        <v>47</v>
      </c>
      <c r="U707" s="1717" t="s">
        <v>2689</v>
      </c>
    </row>
    <row r="708" s="1452" customFormat="1" ht="20.1" customHeight="1" spans="1:22">
      <c r="A708" s="1840">
        <v>25</v>
      </c>
      <c r="B708" s="1841" t="s">
        <v>39</v>
      </c>
      <c r="C708" s="1842" t="s">
        <v>2597</v>
      </c>
      <c r="D708" s="1843" t="s">
        <v>41</v>
      </c>
      <c r="E708" s="1570">
        <v>340600</v>
      </c>
      <c r="F708" s="1853" t="s">
        <v>2695</v>
      </c>
      <c r="G708" s="1845">
        <v>43584</v>
      </c>
      <c r="H708" s="1074">
        <v>43597</v>
      </c>
      <c r="I708" s="1249">
        <f ca="1" t="shared" ref="I708:I771" si="21">TODAY()-H708</f>
        <v>307</v>
      </c>
      <c r="J708" s="1856" t="s">
        <v>78</v>
      </c>
      <c r="K708" s="1249"/>
      <c r="L708" s="1858">
        <v>43608</v>
      </c>
      <c r="M708" s="1858" t="s">
        <v>52</v>
      </c>
      <c r="N708" s="1863" t="s">
        <v>2696</v>
      </c>
      <c r="O708" s="1246" t="s">
        <v>122</v>
      </c>
      <c r="P708" s="1243" t="s">
        <v>84</v>
      </c>
      <c r="Q708" s="1400">
        <v>43607</v>
      </c>
      <c r="R708" s="1726">
        <v>43607</v>
      </c>
      <c r="S708" s="1243">
        <f ca="1" t="shared" si="20"/>
        <v>297</v>
      </c>
      <c r="T708" s="1295" t="s">
        <v>106</v>
      </c>
      <c r="U708" s="1256" t="s">
        <v>1730</v>
      </c>
      <c r="V708" s="1728"/>
    </row>
    <row r="709" s="1452" customFormat="1" ht="21" customHeight="1" spans="1:21">
      <c r="A709" s="1840">
        <v>10</v>
      </c>
      <c r="B709" s="1849" t="s">
        <v>39</v>
      </c>
      <c r="C709" s="1842" t="s">
        <v>49</v>
      </c>
      <c r="D709" s="1843" t="s">
        <v>41</v>
      </c>
      <c r="E709" s="1570">
        <v>300800</v>
      </c>
      <c r="F709" s="1853" t="s">
        <v>2697</v>
      </c>
      <c r="G709" s="1845">
        <v>43573</v>
      </c>
      <c r="H709" s="1074">
        <v>43586</v>
      </c>
      <c r="I709" s="1249">
        <f ca="1" t="shared" si="21"/>
        <v>318</v>
      </c>
      <c r="J709" s="1856" t="s">
        <v>2510</v>
      </c>
      <c r="K709" s="1249"/>
      <c r="L709" s="1858">
        <v>43611</v>
      </c>
      <c r="M709" s="1858" t="s">
        <v>52</v>
      </c>
      <c r="N709" s="1247" t="s">
        <v>2698</v>
      </c>
      <c r="O709" s="1248" t="s">
        <v>171</v>
      </c>
      <c r="P709" s="1249" t="s">
        <v>59</v>
      </c>
      <c r="Q709" s="1382">
        <v>43599</v>
      </c>
      <c r="R709" s="1864">
        <v>43599</v>
      </c>
      <c r="S709" s="1249">
        <f ca="1" t="shared" si="20"/>
        <v>305</v>
      </c>
      <c r="T709" s="1247" t="s">
        <v>106</v>
      </c>
      <c r="U709" s="1717" t="s">
        <v>1737</v>
      </c>
    </row>
    <row r="710" s="1452" customFormat="1" ht="20.1" customHeight="1" spans="1:22">
      <c r="A710" s="1840">
        <v>26</v>
      </c>
      <c r="B710" s="1841" t="s">
        <v>39</v>
      </c>
      <c r="C710" s="1842" t="s">
        <v>2597</v>
      </c>
      <c r="D710" s="1843" t="s">
        <v>41</v>
      </c>
      <c r="E710" s="1570">
        <v>340600</v>
      </c>
      <c r="F710" s="1853" t="s">
        <v>2699</v>
      </c>
      <c r="G710" s="1845">
        <v>43584</v>
      </c>
      <c r="H710" s="1074">
        <v>43597</v>
      </c>
      <c r="I710" s="1249">
        <f ca="1" t="shared" si="21"/>
        <v>307</v>
      </c>
      <c r="J710" s="1856" t="s">
        <v>78</v>
      </c>
      <c r="K710" s="1249"/>
      <c r="L710" s="1858">
        <v>43611</v>
      </c>
      <c r="M710" s="1858" t="s">
        <v>52</v>
      </c>
      <c r="N710" s="1867" t="s">
        <v>2700</v>
      </c>
      <c r="O710" s="1246" t="s">
        <v>122</v>
      </c>
      <c r="P710" s="1243" t="s">
        <v>84</v>
      </c>
      <c r="Q710" s="1400">
        <v>43604</v>
      </c>
      <c r="R710" s="1726">
        <v>43604</v>
      </c>
      <c r="S710" s="1243">
        <f ca="1" t="shared" si="20"/>
        <v>300</v>
      </c>
      <c r="T710" s="1295" t="s">
        <v>47</v>
      </c>
      <c r="U710" s="1256" t="s">
        <v>2701</v>
      </c>
      <c r="V710" s="1728"/>
    </row>
    <row r="711" s="1452" customFormat="1" ht="21" customHeight="1" spans="1:22">
      <c r="A711" s="1840">
        <v>13</v>
      </c>
      <c r="B711" s="1849" t="s">
        <v>39</v>
      </c>
      <c r="C711" s="1842" t="s">
        <v>96</v>
      </c>
      <c r="D711" s="1848" t="s">
        <v>41</v>
      </c>
      <c r="E711" s="1430">
        <v>308150</v>
      </c>
      <c r="F711" s="1844" t="s">
        <v>2702</v>
      </c>
      <c r="G711" s="1850">
        <v>43538</v>
      </c>
      <c r="H711" s="493">
        <v>43554</v>
      </c>
      <c r="I711" s="1249">
        <f ca="1" t="shared" si="21"/>
        <v>350</v>
      </c>
      <c r="J711" s="1856" t="s">
        <v>78</v>
      </c>
      <c r="K711" s="1249"/>
      <c r="L711" s="1858">
        <v>43552</v>
      </c>
      <c r="M711" s="1858" t="s">
        <v>52</v>
      </c>
      <c r="N711" s="1621" t="s">
        <v>2703</v>
      </c>
      <c r="O711" s="1247" t="s">
        <v>45</v>
      </c>
      <c r="P711" s="1249" t="s">
        <v>59</v>
      </c>
      <c r="Q711" s="1382">
        <v>43604</v>
      </c>
      <c r="R711" s="1864">
        <v>43605</v>
      </c>
      <c r="S711" s="1243">
        <f ca="1" t="shared" si="20"/>
        <v>299</v>
      </c>
      <c r="T711" s="1295" t="s">
        <v>47</v>
      </c>
      <c r="U711" s="1717" t="s">
        <v>2704</v>
      </c>
      <c r="V711" s="1257" t="s">
        <v>2603</v>
      </c>
    </row>
    <row r="712" s="1452" customFormat="1" ht="21" customHeight="1" spans="1:21">
      <c r="A712" s="1840">
        <v>8</v>
      </c>
      <c r="B712" s="1849" t="s">
        <v>39</v>
      </c>
      <c r="C712" s="1842" t="s">
        <v>49</v>
      </c>
      <c r="D712" s="1843" t="s">
        <v>41</v>
      </c>
      <c r="E712" s="1570">
        <v>300800</v>
      </c>
      <c r="F712" s="1853" t="s">
        <v>2705</v>
      </c>
      <c r="G712" s="1845">
        <v>43573</v>
      </c>
      <c r="H712" s="1074">
        <v>43586</v>
      </c>
      <c r="I712" s="1249">
        <f ca="1" t="shared" si="21"/>
        <v>318</v>
      </c>
      <c r="J712" s="1856" t="s">
        <v>2510</v>
      </c>
      <c r="K712" s="1249"/>
      <c r="L712" s="1858">
        <v>43581</v>
      </c>
      <c r="M712" s="1858"/>
      <c r="N712" s="1247" t="s">
        <v>2706</v>
      </c>
      <c r="O712" s="1248" t="s">
        <v>258</v>
      </c>
      <c r="P712" s="1249" t="s">
        <v>59</v>
      </c>
      <c r="Q712" s="1382">
        <v>43603</v>
      </c>
      <c r="R712" s="1864">
        <v>43604</v>
      </c>
      <c r="S712" s="1249">
        <f ca="1" t="shared" si="20"/>
        <v>300</v>
      </c>
      <c r="T712" s="1247" t="s">
        <v>47</v>
      </c>
      <c r="U712" s="1717" t="s">
        <v>2704</v>
      </c>
    </row>
    <row r="713" s="1452" customFormat="1" ht="21" customHeight="1" spans="1:22">
      <c r="A713" s="1840">
        <v>22</v>
      </c>
      <c r="B713" s="1841" t="s">
        <v>39</v>
      </c>
      <c r="C713" s="1842" t="s">
        <v>2674</v>
      </c>
      <c r="D713" s="1843" t="s">
        <v>90</v>
      </c>
      <c r="E713" s="1383">
        <v>335800</v>
      </c>
      <c r="F713" s="1570" t="s">
        <v>2707</v>
      </c>
      <c r="G713" s="1845">
        <v>43542</v>
      </c>
      <c r="H713" s="1074">
        <v>43568</v>
      </c>
      <c r="I713" s="1249">
        <f ca="1" t="shared" si="21"/>
        <v>336</v>
      </c>
      <c r="J713" s="1856" t="s">
        <v>78</v>
      </c>
      <c r="K713" s="1249"/>
      <c r="L713" s="1858">
        <v>43552</v>
      </c>
      <c r="M713" s="1858" t="s">
        <v>52</v>
      </c>
      <c r="N713" s="1242" t="s">
        <v>2708</v>
      </c>
      <c r="O713" s="1242" t="s">
        <v>225</v>
      </c>
      <c r="P713" s="1243" t="s">
        <v>84</v>
      </c>
      <c r="Q713" s="1400">
        <v>43611</v>
      </c>
      <c r="R713" s="1726">
        <v>43611</v>
      </c>
      <c r="S713" s="1243">
        <f ca="1" t="shared" si="20"/>
        <v>293</v>
      </c>
      <c r="T713" s="1295" t="s">
        <v>106</v>
      </c>
      <c r="U713" s="1256" t="s">
        <v>1023</v>
      </c>
      <c r="V713" s="1257" t="s">
        <v>2603</v>
      </c>
    </row>
    <row r="714" s="1452" customFormat="1" ht="24" customHeight="1" spans="1:22">
      <c r="A714" s="1840">
        <v>19</v>
      </c>
      <c r="B714" s="1841" t="s">
        <v>39</v>
      </c>
      <c r="C714" s="1842" t="s">
        <v>2674</v>
      </c>
      <c r="D714" s="1843" t="s">
        <v>41</v>
      </c>
      <c r="E714" s="1383">
        <v>335800</v>
      </c>
      <c r="F714" s="1853" t="s">
        <v>2709</v>
      </c>
      <c r="G714" s="1845">
        <v>43573</v>
      </c>
      <c r="H714" s="1074">
        <v>43579</v>
      </c>
      <c r="I714" s="1249">
        <f ca="1" t="shared" si="21"/>
        <v>325</v>
      </c>
      <c r="J714" s="1856" t="s">
        <v>78</v>
      </c>
      <c r="K714" s="1249"/>
      <c r="L714" s="1858">
        <v>43611</v>
      </c>
      <c r="M714" s="1858"/>
      <c r="N714" s="1242" t="s">
        <v>2710</v>
      </c>
      <c r="O714" s="1246" t="s">
        <v>171</v>
      </c>
      <c r="P714" s="1243" t="s">
        <v>59</v>
      </c>
      <c r="Q714" s="1400">
        <v>43597</v>
      </c>
      <c r="R714" s="1726">
        <v>43598</v>
      </c>
      <c r="S714" s="1249">
        <f ca="1" t="shared" si="20"/>
        <v>306</v>
      </c>
      <c r="T714" s="1295" t="s">
        <v>473</v>
      </c>
      <c r="U714" s="1256" t="s">
        <v>2711</v>
      </c>
      <c r="V714" s="1728"/>
    </row>
    <row r="715" s="1452" customFormat="1" ht="21" customHeight="1" spans="1:21">
      <c r="A715" s="1840">
        <v>8</v>
      </c>
      <c r="B715" s="1849" t="s">
        <v>39</v>
      </c>
      <c r="C715" s="1842" t="s">
        <v>49</v>
      </c>
      <c r="D715" s="1843" t="s">
        <v>41</v>
      </c>
      <c r="E715" s="1383">
        <v>300800</v>
      </c>
      <c r="F715" s="1853" t="s">
        <v>2712</v>
      </c>
      <c r="G715" s="1845">
        <v>43573</v>
      </c>
      <c r="H715" s="1074">
        <v>43586</v>
      </c>
      <c r="I715" s="1249">
        <f ca="1" t="shared" si="21"/>
        <v>318</v>
      </c>
      <c r="J715" s="1856" t="s">
        <v>2510</v>
      </c>
      <c r="K715" s="1249"/>
      <c r="L715" s="1858">
        <v>43581</v>
      </c>
      <c r="M715" s="1858" t="s">
        <v>52</v>
      </c>
      <c r="N715" s="1247" t="s">
        <v>2713</v>
      </c>
      <c r="O715" s="1248" t="s">
        <v>80</v>
      </c>
      <c r="P715" s="1249" t="s">
        <v>89</v>
      </c>
      <c r="Q715" s="1382">
        <v>43608</v>
      </c>
      <c r="R715" s="1864">
        <v>43609</v>
      </c>
      <c r="S715" s="1249">
        <f ca="1" t="shared" si="20"/>
        <v>295</v>
      </c>
      <c r="T715" s="1247" t="s">
        <v>47</v>
      </c>
      <c r="U715" s="1717" t="s">
        <v>1023</v>
      </c>
    </row>
    <row r="716" s="1452" customFormat="1" ht="21" customHeight="1" spans="1:21">
      <c r="A716" s="1840">
        <v>4</v>
      </c>
      <c r="B716" s="1849" t="s">
        <v>39</v>
      </c>
      <c r="C716" s="1842" t="s">
        <v>49</v>
      </c>
      <c r="D716" s="1843" t="s">
        <v>41</v>
      </c>
      <c r="E716" s="1383">
        <v>300800</v>
      </c>
      <c r="F716" s="1853" t="s">
        <v>2714</v>
      </c>
      <c r="G716" s="1845">
        <v>43566</v>
      </c>
      <c r="H716" s="1074">
        <v>43579</v>
      </c>
      <c r="I716" s="1243">
        <f ca="1" t="shared" si="21"/>
        <v>325</v>
      </c>
      <c r="J716" s="1856" t="s">
        <v>2632</v>
      </c>
      <c r="K716" s="1249"/>
      <c r="L716" s="1858">
        <v>43581</v>
      </c>
      <c r="M716" s="1858"/>
      <c r="N716" s="1247" t="s">
        <v>2715</v>
      </c>
      <c r="O716" s="1248" t="s">
        <v>12</v>
      </c>
      <c r="P716" s="1249" t="s">
        <v>59</v>
      </c>
      <c r="Q716" s="1382">
        <v>43613</v>
      </c>
      <c r="R716" s="1864">
        <v>43613</v>
      </c>
      <c r="S716" s="1249">
        <f ca="1" t="shared" si="20"/>
        <v>291</v>
      </c>
      <c r="T716" s="1247" t="s">
        <v>47</v>
      </c>
      <c r="U716" s="1717" t="s">
        <v>1023</v>
      </c>
    </row>
    <row r="717" s="1452" customFormat="1" ht="20.1" customHeight="1" spans="1:22">
      <c r="A717" s="1840">
        <v>31</v>
      </c>
      <c r="B717" s="1841" t="s">
        <v>39</v>
      </c>
      <c r="C717" s="1851" t="s">
        <v>2622</v>
      </c>
      <c r="D717" s="1848" t="s">
        <v>41</v>
      </c>
      <c r="E717" s="1385">
        <v>362800</v>
      </c>
      <c r="F717" s="1853" t="s">
        <v>2716</v>
      </c>
      <c r="G717" s="1850">
        <v>43594</v>
      </c>
      <c r="H717" s="493">
        <v>43610</v>
      </c>
      <c r="I717" s="1249">
        <f ca="1" t="shared" si="21"/>
        <v>294</v>
      </c>
      <c r="J717" s="1856" t="s">
        <v>78</v>
      </c>
      <c r="K717" s="1249"/>
      <c r="L717" s="1858">
        <v>43613</v>
      </c>
      <c r="M717" s="1858"/>
      <c r="N717" s="1863" t="s">
        <v>2717</v>
      </c>
      <c r="O717" s="1246" t="s">
        <v>2718</v>
      </c>
      <c r="P717" s="1243" t="s">
        <v>908</v>
      </c>
      <c r="Q717" s="1400">
        <v>43565</v>
      </c>
      <c r="R717" s="1726">
        <v>43599</v>
      </c>
      <c r="S717" s="1243">
        <f ca="1" t="shared" si="20"/>
        <v>305</v>
      </c>
      <c r="T717" s="1295" t="s">
        <v>106</v>
      </c>
      <c r="U717" s="1256" t="s">
        <v>2719</v>
      </c>
      <c r="V717" s="1728"/>
    </row>
    <row r="718" s="1452" customFormat="1" ht="18.95" customHeight="1" spans="1:22">
      <c r="A718" s="1840">
        <v>1</v>
      </c>
      <c r="B718" s="1841" t="s">
        <v>39</v>
      </c>
      <c r="C718" s="1842" t="s">
        <v>49</v>
      </c>
      <c r="D718" s="1848" t="s">
        <v>90</v>
      </c>
      <c r="E718" s="1385">
        <v>300800</v>
      </c>
      <c r="F718" s="1844" t="s">
        <v>2720</v>
      </c>
      <c r="G718" s="1230">
        <v>43530</v>
      </c>
      <c r="H718" s="493">
        <v>43540</v>
      </c>
      <c r="I718" s="1249">
        <f ca="1" t="shared" si="21"/>
        <v>364</v>
      </c>
      <c r="J718" s="1856" t="s">
        <v>2510</v>
      </c>
      <c r="K718" s="1249"/>
      <c r="L718" s="1858">
        <v>43552</v>
      </c>
      <c r="M718" s="1858" t="s">
        <v>52</v>
      </c>
      <c r="N718" s="1242" t="s">
        <v>2721</v>
      </c>
      <c r="O718" s="1242" t="s">
        <v>192</v>
      </c>
      <c r="P718" s="1243" t="s">
        <v>84</v>
      </c>
      <c r="Q718" s="1400">
        <v>43610</v>
      </c>
      <c r="R718" s="1726">
        <v>43610</v>
      </c>
      <c r="S718" s="1249">
        <f ca="1" t="shared" si="20"/>
        <v>294</v>
      </c>
      <c r="T718" s="1295" t="s">
        <v>47</v>
      </c>
      <c r="U718" s="1256" t="s">
        <v>2722</v>
      </c>
      <c r="V718" s="1257" t="s">
        <v>2603</v>
      </c>
    </row>
    <row r="719" s="1452" customFormat="1" ht="21" customHeight="1" spans="1:22">
      <c r="A719" s="1840">
        <v>16</v>
      </c>
      <c r="B719" s="1841" t="s">
        <v>39</v>
      </c>
      <c r="C719" s="1842" t="s">
        <v>2674</v>
      </c>
      <c r="D719" s="1848" t="s">
        <v>41</v>
      </c>
      <c r="E719" s="1385">
        <v>335800</v>
      </c>
      <c r="F719" s="1853" t="s">
        <v>2723</v>
      </c>
      <c r="G719" s="1850">
        <v>43602</v>
      </c>
      <c r="H719" s="493">
        <v>43610</v>
      </c>
      <c r="I719" s="1249">
        <f ca="1" t="shared" si="21"/>
        <v>294</v>
      </c>
      <c r="J719" s="1856" t="s">
        <v>78</v>
      </c>
      <c r="K719" s="1249"/>
      <c r="L719" s="1858">
        <v>43613</v>
      </c>
      <c r="M719" s="1858"/>
      <c r="N719" s="1242" t="s">
        <v>2724</v>
      </c>
      <c r="O719" s="1242" t="s">
        <v>171</v>
      </c>
      <c r="P719" s="1243" t="s">
        <v>59</v>
      </c>
      <c r="Q719" s="1400">
        <v>43576</v>
      </c>
      <c r="R719" s="1726">
        <v>43601</v>
      </c>
      <c r="S719" s="1243">
        <f ca="1" t="shared" si="20"/>
        <v>303</v>
      </c>
      <c r="T719" s="1295" t="s">
        <v>47</v>
      </c>
      <c r="U719" s="1256" t="s">
        <v>1046</v>
      </c>
      <c r="V719" s="1257" t="s">
        <v>2725</v>
      </c>
    </row>
    <row r="720" s="1452" customFormat="1" ht="21" customHeight="1" spans="1:22">
      <c r="A720" s="1840">
        <v>14</v>
      </c>
      <c r="B720" s="1841" t="s">
        <v>39</v>
      </c>
      <c r="C720" s="1842" t="s">
        <v>2674</v>
      </c>
      <c r="D720" s="1843" t="s">
        <v>41</v>
      </c>
      <c r="E720" s="1383">
        <v>335800</v>
      </c>
      <c r="F720" s="1570" t="s">
        <v>2726</v>
      </c>
      <c r="G720" s="1227">
        <v>43525</v>
      </c>
      <c r="H720" s="1074">
        <v>43539</v>
      </c>
      <c r="I720" s="1249">
        <f ca="1" t="shared" si="21"/>
        <v>365</v>
      </c>
      <c r="J720" s="1856" t="s">
        <v>2727</v>
      </c>
      <c r="K720" s="1249"/>
      <c r="L720" s="1858">
        <v>43552</v>
      </c>
      <c r="M720" s="1858" t="s">
        <v>52</v>
      </c>
      <c r="N720" s="1249" t="s">
        <v>2728</v>
      </c>
      <c r="O720" s="1249" t="s">
        <v>662</v>
      </c>
      <c r="P720" s="1249" t="s">
        <v>84</v>
      </c>
      <c r="Q720" s="1400">
        <v>43614</v>
      </c>
      <c r="R720" s="1726">
        <v>43615</v>
      </c>
      <c r="S720" s="1249">
        <f ca="1" t="shared" si="20"/>
        <v>289</v>
      </c>
      <c r="T720" s="1249" t="s">
        <v>47</v>
      </c>
      <c r="U720" s="1256" t="s">
        <v>1036</v>
      </c>
      <c r="V720" s="1257" t="s">
        <v>2603</v>
      </c>
    </row>
    <row r="721" s="1728" customFormat="1" ht="21" customHeight="1" spans="1:21">
      <c r="A721" s="1840">
        <v>28</v>
      </c>
      <c r="B721" s="1841" t="s">
        <v>39</v>
      </c>
      <c r="C721" s="1851" t="s">
        <v>2622</v>
      </c>
      <c r="D721" s="1848" t="s">
        <v>90</v>
      </c>
      <c r="E721" s="1383">
        <v>362800</v>
      </c>
      <c r="F721" s="1844" t="s">
        <v>2729</v>
      </c>
      <c r="G721" s="1850">
        <v>43573</v>
      </c>
      <c r="H721" s="493">
        <v>43581</v>
      </c>
      <c r="I721" s="1249">
        <f ca="1" t="shared" si="21"/>
        <v>323</v>
      </c>
      <c r="J721" s="1856" t="s">
        <v>78</v>
      </c>
      <c r="K721" s="1249"/>
      <c r="L721" s="1857">
        <v>43625</v>
      </c>
      <c r="M721" s="1858"/>
      <c r="N721" s="1242" t="s">
        <v>2730</v>
      </c>
      <c r="O721" s="1242" t="s">
        <v>225</v>
      </c>
      <c r="P721" s="1243" t="s">
        <v>84</v>
      </c>
      <c r="Q721" s="1400">
        <v>43618</v>
      </c>
      <c r="R721" s="1726">
        <v>43618</v>
      </c>
      <c r="S721" s="1243">
        <f ca="1" t="shared" si="20"/>
        <v>286</v>
      </c>
      <c r="T721" s="1295" t="s">
        <v>106</v>
      </c>
      <c r="U721" s="1256" t="s">
        <v>2731</v>
      </c>
    </row>
    <row r="722" s="1728" customFormat="1" ht="21" customHeight="1" spans="1:21">
      <c r="A722" s="1840">
        <v>34</v>
      </c>
      <c r="B722" s="1841" t="s">
        <v>39</v>
      </c>
      <c r="C722" s="1851" t="s">
        <v>138</v>
      </c>
      <c r="D722" s="1843" t="s">
        <v>41</v>
      </c>
      <c r="E722" s="1383">
        <v>362800</v>
      </c>
      <c r="F722" s="1853" t="s">
        <v>2732</v>
      </c>
      <c r="G722" s="1227">
        <v>43550</v>
      </c>
      <c r="H722" s="1074">
        <v>43566</v>
      </c>
      <c r="I722" s="1249">
        <f ca="1" t="shared" si="21"/>
        <v>338</v>
      </c>
      <c r="J722" s="1860" t="s">
        <v>78</v>
      </c>
      <c r="K722" s="1243"/>
      <c r="L722" s="1857">
        <v>43628</v>
      </c>
      <c r="M722" s="1858" t="s">
        <v>52</v>
      </c>
      <c r="N722" s="1862" t="s">
        <v>2733</v>
      </c>
      <c r="O722" s="1246" t="s">
        <v>88</v>
      </c>
      <c r="P722" s="1243" t="s">
        <v>89</v>
      </c>
      <c r="Q722" s="1400">
        <v>43621</v>
      </c>
      <c r="R722" s="1726">
        <v>43622</v>
      </c>
      <c r="S722" s="1243">
        <f ca="1" t="shared" si="20"/>
        <v>282</v>
      </c>
      <c r="T722" s="1295" t="s">
        <v>106</v>
      </c>
      <c r="U722" s="1256" t="s">
        <v>2734</v>
      </c>
    </row>
    <row r="723" s="1728" customFormat="1" ht="21" customHeight="1" spans="1:21">
      <c r="A723" s="1840">
        <v>43</v>
      </c>
      <c r="B723" s="1841" t="s">
        <v>39</v>
      </c>
      <c r="C723" s="1851" t="s">
        <v>138</v>
      </c>
      <c r="D723" s="1848" t="s">
        <v>90</v>
      </c>
      <c r="E723" s="1865">
        <v>362800</v>
      </c>
      <c r="F723" s="1844" t="s">
        <v>2735</v>
      </c>
      <c r="G723" s="1850">
        <v>43609</v>
      </c>
      <c r="H723" s="493">
        <v>43618</v>
      </c>
      <c r="I723" s="1249">
        <f ca="1" t="shared" si="21"/>
        <v>286</v>
      </c>
      <c r="J723" s="1860" t="s">
        <v>78</v>
      </c>
      <c r="K723" s="1243"/>
      <c r="L723" s="1857">
        <v>43629</v>
      </c>
      <c r="M723" s="1858"/>
      <c r="N723" s="1242" t="s">
        <v>2736</v>
      </c>
      <c r="O723" s="1246" t="s">
        <v>17</v>
      </c>
      <c r="P723" s="1243" t="s">
        <v>46</v>
      </c>
      <c r="Q723" s="1400">
        <v>43619</v>
      </c>
      <c r="R723" s="1726">
        <v>43620</v>
      </c>
      <c r="S723" s="1243">
        <f ca="1" t="shared" si="20"/>
        <v>284</v>
      </c>
      <c r="T723" s="1295" t="s">
        <v>47</v>
      </c>
      <c r="U723" s="1256" t="s">
        <v>2737</v>
      </c>
    </row>
    <row r="724" s="1452" customFormat="1" ht="21" customHeight="1" spans="1:22">
      <c r="A724" s="1840">
        <v>9</v>
      </c>
      <c r="B724" s="1841" t="s">
        <v>39</v>
      </c>
      <c r="C724" s="1842" t="s">
        <v>49</v>
      </c>
      <c r="D724" s="1848" t="s">
        <v>753</v>
      </c>
      <c r="E724" s="1865">
        <v>300800</v>
      </c>
      <c r="F724" s="1844" t="s">
        <v>2738</v>
      </c>
      <c r="G724" s="1850">
        <v>43614</v>
      </c>
      <c r="H724" s="493">
        <v>43625</v>
      </c>
      <c r="I724" s="1249">
        <f ca="1" t="shared" si="21"/>
        <v>279</v>
      </c>
      <c r="J724" s="1856" t="s">
        <v>78</v>
      </c>
      <c r="K724" s="1249"/>
      <c r="L724" s="1858">
        <v>43616</v>
      </c>
      <c r="M724" s="1858"/>
      <c r="N724" s="1247" t="s">
        <v>2739</v>
      </c>
      <c r="O724" s="1248" t="s">
        <v>225</v>
      </c>
      <c r="P724" s="1249" t="s">
        <v>84</v>
      </c>
      <c r="Q724" s="1382">
        <v>43541</v>
      </c>
      <c r="R724" s="1864">
        <v>43615</v>
      </c>
      <c r="S724" s="1249">
        <f ca="1" t="shared" si="20"/>
        <v>289</v>
      </c>
      <c r="T724" s="1247" t="s">
        <v>47</v>
      </c>
      <c r="U724" s="1717" t="s">
        <v>2740</v>
      </c>
      <c r="V724" s="1257" t="s">
        <v>2741</v>
      </c>
    </row>
    <row r="725" s="1452" customFormat="1" ht="21" customHeight="1" spans="1:22">
      <c r="A725" s="1840">
        <v>5</v>
      </c>
      <c r="B725" s="1849" t="s">
        <v>39</v>
      </c>
      <c r="C725" s="1842" t="s">
        <v>49</v>
      </c>
      <c r="D725" s="1843" t="s">
        <v>41</v>
      </c>
      <c r="E725" s="1383">
        <v>300800</v>
      </c>
      <c r="F725" s="1852" t="s">
        <v>2742</v>
      </c>
      <c r="G725" s="1845">
        <v>43573</v>
      </c>
      <c r="H725" s="1074">
        <v>43579</v>
      </c>
      <c r="I725" s="1249">
        <f ca="1" t="shared" si="21"/>
        <v>325</v>
      </c>
      <c r="J725" s="1856" t="s">
        <v>2510</v>
      </c>
      <c r="K725" s="1249"/>
      <c r="L725" s="1858">
        <v>43581</v>
      </c>
      <c r="M725" s="1858"/>
      <c r="N725" s="1242" t="s">
        <v>2743</v>
      </c>
      <c r="O725" s="1242" t="s">
        <v>192</v>
      </c>
      <c r="P725" s="1243" t="s">
        <v>84</v>
      </c>
      <c r="Q725" s="1400">
        <v>43547</v>
      </c>
      <c r="R725" s="1726">
        <v>43602</v>
      </c>
      <c r="S725" s="1243">
        <f ca="1" t="shared" si="20"/>
        <v>302</v>
      </c>
      <c r="T725" s="1295" t="s">
        <v>47</v>
      </c>
      <c r="U725" s="1717" t="s">
        <v>2740</v>
      </c>
      <c r="V725" s="1257" t="s">
        <v>2744</v>
      </c>
    </row>
    <row r="726" s="1452" customFormat="1" ht="21" customHeight="1" spans="1:22">
      <c r="A726" s="1840">
        <v>22</v>
      </c>
      <c r="B726" s="1841" t="s">
        <v>39</v>
      </c>
      <c r="C726" s="1842" t="s">
        <v>2674</v>
      </c>
      <c r="D726" s="1843" t="s">
        <v>645</v>
      </c>
      <c r="E726" s="1383">
        <v>335800</v>
      </c>
      <c r="F726" s="1853" t="s">
        <v>2745</v>
      </c>
      <c r="G726" s="1845">
        <v>43602</v>
      </c>
      <c r="H726" s="1074">
        <v>43623</v>
      </c>
      <c r="I726" s="1249">
        <f ca="1" t="shared" si="21"/>
        <v>281</v>
      </c>
      <c r="J726" s="1856" t="s">
        <v>78</v>
      </c>
      <c r="K726" s="1249"/>
      <c r="L726" s="1858">
        <v>43615</v>
      </c>
      <c r="M726" s="1858"/>
      <c r="N726" s="1242" t="s">
        <v>2746</v>
      </c>
      <c r="O726" s="1242" t="s">
        <v>105</v>
      </c>
      <c r="P726" s="1243" t="s">
        <v>46</v>
      </c>
      <c r="Q726" s="1400">
        <v>43609</v>
      </c>
      <c r="R726" s="1726">
        <v>43610</v>
      </c>
      <c r="S726" s="1243">
        <f ca="1" t="shared" si="20"/>
        <v>294</v>
      </c>
      <c r="T726" s="1295" t="s">
        <v>47</v>
      </c>
      <c r="U726" s="1256" t="s">
        <v>2740</v>
      </c>
      <c r="V726" s="1257" t="s">
        <v>2747</v>
      </c>
    </row>
    <row r="727" s="1452" customFormat="1" ht="21.95" customHeight="1" spans="1:22">
      <c r="A727" s="1840">
        <v>32</v>
      </c>
      <c r="B727" s="1841" t="s">
        <v>39</v>
      </c>
      <c r="C727" s="1842" t="s">
        <v>2597</v>
      </c>
      <c r="D727" s="1848" t="s">
        <v>226</v>
      </c>
      <c r="E727" s="1385">
        <v>339800</v>
      </c>
      <c r="F727" s="1844" t="s">
        <v>2748</v>
      </c>
      <c r="G727" s="1850">
        <v>43602</v>
      </c>
      <c r="H727" s="493">
        <v>43619</v>
      </c>
      <c r="I727" s="1249">
        <f ca="1" t="shared" si="21"/>
        <v>285</v>
      </c>
      <c r="J727" s="1856" t="s">
        <v>78</v>
      </c>
      <c r="K727" s="1249"/>
      <c r="L727" s="1858">
        <v>43632</v>
      </c>
      <c r="M727" s="1858"/>
      <c r="N727" s="1863" t="s">
        <v>2749</v>
      </c>
      <c r="O727" s="1243" t="s">
        <v>131</v>
      </c>
      <c r="P727" s="1400" t="s">
        <v>84</v>
      </c>
      <c r="Q727" s="1400">
        <v>43617</v>
      </c>
      <c r="R727" s="1726">
        <v>43617</v>
      </c>
      <c r="S727" s="1243">
        <f ca="1" t="shared" si="20"/>
        <v>287</v>
      </c>
      <c r="T727" s="1295" t="s">
        <v>106</v>
      </c>
      <c r="U727" s="1256" t="s">
        <v>2740</v>
      </c>
      <c r="V727" s="1728"/>
    </row>
    <row r="728" s="1452" customFormat="1" ht="20.1" customHeight="1" spans="1:22">
      <c r="A728" s="1840">
        <v>14</v>
      </c>
      <c r="B728" s="1841" t="s">
        <v>39</v>
      </c>
      <c r="C728" s="1842" t="s">
        <v>2674</v>
      </c>
      <c r="D728" s="1843" t="s">
        <v>41</v>
      </c>
      <c r="E728" s="1383">
        <v>335800</v>
      </c>
      <c r="F728" s="1570" t="s">
        <v>2750</v>
      </c>
      <c r="G728" s="1227">
        <v>43525</v>
      </c>
      <c r="H728" s="1074">
        <v>43539</v>
      </c>
      <c r="I728" s="1249">
        <f ca="1" t="shared" si="21"/>
        <v>365</v>
      </c>
      <c r="J728" s="1856" t="s">
        <v>2727</v>
      </c>
      <c r="K728" s="1249"/>
      <c r="L728" s="1858">
        <v>43552</v>
      </c>
      <c r="M728" s="1858" t="s">
        <v>52</v>
      </c>
      <c r="N728" s="1242" t="s">
        <v>2751</v>
      </c>
      <c r="O728" s="1246" t="s">
        <v>114</v>
      </c>
      <c r="P728" s="1243" t="s">
        <v>89</v>
      </c>
      <c r="Q728" s="1400">
        <v>43621</v>
      </c>
      <c r="R728" s="1726">
        <v>43622</v>
      </c>
      <c r="S728" s="1249">
        <f ca="1" t="shared" si="20"/>
        <v>282</v>
      </c>
      <c r="T728" s="1295" t="s">
        <v>47</v>
      </c>
      <c r="U728" s="1256" t="s">
        <v>2752</v>
      </c>
      <c r="V728" s="1257" t="s">
        <v>2603</v>
      </c>
    </row>
    <row r="729" s="1452" customFormat="1" ht="20.1" customHeight="1" spans="1:22">
      <c r="A729" s="1840">
        <v>32</v>
      </c>
      <c r="B729" s="1841" t="s">
        <v>39</v>
      </c>
      <c r="C729" s="1851" t="s">
        <v>2622</v>
      </c>
      <c r="D729" s="1848" t="s">
        <v>126</v>
      </c>
      <c r="E729" s="1385">
        <v>362800</v>
      </c>
      <c r="F729" s="1844" t="s">
        <v>2753</v>
      </c>
      <c r="G729" s="1850">
        <v>43609</v>
      </c>
      <c r="H729" s="493">
        <v>43618</v>
      </c>
      <c r="I729" s="1249">
        <f ca="1" t="shared" si="21"/>
        <v>286</v>
      </c>
      <c r="J729" s="1856" t="s">
        <v>78</v>
      </c>
      <c r="K729" s="1249"/>
      <c r="L729" s="1858">
        <v>43616</v>
      </c>
      <c r="M729" s="1858"/>
      <c r="N729" s="1242" t="s">
        <v>2754</v>
      </c>
      <c r="O729" s="1246" t="s">
        <v>83</v>
      </c>
      <c r="P729" s="1243" t="s">
        <v>59</v>
      </c>
      <c r="Q729" s="1400">
        <v>43610</v>
      </c>
      <c r="R729" s="1726">
        <v>43611</v>
      </c>
      <c r="S729" s="1243">
        <f ca="1" t="shared" si="20"/>
        <v>293</v>
      </c>
      <c r="T729" s="1295" t="s">
        <v>47</v>
      </c>
      <c r="U729" s="1256" t="s">
        <v>1063</v>
      </c>
      <c r="V729" s="1257" t="s">
        <v>2741</v>
      </c>
    </row>
    <row r="730" s="1452" customFormat="1" ht="21" customHeight="1" spans="1:22">
      <c r="A730" s="1840">
        <v>21</v>
      </c>
      <c r="B730" s="1841" t="s">
        <v>39</v>
      </c>
      <c r="C730" s="1842" t="s">
        <v>2674</v>
      </c>
      <c r="D730" s="1848" t="s">
        <v>90</v>
      </c>
      <c r="E730" s="1385">
        <v>335800</v>
      </c>
      <c r="F730" s="1844" t="s">
        <v>2755</v>
      </c>
      <c r="G730" s="1850">
        <v>43609</v>
      </c>
      <c r="H730" s="493">
        <v>43618</v>
      </c>
      <c r="I730" s="1249">
        <f ca="1" t="shared" si="21"/>
        <v>286</v>
      </c>
      <c r="J730" s="1856" t="s">
        <v>78</v>
      </c>
      <c r="K730" s="1249"/>
      <c r="L730" s="1858">
        <v>43633</v>
      </c>
      <c r="M730" s="1858"/>
      <c r="N730" s="1242" t="s">
        <v>2756</v>
      </c>
      <c r="O730" s="1242" t="s">
        <v>105</v>
      </c>
      <c r="P730" s="1243" t="s">
        <v>46</v>
      </c>
      <c r="Q730" s="1400">
        <v>43625</v>
      </c>
      <c r="R730" s="1726">
        <v>43625</v>
      </c>
      <c r="S730" s="1243">
        <f ca="1" t="shared" si="20"/>
        <v>279</v>
      </c>
      <c r="T730" s="1295" t="s">
        <v>47</v>
      </c>
      <c r="U730" s="1256" t="s">
        <v>2752</v>
      </c>
      <c r="V730" s="1728"/>
    </row>
    <row r="731" s="1452" customFormat="1" ht="18.95" customHeight="1" spans="1:21">
      <c r="A731" s="1840">
        <v>7</v>
      </c>
      <c r="B731" s="1841" t="s">
        <v>39</v>
      </c>
      <c r="C731" s="1842" t="s">
        <v>49</v>
      </c>
      <c r="D731" s="1843" t="s">
        <v>50</v>
      </c>
      <c r="E731" s="1383">
        <v>300800</v>
      </c>
      <c r="F731" s="1853" t="s">
        <v>2757</v>
      </c>
      <c r="G731" s="1845">
        <v>43604</v>
      </c>
      <c r="H731" s="1074">
        <v>43620</v>
      </c>
      <c r="I731" s="1249">
        <f ca="1" t="shared" si="21"/>
        <v>284</v>
      </c>
      <c r="J731" s="1856" t="s">
        <v>2510</v>
      </c>
      <c r="K731" s="1249"/>
      <c r="L731" s="1858">
        <v>43634</v>
      </c>
      <c r="M731" s="1858"/>
      <c r="N731" s="1247" t="s">
        <v>2758</v>
      </c>
      <c r="O731" s="1248" t="s">
        <v>88</v>
      </c>
      <c r="P731" s="1249" t="s">
        <v>89</v>
      </c>
      <c r="Q731" s="1382">
        <v>43619</v>
      </c>
      <c r="R731" s="1864">
        <v>43620</v>
      </c>
      <c r="S731" s="1243">
        <f ca="1" t="shared" si="20"/>
        <v>284</v>
      </c>
      <c r="T731" s="1247" t="s">
        <v>47</v>
      </c>
      <c r="U731" s="1717" t="s">
        <v>1063</v>
      </c>
    </row>
    <row r="732" s="1452" customFormat="1" ht="21" customHeight="1" spans="1:22">
      <c r="A732" s="1840">
        <v>6</v>
      </c>
      <c r="B732" s="1841" t="s">
        <v>39</v>
      </c>
      <c r="C732" s="1842" t="s">
        <v>49</v>
      </c>
      <c r="D732" s="1848" t="s">
        <v>41</v>
      </c>
      <c r="E732" s="1385">
        <v>300800</v>
      </c>
      <c r="F732" s="1844" t="s">
        <v>2759</v>
      </c>
      <c r="G732" s="1850">
        <v>43602</v>
      </c>
      <c r="H732" s="493">
        <v>43619</v>
      </c>
      <c r="I732" s="1249">
        <f ca="1" t="shared" si="21"/>
        <v>285</v>
      </c>
      <c r="J732" s="1856" t="s">
        <v>2510</v>
      </c>
      <c r="K732" s="1249"/>
      <c r="L732" s="1858">
        <v>43616</v>
      </c>
      <c r="M732" s="1858"/>
      <c r="N732" s="1247" t="s">
        <v>2760</v>
      </c>
      <c r="O732" s="1248" t="s">
        <v>465</v>
      </c>
      <c r="P732" s="1249" t="s">
        <v>89</v>
      </c>
      <c r="Q732" s="1382">
        <v>43624</v>
      </c>
      <c r="R732" s="1864">
        <v>43625</v>
      </c>
      <c r="S732" s="1243">
        <f ca="1" t="shared" si="20"/>
        <v>279</v>
      </c>
      <c r="T732" s="1247" t="s">
        <v>47</v>
      </c>
      <c r="U732" s="1717" t="s">
        <v>1063</v>
      </c>
      <c r="V732" s="1257" t="s">
        <v>2741</v>
      </c>
    </row>
    <row r="733" s="1452" customFormat="1" ht="21" customHeight="1" spans="1:22">
      <c r="A733" s="1840">
        <v>23</v>
      </c>
      <c r="B733" s="1841" t="s">
        <v>39</v>
      </c>
      <c r="C733" s="1842" t="s">
        <v>2674</v>
      </c>
      <c r="D733" s="1843" t="s">
        <v>1440</v>
      </c>
      <c r="E733" s="1383">
        <v>335800</v>
      </c>
      <c r="F733" s="1853" t="s">
        <v>2761</v>
      </c>
      <c r="G733" s="1845">
        <v>43622</v>
      </c>
      <c r="H733" s="1074">
        <v>43632</v>
      </c>
      <c r="I733" s="1249">
        <f ca="1" t="shared" si="21"/>
        <v>272</v>
      </c>
      <c r="J733" s="1856" t="s">
        <v>78</v>
      </c>
      <c r="K733" s="1249"/>
      <c r="L733" s="1858">
        <v>43635</v>
      </c>
      <c r="M733" s="1858"/>
      <c r="N733" s="1247" t="s">
        <v>2762</v>
      </c>
      <c r="O733" s="1248" t="s">
        <v>80</v>
      </c>
      <c r="P733" s="1249" t="s">
        <v>46</v>
      </c>
      <c r="Q733" s="1400">
        <v>43596</v>
      </c>
      <c r="R733" s="1726">
        <v>43623</v>
      </c>
      <c r="S733" s="1243">
        <f ca="1" t="shared" si="20"/>
        <v>281</v>
      </c>
      <c r="T733" s="1243" t="s">
        <v>106</v>
      </c>
      <c r="U733" s="1256" t="s">
        <v>2763</v>
      </c>
      <c r="V733" s="1257"/>
    </row>
    <row r="734" s="1452" customFormat="1" ht="21.95" customHeight="1" spans="1:22">
      <c r="A734" s="1840">
        <v>29</v>
      </c>
      <c r="B734" s="1841" t="s">
        <v>39</v>
      </c>
      <c r="C734" s="1842" t="s">
        <v>2597</v>
      </c>
      <c r="D734" s="1848" t="s">
        <v>2764</v>
      </c>
      <c r="E734" s="1385">
        <v>339800</v>
      </c>
      <c r="F734" s="1844" t="s">
        <v>2765</v>
      </c>
      <c r="G734" s="1850">
        <v>43602</v>
      </c>
      <c r="H734" s="493">
        <v>43619</v>
      </c>
      <c r="I734" s="1249">
        <f ca="1" t="shared" si="21"/>
        <v>285</v>
      </c>
      <c r="J734" s="1856" t="s">
        <v>78</v>
      </c>
      <c r="K734" s="1249"/>
      <c r="L734" s="1858">
        <v>43636</v>
      </c>
      <c r="M734" s="1858"/>
      <c r="N734" s="1242" t="s">
        <v>2766</v>
      </c>
      <c r="O734" s="1242" t="s">
        <v>80</v>
      </c>
      <c r="P734" s="1243" t="s">
        <v>2767</v>
      </c>
      <c r="Q734" s="1400">
        <v>43612</v>
      </c>
      <c r="R734" s="1726">
        <v>43613</v>
      </c>
      <c r="S734" s="1243">
        <f ca="1" t="shared" si="20"/>
        <v>291</v>
      </c>
      <c r="T734" s="1295" t="s">
        <v>47</v>
      </c>
      <c r="U734" s="1256" t="s">
        <v>2768</v>
      </c>
      <c r="V734" s="1728"/>
    </row>
    <row r="735" s="1452" customFormat="1" ht="21.95" customHeight="1" spans="1:22">
      <c r="A735" s="1840">
        <v>26</v>
      </c>
      <c r="B735" s="1841" t="s">
        <v>39</v>
      </c>
      <c r="C735" s="1842" t="s">
        <v>2597</v>
      </c>
      <c r="D735" s="1848" t="s">
        <v>126</v>
      </c>
      <c r="E735" s="1385">
        <v>340600</v>
      </c>
      <c r="F735" s="1844" t="s">
        <v>2769</v>
      </c>
      <c r="G735" s="1850">
        <v>43615</v>
      </c>
      <c r="H735" s="493">
        <v>43625</v>
      </c>
      <c r="I735" s="1249">
        <f ca="1" t="shared" si="21"/>
        <v>279</v>
      </c>
      <c r="J735" s="1856" t="s">
        <v>78</v>
      </c>
      <c r="K735" s="1249"/>
      <c r="L735" s="1858">
        <v>43639</v>
      </c>
      <c r="M735" s="1858" t="s">
        <v>52</v>
      </c>
      <c r="N735" s="1242" t="s">
        <v>2770</v>
      </c>
      <c r="O735" s="1242" t="s">
        <v>83</v>
      </c>
      <c r="P735" s="1243" t="s">
        <v>84</v>
      </c>
      <c r="Q735" s="1400">
        <v>43589</v>
      </c>
      <c r="R735" s="1726">
        <v>43620</v>
      </c>
      <c r="S735" s="1243">
        <f ca="1" t="shared" si="20"/>
        <v>284</v>
      </c>
      <c r="T735" s="1295" t="s">
        <v>47</v>
      </c>
      <c r="U735" s="1256" t="s">
        <v>2771</v>
      </c>
      <c r="V735" s="1728"/>
    </row>
    <row r="736" s="1452" customFormat="1" ht="20.1" customHeight="1" spans="1:22">
      <c r="A736" s="1840">
        <v>29</v>
      </c>
      <c r="B736" s="1841" t="s">
        <v>39</v>
      </c>
      <c r="C736" s="1851" t="s">
        <v>2622</v>
      </c>
      <c r="D736" s="1843" t="s">
        <v>41</v>
      </c>
      <c r="E736" s="1383">
        <v>362800</v>
      </c>
      <c r="F736" s="1853" t="s">
        <v>2772</v>
      </c>
      <c r="G736" s="1845">
        <v>43594</v>
      </c>
      <c r="H736" s="1074">
        <v>43611</v>
      </c>
      <c r="I736" s="1249">
        <f ca="1" t="shared" si="21"/>
        <v>293</v>
      </c>
      <c r="J736" s="1856" t="s">
        <v>78</v>
      </c>
      <c r="K736" s="1249"/>
      <c r="L736" s="1858">
        <v>43639</v>
      </c>
      <c r="M736" s="1858"/>
      <c r="N736" s="1863" t="s">
        <v>2773</v>
      </c>
      <c r="O736" s="1246" t="s">
        <v>2774</v>
      </c>
      <c r="P736" s="1243" t="s">
        <v>84</v>
      </c>
      <c r="Q736" s="1400">
        <v>43638</v>
      </c>
      <c r="R736" s="1726">
        <v>43638</v>
      </c>
      <c r="S736" s="1243">
        <f ca="1" t="shared" si="20"/>
        <v>266</v>
      </c>
      <c r="T736" s="1295" t="s">
        <v>106</v>
      </c>
      <c r="U736" s="1256" t="s">
        <v>2771</v>
      </c>
      <c r="V736" s="1728"/>
    </row>
    <row r="737" s="1452" customFormat="1" ht="21.95" customHeight="1" spans="1:22">
      <c r="A737" s="1840">
        <v>24</v>
      </c>
      <c r="B737" s="1841" t="s">
        <v>39</v>
      </c>
      <c r="C737" s="1842" t="s">
        <v>2597</v>
      </c>
      <c r="D737" s="1848" t="s">
        <v>41</v>
      </c>
      <c r="E737" s="1385">
        <v>340600</v>
      </c>
      <c r="F737" s="1844" t="s">
        <v>2775</v>
      </c>
      <c r="G737" s="1850">
        <v>43614</v>
      </c>
      <c r="H737" s="493">
        <v>43625</v>
      </c>
      <c r="I737" s="1249">
        <f ca="1" t="shared" si="21"/>
        <v>279</v>
      </c>
      <c r="J737" s="1856" t="s">
        <v>78</v>
      </c>
      <c r="K737" s="1249"/>
      <c r="L737" s="1858">
        <v>43639</v>
      </c>
      <c r="M737" s="1858"/>
      <c r="N737" s="1863" t="s">
        <v>2776</v>
      </c>
      <c r="O737" s="1243" t="s">
        <v>698</v>
      </c>
      <c r="P737" s="1400" t="s">
        <v>46</v>
      </c>
      <c r="Q737" s="1400">
        <v>43624</v>
      </c>
      <c r="R737" s="1726">
        <v>43625</v>
      </c>
      <c r="S737" s="1243">
        <f ca="1" t="shared" si="20"/>
        <v>279</v>
      </c>
      <c r="T737" s="1295" t="s">
        <v>47</v>
      </c>
      <c r="U737" s="1256" t="s">
        <v>2777</v>
      </c>
      <c r="V737" s="1728"/>
    </row>
    <row r="738" s="1452" customFormat="1" ht="21" customHeight="1" spans="1:22">
      <c r="A738" s="1840">
        <v>4</v>
      </c>
      <c r="B738" s="1841" t="s">
        <v>39</v>
      </c>
      <c r="C738" s="1842" t="s">
        <v>49</v>
      </c>
      <c r="D738" s="1843" t="s">
        <v>41</v>
      </c>
      <c r="E738" s="1383">
        <v>300800</v>
      </c>
      <c r="F738" s="1844" t="s">
        <v>2778</v>
      </c>
      <c r="G738" s="1845">
        <v>43573</v>
      </c>
      <c r="H738" s="1074">
        <v>43593</v>
      </c>
      <c r="I738" s="1249">
        <f ca="1" t="shared" si="21"/>
        <v>311</v>
      </c>
      <c r="J738" s="1856" t="s">
        <v>2510</v>
      </c>
      <c r="K738" s="1249"/>
      <c r="L738" s="1858">
        <v>43581</v>
      </c>
      <c r="M738" s="1857" t="s">
        <v>52</v>
      </c>
      <c r="N738" s="1242" t="s">
        <v>2779</v>
      </c>
      <c r="O738" s="1246" t="s">
        <v>88</v>
      </c>
      <c r="P738" s="1243" t="s">
        <v>89</v>
      </c>
      <c r="Q738" s="1382">
        <v>43625</v>
      </c>
      <c r="R738" s="1864">
        <v>43629</v>
      </c>
      <c r="S738" s="1243">
        <f ca="1" t="shared" si="20"/>
        <v>275</v>
      </c>
      <c r="T738" s="1295" t="s">
        <v>47</v>
      </c>
      <c r="U738" s="1717" t="s">
        <v>2780</v>
      </c>
      <c r="V738" s="1257" t="s">
        <v>2744</v>
      </c>
    </row>
    <row r="739" s="1452" customFormat="1" ht="21" customHeight="1" spans="1:22">
      <c r="A739" s="1840">
        <v>5</v>
      </c>
      <c r="B739" s="1841" t="s">
        <v>39</v>
      </c>
      <c r="C739" s="1842" t="s">
        <v>96</v>
      </c>
      <c r="D739" s="1843" t="s">
        <v>41</v>
      </c>
      <c r="E739" s="1383">
        <v>308150</v>
      </c>
      <c r="F739" s="1430" t="s">
        <v>2781</v>
      </c>
      <c r="G739" s="1845">
        <v>43545</v>
      </c>
      <c r="H739" s="1074">
        <v>43571</v>
      </c>
      <c r="I739" s="1249">
        <f ca="1" t="shared" si="21"/>
        <v>333</v>
      </c>
      <c r="J739" s="1856" t="s">
        <v>2782</v>
      </c>
      <c r="K739" s="1249"/>
      <c r="L739" s="1858">
        <v>43552</v>
      </c>
      <c r="M739" s="1868" t="s">
        <v>52</v>
      </c>
      <c r="N739" s="1869" t="s">
        <v>2783</v>
      </c>
      <c r="O739" s="1870" t="s">
        <v>171</v>
      </c>
      <c r="P739" s="1871" t="s">
        <v>59</v>
      </c>
      <c r="Q739" s="1873">
        <v>43640</v>
      </c>
      <c r="R739" s="1874">
        <v>43641</v>
      </c>
      <c r="S739" s="1871">
        <f ca="1" t="shared" si="20"/>
        <v>263</v>
      </c>
      <c r="T739" s="1749" t="s">
        <v>47</v>
      </c>
      <c r="U739" s="1256" t="s">
        <v>2784</v>
      </c>
      <c r="V739" s="1257" t="s">
        <v>2603</v>
      </c>
    </row>
    <row r="740" s="1452" customFormat="1" ht="21" customHeight="1" spans="1:22">
      <c r="A740" s="1840">
        <v>18</v>
      </c>
      <c r="B740" s="1841" t="s">
        <v>39</v>
      </c>
      <c r="C740" s="1842" t="s">
        <v>2674</v>
      </c>
      <c r="D740" s="1843" t="s">
        <v>645</v>
      </c>
      <c r="E740" s="1383">
        <v>335800</v>
      </c>
      <c r="F740" s="1844" t="s">
        <v>2785</v>
      </c>
      <c r="G740" s="1845">
        <v>43628</v>
      </c>
      <c r="H740" s="1074">
        <v>43636</v>
      </c>
      <c r="I740" s="1249">
        <f ca="1" t="shared" si="21"/>
        <v>268</v>
      </c>
      <c r="J740" s="1856" t="s">
        <v>78</v>
      </c>
      <c r="K740" s="1249"/>
      <c r="L740" s="1858">
        <v>43643</v>
      </c>
      <c r="M740" s="1858"/>
      <c r="N740" s="1247" t="s">
        <v>2786</v>
      </c>
      <c r="O740" s="1248" t="s">
        <v>114</v>
      </c>
      <c r="P740" s="1249" t="s">
        <v>89</v>
      </c>
      <c r="Q740" s="1400">
        <v>43625</v>
      </c>
      <c r="R740" s="1726">
        <v>43629</v>
      </c>
      <c r="S740" s="1249">
        <f ca="1" t="shared" si="20"/>
        <v>275</v>
      </c>
      <c r="T740" s="1247" t="s">
        <v>47</v>
      </c>
      <c r="U740" s="1256" t="s">
        <v>2787</v>
      </c>
      <c r="V740" s="1257"/>
    </row>
    <row r="741" s="1452" customFormat="1" ht="21.95" customHeight="1" spans="1:22">
      <c r="A741" s="1840">
        <v>25</v>
      </c>
      <c r="B741" s="1841" t="s">
        <v>39</v>
      </c>
      <c r="C741" s="1842" t="s">
        <v>2597</v>
      </c>
      <c r="D741" s="1843" t="s">
        <v>753</v>
      </c>
      <c r="E741" s="1383">
        <v>340600</v>
      </c>
      <c r="F741" s="1844" t="s">
        <v>2788</v>
      </c>
      <c r="G741" s="1845">
        <v>43622</v>
      </c>
      <c r="H741" s="1074">
        <v>43632</v>
      </c>
      <c r="I741" s="1249">
        <f ca="1" t="shared" si="21"/>
        <v>272</v>
      </c>
      <c r="J741" s="1856" t="s">
        <v>78</v>
      </c>
      <c r="K741" s="1249"/>
      <c r="L741" s="1858">
        <v>43643</v>
      </c>
      <c r="M741" s="1858"/>
      <c r="N741" s="1242" t="s">
        <v>2789</v>
      </c>
      <c r="O741" s="1242" t="s">
        <v>70</v>
      </c>
      <c r="P741" s="1243" t="s">
        <v>59</v>
      </c>
      <c r="Q741" s="1400">
        <v>43639</v>
      </c>
      <c r="R741" s="1726">
        <v>43640</v>
      </c>
      <c r="S741" s="1243">
        <f ca="1" t="shared" si="20"/>
        <v>264</v>
      </c>
      <c r="T741" s="1295" t="s">
        <v>473</v>
      </c>
      <c r="U741" s="1256" t="s">
        <v>2790</v>
      </c>
      <c r="V741" s="1728"/>
    </row>
    <row r="742" s="1452" customFormat="1" ht="21" customHeight="1" spans="1:21">
      <c r="A742" s="1840">
        <v>9</v>
      </c>
      <c r="B742" s="1841" t="s">
        <v>39</v>
      </c>
      <c r="C742" s="1842" t="s">
        <v>96</v>
      </c>
      <c r="D742" s="1843" t="s">
        <v>41</v>
      </c>
      <c r="E742" s="1866">
        <v>306950</v>
      </c>
      <c r="F742" s="1844" t="s">
        <v>2791</v>
      </c>
      <c r="G742" s="1845">
        <v>43622</v>
      </c>
      <c r="H742" s="1074">
        <v>43632</v>
      </c>
      <c r="I742" s="1249">
        <f ca="1" t="shared" si="21"/>
        <v>272</v>
      </c>
      <c r="J742" s="1856" t="s">
        <v>2782</v>
      </c>
      <c r="K742" s="1249"/>
      <c r="L742" s="1858">
        <v>43643</v>
      </c>
      <c r="M742" s="1858"/>
      <c r="N742" s="1872" t="s">
        <v>2792</v>
      </c>
      <c r="O742" s="1295" t="s">
        <v>258</v>
      </c>
      <c r="P742" s="1243" t="s">
        <v>59</v>
      </c>
      <c r="Q742" s="1400">
        <v>43639</v>
      </c>
      <c r="R742" s="1726">
        <v>43639</v>
      </c>
      <c r="S742" s="1243">
        <f ca="1" t="shared" si="20"/>
        <v>265</v>
      </c>
      <c r="T742" s="1295" t="s">
        <v>47</v>
      </c>
      <c r="U742" s="1256" t="s">
        <v>2793</v>
      </c>
    </row>
    <row r="743" s="1452" customFormat="1" ht="21" customHeight="1" spans="1:22">
      <c r="A743" s="1840">
        <v>17</v>
      </c>
      <c r="B743" s="1841" t="s">
        <v>39</v>
      </c>
      <c r="C743" s="1842" t="s">
        <v>2674</v>
      </c>
      <c r="D743" s="1843" t="s">
        <v>126</v>
      </c>
      <c r="E743" s="1383">
        <v>335800</v>
      </c>
      <c r="F743" s="1853" t="s">
        <v>2794</v>
      </c>
      <c r="G743" s="1845">
        <v>43636</v>
      </c>
      <c r="H743" s="1074">
        <v>43644</v>
      </c>
      <c r="I743" s="1249">
        <f ca="1" t="shared" si="21"/>
        <v>260</v>
      </c>
      <c r="J743" s="1856" t="s">
        <v>78</v>
      </c>
      <c r="K743" s="1249"/>
      <c r="L743" s="1858">
        <v>43643</v>
      </c>
      <c r="M743" s="1858" t="s">
        <v>52</v>
      </c>
      <c r="N743" s="1247" t="s">
        <v>2795</v>
      </c>
      <c r="O743" s="1248" t="s">
        <v>88</v>
      </c>
      <c r="P743" s="1249" t="s">
        <v>89</v>
      </c>
      <c r="Q743" s="1400">
        <v>43554</v>
      </c>
      <c r="R743" s="1726">
        <v>43636</v>
      </c>
      <c r="S743" s="1249">
        <f ca="1" t="shared" si="20"/>
        <v>268</v>
      </c>
      <c r="T743" s="1247" t="s">
        <v>106</v>
      </c>
      <c r="U743" s="1256" t="s">
        <v>2796</v>
      </c>
      <c r="V743" s="1257"/>
    </row>
    <row r="744" s="1452" customFormat="1" ht="20.1" customHeight="1" spans="1:22">
      <c r="A744" s="1840">
        <v>15</v>
      </c>
      <c r="B744" s="1841" t="s">
        <v>39</v>
      </c>
      <c r="C744" s="1842" t="s">
        <v>2674</v>
      </c>
      <c r="D744" s="1843" t="s">
        <v>41</v>
      </c>
      <c r="E744" s="1383">
        <v>335800</v>
      </c>
      <c r="F744" s="1853" t="s">
        <v>2797</v>
      </c>
      <c r="G744" s="1845">
        <v>43629</v>
      </c>
      <c r="H744" s="1074">
        <v>43649</v>
      </c>
      <c r="I744" s="1249">
        <f ca="1" t="shared" si="21"/>
        <v>255</v>
      </c>
      <c r="J744" s="1856" t="s">
        <v>78</v>
      </c>
      <c r="K744" s="1249"/>
      <c r="L744" s="1858">
        <v>43643</v>
      </c>
      <c r="M744" s="1858"/>
      <c r="N744" s="1247" t="s">
        <v>2798</v>
      </c>
      <c r="O744" s="1248" t="s">
        <v>109</v>
      </c>
      <c r="P744" s="1249" t="s">
        <v>89</v>
      </c>
      <c r="Q744" s="1400">
        <v>43625</v>
      </c>
      <c r="R744" s="1726">
        <v>43629</v>
      </c>
      <c r="S744" s="1249">
        <f ca="1" t="shared" si="20"/>
        <v>275</v>
      </c>
      <c r="T744" s="1247" t="s">
        <v>47</v>
      </c>
      <c r="U744" s="1256" t="s">
        <v>2799</v>
      </c>
      <c r="V744" s="1257"/>
    </row>
    <row r="745" s="1452" customFormat="1" ht="21" customHeight="1" spans="1:22">
      <c r="A745" s="1840">
        <v>19</v>
      </c>
      <c r="B745" s="1841" t="s">
        <v>39</v>
      </c>
      <c r="C745" s="1842" t="s">
        <v>2674</v>
      </c>
      <c r="D745" s="1848" t="s">
        <v>90</v>
      </c>
      <c r="E745" s="1385">
        <v>335800</v>
      </c>
      <c r="F745" s="1853" t="s">
        <v>2800</v>
      </c>
      <c r="G745" s="1850">
        <v>43609</v>
      </c>
      <c r="H745" s="493">
        <v>43618</v>
      </c>
      <c r="I745" s="1249">
        <f ca="1" t="shared" si="21"/>
        <v>286</v>
      </c>
      <c r="J745" s="1856" t="s">
        <v>78</v>
      </c>
      <c r="K745" s="1249"/>
      <c r="L745" s="1858">
        <v>43616</v>
      </c>
      <c r="M745" s="1858"/>
      <c r="N745" s="1242" t="s">
        <v>2801</v>
      </c>
      <c r="O745" s="1242" t="s">
        <v>225</v>
      </c>
      <c r="P745" s="1243" t="s">
        <v>84</v>
      </c>
      <c r="Q745" s="1400">
        <v>43632</v>
      </c>
      <c r="R745" s="1726">
        <v>43632</v>
      </c>
      <c r="S745" s="1243">
        <f ca="1" t="shared" si="20"/>
        <v>272</v>
      </c>
      <c r="T745" s="1295" t="s">
        <v>47</v>
      </c>
      <c r="U745" s="1256" t="s">
        <v>2802</v>
      </c>
      <c r="V745" s="1257" t="s">
        <v>2741</v>
      </c>
    </row>
    <row r="746" s="1452" customFormat="1" ht="21" customHeight="1" spans="1:21">
      <c r="A746" s="1840">
        <v>8</v>
      </c>
      <c r="B746" s="1841" t="s">
        <v>39</v>
      </c>
      <c r="C746" s="1842" t="s">
        <v>96</v>
      </c>
      <c r="D746" s="1848" t="s">
        <v>126</v>
      </c>
      <c r="E746" s="1865">
        <v>306950</v>
      </c>
      <c r="F746" s="1853" t="s">
        <v>2803</v>
      </c>
      <c r="G746" s="1850">
        <v>43614</v>
      </c>
      <c r="H746" s="493">
        <v>43625</v>
      </c>
      <c r="I746" s="1249">
        <f ca="1" t="shared" si="21"/>
        <v>279</v>
      </c>
      <c r="J746" s="1856" t="s">
        <v>2782</v>
      </c>
      <c r="K746" s="1249"/>
      <c r="L746" s="1858">
        <v>43643</v>
      </c>
      <c r="M746" s="1858"/>
      <c r="N746" s="1400" t="s">
        <v>2804</v>
      </c>
      <c r="O746" s="1295" t="s">
        <v>122</v>
      </c>
      <c r="P746" s="1243" t="s">
        <v>84</v>
      </c>
      <c r="Q746" s="1400">
        <v>43639</v>
      </c>
      <c r="R746" s="1726">
        <v>43639</v>
      </c>
      <c r="S746" s="1243">
        <f ca="1" t="shared" si="20"/>
        <v>265</v>
      </c>
      <c r="T746" s="1295" t="s">
        <v>47</v>
      </c>
      <c r="U746" s="1256" t="s">
        <v>2805</v>
      </c>
    </row>
    <row r="747" s="1452" customFormat="1" ht="20.1" customHeight="1" spans="1:22">
      <c r="A747" s="1840">
        <v>14</v>
      </c>
      <c r="B747" s="1841" t="s">
        <v>39</v>
      </c>
      <c r="C747" s="1842" t="s">
        <v>2674</v>
      </c>
      <c r="D747" s="1843" t="s">
        <v>41</v>
      </c>
      <c r="E747" s="1383">
        <v>335800</v>
      </c>
      <c r="F747" s="1853" t="s">
        <v>2806</v>
      </c>
      <c r="G747" s="1845">
        <v>43629</v>
      </c>
      <c r="H747" s="1074">
        <v>43649</v>
      </c>
      <c r="I747" s="1249">
        <f ca="1" t="shared" si="21"/>
        <v>255</v>
      </c>
      <c r="J747" s="1856" t="s">
        <v>78</v>
      </c>
      <c r="K747" s="1249"/>
      <c r="L747" s="1858">
        <v>43643</v>
      </c>
      <c r="M747" s="1858"/>
      <c r="N747" s="1247" t="s">
        <v>2807</v>
      </c>
      <c r="O747" s="1248" t="s">
        <v>2774</v>
      </c>
      <c r="P747" s="1249" t="s">
        <v>84</v>
      </c>
      <c r="Q747" s="1400">
        <v>43624</v>
      </c>
      <c r="R747" s="1726">
        <v>43636</v>
      </c>
      <c r="S747" s="1249">
        <f ca="1" t="shared" si="20"/>
        <v>268</v>
      </c>
      <c r="T747" s="1295" t="s">
        <v>106</v>
      </c>
      <c r="U747" s="1256" t="s">
        <v>2808</v>
      </c>
      <c r="V747" s="1257"/>
    </row>
    <row r="748" s="1452" customFormat="1" ht="20.1" customHeight="1" spans="1:22">
      <c r="A748" s="1840">
        <v>13</v>
      </c>
      <c r="B748" s="1841" t="s">
        <v>39</v>
      </c>
      <c r="C748" s="1842" t="s">
        <v>2674</v>
      </c>
      <c r="D748" s="1843" t="s">
        <v>41</v>
      </c>
      <c r="E748" s="1383">
        <v>335800</v>
      </c>
      <c r="F748" s="1853" t="s">
        <v>2809</v>
      </c>
      <c r="G748" s="1845">
        <v>43629</v>
      </c>
      <c r="H748" s="1074">
        <v>43643</v>
      </c>
      <c r="I748" s="1249">
        <f ca="1" t="shared" si="21"/>
        <v>261</v>
      </c>
      <c r="J748" s="1856" t="s">
        <v>78</v>
      </c>
      <c r="K748" s="1249"/>
      <c r="L748" s="1858">
        <v>43643</v>
      </c>
      <c r="M748" s="1858"/>
      <c r="N748" s="1247" t="s">
        <v>2810</v>
      </c>
      <c r="O748" s="1248" t="s">
        <v>17</v>
      </c>
      <c r="P748" s="1249" t="s">
        <v>2767</v>
      </c>
      <c r="Q748" s="1400">
        <v>43611</v>
      </c>
      <c r="R748" s="1726">
        <v>43629</v>
      </c>
      <c r="S748" s="1249">
        <f ca="1" t="shared" si="20"/>
        <v>275</v>
      </c>
      <c r="T748" s="1295" t="s">
        <v>47</v>
      </c>
      <c r="U748" s="1256" t="s">
        <v>2811</v>
      </c>
      <c r="V748" s="1257"/>
    </row>
    <row r="749" s="1452" customFormat="1" ht="21.95" customHeight="1" spans="1:22">
      <c r="A749" s="1840">
        <v>21</v>
      </c>
      <c r="B749" s="1841" t="s">
        <v>39</v>
      </c>
      <c r="C749" s="1842" t="s">
        <v>2597</v>
      </c>
      <c r="D749" s="1843" t="s">
        <v>41</v>
      </c>
      <c r="E749" s="1383">
        <v>340600</v>
      </c>
      <c r="F749" s="1853" t="s">
        <v>2812</v>
      </c>
      <c r="G749" s="1845">
        <v>43636</v>
      </c>
      <c r="H749" s="493">
        <v>43644</v>
      </c>
      <c r="I749" s="1249">
        <f ca="1" t="shared" si="21"/>
        <v>260</v>
      </c>
      <c r="J749" s="1856" t="s">
        <v>78</v>
      </c>
      <c r="K749" s="1249"/>
      <c r="L749" s="1858">
        <v>43643</v>
      </c>
      <c r="M749" s="1858"/>
      <c r="N749" s="1247" t="s">
        <v>2813</v>
      </c>
      <c r="O749" s="1248" t="s">
        <v>274</v>
      </c>
      <c r="P749" s="1249" t="s">
        <v>2814</v>
      </c>
      <c r="Q749" s="1400">
        <v>43623</v>
      </c>
      <c r="R749" s="1726">
        <v>43636</v>
      </c>
      <c r="S749" s="1243">
        <f ca="1" t="shared" si="20"/>
        <v>268</v>
      </c>
      <c r="T749" s="1295" t="s">
        <v>47</v>
      </c>
      <c r="U749" s="1256" t="s">
        <v>2815</v>
      </c>
      <c r="V749" s="1728"/>
    </row>
    <row r="750" s="1452" customFormat="1" ht="20.1" customHeight="1" spans="1:22">
      <c r="A750" s="1840">
        <v>10</v>
      </c>
      <c r="B750" s="1841" t="s">
        <v>39</v>
      </c>
      <c r="C750" s="1842" t="s">
        <v>2674</v>
      </c>
      <c r="D750" s="1843" t="s">
        <v>41</v>
      </c>
      <c r="E750" s="1383">
        <v>335800</v>
      </c>
      <c r="F750" s="1853" t="s">
        <v>2816</v>
      </c>
      <c r="G750" s="1845">
        <v>43629</v>
      </c>
      <c r="H750" s="1074">
        <v>43643</v>
      </c>
      <c r="I750" s="1249">
        <f ca="1" t="shared" si="21"/>
        <v>261</v>
      </c>
      <c r="J750" s="1856" t="s">
        <v>78</v>
      </c>
      <c r="K750" s="1249"/>
      <c r="L750" s="1858">
        <v>43643</v>
      </c>
      <c r="M750" s="1858"/>
      <c r="N750" s="1247" t="s">
        <v>2817</v>
      </c>
      <c r="O750" s="1248" t="s">
        <v>171</v>
      </c>
      <c r="P750" s="1249" t="s">
        <v>59</v>
      </c>
      <c r="Q750" s="1400">
        <v>43610</v>
      </c>
      <c r="R750" s="1726">
        <v>43629</v>
      </c>
      <c r="S750" s="1249">
        <f ca="1" t="shared" si="20"/>
        <v>275</v>
      </c>
      <c r="T750" s="1295" t="s">
        <v>47</v>
      </c>
      <c r="U750" s="1256" t="s">
        <v>2818</v>
      </c>
      <c r="V750" s="1257"/>
    </row>
    <row r="751" s="1728" customFormat="1" ht="21" customHeight="1" spans="1:22">
      <c r="A751" s="1840">
        <v>40</v>
      </c>
      <c r="B751" s="1841" t="s">
        <v>39</v>
      </c>
      <c r="C751" s="1851" t="s">
        <v>138</v>
      </c>
      <c r="D751" s="1843" t="s">
        <v>145</v>
      </c>
      <c r="E751" s="1383">
        <v>362800</v>
      </c>
      <c r="F751" s="1853" t="s">
        <v>2819</v>
      </c>
      <c r="G751" s="1227">
        <v>43550</v>
      </c>
      <c r="H751" s="1074">
        <v>43566</v>
      </c>
      <c r="I751" s="1249">
        <f ca="1" t="shared" si="21"/>
        <v>338</v>
      </c>
      <c r="J751" s="1860" t="s">
        <v>78</v>
      </c>
      <c r="K751" s="1243"/>
      <c r="L751" s="1857">
        <v>43643</v>
      </c>
      <c r="M751" s="1858" t="s">
        <v>52</v>
      </c>
      <c r="N751" s="1863" t="s">
        <v>2820</v>
      </c>
      <c r="O751" s="1246" t="s">
        <v>80</v>
      </c>
      <c r="P751" s="1243" t="s">
        <v>46</v>
      </c>
      <c r="Q751" s="1400">
        <v>43638</v>
      </c>
      <c r="R751" s="1726">
        <v>43638</v>
      </c>
      <c r="S751" s="1243">
        <f ca="1" t="shared" si="20"/>
        <v>266</v>
      </c>
      <c r="T751" s="1295" t="s">
        <v>47</v>
      </c>
      <c r="U751" s="1256" t="s">
        <v>2821</v>
      </c>
      <c r="V751" s="1257" t="s">
        <v>2822</v>
      </c>
    </row>
    <row r="752" s="1452" customFormat="1" ht="20.1" customHeight="1" spans="1:22">
      <c r="A752" s="1840">
        <v>23</v>
      </c>
      <c r="B752" s="1841" t="s">
        <v>39</v>
      </c>
      <c r="C752" s="1842" t="s">
        <v>2674</v>
      </c>
      <c r="D752" s="1843" t="s">
        <v>41</v>
      </c>
      <c r="E752" s="1383">
        <v>335800</v>
      </c>
      <c r="F752" s="1853" t="s">
        <v>2823</v>
      </c>
      <c r="G752" s="1845">
        <v>43629</v>
      </c>
      <c r="H752" s="1074">
        <v>43649</v>
      </c>
      <c r="I752" s="1249">
        <f ca="1" t="shared" si="21"/>
        <v>255</v>
      </c>
      <c r="J752" s="1856" t="s">
        <v>78</v>
      </c>
      <c r="K752" s="1249"/>
      <c r="L752" s="1858">
        <v>43643</v>
      </c>
      <c r="M752" s="1858"/>
      <c r="N752" s="1247" t="s">
        <v>2824</v>
      </c>
      <c r="O752" s="1248" t="s">
        <v>70</v>
      </c>
      <c r="P752" s="1249" t="s">
        <v>59</v>
      </c>
      <c r="Q752" s="1400">
        <v>43646</v>
      </c>
      <c r="R752" s="1726">
        <v>43648</v>
      </c>
      <c r="S752" s="1249">
        <f ca="1" t="shared" si="20"/>
        <v>256</v>
      </c>
      <c r="T752" s="1247" t="s">
        <v>473</v>
      </c>
      <c r="U752" s="1256" t="s">
        <v>2825</v>
      </c>
      <c r="V752" s="1257" t="s">
        <v>2822</v>
      </c>
    </row>
    <row r="753" s="1728" customFormat="1" ht="21" customHeight="1" spans="1:21">
      <c r="A753" s="1840">
        <v>36</v>
      </c>
      <c r="B753" s="1841" t="s">
        <v>39</v>
      </c>
      <c r="C753" s="1851" t="s">
        <v>138</v>
      </c>
      <c r="D753" s="1843" t="s">
        <v>41</v>
      </c>
      <c r="E753" s="1383">
        <v>362800</v>
      </c>
      <c r="F753" s="1430" t="s">
        <v>2826</v>
      </c>
      <c r="G753" s="1227">
        <v>43475</v>
      </c>
      <c r="H753" s="1074">
        <v>43482</v>
      </c>
      <c r="I753" s="1249">
        <f ca="1" t="shared" si="21"/>
        <v>422</v>
      </c>
      <c r="J753" s="1860" t="s">
        <v>78</v>
      </c>
      <c r="K753" s="1243"/>
      <c r="L753" s="1857">
        <v>43656</v>
      </c>
      <c r="M753" s="1858" t="s">
        <v>52</v>
      </c>
      <c r="N753" s="1246" t="s">
        <v>2827</v>
      </c>
      <c r="O753" s="1246" t="s">
        <v>258</v>
      </c>
      <c r="P753" s="1243" t="s">
        <v>59</v>
      </c>
      <c r="Q753" s="1400">
        <v>43645</v>
      </c>
      <c r="R753" s="1726">
        <v>43646</v>
      </c>
      <c r="S753" s="1243">
        <f ca="1" t="shared" si="20"/>
        <v>258</v>
      </c>
      <c r="T753" s="1243" t="s">
        <v>47</v>
      </c>
      <c r="U753" s="1256" t="s">
        <v>2828</v>
      </c>
    </row>
    <row r="754" s="1452" customFormat="1" ht="21.95" customHeight="1" spans="1:22">
      <c r="A754" s="1840">
        <v>26</v>
      </c>
      <c r="B754" s="1841" t="s">
        <v>39</v>
      </c>
      <c r="C754" s="1842" t="s">
        <v>2597</v>
      </c>
      <c r="D754" s="1848" t="s">
        <v>41</v>
      </c>
      <c r="E754" s="1385">
        <v>339800</v>
      </c>
      <c r="F754" s="1853" t="s">
        <v>2829</v>
      </c>
      <c r="G754" s="1850">
        <v>43602</v>
      </c>
      <c r="H754" s="493">
        <v>43619</v>
      </c>
      <c r="I754" s="1249">
        <f ca="1" t="shared" si="21"/>
        <v>285</v>
      </c>
      <c r="J754" s="1856" t="s">
        <v>78</v>
      </c>
      <c r="K754" s="1249"/>
      <c r="L754" s="1858">
        <v>43615</v>
      </c>
      <c r="M754" s="1858"/>
      <c r="N754" s="1863" t="s">
        <v>2830</v>
      </c>
      <c r="O754" s="1243" t="s">
        <v>83</v>
      </c>
      <c r="P754" s="1400" t="s">
        <v>84</v>
      </c>
      <c r="Q754" s="1400">
        <v>43596</v>
      </c>
      <c r="R754" s="1726">
        <v>43607</v>
      </c>
      <c r="S754" s="1243">
        <f ca="1" t="shared" si="20"/>
        <v>297</v>
      </c>
      <c r="T754" s="1295" t="s">
        <v>47</v>
      </c>
      <c r="U754" s="1256" t="s">
        <v>2831</v>
      </c>
      <c r="V754" s="1257" t="s">
        <v>2747</v>
      </c>
    </row>
    <row r="755" s="1452" customFormat="1" ht="21.95" customHeight="1" spans="1:22">
      <c r="A755" s="1840">
        <v>30</v>
      </c>
      <c r="B755" s="1841" t="s">
        <v>39</v>
      </c>
      <c r="C755" s="1851" t="s">
        <v>2597</v>
      </c>
      <c r="D755" s="1843" t="s">
        <v>145</v>
      </c>
      <c r="E755" s="1383">
        <v>340600</v>
      </c>
      <c r="F755" s="1853" t="s">
        <v>2832</v>
      </c>
      <c r="G755" s="1845">
        <v>43640</v>
      </c>
      <c r="H755" s="1074">
        <v>43661</v>
      </c>
      <c r="I755" s="1249">
        <f ca="1" t="shared" si="21"/>
        <v>243</v>
      </c>
      <c r="J755" s="1856" t="s">
        <v>78</v>
      </c>
      <c r="K755" s="1249"/>
      <c r="L755" s="1858">
        <v>43675</v>
      </c>
      <c r="M755" s="1858"/>
      <c r="N755" s="1247" t="s">
        <v>2833</v>
      </c>
      <c r="O755" s="1248" t="s">
        <v>114</v>
      </c>
      <c r="P755" s="1249" t="s">
        <v>89</v>
      </c>
      <c r="Q755" s="1400">
        <v>43617</v>
      </c>
      <c r="R755" s="1726">
        <v>43658</v>
      </c>
      <c r="S755" s="1243">
        <f ca="1" t="shared" si="20"/>
        <v>246</v>
      </c>
      <c r="T755" s="1295" t="s">
        <v>47</v>
      </c>
      <c r="U755" s="1256"/>
      <c r="V755" s="1728"/>
    </row>
    <row r="756" s="1452" customFormat="1" ht="21" customHeight="1" spans="1:22">
      <c r="A756" s="1840">
        <v>7</v>
      </c>
      <c r="B756" s="1841" t="s">
        <v>39</v>
      </c>
      <c r="C756" s="1842" t="s">
        <v>49</v>
      </c>
      <c r="D756" s="1843" t="s">
        <v>41</v>
      </c>
      <c r="E756" s="1383">
        <v>300800</v>
      </c>
      <c r="F756" s="1853" t="s">
        <v>2834</v>
      </c>
      <c r="G756" s="1845">
        <v>43648</v>
      </c>
      <c r="H756" s="1074">
        <v>43661</v>
      </c>
      <c r="I756" s="1249">
        <f ca="1" t="shared" si="21"/>
        <v>243</v>
      </c>
      <c r="J756" s="1856" t="s">
        <v>78</v>
      </c>
      <c r="K756" s="1249"/>
      <c r="L756" s="1858">
        <v>43662</v>
      </c>
      <c r="M756" s="1858"/>
      <c r="N756" s="1247" t="s">
        <v>2835</v>
      </c>
      <c r="O756" s="1248" t="s">
        <v>74</v>
      </c>
      <c r="P756" s="1249" t="s">
        <v>2767</v>
      </c>
      <c r="Q756" s="1382">
        <v>43632</v>
      </c>
      <c r="R756" s="1864">
        <v>43649</v>
      </c>
      <c r="S756" s="1249">
        <f ca="1" t="shared" si="20"/>
        <v>255</v>
      </c>
      <c r="T756" s="1247" t="s">
        <v>47</v>
      </c>
      <c r="U756" s="1717"/>
      <c r="V756" s="1257"/>
    </row>
    <row r="757" s="1452" customFormat="1" ht="21.95" customHeight="1" spans="1:22">
      <c r="A757" s="1840">
        <v>27</v>
      </c>
      <c r="B757" s="1841" t="s">
        <v>39</v>
      </c>
      <c r="C757" s="1842" t="s">
        <v>2597</v>
      </c>
      <c r="D757" s="1843" t="s">
        <v>41</v>
      </c>
      <c r="E757" s="1383">
        <v>340600</v>
      </c>
      <c r="F757" s="1853" t="s">
        <v>2836</v>
      </c>
      <c r="G757" s="1845">
        <v>43640</v>
      </c>
      <c r="H757" s="1074">
        <v>43661</v>
      </c>
      <c r="I757" s="1249">
        <f ca="1" t="shared" si="21"/>
        <v>243</v>
      </c>
      <c r="J757" s="1856" t="s">
        <v>78</v>
      </c>
      <c r="K757" s="1249"/>
      <c r="L757" s="1858">
        <v>43643</v>
      </c>
      <c r="M757" s="1858"/>
      <c r="N757" s="1247" t="s">
        <v>2837</v>
      </c>
      <c r="O757" s="1248" t="s">
        <v>192</v>
      </c>
      <c r="P757" s="1249" t="s">
        <v>84</v>
      </c>
      <c r="Q757" s="1400">
        <v>43633</v>
      </c>
      <c r="R757" s="1726">
        <v>43641</v>
      </c>
      <c r="S757" s="1243">
        <f ca="1" t="shared" si="20"/>
        <v>263</v>
      </c>
      <c r="T757" s="1295" t="s">
        <v>47</v>
      </c>
      <c r="U757" s="1256" t="s">
        <v>2838</v>
      </c>
      <c r="V757" s="1257" t="s">
        <v>2822</v>
      </c>
    </row>
    <row r="758" s="1728" customFormat="1" ht="21" customHeight="1" spans="1:22">
      <c r="A758" s="1840">
        <v>38</v>
      </c>
      <c r="B758" s="1841" t="s">
        <v>39</v>
      </c>
      <c r="C758" s="1842" t="s">
        <v>2304</v>
      </c>
      <c r="D758" s="1843" t="s">
        <v>41</v>
      </c>
      <c r="E758" s="1383">
        <v>401800</v>
      </c>
      <c r="F758" s="1570" t="s">
        <v>2839</v>
      </c>
      <c r="G758" s="1227">
        <v>43475</v>
      </c>
      <c r="H758" s="1074">
        <v>43486</v>
      </c>
      <c r="I758" s="1249">
        <f ca="1" t="shared" si="21"/>
        <v>418</v>
      </c>
      <c r="J758" s="1856" t="s">
        <v>78</v>
      </c>
      <c r="K758" s="1243"/>
      <c r="L758" s="1857">
        <v>43643</v>
      </c>
      <c r="M758" s="1857" t="s">
        <v>52</v>
      </c>
      <c r="N758" s="1242" t="s">
        <v>2840</v>
      </c>
      <c r="O758" s="1246" t="s">
        <v>2440</v>
      </c>
      <c r="P758" s="1243" t="s">
        <v>744</v>
      </c>
      <c r="Q758" s="1400">
        <v>43642</v>
      </c>
      <c r="R758" s="1726">
        <v>43642</v>
      </c>
      <c r="S758" s="1243">
        <f ca="1" t="shared" si="20"/>
        <v>262</v>
      </c>
      <c r="T758" s="1295" t="s">
        <v>47</v>
      </c>
      <c r="U758" s="1256" t="s">
        <v>2841</v>
      </c>
      <c r="V758" s="1257" t="s">
        <v>2822</v>
      </c>
    </row>
    <row r="759" s="1452" customFormat="1" ht="21" customHeight="1" spans="1:22">
      <c r="A759" s="1840">
        <v>5</v>
      </c>
      <c r="B759" s="1841" t="s">
        <v>39</v>
      </c>
      <c r="C759" s="1842" t="s">
        <v>49</v>
      </c>
      <c r="D759" s="1843" t="s">
        <v>41</v>
      </c>
      <c r="E759" s="1383">
        <v>300800</v>
      </c>
      <c r="F759" s="1853" t="s">
        <v>2842</v>
      </c>
      <c r="G759" s="1845">
        <v>43648</v>
      </c>
      <c r="H759" s="1074">
        <v>43661</v>
      </c>
      <c r="I759" s="1249">
        <f ca="1" t="shared" si="21"/>
        <v>243</v>
      </c>
      <c r="J759" s="1856" t="s">
        <v>78</v>
      </c>
      <c r="K759" s="1249"/>
      <c r="L759" s="1858">
        <v>43663</v>
      </c>
      <c r="M759" s="1858"/>
      <c r="N759" s="1247" t="s">
        <v>2843</v>
      </c>
      <c r="O759" s="1248" t="s">
        <v>105</v>
      </c>
      <c r="P759" s="1249" t="s">
        <v>46</v>
      </c>
      <c r="Q759" s="1382">
        <v>43628</v>
      </c>
      <c r="R759" s="1864">
        <v>43649</v>
      </c>
      <c r="S759" s="1249">
        <f ca="1" t="shared" si="20"/>
        <v>255</v>
      </c>
      <c r="T759" s="1247" t="s">
        <v>47</v>
      </c>
      <c r="U759" s="1717" t="s">
        <v>2844</v>
      </c>
      <c r="V759" s="1257"/>
    </row>
    <row r="760" s="1452" customFormat="1" ht="21" customHeight="1" spans="1:22">
      <c r="A760" s="1840">
        <v>19</v>
      </c>
      <c r="B760" s="1841" t="s">
        <v>39</v>
      </c>
      <c r="C760" s="1842" t="s">
        <v>96</v>
      </c>
      <c r="D760" s="1843" t="s">
        <v>41</v>
      </c>
      <c r="E760" s="1866">
        <v>306950</v>
      </c>
      <c r="F760" s="1853" t="s">
        <v>2845</v>
      </c>
      <c r="G760" s="1845">
        <v>43636</v>
      </c>
      <c r="H760" s="1074">
        <v>43644</v>
      </c>
      <c r="I760" s="1249">
        <f ca="1" t="shared" si="21"/>
        <v>260</v>
      </c>
      <c r="J760" s="1856" t="s">
        <v>2782</v>
      </c>
      <c r="K760" s="1249"/>
      <c r="L760" s="1858">
        <v>43643</v>
      </c>
      <c r="M760" s="1858" t="s">
        <v>52</v>
      </c>
      <c r="N760" s="1247" t="s">
        <v>2846</v>
      </c>
      <c r="O760" s="1248" t="s">
        <v>465</v>
      </c>
      <c r="P760" s="1249" t="s">
        <v>89</v>
      </c>
      <c r="Q760" s="1382">
        <v>43649</v>
      </c>
      <c r="R760" s="1864">
        <v>43650</v>
      </c>
      <c r="S760" s="1243">
        <f ca="1" t="shared" si="20"/>
        <v>254</v>
      </c>
      <c r="T760" s="1295" t="s">
        <v>47</v>
      </c>
      <c r="U760" s="1256" t="s">
        <v>2847</v>
      </c>
      <c r="V760" s="1257" t="s">
        <v>2822</v>
      </c>
    </row>
    <row r="761" s="1452" customFormat="1" ht="21" customHeight="1" spans="1:22">
      <c r="A761" s="1840">
        <v>33</v>
      </c>
      <c r="B761" s="1841" t="s">
        <v>39</v>
      </c>
      <c r="C761" s="1842" t="s">
        <v>2597</v>
      </c>
      <c r="D761" s="1843" t="s">
        <v>90</v>
      </c>
      <c r="E761" s="1383">
        <v>340600</v>
      </c>
      <c r="F761" s="1853" t="s">
        <v>2848</v>
      </c>
      <c r="G761" s="1845">
        <v>43622</v>
      </c>
      <c r="H761" s="1074">
        <v>43632</v>
      </c>
      <c r="I761" s="1249">
        <f ca="1" t="shared" si="21"/>
        <v>272</v>
      </c>
      <c r="J761" s="1856" t="s">
        <v>78</v>
      </c>
      <c r="K761" s="1249"/>
      <c r="L761" s="1858">
        <v>43675</v>
      </c>
      <c r="M761" s="1858"/>
      <c r="N761" s="1863" t="s">
        <v>2849</v>
      </c>
      <c r="O761" s="1242" t="s">
        <v>80</v>
      </c>
      <c r="P761" s="1243" t="s">
        <v>2767</v>
      </c>
      <c r="Q761" s="1400">
        <v>43664</v>
      </c>
      <c r="R761" s="1726">
        <v>43665</v>
      </c>
      <c r="S761" s="1243">
        <f ca="1" t="shared" si="20"/>
        <v>239</v>
      </c>
      <c r="T761" s="1243" t="s">
        <v>106</v>
      </c>
      <c r="U761" s="1256" t="s">
        <v>2850</v>
      </c>
      <c r="V761" s="1728"/>
    </row>
    <row r="762" s="1452" customFormat="1" ht="21" customHeight="1" spans="1:22">
      <c r="A762" s="1840">
        <v>8</v>
      </c>
      <c r="B762" s="1841" t="s">
        <v>39</v>
      </c>
      <c r="C762" s="1842" t="s">
        <v>49</v>
      </c>
      <c r="D762" s="1843" t="s">
        <v>41</v>
      </c>
      <c r="E762" s="1383">
        <v>300800</v>
      </c>
      <c r="F762" s="1844" t="s">
        <v>2851</v>
      </c>
      <c r="G762" s="1845">
        <v>43648</v>
      </c>
      <c r="H762" s="1074">
        <v>43669</v>
      </c>
      <c r="I762" s="1243">
        <f ca="1" t="shared" si="21"/>
        <v>235</v>
      </c>
      <c r="J762" s="1856" t="s">
        <v>78</v>
      </c>
      <c r="K762" s="1249" t="s">
        <v>2852</v>
      </c>
      <c r="L762" s="1858">
        <v>43674</v>
      </c>
      <c r="M762" s="1858"/>
      <c r="N762" s="1249" t="s">
        <v>2853</v>
      </c>
      <c r="O762" s="1249" t="s">
        <v>80</v>
      </c>
      <c r="P762" s="1249" t="s">
        <v>46</v>
      </c>
      <c r="Q762" s="1382">
        <v>43657</v>
      </c>
      <c r="R762" s="1864">
        <v>43659</v>
      </c>
      <c r="S762" s="1249">
        <f ca="1" t="shared" si="20"/>
        <v>245</v>
      </c>
      <c r="T762" s="1249" t="s">
        <v>47</v>
      </c>
      <c r="U762" s="1717" t="s">
        <v>2854</v>
      </c>
      <c r="V762" s="1257"/>
    </row>
    <row r="763" s="1452" customFormat="1" ht="21" customHeight="1" spans="1:22">
      <c r="A763" s="1840">
        <v>24</v>
      </c>
      <c r="B763" s="1841" t="s">
        <v>39</v>
      </c>
      <c r="C763" s="1842" t="s">
        <v>2674</v>
      </c>
      <c r="D763" s="1843" t="s">
        <v>126</v>
      </c>
      <c r="E763" s="1383">
        <v>335800</v>
      </c>
      <c r="F763" s="1844" t="s">
        <v>2855</v>
      </c>
      <c r="G763" s="1845">
        <v>43657</v>
      </c>
      <c r="H763" s="1074">
        <v>43673</v>
      </c>
      <c r="I763" s="1249">
        <f ca="1" t="shared" si="21"/>
        <v>231</v>
      </c>
      <c r="J763" s="1856" t="s">
        <v>78</v>
      </c>
      <c r="K763" s="1243"/>
      <c r="L763" s="1858">
        <v>43674</v>
      </c>
      <c r="M763" s="1858"/>
      <c r="N763" s="1247" t="s">
        <v>2856</v>
      </c>
      <c r="O763" s="1248" t="s">
        <v>274</v>
      </c>
      <c r="P763" s="1249" t="s">
        <v>2814</v>
      </c>
      <c r="Q763" s="1400">
        <v>43624</v>
      </c>
      <c r="R763" s="1726">
        <v>43658</v>
      </c>
      <c r="S763" s="1243">
        <f ca="1" t="shared" si="20"/>
        <v>246</v>
      </c>
      <c r="T763" s="1295" t="s">
        <v>106</v>
      </c>
      <c r="U763" s="1256" t="s">
        <v>2857</v>
      </c>
      <c r="V763" s="1257"/>
    </row>
    <row r="764" s="1452" customFormat="1" ht="21" customHeight="1" spans="1:22">
      <c r="A764" s="1840">
        <v>10</v>
      </c>
      <c r="B764" s="1841" t="s">
        <v>39</v>
      </c>
      <c r="C764" s="1842" t="s">
        <v>49</v>
      </c>
      <c r="D764" s="1843" t="s">
        <v>41</v>
      </c>
      <c r="E764" s="1383">
        <v>300800</v>
      </c>
      <c r="F764" s="1844" t="s">
        <v>2858</v>
      </c>
      <c r="G764" s="1845">
        <v>43648</v>
      </c>
      <c r="H764" s="1074">
        <v>43669</v>
      </c>
      <c r="I764" s="1249">
        <f ca="1" t="shared" si="21"/>
        <v>235</v>
      </c>
      <c r="J764" s="1856" t="s">
        <v>2859</v>
      </c>
      <c r="K764" s="1249"/>
      <c r="L764" s="1858">
        <v>43675</v>
      </c>
      <c r="M764" s="1858"/>
      <c r="N764" s="1247" t="s">
        <v>2860</v>
      </c>
      <c r="O764" s="1248" t="s">
        <v>171</v>
      </c>
      <c r="P764" s="1249" t="s">
        <v>59</v>
      </c>
      <c r="Q764" s="1382">
        <v>43670</v>
      </c>
      <c r="R764" s="1864">
        <v>43670</v>
      </c>
      <c r="S764" s="1249">
        <f ca="1" t="shared" si="20"/>
        <v>234</v>
      </c>
      <c r="T764" s="1295" t="s">
        <v>47</v>
      </c>
      <c r="U764" s="1717" t="s">
        <v>2861</v>
      </c>
      <c r="V764" s="1257"/>
    </row>
    <row r="765" s="1452" customFormat="1" ht="20.1" customHeight="1" spans="1:22">
      <c r="A765" s="1840">
        <v>11</v>
      </c>
      <c r="B765" s="1841" t="s">
        <v>39</v>
      </c>
      <c r="C765" s="1842" t="s">
        <v>49</v>
      </c>
      <c r="D765" s="1848" t="s">
        <v>41</v>
      </c>
      <c r="E765" s="1385">
        <v>300800</v>
      </c>
      <c r="F765" s="1844" t="s">
        <v>2862</v>
      </c>
      <c r="G765" s="1850">
        <v>43648</v>
      </c>
      <c r="H765" s="493">
        <v>43672</v>
      </c>
      <c r="I765" s="1249">
        <f ca="1" t="shared" si="21"/>
        <v>232</v>
      </c>
      <c r="J765" s="1856" t="s">
        <v>78</v>
      </c>
      <c r="K765" s="1390" t="s">
        <v>2863</v>
      </c>
      <c r="L765" s="1858">
        <v>43675</v>
      </c>
      <c r="M765" s="1858"/>
      <c r="N765" s="1247" t="s">
        <v>2864</v>
      </c>
      <c r="O765" s="1248" t="s">
        <v>70</v>
      </c>
      <c r="P765" s="1249" t="s">
        <v>59</v>
      </c>
      <c r="Q765" s="1382">
        <v>43672</v>
      </c>
      <c r="R765" s="1864">
        <v>43673</v>
      </c>
      <c r="S765" s="1249">
        <f ca="1" t="shared" ref="S765:S812" si="22">TODAY()-R765</f>
        <v>231</v>
      </c>
      <c r="T765" s="1249" t="s">
        <v>106</v>
      </c>
      <c r="U765" s="1717" t="s">
        <v>2865</v>
      </c>
      <c r="V765" s="1257"/>
    </row>
    <row r="766" s="1452" customFormat="1" ht="21.95" customHeight="1" spans="1:22">
      <c r="A766" s="1840">
        <v>30</v>
      </c>
      <c r="B766" s="1841" t="s">
        <v>39</v>
      </c>
      <c r="C766" s="1842" t="s">
        <v>2597</v>
      </c>
      <c r="D766" s="1843" t="s">
        <v>145</v>
      </c>
      <c r="E766" s="1383">
        <v>340600</v>
      </c>
      <c r="F766" s="1844" t="s">
        <v>2866</v>
      </c>
      <c r="G766" s="1845">
        <v>43658</v>
      </c>
      <c r="H766" s="1074">
        <v>43673</v>
      </c>
      <c r="I766" s="1249">
        <f ca="1" t="shared" si="21"/>
        <v>231</v>
      </c>
      <c r="J766" s="1856" t="s">
        <v>78</v>
      </c>
      <c r="K766" s="1249"/>
      <c r="L766" s="1858">
        <v>43675</v>
      </c>
      <c r="M766" s="1858"/>
      <c r="N766" s="1242" t="s">
        <v>2867</v>
      </c>
      <c r="O766" s="1246" t="s">
        <v>45</v>
      </c>
      <c r="P766" s="1243" t="s">
        <v>59</v>
      </c>
      <c r="Q766" s="1400">
        <v>43667</v>
      </c>
      <c r="R766" s="1726">
        <v>43667</v>
      </c>
      <c r="S766" s="1243">
        <f ca="1" t="shared" si="22"/>
        <v>237</v>
      </c>
      <c r="T766" s="1295" t="s">
        <v>47</v>
      </c>
      <c r="U766" s="1256"/>
      <c r="V766" s="1728"/>
    </row>
    <row r="767" s="1452" customFormat="1" ht="21" customHeight="1" spans="1:22">
      <c r="A767" s="1840">
        <v>5</v>
      </c>
      <c r="B767" s="1841" t="s">
        <v>39</v>
      </c>
      <c r="C767" s="1842" t="s">
        <v>49</v>
      </c>
      <c r="D767" s="1843" t="s">
        <v>41</v>
      </c>
      <c r="E767" s="1383">
        <v>300800</v>
      </c>
      <c r="F767" s="1844" t="s">
        <v>2868</v>
      </c>
      <c r="G767" s="1845">
        <v>43648</v>
      </c>
      <c r="H767" s="1074">
        <v>43669</v>
      </c>
      <c r="I767" s="1249">
        <f ca="1" t="shared" si="21"/>
        <v>235</v>
      </c>
      <c r="J767" s="1856" t="s">
        <v>78</v>
      </c>
      <c r="K767" s="1249"/>
      <c r="L767" s="1858">
        <v>43675</v>
      </c>
      <c r="M767" s="1858"/>
      <c r="N767" s="1295" t="s">
        <v>2869</v>
      </c>
      <c r="O767" s="1246" t="s">
        <v>80</v>
      </c>
      <c r="P767" s="1243" t="s">
        <v>46</v>
      </c>
      <c r="Q767" s="1382">
        <v>43632</v>
      </c>
      <c r="R767" s="1864">
        <v>43672</v>
      </c>
      <c r="S767" s="1249">
        <f ca="1" t="shared" si="22"/>
        <v>232</v>
      </c>
      <c r="T767" s="1247" t="s">
        <v>47</v>
      </c>
      <c r="U767" s="1717" t="s">
        <v>2870</v>
      </c>
      <c r="V767" s="1257"/>
    </row>
    <row r="768" s="1452" customFormat="1" ht="21.95" customHeight="1" spans="1:22">
      <c r="A768" s="1840">
        <v>25</v>
      </c>
      <c r="B768" s="1841" t="s">
        <v>39</v>
      </c>
      <c r="C768" s="1842" t="s">
        <v>2597</v>
      </c>
      <c r="D768" s="1843" t="s">
        <v>41</v>
      </c>
      <c r="E768" s="1383">
        <v>340600</v>
      </c>
      <c r="F768" s="1844" t="s">
        <v>2871</v>
      </c>
      <c r="G768" s="1845">
        <v>43651</v>
      </c>
      <c r="H768" s="1074">
        <v>43672</v>
      </c>
      <c r="I768" s="1249">
        <f ca="1" t="shared" si="21"/>
        <v>232</v>
      </c>
      <c r="J768" s="1856" t="s">
        <v>78</v>
      </c>
      <c r="K768" s="1249"/>
      <c r="L768" s="1858">
        <v>43676</v>
      </c>
      <c r="M768" s="1858"/>
      <c r="N768" s="1247" t="s">
        <v>2872</v>
      </c>
      <c r="O768" s="1248" t="s">
        <v>171</v>
      </c>
      <c r="P768" s="1249" t="s">
        <v>59</v>
      </c>
      <c r="Q768" s="1400">
        <v>43659</v>
      </c>
      <c r="R768" s="1726">
        <v>43660</v>
      </c>
      <c r="S768" s="1243">
        <f ca="1" t="shared" si="22"/>
        <v>244</v>
      </c>
      <c r="T768" s="1295" t="s">
        <v>47</v>
      </c>
      <c r="U768" s="1256" t="s">
        <v>2873</v>
      </c>
      <c r="V768" s="1257"/>
    </row>
    <row r="769" s="1452" customFormat="1" ht="21" customHeight="1" spans="1:22">
      <c r="A769" s="1840">
        <v>17</v>
      </c>
      <c r="B769" s="1841" t="s">
        <v>39</v>
      </c>
      <c r="C769" s="1842" t="s">
        <v>96</v>
      </c>
      <c r="D769" s="1843" t="s">
        <v>126</v>
      </c>
      <c r="E769" s="1866">
        <v>306950</v>
      </c>
      <c r="F769" s="1844" t="s">
        <v>2874</v>
      </c>
      <c r="G769" s="1845">
        <v>43648</v>
      </c>
      <c r="H769" s="1074">
        <v>43661</v>
      </c>
      <c r="I769" s="1249">
        <f ca="1" t="shared" si="21"/>
        <v>243</v>
      </c>
      <c r="J769" s="1856" t="s">
        <v>78</v>
      </c>
      <c r="K769" s="1249"/>
      <c r="L769" s="1858">
        <v>43675</v>
      </c>
      <c r="M769" s="1858"/>
      <c r="N769" s="1400" t="s">
        <v>2875</v>
      </c>
      <c r="O769" s="1295" t="s">
        <v>83</v>
      </c>
      <c r="P769" s="1243" t="s">
        <v>84</v>
      </c>
      <c r="Q769" s="1400">
        <v>43673</v>
      </c>
      <c r="R769" s="1726">
        <v>43674</v>
      </c>
      <c r="S769" s="1243">
        <f ca="1" t="shared" si="22"/>
        <v>230</v>
      </c>
      <c r="T769" s="1295" t="s">
        <v>106</v>
      </c>
      <c r="U769" s="1256" t="s">
        <v>2876</v>
      </c>
      <c r="V769" s="1257"/>
    </row>
    <row r="770" s="1452" customFormat="1" ht="21" customHeight="1" spans="1:22">
      <c r="A770" s="1840">
        <v>5</v>
      </c>
      <c r="B770" s="1841" t="s">
        <v>39</v>
      </c>
      <c r="C770" s="1842" t="s">
        <v>49</v>
      </c>
      <c r="D770" s="1843" t="s">
        <v>41</v>
      </c>
      <c r="E770" s="1383">
        <v>300800</v>
      </c>
      <c r="F770" s="1853" t="s">
        <v>2877</v>
      </c>
      <c r="G770" s="1845">
        <v>43648</v>
      </c>
      <c r="H770" s="1074">
        <v>43661</v>
      </c>
      <c r="I770" s="1249">
        <f ca="1" t="shared" si="21"/>
        <v>243</v>
      </c>
      <c r="J770" s="1856" t="s">
        <v>78</v>
      </c>
      <c r="K770" s="1249"/>
      <c r="L770" s="1858">
        <v>43675</v>
      </c>
      <c r="M770" s="1858"/>
      <c r="N770" s="1295" t="s">
        <v>2878</v>
      </c>
      <c r="O770" s="1246" t="s">
        <v>465</v>
      </c>
      <c r="P770" s="1243" t="s">
        <v>89</v>
      </c>
      <c r="Q770" s="1382">
        <v>43638</v>
      </c>
      <c r="R770" s="1864">
        <v>43649</v>
      </c>
      <c r="S770" s="1249">
        <f ca="1" t="shared" si="22"/>
        <v>255</v>
      </c>
      <c r="T770" s="1247" t="s">
        <v>47</v>
      </c>
      <c r="U770" s="1717" t="s">
        <v>2879</v>
      </c>
      <c r="V770" s="1257"/>
    </row>
    <row r="771" s="1452" customFormat="1" ht="21.95" customHeight="1" spans="1:22">
      <c r="A771" s="1840">
        <v>25</v>
      </c>
      <c r="B771" s="1841" t="s">
        <v>39</v>
      </c>
      <c r="C771" s="1842" t="s">
        <v>2597</v>
      </c>
      <c r="D771" s="1843" t="s">
        <v>145</v>
      </c>
      <c r="E771" s="1383">
        <v>340600</v>
      </c>
      <c r="F771" s="1853" t="s">
        <v>2880</v>
      </c>
      <c r="G771" s="1845">
        <v>43648</v>
      </c>
      <c r="H771" s="1074">
        <v>43672</v>
      </c>
      <c r="I771" s="1249">
        <f ca="1" t="shared" si="21"/>
        <v>232</v>
      </c>
      <c r="J771" s="1856" t="s">
        <v>78</v>
      </c>
      <c r="K771" s="1249"/>
      <c r="L771" s="1858">
        <v>43702</v>
      </c>
      <c r="M771" s="1858"/>
      <c r="N771" s="1242" t="s">
        <v>2881</v>
      </c>
      <c r="O771" s="1246" t="s">
        <v>109</v>
      </c>
      <c r="P771" s="1243" t="s">
        <v>89</v>
      </c>
      <c r="Q771" s="1400">
        <v>43625</v>
      </c>
      <c r="R771" s="1726">
        <v>43656</v>
      </c>
      <c r="S771" s="1243">
        <f ca="1" t="shared" si="22"/>
        <v>248</v>
      </c>
      <c r="T771" s="1295" t="s">
        <v>47</v>
      </c>
      <c r="U771" s="1256" t="s">
        <v>2882</v>
      </c>
      <c r="V771" s="1728"/>
    </row>
    <row r="772" s="1452" customFormat="1" ht="20.1" customHeight="1" spans="1:22">
      <c r="A772" s="1840">
        <v>28</v>
      </c>
      <c r="B772" s="1841" t="s">
        <v>39</v>
      </c>
      <c r="C772" s="1851" t="s">
        <v>2883</v>
      </c>
      <c r="D772" s="1843" t="s">
        <v>41</v>
      </c>
      <c r="E772" s="1383">
        <v>367800</v>
      </c>
      <c r="F772" s="1853" t="s">
        <v>2884</v>
      </c>
      <c r="G772" s="1845">
        <v>43641</v>
      </c>
      <c r="H772" s="1074">
        <v>43661</v>
      </c>
      <c r="I772" s="1249">
        <f ca="1" t="shared" ref="I772:I807" si="23">TODAY()-H772</f>
        <v>243</v>
      </c>
      <c r="J772" s="1856" t="s">
        <v>78</v>
      </c>
      <c r="K772" s="1249"/>
      <c r="L772" s="1858">
        <v>43705</v>
      </c>
      <c r="M772" s="1858"/>
      <c r="N772" s="1242" t="s">
        <v>2885</v>
      </c>
      <c r="O772" s="1246" t="s">
        <v>83</v>
      </c>
      <c r="P772" s="1243" t="s">
        <v>59</v>
      </c>
      <c r="Q772" s="1400">
        <v>43673</v>
      </c>
      <c r="R772" s="1726">
        <v>43673</v>
      </c>
      <c r="S772" s="1243">
        <f ca="1" t="shared" si="22"/>
        <v>231</v>
      </c>
      <c r="T772" s="1295" t="s">
        <v>47</v>
      </c>
      <c r="U772" s="1256" t="s">
        <v>2886</v>
      </c>
      <c r="V772" s="1728"/>
    </row>
    <row r="773" s="1452" customFormat="1" ht="21" customHeight="1" spans="1:22">
      <c r="A773" s="1840">
        <v>8</v>
      </c>
      <c r="B773" s="1841" t="s">
        <v>39</v>
      </c>
      <c r="C773" s="1842" t="s">
        <v>49</v>
      </c>
      <c r="D773" s="1843" t="s">
        <v>145</v>
      </c>
      <c r="E773" s="1383">
        <v>300800</v>
      </c>
      <c r="F773" s="1853" t="s">
        <v>2887</v>
      </c>
      <c r="G773" s="1845">
        <v>43648</v>
      </c>
      <c r="H773" s="1074">
        <v>43669</v>
      </c>
      <c r="I773" s="1249">
        <f ca="1" t="shared" si="23"/>
        <v>235</v>
      </c>
      <c r="J773" s="1856" t="s">
        <v>78</v>
      </c>
      <c r="K773" s="1249"/>
      <c r="L773" s="1858">
        <v>43675</v>
      </c>
      <c r="M773" s="1858"/>
      <c r="N773" s="1247" t="s">
        <v>2888</v>
      </c>
      <c r="O773" s="1248" t="s">
        <v>258</v>
      </c>
      <c r="P773" s="1249" t="s">
        <v>59</v>
      </c>
      <c r="Q773" s="1382">
        <v>43673</v>
      </c>
      <c r="R773" s="1864">
        <v>43674</v>
      </c>
      <c r="S773" s="1249">
        <f ca="1" t="shared" si="22"/>
        <v>230</v>
      </c>
      <c r="T773" s="1249" t="s">
        <v>106</v>
      </c>
      <c r="U773" s="1717"/>
      <c r="V773" s="1257" t="s">
        <v>2889</v>
      </c>
    </row>
    <row r="774" s="1452" customFormat="1" ht="21" customHeight="1" spans="1:22">
      <c r="A774" s="1840">
        <v>15</v>
      </c>
      <c r="B774" s="1841" t="s">
        <v>39</v>
      </c>
      <c r="C774" s="1842" t="s">
        <v>96</v>
      </c>
      <c r="D774" s="1848" t="s">
        <v>41</v>
      </c>
      <c r="E774" s="1865">
        <v>306950</v>
      </c>
      <c r="F774" s="1853" t="s">
        <v>2890</v>
      </c>
      <c r="G774" s="1850">
        <v>43655</v>
      </c>
      <c r="H774" s="493">
        <v>43674</v>
      </c>
      <c r="I774" s="1249">
        <f ca="1" t="shared" si="23"/>
        <v>230</v>
      </c>
      <c r="J774" s="1856" t="s">
        <v>78</v>
      </c>
      <c r="K774" s="1249"/>
      <c r="L774" s="1858">
        <v>43675</v>
      </c>
      <c r="M774" s="1858"/>
      <c r="N774" s="1247" t="s">
        <v>2891</v>
      </c>
      <c r="O774" s="1248" t="s">
        <v>88</v>
      </c>
      <c r="P774" s="1249" t="s">
        <v>89</v>
      </c>
      <c r="Q774" s="1382">
        <v>43673</v>
      </c>
      <c r="R774" s="1864">
        <v>43674</v>
      </c>
      <c r="S774" s="1243">
        <f ca="1" t="shared" si="22"/>
        <v>230</v>
      </c>
      <c r="T774" s="1295" t="s">
        <v>47</v>
      </c>
      <c r="U774" s="1256" t="s">
        <v>2892</v>
      </c>
      <c r="V774" s="1257" t="s">
        <v>2889</v>
      </c>
    </row>
    <row r="775" s="1452" customFormat="1" ht="24" customHeight="1" spans="1:22">
      <c r="A775" s="1840">
        <v>25</v>
      </c>
      <c r="B775" s="1841" t="s">
        <v>39</v>
      </c>
      <c r="C775" s="1851" t="s">
        <v>2893</v>
      </c>
      <c r="D775" s="1848" t="s">
        <v>41</v>
      </c>
      <c r="E775" s="1385">
        <v>362800</v>
      </c>
      <c r="F775" s="1844" t="s">
        <v>2894</v>
      </c>
      <c r="G775" s="1850">
        <v>43605</v>
      </c>
      <c r="H775" s="493">
        <v>43625</v>
      </c>
      <c r="I775" s="1249">
        <f ca="1" t="shared" si="23"/>
        <v>279</v>
      </c>
      <c r="J775" s="1856" t="s">
        <v>78</v>
      </c>
      <c r="K775" s="1249"/>
      <c r="L775" s="1858">
        <v>43677</v>
      </c>
      <c r="M775" s="1858" t="s">
        <v>52</v>
      </c>
      <c r="N775" s="1242" t="s">
        <v>2895</v>
      </c>
      <c r="O775" s="1246" t="s">
        <v>109</v>
      </c>
      <c r="P775" s="1243" t="s">
        <v>89</v>
      </c>
      <c r="Q775" s="1400">
        <v>43673</v>
      </c>
      <c r="R775" s="1726">
        <v>43673</v>
      </c>
      <c r="S775" s="1243">
        <f ca="1" t="shared" si="22"/>
        <v>231</v>
      </c>
      <c r="T775" s="1295" t="s">
        <v>47</v>
      </c>
      <c r="U775" s="1256" t="s">
        <v>2896</v>
      </c>
      <c r="V775" s="1257" t="s">
        <v>2897</v>
      </c>
    </row>
    <row r="776" s="1452" customFormat="1" ht="21" customHeight="1" spans="1:22">
      <c r="A776" s="1840">
        <v>21</v>
      </c>
      <c r="B776" s="1841" t="s">
        <v>39</v>
      </c>
      <c r="C776" s="1842" t="s">
        <v>2674</v>
      </c>
      <c r="D776" s="1843" t="s">
        <v>1440</v>
      </c>
      <c r="E776" s="1383">
        <v>335800</v>
      </c>
      <c r="F776" s="1853" t="s">
        <v>2898</v>
      </c>
      <c r="G776" s="1845">
        <v>43648</v>
      </c>
      <c r="H776" s="1074">
        <v>43670</v>
      </c>
      <c r="I776" s="1249">
        <f ca="1" t="shared" si="23"/>
        <v>234</v>
      </c>
      <c r="J776" s="1856" t="s">
        <v>78</v>
      </c>
      <c r="K776" s="1249"/>
      <c r="L776" s="1858">
        <v>43675</v>
      </c>
      <c r="M776" s="1858"/>
      <c r="N776" s="1247" t="s">
        <v>2899</v>
      </c>
      <c r="O776" s="1248" t="s">
        <v>225</v>
      </c>
      <c r="P776" s="1249" t="s">
        <v>84</v>
      </c>
      <c r="Q776" s="1400">
        <v>43674</v>
      </c>
      <c r="R776" s="1726">
        <v>43674</v>
      </c>
      <c r="S776" s="1243">
        <f ca="1" t="shared" si="22"/>
        <v>230</v>
      </c>
      <c r="T776" s="1247" t="s">
        <v>47</v>
      </c>
      <c r="U776" s="1256" t="s">
        <v>2896</v>
      </c>
      <c r="V776" s="1257" t="s">
        <v>2900</v>
      </c>
    </row>
    <row r="777" s="1452" customFormat="1" ht="21" customHeight="1" spans="1:22">
      <c r="A777" s="1840">
        <v>4</v>
      </c>
      <c r="B777" s="1841" t="s">
        <v>39</v>
      </c>
      <c r="C777" s="1842" t="s">
        <v>49</v>
      </c>
      <c r="D777" s="1843" t="s">
        <v>41</v>
      </c>
      <c r="E777" s="1383">
        <v>300800</v>
      </c>
      <c r="F777" s="1853" t="s">
        <v>2901</v>
      </c>
      <c r="G777" s="1845">
        <v>43573</v>
      </c>
      <c r="H777" s="1074">
        <v>43586</v>
      </c>
      <c r="I777" s="1249">
        <f ca="1" t="shared" si="23"/>
        <v>318</v>
      </c>
      <c r="J777" s="1856" t="s">
        <v>2902</v>
      </c>
      <c r="K777" s="1249"/>
      <c r="L777" s="1858">
        <v>43581</v>
      </c>
      <c r="M777" s="1858" t="s">
        <v>52</v>
      </c>
      <c r="N777" s="1247" t="s">
        <v>2903</v>
      </c>
      <c r="O777" s="1248" t="s">
        <v>114</v>
      </c>
      <c r="P777" s="1249" t="s">
        <v>89</v>
      </c>
      <c r="Q777" s="1382">
        <v>43674</v>
      </c>
      <c r="R777" s="1864">
        <v>43674</v>
      </c>
      <c r="S777" s="1249">
        <f ca="1" t="shared" si="22"/>
        <v>230</v>
      </c>
      <c r="T777" s="1295" t="s">
        <v>47</v>
      </c>
      <c r="U777" s="1717" t="s">
        <v>2904</v>
      </c>
      <c r="V777" s="1257" t="s">
        <v>2744</v>
      </c>
    </row>
    <row r="778" s="1452" customFormat="1" ht="21.95" customHeight="1" spans="1:22">
      <c r="A778" s="1840">
        <v>19</v>
      </c>
      <c r="B778" s="1841" t="s">
        <v>39</v>
      </c>
      <c r="C778" s="1842" t="s">
        <v>2597</v>
      </c>
      <c r="D778" s="1843" t="s">
        <v>41</v>
      </c>
      <c r="E778" s="1383">
        <v>340600</v>
      </c>
      <c r="F778" s="1853" t="s">
        <v>2905</v>
      </c>
      <c r="G778" s="1845">
        <v>43648</v>
      </c>
      <c r="H778" s="1074">
        <v>43670</v>
      </c>
      <c r="I778" s="1249">
        <f ca="1" t="shared" si="23"/>
        <v>234</v>
      </c>
      <c r="J778" s="1856" t="s">
        <v>78</v>
      </c>
      <c r="K778" s="1249"/>
      <c r="L778" s="1858">
        <v>43661</v>
      </c>
      <c r="M778" s="1858"/>
      <c r="N778" s="1247" t="s">
        <v>2906</v>
      </c>
      <c r="O778" s="1248" t="s">
        <v>88</v>
      </c>
      <c r="P778" s="1249" t="s">
        <v>89</v>
      </c>
      <c r="Q778" s="1400">
        <v>43656</v>
      </c>
      <c r="R778" s="1726">
        <v>43656</v>
      </c>
      <c r="S778" s="1243">
        <f ca="1" t="shared" si="22"/>
        <v>248</v>
      </c>
      <c r="T778" s="1295" t="s">
        <v>106</v>
      </c>
      <c r="U778" s="1256" t="s">
        <v>2907</v>
      </c>
      <c r="V778" s="1257" t="s">
        <v>2908</v>
      </c>
    </row>
    <row r="779" s="1452" customFormat="1" ht="21" customHeight="1" spans="1:22">
      <c r="A779" s="1840">
        <v>11</v>
      </c>
      <c r="B779" s="1841" t="s">
        <v>39</v>
      </c>
      <c r="C779" s="1842" t="s">
        <v>96</v>
      </c>
      <c r="D779" s="1843" t="s">
        <v>1094</v>
      </c>
      <c r="E779" s="1383">
        <v>309100</v>
      </c>
      <c r="F779" s="1853" t="s">
        <v>2909</v>
      </c>
      <c r="G779" s="1845">
        <v>43602</v>
      </c>
      <c r="H779" s="1074">
        <v>43623</v>
      </c>
      <c r="I779" s="1249">
        <f ca="1" t="shared" si="23"/>
        <v>281</v>
      </c>
      <c r="J779" s="1856" t="s">
        <v>2782</v>
      </c>
      <c r="K779" s="1249"/>
      <c r="L779" s="1858">
        <v>43643</v>
      </c>
      <c r="M779" s="1858" t="s">
        <v>52</v>
      </c>
      <c r="N779" s="1400" t="s">
        <v>2910</v>
      </c>
      <c r="O779" s="1295" t="s">
        <v>2911</v>
      </c>
      <c r="P779" s="1243" t="s">
        <v>641</v>
      </c>
      <c r="Q779" s="1400">
        <v>43674</v>
      </c>
      <c r="R779" s="1726">
        <v>43675</v>
      </c>
      <c r="S779" s="1243">
        <f ca="1" t="shared" si="22"/>
        <v>229</v>
      </c>
      <c r="T779" s="1295" t="s">
        <v>47</v>
      </c>
      <c r="U779" s="1256"/>
      <c r="V779" s="1257" t="s">
        <v>2822</v>
      </c>
    </row>
    <row r="780" s="1452" customFormat="1" ht="21" customHeight="1" spans="1:22">
      <c r="A780" s="1840">
        <v>17</v>
      </c>
      <c r="B780" s="1841" t="s">
        <v>39</v>
      </c>
      <c r="C780" s="1842" t="s">
        <v>2674</v>
      </c>
      <c r="D780" s="1848" t="s">
        <v>90</v>
      </c>
      <c r="E780" s="1385">
        <v>335800</v>
      </c>
      <c r="F780" s="1844" t="s">
        <v>2912</v>
      </c>
      <c r="G780" s="1850">
        <v>43665</v>
      </c>
      <c r="H780" s="493">
        <v>43680</v>
      </c>
      <c r="I780" s="1249">
        <f ca="1" t="shared" si="23"/>
        <v>224</v>
      </c>
      <c r="J780" s="1856" t="s">
        <v>78</v>
      </c>
      <c r="K780" s="1249"/>
      <c r="L780" s="1858">
        <v>43676</v>
      </c>
      <c r="M780" s="1858"/>
      <c r="N780" s="1247" t="s">
        <v>2913</v>
      </c>
      <c r="O780" s="1248" t="s">
        <v>88</v>
      </c>
      <c r="P780" s="1249" t="s">
        <v>89</v>
      </c>
      <c r="Q780" s="1400">
        <v>43674</v>
      </c>
      <c r="R780" s="1726">
        <v>43675</v>
      </c>
      <c r="S780" s="1243">
        <f ca="1" t="shared" si="22"/>
        <v>229</v>
      </c>
      <c r="T780" s="1247" t="s">
        <v>47</v>
      </c>
      <c r="U780" s="1256"/>
      <c r="V780" s="1257" t="s">
        <v>2900</v>
      </c>
    </row>
    <row r="781" s="1452" customFormat="1" ht="21" customHeight="1" spans="1:22">
      <c r="A781" s="1840">
        <v>4</v>
      </c>
      <c r="B781" s="1841" t="s">
        <v>39</v>
      </c>
      <c r="C781" s="1842" t="s">
        <v>49</v>
      </c>
      <c r="D781" s="1843" t="s">
        <v>41</v>
      </c>
      <c r="E781" s="1383">
        <v>300800</v>
      </c>
      <c r="F781" s="1853" t="s">
        <v>2914</v>
      </c>
      <c r="G781" s="1845">
        <v>43648</v>
      </c>
      <c r="H781" s="1074">
        <v>43672</v>
      </c>
      <c r="I781" s="1249">
        <f ca="1" t="shared" si="23"/>
        <v>232</v>
      </c>
      <c r="J781" s="1856" t="s">
        <v>78</v>
      </c>
      <c r="K781" s="1249"/>
      <c r="L781" s="1858">
        <v>43676</v>
      </c>
      <c r="M781" s="1885"/>
      <c r="N781" s="1394" t="s">
        <v>2915</v>
      </c>
      <c r="O781" s="1394" t="s">
        <v>88</v>
      </c>
      <c r="P781" s="1394" t="s">
        <v>89</v>
      </c>
      <c r="Q781" s="1400">
        <v>43676</v>
      </c>
      <c r="R781" s="1635">
        <v>43677</v>
      </c>
      <c r="S781" s="1249">
        <f ca="1" t="shared" si="22"/>
        <v>227</v>
      </c>
      <c r="T781" s="1394" t="s">
        <v>47</v>
      </c>
      <c r="U781" s="1903" t="s">
        <v>2916</v>
      </c>
      <c r="V781" s="1257" t="s">
        <v>2900</v>
      </c>
    </row>
    <row r="782" s="1452" customFormat="1" ht="21" customHeight="1" spans="1:22">
      <c r="A782" s="1840">
        <v>16</v>
      </c>
      <c r="B782" s="1841" t="s">
        <v>39</v>
      </c>
      <c r="C782" s="1842" t="s">
        <v>2674</v>
      </c>
      <c r="D782" s="1843" t="s">
        <v>126</v>
      </c>
      <c r="E782" s="1383">
        <v>335800</v>
      </c>
      <c r="F782" s="1853" t="s">
        <v>2917</v>
      </c>
      <c r="G782" s="1845">
        <v>43668</v>
      </c>
      <c r="H782" s="1074">
        <v>43678</v>
      </c>
      <c r="I782" s="1249">
        <f ca="1" t="shared" si="23"/>
        <v>226</v>
      </c>
      <c r="J782" s="1856" t="s">
        <v>78</v>
      </c>
      <c r="K782" s="1243"/>
      <c r="L782" s="1857">
        <v>43676</v>
      </c>
      <c r="M782" s="1857"/>
      <c r="N782" s="1440" t="s">
        <v>2918</v>
      </c>
      <c r="O782" s="1246" t="s">
        <v>105</v>
      </c>
      <c r="P782" s="1243" t="s">
        <v>46</v>
      </c>
      <c r="Q782" s="1400">
        <v>43667</v>
      </c>
      <c r="R782" s="1726">
        <v>43667</v>
      </c>
      <c r="S782" s="1243">
        <f ca="1" t="shared" si="22"/>
        <v>237</v>
      </c>
      <c r="T782" s="1295" t="s">
        <v>106</v>
      </c>
      <c r="U782" s="1256"/>
      <c r="V782" s="1257" t="s">
        <v>2900</v>
      </c>
    </row>
    <row r="783" s="1452" customFormat="1" ht="21" customHeight="1" spans="1:22">
      <c r="A783" s="1840">
        <v>10</v>
      </c>
      <c r="B783" s="1841" t="s">
        <v>39</v>
      </c>
      <c r="C783" s="1842" t="s">
        <v>96</v>
      </c>
      <c r="D783" s="1843" t="s">
        <v>1094</v>
      </c>
      <c r="E783" s="1383">
        <v>309100</v>
      </c>
      <c r="F783" s="1853" t="s">
        <v>2919</v>
      </c>
      <c r="G783" s="1845">
        <v>43602</v>
      </c>
      <c r="H783" s="1074">
        <v>43623</v>
      </c>
      <c r="I783" s="1249">
        <f ca="1" t="shared" si="23"/>
        <v>281</v>
      </c>
      <c r="J783" s="1856" t="s">
        <v>2782</v>
      </c>
      <c r="K783" s="1249" t="s">
        <v>2920</v>
      </c>
      <c r="L783" s="1858">
        <v>43643</v>
      </c>
      <c r="M783" s="1858" t="s">
        <v>52</v>
      </c>
      <c r="N783" s="1400" t="s">
        <v>2921</v>
      </c>
      <c r="O783" s="1295" t="s">
        <v>12</v>
      </c>
      <c r="P783" s="1243" t="s">
        <v>59</v>
      </c>
      <c r="Q783" s="1400">
        <v>43681</v>
      </c>
      <c r="R783" s="1726">
        <v>43682</v>
      </c>
      <c r="S783" s="1243">
        <f ca="1" t="shared" si="22"/>
        <v>222</v>
      </c>
      <c r="T783" s="1295" t="s">
        <v>47</v>
      </c>
      <c r="U783" s="1256" t="s">
        <v>2922</v>
      </c>
      <c r="V783" s="1257" t="s">
        <v>2822</v>
      </c>
    </row>
    <row r="784" s="1452" customFormat="1" ht="21" customHeight="1" spans="1:22">
      <c r="A784" s="1840">
        <v>5</v>
      </c>
      <c r="B784" s="1841" t="s">
        <v>39</v>
      </c>
      <c r="C784" s="1842" t="s">
        <v>49</v>
      </c>
      <c r="D784" s="1843" t="s">
        <v>41</v>
      </c>
      <c r="E784" s="1383">
        <v>300800</v>
      </c>
      <c r="F784" s="1853" t="s">
        <v>2923</v>
      </c>
      <c r="G784" s="1845">
        <v>43648</v>
      </c>
      <c r="H784" s="1074">
        <v>43667</v>
      </c>
      <c r="I784" s="1249">
        <f ca="1" t="shared" si="23"/>
        <v>237</v>
      </c>
      <c r="J784" s="1856" t="s">
        <v>2859</v>
      </c>
      <c r="K784" s="1249"/>
      <c r="L784" s="1858">
        <v>43675</v>
      </c>
      <c r="M784" s="1858"/>
      <c r="N784" s="1247" t="s">
        <v>2924</v>
      </c>
      <c r="O784" s="1248" t="s">
        <v>131</v>
      </c>
      <c r="P784" s="1249" t="s">
        <v>84</v>
      </c>
      <c r="Q784" s="1382">
        <v>43667</v>
      </c>
      <c r="R784" s="1864">
        <v>43679</v>
      </c>
      <c r="S784" s="1249">
        <f ca="1" t="shared" si="22"/>
        <v>225</v>
      </c>
      <c r="T784" s="1394" t="s">
        <v>47</v>
      </c>
      <c r="U784" s="1717" t="s">
        <v>2925</v>
      </c>
      <c r="V784" s="1257" t="s">
        <v>2889</v>
      </c>
    </row>
    <row r="785" s="1452" customFormat="1" ht="21" customHeight="1" spans="1:22">
      <c r="A785" s="1840">
        <v>15</v>
      </c>
      <c r="B785" s="1841" t="s">
        <v>39</v>
      </c>
      <c r="C785" s="1842" t="s">
        <v>2597</v>
      </c>
      <c r="D785" s="1843" t="s">
        <v>90</v>
      </c>
      <c r="E785" s="1383">
        <v>340600</v>
      </c>
      <c r="F785" s="1853" t="s">
        <v>2926</v>
      </c>
      <c r="G785" s="1845">
        <v>43657</v>
      </c>
      <c r="H785" s="1074">
        <v>43673</v>
      </c>
      <c r="I785" s="1249">
        <f ca="1" t="shared" si="23"/>
        <v>231</v>
      </c>
      <c r="J785" s="1856" t="s">
        <v>78</v>
      </c>
      <c r="K785" s="1249"/>
      <c r="L785" s="1858">
        <v>43685</v>
      </c>
      <c r="M785" s="1858"/>
      <c r="N785" s="1886" t="s">
        <v>2927</v>
      </c>
      <c r="O785" s="1242" t="s">
        <v>17</v>
      </c>
      <c r="P785" s="1243" t="s">
        <v>46</v>
      </c>
      <c r="Q785" s="1400">
        <v>43682</v>
      </c>
      <c r="R785" s="1726">
        <v>43682</v>
      </c>
      <c r="S785" s="1243">
        <f ca="1" t="shared" si="22"/>
        <v>222</v>
      </c>
      <c r="T785" s="1243" t="s">
        <v>106</v>
      </c>
      <c r="U785" s="1256" t="s">
        <v>2922</v>
      </c>
      <c r="V785" s="1728"/>
    </row>
    <row r="786" s="1452" customFormat="1" ht="21" customHeight="1" spans="1:21">
      <c r="A786" s="1840">
        <v>9</v>
      </c>
      <c r="B786" s="1841" t="s">
        <v>39</v>
      </c>
      <c r="C786" s="1842" t="s">
        <v>96</v>
      </c>
      <c r="D786" s="1848" t="s">
        <v>41</v>
      </c>
      <c r="E786" s="1385">
        <v>309100</v>
      </c>
      <c r="F786" s="1853" t="s">
        <v>2928</v>
      </c>
      <c r="G786" s="1850">
        <v>43602</v>
      </c>
      <c r="H786" s="493">
        <v>43619</v>
      </c>
      <c r="I786" s="1249">
        <f ca="1" t="shared" si="23"/>
        <v>285</v>
      </c>
      <c r="J786" s="1856" t="s">
        <v>2782</v>
      </c>
      <c r="K786" s="1249"/>
      <c r="L786" s="1858">
        <v>43688</v>
      </c>
      <c r="M786" s="1858" t="s">
        <v>52</v>
      </c>
      <c r="N786" s="1400" t="s">
        <v>2929</v>
      </c>
      <c r="O786" s="1295" t="s">
        <v>45</v>
      </c>
      <c r="P786" s="1243" t="s">
        <v>46</v>
      </c>
      <c r="Q786" s="1400">
        <v>43680</v>
      </c>
      <c r="R786" s="1726">
        <v>43681</v>
      </c>
      <c r="S786" s="1249">
        <f ca="1" t="shared" si="22"/>
        <v>223</v>
      </c>
      <c r="T786" s="1295" t="s">
        <v>106</v>
      </c>
      <c r="U786" s="1256" t="s">
        <v>1153</v>
      </c>
    </row>
    <row r="787" s="1728" customFormat="1" ht="21" customHeight="1" spans="1:21">
      <c r="A787" s="1840">
        <v>15</v>
      </c>
      <c r="B787" s="1841" t="s">
        <v>39</v>
      </c>
      <c r="C787" s="1851" t="s">
        <v>138</v>
      </c>
      <c r="D787" s="1843" t="s">
        <v>41</v>
      </c>
      <c r="E787" s="1383">
        <v>362800</v>
      </c>
      <c r="F787" s="1853" t="s">
        <v>2930</v>
      </c>
      <c r="G787" s="1227">
        <v>43628</v>
      </c>
      <c r="H787" s="1074">
        <v>43636</v>
      </c>
      <c r="I787" s="1249">
        <f ca="1" t="shared" si="23"/>
        <v>268</v>
      </c>
      <c r="J787" s="1856" t="s">
        <v>78</v>
      </c>
      <c r="K787" s="1243"/>
      <c r="L787" s="1857">
        <v>43688</v>
      </c>
      <c r="M787" s="1858"/>
      <c r="N787" s="1242" t="s">
        <v>2931</v>
      </c>
      <c r="O787" s="1246" t="s">
        <v>274</v>
      </c>
      <c r="P787" s="1243" t="s">
        <v>2814</v>
      </c>
      <c r="Q787" s="1400">
        <v>43678</v>
      </c>
      <c r="R787" s="1726">
        <v>43678</v>
      </c>
      <c r="S787" s="1243">
        <f ca="1" t="shared" si="22"/>
        <v>226</v>
      </c>
      <c r="T787" s="1295" t="s">
        <v>47</v>
      </c>
      <c r="U787" s="1256" t="s">
        <v>1153</v>
      </c>
    </row>
    <row r="788" s="1452" customFormat="1" ht="20.1" customHeight="1" spans="1:22">
      <c r="A788" s="1840">
        <v>15</v>
      </c>
      <c r="B788" s="1841" t="s">
        <v>39</v>
      </c>
      <c r="C788" s="1851" t="s">
        <v>2883</v>
      </c>
      <c r="D788" s="1843" t="s">
        <v>41</v>
      </c>
      <c r="E788" s="1383">
        <v>367800</v>
      </c>
      <c r="F788" s="1853" t="s">
        <v>2932</v>
      </c>
      <c r="G788" s="1845">
        <v>43664</v>
      </c>
      <c r="H788" s="1074">
        <v>43677</v>
      </c>
      <c r="I788" s="1249">
        <f ca="1" t="shared" si="23"/>
        <v>227</v>
      </c>
      <c r="J788" s="1856" t="s">
        <v>78</v>
      </c>
      <c r="K788" s="1243"/>
      <c r="L788" s="1858">
        <v>43689</v>
      </c>
      <c r="M788" s="1858"/>
      <c r="N788" s="1242" t="s">
        <v>2933</v>
      </c>
      <c r="O788" s="1246" t="s">
        <v>2934</v>
      </c>
      <c r="P788" s="1243" t="s">
        <v>326</v>
      </c>
      <c r="Q788" s="1400">
        <v>43681</v>
      </c>
      <c r="R788" s="1726">
        <v>43682</v>
      </c>
      <c r="S788" s="1243">
        <f ca="1" t="shared" si="22"/>
        <v>222</v>
      </c>
      <c r="T788" s="1295" t="s">
        <v>106</v>
      </c>
      <c r="U788" s="1256" t="s">
        <v>1940</v>
      </c>
      <c r="V788" s="1728"/>
    </row>
    <row r="789" s="1452" customFormat="1" ht="21" customHeight="1" spans="1:21">
      <c r="A789" s="1840">
        <v>6</v>
      </c>
      <c r="B789" s="1841" t="s">
        <v>39</v>
      </c>
      <c r="C789" s="1842" t="s">
        <v>49</v>
      </c>
      <c r="D789" s="1383" t="s">
        <v>126</v>
      </c>
      <c r="E789" s="1383">
        <v>300800</v>
      </c>
      <c r="F789" s="1570" t="s">
        <v>2935</v>
      </c>
      <c r="G789" s="1845">
        <v>43677</v>
      </c>
      <c r="H789" s="1074">
        <v>43690</v>
      </c>
      <c r="I789" s="1243">
        <f ca="1" t="shared" si="23"/>
        <v>214</v>
      </c>
      <c r="J789" s="1856" t="s">
        <v>78</v>
      </c>
      <c r="K789" s="1249"/>
      <c r="L789" s="1858">
        <v>43691</v>
      </c>
      <c r="M789" s="1858"/>
      <c r="N789" s="1295" t="s">
        <v>2936</v>
      </c>
      <c r="O789" s="1246" t="s">
        <v>114</v>
      </c>
      <c r="P789" s="1243" t="s">
        <v>89</v>
      </c>
      <c r="Q789" s="1382">
        <v>43663</v>
      </c>
      <c r="R789" s="1864">
        <v>43677</v>
      </c>
      <c r="S789" s="1243">
        <f ca="1" t="shared" si="22"/>
        <v>227</v>
      </c>
      <c r="T789" s="1295" t="s">
        <v>47</v>
      </c>
      <c r="U789" s="1717" t="s">
        <v>1160</v>
      </c>
    </row>
    <row r="790" s="1452" customFormat="1" ht="21" customHeight="1" spans="1:22">
      <c r="A790" s="1840">
        <v>7</v>
      </c>
      <c r="B790" s="1841" t="s">
        <v>39</v>
      </c>
      <c r="C790" s="1842" t="s">
        <v>49</v>
      </c>
      <c r="D790" s="1848" t="s">
        <v>753</v>
      </c>
      <c r="E790" s="1385">
        <v>300800</v>
      </c>
      <c r="F790" s="1844" t="s">
        <v>2937</v>
      </c>
      <c r="G790" s="1850">
        <v>43666</v>
      </c>
      <c r="H790" s="493">
        <v>43680</v>
      </c>
      <c r="I790" s="1249">
        <f ca="1" t="shared" si="23"/>
        <v>224</v>
      </c>
      <c r="J790" s="1856" t="s">
        <v>78</v>
      </c>
      <c r="K790" s="1249"/>
      <c r="L790" s="1858">
        <v>43676</v>
      </c>
      <c r="M790" s="1858"/>
      <c r="N790" s="1887" t="s">
        <v>2938</v>
      </c>
      <c r="O790" s="1248" t="s">
        <v>2774</v>
      </c>
      <c r="P790" s="1249" t="s">
        <v>84</v>
      </c>
      <c r="Q790" s="1382">
        <v>43625</v>
      </c>
      <c r="R790" s="1864">
        <v>43666</v>
      </c>
      <c r="S790" s="1249">
        <f ca="1" t="shared" si="22"/>
        <v>238</v>
      </c>
      <c r="U790" s="1717" t="s">
        <v>2939</v>
      </c>
      <c r="V790" s="1257" t="s">
        <v>2900</v>
      </c>
    </row>
    <row r="791" s="1452" customFormat="1" ht="21" customHeight="1" spans="1:22">
      <c r="A791" s="1840">
        <v>3</v>
      </c>
      <c r="B791" s="1841" t="s">
        <v>39</v>
      </c>
      <c r="C791" s="1842" t="s">
        <v>49</v>
      </c>
      <c r="D791" s="1848" t="s">
        <v>90</v>
      </c>
      <c r="E791" s="1385">
        <v>300800</v>
      </c>
      <c r="F791" s="1853" t="s">
        <v>2940</v>
      </c>
      <c r="G791" s="1850">
        <v>43538</v>
      </c>
      <c r="H791" s="493">
        <v>43547</v>
      </c>
      <c r="I791" s="1249">
        <f ca="1" t="shared" si="23"/>
        <v>357</v>
      </c>
      <c r="J791" s="1856" t="s">
        <v>78</v>
      </c>
      <c r="K791" s="1249"/>
      <c r="L791" s="1858">
        <v>43552</v>
      </c>
      <c r="M791" s="1858" t="s">
        <v>52</v>
      </c>
      <c r="N791" s="1295" t="s">
        <v>2941</v>
      </c>
      <c r="O791" s="1246" t="s">
        <v>80</v>
      </c>
      <c r="P791" s="1243" t="s">
        <v>46</v>
      </c>
      <c r="Q791" s="1400">
        <v>43687</v>
      </c>
      <c r="R791" s="1726">
        <v>43687</v>
      </c>
      <c r="S791" s="1249">
        <f ca="1" t="shared" si="22"/>
        <v>217</v>
      </c>
      <c r="T791" s="1295" t="s">
        <v>106</v>
      </c>
      <c r="U791" s="1256" t="s">
        <v>1160</v>
      </c>
      <c r="V791" s="1257" t="s">
        <v>2603</v>
      </c>
    </row>
    <row r="792" s="1452" customFormat="1" ht="20.1" customHeight="1" spans="1:21">
      <c r="A792" s="1840">
        <v>1</v>
      </c>
      <c r="B792" s="1841" t="s">
        <v>39</v>
      </c>
      <c r="C792" s="1842" t="s">
        <v>40</v>
      </c>
      <c r="D792" s="1843" t="s">
        <v>145</v>
      </c>
      <c r="E792" s="1383">
        <v>286800</v>
      </c>
      <c r="F792" s="1853" t="s">
        <v>2942</v>
      </c>
      <c r="G792" s="1845">
        <v>43622</v>
      </c>
      <c r="H792" s="1074">
        <v>43632</v>
      </c>
      <c r="I792" s="1249">
        <f ca="1" t="shared" si="23"/>
        <v>272</v>
      </c>
      <c r="J792" s="1856" t="s">
        <v>78</v>
      </c>
      <c r="K792" s="1888" t="s">
        <v>2273</v>
      </c>
      <c r="L792" s="1858">
        <v>43695</v>
      </c>
      <c r="M792" s="1858"/>
      <c r="N792" s="1295" t="s">
        <v>2943</v>
      </c>
      <c r="O792" s="1246" t="s">
        <v>192</v>
      </c>
      <c r="P792" s="1243" t="s">
        <v>84</v>
      </c>
      <c r="Q792" s="1400">
        <v>43680</v>
      </c>
      <c r="R792" s="1726">
        <v>43688</v>
      </c>
      <c r="S792" s="1890">
        <f ca="1" t="shared" si="22"/>
        <v>216</v>
      </c>
      <c r="T792" s="1896" t="s">
        <v>47</v>
      </c>
      <c r="U792" s="1256"/>
    </row>
    <row r="793" s="1452" customFormat="1" ht="21" customHeight="1" spans="1:21">
      <c r="A793" s="1840">
        <v>12</v>
      </c>
      <c r="B793" s="1841" t="s">
        <v>39</v>
      </c>
      <c r="C793" s="1842" t="s">
        <v>96</v>
      </c>
      <c r="D793" s="1875" t="s">
        <v>977</v>
      </c>
      <c r="E793" s="1865">
        <v>306950</v>
      </c>
      <c r="F793" s="1844" t="s">
        <v>2944</v>
      </c>
      <c r="G793" s="1850">
        <v>43664</v>
      </c>
      <c r="H793" s="493">
        <v>43680</v>
      </c>
      <c r="I793" s="1249">
        <f ca="1" t="shared" si="23"/>
        <v>224</v>
      </c>
      <c r="J793" s="1856" t="s">
        <v>78</v>
      </c>
      <c r="K793" s="1249"/>
      <c r="L793" s="1858">
        <v>43696</v>
      </c>
      <c r="M793" s="1858" t="s">
        <v>52</v>
      </c>
      <c r="N793" s="1400" t="s">
        <v>2945</v>
      </c>
      <c r="O793" s="1295" t="s">
        <v>171</v>
      </c>
      <c r="P793" s="1243" t="s">
        <v>59</v>
      </c>
      <c r="Q793" s="1400">
        <v>43695</v>
      </c>
      <c r="R793" s="1726">
        <v>43696</v>
      </c>
      <c r="S793" s="1890">
        <f ca="1" t="shared" si="22"/>
        <v>208</v>
      </c>
      <c r="T793" s="1295" t="s">
        <v>106</v>
      </c>
      <c r="U793" s="1256" t="s">
        <v>1958</v>
      </c>
    </row>
    <row r="794" s="1452" customFormat="1" ht="21" customHeight="1" spans="1:22">
      <c r="A794" s="1840">
        <v>11</v>
      </c>
      <c r="B794" s="1841" t="s">
        <v>39</v>
      </c>
      <c r="C794" s="1842" t="s">
        <v>96</v>
      </c>
      <c r="D794" s="1843" t="s">
        <v>90</v>
      </c>
      <c r="E794" s="1866">
        <v>306950</v>
      </c>
      <c r="F794" s="1853" t="s">
        <v>2946</v>
      </c>
      <c r="G794" s="1845">
        <v>43636</v>
      </c>
      <c r="H794" s="1074">
        <v>43650</v>
      </c>
      <c r="I794" s="1249">
        <f ca="1" t="shared" si="23"/>
        <v>254</v>
      </c>
      <c r="J794" s="1856" t="s">
        <v>2782</v>
      </c>
      <c r="K794" s="1249"/>
      <c r="L794" s="1858">
        <v>43643</v>
      </c>
      <c r="M794" s="1858" t="s">
        <v>52</v>
      </c>
      <c r="N794" s="1400" t="s">
        <v>2947</v>
      </c>
      <c r="O794" s="1295" t="s">
        <v>114</v>
      </c>
      <c r="P794" s="1243" t="s">
        <v>89</v>
      </c>
      <c r="Q794" s="1400">
        <v>43693</v>
      </c>
      <c r="R794" s="1726">
        <v>43694</v>
      </c>
      <c r="S794" s="1890">
        <f ca="1" t="shared" si="22"/>
        <v>210</v>
      </c>
      <c r="T794" s="1295" t="s">
        <v>106</v>
      </c>
      <c r="U794" s="1256" t="s">
        <v>1958</v>
      </c>
      <c r="V794" s="1257" t="s">
        <v>2822</v>
      </c>
    </row>
    <row r="795" s="1761" customFormat="1" ht="24" customHeight="1" spans="1:22">
      <c r="A795" s="1840">
        <v>25</v>
      </c>
      <c r="B795" s="1841" t="s">
        <v>39</v>
      </c>
      <c r="C795" s="1851" t="s">
        <v>138</v>
      </c>
      <c r="D795" s="1848" t="s">
        <v>41</v>
      </c>
      <c r="E795" s="1383">
        <v>362800</v>
      </c>
      <c r="F795" s="1430" t="s">
        <v>2948</v>
      </c>
      <c r="G795" s="1230">
        <v>43475</v>
      </c>
      <c r="H795" s="493">
        <v>43484</v>
      </c>
      <c r="I795" s="1249">
        <f ca="1" t="shared" si="23"/>
        <v>420</v>
      </c>
      <c r="J795" s="1889" t="s">
        <v>78</v>
      </c>
      <c r="K795" s="1890"/>
      <c r="L795" s="1891">
        <v>43697</v>
      </c>
      <c r="M795" s="1858" t="s">
        <v>52</v>
      </c>
      <c r="N795" s="1242" t="s">
        <v>2949</v>
      </c>
      <c r="O795" s="1246" t="s">
        <v>2950</v>
      </c>
      <c r="P795" s="1243" t="s">
        <v>744</v>
      </c>
      <c r="Q795" s="1400">
        <v>43675</v>
      </c>
      <c r="R795" s="1726">
        <v>43676</v>
      </c>
      <c r="S795" s="1243">
        <f ca="1" t="shared" si="22"/>
        <v>228</v>
      </c>
      <c r="T795" s="1243" t="s">
        <v>106</v>
      </c>
      <c r="U795" s="1256" t="s">
        <v>1964</v>
      </c>
      <c r="V795" s="1728"/>
    </row>
    <row r="796" s="1728" customFormat="1" ht="21" customHeight="1" spans="1:21">
      <c r="A796" s="1840">
        <v>25</v>
      </c>
      <c r="B796" s="1841" t="s">
        <v>39</v>
      </c>
      <c r="C796" s="1851" t="s">
        <v>138</v>
      </c>
      <c r="D796" s="1843" t="s">
        <v>145</v>
      </c>
      <c r="E796" s="1383">
        <v>362800</v>
      </c>
      <c r="F796" s="1570" t="s">
        <v>2951</v>
      </c>
      <c r="G796" s="1227">
        <v>43628</v>
      </c>
      <c r="H796" s="1074">
        <v>43636</v>
      </c>
      <c r="I796" s="1249">
        <f ca="1" t="shared" si="23"/>
        <v>268</v>
      </c>
      <c r="J796" s="1856" t="s">
        <v>78</v>
      </c>
      <c r="K796" s="1243"/>
      <c r="L796" s="1857">
        <v>43698</v>
      </c>
      <c r="M796" s="1858" t="s">
        <v>52</v>
      </c>
      <c r="N796" s="1863" t="s">
        <v>2952</v>
      </c>
      <c r="O796" s="1246" t="s">
        <v>45</v>
      </c>
      <c r="P796" s="1243" t="s">
        <v>46</v>
      </c>
      <c r="Q796" s="1400">
        <v>43696</v>
      </c>
      <c r="R796" s="1726">
        <v>43701</v>
      </c>
      <c r="S796" s="1243">
        <f ca="1" t="shared" si="22"/>
        <v>203</v>
      </c>
      <c r="T796" s="1295" t="s">
        <v>106</v>
      </c>
      <c r="U796" s="1256" t="s">
        <v>582</v>
      </c>
    </row>
    <row r="797" s="1452" customFormat="1" ht="21" customHeight="1" spans="1:22">
      <c r="A797" s="1840">
        <v>6</v>
      </c>
      <c r="B797" s="1841" t="s">
        <v>39</v>
      </c>
      <c r="C797" s="1842" t="s">
        <v>49</v>
      </c>
      <c r="D797" s="1876" t="s">
        <v>753</v>
      </c>
      <c r="E797" s="1385">
        <v>300800</v>
      </c>
      <c r="F797" s="1844" t="s">
        <v>2953</v>
      </c>
      <c r="G797" s="1850">
        <v>43688</v>
      </c>
      <c r="H797" s="493">
        <v>43694</v>
      </c>
      <c r="I797" s="1249">
        <f ca="1" t="shared" si="23"/>
        <v>210</v>
      </c>
      <c r="J797" s="1856" t="s">
        <v>78</v>
      </c>
      <c r="K797" s="1249"/>
      <c r="L797" s="1858">
        <v>43699</v>
      </c>
      <c r="M797" s="1858"/>
      <c r="N797" s="1242" t="s">
        <v>2954</v>
      </c>
      <c r="O797" s="1248" t="s">
        <v>171</v>
      </c>
      <c r="P797" s="1249" t="s">
        <v>59</v>
      </c>
      <c r="Q797" s="1382">
        <v>43685</v>
      </c>
      <c r="R797" s="1864">
        <v>43698</v>
      </c>
      <c r="S797" s="1890">
        <f ca="1" t="shared" si="22"/>
        <v>206</v>
      </c>
      <c r="T797" s="1247" t="s">
        <v>47</v>
      </c>
      <c r="U797" s="1717" t="s">
        <v>2955</v>
      </c>
      <c r="V797" s="1257"/>
    </row>
    <row r="798" s="1452" customFormat="1" ht="21" customHeight="1" spans="1:21">
      <c r="A798" s="1877">
        <v>17</v>
      </c>
      <c r="B798" s="1841" t="s">
        <v>39</v>
      </c>
      <c r="C798" s="1842" t="s">
        <v>96</v>
      </c>
      <c r="D798" s="1876" t="s">
        <v>41</v>
      </c>
      <c r="E798" s="1865">
        <v>306950</v>
      </c>
      <c r="F798" s="1844" t="s">
        <v>2956</v>
      </c>
      <c r="G798" s="1850">
        <v>43690</v>
      </c>
      <c r="H798" s="493">
        <v>43694</v>
      </c>
      <c r="I798" s="1249">
        <f ca="1" t="shared" si="23"/>
        <v>210</v>
      </c>
      <c r="J798" s="1856" t="s">
        <v>78</v>
      </c>
      <c r="K798" s="1249"/>
      <c r="L798" s="1858">
        <v>43705</v>
      </c>
      <c r="M798" s="1858"/>
      <c r="N798" s="1242" t="s">
        <v>2957</v>
      </c>
      <c r="O798" s="1246" t="s">
        <v>2116</v>
      </c>
      <c r="P798" s="1275" t="s">
        <v>744</v>
      </c>
      <c r="Q798" s="1400">
        <v>43691</v>
      </c>
      <c r="R798" s="1726">
        <v>43692</v>
      </c>
      <c r="S798" s="1890">
        <f ca="1" t="shared" si="22"/>
        <v>212</v>
      </c>
      <c r="T798" s="1295" t="s">
        <v>106</v>
      </c>
      <c r="U798" s="1256" t="s">
        <v>1174</v>
      </c>
    </row>
    <row r="799" s="1452" customFormat="1" ht="21" customHeight="1" spans="1:22">
      <c r="A799" s="1840">
        <v>2</v>
      </c>
      <c r="B799" s="1841" t="s">
        <v>39</v>
      </c>
      <c r="C799" s="1842" t="s">
        <v>49</v>
      </c>
      <c r="D799" s="1878" t="s">
        <v>90</v>
      </c>
      <c r="E799" s="1385">
        <v>300800</v>
      </c>
      <c r="F799" s="1844" t="s">
        <v>2958</v>
      </c>
      <c r="G799" s="1845">
        <v>43536</v>
      </c>
      <c r="H799" s="1074">
        <v>43549</v>
      </c>
      <c r="I799" s="1249">
        <f ca="1" t="shared" si="23"/>
        <v>355</v>
      </c>
      <c r="J799" s="1856" t="s">
        <v>2644</v>
      </c>
      <c r="K799" s="1249"/>
      <c r="L799" s="1858">
        <v>43552</v>
      </c>
      <c r="M799" s="1858" t="s">
        <v>52</v>
      </c>
      <c r="N799" s="1295" t="s">
        <v>2959</v>
      </c>
      <c r="O799" s="1246" t="s">
        <v>114</v>
      </c>
      <c r="P799" s="1243" t="s">
        <v>89</v>
      </c>
      <c r="Q799" s="1400">
        <v>43695</v>
      </c>
      <c r="R799" s="1726">
        <v>43696</v>
      </c>
      <c r="S799" s="1890">
        <f ca="1" t="shared" si="22"/>
        <v>208</v>
      </c>
      <c r="T799" s="1295" t="s">
        <v>47</v>
      </c>
      <c r="U799" s="1256" t="s">
        <v>2960</v>
      </c>
      <c r="V799" s="1257" t="s">
        <v>2603</v>
      </c>
    </row>
    <row r="800" s="1452" customFormat="1" ht="20.1" customHeight="1" spans="1:22">
      <c r="A800" s="1840">
        <v>30</v>
      </c>
      <c r="B800" s="1841" t="s">
        <v>39</v>
      </c>
      <c r="C800" s="1842" t="s">
        <v>125</v>
      </c>
      <c r="D800" s="1383" t="s">
        <v>145</v>
      </c>
      <c r="E800" s="1383">
        <v>335800</v>
      </c>
      <c r="F800" s="1570" t="s">
        <v>2961</v>
      </c>
      <c r="G800" s="1845">
        <v>43686</v>
      </c>
      <c r="H800" s="1074">
        <v>43699</v>
      </c>
      <c r="I800" s="1249">
        <f ca="1" t="shared" si="23"/>
        <v>205</v>
      </c>
      <c r="J800" s="1856" t="s">
        <v>78</v>
      </c>
      <c r="K800" s="1243"/>
      <c r="L800" s="1857">
        <v>43702</v>
      </c>
      <c r="M800" s="1857"/>
      <c r="N800" s="1247" t="s">
        <v>2962</v>
      </c>
      <c r="O800" s="1246" t="s">
        <v>45</v>
      </c>
      <c r="P800" s="1243" t="s">
        <v>46</v>
      </c>
      <c r="Q800" s="1400">
        <v>43673</v>
      </c>
      <c r="R800" s="1726">
        <v>43687</v>
      </c>
      <c r="S800" s="1243">
        <f ca="1" t="shared" si="22"/>
        <v>217</v>
      </c>
      <c r="T800" s="1295" t="s">
        <v>47</v>
      </c>
      <c r="U800" s="1256" t="s">
        <v>2960</v>
      </c>
      <c r="V800" s="1257"/>
    </row>
    <row r="801" s="1452" customFormat="1" ht="20.1" customHeight="1" spans="1:22">
      <c r="A801" s="1877">
        <v>17</v>
      </c>
      <c r="B801" s="1841" t="s">
        <v>39</v>
      </c>
      <c r="C801" s="1842" t="s">
        <v>125</v>
      </c>
      <c r="D801" s="1878" t="s">
        <v>126</v>
      </c>
      <c r="E801" s="1383">
        <v>335800</v>
      </c>
      <c r="F801" s="1853" t="s">
        <v>2963</v>
      </c>
      <c r="G801" s="1845">
        <v>43664</v>
      </c>
      <c r="H801" s="1074">
        <v>43685</v>
      </c>
      <c r="I801" s="1249">
        <f ca="1" t="shared" si="23"/>
        <v>219</v>
      </c>
      <c r="J801" s="1856" t="s">
        <v>78</v>
      </c>
      <c r="K801" s="1243"/>
      <c r="L801" s="1857">
        <v>43676</v>
      </c>
      <c r="M801" s="1857"/>
      <c r="N801" s="1382" t="s">
        <v>2964</v>
      </c>
      <c r="O801" s="1295" t="s">
        <v>131</v>
      </c>
      <c r="P801" s="1243" t="s">
        <v>84</v>
      </c>
      <c r="Q801" s="1400">
        <v>43669</v>
      </c>
      <c r="R801" s="1726">
        <v>43690</v>
      </c>
      <c r="S801" s="1243">
        <f ca="1" t="shared" si="22"/>
        <v>214</v>
      </c>
      <c r="T801" s="1295" t="s">
        <v>47</v>
      </c>
      <c r="U801" s="1256" t="s">
        <v>2965</v>
      </c>
      <c r="V801" s="1257" t="s">
        <v>2900</v>
      </c>
    </row>
    <row r="802" s="1452" customFormat="1" ht="21" customHeight="1" spans="1:22">
      <c r="A802" s="1840">
        <v>15</v>
      </c>
      <c r="B802" s="1841" t="s">
        <v>39</v>
      </c>
      <c r="C802" s="1842" t="s">
        <v>49</v>
      </c>
      <c r="D802" s="1878" t="s">
        <v>749</v>
      </c>
      <c r="E802" s="1383">
        <v>300800</v>
      </c>
      <c r="F802" s="1853" t="s">
        <v>2966</v>
      </c>
      <c r="G802" s="1845">
        <v>43696</v>
      </c>
      <c r="H802" s="1074">
        <v>43703</v>
      </c>
      <c r="I802" s="1249">
        <f ca="1" t="shared" si="23"/>
        <v>201</v>
      </c>
      <c r="J802" s="1856" t="s">
        <v>78</v>
      </c>
      <c r="K802" s="1249"/>
      <c r="L802" s="1858">
        <v>43704</v>
      </c>
      <c r="M802" s="1858"/>
      <c r="N802" s="1277" t="s">
        <v>2967</v>
      </c>
      <c r="O802" s="1248" t="s">
        <v>12</v>
      </c>
      <c r="P802" s="1249" t="s">
        <v>59</v>
      </c>
      <c r="Q802" s="1382">
        <v>43674</v>
      </c>
      <c r="R802" s="1864">
        <v>43697</v>
      </c>
      <c r="S802" s="1890">
        <f ca="1" t="shared" si="22"/>
        <v>207</v>
      </c>
      <c r="T802" s="1295" t="s">
        <v>106</v>
      </c>
      <c r="U802" s="1717"/>
      <c r="V802" s="1257"/>
    </row>
    <row r="803" s="1452" customFormat="1" ht="21" customHeight="1" spans="1:22">
      <c r="A803" s="1877">
        <v>14</v>
      </c>
      <c r="B803" s="1841" t="s">
        <v>39</v>
      </c>
      <c r="C803" s="1842" t="s">
        <v>49</v>
      </c>
      <c r="D803" s="1878" t="s">
        <v>60</v>
      </c>
      <c r="E803" s="1383">
        <v>300800</v>
      </c>
      <c r="F803" s="1853" t="s">
        <v>2968</v>
      </c>
      <c r="G803" s="1845">
        <v>43696</v>
      </c>
      <c r="H803" s="1074">
        <v>43703</v>
      </c>
      <c r="I803" s="1249">
        <f ca="1" t="shared" si="23"/>
        <v>201</v>
      </c>
      <c r="J803" s="1856" t="s">
        <v>78</v>
      </c>
      <c r="K803" s="1249"/>
      <c r="L803" s="1858">
        <v>43704</v>
      </c>
      <c r="M803" s="1858"/>
      <c r="N803" s="1247" t="s">
        <v>2969</v>
      </c>
      <c r="O803" s="1246" t="s">
        <v>45</v>
      </c>
      <c r="P803" s="1243" t="s">
        <v>46</v>
      </c>
      <c r="Q803" s="1382">
        <v>43702</v>
      </c>
      <c r="R803" s="1864">
        <v>43702</v>
      </c>
      <c r="S803" s="1890">
        <f ca="1" t="shared" si="22"/>
        <v>202</v>
      </c>
      <c r="T803" s="1247" t="s">
        <v>106</v>
      </c>
      <c r="U803" s="1717" t="s">
        <v>1180</v>
      </c>
      <c r="V803" s="1257"/>
    </row>
    <row r="804" s="1452" customFormat="1" ht="20.1" customHeight="1" spans="1:22">
      <c r="A804" s="1877">
        <v>16</v>
      </c>
      <c r="B804" s="1841" t="s">
        <v>39</v>
      </c>
      <c r="C804" s="1842" t="s">
        <v>125</v>
      </c>
      <c r="D804" s="1878" t="s">
        <v>126</v>
      </c>
      <c r="E804" s="1383">
        <v>335800</v>
      </c>
      <c r="F804" s="1844" t="s">
        <v>2970</v>
      </c>
      <c r="G804" s="1845">
        <v>43692</v>
      </c>
      <c r="H804" s="1074">
        <v>43699</v>
      </c>
      <c r="I804" s="1249">
        <f ca="1" t="shared" si="23"/>
        <v>205</v>
      </c>
      <c r="J804" s="1856" t="s">
        <v>78</v>
      </c>
      <c r="K804" s="1243"/>
      <c r="L804" s="1857">
        <v>43705</v>
      </c>
      <c r="M804" s="1857"/>
      <c r="N804" s="1382" t="s">
        <v>2971</v>
      </c>
      <c r="O804" s="1295" t="s">
        <v>114</v>
      </c>
      <c r="P804" s="1243" t="s">
        <v>89</v>
      </c>
      <c r="Q804" s="1400">
        <v>43671</v>
      </c>
      <c r="R804" s="1726">
        <v>43693</v>
      </c>
      <c r="S804" s="1243">
        <f ca="1" t="shared" si="22"/>
        <v>211</v>
      </c>
      <c r="T804" s="1295" t="s">
        <v>47</v>
      </c>
      <c r="U804" s="1256" t="s">
        <v>2972</v>
      </c>
      <c r="V804" s="1257"/>
    </row>
    <row r="805" s="1452" customFormat="1" ht="21" customHeight="1" spans="1:22">
      <c r="A805" s="1877">
        <v>12</v>
      </c>
      <c r="B805" s="1841" t="s">
        <v>39</v>
      </c>
      <c r="C805" s="1842" t="s">
        <v>49</v>
      </c>
      <c r="D805" s="1878" t="s">
        <v>145</v>
      </c>
      <c r="E805" s="1383">
        <v>300800</v>
      </c>
      <c r="F805" s="1853" t="s">
        <v>2973</v>
      </c>
      <c r="G805" s="1845">
        <v>43648</v>
      </c>
      <c r="H805" s="1074">
        <v>43669</v>
      </c>
      <c r="I805" s="1249">
        <f ca="1" t="shared" si="23"/>
        <v>235</v>
      </c>
      <c r="J805" s="1856" t="s">
        <v>78</v>
      </c>
      <c r="K805" s="1249" t="s">
        <v>2974</v>
      </c>
      <c r="L805" s="1858">
        <v>43675</v>
      </c>
      <c r="M805" s="1858"/>
      <c r="N805" s="1277" t="s">
        <v>2975</v>
      </c>
      <c r="O805" s="1248" t="s">
        <v>109</v>
      </c>
      <c r="P805" s="1249" t="s">
        <v>89</v>
      </c>
      <c r="Q805" s="1904">
        <v>43673</v>
      </c>
      <c r="R805" s="1905">
        <v>43700</v>
      </c>
      <c r="S805" s="1890">
        <f ca="1" t="shared" si="22"/>
        <v>204</v>
      </c>
      <c r="T805" s="1896" t="s">
        <v>47</v>
      </c>
      <c r="U805" s="1717" t="s">
        <v>2976</v>
      </c>
      <c r="V805" s="1257" t="s">
        <v>2889</v>
      </c>
    </row>
    <row r="806" s="1452" customFormat="1" ht="21" customHeight="1" spans="1:22">
      <c r="A806" s="1877">
        <v>3</v>
      </c>
      <c r="B806" s="1841" t="s">
        <v>39</v>
      </c>
      <c r="C806" s="1842" t="s">
        <v>49</v>
      </c>
      <c r="D806" s="1878" t="s">
        <v>126</v>
      </c>
      <c r="E806" s="1383">
        <v>300800</v>
      </c>
      <c r="F806" s="1844" t="s">
        <v>2977</v>
      </c>
      <c r="G806" s="1845">
        <v>43696</v>
      </c>
      <c r="H806" s="1074">
        <v>43702</v>
      </c>
      <c r="I806" s="1249">
        <f ca="1" t="shared" si="23"/>
        <v>202</v>
      </c>
      <c r="J806" s="1856" t="s">
        <v>78</v>
      </c>
      <c r="K806" s="1249"/>
      <c r="L806" s="1858">
        <v>43705</v>
      </c>
      <c r="M806" s="1858"/>
      <c r="N806" s="1242" t="s">
        <v>2978</v>
      </c>
      <c r="O806" s="1248" t="s">
        <v>74</v>
      </c>
      <c r="P806" s="1249" t="s">
        <v>46</v>
      </c>
      <c r="Q806" s="1382">
        <v>43678</v>
      </c>
      <c r="R806" s="1864">
        <v>43696</v>
      </c>
      <c r="S806" s="1890">
        <f ca="1" t="shared" si="22"/>
        <v>208</v>
      </c>
      <c r="T806" s="1247" t="s">
        <v>47</v>
      </c>
      <c r="U806" s="1717" t="s">
        <v>1186</v>
      </c>
      <c r="V806" s="1257"/>
    </row>
    <row r="807" s="1452" customFormat="1" ht="21" customHeight="1" spans="1:22">
      <c r="A807" s="1877">
        <v>3</v>
      </c>
      <c r="B807" s="1841" t="s">
        <v>39</v>
      </c>
      <c r="C807" s="1842" t="s">
        <v>49</v>
      </c>
      <c r="D807" s="1878" t="s">
        <v>126</v>
      </c>
      <c r="E807" s="1383">
        <v>300800</v>
      </c>
      <c r="F807" s="1844" t="s">
        <v>2979</v>
      </c>
      <c r="G807" s="1845">
        <v>43696</v>
      </c>
      <c r="H807" s="1074">
        <v>43702</v>
      </c>
      <c r="I807" s="1249">
        <f ca="1" t="shared" si="23"/>
        <v>202</v>
      </c>
      <c r="J807" s="1856" t="s">
        <v>78</v>
      </c>
      <c r="K807" s="1249"/>
      <c r="L807" s="1858">
        <v>43705</v>
      </c>
      <c r="M807" s="1858"/>
      <c r="N807" s="1247" t="s">
        <v>2980</v>
      </c>
      <c r="O807" s="1246" t="s">
        <v>258</v>
      </c>
      <c r="P807" s="1574" t="s">
        <v>59</v>
      </c>
      <c r="Q807" s="1382">
        <v>43701</v>
      </c>
      <c r="R807" s="1864">
        <v>43702</v>
      </c>
      <c r="S807" s="1890">
        <f ca="1" t="shared" si="22"/>
        <v>202</v>
      </c>
      <c r="T807" s="1896" t="s">
        <v>47</v>
      </c>
      <c r="U807" s="1717" t="s">
        <v>2981</v>
      </c>
      <c r="V807" s="1257"/>
    </row>
    <row r="808" s="1762" customFormat="1" ht="21" customHeight="1" spans="1:22">
      <c r="A808" s="1877">
        <v>1</v>
      </c>
      <c r="B808" s="1841" t="s">
        <v>39</v>
      </c>
      <c r="C808" s="1842" t="s">
        <v>40</v>
      </c>
      <c r="D808" s="1879" t="s">
        <v>41</v>
      </c>
      <c r="E808" s="1880">
        <v>286800</v>
      </c>
      <c r="F808" s="1853" t="s">
        <v>2982</v>
      </c>
      <c r="G808" s="1881">
        <v>43701</v>
      </c>
      <c r="H808" s="1074">
        <v>43710</v>
      </c>
      <c r="I808" s="1249">
        <f ca="1" t="shared" ref="I808:I819" si="24">TODAY()-H808</f>
        <v>194</v>
      </c>
      <c r="J808" s="1856" t="s">
        <v>78</v>
      </c>
      <c r="K808" s="1892"/>
      <c r="L808" s="1893">
        <v>43705</v>
      </c>
      <c r="M808" s="1894"/>
      <c r="N808" s="1242" t="s">
        <v>2983</v>
      </c>
      <c r="O808" s="1246" t="s">
        <v>105</v>
      </c>
      <c r="P808" s="1243" t="s">
        <v>46</v>
      </c>
      <c r="Q808" s="1906">
        <v>43688</v>
      </c>
      <c r="R808" s="1907">
        <v>43702</v>
      </c>
      <c r="S808" s="1890">
        <f ca="1" t="shared" si="22"/>
        <v>202</v>
      </c>
      <c r="T808" s="1295" t="s">
        <v>47</v>
      </c>
      <c r="U808" s="1908" t="s">
        <v>1190</v>
      </c>
      <c r="V808" s="1909"/>
    </row>
    <row r="809" s="1452" customFormat="1" ht="21" customHeight="1" spans="1:22">
      <c r="A809" s="1877">
        <v>2</v>
      </c>
      <c r="B809" s="1841" t="s">
        <v>39</v>
      </c>
      <c r="C809" s="1842" t="s">
        <v>49</v>
      </c>
      <c r="D809" s="1878" t="s">
        <v>90</v>
      </c>
      <c r="E809" s="1866">
        <v>300800</v>
      </c>
      <c r="F809" s="1844" t="s">
        <v>2984</v>
      </c>
      <c r="G809" s="1845">
        <v>43694</v>
      </c>
      <c r="H809" s="1074">
        <v>43702</v>
      </c>
      <c r="I809" s="1249">
        <f ca="1" t="shared" si="24"/>
        <v>202</v>
      </c>
      <c r="J809" s="1856" t="s">
        <v>78</v>
      </c>
      <c r="K809" s="1249"/>
      <c r="L809" s="1858">
        <v>43705</v>
      </c>
      <c r="M809" s="1858"/>
      <c r="N809" s="1247" t="s">
        <v>2985</v>
      </c>
      <c r="O809" s="1246" t="s">
        <v>1017</v>
      </c>
      <c r="P809" s="1243" t="s">
        <v>14</v>
      </c>
      <c r="Q809" s="1382">
        <v>43693</v>
      </c>
      <c r="R809" s="1864">
        <v>43694</v>
      </c>
      <c r="S809" s="1890">
        <f ca="1" t="shared" si="22"/>
        <v>210</v>
      </c>
      <c r="T809" s="1247" t="s">
        <v>47</v>
      </c>
      <c r="U809" s="1717" t="s">
        <v>1190</v>
      </c>
      <c r="V809" s="1257"/>
    </row>
    <row r="810" s="1452" customFormat="1" ht="20.1" customHeight="1" spans="1:22">
      <c r="A810" s="1877">
        <v>25</v>
      </c>
      <c r="B810" s="1841" t="s">
        <v>39</v>
      </c>
      <c r="C810" s="1851" t="s">
        <v>125</v>
      </c>
      <c r="D810" s="1383" t="s">
        <v>60</v>
      </c>
      <c r="E810" s="1383">
        <v>335800</v>
      </c>
      <c r="F810" s="1853" t="s">
        <v>2986</v>
      </c>
      <c r="G810" s="1227">
        <v>43700</v>
      </c>
      <c r="H810" s="1074">
        <v>43710</v>
      </c>
      <c r="I810" s="1249">
        <f ca="1" t="shared" si="24"/>
        <v>194</v>
      </c>
      <c r="J810" s="1856" t="s">
        <v>78</v>
      </c>
      <c r="K810" s="1243"/>
      <c r="L810" s="1857">
        <v>43732</v>
      </c>
      <c r="M810" s="1857"/>
      <c r="N810" s="1247" t="s">
        <v>2987</v>
      </c>
      <c r="O810" s="1246" t="s">
        <v>70</v>
      </c>
      <c r="P810" s="1243" t="s">
        <v>59</v>
      </c>
      <c r="Q810" s="1400">
        <v>43667</v>
      </c>
      <c r="R810" s="1726">
        <v>43700</v>
      </c>
      <c r="S810" s="1243">
        <f ca="1" t="shared" si="22"/>
        <v>204</v>
      </c>
      <c r="T810" s="1295" t="s">
        <v>47</v>
      </c>
      <c r="U810" s="1256" t="s">
        <v>1190</v>
      </c>
      <c r="V810" s="1257"/>
    </row>
    <row r="811" s="1452" customFormat="1" ht="20.1" customHeight="1" spans="1:22">
      <c r="A811" s="1877">
        <v>23</v>
      </c>
      <c r="B811" s="1841" t="s">
        <v>39</v>
      </c>
      <c r="C811" s="1851" t="s">
        <v>125</v>
      </c>
      <c r="D811" s="1383" t="s">
        <v>90</v>
      </c>
      <c r="E811" s="1383">
        <v>335800</v>
      </c>
      <c r="F811" s="1853" t="s">
        <v>2988</v>
      </c>
      <c r="G811" s="1845">
        <v>43694</v>
      </c>
      <c r="H811" s="1074">
        <v>43704</v>
      </c>
      <c r="I811" s="1249">
        <f ca="1" t="shared" si="24"/>
        <v>200</v>
      </c>
      <c r="J811" s="1856" t="s">
        <v>78</v>
      </c>
      <c r="K811" s="1243"/>
      <c r="L811" s="1857">
        <v>43705</v>
      </c>
      <c r="M811" s="1857"/>
      <c r="N811" s="1295" t="s">
        <v>2989</v>
      </c>
      <c r="O811" s="1246" t="s">
        <v>274</v>
      </c>
      <c r="P811" s="1243" t="s">
        <v>89</v>
      </c>
      <c r="Q811" s="1400">
        <v>43686</v>
      </c>
      <c r="R811" s="1726">
        <v>43695</v>
      </c>
      <c r="S811" s="1243">
        <f ca="1" t="shared" si="22"/>
        <v>209</v>
      </c>
      <c r="T811" s="1295" t="s">
        <v>47</v>
      </c>
      <c r="U811" s="1256" t="s">
        <v>1190</v>
      </c>
      <c r="V811" s="1257"/>
    </row>
    <row r="812" s="1452" customFormat="1" ht="20.1" customHeight="1" spans="1:22">
      <c r="A812" s="1877">
        <v>13</v>
      </c>
      <c r="B812" s="1841" t="s">
        <v>39</v>
      </c>
      <c r="C812" s="1842" t="s">
        <v>96</v>
      </c>
      <c r="D812" s="1383" t="s">
        <v>50</v>
      </c>
      <c r="E812" s="1383">
        <v>335800</v>
      </c>
      <c r="F812" s="1844" t="s">
        <v>2990</v>
      </c>
      <c r="G812" s="1845">
        <v>43696</v>
      </c>
      <c r="H812" s="1074">
        <v>43703</v>
      </c>
      <c r="I812" s="1249">
        <f ca="1" t="shared" si="24"/>
        <v>201</v>
      </c>
      <c r="J812" s="1856" t="s">
        <v>78</v>
      </c>
      <c r="K812" s="1243"/>
      <c r="L812" s="1857">
        <v>43706</v>
      </c>
      <c r="M812" s="1857"/>
      <c r="N812" s="1247" t="s">
        <v>2991</v>
      </c>
      <c r="O812" s="1246" t="s">
        <v>17</v>
      </c>
      <c r="P812" s="1243" t="s">
        <v>46</v>
      </c>
      <c r="Q812" s="1400">
        <v>43702</v>
      </c>
      <c r="R812" s="1726">
        <v>43702</v>
      </c>
      <c r="S812" s="1243">
        <f ca="1" t="shared" si="22"/>
        <v>202</v>
      </c>
      <c r="T812" s="1295" t="s">
        <v>47</v>
      </c>
      <c r="U812" s="1256"/>
      <c r="V812" s="1257"/>
    </row>
    <row r="813" s="1452" customFormat="1" ht="21" customHeight="1" spans="1:22">
      <c r="A813" s="1877">
        <v>10</v>
      </c>
      <c r="B813" s="1841" t="s">
        <v>39</v>
      </c>
      <c r="C813" s="1842" t="s">
        <v>125</v>
      </c>
      <c r="D813" s="1878" t="s">
        <v>126</v>
      </c>
      <c r="E813" s="1383">
        <v>335800</v>
      </c>
      <c r="F813" s="1853" t="s">
        <v>2992</v>
      </c>
      <c r="G813" s="1845">
        <v>43636</v>
      </c>
      <c r="H813" s="1074">
        <v>43646</v>
      </c>
      <c r="I813" s="1249">
        <f ca="1" t="shared" si="24"/>
        <v>258</v>
      </c>
      <c r="J813" s="1856" t="s">
        <v>78</v>
      </c>
      <c r="K813" s="1895" t="s">
        <v>2110</v>
      </c>
      <c r="L813" s="1858">
        <v>43643</v>
      </c>
      <c r="M813" s="1858"/>
      <c r="N813" s="1247"/>
      <c r="O813" s="1248"/>
      <c r="P813" s="1249"/>
      <c r="Q813" s="1400"/>
      <c r="R813" s="1726"/>
      <c r="S813" s="1249"/>
      <c r="T813" s="1247"/>
      <c r="U813" s="1256" t="s">
        <v>2993</v>
      </c>
      <c r="V813" s="1257" t="s">
        <v>2822</v>
      </c>
    </row>
    <row r="814" s="1452" customFormat="1" ht="20.1" customHeight="1" spans="1:22">
      <c r="A814" s="1877">
        <v>22</v>
      </c>
      <c r="B814" s="1841" t="s">
        <v>39</v>
      </c>
      <c r="C814" s="1842" t="s">
        <v>125</v>
      </c>
      <c r="D814" s="1383" t="s">
        <v>1440</v>
      </c>
      <c r="E814" s="1383">
        <v>335800</v>
      </c>
      <c r="F814" s="1570" t="s">
        <v>2994</v>
      </c>
      <c r="G814" s="1227">
        <v>43696</v>
      </c>
      <c r="H814" s="1074">
        <v>43707</v>
      </c>
      <c r="I814" s="1249">
        <f ca="1" t="shared" si="24"/>
        <v>197</v>
      </c>
      <c r="J814" s="1856" t="s">
        <v>78</v>
      </c>
      <c r="K814" s="1243"/>
      <c r="L814" s="1857">
        <v>43710</v>
      </c>
      <c r="M814" s="1857"/>
      <c r="N814" s="1295" t="s">
        <v>2995</v>
      </c>
      <c r="O814" s="1246" t="s">
        <v>114</v>
      </c>
      <c r="P814" s="1243" t="s">
        <v>89</v>
      </c>
      <c r="Q814" s="1400">
        <v>43688</v>
      </c>
      <c r="R814" s="1726">
        <v>43699</v>
      </c>
      <c r="S814" s="1243">
        <f ca="1" t="shared" ref="S814:S819" si="25">TODAY()-R814</f>
        <v>205</v>
      </c>
      <c r="T814" s="1295" t="s">
        <v>47</v>
      </c>
      <c r="U814" s="1256"/>
      <c r="V814" s="1257"/>
    </row>
    <row r="815" s="1452" customFormat="1" ht="21" customHeight="1" spans="1:22">
      <c r="A815" s="1877">
        <v>8</v>
      </c>
      <c r="B815" s="1841" t="s">
        <v>39</v>
      </c>
      <c r="C815" s="1842" t="s">
        <v>49</v>
      </c>
      <c r="D815" s="1878" t="s">
        <v>145</v>
      </c>
      <c r="E815" s="1383">
        <v>300800</v>
      </c>
      <c r="F815" s="1853" t="s">
        <v>2996</v>
      </c>
      <c r="G815" s="1845">
        <v>43700</v>
      </c>
      <c r="H815" s="1074">
        <v>43710</v>
      </c>
      <c r="I815" s="1249">
        <f ca="1" t="shared" si="24"/>
        <v>194</v>
      </c>
      <c r="J815" s="1856" t="s">
        <v>78</v>
      </c>
      <c r="K815" s="1249"/>
      <c r="L815" s="1858">
        <v>43705</v>
      </c>
      <c r="M815" s="1858"/>
      <c r="N815" s="1896" t="s">
        <v>2997</v>
      </c>
      <c r="O815" s="1246" t="s">
        <v>192</v>
      </c>
      <c r="P815" s="1890" t="s">
        <v>84</v>
      </c>
      <c r="Q815" s="1904">
        <v>43688</v>
      </c>
      <c r="R815" s="1905">
        <v>43700</v>
      </c>
      <c r="S815" s="1890">
        <f ca="1" t="shared" si="25"/>
        <v>204</v>
      </c>
      <c r="T815" s="1896" t="s">
        <v>47</v>
      </c>
      <c r="U815" s="1717"/>
      <c r="V815" s="1257"/>
    </row>
    <row r="816" s="1452" customFormat="1" ht="20.1" customHeight="1" spans="1:22">
      <c r="A816" s="1877">
        <v>19</v>
      </c>
      <c r="B816" s="1841" t="s">
        <v>39</v>
      </c>
      <c r="C816" s="1842" t="s">
        <v>125</v>
      </c>
      <c r="D816" s="1383" t="s">
        <v>753</v>
      </c>
      <c r="E816" s="1383">
        <v>335800</v>
      </c>
      <c r="F816" s="1853" t="s">
        <v>2998</v>
      </c>
      <c r="G816" s="1845">
        <v>43696</v>
      </c>
      <c r="H816" s="1074">
        <v>43703</v>
      </c>
      <c r="I816" s="1249">
        <f ca="1" t="shared" si="24"/>
        <v>201</v>
      </c>
      <c r="J816" s="1856" t="s">
        <v>78</v>
      </c>
      <c r="K816" s="1243"/>
      <c r="L816" s="1857">
        <v>43738</v>
      </c>
      <c r="M816" s="1857"/>
      <c r="N816" s="1400" t="s">
        <v>2999</v>
      </c>
      <c r="O816" s="1247" t="s">
        <v>2246</v>
      </c>
      <c r="P816" s="1249" t="s">
        <v>744</v>
      </c>
      <c r="Q816" s="1400">
        <v>43694</v>
      </c>
      <c r="R816" s="1726">
        <v>43704</v>
      </c>
      <c r="S816" s="1243">
        <f ca="1" t="shared" si="25"/>
        <v>200</v>
      </c>
      <c r="T816" s="1295" t="s">
        <v>47</v>
      </c>
      <c r="U816" s="1256" t="s">
        <v>3000</v>
      </c>
      <c r="V816" s="1257"/>
    </row>
    <row r="817" s="1452" customFormat="1" ht="20.1" customHeight="1" spans="1:22">
      <c r="A817" s="1877">
        <v>6</v>
      </c>
      <c r="B817" s="1841" t="s">
        <v>39</v>
      </c>
      <c r="C817" s="1842" t="s">
        <v>49</v>
      </c>
      <c r="D817" s="1876" t="s">
        <v>41</v>
      </c>
      <c r="E817" s="1385">
        <v>300800</v>
      </c>
      <c r="F817" s="1853" t="s">
        <v>3001</v>
      </c>
      <c r="G817" s="1850">
        <v>43648</v>
      </c>
      <c r="H817" s="493">
        <v>43673</v>
      </c>
      <c r="I817" s="1249">
        <f ca="1" t="shared" si="24"/>
        <v>231</v>
      </c>
      <c r="J817" s="1856" t="s">
        <v>2859</v>
      </c>
      <c r="K817" s="1249"/>
      <c r="L817" s="1858">
        <v>43675</v>
      </c>
      <c r="M817" s="1858" t="s">
        <v>52</v>
      </c>
      <c r="N817" s="1242" t="s">
        <v>3002</v>
      </c>
      <c r="O817" s="1246" t="s">
        <v>45</v>
      </c>
      <c r="P817" s="1243" t="s">
        <v>46</v>
      </c>
      <c r="Q817" s="1382">
        <v>43695</v>
      </c>
      <c r="R817" s="1864">
        <v>43707</v>
      </c>
      <c r="S817" s="1890">
        <f ca="1" t="shared" si="25"/>
        <v>197</v>
      </c>
      <c r="T817" s="1247" t="s">
        <v>47</v>
      </c>
      <c r="U817" s="1717" t="s">
        <v>3003</v>
      </c>
      <c r="V817" s="1257" t="s">
        <v>2889</v>
      </c>
    </row>
    <row r="818" s="1452" customFormat="1" ht="20.1" customHeight="1" spans="1:22">
      <c r="A818" s="1877">
        <v>9</v>
      </c>
      <c r="B818" s="1841" t="s">
        <v>39</v>
      </c>
      <c r="C818" s="1842" t="s">
        <v>125</v>
      </c>
      <c r="D818" s="1383" t="s">
        <v>50</v>
      </c>
      <c r="E818" s="1383">
        <v>335800</v>
      </c>
      <c r="F818" s="1853" t="s">
        <v>3004</v>
      </c>
      <c r="G818" s="1845">
        <v>43694</v>
      </c>
      <c r="H818" s="1074">
        <v>43704</v>
      </c>
      <c r="I818" s="1249">
        <f ca="1" t="shared" si="24"/>
        <v>200</v>
      </c>
      <c r="J818" s="1856" t="s">
        <v>78</v>
      </c>
      <c r="K818" s="1243"/>
      <c r="L818" s="1857">
        <v>43712</v>
      </c>
      <c r="M818" s="1857"/>
      <c r="N818" s="1247" t="s">
        <v>3005</v>
      </c>
      <c r="O818" s="1246" t="s">
        <v>192</v>
      </c>
      <c r="P818" s="1243" t="s">
        <v>84</v>
      </c>
      <c r="Q818" s="1400">
        <v>43705</v>
      </c>
      <c r="R818" s="1726">
        <v>43705</v>
      </c>
      <c r="S818" s="1243">
        <f ca="1" t="shared" si="25"/>
        <v>199</v>
      </c>
      <c r="T818" s="1295" t="s">
        <v>47</v>
      </c>
      <c r="U818" s="1256" t="s">
        <v>1193</v>
      </c>
      <c r="V818" s="1257"/>
    </row>
    <row r="819" s="1452" customFormat="1" ht="20.1" customHeight="1" spans="1:22">
      <c r="A819" s="1877">
        <v>21</v>
      </c>
      <c r="B819" s="1841" t="s">
        <v>39</v>
      </c>
      <c r="C819" s="1842" t="s">
        <v>125</v>
      </c>
      <c r="D819" s="1878" t="s">
        <v>41</v>
      </c>
      <c r="E819" s="1383">
        <v>339800</v>
      </c>
      <c r="F819" s="1853" t="s">
        <v>3006</v>
      </c>
      <c r="G819" s="1845">
        <v>43701</v>
      </c>
      <c r="H819" s="1074">
        <v>43710</v>
      </c>
      <c r="I819" s="1249">
        <f ca="1" t="shared" si="24"/>
        <v>194</v>
      </c>
      <c r="J819" s="1856" t="s">
        <v>78</v>
      </c>
      <c r="K819" s="1243"/>
      <c r="L819" s="1857">
        <v>43713</v>
      </c>
      <c r="M819" s="1857"/>
      <c r="N819" s="1247" t="s">
        <v>3007</v>
      </c>
      <c r="O819" s="1246" t="s">
        <v>17</v>
      </c>
      <c r="P819" s="1243" t="s">
        <v>46</v>
      </c>
      <c r="Q819" s="1400">
        <v>43652</v>
      </c>
      <c r="R819" s="1726">
        <v>43702</v>
      </c>
      <c r="S819" s="1243">
        <f ca="1" t="shared" si="25"/>
        <v>202</v>
      </c>
      <c r="T819" s="1295" t="s">
        <v>47</v>
      </c>
      <c r="U819" s="1256"/>
      <c r="V819" s="1257"/>
    </row>
    <row r="820" s="1452" customFormat="1" ht="20.1" customHeight="1" spans="1:22">
      <c r="A820" s="1877">
        <v>13</v>
      </c>
      <c r="B820" s="1841" t="s">
        <v>39</v>
      </c>
      <c r="C820" s="1842" t="s">
        <v>99</v>
      </c>
      <c r="D820" s="1383" t="s">
        <v>41</v>
      </c>
      <c r="E820" s="1383">
        <v>335800</v>
      </c>
      <c r="F820" s="1853" t="s">
        <v>3008</v>
      </c>
      <c r="G820" s="1845">
        <v>43702</v>
      </c>
      <c r="H820" s="1074">
        <v>43712</v>
      </c>
      <c r="I820" s="1249">
        <f ca="1" t="shared" ref="I820:I829" si="26">TODAY()-H820</f>
        <v>192</v>
      </c>
      <c r="J820" s="1856" t="s">
        <v>78</v>
      </c>
      <c r="K820" s="1243"/>
      <c r="L820" s="1857">
        <v>43706</v>
      </c>
      <c r="M820" s="1857"/>
      <c r="N820" s="1247" t="s">
        <v>3009</v>
      </c>
      <c r="O820" s="1246" t="s">
        <v>45</v>
      </c>
      <c r="P820" s="1243" t="s">
        <v>59</v>
      </c>
      <c r="Q820" s="1400">
        <v>43647</v>
      </c>
      <c r="R820" s="1726">
        <v>43702</v>
      </c>
      <c r="S820" s="1243">
        <f ca="1" t="shared" ref="S820:S829" si="27">TODAY()-R820</f>
        <v>202</v>
      </c>
      <c r="T820" s="1295" t="s">
        <v>47</v>
      </c>
      <c r="U820" s="1256"/>
      <c r="V820" s="1257"/>
    </row>
    <row r="821" s="1452" customFormat="1" ht="20.1" customHeight="1" spans="1:22">
      <c r="A821" s="1877">
        <v>15</v>
      </c>
      <c r="B821" s="1841" t="s">
        <v>39</v>
      </c>
      <c r="C821" s="1842" t="s">
        <v>99</v>
      </c>
      <c r="D821" s="1383" t="s">
        <v>41</v>
      </c>
      <c r="E821" s="1383">
        <v>335800</v>
      </c>
      <c r="F821" s="1853" t="s">
        <v>3010</v>
      </c>
      <c r="G821" s="1845">
        <v>43702</v>
      </c>
      <c r="H821" s="1074">
        <v>43712</v>
      </c>
      <c r="I821" s="1249">
        <f ca="1" t="shared" si="26"/>
        <v>192</v>
      </c>
      <c r="J821" s="1856" t="s">
        <v>78</v>
      </c>
      <c r="K821" s="1243"/>
      <c r="L821" s="1857">
        <v>43716</v>
      </c>
      <c r="M821" s="1858" t="s">
        <v>52</v>
      </c>
      <c r="N821" s="1382" t="s">
        <v>3011</v>
      </c>
      <c r="O821" s="1295" t="s">
        <v>12</v>
      </c>
      <c r="P821" s="1243" t="s">
        <v>59</v>
      </c>
      <c r="Q821" s="1400">
        <v>43666</v>
      </c>
      <c r="R821" s="1726">
        <v>43702</v>
      </c>
      <c r="S821" s="1243">
        <f ca="1" t="shared" si="27"/>
        <v>202</v>
      </c>
      <c r="T821" s="1295" t="s">
        <v>47</v>
      </c>
      <c r="U821" s="1256"/>
      <c r="V821" s="1257"/>
    </row>
    <row r="822" s="1452" customFormat="1" ht="20.1" customHeight="1" spans="1:22">
      <c r="A822" s="1877">
        <v>14</v>
      </c>
      <c r="B822" s="1841" t="s">
        <v>39</v>
      </c>
      <c r="C822" s="1842" t="s">
        <v>99</v>
      </c>
      <c r="D822" s="1383" t="s">
        <v>41</v>
      </c>
      <c r="E822" s="1383">
        <v>335800</v>
      </c>
      <c r="F822" s="1853" t="s">
        <v>3012</v>
      </c>
      <c r="G822" s="1845">
        <v>43702</v>
      </c>
      <c r="H822" s="1074">
        <v>43712</v>
      </c>
      <c r="I822" s="1249">
        <f ca="1" t="shared" si="26"/>
        <v>192</v>
      </c>
      <c r="J822" s="1856" t="s">
        <v>78</v>
      </c>
      <c r="K822" s="1243"/>
      <c r="L822" s="1857">
        <v>43716</v>
      </c>
      <c r="M822" s="1857"/>
      <c r="N822" s="1382" t="s">
        <v>3013</v>
      </c>
      <c r="O822" s="1295" t="s">
        <v>131</v>
      </c>
      <c r="P822" s="1243" t="s">
        <v>84</v>
      </c>
      <c r="Q822" s="1400">
        <v>43661</v>
      </c>
      <c r="R822" s="1726">
        <v>43702</v>
      </c>
      <c r="S822" s="1243">
        <f ca="1" t="shared" si="27"/>
        <v>202</v>
      </c>
      <c r="T822" s="1295" t="s">
        <v>47</v>
      </c>
      <c r="U822" s="1256"/>
      <c r="V822" s="1257"/>
    </row>
    <row r="823" s="1452" customFormat="1" ht="20.1" customHeight="1" spans="1:22">
      <c r="A823" s="1877">
        <v>20</v>
      </c>
      <c r="B823" s="1841" t="s">
        <v>39</v>
      </c>
      <c r="C823" s="1842" t="s">
        <v>99</v>
      </c>
      <c r="D823" s="1383" t="s">
        <v>145</v>
      </c>
      <c r="E823" s="1383">
        <v>335800</v>
      </c>
      <c r="F823" s="1853" t="s">
        <v>3014</v>
      </c>
      <c r="G823" s="1845">
        <v>43701</v>
      </c>
      <c r="H823" s="1074">
        <v>43710</v>
      </c>
      <c r="I823" s="1249">
        <f ca="1" t="shared" si="26"/>
        <v>194</v>
      </c>
      <c r="J823" s="1856" t="s">
        <v>78</v>
      </c>
      <c r="K823" s="1243"/>
      <c r="L823" s="1857">
        <v>43716</v>
      </c>
      <c r="M823" s="1858" t="s">
        <v>52</v>
      </c>
      <c r="N823" s="1277" t="s">
        <v>3015</v>
      </c>
      <c r="O823" s="1246" t="s">
        <v>258</v>
      </c>
      <c r="P823" s="1243" t="s">
        <v>59</v>
      </c>
      <c r="Q823" s="1382">
        <v>43691</v>
      </c>
      <c r="R823" s="1726">
        <v>43712</v>
      </c>
      <c r="S823" s="1243">
        <f ca="1" t="shared" si="27"/>
        <v>192</v>
      </c>
      <c r="T823" s="1247" t="s">
        <v>106</v>
      </c>
      <c r="U823" s="1256" t="s">
        <v>3016</v>
      </c>
      <c r="V823" s="1257"/>
    </row>
    <row r="824" s="1452" customFormat="1" ht="21" customHeight="1" spans="1:22">
      <c r="A824" s="1877">
        <v>2</v>
      </c>
      <c r="B824" s="1841" t="s">
        <v>39</v>
      </c>
      <c r="C824" s="1842" t="s">
        <v>49</v>
      </c>
      <c r="D824" s="1878" t="s">
        <v>753</v>
      </c>
      <c r="E824" s="1383">
        <v>300800</v>
      </c>
      <c r="F824" s="1853" t="s">
        <v>3017</v>
      </c>
      <c r="G824" s="1845">
        <v>43696</v>
      </c>
      <c r="H824" s="1074">
        <v>43707</v>
      </c>
      <c r="I824" s="1249">
        <f ca="1" t="shared" si="26"/>
        <v>197</v>
      </c>
      <c r="J824" s="1856" t="s">
        <v>78</v>
      </c>
      <c r="K824" s="1249"/>
      <c r="L824" s="1858">
        <v>43705</v>
      </c>
      <c r="M824" s="1858"/>
      <c r="N824" s="1247" t="s">
        <v>3018</v>
      </c>
      <c r="O824" s="1246" t="s">
        <v>3019</v>
      </c>
      <c r="P824" s="1243" t="s">
        <v>744</v>
      </c>
      <c r="Q824" s="1382">
        <v>43699</v>
      </c>
      <c r="R824" s="1864">
        <v>43700</v>
      </c>
      <c r="S824" s="1890">
        <f ca="1" t="shared" si="27"/>
        <v>204</v>
      </c>
      <c r="T824" s="1247" t="s">
        <v>47</v>
      </c>
      <c r="U824" s="1717"/>
      <c r="V824" s="1257"/>
    </row>
    <row r="825" s="1452" customFormat="1" ht="20.1" customHeight="1" spans="1:22">
      <c r="A825" s="1877">
        <v>14</v>
      </c>
      <c r="B825" s="1841" t="s">
        <v>39</v>
      </c>
      <c r="C825" s="1842" t="s">
        <v>99</v>
      </c>
      <c r="D825" s="1385" t="s">
        <v>41</v>
      </c>
      <c r="E825" s="1385">
        <v>335800</v>
      </c>
      <c r="F825" s="1844" t="s">
        <v>3020</v>
      </c>
      <c r="G825" s="1850">
        <v>43702</v>
      </c>
      <c r="H825" s="493">
        <v>43711</v>
      </c>
      <c r="I825" s="1249">
        <f ca="1" t="shared" si="26"/>
        <v>193</v>
      </c>
      <c r="J825" s="1856" t="s">
        <v>78</v>
      </c>
      <c r="K825" s="1243"/>
      <c r="L825" s="1857">
        <v>43706</v>
      </c>
      <c r="M825" s="1857" t="s">
        <v>52</v>
      </c>
      <c r="N825" s="1295" t="s">
        <v>3021</v>
      </c>
      <c r="O825" s="1246" t="s">
        <v>465</v>
      </c>
      <c r="P825" s="1243" t="s">
        <v>89</v>
      </c>
      <c r="Q825" s="1400">
        <v>43625</v>
      </c>
      <c r="R825" s="1726">
        <v>43702</v>
      </c>
      <c r="S825" s="1243">
        <f ca="1" t="shared" si="27"/>
        <v>202</v>
      </c>
      <c r="T825" s="1295" t="s">
        <v>47</v>
      </c>
      <c r="U825" s="1256" t="s">
        <v>1215</v>
      </c>
      <c r="V825" s="1257"/>
    </row>
    <row r="826" s="1452" customFormat="1" ht="20.1" customHeight="1" spans="1:22">
      <c r="A826" s="1877">
        <v>16</v>
      </c>
      <c r="B826" s="1841" t="s">
        <v>39</v>
      </c>
      <c r="C826" s="1842" t="s">
        <v>99</v>
      </c>
      <c r="D826" s="1383" t="s">
        <v>41</v>
      </c>
      <c r="E826" s="1383">
        <v>335800</v>
      </c>
      <c r="F826" s="1853" t="s">
        <v>3022</v>
      </c>
      <c r="G826" s="1845">
        <v>43702</v>
      </c>
      <c r="H826" s="1074">
        <v>43710</v>
      </c>
      <c r="I826" s="1249">
        <f ca="1" t="shared" si="26"/>
        <v>194</v>
      </c>
      <c r="J826" s="1856" t="s">
        <v>78</v>
      </c>
      <c r="K826" s="1243"/>
      <c r="L826" s="1857">
        <v>43717</v>
      </c>
      <c r="M826" s="1857"/>
      <c r="N826" s="1382" t="s">
        <v>3023</v>
      </c>
      <c r="O826" s="1295" t="s">
        <v>17</v>
      </c>
      <c r="P826" s="1243" t="s">
        <v>46</v>
      </c>
      <c r="Q826" s="1400">
        <v>43673</v>
      </c>
      <c r="R826" s="1726">
        <v>43702</v>
      </c>
      <c r="S826" s="1243">
        <f ca="1" t="shared" si="27"/>
        <v>202</v>
      </c>
      <c r="T826" s="1295" t="s">
        <v>47</v>
      </c>
      <c r="U826" s="1256" t="s">
        <v>3024</v>
      </c>
      <c r="V826" s="1257"/>
    </row>
    <row r="827" s="1452" customFormat="1" ht="21" customHeight="1" spans="1:22">
      <c r="A827" s="1877">
        <v>11</v>
      </c>
      <c r="B827" s="1841" t="s">
        <v>39</v>
      </c>
      <c r="C827" s="1842" t="s">
        <v>96</v>
      </c>
      <c r="D827" s="1878" t="s">
        <v>41</v>
      </c>
      <c r="E827" s="1383">
        <v>307100</v>
      </c>
      <c r="F827" s="1853" t="s">
        <v>3025</v>
      </c>
      <c r="G827" s="1845">
        <v>43704</v>
      </c>
      <c r="H827" s="1074">
        <v>43710</v>
      </c>
      <c r="I827" s="1249">
        <f ca="1" t="shared" si="26"/>
        <v>194</v>
      </c>
      <c r="J827" s="1856" t="s">
        <v>78</v>
      </c>
      <c r="K827" s="1249"/>
      <c r="L827" s="1857">
        <v>43717</v>
      </c>
      <c r="M827" s="1858"/>
      <c r="N827" s="1277" t="s">
        <v>3026</v>
      </c>
      <c r="O827" s="1246" t="s">
        <v>80</v>
      </c>
      <c r="P827" s="1243" t="s">
        <v>46</v>
      </c>
      <c r="Q827" s="1382">
        <v>43666</v>
      </c>
      <c r="R827" s="1864">
        <v>43704</v>
      </c>
      <c r="S827" s="1890">
        <f ca="1" t="shared" si="27"/>
        <v>200</v>
      </c>
      <c r="T827" s="1295" t="s">
        <v>106</v>
      </c>
      <c r="U827" s="1717" t="s">
        <v>3024</v>
      </c>
      <c r="V827" s="1257"/>
    </row>
    <row r="828" s="1452" customFormat="1" ht="21" customHeight="1" spans="1:22">
      <c r="A828" s="1877">
        <v>9</v>
      </c>
      <c r="B828" s="1841" t="s">
        <v>39</v>
      </c>
      <c r="C828" s="1842" t="s">
        <v>49</v>
      </c>
      <c r="D828" s="1878" t="s">
        <v>41</v>
      </c>
      <c r="E828" s="1383">
        <v>300800</v>
      </c>
      <c r="F828" s="1853" t="s">
        <v>3027</v>
      </c>
      <c r="G828" s="1845">
        <v>43701</v>
      </c>
      <c r="H828" s="1074">
        <v>43712</v>
      </c>
      <c r="I828" s="1249">
        <f ca="1" t="shared" si="26"/>
        <v>192</v>
      </c>
      <c r="J828" s="1856" t="s">
        <v>78</v>
      </c>
      <c r="K828" s="1249"/>
      <c r="L828" s="1857">
        <v>43717</v>
      </c>
      <c r="M828" s="1858"/>
      <c r="N828" s="1277" t="s">
        <v>3028</v>
      </c>
      <c r="O828" s="1248" t="s">
        <v>109</v>
      </c>
      <c r="P828" s="1249" t="s">
        <v>89</v>
      </c>
      <c r="Q828" s="1382">
        <v>43694</v>
      </c>
      <c r="R828" s="1864">
        <v>43704</v>
      </c>
      <c r="S828" s="1890">
        <f ca="1" t="shared" si="27"/>
        <v>200</v>
      </c>
      <c r="T828" s="1295" t="s">
        <v>106</v>
      </c>
      <c r="U828" s="1717" t="s">
        <v>3029</v>
      </c>
      <c r="V828" s="1257"/>
    </row>
    <row r="829" s="1452" customFormat="1" ht="21" customHeight="1" spans="1:22">
      <c r="A829" s="1877">
        <v>8</v>
      </c>
      <c r="B829" s="1841" t="s">
        <v>39</v>
      </c>
      <c r="C829" s="1842" t="s">
        <v>49</v>
      </c>
      <c r="D829" s="1878" t="s">
        <v>41</v>
      </c>
      <c r="E829" s="1383">
        <v>300800</v>
      </c>
      <c r="F829" s="1853" t="s">
        <v>3030</v>
      </c>
      <c r="G829" s="1845">
        <v>43701</v>
      </c>
      <c r="H829" s="1074">
        <v>43710</v>
      </c>
      <c r="I829" s="1249">
        <f ca="1" t="shared" si="26"/>
        <v>194</v>
      </c>
      <c r="J829" s="1856" t="s">
        <v>78</v>
      </c>
      <c r="K829" s="1249"/>
      <c r="L829" s="1858">
        <v>43705</v>
      </c>
      <c r="M829" s="1858"/>
      <c r="N829" s="1277" t="s">
        <v>3031</v>
      </c>
      <c r="O829" s="1248" t="s">
        <v>74</v>
      </c>
      <c r="P829" s="1249" t="s">
        <v>46</v>
      </c>
      <c r="Q829" s="1382">
        <v>43666</v>
      </c>
      <c r="R829" s="1864">
        <v>43702</v>
      </c>
      <c r="S829" s="1890">
        <f ca="1" t="shared" si="27"/>
        <v>202</v>
      </c>
      <c r="T829" s="1247" t="s">
        <v>473</v>
      </c>
      <c r="U829" s="1717" t="s">
        <v>1215</v>
      </c>
      <c r="V829" s="1257"/>
    </row>
    <row r="830" s="1452" customFormat="1" ht="23.25" spans="1:22">
      <c r="A830" s="1840">
        <v>30</v>
      </c>
      <c r="B830" s="1841" t="s">
        <v>39</v>
      </c>
      <c r="C830" s="1882" t="s">
        <v>3032</v>
      </c>
      <c r="D830" s="1883" t="s">
        <v>41</v>
      </c>
      <c r="E830" s="1884">
        <v>367800</v>
      </c>
      <c r="F830" s="1721" t="s">
        <v>3033</v>
      </c>
      <c r="G830" s="1722">
        <v>43702</v>
      </c>
      <c r="H830" s="1723">
        <v>43712</v>
      </c>
      <c r="I830" s="1897">
        <f ca="1" t="shared" ref="I830:I851" si="28">TODAY()-H830</f>
        <v>192</v>
      </c>
      <c r="J830" s="1898" t="s">
        <v>78</v>
      </c>
      <c r="K830" s="1899"/>
      <c r="L830" s="1900">
        <v>43720</v>
      </c>
      <c r="M830" s="1900" t="s">
        <v>52</v>
      </c>
      <c r="N830" s="1901" t="s">
        <v>3034</v>
      </c>
      <c r="O830" s="1902" t="s">
        <v>465</v>
      </c>
      <c r="P830" s="1897" t="s">
        <v>89</v>
      </c>
      <c r="Q830" s="1910">
        <v>43700</v>
      </c>
      <c r="R830" s="1911">
        <v>43704</v>
      </c>
      <c r="S830" s="1899">
        <f ca="1" t="shared" ref="S830:S834" si="29">TODAY()-R830</f>
        <v>200</v>
      </c>
      <c r="T830" s="1912" t="s">
        <v>47</v>
      </c>
      <c r="U830" s="1913"/>
      <c r="V830" s="1257"/>
    </row>
    <row r="831" s="1452" customFormat="1" ht="20.1" customHeight="1" spans="1:22">
      <c r="A831" s="1840">
        <v>23</v>
      </c>
      <c r="B831" s="1841" t="s">
        <v>39</v>
      </c>
      <c r="C831" s="1842" t="s">
        <v>99</v>
      </c>
      <c r="D831" s="1383" t="s">
        <v>41</v>
      </c>
      <c r="E831" s="1383">
        <v>335800</v>
      </c>
      <c r="F831" s="1570" t="s">
        <v>3035</v>
      </c>
      <c r="G831" s="1227">
        <v>43702</v>
      </c>
      <c r="H831" s="1074">
        <v>43710</v>
      </c>
      <c r="I831" s="1249">
        <f ca="1" t="shared" si="28"/>
        <v>194</v>
      </c>
      <c r="J831" s="1856" t="s">
        <v>78</v>
      </c>
      <c r="K831" s="1243"/>
      <c r="L831" s="1900">
        <v>43720</v>
      </c>
      <c r="M831" s="1857" t="s">
        <v>52</v>
      </c>
      <c r="N831" s="1382" t="s">
        <v>3036</v>
      </c>
      <c r="O831" s="1295" t="s">
        <v>17</v>
      </c>
      <c r="P831" s="1243" t="s">
        <v>46</v>
      </c>
      <c r="Q831" s="1400">
        <v>43671</v>
      </c>
      <c r="R831" s="1726">
        <v>43702</v>
      </c>
      <c r="S831" s="1243">
        <f ca="1" t="shared" si="29"/>
        <v>202</v>
      </c>
      <c r="T831" s="1295" t="s">
        <v>47</v>
      </c>
      <c r="U831" s="1256"/>
      <c r="V831" s="1257"/>
    </row>
    <row r="832" s="1452" customFormat="1" ht="20.1" customHeight="1" spans="1:22">
      <c r="A832" s="1840">
        <v>26</v>
      </c>
      <c r="B832" s="1841" t="s">
        <v>39</v>
      </c>
      <c r="C832" s="1842" t="s">
        <v>99</v>
      </c>
      <c r="D832" s="1383" t="s">
        <v>145</v>
      </c>
      <c r="E832" s="1383">
        <v>335800</v>
      </c>
      <c r="F832" s="1570" t="s">
        <v>3037</v>
      </c>
      <c r="G832" s="1227">
        <v>43702</v>
      </c>
      <c r="H832" s="1074">
        <v>43710</v>
      </c>
      <c r="I832" s="1249">
        <f ca="1" t="shared" si="28"/>
        <v>194</v>
      </c>
      <c r="J832" s="1856" t="s">
        <v>78</v>
      </c>
      <c r="K832" s="1243"/>
      <c r="L832" s="1857">
        <v>43720</v>
      </c>
      <c r="M832" s="1857" t="s">
        <v>52</v>
      </c>
      <c r="N832" s="1277" t="s">
        <v>3038</v>
      </c>
      <c r="O832" s="1246" t="s">
        <v>17</v>
      </c>
      <c r="P832" s="1243" t="s">
        <v>46</v>
      </c>
      <c r="Q832" s="1400">
        <v>43692</v>
      </c>
      <c r="R832" s="1726">
        <v>43712</v>
      </c>
      <c r="S832" s="1243">
        <f ca="1" t="shared" si="29"/>
        <v>192</v>
      </c>
      <c r="T832" s="1247" t="s">
        <v>47</v>
      </c>
      <c r="U832" s="1256" t="s">
        <v>3039</v>
      </c>
      <c r="V832" s="1257"/>
    </row>
    <row r="833" s="1728" customFormat="1" ht="21" customHeight="1" spans="1:21">
      <c r="A833" s="1877">
        <v>22</v>
      </c>
      <c r="B833" s="1841" t="s">
        <v>39</v>
      </c>
      <c r="C833" s="1851" t="s">
        <v>138</v>
      </c>
      <c r="D833" s="1878" t="s">
        <v>41</v>
      </c>
      <c r="E833" s="1383">
        <v>362800</v>
      </c>
      <c r="F833" s="1570" t="s">
        <v>3040</v>
      </c>
      <c r="G833" s="1227">
        <v>43628</v>
      </c>
      <c r="H833" s="1074">
        <v>43636</v>
      </c>
      <c r="I833" s="1249">
        <f ca="1" t="shared" si="28"/>
        <v>268</v>
      </c>
      <c r="J833" s="1856" t="s">
        <v>78</v>
      </c>
      <c r="K833" s="1243"/>
      <c r="L833" s="1857">
        <v>43738</v>
      </c>
      <c r="M833" s="1858" t="s">
        <v>52</v>
      </c>
      <c r="N833" s="1242" t="s">
        <v>3041</v>
      </c>
      <c r="O833" s="1440" t="s">
        <v>2555</v>
      </c>
      <c r="P833" s="1243" t="s">
        <v>744</v>
      </c>
      <c r="Q833" s="1400">
        <v>43684</v>
      </c>
      <c r="R833" s="1726">
        <v>43685</v>
      </c>
      <c r="S833" s="1243">
        <f ca="1" t="shared" si="29"/>
        <v>219</v>
      </c>
      <c r="T833" s="1295" t="s">
        <v>47</v>
      </c>
      <c r="U833" s="1256" t="s">
        <v>1215</v>
      </c>
    </row>
    <row r="834" s="1452" customFormat="1" ht="20.1" customHeight="1" spans="1:22">
      <c r="A834" s="1840">
        <v>10</v>
      </c>
      <c r="B834" s="1841" t="s">
        <v>39</v>
      </c>
      <c r="C834" s="1842" t="s">
        <v>49</v>
      </c>
      <c r="D834" s="1878" t="s">
        <v>41</v>
      </c>
      <c r="E834" s="1383">
        <v>300800</v>
      </c>
      <c r="F834" s="1570" t="s">
        <v>3042</v>
      </c>
      <c r="G834" s="1227">
        <v>43712</v>
      </c>
      <c r="H834" s="1074">
        <v>43720</v>
      </c>
      <c r="I834" s="1249">
        <f ca="1" t="shared" si="28"/>
        <v>184</v>
      </c>
      <c r="J834" s="1856" t="s">
        <v>2859</v>
      </c>
      <c r="K834" s="1249"/>
      <c r="L834" s="1858">
        <v>43724</v>
      </c>
      <c r="M834" s="1858"/>
      <c r="N834" s="1626" t="s">
        <v>3043</v>
      </c>
      <c r="O834" s="1248" t="s">
        <v>80</v>
      </c>
      <c r="P834" s="1249" t="s">
        <v>46</v>
      </c>
      <c r="Q834" s="1382">
        <v>43673</v>
      </c>
      <c r="R834" s="1864">
        <v>43713</v>
      </c>
      <c r="S834" s="1890">
        <f ca="1" t="shared" si="29"/>
        <v>191</v>
      </c>
      <c r="T834" s="1295" t="s">
        <v>106</v>
      </c>
      <c r="U834" s="1717" t="s">
        <v>3044</v>
      </c>
      <c r="V834" s="1257"/>
    </row>
    <row r="835" s="1452" customFormat="1" ht="21" customHeight="1" spans="1:22">
      <c r="A835" s="1840">
        <v>3</v>
      </c>
      <c r="B835" s="1841" t="s">
        <v>39</v>
      </c>
      <c r="C835" s="1842" t="s">
        <v>49</v>
      </c>
      <c r="D835" s="1878" t="s">
        <v>753</v>
      </c>
      <c r="E835" s="1383">
        <v>300800</v>
      </c>
      <c r="F835" s="1570" t="s">
        <v>3045</v>
      </c>
      <c r="G835" s="1227">
        <v>43696</v>
      </c>
      <c r="H835" s="1074">
        <v>43707</v>
      </c>
      <c r="I835" s="1249">
        <f ca="1" t="shared" si="28"/>
        <v>197</v>
      </c>
      <c r="J835" s="1856" t="s">
        <v>3046</v>
      </c>
      <c r="K835" s="1249"/>
      <c r="L835" s="1858">
        <v>43725</v>
      </c>
      <c r="M835" s="1858"/>
      <c r="N835" s="1277" t="s">
        <v>3047</v>
      </c>
      <c r="O835" s="1248" t="s">
        <v>88</v>
      </c>
      <c r="P835" s="1249" t="s">
        <v>89</v>
      </c>
      <c r="Q835" s="1382">
        <v>43611</v>
      </c>
      <c r="R835" s="1864">
        <v>43720</v>
      </c>
      <c r="S835" s="1890" t="s">
        <v>47</v>
      </c>
      <c r="T835" s="1247" t="s">
        <v>2050</v>
      </c>
      <c r="U835" s="1717"/>
      <c r="V835" s="1257"/>
    </row>
    <row r="836" s="1452" customFormat="1" ht="21" customHeight="1" spans="1:22">
      <c r="A836" s="1840">
        <v>9</v>
      </c>
      <c r="B836" s="1841" t="s">
        <v>39</v>
      </c>
      <c r="C836" s="1842" t="s">
        <v>49</v>
      </c>
      <c r="D836" s="1878" t="s">
        <v>41</v>
      </c>
      <c r="E836" s="1383">
        <v>300800</v>
      </c>
      <c r="F836" s="1570" t="s">
        <v>3048</v>
      </c>
      <c r="G836" s="1227">
        <v>43701</v>
      </c>
      <c r="H836" s="1074">
        <v>43712</v>
      </c>
      <c r="I836" s="1249">
        <f ca="1" t="shared" si="28"/>
        <v>192</v>
      </c>
      <c r="J836" s="1856" t="s">
        <v>78</v>
      </c>
      <c r="K836" s="1249"/>
      <c r="L836" s="1858">
        <v>43705</v>
      </c>
      <c r="M836" s="1858"/>
      <c r="N836" s="1277" t="s">
        <v>3049</v>
      </c>
      <c r="O836" s="1246" t="s">
        <v>131</v>
      </c>
      <c r="P836" s="1249" t="s">
        <v>84</v>
      </c>
      <c r="Q836" s="1382">
        <v>43695</v>
      </c>
      <c r="R836" s="1864">
        <v>43706</v>
      </c>
      <c r="S836" s="1890">
        <f ca="1">TODAY()-R836</f>
        <v>198</v>
      </c>
      <c r="T836" s="1247" t="s">
        <v>47</v>
      </c>
      <c r="U836" s="1717" t="s">
        <v>3050</v>
      </c>
      <c r="V836" s="1257"/>
    </row>
    <row r="837" s="1452" customFormat="1" ht="21" customHeight="1" spans="1:22">
      <c r="A837" s="1840">
        <v>8</v>
      </c>
      <c r="B837" s="1841" t="s">
        <v>39</v>
      </c>
      <c r="C837" s="1842" t="s">
        <v>49</v>
      </c>
      <c r="D837" s="1878" t="s">
        <v>50</v>
      </c>
      <c r="E837" s="1383">
        <v>300800</v>
      </c>
      <c r="F837" s="1570" t="s">
        <v>3051</v>
      </c>
      <c r="G837" s="1227">
        <v>43712</v>
      </c>
      <c r="H837" s="1074">
        <v>43720</v>
      </c>
      <c r="I837" s="1249">
        <f ca="1" t="shared" si="28"/>
        <v>184</v>
      </c>
      <c r="J837" s="1856" t="s">
        <v>2859</v>
      </c>
      <c r="K837" s="1249"/>
      <c r="L837" s="1858">
        <v>43727</v>
      </c>
      <c r="M837" s="1858"/>
      <c r="N837" s="1277" t="s">
        <v>3052</v>
      </c>
      <c r="O837" s="1246" t="s">
        <v>274</v>
      </c>
      <c r="P837" s="1249" t="s">
        <v>89</v>
      </c>
      <c r="Q837" s="1382">
        <v>43716</v>
      </c>
      <c r="R837" s="1864">
        <v>43716</v>
      </c>
      <c r="S837" s="1890">
        <f ca="1">TODAY()-R837</f>
        <v>188</v>
      </c>
      <c r="T837" s="1247" t="s">
        <v>47</v>
      </c>
      <c r="U837" s="1717" t="s">
        <v>1244</v>
      </c>
      <c r="V837" s="1257"/>
    </row>
    <row r="838" s="1452" customFormat="1" ht="21" customHeight="1" spans="1:22">
      <c r="A838" s="1840">
        <v>2</v>
      </c>
      <c r="B838" s="1841" t="s">
        <v>39</v>
      </c>
      <c r="C838" s="1842" t="s">
        <v>49</v>
      </c>
      <c r="D838" s="1878" t="s">
        <v>126</v>
      </c>
      <c r="E838" s="1383">
        <v>300800</v>
      </c>
      <c r="F838" s="1570" t="s">
        <v>3053</v>
      </c>
      <c r="G838" s="1227">
        <v>43696</v>
      </c>
      <c r="H838" s="1074">
        <v>43703</v>
      </c>
      <c r="I838" s="1249">
        <f ca="1" t="shared" si="28"/>
        <v>201</v>
      </c>
      <c r="J838" s="1856" t="s">
        <v>3046</v>
      </c>
      <c r="K838" s="1249"/>
      <c r="L838" s="1858">
        <v>43730</v>
      </c>
      <c r="M838" s="1858"/>
      <c r="N838" s="1242" t="s">
        <v>3054</v>
      </c>
      <c r="O838" s="1248" t="s">
        <v>109</v>
      </c>
      <c r="P838" s="1243" t="s">
        <v>89</v>
      </c>
      <c r="Q838" s="1382">
        <v>43722</v>
      </c>
      <c r="R838" s="1864">
        <v>43726</v>
      </c>
      <c r="S838" s="1890" t="s">
        <v>106</v>
      </c>
      <c r="T838" s="1896"/>
      <c r="U838" s="1717"/>
      <c r="V838" s="1257"/>
    </row>
    <row r="839" s="1452" customFormat="1" ht="20.1" customHeight="1" spans="1:22">
      <c r="A839" s="1840">
        <v>24</v>
      </c>
      <c r="B839" s="1841" t="s">
        <v>39</v>
      </c>
      <c r="C839" s="1842" t="s">
        <v>99</v>
      </c>
      <c r="D839" s="1383" t="s">
        <v>41</v>
      </c>
      <c r="E839" s="1383">
        <v>335800</v>
      </c>
      <c r="F839" s="1570" t="s">
        <v>3055</v>
      </c>
      <c r="G839" s="1227">
        <v>43723</v>
      </c>
      <c r="H839" s="1074">
        <v>43730</v>
      </c>
      <c r="I839" s="1249">
        <f ca="1" t="shared" si="28"/>
        <v>174</v>
      </c>
      <c r="J839" s="1856" t="s">
        <v>78</v>
      </c>
      <c r="K839" s="1243"/>
      <c r="L839" s="1857">
        <v>43738</v>
      </c>
      <c r="M839" s="1857"/>
      <c r="N839" s="1382" t="s">
        <v>3056</v>
      </c>
      <c r="O839" s="1295" t="s">
        <v>70</v>
      </c>
      <c r="P839" s="1243" t="s">
        <v>59</v>
      </c>
      <c r="Q839" s="1400">
        <v>43680</v>
      </c>
      <c r="R839" s="1726">
        <v>43723</v>
      </c>
      <c r="S839" s="1243">
        <f ca="1" t="shared" ref="S839:S846" si="30">TODAY()-R839</f>
        <v>181</v>
      </c>
      <c r="T839" s="1295" t="s">
        <v>47</v>
      </c>
      <c r="U839" s="1256" t="s">
        <v>3057</v>
      </c>
      <c r="V839" s="1257"/>
    </row>
    <row r="840" s="1452" customFormat="1" ht="20.1" customHeight="1" spans="1:22">
      <c r="A840" s="1840">
        <v>8</v>
      </c>
      <c r="B840" s="1841" t="s">
        <v>39</v>
      </c>
      <c r="C840" s="1842" t="s">
        <v>49</v>
      </c>
      <c r="D840" s="1878" t="s">
        <v>41</v>
      </c>
      <c r="E840" s="1383">
        <v>300800</v>
      </c>
      <c r="F840" s="1853" t="s">
        <v>3058</v>
      </c>
      <c r="G840" s="1227">
        <v>43720</v>
      </c>
      <c r="H840" s="1074">
        <v>43731</v>
      </c>
      <c r="I840" s="1249">
        <f ca="1" t="shared" si="28"/>
        <v>173</v>
      </c>
      <c r="J840" s="1856" t="s">
        <v>78</v>
      </c>
      <c r="K840" s="1249"/>
      <c r="L840" s="1858">
        <v>43732</v>
      </c>
      <c r="M840" s="1858"/>
      <c r="N840" s="1277" t="s">
        <v>3059</v>
      </c>
      <c r="O840" s="1246" t="s">
        <v>465</v>
      </c>
      <c r="P840" s="1249" t="s">
        <v>89</v>
      </c>
      <c r="Q840" s="1400">
        <v>43695</v>
      </c>
      <c r="R840" s="1864">
        <v>43720</v>
      </c>
      <c r="S840" s="1890">
        <f ca="1" t="shared" si="30"/>
        <v>184</v>
      </c>
      <c r="T840" s="1295" t="s">
        <v>47</v>
      </c>
      <c r="U840" s="1717" t="s">
        <v>1251</v>
      </c>
      <c r="V840" s="1257"/>
    </row>
    <row r="841" s="1452" customFormat="1" ht="20.1" customHeight="1" spans="1:22">
      <c r="A841" s="1840">
        <v>24</v>
      </c>
      <c r="B841" s="1841" t="s">
        <v>39</v>
      </c>
      <c r="C841" s="1842" t="s">
        <v>99</v>
      </c>
      <c r="D841" s="1383" t="s">
        <v>41</v>
      </c>
      <c r="E841" s="1383">
        <v>335800</v>
      </c>
      <c r="F841" s="1570" t="s">
        <v>3060</v>
      </c>
      <c r="G841" s="1227">
        <v>43723</v>
      </c>
      <c r="H841" s="1074">
        <v>43730</v>
      </c>
      <c r="I841" s="1249">
        <f ca="1" t="shared" si="28"/>
        <v>174</v>
      </c>
      <c r="J841" s="1856" t="s">
        <v>78</v>
      </c>
      <c r="K841" s="1243"/>
      <c r="L841" s="1858">
        <v>43732</v>
      </c>
      <c r="M841" s="1857"/>
      <c r="N841" s="1382" t="s">
        <v>3061</v>
      </c>
      <c r="O841" s="1295" t="s">
        <v>122</v>
      </c>
      <c r="P841" s="1243" t="s">
        <v>84</v>
      </c>
      <c r="Q841" s="1400">
        <v>43687</v>
      </c>
      <c r="R841" s="1726">
        <v>43723</v>
      </c>
      <c r="S841" s="1243">
        <f ca="1" t="shared" si="30"/>
        <v>181</v>
      </c>
      <c r="T841" s="1295" t="s">
        <v>47</v>
      </c>
      <c r="U841" s="1256" t="s">
        <v>1251</v>
      </c>
      <c r="V841" s="1257"/>
    </row>
    <row r="842" s="1452" customFormat="1" ht="20.1" customHeight="1" spans="1:22">
      <c r="A842" s="1840">
        <v>13</v>
      </c>
      <c r="B842" s="1841" t="s">
        <v>39</v>
      </c>
      <c r="C842" s="1842" t="s">
        <v>49</v>
      </c>
      <c r="D842" s="1878" t="s">
        <v>41</v>
      </c>
      <c r="E842" s="1383">
        <v>300800</v>
      </c>
      <c r="F842" s="1853" t="s">
        <v>3062</v>
      </c>
      <c r="G842" s="1227">
        <v>43720</v>
      </c>
      <c r="H842" s="1074">
        <v>43731</v>
      </c>
      <c r="I842" s="1249">
        <f ca="1" t="shared" si="28"/>
        <v>173</v>
      </c>
      <c r="J842" s="1856" t="s">
        <v>78</v>
      </c>
      <c r="K842" s="1249"/>
      <c r="L842" s="1858">
        <v>43732</v>
      </c>
      <c r="M842" s="1858"/>
      <c r="N842" s="1247" t="s">
        <v>3063</v>
      </c>
      <c r="O842" s="1246" t="s">
        <v>80</v>
      </c>
      <c r="P842" s="1243" t="s">
        <v>46</v>
      </c>
      <c r="Q842" s="1400">
        <v>43706</v>
      </c>
      <c r="R842" s="1864">
        <v>43720</v>
      </c>
      <c r="S842" s="1890">
        <f ca="1" t="shared" si="30"/>
        <v>184</v>
      </c>
      <c r="T842" s="1295" t="s">
        <v>47</v>
      </c>
      <c r="U842" s="1717" t="s">
        <v>1251</v>
      </c>
      <c r="V842" s="1257"/>
    </row>
    <row r="843" s="1452" customFormat="1" ht="20.1" customHeight="1" spans="1:22">
      <c r="A843" s="1840">
        <v>23</v>
      </c>
      <c r="B843" s="1841" t="s">
        <v>39</v>
      </c>
      <c r="C843" s="1842" t="s">
        <v>99</v>
      </c>
      <c r="D843" s="1383" t="s">
        <v>145</v>
      </c>
      <c r="E843" s="1383">
        <v>335800</v>
      </c>
      <c r="F843" s="1570" t="s">
        <v>3064</v>
      </c>
      <c r="G843" s="1227">
        <v>43714</v>
      </c>
      <c r="H843" s="1074">
        <v>43732</v>
      </c>
      <c r="I843" s="1249">
        <f ca="1" t="shared" si="28"/>
        <v>172</v>
      </c>
      <c r="J843" s="1856" t="s">
        <v>78</v>
      </c>
      <c r="K843" s="1243"/>
      <c r="L843" s="1857">
        <v>43733</v>
      </c>
      <c r="M843" s="1857"/>
      <c r="N843" s="1277" t="s">
        <v>3065</v>
      </c>
      <c r="O843" s="1246" t="s">
        <v>12</v>
      </c>
      <c r="P843" s="1243" t="s">
        <v>59</v>
      </c>
      <c r="Q843" s="1400">
        <v>43702</v>
      </c>
      <c r="R843" s="1726">
        <v>43715</v>
      </c>
      <c r="S843" s="1243">
        <f ca="1" t="shared" si="30"/>
        <v>189</v>
      </c>
      <c r="T843" s="1295" t="s">
        <v>47</v>
      </c>
      <c r="U843" s="1256" t="s">
        <v>1254</v>
      </c>
      <c r="V843" s="1257"/>
    </row>
    <row r="844" s="1452" customFormat="1" ht="20.1" customHeight="1" spans="1:22">
      <c r="A844" s="1840">
        <v>11</v>
      </c>
      <c r="B844" s="1841" t="s">
        <v>39</v>
      </c>
      <c r="C844" s="1842" t="s">
        <v>49</v>
      </c>
      <c r="D844" s="1878" t="s">
        <v>41</v>
      </c>
      <c r="E844" s="1383">
        <v>300800</v>
      </c>
      <c r="F844" s="1853" t="s">
        <v>3066</v>
      </c>
      <c r="G844" s="1227">
        <v>43720</v>
      </c>
      <c r="H844" s="1074">
        <v>43731</v>
      </c>
      <c r="I844" s="1249">
        <f ca="1" t="shared" si="28"/>
        <v>173</v>
      </c>
      <c r="J844" s="1856" t="s">
        <v>78</v>
      </c>
      <c r="K844" s="1249"/>
      <c r="L844" s="1857">
        <v>43733</v>
      </c>
      <c r="M844" s="1858"/>
      <c r="N844" s="1277" t="s">
        <v>3067</v>
      </c>
      <c r="O844" s="1246" t="s">
        <v>258</v>
      </c>
      <c r="P844" s="1243" t="s">
        <v>59</v>
      </c>
      <c r="Q844" s="1400">
        <v>43705</v>
      </c>
      <c r="R844" s="1864">
        <v>43720</v>
      </c>
      <c r="S844" s="1890">
        <f ca="1" t="shared" si="30"/>
        <v>184</v>
      </c>
      <c r="T844" s="1295" t="s">
        <v>47</v>
      </c>
      <c r="U844" s="1717" t="s">
        <v>1254</v>
      </c>
      <c r="V844" s="1257"/>
    </row>
    <row r="845" s="1452" customFormat="1" ht="20.1" customHeight="1" spans="1:22">
      <c r="A845" s="1840">
        <v>7</v>
      </c>
      <c r="B845" s="1841" t="s">
        <v>39</v>
      </c>
      <c r="C845" s="1842" t="s">
        <v>49</v>
      </c>
      <c r="D845" s="1876" t="s">
        <v>41</v>
      </c>
      <c r="E845" s="1385">
        <v>300800</v>
      </c>
      <c r="F845" s="1844" t="s">
        <v>3068</v>
      </c>
      <c r="G845" s="1230">
        <v>43720</v>
      </c>
      <c r="H845" s="493">
        <v>43728</v>
      </c>
      <c r="I845" s="1249">
        <f ca="1" t="shared" si="28"/>
        <v>176</v>
      </c>
      <c r="J845" s="1856" t="s">
        <v>78</v>
      </c>
      <c r="K845" s="1249"/>
      <c r="L845" s="1857">
        <v>43733</v>
      </c>
      <c r="M845" s="1858"/>
      <c r="N845" s="1277" t="s">
        <v>3069</v>
      </c>
      <c r="O845" s="1246" t="s">
        <v>114</v>
      </c>
      <c r="P845" s="1243" t="s">
        <v>89</v>
      </c>
      <c r="Q845" s="1400">
        <v>43699</v>
      </c>
      <c r="R845" s="1864">
        <v>43720</v>
      </c>
      <c r="S845" s="1890">
        <f ca="1" t="shared" si="30"/>
        <v>184</v>
      </c>
      <c r="T845" s="1295" t="s">
        <v>106</v>
      </c>
      <c r="U845" s="1717" t="s">
        <v>3070</v>
      </c>
      <c r="V845" s="1257"/>
    </row>
    <row r="846" s="1452" customFormat="1" ht="20.1" customHeight="1" spans="1:22">
      <c r="A846" s="1840">
        <v>9</v>
      </c>
      <c r="B846" s="1841" t="s">
        <v>39</v>
      </c>
      <c r="C846" s="1842" t="s">
        <v>49</v>
      </c>
      <c r="D846" s="1878" t="s">
        <v>41</v>
      </c>
      <c r="E846" s="1383">
        <v>300800</v>
      </c>
      <c r="F846" s="1853" t="s">
        <v>3071</v>
      </c>
      <c r="G846" s="1227">
        <v>43720</v>
      </c>
      <c r="H846" s="1074">
        <v>43731</v>
      </c>
      <c r="I846" s="1249">
        <f ca="1" t="shared" si="28"/>
        <v>173</v>
      </c>
      <c r="J846" s="1856" t="s">
        <v>78</v>
      </c>
      <c r="K846" s="1249"/>
      <c r="L846" s="1857">
        <v>43733</v>
      </c>
      <c r="M846" s="1858"/>
      <c r="N846" s="1277" t="s">
        <v>3072</v>
      </c>
      <c r="O846" s="1246" t="s">
        <v>465</v>
      </c>
      <c r="P846" s="1243" t="s">
        <v>89</v>
      </c>
      <c r="Q846" s="1400">
        <v>43702</v>
      </c>
      <c r="R846" s="1864">
        <v>43720</v>
      </c>
      <c r="S846" s="1890">
        <f ca="1" t="shared" si="30"/>
        <v>184</v>
      </c>
      <c r="T846" s="1295" t="s">
        <v>106</v>
      </c>
      <c r="U846" s="1717" t="s">
        <v>1254</v>
      </c>
      <c r="V846" s="1257"/>
    </row>
    <row r="847" s="1452" customFormat="1" ht="21" customHeight="1" spans="1:22">
      <c r="A847" s="1840">
        <v>2</v>
      </c>
      <c r="B847" s="1841" t="s">
        <v>39</v>
      </c>
      <c r="C847" s="1842" t="s">
        <v>49</v>
      </c>
      <c r="D847" s="1876" t="s">
        <v>126</v>
      </c>
      <c r="E847" s="1385">
        <v>300800</v>
      </c>
      <c r="F847" s="1430" t="s">
        <v>3073</v>
      </c>
      <c r="G847" s="1230">
        <v>43718</v>
      </c>
      <c r="H847" s="493">
        <v>43728</v>
      </c>
      <c r="I847" s="1249">
        <f ca="1" t="shared" si="28"/>
        <v>176</v>
      </c>
      <c r="J847" s="1856" t="s">
        <v>2859</v>
      </c>
      <c r="K847" s="1249"/>
      <c r="L847" s="1857">
        <v>43733</v>
      </c>
      <c r="M847" s="1858"/>
      <c r="N847" s="1242" t="s">
        <v>3074</v>
      </c>
      <c r="O847" s="1248" t="s">
        <v>122</v>
      </c>
      <c r="P847" s="1243" t="s">
        <v>84</v>
      </c>
      <c r="Q847" s="1382">
        <v>43725</v>
      </c>
      <c r="R847" s="1864">
        <v>43725</v>
      </c>
      <c r="S847" s="1890" t="s">
        <v>47</v>
      </c>
      <c r="T847" s="1896"/>
      <c r="U847" s="1717" t="s">
        <v>1254</v>
      </c>
      <c r="V847" s="1257"/>
    </row>
    <row r="848" s="1452" customFormat="1" ht="20.1" customHeight="1" spans="1:22">
      <c r="A848" s="1840">
        <v>14</v>
      </c>
      <c r="B848" s="1841" t="s">
        <v>39</v>
      </c>
      <c r="C848" s="1842" t="s">
        <v>99</v>
      </c>
      <c r="D848" s="1385" t="s">
        <v>50</v>
      </c>
      <c r="E848" s="1385">
        <v>335800</v>
      </c>
      <c r="F848" s="1430" t="s">
        <v>3075</v>
      </c>
      <c r="G848" s="1230">
        <v>43717</v>
      </c>
      <c r="H848" s="493">
        <v>43725</v>
      </c>
      <c r="I848" s="1249">
        <f ca="1" t="shared" si="28"/>
        <v>179</v>
      </c>
      <c r="J848" s="1856" t="s">
        <v>78</v>
      </c>
      <c r="K848" s="1243"/>
      <c r="L848" s="1857">
        <v>43738</v>
      </c>
      <c r="M848" s="1857"/>
      <c r="N848" s="1247" t="s">
        <v>3076</v>
      </c>
      <c r="O848" s="1246" t="s">
        <v>3077</v>
      </c>
      <c r="P848" s="1243" t="s">
        <v>744</v>
      </c>
      <c r="Q848" s="1400">
        <v>43729</v>
      </c>
      <c r="R848" s="1726">
        <v>43729</v>
      </c>
      <c r="S848" s="1243">
        <f ca="1" t="shared" ref="S848:S855" si="31">TODAY()-R848</f>
        <v>175</v>
      </c>
      <c r="T848" s="1295" t="s">
        <v>106</v>
      </c>
      <c r="U848" s="1256" t="s">
        <v>1251</v>
      </c>
      <c r="V848" s="1257"/>
    </row>
    <row r="849" s="1452" customFormat="1" ht="21" customHeight="1" spans="1:22">
      <c r="A849" s="1840">
        <v>2</v>
      </c>
      <c r="B849" s="1841" t="s">
        <v>39</v>
      </c>
      <c r="C849" s="1842" t="s">
        <v>49</v>
      </c>
      <c r="D849" s="1878" t="s">
        <v>753</v>
      </c>
      <c r="E849" s="1383">
        <v>300800</v>
      </c>
      <c r="F849" s="1570" t="s">
        <v>3078</v>
      </c>
      <c r="G849" s="1227">
        <v>43712</v>
      </c>
      <c r="H849" s="1074">
        <v>43720</v>
      </c>
      <c r="I849" s="1249">
        <f ca="1" t="shared" si="28"/>
        <v>184</v>
      </c>
      <c r="J849" s="1856" t="s">
        <v>2859</v>
      </c>
      <c r="K849" s="1249"/>
      <c r="L849" s="1858">
        <v>43734</v>
      </c>
      <c r="M849" s="1858"/>
      <c r="N849" s="1242" t="s">
        <v>3079</v>
      </c>
      <c r="O849" s="1246" t="s">
        <v>171</v>
      </c>
      <c r="P849" s="1243" t="s">
        <v>59</v>
      </c>
      <c r="Q849" s="1382">
        <v>43731</v>
      </c>
      <c r="R849" s="1864">
        <v>43731</v>
      </c>
      <c r="S849" s="1890" t="s">
        <v>106</v>
      </c>
      <c r="T849" s="1247"/>
      <c r="U849" s="1717" t="s">
        <v>3080</v>
      </c>
      <c r="V849" s="1257"/>
    </row>
    <row r="850" s="1452" customFormat="1" ht="20.1" customHeight="1" spans="1:22">
      <c r="A850" s="1840">
        <v>15</v>
      </c>
      <c r="B850" s="1841" t="s">
        <v>39</v>
      </c>
      <c r="C850" s="1842" t="s">
        <v>99</v>
      </c>
      <c r="D850" s="1383" t="s">
        <v>41</v>
      </c>
      <c r="E850" s="1383">
        <v>335800</v>
      </c>
      <c r="F850" s="1570" t="s">
        <v>3081</v>
      </c>
      <c r="G850" s="1227">
        <v>43714</v>
      </c>
      <c r="H850" s="1074">
        <v>43732</v>
      </c>
      <c r="I850" s="1249">
        <f ca="1" t="shared" si="28"/>
        <v>172</v>
      </c>
      <c r="J850" s="1856" t="s">
        <v>78</v>
      </c>
      <c r="K850" s="1243"/>
      <c r="L850" s="1858">
        <v>43734</v>
      </c>
      <c r="M850" s="1857"/>
      <c r="N850" s="1382" t="s">
        <v>3082</v>
      </c>
      <c r="O850" s="1295" t="s">
        <v>122</v>
      </c>
      <c r="P850" s="1243" t="s">
        <v>84</v>
      </c>
      <c r="Q850" s="1400">
        <v>43673</v>
      </c>
      <c r="R850" s="1726">
        <v>43715</v>
      </c>
      <c r="S850" s="1243">
        <f ca="1" t="shared" si="31"/>
        <v>189</v>
      </c>
      <c r="T850" s="1295" t="s">
        <v>106</v>
      </c>
      <c r="U850" s="1256" t="s">
        <v>3080</v>
      </c>
      <c r="V850" s="1257"/>
    </row>
    <row r="851" s="1452" customFormat="1" ht="20.1" customHeight="1" spans="1:22">
      <c r="A851" s="1840">
        <v>8</v>
      </c>
      <c r="B851" s="1841" t="s">
        <v>39</v>
      </c>
      <c r="C851" s="1842" t="s">
        <v>49</v>
      </c>
      <c r="D851" s="1878" t="s">
        <v>41</v>
      </c>
      <c r="E851" s="1383">
        <v>300800</v>
      </c>
      <c r="F851" s="1853" t="s">
        <v>3083</v>
      </c>
      <c r="G851" s="1227">
        <v>43723</v>
      </c>
      <c r="H851" s="1074">
        <v>43731</v>
      </c>
      <c r="I851" s="1249">
        <f ca="1" t="shared" si="28"/>
        <v>173</v>
      </c>
      <c r="J851" s="1856" t="s">
        <v>78</v>
      </c>
      <c r="K851" s="1249"/>
      <c r="L851" s="1858">
        <v>43734</v>
      </c>
      <c r="M851" s="1858"/>
      <c r="N851" s="1247" t="s">
        <v>3084</v>
      </c>
      <c r="O851" s="1246" t="s">
        <v>131</v>
      </c>
      <c r="P851" s="1243" t="s">
        <v>84</v>
      </c>
      <c r="Q851" s="1400">
        <v>43708</v>
      </c>
      <c r="R851" s="1864">
        <v>43723</v>
      </c>
      <c r="S851" s="1890">
        <f ca="1" t="shared" si="31"/>
        <v>181</v>
      </c>
      <c r="T851" s="1295" t="s">
        <v>47</v>
      </c>
      <c r="U851" s="1717" t="s">
        <v>3080</v>
      </c>
      <c r="V851" s="1257"/>
    </row>
    <row r="852" s="1452" customFormat="1" ht="21" customHeight="1" spans="1:22">
      <c r="A852" s="1914">
        <v>17</v>
      </c>
      <c r="B852" s="1841" t="s">
        <v>39</v>
      </c>
      <c r="C852" s="1842" t="s">
        <v>99</v>
      </c>
      <c r="D852" s="1878" t="s">
        <v>126</v>
      </c>
      <c r="E852" s="1383">
        <v>335800</v>
      </c>
      <c r="F852" s="1570" t="s">
        <v>3085</v>
      </c>
      <c r="G852" s="1227">
        <v>43725</v>
      </c>
      <c r="H852" s="1074">
        <v>43734</v>
      </c>
      <c r="I852" s="1916">
        <f ca="1" t="shared" ref="I852:I855" si="32">TODAY()-H852</f>
        <v>170</v>
      </c>
      <c r="J852" s="1856" t="s">
        <v>78</v>
      </c>
      <c r="K852" s="1249"/>
      <c r="L852" s="1858">
        <v>43735</v>
      </c>
      <c r="M852" s="1858"/>
      <c r="N852" s="1917" t="s">
        <v>3086</v>
      </c>
      <c r="O852" s="1624" t="s">
        <v>12</v>
      </c>
      <c r="P852" s="1625" t="s">
        <v>59</v>
      </c>
      <c r="Q852" s="1745">
        <v>43675</v>
      </c>
      <c r="R852" s="1921">
        <v>43726</v>
      </c>
      <c r="S852" s="1922">
        <f ca="1" t="shared" si="31"/>
        <v>178</v>
      </c>
      <c r="T852" s="1623" t="s">
        <v>106</v>
      </c>
      <c r="U852" s="1717" t="s">
        <v>1268</v>
      </c>
      <c r="V852" s="1257"/>
    </row>
    <row r="853" s="1452" customFormat="1" ht="20.1" customHeight="1" spans="1:22">
      <c r="A853" s="1914">
        <v>7</v>
      </c>
      <c r="B853" s="1841" t="s">
        <v>39</v>
      </c>
      <c r="C853" s="1842" t="s">
        <v>49</v>
      </c>
      <c r="D853" s="1878" t="s">
        <v>145</v>
      </c>
      <c r="E853" s="1383">
        <v>300800</v>
      </c>
      <c r="F853" s="1570" t="s">
        <v>3087</v>
      </c>
      <c r="G853" s="1227">
        <v>43719</v>
      </c>
      <c r="H853" s="1074">
        <v>43729</v>
      </c>
      <c r="I853" s="1918">
        <f ca="1" t="shared" si="32"/>
        <v>175</v>
      </c>
      <c r="J853" s="1856" t="s">
        <v>78</v>
      </c>
      <c r="K853" s="1249"/>
      <c r="L853" s="1858">
        <v>43735</v>
      </c>
      <c r="M853" s="1858"/>
      <c r="N853" s="1277" t="s">
        <v>3088</v>
      </c>
      <c r="O853" s="1246" t="s">
        <v>192</v>
      </c>
      <c r="P853" s="1249" t="s">
        <v>84</v>
      </c>
      <c r="Q853" s="1382">
        <v>43695</v>
      </c>
      <c r="R853" s="1864">
        <v>43719</v>
      </c>
      <c r="S853" s="1923">
        <f ca="1" t="shared" si="31"/>
        <v>185</v>
      </c>
      <c r="T853" s="1295" t="s">
        <v>106</v>
      </c>
      <c r="U853" s="1717" t="s">
        <v>1268</v>
      </c>
      <c r="V853" s="1257"/>
    </row>
    <row r="854" s="1452" customFormat="1" ht="20.1" customHeight="1" spans="1:22">
      <c r="A854" s="1914">
        <v>5</v>
      </c>
      <c r="B854" s="1841" t="s">
        <v>39</v>
      </c>
      <c r="C854" s="1842" t="s">
        <v>49</v>
      </c>
      <c r="D854" s="1878" t="s">
        <v>41</v>
      </c>
      <c r="E854" s="1383">
        <v>300800</v>
      </c>
      <c r="F854" s="1853" t="s">
        <v>3089</v>
      </c>
      <c r="G854" s="1227">
        <v>43720</v>
      </c>
      <c r="H854" s="1074">
        <v>43731</v>
      </c>
      <c r="I854" s="1918">
        <f ca="1" t="shared" si="32"/>
        <v>173</v>
      </c>
      <c r="J854" s="1856" t="s">
        <v>78</v>
      </c>
      <c r="K854" s="1249"/>
      <c r="L854" s="1858">
        <v>43735</v>
      </c>
      <c r="M854" s="1858"/>
      <c r="N854" s="1400" t="s">
        <v>3090</v>
      </c>
      <c r="O854" s="1246" t="s">
        <v>258</v>
      </c>
      <c r="P854" s="1243" t="s">
        <v>59</v>
      </c>
      <c r="Q854" s="1400">
        <v>43722</v>
      </c>
      <c r="R854" s="1864">
        <v>43733</v>
      </c>
      <c r="S854" s="1923">
        <f ca="1" t="shared" si="31"/>
        <v>171</v>
      </c>
      <c r="T854" s="1295" t="s">
        <v>106</v>
      </c>
      <c r="U854" s="1717" t="s">
        <v>3091</v>
      </c>
      <c r="V854" s="1257"/>
    </row>
    <row r="855" s="1452" customFormat="1" ht="21" customHeight="1" spans="1:22">
      <c r="A855" s="1914">
        <v>15</v>
      </c>
      <c r="B855" s="1841" t="s">
        <v>39</v>
      </c>
      <c r="C855" s="1842" t="s">
        <v>99</v>
      </c>
      <c r="D855" s="1878" t="s">
        <v>126</v>
      </c>
      <c r="E855" s="1383">
        <v>335800</v>
      </c>
      <c r="F855" s="1570" t="s">
        <v>3092</v>
      </c>
      <c r="G855" s="1227">
        <v>43725</v>
      </c>
      <c r="H855" s="1074">
        <v>43734</v>
      </c>
      <c r="I855" s="1916">
        <f ca="1" t="shared" si="32"/>
        <v>170</v>
      </c>
      <c r="J855" s="1856" t="s">
        <v>78</v>
      </c>
      <c r="K855" s="1249"/>
      <c r="L855" s="1858">
        <v>43735</v>
      </c>
      <c r="M855" s="1858"/>
      <c r="N855" s="1917" t="s">
        <v>3093</v>
      </c>
      <c r="O855" s="1624" t="s">
        <v>12</v>
      </c>
      <c r="P855" s="1625" t="s">
        <v>59</v>
      </c>
      <c r="Q855" s="1745">
        <v>43680</v>
      </c>
      <c r="R855" s="1921">
        <v>43726</v>
      </c>
      <c r="S855" s="1922">
        <f ca="1" t="shared" si="31"/>
        <v>178</v>
      </c>
      <c r="T855" s="1623" t="s">
        <v>106</v>
      </c>
      <c r="U855" s="1717" t="s">
        <v>1268</v>
      </c>
      <c r="V855" s="1257"/>
    </row>
    <row r="856" s="1452" customFormat="1" ht="20.1" customHeight="1" spans="1:22">
      <c r="A856" s="1914">
        <v>11</v>
      </c>
      <c r="B856" s="1841" t="s">
        <v>39</v>
      </c>
      <c r="C856" s="1842" t="s">
        <v>99</v>
      </c>
      <c r="D856" s="1383" t="s">
        <v>41</v>
      </c>
      <c r="E856" s="1383">
        <v>335800</v>
      </c>
      <c r="F856" s="1570" t="s">
        <v>3094</v>
      </c>
      <c r="G856" s="1227">
        <v>43714</v>
      </c>
      <c r="H856" s="1074">
        <v>43732</v>
      </c>
      <c r="I856" s="1918">
        <f ca="1" t="shared" ref="I856:I871" si="33">TODAY()-H856</f>
        <v>172</v>
      </c>
      <c r="J856" s="1856" t="s">
        <v>78</v>
      </c>
      <c r="K856" s="1243"/>
      <c r="L856" s="1857">
        <v>43738</v>
      </c>
      <c r="M856" s="1857"/>
      <c r="N856" s="1382" t="s">
        <v>3095</v>
      </c>
      <c r="O856" s="1247" t="s">
        <v>70</v>
      </c>
      <c r="P856" s="1249" t="s">
        <v>59</v>
      </c>
      <c r="Q856" s="1382">
        <v>43674</v>
      </c>
      <c r="R856" s="1864">
        <v>43715</v>
      </c>
      <c r="S856" s="1918">
        <f ca="1" t="shared" ref="S856:S871" si="34">TODAY()-R856</f>
        <v>189</v>
      </c>
      <c r="T856" s="1247" t="s">
        <v>106</v>
      </c>
      <c r="U856" s="1256"/>
      <c r="V856" s="1257"/>
    </row>
    <row r="857" s="1452" customFormat="1" ht="20.1" customHeight="1" spans="1:22">
      <c r="A857" s="1914">
        <v>5</v>
      </c>
      <c r="B857" s="1841" t="s">
        <v>39</v>
      </c>
      <c r="C857" s="1842" t="s">
        <v>49</v>
      </c>
      <c r="D857" s="1878" t="s">
        <v>41</v>
      </c>
      <c r="E857" s="1383">
        <v>300800</v>
      </c>
      <c r="F857" s="1853" t="s">
        <v>3096</v>
      </c>
      <c r="G857" s="1227">
        <v>43720</v>
      </c>
      <c r="H857" s="1074">
        <v>43731</v>
      </c>
      <c r="I857" s="1918">
        <f ca="1" t="shared" si="33"/>
        <v>173</v>
      </c>
      <c r="J857" s="1856" t="s">
        <v>78</v>
      </c>
      <c r="K857" s="1249"/>
      <c r="L857" s="1858">
        <v>43738</v>
      </c>
      <c r="M857" s="1858"/>
      <c r="N857" s="1277" t="s">
        <v>3097</v>
      </c>
      <c r="O857" s="1246" t="s">
        <v>171</v>
      </c>
      <c r="P857" s="1243" t="s">
        <v>59</v>
      </c>
      <c r="Q857" s="1400">
        <v>43702</v>
      </c>
      <c r="R857" s="1864">
        <v>43720</v>
      </c>
      <c r="S857" s="1923">
        <f ca="1" t="shared" si="34"/>
        <v>184</v>
      </c>
      <c r="T857" s="1295" t="s">
        <v>106</v>
      </c>
      <c r="U857" s="1717"/>
      <c r="V857" s="1257"/>
    </row>
    <row r="858" s="1452" customFormat="1" ht="20.1" customHeight="1" spans="1:22">
      <c r="A858" s="1914">
        <v>9</v>
      </c>
      <c r="B858" s="1841" t="s">
        <v>39</v>
      </c>
      <c r="C858" s="1842" t="s">
        <v>99</v>
      </c>
      <c r="D858" s="1383" t="s">
        <v>50</v>
      </c>
      <c r="E858" s="1383">
        <v>335800</v>
      </c>
      <c r="F858" s="1570" t="s">
        <v>3098</v>
      </c>
      <c r="G858" s="1227">
        <v>43718</v>
      </c>
      <c r="H858" s="1074">
        <v>43728</v>
      </c>
      <c r="I858" s="1918">
        <f ca="1" t="shared" si="33"/>
        <v>176</v>
      </c>
      <c r="J858" s="1856" t="s">
        <v>78</v>
      </c>
      <c r="K858" s="1243"/>
      <c r="L858" s="1858">
        <v>43738</v>
      </c>
      <c r="M858" s="1857"/>
      <c r="N858" s="1295" t="s">
        <v>3099</v>
      </c>
      <c r="O858" s="1246" t="s">
        <v>109</v>
      </c>
      <c r="P858" s="1243" t="s">
        <v>89</v>
      </c>
      <c r="Q858" s="1400">
        <v>43729</v>
      </c>
      <c r="R858" s="1726">
        <v>43729</v>
      </c>
      <c r="S858" s="1916">
        <f ca="1" t="shared" si="34"/>
        <v>175</v>
      </c>
      <c r="T858" s="1295" t="s">
        <v>47</v>
      </c>
      <c r="U858" s="1256"/>
      <c r="V858" s="1257"/>
    </row>
    <row r="859" s="1452" customFormat="1" ht="20.1" customHeight="1" spans="1:22">
      <c r="A859" s="1914">
        <v>8</v>
      </c>
      <c r="B859" s="1841" t="s">
        <v>39</v>
      </c>
      <c r="C859" s="1842" t="s">
        <v>99</v>
      </c>
      <c r="D859" s="1383" t="s">
        <v>50</v>
      </c>
      <c r="E859" s="1383">
        <v>335800</v>
      </c>
      <c r="F859" s="1570" t="s">
        <v>3100</v>
      </c>
      <c r="G859" s="1227">
        <v>43696</v>
      </c>
      <c r="H859" s="1074">
        <v>43703</v>
      </c>
      <c r="I859" s="1918">
        <f ca="1" t="shared" si="33"/>
        <v>201</v>
      </c>
      <c r="J859" s="1856" t="s">
        <v>78</v>
      </c>
      <c r="K859" s="1243"/>
      <c r="L859" s="1858">
        <v>43738</v>
      </c>
      <c r="M859" s="1857" t="s">
        <v>52</v>
      </c>
      <c r="N859" s="1277" t="s">
        <v>3101</v>
      </c>
      <c r="O859" s="1248" t="s">
        <v>274</v>
      </c>
      <c r="P859" s="1249" t="s">
        <v>89</v>
      </c>
      <c r="Q859" s="1400">
        <v>43721</v>
      </c>
      <c r="R859" s="1726">
        <v>43721</v>
      </c>
      <c r="S859" s="1923">
        <f ca="1" t="shared" si="34"/>
        <v>183</v>
      </c>
      <c r="T859" s="1740" t="s">
        <v>47</v>
      </c>
      <c r="U859" s="1256"/>
      <c r="V859" s="1257"/>
    </row>
    <row r="860" s="1452" customFormat="1" ht="21" customHeight="1" spans="1:22">
      <c r="A860" s="1914">
        <v>7</v>
      </c>
      <c r="B860" s="1841" t="s">
        <v>39</v>
      </c>
      <c r="C860" s="1842" t="s">
        <v>49</v>
      </c>
      <c r="D860" s="1878" t="s">
        <v>145</v>
      </c>
      <c r="E860" s="1383">
        <v>300800</v>
      </c>
      <c r="F860" s="1853" t="s">
        <v>3102</v>
      </c>
      <c r="G860" s="1227">
        <v>43731</v>
      </c>
      <c r="H860" s="1074">
        <v>43739</v>
      </c>
      <c r="I860" s="1918">
        <f ca="1" t="shared" si="33"/>
        <v>165</v>
      </c>
      <c r="J860" s="1856" t="s">
        <v>2859</v>
      </c>
      <c r="K860" s="1249"/>
      <c r="L860" s="1858">
        <v>43745</v>
      </c>
      <c r="M860" s="1858"/>
      <c r="N860" s="1242" t="s">
        <v>3103</v>
      </c>
      <c r="O860" s="1246" t="s">
        <v>88</v>
      </c>
      <c r="P860" s="1243" t="s">
        <v>89</v>
      </c>
      <c r="Q860" s="1382">
        <v>43729</v>
      </c>
      <c r="R860" s="1864">
        <v>43732</v>
      </c>
      <c r="S860" s="1923">
        <f ca="1" t="shared" si="34"/>
        <v>172</v>
      </c>
      <c r="T860" s="1295" t="s">
        <v>47</v>
      </c>
      <c r="U860" s="1717" t="s">
        <v>2098</v>
      </c>
      <c r="V860" s="1257"/>
    </row>
    <row r="861" s="1452" customFormat="1" ht="21" customHeight="1" spans="1:22">
      <c r="A861" s="1914">
        <v>2</v>
      </c>
      <c r="B861" s="1841" t="s">
        <v>39</v>
      </c>
      <c r="C861" s="1842" t="s">
        <v>49</v>
      </c>
      <c r="D861" s="1878" t="s">
        <v>753</v>
      </c>
      <c r="E861" s="1915">
        <f>300800+6000</f>
        <v>306800</v>
      </c>
      <c r="F861" s="1853" t="s">
        <v>3104</v>
      </c>
      <c r="G861" s="1227">
        <v>43721</v>
      </c>
      <c r="H861" s="1074">
        <v>43730</v>
      </c>
      <c r="I861" s="1918">
        <f ca="1" t="shared" si="33"/>
        <v>174</v>
      </c>
      <c r="J861" s="1856" t="s">
        <v>2859</v>
      </c>
      <c r="K861" s="1249"/>
      <c r="L861" s="1858">
        <v>43747</v>
      </c>
      <c r="M861" s="1858" t="s">
        <v>52</v>
      </c>
      <c r="N861" s="1277" t="s">
        <v>3105</v>
      </c>
      <c r="O861" s="1246" t="s">
        <v>45</v>
      </c>
      <c r="P861" s="1249" t="s">
        <v>46</v>
      </c>
      <c r="Q861" s="1382">
        <v>43737</v>
      </c>
      <c r="R861" s="1864">
        <v>43737</v>
      </c>
      <c r="S861" s="1923">
        <f ca="1" t="shared" si="34"/>
        <v>167</v>
      </c>
      <c r="T861" s="1247" t="s">
        <v>47</v>
      </c>
      <c r="U861" s="1717" t="s">
        <v>2104</v>
      </c>
      <c r="V861" s="1257"/>
    </row>
    <row r="862" s="1452" customFormat="1" ht="21" customHeight="1" spans="1:22">
      <c r="A862" s="1914">
        <v>27</v>
      </c>
      <c r="B862" s="1841" t="s">
        <v>39</v>
      </c>
      <c r="C862" s="1842" t="s">
        <v>99</v>
      </c>
      <c r="D862" s="1878" t="s">
        <v>126</v>
      </c>
      <c r="E862" s="1383">
        <v>335800</v>
      </c>
      <c r="F862" s="1570" t="s">
        <v>3106</v>
      </c>
      <c r="G862" s="1227">
        <v>43731</v>
      </c>
      <c r="H862" s="1074">
        <v>43739</v>
      </c>
      <c r="I862" s="1918">
        <f ca="1" t="shared" si="33"/>
        <v>165</v>
      </c>
      <c r="J862" s="1856" t="s">
        <v>3107</v>
      </c>
      <c r="K862" s="1249"/>
      <c r="L862" s="1858">
        <v>43748</v>
      </c>
      <c r="M862" s="1858"/>
      <c r="N862" s="1382" t="s">
        <v>3108</v>
      </c>
      <c r="O862" s="1247" t="s">
        <v>258</v>
      </c>
      <c r="P862" s="1249" t="s">
        <v>59</v>
      </c>
      <c r="Q862" s="1382">
        <v>43687</v>
      </c>
      <c r="R862" s="1864">
        <v>43732</v>
      </c>
      <c r="S862" s="1923">
        <f ca="1" t="shared" si="34"/>
        <v>172</v>
      </c>
      <c r="T862" s="1247" t="s">
        <v>47</v>
      </c>
      <c r="U862" s="1717"/>
      <c r="V862" s="1257"/>
    </row>
    <row r="863" s="1452" customFormat="1" ht="20.1" customHeight="1" spans="1:22">
      <c r="A863" s="1914">
        <v>14</v>
      </c>
      <c r="B863" s="1841" t="s">
        <v>39</v>
      </c>
      <c r="C863" s="1842" t="s">
        <v>96</v>
      </c>
      <c r="D863" s="1878" t="s">
        <v>41</v>
      </c>
      <c r="E863" s="1915">
        <f>307100+8800</f>
        <v>315900</v>
      </c>
      <c r="F863" s="1853" t="s">
        <v>3109</v>
      </c>
      <c r="G863" s="1227">
        <v>43720</v>
      </c>
      <c r="H863" s="1074">
        <v>43730</v>
      </c>
      <c r="I863" s="1918">
        <f ca="1" t="shared" si="33"/>
        <v>174</v>
      </c>
      <c r="J863" s="1856" t="s">
        <v>3107</v>
      </c>
      <c r="K863" s="1249"/>
      <c r="L863" s="1858">
        <v>43748</v>
      </c>
      <c r="M863" s="1858" t="s">
        <v>52</v>
      </c>
      <c r="N863" s="1277" t="s">
        <v>3110</v>
      </c>
      <c r="O863" s="1246" t="s">
        <v>122</v>
      </c>
      <c r="P863" s="1249" t="s">
        <v>84</v>
      </c>
      <c r="Q863" s="1382">
        <v>43742</v>
      </c>
      <c r="R863" s="1864">
        <v>43743</v>
      </c>
      <c r="S863" s="1923">
        <f ca="1" t="shared" si="34"/>
        <v>161</v>
      </c>
      <c r="T863" s="1295" t="s">
        <v>47</v>
      </c>
      <c r="U863" s="1717"/>
      <c r="V863" s="1257"/>
    </row>
    <row r="864" s="1452" customFormat="1" ht="20.1" customHeight="1" spans="1:22">
      <c r="A864" s="1914">
        <v>24</v>
      </c>
      <c r="B864" s="1841" t="s">
        <v>39</v>
      </c>
      <c r="C864" s="1842" t="s">
        <v>99</v>
      </c>
      <c r="D864" s="1385" t="s">
        <v>60</v>
      </c>
      <c r="E864" s="1915">
        <f>335800+8800</f>
        <v>344600</v>
      </c>
      <c r="F864" s="1430" t="s">
        <v>3111</v>
      </c>
      <c r="G864" s="1230">
        <v>43717</v>
      </c>
      <c r="H864" s="493">
        <v>43725</v>
      </c>
      <c r="I864" s="1918">
        <f ca="1" t="shared" si="33"/>
        <v>179</v>
      </c>
      <c r="J864" s="1856" t="s">
        <v>3107</v>
      </c>
      <c r="K864" s="1919"/>
      <c r="L864" s="1858">
        <v>43748</v>
      </c>
      <c r="M864" s="1857"/>
      <c r="N864" s="1242" t="s">
        <v>3112</v>
      </c>
      <c r="O864" s="1246" t="s">
        <v>131</v>
      </c>
      <c r="P864" s="1243" t="s">
        <v>84</v>
      </c>
      <c r="Q864" s="1400">
        <v>43738</v>
      </c>
      <c r="R864" s="1726">
        <v>43738</v>
      </c>
      <c r="S864" s="1918">
        <f ca="1" t="shared" si="34"/>
        <v>166</v>
      </c>
      <c r="T864" s="1295" t="s">
        <v>47</v>
      </c>
      <c r="U864" s="1256"/>
      <c r="V864" s="1257"/>
    </row>
    <row r="865" s="1452" customFormat="1" ht="21" customHeight="1" spans="1:22">
      <c r="A865" s="1914">
        <v>3</v>
      </c>
      <c r="B865" s="1841" t="s">
        <v>39</v>
      </c>
      <c r="C865" s="1842" t="s">
        <v>49</v>
      </c>
      <c r="D865" s="1878" t="s">
        <v>60</v>
      </c>
      <c r="E865" s="1915">
        <f>300800+6000</f>
        <v>306800</v>
      </c>
      <c r="F865" s="1570" t="s">
        <v>3113</v>
      </c>
      <c r="G865" s="1227">
        <v>43717</v>
      </c>
      <c r="H865" s="1074">
        <v>43725</v>
      </c>
      <c r="I865" s="1918">
        <f ca="1" t="shared" si="33"/>
        <v>179</v>
      </c>
      <c r="J865" s="1856" t="s">
        <v>43</v>
      </c>
      <c r="K865" s="1919"/>
      <c r="L865" s="1858">
        <v>43749</v>
      </c>
      <c r="M865" s="1858"/>
      <c r="N865" s="1281" t="s">
        <v>3114</v>
      </c>
      <c r="O865" s="1282" t="s">
        <v>465</v>
      </c>
      <c r="P865" s="1283" t="s">
        <v>89</v>
      </c>
      <c r="Q865" s="1382">
        <v>43742</v>
      </c>
      <c r="R865" s="1864">
        <v>43743</v>
      </c>
      <c r="S865" s="1923">
        <f ca="1" t="shared" si="34"/>
        <v>161</v>
      </c>
      <c r="T865" s="1305" t="s">
        <v>106</v>
      </c>
      <c r="U865" s="1717" t="s">
        <v>3115</v>
      </c>
      <c r="V865" s="1257"/>
    </row>
    <row r="866" s="1452" customFormat="1" ht="20.1" customHeight="1" spans="1:22">
      <c r="A866" s="1914">
        <v>21</v>
      </c>
      <c r="B866" s="1841" t="s">
        <v>39</v>
      </c>
      <c r="C866" s="1842" t="s">
        <v>99</v>
      </c>
      <c r="D866" s="1383" t="s">
        <v>60</v>
      </c>
      <c r="E866" s="1916">
        <v>335800</v>
      </c>
      <c r="F866" s="1570" t="s">
        <v>3116</v>
      </c>
      <c r="G866" s="1227">
        <v>43712</v>
      </c>
      <c r="H866" s="1074">
        <v>43721</v>
      </c>
      <c r="I866" s="1918">
        <f ca="1" t="shared" si="33"/>
        <v>183</v>
      </c>
      <c r="J866" s="1856" t="s">
        <v>3107</v>
      </c>
      <c r="K866" s="1243"/>
      <c r="L866" s="1857">
        <v>43751</v>
      </c>
      <c r="M866" s="1857"/>
      <c r="N866" s="1295" t="s">
        <v>3117</v>
      </c>
      <c r="O866" s="1246" t="s">
        <v>109</v>
      </c>
      <c r="P866" s="1243" t="s">
        <v>89</v>
      </c>
      <c r="Q866" s="1400">
        <v>43736</v>
      </c>
      <c r="R866" s="1726">
        <v>43737</v>
      </c>
      <c r="S866" s="1918">
        <f ca="1" t="shared" si="34"/>
        <v>167</v>
      </c>
      <c r="T866" s="1295" t="s">
        <v>47</v>
      </c>
      <c r="U866" s="1256" t="s">
        <v>3118</v>
      </c>
      <c r="V866" s="1257"/>
    </row>
    <row r="867" s="1452" customFormat="1" ht="21" customHeight="1" spans="1:21">
      <c r="A867" s="1914">
        <v>29</v>
      </c>
      <c r="B867" s="1849" t="s">
        <v>39</v>
      </c>
      <c r="C867" s="1842" t="s">
        <v>99</v>
      </c>
      <c r="D867" s="1876" t="s">
        <v>126</v>
      </c>
      <c r="E867" s="1385">
        <v>335800</v>
      </c>
      <c r="F867" s="1844" t="s">
        <v>3119</v>
      </c>
      <c r="G867" s="1230">
        <v>43743</v>
      </c>
      <c r="H867" s="493">
        <v>43750</v>
      </c>
      <c r="I867" s="1918">
        <f ca="1" t="shared" si="33"/>
        <v>154</v>
      </c>
      <c r="J867" s="1856" t="s">
        <v>3107</v>
      </c>
      <c r="K867" s="1249"/>
      <c r="L867" s="1858">
        <v>43752</v>
      </c>
      <c r="M867" s="1858"/>
      <c r="N867" s="1285" t="s">
        <v>3120</v>
      </c>
      <c r="O867" s="1282" t="s">
        <v>70</v>
      </c>
      <c r="P867" s="1283" t="s">
        <v>59</v>
      </c>
      <c r="Q867" s="1382">
        <v>43718</v>
      </c>
      <c r="R867" s="1864">
        <v>43744</v>
      </c>
      <c r="S867" s="1918">
        <f ca="1" t="shared" si="34"/>
        <v>160</v>
      </c>
      <c r="T867" s="1285" t="s">
        <v>106</v>
      </c>
      <c r="U867" s="1717" t="s">
        <v>2131</v>
      </c>
    </row>
    <row r="868" s="1452" customFormat="1" ht="21" customHeight="1" spans="1:22">
      <c r="A868" s="1914">
        <v>23</v>
      </c>
      <c r="B868" s="1841" t="s">
        <v>39</v>
      </c>
      <c r="C868" s="1842" t="s">
        <v>99</v>
      </c>
      <c r="D868" s="1878" t="s">
        <v>126</v>
      </c>
      <c r="E868" s="1383">
        <v>335800</v>
      </c>
      <c r="F868" s="1570" t="s">
        <v>3121</v>
      </c>
      <c r="G868" s="1227">
        <v>43737</v>
      </c>
      <c r="H868" s="1074">
        <v>43746</v>
      </c>
      <c r="I868" s="1918">
        <f ca="1" t="shared" si="33"/>
        <v>158</v>
      </c>
      <c r="J868" s="1856" t="s">
        <v>3107</v>
      </c>
      <c r="K868" s="1249"/>
      <c r="L868" s="1858">
        <v>43752</v>
      </c>
      <c r="M868" s="1858"/>
      <c r="N868" s="1281" t="s">
        <v>3122</v>
      </c>
      <c r="O868" s="1286" t="s">
        <v>225</v>
      </c>
      <c r="P868" s="1287" t="s">
        <v>84</v>
      </c>
      <c r="Q868" s="1400">
        <v>43721</v>
      </c>
      <c r="R868" s="1864">
        <v>43744</v>
      </c>
      <c r="S868" s="1923">
        <f ca="1" t="shared" si="34"/>
        <v>160</v>
      </c>
      <c r="T868" s="1305" t="s">
        <v>47</v>
      </c>
      <c r="U868" s="1717" t="s">
        <v>2131</v>
      </c>
      <c r="V868" s="1257"/>
    </row>
    <row r="869" s="1452" customFormat="1" ht="21" customHeight="1" spans="1:21">
      <c r="A869" s="1914">
        <v>25</v>
      </c>
      <c r="B869" s="1849" t="s">
        <v>39</v>
      </c>
      <c r="C869" s="1842" t="s">
        <v>99</v>
      </c>
      <c r="D869" s="1876" t="s">
        <v>126</v>
      </c>
      <c r="E869" s="1385">
        <v>335800</v>
      </c>
      <c r="F869" s="1844" t="s">
        <v>3123</v>
      </c>
      <c r="G869" s="1230">
        <v>43743</v>
      </c>
      <c r="H869" s="493">
        <v>43750</v>
      </c>
      <c r="I869" s="1918">
        <f ca="1" t="shared" si="33"/>
        <v>154</v>
      </c>
      <c r="J869" s="1856" t="s">
        <v>3107</v>
      </c>
      <c r="K869" s="1249"/>
      <c r="L869" s="1858">
        <v>43753</v>
      </c>
      <c r="M869" s="1858"/>
      <c r="N869" s="1281" t="s">
        <v>3124</v>
      </c>
      <c r="O869" s="1282" t="s">
        <v>258</v>
      </c>
      <c r="P869" s="1283" t="s">
        <v>59</v>
      </c>
      <c r="Q869" s="1382">
        <v>43709</v>
      </c>
      <c r="R869" s="1864">
        <v>43743</v>
      </c>
      <c r="S869" s="1918">
        <f ca="1" t="shared" si="34"/>
        <v>161</v>
      </c>
      <c r="T869" s="1285" t="s">
        <v>106</v>
      </c>
      <c r="U869" s="1717"/>
    </row>
    <row r="870" s="1452" customFormat="1" ht="21" customHeight="1" spans="1:21">
      <c r="A870" s="1914">
        <v>4</v>
      </c>
      <c r="B870" s="1849" t="s">
        <v>39</v>
      </c>
      <c r="C870" s="1842" t="s">
        <v>49</v>
      </c>
      <c r="D870" s="1876" t="s">
        <v>145</v>
      </c>
      <c r="E870" s="1385">
        <v>300800</v>
      </c>
      <c r="F870" s="1430" t="s">
        <v>3125</v>
      </c>
      <c r="G870" s="1230">
        <v>43725</v>
      </c>
      <c r="H870" s="493">
        <v>43734</v>
      </c>
      <c r="I870" s="1918">
        <f ca="1" t="shared" si="33"/>
        <v>170</v>
      </c>
      <c r="J870" s="1856" t="s">
        <v>43</v>
      </c>
      <c r="K870" s="1249"/>
      <c r="L870" s="1858">
        <v>43753</v>
      </c>
      <c r="M870" s="1858"/>
      <c r="N870" s="1277" t="s">
        <v>3126</v>
      </c>
      <c r="O870" s="1248" t="s">
        <v>109</v>
      </c>
      <c r="P870" s="1249" t="s">
        <v>89</v>
      </c>
      <c r="Q870" s="1382">
        <v>43738</v>
      </c>
      <c r="R870" s="1864">
        <v>43739</v>
      </c>
      <c r="S870" s="1918">
        <f ca="1" t="shared" si="34"/>
        <v>165</v>
      </c>
      <c r="T870" s="1247" t="s">
        <v>47</v>
      </c>
      <c r="U870" s="1717" t="s">
        <v>3127</v>
      </c>
    </row>
    <row r="871" s="1452" customFormat="1" ht="21" customHeight="1" spans="1:21">
      <c r="A871" s="1914">
        <v>27</v>
      </c>
      <c r="B871" s="1849" t="s">
        <v>39</v>
      </c>
      <c r="C871" s="1842" t="s">
        <v>99</v>
      </c>
      <c r="D871" s="1876" t="s">
        <v>126</v>
      </c>
      <c r="E871" s="1385">
        <v>335800</v>
      </c>
      <c r="F871" s="1844" t="s">
        <v>3128</v>
      </c>
      <c r="G871" s="1230">
        <v>43743</v>
      </c>
      <c r="H871" s="493">
        <v>43750</v>
      </c>
      <c r="I871" s="1918">
        <f ca="1" t="shared" si="33"/>
        <v>154</v>
      </c>
      <c r="J871" s="1856" t="s">
        <v>3107</v>
      </c>
      <c r="K871" s="1249"/>
      <c r="L871" s="1858">
        <v>43753</v>
      </c>
      <c r="M871" s="1858"/>
      <c r="N871" s="1247" t="s">
        <v>3129</v>
      </c>
      <c r="O871" s="1248" t="s">
        <v>225</v>
      </c>
      <c r="P871" s="1249" t="s">
        <v>84</v>
      </c>
      <c r="Q871" s="1382">
        <v>43701</v>
      </c>
      <c r="R871" s="1864">
        <v>43738</v>
      </c>
      <c r="S871" s="1918">
        <f ca="1" t="shared" si="34"/>
        <v>166</v>
      </c>
      <c r="T871" s="1247" t="s">
        <v>47</v>
      </c>
      <c r="U871" s="1717"/>
    </row>
    <row r="872" s="1452" customFormat="1" ht="20.1" customHeight="1" spans="1:22">
      <c r="A872" s="1914">
        <v>21</v>
      </c>
      <c r="B872" s="1849" t="s">
        <v>39</v>
      </c>
      <c r="C872" s="1842" t="s">
        <v>99</v>
      </c>
      <c r="D872" s="1383" t="s">
        <v>145</v>
      </c>
      <c r="E872" s="1916">
        <v>335800</v>
      </c>
      <c r="F872" s="1853" t="s">
        <v>3130</v>
      </c>
      <c r="G872" s="1227">
        <v>43739</v>
      </c>
      <c r="H872" s="1074">
        <v>43746</v>
      </c>
      <c r="I872" s="1918">
        <f ca="1" t="shared" ref="I872:I879" si="35">TODAY()-H872</f>
        <v>158</v>
      </c>
      <c r="J872" s="1856" t="s">
        <v>3107</v>
      </c>
      <c r="K872" s="1919"/>
      <c r="L872" s="1857">
        <v>43767</v>
      </c>
      <c r="M872" s="1857"/>
      <c r="N872" s="1242" t="s">
        <v>3131</v>
      </c>
      <c r="O872" s="1246" t="s">
        <v>12</v>
      </c>
      <c r="P872" s="1243" t="s">
        <v>59</v>
      </c>
      <c r="Q872" s="1400">
        <v>43730</v>
      </c>
      <c r="R872" s="1726">
        <v>43740</v>
      </c>
      <c r="S872" s="1918">
        <f ca="1" t="shared" ref="S872:S879" si="36">TODAY()-R872</f>
        <v>164</v>
      </c>
      <c r="T872" s="1295" t="s">
        <v>106</v>
      </c>
      <c r="U872" s="1256"/>
      <c r="V872" s="1257"/>
    </row>
    <row r="873" s="1452" customFormat="1" ht="21" customHeight="1" spans="1:21">
      <c r="A873" s="1914">
        <v>7</v>
      </c>
      <c r="B873" s="1849" t="s">
        <v>39</v>
      </c>
      <c r="C873" s="1842" t="s">
        <v>49</v>
      </c>
      <c r="D873" s="1876" t="s">
        <v>41</v>
      </c>
      <c r="E873" s="1385">
        <v>300800</v>
      </c>
      <c r="F873" s="1844" t="s">
        <v>3132</v>
      </c>
      <c r="G873" s="1230">
        <v>43742</v>
      </c>
      <c r="H873" s="493">
        <v>43750</v>
      </c>
      <c r="I873" s="1918">
        <f ca="1" t="shared" si="35"/>
        <v>154</v>
      </c>
      <c r="J873" s="1856" t="s">
        <v>43</v>
      </c>
      <c r="K873" s="1249"/>
      <c r="L873" s="1858">
        <v>43754</v>
      </c>
      <c r="M873" s="1858"/>
      <c r="N873" s="1281" t="s">
        <v>3133</v>
      </c>
      <c r="O873" s="1282" t="s">
        <v>114</v>
      </c>
      <c r="P873" s="1283" t="s">
        <v>89</v>
      </c>
      <c r="Q873" s="1382">
        <v>43709</v>
      </c>
      <c r="R873" s="1864">
        <v>43743</v>
      </c>
      <c r="S873" s="1918">
        <f ca="1" t="shared" si="36"/>
        <v>161</v>
      </c>
      <c r="T873" s="1285" t="s">
        <v>106</v>
      </c>
      <c r="U873" s="1717"/>
    </row>
    <row r="874" s="1452" customFormat="1" ht="21" customHeight="1" spans="1:21">
      <c r="A874" s="1914">
        <v>24</v>
      </c>
      <c r="B874" s="1849" t="s">
        <v>39</v>
      </c>
      <c r="C874" s="1842" t="s">
        <v>99</v>
      </c>
      <c r="D874" s="1876" t="s">
        <v>126</v>
      </c>
      <c r="E874" s="1385">
        <v>335800</v>
      </c>
      <c r="F874" s="1844" t="s">
        <v>3134</v>
      </c>
      <c r="G874" s="1230">
        <v>43743</v>
      </c>
      <c r="H874" s="493">
        <v>43750</v>
      </c>
      <c r="I874" s="1918">
        <f ca="1" t="shared" si="35"/>
        <v>154</v>
      </c>
      <c r="J874" s="1856" t="s">
        <v>3107</v>
      </c>
      <c r="K874" s="1249"/>
      <c r="L874" s="1858">
        <v>43754</v>
      </c>
      <c r="M874" s="1858"/>
      <c r="N874" s="1281" t="s">
        <v>3135</v>
      </c>
      <c r="O874" s="1282" t="s">
        <v>88</v>
      </c>
      <c r="P874" s="1283" t="s">
        <v>89</v>
      </c>
      <c r="Q874" s="1382">
        <v>43715</v>
      </c>
      <c r="R874" s="1864">
        <v>43744</v>
      </c>
      <c r="S874" s="1918">
        <f ca="1" t="shared" si="36"/>
        <v>160</v>
      </c>
      <c r="T874" s="1285" t="s">
        <v>47</v>
      </c>
      <c r="U874" s="1717"/>
    </row>
    <row r="875" s="1452" customFormat="1" ht="20.1" customHeight="1" spans="1:21">
      <c r="A875" s="1914">
        <v>14</v>
      </c>
      <c r="B875" s="1849" t="s">
        <v>39</v>
      </c>
      <c r="C875" s="1842" t="s">
        <v>99</v>
      </c>
      <c r="D875" s="1385" t="s">
        <v>41</v>
      </c>
      <c r="E875" s="1385">
        <v>335800</v>
      </c>
      <c r="F875" s="1844" t="s">
        <v>3136</v>
      </c>
      <c r="G875" s="1230">
        <v>43743</v>
      </c>
      <c r="H875" s="493">
        <v>43750</v>
      </c>
      <c r="I875" s="1918">
        <f ca="1" t="shared" si="35"/>
        <v>154</v>
      </c>
      <c r="J875" s="1856" t="s">
        <v>3107</v>
      </c>
      <c r="K875" s="1249"/>
      <c r="L875" s="1858">
        <v>43754</v>
      </c>
      <c r="M875" s="1858"/>
      <c r="N875" s="1382" t="s">
        <v>3137</v>
      </c>
      <c r="O875" s="1285" t="s">
        <v>88</v>
      </c>
      <c r="P875" s="1283" t="s">
        <v>89</v>
      </c>
      <c r="Q875" s="1382">
        <v>43687</v>
      </c>
      <c r="R875" s="1864">
        <v>43743</v>
      </c>
      <c r="S875" s="1918">
        <f ca="1" t="shared" si="36"/>
        <v>161</v>
      </c>
      <c r="T875" s="1285" t="s">
        <v>47</v>
      </c>
      <c r="U875" s="1717"/>
    </row>
    <row r="876" s="1452" customFormat="1" ht="21" customHeight="1" spans="1:21">
      <c r="A876" s="1914">
        <v>27</v>
      </c>
      <c r="B876" s="1849" t="s">
        <v>39</v>
      </c>
      <c r="C876" s="1842" t="s">
        <v>99</v>
      </c>
      <c r="D876" s="1876" t="s">
        <v>126</v>
      </c>
      <c r="E876" s="1385">
        <v>335800</v>
      </c>
      <c r="F876" s="1844" t="s">
        <v>3138</v>
      </c>
      <c r="G876" s="1230">
        <v>43743</v>
      </c>
      <c r="H876" s="493">
        <v>43750</v>
      </c>
      <c r="I876" s="1918">
        <f ca="1" t="shared" si="35"/>
        <v>154</v>
      </c>
      <c r="J876" s="1856" t="s">
        <v>3107</v>
      </c>
      <c r="K876" s="1249"/>
      <c r="L876" s="1858">
        <v>43754</v>
      </c>
      <c r="M876" s="1858"/>
      <c r="N876" s="1281" t="s">
        <v>3139</v>
      </c>
      <c r="O876" s="1282" t="s">
        <v>45</v>
      </c>
      <c r="P876" s="1283" t="s">
        <v>46</v>
      </c>
      <c r="Q876" s="1382">
        <v>43749</v>
      </c>
      <c r="R876" s="1864">
        <v>43749</v>
      </c>
      <c r="S876" s="1918">
        <f ca="1" t="shared" si="36"/>
        <v>155</v>
      </c>
      <c r="T876" s="1285" t="s">
        <v>106</v>
      </c>
      <c r="U876" s="1717"/>
    </row>
    <row r="877" s="1452" customFormat="1" ht="20.1" customHeight="1" spans="1:21">
      <c r="A877" s="1914">
        <v>13</v>
      </c>
      <c r="B877" s="1849" t="s">
        <v>39</v>
      </c>
      <c r="C877" s="1842" t="s">
        <v>99</v>
      </c>
      <c r="D877" s="1385" t="s">
        <v>41</v>
      </c>
      <c r="E877" s="1385">
        <v>335800</v>
      </c>
      <c r="F877" s="1844" t="s">
        <v>3140</v>
      </c>
      <c r="G877" s="1230">
        <v>43743</v>
      </c>
      <c r="H877" s="493">
        <v>43750</v>
      </c>
      <c r="I877" s="1918">
        <f ca="1" t="shared" si="35"/>
        <v>154</v>
      </c>
      <c r="J877" s="1856" t="s">
        <v>3107</v>
      </c>
      <c r="K877" s="1249"/>
      <c r="L877" s="1858">
        <v>43755</v>
      </c>
      <c r="M877" s="1858"/>
      <c r="N877" s="1382" t="s">
        <v>3141</v>
      </c>
      <c r="O877" s="1285" t="s">
        <v>192</v>
      </c>
      <c r="P877" s="1283" t="s">
        <v>84</v>
      </c>
      <c r="Q877" s="1382">
        <v>43689</v>
      </c>
      <c r="R877" s="1864">
        <v>43743</v>
      </c>
      <c r="S877" s="1918">
        <f ca="1" t="shared" si="36"/>
        <v>161</v>
      </c>
      <c r="T877" s="1285" t="s">
        <v>47</v>
      </c>
      <c r="U877" s="1717"/>
    </row>
    <row r="878" s="1452" customFormat="1" ht="21" customHeight="1" spans="1:21">
      <c r="A878" s="1914">
        <v>21</v>
      </c>
      <c r="B878" s="1849" t="s">
        <v>39</v>
      </c>
      <c r="C878" s="1842" t="s">
        <v>99</v>
      </c>
      <c r="D878" s="1876" t="s">
        <v>126</v>
      </c>
      <c r="E878" s="1385">
        <v>335800</v>
      </c>
      <c r="F878" s="1844" t="s">
        <v>3142</v>
      </c>
      <c r="G878" s="1230">
        <v>43743</v>
      </c>
      <c r="H878" s="493">
        <v>43750</v>
      </c>
      <c r="I878" s="1918">
        <f ca="1" t="shared" si="35"/>
        <v>154</v>
      </c>
      <c r="J878" s="1856" t="s">
        <v>3107</v>
      </c>
      <c r="K878" s="1249"/>
      <c r="L878" s="1858">
        <v>43755</v>
      </c>
      <c r="M878" s="1858"/>
      <c r="N878" s="1285" t="s">
        <v>3143</v>
      </c>
      <c r="O878" s="1282" t="s">
        <v>105</v>
      </c>
      <c r="P878" s="1283" t="s">
        <v>46</v>
      </c>
      <c r="Q878" s="1382">
        <v>43741</v>
      </c>
      <c r="R878" s="1864">
        <v>43744</v>
      </c>
      <c r="S878" s="1918">
        <f ca="1" t="shared" si="36"/>
        <v>160</v>
      </c>
      <c r="T878" s="1285" t="s">
        <v>106</v>
      </c>
      <c r="U878" s="1717"/>
    </row>
    <row r="879" s="1452" customFormat="1" ht="20.1" customHeight="1" spans="1:21">
      <c r="A879" s="1914">
        <v>20</v>
      </c>
      <c r="B879" s="1849" t="s">
        <v>39</v>
      </c>
      <c r="C879" s="1842" t="s">
        <v>99</v>
      </c>
      <c r="D879" s="1385" t="s">
        <v>41</v>
      </c>
      <c r="E879" s="1385">
        <v>335800</v>
      </c>
      <c r="F879" s="1844" t="s">
        <v>3144</v>
      </c>
      <c r="G879" s="1230">
        <v>43743</v>
      </c>
      <c r="H879" s="493">
        <v>43750</v>
      </c>
      <c r="I879" s="1918">
        <f ca="1" t="shared" si="35"/>
        <v>154</v>
      </c>
      <c r="J879" s="1856" t="s">
        <v>3107</v>
      </c>
      <c r="K879" s="1249"/>
      <c r="L879" s="1858">
        <v>43758</v>
      </c>
      <c r="M879" s="1858"/>
      <c r="N879" s="1382" t="s">
        <v>3145</v>
      </c>
      <c r="O879" s="1285" t="s">
        <v>70</v>
      </c>
      <c r="P879" s="1283" t="s">
        <v>59</v>
      </c>
      <c r="Q879" s="1382">
        <v>43693</v>
      </c>
      <c r="R879" s="1864">
        <v>43743</v>
      </c>
      <c r="S879" s="1918">
        <f ca="1" t="shared" si="36"/>
        <v>161</v>
      </c>
      <c r="T879" s="1285" t="s">
        <v>106</v>
      </c>
      <c r="U879" s="1717"/>
    </row>
    <row r="880" s="1452" customFormat="1" ht="20.1" customHeight="1" spans="1:21">
      <c r="A880" s="1914">
        <v>21</v>
      </c>
      <c r="B880" s="1849" t="s">
        <v>39</v>
      </c>
      <c r="C880" s="1842" t="s">
        <v>99</v>
      </c>
      <c r="D880" s="1385" t="s">
        <v>41</v>
      </c>
      <c r="E880" s="1385">
        <v>335800</v>
      </c>
      <c r="F880" s="1844" t="s">
        <v>3146</v>
      </c>
      <c r="G880" s="1230">
        <v>43743</v>
      </c>
      <c r="H880" s="493">
        <v>43750</v>
      </c>
      <c r="I880" s="1918">
        <f ca="1" t="shared" ref="I880:I886" si="37">TODAY()-H880</f>
        <v>154</v>
      </c>
      <c r="J880" s="1856" t="s">
        <v>3107</v>
      </c>
      <c r="K880" s="1249"/>
      <c r="L880" s="1858">
        <v>43758</v>
      </c>
      <c r="M880" s="1858"/>
      <c r="N880" s="1382" t="s">
        <v>3147</v>
      </c>
      <c r="O880" s="1285" t="s">
        <v>258</v>
      </c>
      <c r="P880" s="1283" t="s">
        <v>59</v>
      </c>
      <c r="Q880" s="1382">
        <v>43694</v>
      </c>
      <c r="R880" s="1864">
        <v>43743</v>
      </c>
      <c r="S880" s="1918">
        <f ca="1" t="shared" ref="S880:S886" si="38">TODAY()-R880</f>
        <v>161</v>
      </c>
      <c r="T880" s="1285" t="s">
        <v>47</v>
      </c>
      <c r="U880" s="1717"/>
    </row>
    <row r="881" s="1452" customFormat="1" ht="21" customHeight="1" spans="1:21">
      <c r="A881" s="1914">
        <v>7</v>
      </c>
      <c r="B881" s="1849" t="s">
        <v>39</v>
      </c>
      <c r="C881" s="1842" t="s">
        <v>49</v>
      </c>
      <c r="D881" s="1876" t="s">
        <v>145</v>
      </c>
      <c r="E881" s="1385">
        <v>300800</v>
      </c>
      <c r="F881" s="1844" t="s">
        <v>3148</v>
      </c>
      <c r="G881" s="1230">
        <v>43739</v>
      </c>
      <c r="H881" s="493">
        <v>43748</v>
      </c>
      <c r="I881" s="1918">
        <f ca="1" t="shared" si="37"/>
        <v>156</v>
      </c>
      <c r="J881" s="1856" t="s">
        <v>43</v>
      </c>
      <c r="K881" s="1249"/>
      <c r="L881" s="1858">
        <v>43758</v>
      </c>
      <c r="M881" s="1858"/>
      <c r="N881" s="1277" t="s">
        <v>3149</v>
      </c>
      <c r="O881" s="1248" t="s">
        <v>3150</v>
      </c>
      <c r="P881" s="1249" t="s">
        <v>89</v>
      </c>
      <c r="Q881" s="1382">
        <v>43740</v>
      </c>
      <c r="R881" s="1864">
        <v>43740</v>
      </c>
      <c r="S881" s="1918">
        <f ca="1" t="shared" si="38"/>
        <v>164</v>
      </c>
      <c r="T881" s="1247" t="s">
        <v>47</v>
      </c>
      <c r="U881" s="1717"/>
    </row>
    <row r="882" s="1452" customFormat="1" ht="21" customHeight="1" spans="1:22">
      <c r="A882" s="1914">
        <v>26</v>
      </c>
      <c r="B882" s="1849" t="s">
        <v>39</v>
      </c>
      <c r="C882" s="1842" t="s">
        <v>99</v>
      </c>
      <c r="D882" s="1878" t="s">
        <v>126</v>
      </c>
      <c r="E882" s="1383">
        <v>335800</v>
      </c>
      <c r="F882" s="1853" t="s">
        <v>3151</v>
      </c>
      <c r="G882" s="1227">
        <v>43743</v>
      </c>
      <c r="H882" s="1074">
        <v>43755</v>
      </c>
      <c r="I882" s="1918">
        <f ca="1" t="shared" si="37"/>
        <v>149</v>
      </c>
      <c r="J882" s="1856" t="s">
        <v>3107</v>
      </c>
      <c r="K882" s="1249"/>
      <c r="L882" s="1858">
        <v>43758</v>
      </c>
      <c r="M882" s="1858"/>
      <c r="N882" s="1281" t="s">
        <v>3152</v>
      </c>
      <c r="O882" s="1286" t="s">
        <v>465</v>
      </c>
      <c r="P882" s="1287" t="s">
        <v>89</v>
      </c>
      <c r="Q882" s="1400">
        <v>43708</v>
      </c>
      <c r="R882" s="1864">
        <v>43743</v>
      </c>
      <c r="S882" s="1923">
        <f ca="1" t="shared" si="38"/>
        <v>161</v>
      </c>
      <c r="T882" s="1305" t="s">
        <v>47</v>
      </c>
      <c r="U882" s="1717"/>
      <c r="V882" s="1257"/>
    </row>
    <row r="883" s="1452" customFormat="1" ht="20.1" customHeight="1" spans="1:22">
      <c r="A883" s="1914">
        <v>17</v>
      </c>
      <c r="B883" s="1849" t="s">
        <v>39</v>
      </c>
      <c r="C883" s="1842" t="s">
        <v>99</v>
      </c>
      <c r="D883" s="1383" t="s">
        <v>41</v>
      </c>
      <c r="E883" s="1383">
        <v>335800</v>
      </c>
      <c r="F883" s="1853" t="s">
        <v>3153</v>
      </c>
      <c r="G883" s="1227">
        <v>43731</v>
      </c>
      <c r="H883" s="1074">
        <v>43739</v>
      </c>
      <c r="I883" s="1918">
        <f ca="1" t="shared" si="37"/>
        <v>165</v>
      </c>
      <c r="J883" s="1856" t="s">
        <v>3107</v>
      </c>
      <c r="K883" s="1243"/>
      <c r="L883" s="1858">
        <v>43758</v>
      </c>
      <c r="M883" s="1857"/>
      <c r="N883" s="1382" t="s">
        <v>3154</v>
      </c>
      <c r="O883" s="1247" t="s">
        <v>105</v>
      </c>
      <c r="P883" s="1249" t="s">
        <v>46</v>
      </c>
      <c r="Q883" s="1382">
        <v>43687</v>
      </c>
      <c r="R883" s="1864">
        <v>43732</v>
      </c>
      <c r="S883" s="1918">
        <f ca="1" t="shared" si="38"/>
        <v>172</v>
      </c>
      <c r="T883" s="1247" t="s">
        <v>47</v>
      </c>
      <c r="U883" s="1256"/>
      <c r="V883" s="1257"/>
    </row>
    <row r="884" s="1452" customFormat="1" ht="21" customHeight="1" spans="1:21">
      <c r="A884" s="1914">
        <v>8</v>
      </c>
      <c r="B884" s="1849" t="s">
        <v>39</v>
      </c>
      <c r="C884" s="1842" t="s">
        <v>49</v>
      </c>
      <c r="D884" s="1876" t="s">
        <v>145</v>
      </c>
      <c r="E884" s="1385">
        <v>300800</v>
      </c>
      <c r="F884" s="1844" t="s">
        <v>3155</v>
      </c>
      <c r="G884" s="1230">
        <v>43742</v>
      </c>
      <c r="H884" s="493">
        <v>43750</v>
      </c>
      <c r="I884" s="1918">
        <f ca="1" t="shared" si="37"/>
        <v>154</v>
      </c>
      <c r="J884" s="1856" t="s">
        <v>43</v>
      </c>
      <c r="K884" s="1249"/>
      <c r="L884" s="1858">
        <v>43758</v>
      </c>
      <c r="M884" s="1858"/>
      <c r="N884" s="1285" t="s">
        <v>3156</v>
      </c>
      <c r="O884" s="1282" t="s">
        <v>74</v>
      </c>
      <c r="P884" s="1283" t="s">
        <v>46</v>
      </c>
      <c r="Q884" s="1382">
        <v>43748</v>
      </c>
      <c r="R884" s="1864">
        <v>43749</v>
      </c>
      <c r="S884" s="1918">
        <f ca="1" t="shared" si="38"/>
        <v>155</v>
      </c>
      <c r="T884" s="1247" t="s">
        <v>47</v>
      </c>
      <c r="U884" s="1717"/>
    </row>
    <row r="885" s="1452" customFormat="1" ht="20.1" customHeight="1" spans="1:21">
      <c r="A885" s="1914">
        <v>15</v>
      </c>
      <c r="B885" s="1849" t="s">
        <v>39</v>
      </c>
      <c r="C885" s="1842" t="s">
        <v>99</v>
      </c>
      <c r="D885" s="1385" t="s">
        <v>41</v>
      </c>
      <c r="E885" s="1385">
        <v>335800</v>
      </c>
      <c r="F885" s="1844" t="s">
        <v>3157</v>
      </c>
      <c r="G885" s="1230">
        <v>43743</v>
      </c>
      <c r="H885" s="493">
        <v>43750</v>
      </c>
      <c r="I885" s="1918">
        <f ca="1" t="shared" si="37"/>
        <v>154</v>
      </c>
      <c r="J885" s="1856" t="s">
        <v>3107</v>
      </c>
      <c r="K885" s="1249"/>
      <c r="L885" s="1858">
        <v>43755</v>
      </c>
      <c r="M885" s="1858"/>
      <c r="N885" s="1281" t="s">
        <v>3158</v>
      </c>
      <c r="O885" s="1282" t="s">
        <v>74</v>
      </c>
      <c r="P885" s="1283" t="s">
        <v>46</v>
      </c>
      <c r="Q885" s="1382">
        <v>43660</v>
      </c>
      <c r="R885" s="1864">
        <v>43743</v>
      </c>
      <c r="S885" s="1918">
        <f ca="1" t="shared" si="38"/>
        <v>161</v>
      </c>
      <c r="T885" s="1285" t="s">
        <v>47</v>
      </c>
      <c r="U885" s="1717"/>
    </row>
    <row r="886" s="1452" customFormat="1" ht="20.1" customHeight="1" spans="1:22">
      <c r="A886" s="1914">
        <v>15</v>
      </c>
      <c r="B886" s="1841" t="s">
        <v>39</v>
      </c>
      <c r="C886" s="1842" t="s">
        <v>99</v>
      </c>
      <c r="D886" s="1383" t="s">
        <v>41</v>
      </c>
      <c r="E886" s="1383">
        <v>335800</v>
      </c>
      <c r="F886" s="1853" t="s">
        <v>3159</v>
      </c>
      <c r="G886" s="1227">
        <v>43747</v>
      </c>
      <c r="H886" s="1074">
        <v>43754</v>
      </c>
      <c r="I886" s="1918">
        <f ca="1" t="shared" si="37"/>
        <v>150</v>
      </c>
      <c r="J886" s="1856" t="s">
        <v>3107</v>
      </c>
      <c r="K886" s="1243"/>
      <c r="L886" s="1857">
        <v>43759</v>
      </c>
      <c r="M886" s="1857"/>
      <c r="N886" s="1285" t="s">
        <v>3160</v>
      </c>
      <c r="O886" s="1286" t="s">
        <v>88</v>
      </c>
      <c r="P886" s="1287" t="s">
        <v>89</v>
      </c>
      <c r="Q886" s="1382">
        <v>43701</v>
      </c>
      <c r="R886" s="1864">
        <v>43747</v>
      </c>
      <c r="S886" s="1918">
        <f ca="1" t="shared" si="38"/>
        <v>157</v>
      </c>
      <c r="T886" s="1285" t="s">
        <v>47</v>
      </c>
      <c r="U886" s="1256"/>
      <c r="V886" s="1257"/>
    </row>
    <row r="887" s="1452" customFormat="1" ht="20.1" customHeight="1" spans="1:22">
      <c r="A887" s="1914">
        <v>18</v>
      </c>
      <c r="B887" s="1841" t="s">
        <v>39</v>
      </c>
      <c r="C887" s="1842" t="s">
        <v>99</v>
      </c>
      <c r="D887" s="1383" t="s">
        <v>145</v>
      </c>
      <c r="E887" s="1916">
        <v>335800</v>
      </c>
      <c r="F887" s="1853" t="s">
        <v>3161</v>
      </c>
      <c r="G887" s="1227">
        <v>43737</v>
      </c>
      <c r="H887" s="1074">
        <v>43746</v>
      </c>
      <c r="I887" s="1918">
        <f ca="1" t="shared" ref="I887:I896" si="39">TODAY()-H887</f>
        <v>158</v>
      </c>
      <c r="J887" s="1856" t="s">
        <v>3107</v>
      </c>
      <c r="K887" s="1243"/>
      <c r="L887" s="1857">
        <v>43761</v>
      </c>
      <c r="M887" s="1857"/>
      <c r="N887" s="1277" t="s">
        <v>3162</v>
      </c>
      <c r="O887" s="1246" t="s">
        <v>12</v>
      </c>
      <c r="P887" s="1243" t="s">
        <v>59</v>
      </c>
      <c r="Q887" s="1400">
        <v>43705</v>
      </c>
      <c r="R887" s="1726">
        <v>43738</v>
      </c>
      <c r="S887" s="1918">
        <f ca="1" t="shared" ref="S887:S896" si="40">TODAY()-R887</f>
        <v>166</v>
      </c>
      <c r="T887" s="1295" t="s">
        <v>47</v>
      </c>
      <c r="U887" s="1256"/>
      <c r="V887" s="1257"/>
    </row>
    <row r="888" s="1452" customFormat="1" ht="21" customHeight="1" spans="1:21">
      <c r="A888" s="1914">
        <v>9</v>
      </c>
      <c r="B888" s="1841" t="s">
        <v>39</v>
      </c>
      <c r="C888" s="1842" t="s">
        <v>49</v>
      </c>
      <c r="D888" s="1876" t="s">
        <v>41</v>
      </c>
      <c r="E888" s="1385">
        <v>300800</v>
      </c>
      <c r="F888" s="1844" t="s">
        <v>3163</v>
      </c>
      <c r="G888" s="1230">
        <v>43742</v>
      </c>
      <c r="H888" s="493">
        <v>43750</v>
      </c>
      <c r="I888" s="1918">
        <f ca="1" t="shared" si="39"/>
        <v>154</v>
      </c>
      <c r="J888" s="1856" t="s">
        <v>43</v>
      </c>
      <c r="K888" s="1249"/>
      <c r="L888" s="1857">
        <v>43761</v>
      </c>
      <c r="M888" s="1858"/>
      <c r="N888" s="1281" t="s">
        <v>3164</v>
      </c>
      <c r="O888" s="1282" t="s">
        <v>12</v>
      </c>
      <c r="P888" s="1283" t="s">
        <v>59</v>
      </c>
      <c r="Q888" s="1382">
        <v>43738</v>
      </c>
      <c r="R888" s="1864">
        <v>43743</v>
      </c>
      <c r="S888" s="1918">
        <f ca="1" t="shared" si="40"/>
        <v>161</v>
      </c>
      <c r="T888" s="1285" t="s">
        <v>47</v>
      </c>
      <c r="U888" s="1717"/>
    </row>
    <row r="889" s="1452" customFormat="1" ht="21" customHeight="1" spans="1:21">
      <c r="A889" s="1914">
        <v>22</v>
      </c>
      <c r="B889" s="1841" t="s">
        <v>39</v>
      </c>
      <c r="C889" s="1842" t="s">
        <v>99</v>
      </c>
      <c r="D889" s="1876" t="s">
        <v>126</v>
      </c>
      <c r="E889" s="1385">
        <v>335800</v>
      </c>
      <c r="F889" s="1844" t="s">
        <v>3165</v>
      </c>
      <c r="G889" s="1230">
        <v>43743</v>
      </c>
      <c r="H889" s="493">
        <v>43750</v>
      </c>
      <c r="I889" s="1918">
        <f ca="1" t="shared" si="39"/>
        <v>154</v>
      </c>
      <c r="J889" s="1856" t="s">
        <v>3107</v>
      </c>
      <c r="K889" s="1249"/>
      <c r="L889" s="1858">
        <v>43760</v>
      </c>
      <c r="M889" s="1858"/>
      <c r="N889" s="1281" t="s">
        <v>3166</v>
      </c>
      <c r="O889" s="1282" t="s">
        <v>465</v>
      </c>
      <c r="P889" s="1283" t="s">
        <v>89</v>
      </c>
      <c r="Q889" s="1382">
        <v>43745</v>
      </c>
      <c r="R889" s="1864">
        <v>43745</v>
      </c>
      <c r="S889" s="1918">
        <f ca="1" t="shared" si="40"/>
        <v>159</v>
      </c>
      <c r="T889" s="1285" t="s">
        <v>106</v>
      </c>
      <c r="U889" s="1717"/>
    </row>
    <row r="890" s="1452" customFormat="1" ht="21" customHeight="1" spans="1:22">
      <c r="A890" s="1914">
        <v>11</v>
      </c>
      <c r="B890" s="1841" t="s">
        <v>39</v>
      </c>
      <c r="C890" s="1842" t="s">
        <v>49</v>
      </c>
      <c r="D890" s="1878" t="s">
        <v>41</v>
      </c>
      <c r="E890" s="1383">
        <v>300800</v>
      </c>
      <c r="F890" s="1853" t="s">
        <v>3167</v>
      </c>
      <c r="G890" s="1227">
        <v>43748</v>
      </c>
      <c r="H890" s="1074">
        <v>43755</v>
      </c>
      <c r="I890" s="1918">
        <f ca="1" t="shared" si="39"/>
        <v>149</v>
      </c>
      <c r="J890" s="1856" t="s">
        <v>43</v>
      </c>
      <c r="K890" s="1249"/>
      <c r="L890" s="1857">
        <v>43761</v>
      </c>
      <c r="M890" s="1858"/>
      <c r="N890" s="1281" t="s">
        <v>3168</v>
      </c>
      <c r="O890" s="1286" t="s">
        <v>83</v>
      </c>
      <c r="P890" s="1287" t="s">
        <v>84</v>
      </c>
      <c r="Q890" s="1400">
        <v>43743</v>
      </c>
      <c r="R890" s="1864">
        <v>43748</v>
      </c>
      <c r="S890" s="1923">
        <f ca="1" t="shared" si="40"/>
        <v>156</v>
      </c>
      <c r="T890" s="1305" t="s">
        <v>47</v>
      </c>
      <c r="U890" s="1717"/>
      <c r="V890" s="1257"/>
    </row>
    <row r="891" s="1452" customFormat="1" ht="21" customHeight="1" spans="1:22">
      <c r="A891" s="1914">
        <v>18</v>
      </c>
      <c r="B891" s="1841" t="s">
        <v>39</v>
      </c>
      <c r="C891" s="1842" t="s">
        <v>99</v>
      </c>
      <c r="D891" s="1878" t="s">
        <v>126</v>
      </c>
      <c r="E891" s="1383">
        <v>335800</v>
      </c>
      <c r="F891" s="1570" t="s">
        <v>3169</v>
      </c>
      <c r="G891" s="1227">
        <v>43739</v>
      </c>
      <c r="H891" s="1074">
        <v>43748</v>
      </c>
      <c r="I891" s="1918">
        <f ca="1" t="shared" si="39"/>
        <v>156</v>
      </c>
      <c r="J891" s="1856" t="s">
        <v>3107</v>
      </c>
      <c r="K891" s="1249"/>
      <c r="L891" s="1858">
        <v>43762</v>
      </c>
      <c r="M891" s="1858"/>
      <c r="N891" s="1382" t="s">
        <v>3170</v>
      </c>
      <c r="O891" s="1247" t="s">
        <v>17</v>
      </c>
      <c r="P891" s="1249" t="s">
        <v>46</v>
      </c>
      <c r="Q891" s="1382">
        <v>43701</v>
      </c>
      <c r="R891" s="1864">
        <v>43740</v>
      </c>
      <c r="S891" s="1923">
        <f ca="1" t="shared" si="40"/>
        <v>164</v>
      </c>
      <c r="T891" s="1247" t="s">
        <v>47</v>
      </c>
      <c r="U891" s="1717"/>
      <c r="V891" s="1257"/>
    </row>
    <row r="892" s="1452" customFormat="1" ht="21" customHeight="1" spans="1:22">
      <c r="A892" s="1914">
        <v>12</v>
      </c>
      <c r="B892" s="1841" t="s">
        <v>39</v>
      </c>
      <c r="C892" s="1842" t="s">
        <v>49</v>
      </c>
      <c r="D892" s="1878" t="s">
        <v>41</v>
      </c>
      <c r="E892" s="1383">
        <v>300800</v>
      </c>
      <c r="F892" s="1853" t="s">
        <v>3171</v>
      </c>
      <c r="G892" s="1227">
        <v>43748</v>
      </c>
      <c r="H892" s="1074">
        <v>43755</v>
      </c>
      <c r="I892" s="1918">
        <f ca="1" t="shared" si="39"/>
        <v>149</v>
      </c>
      <c r="J892" s="1856" t="s">
        <v>43</v>
      </c>
      <c r="K892" s="1249"/>
      <c r="L892" s="1858">
        <v>43766</v>
      </c>
      <c r="M892" s="1858"/>
      <c r="N892" s="1281" t="s">
        <v>3172</v>
      </c>
      <c r="O892" s="1286" t="s">
        <v>274</v>
      </c>
      <c r="P892" s="1287" t="s">
        <v>89</v>
      </c>
      <c r="Q892" s="1400">
        <v>43745</v>
      </c>
      <c r="R892" s="1864">
        <v>43748</v>
      </c>
      <c r="S892" s="1923">
        <f ca="1" t="shared" si="40"/>
        <v>156</v>
      </c>
      <c r="T892" s="1305" t="s">
        <v>106</v>
      </c>
      <c r="U892" s="1717"/>
      <c r="V892" s="1257"/>
    </row>
    <row r="893" s="1452" customFormat="1" ht="21" customHeight="1" spans="1:22">
      <c r="A893" s="1914">
        <v>26</v>
      </c>
      <c r="B893" s="1841" t="s">
        <v>39</v>
      </c>
      <c r="C893" s="1842" t="s">
        <v>125</v>
      </c>
      <c r="D893" s="1878" t="s">
        <v>126</v>
      </c>
      <c r="E893" s="1383">
        <v>340600</v>
      </c>
      <c r="F893" s="1853" t="s">
        <v>3173</v>
      </c>
      <c r="G893" s="1227">
        <v>43749</v>
      </c>
      <c r="H893" s="1074">
        <v>43758</v>
      </c>
      <c r="I893" s="1918">
        <f ca="1" t="shared" si="39"/>
        <v>146</v>
      </c>
      <c r="J893" s="1856" t="s">
        <v>78</v>
      </c>
      <c r="K893" s="1249"/>
      <c r="L893" s="1858">
        <v>43766</v>
      </c>
      <c r="M893" s="1858"/>
      <c r="N893" s="1281" t="s">
        <v>3174</v>
      </c>
      <c r="O893" s="1286" t="s">
        <v>122</v>
      </c>
      <c r="P893" s="1249" t="s">
        <v>84</v>
      </c>
      <c r="Q893" s="1400">
        <v>43751</v>
      </c>
      <c r="R893" s="1400">
        <v>43751</v>
      </c>
      <c r="S893" s="1923">
        <f ca="1" t="shared" si="40"/>
        <v>153</v>
      </c>
      <c r="T893" s="1305" t="s">
        <v>47</v>
      </c>
      <c r="U893" s="1717"/>
      <c r="V893" s="1257"/>
    </row>
    <row r="894" s="1452" customFormat="1" ht="21" customHeight="1" spans="1:22">
      <c r="A894" s="1914">
        <v>25</v>
      </c>
      <c r="B894" s="1841" t="s">
        <v>39</v>
      </c>
      <c r="C894" s="1842" t="s">
        <v>125</v>
      </c>
      <c r="D894" s="1878" t="s">
        <v>126</v>
      </c>
      <c r="E894" s="1383">
        <v>340600</v>
      </c>
      <c r="F894" s="1853" t="s">
        <v>3175</v>
      </c>
      <c r="G894" s="1227">
        <v>43749</v>
      </c>
      <c r="H894" s="1074">
        <v>43758</v>
      </c>
      <c r="I894" s="1918">
        <f ca="1" t="shared" si="39"/>
        <v>146</v>
      </c>
      <c r="J894" s="1856" t="s">
        <v>78</v>
      </c>
      <c r="K894" s="1249"/>
      <c r="L894" s="1858">
        <v>43760</v>
      </c>
      <c r="M894" s="1858"/>
      <c r="N894" s="1247" t="s">
        <v>3176</v>
      </c>
      <c r="O894" s="1248" t="s">
        <v>45</v>
      </c>
      <c r="P894" s="1249" t="s">
        <v>46</v>
      </c>
      <c r="Q894" s="1400">
        <v>43750</v>
      </c>
      <c r="R894" s="1864">
        <v>43750</v>
      </c>
      <c r="S894" s="1923">
        <f ca="1" t="shared" si="40"/>
        <v>154</v>
      </c>
      <c r="T894" s="1305" t="s">
        <v>47</v>
      </c>
      <c r="U894" s="1717"/>
      <c r="V894" s="1257"/>
    </row>
    <row r="895" s="1452" customFormat="1" ht="21" customHeight="1" spans="1:21">
      <c r="A895" s="1914">
        <v>10</v>
      </c>
      <c r="B895" s="1841" t="s">
        <v>39</v>
      </c>
      <c r="C895" s="1842" t="s">
        <v>49</v>
      </c>
      <c r="D895" s="1876" t="s">
        <v>41</v>
      </c>
      <c r="E895" s="1385">
        <v>300800</v>
      </c>
      <c r="F895" s="1853" t="s">
        <v>3177</v>
      </c>
      <c r="G895" s="1230">
        <v>43742</v>
      </c>
      <c r="H895" s="493">
        <v>43750</v>
      </c>
      <c r="I895" s="1918">
        <f ca="1" t="shared" si="39"/>
        <v>154</v>
      </c>
      <c r="J895" s="1856" t="s">
        <v>43</v>
      </c>
      <c r="K895" s="1249"/>
      <c r="L895" s="1858">
        <v>43754</v>
      </c>
      <c r="M895" s="1858"/>
      <c r="N895" s="1281" t="s">
        <v>3178</v>
      </c>
      <c r="O895" s="1282" t="s">
        <v>45</v>
      </c>
      <c r="P895" s="1283" t="s">
        <v>46</v>
      </c>
      <c r="Q895" s="1382">
        <v>43716</v>
      </c>
      <c r="R895" s="1864">
        <v>43743</v>
      </c>
      <c r="S895" s="1918">
        <f ca="1" t="shared" si="40"/>
        <v>161</v>
      </c>
      <c r="T895" s="1285" t="s">
        <v>47</v>
      </c>
      <c r="U895" s="1717"/>
    </row>
    <row r="896" s="1452" customFormat="1" ht="21" customHeight="1" spans="1:21">
      <c r="A896" s="1914">
        <v>8</v>
      </c>
      <c r="B896" s="1841" t="s">
        <v>39</v>
      </c>
      <c r="C896" s="1842" t="s">
        <v>49</v>
      </c>
      <c r="D896" s="1878" t="s">
        <v>90</v>
      </c>
      <c r="E896" s="1383">
        <v>300800</v>
      </c>
      <c r="F896" s="1853" t="s">
        <v>3179</v>
      </c>
      <c r="G896" s="1227">
        <v>43757</v>
      </c>
      <c r="H896" s="1074">
        <v>43766</v>
      </c>
      <c r="I896" s="1918">
        <f ca="1" t="shared" si="39"/>
        <v>138</v>
      </c>
      <c r="J896" s="1856" t="s">
        <v>43</v>
      </c>
      <c r="K896" s="1920"/>
      <c r="L896" s="1858">
        <v>43767</v>
      </c>
      <c r="M896" s="1858"/>
      <c r="N896" s="1281" t="s">
        <v>3180</v>
      </c>
      <c r="O896" s="1286" t="s">
        <v>45</v>
      </c>
      <c r="P896" s="1287" t="s">
        <v>59</v>
      </c>
      <c r="Q896" s="1382">
        <v>43716</v>
      </c>
      <c r="R896" s="1864">
        <v>43758</v>
      </c>
      <c r="S896" s="1918">
        <f ca="1" t="shared" si="40"/>
        <v>146</v>
      </c>
      <c r="T896" s="1305" t="s">
        <v>47</v>
      </c>
      <c r="U896" s="1717"/>
    </row>
    <row r="897" s="1452" customFormat="1" ht="20.1" customHeight="1" spans="1:22">
      <c r="A897" s="1914">
        <v>19</v>
      </c>
      <c r="B897" s="1841" t="s">
        <v>39</v>
      </c>
      <c r="C897" s="1842" t="s">
        <v>99</v>
      </c>
      <c r="D897" s="1383" t="s">
        <v>226</v>
      </c>
      <c r="E897" s="1383">
        <v>335800</v>
      </c>
      <c r="F897" s="1853" t="s">
        <v>3181</v>
      </c>
      <c r="G897" s="1845">
        <v>43761</v>
      </c>
      <c r="H897" s="1074">
        <v>43771</v>
      </c>
      <c r="I897" s="1918">
        <f ca="1" t="shared" ref="I897:I902" si="41">TODAY()-H897</f>
        <v>133</v>
      </c>
      <c r="J897" s="1856" t="s">
        <v>78</v>
      </c>
      <c r="K897" s="1243"/>
      <c r="L897" s="1857">
        <v>43797</v>
      </c>
      <c r="M897" s="1857"/>
      <c r="N897" s="1285" t="s">
        <v>3182</v>
      </c>
      <c r="O897" s="1282" t="s">
        <v>258</v>
      </c>
      <c r="P897" s="1283" t="s">
        <v>59</v>
      </c>
      <c r="Q897" s="1382">
        <v>43757</v>
      </c>
      <c r="R897" s="1864">
        <v>43761</v>
      </c>
      <c r="S897" s="1918">
        <f ca="1" t="shared" ref="S897:S902" si="42">TODAY()-R897</f>
        <v>143</v>
      </c>
      <c r="T897" s="1285" t="s">
        <v>47</v>
      </c>
      <c r="U897" s="1256"/>
      <c r="V897" s="1257"/>
    </row>
    <row r="898" s="1452" customFormat="1" ht="21" customHeight="1" spans="1:22">
      <c r="A898" s="1914">
        <v>10</v>
      </c>
      <c r="B898" s="1841" t="s">
        <v>39</v>
      </c>
      <c r="C898" s="1842" t="s">
        <v>49</v>
      </c>
      <c r="D898" s="1878" t="s">
        <v>41</v>
      </c>
      <c r="E898" s="1383">
        <v>300800</v>
      </c>
      <c r="F898" s="1853" t="s">
        <v>3183</v>
      </c>
      <c r="G898" s="1845">
        <v>43757</v>
      </c>
      <c r="H898" s="1074">
        <v>43766</v>
      </c>
      <c r="I898" s="1918">
        <f ca="1" t="shared" si="41"/>
        <v>138</v>
      </c>
      <c r="J898" s="1856" t="s">
        <v>43</v>
      </c>
      <c r="K898" s="1249"/>
      <c r="L898" s="1858">
        <v>43767</v>
      </c>
      <c r="M898" s="1858"/>
      <c r="N898" s="1277" t="s">
        <v>3184</v>
      </c>
      <c r="O898" s="1286" t="s">
        <v>122</v>
      </c>
      <c r="P898" s="1287" t="s">
        <v>84</v>
      </c>
      <c r="Q898" s="1400">
        <v>43764</v>
      </c>
      <c r="R898" s="1864">
        <v>43764</v>
      </c>
      <c r="S898" s="1923">
        <f ca="1" t="shared" si="42"/>
        <v>140</v>
      </c>
      <c r="T898" s="1305" t="s">
        <v>47</v>
      </c>
      <c r="U898" s="1717"/>
      <c r="V898" s="1257"/>
    </row>
    <row r="899" s="1452" customFormat="1" ht="21" customHeight="1" spans="1:21">
      <c r="A899" s="1914">
        <v>3</v>
      </c>
      <c r="B899" s="1841" t="s">
        <v>39</v>
      </c>
      <c r="C899" s="1842" t="s">
        <v>49</v>
      </c>
      <c r="D899" s="1878" t="s">
        <v>50</v>
      </c>
      <c r="E899" s="1383">
        <v>300800</v>
      </c>
      <c r="F899" s="1853" t="s">
        <v>3185</v>
      </c>
      <c r="G899" s="1845">
        <v>43758</v>
      </c>
      <c r="H899" s="1074">
        <v>43766</v>
      </c>
      <c r="I899" s="1918">
        <f ca="1" t="shared" si="41"/>
        <v>138</v>
      </c>
      <c r="J899" s="1856" t="s">
        <v>43</v>
      </c>
      <c r="K899" s="1249"/>
      <c r="L899" s="1858">
        <v>43767</v>
      </c>
      <c r="M899" s="1858"/>
      <c r="N899" s="1281" t="s">
        <v>3186</v>
      </c>
      <c r="O899" s="1286" t="s">
        <v>17</v>
      </c>
      <c r="P899" s="1287" t="s">
        <v>46</v>
      </c>
      <c r="Q899" s="1382">
        <v>43745</v>
      </c>
      <c r="R899" s="1864">
        <v>43758</v>
      </c>
      <c r="S899" s="1918">
        <f ca="1" t="shared" si="42"/>
        <v>146</v>
      </c>
      <c r="T899" s="1305" t="s">
        <v>106</v>
      </c>
      <c r="U899" s="1717"/>
    </row>
    <row r="900" s="1452" customFormat="1" ht="21" customHeight="1" spans="1:22">
      <c r="A900" s="1914">
        <v>30</v>
      </c>
      <c r="B900" s="1841" t="s">
        <v>39</v>
      </c>
      <c r="C900" s="1842" t="s">
        <v>2304</v>
      </c>
      <c r="D900" s="1878" t="s">
        <v>126</v>
      </c>
      <c r="E900" s="1915">
        <f>401800+5000</f>
        <v>406800</v>
      </c>
      <c r="F900" s="1853" t="s">
        <v>3187</v>
      </c>
      <c r="G900" s="1227">
        <v>43731</v>
      </c>
      <c r="H900" s="1227">
        <v>43739</v>
      </c>
      <c r="I900" s="1918">
        <f ca="1" t="shared" si="41"/>
        <v>165</v>
      </c>
      <c r="J900" s="1856" t="s">
        <v>140</v>
      </c>
      <c r="K900" s="1249"/>
      <c r="L900" s="1858">
        <v>43769</v>
      </c>
      <c r="M900" s="1858"/>
      <c r="N900" s="1242" t="s">
        <v>3188</v>
      </c>
      <c r="O900" s="1248" t="s">
        <v>80</v>
      </c>
      <c r="P900" s="1243" t="s">
        <v>46</v>
      </c>
      <c r="Q900" s="1382">
        <v>43739</v>
      </c>
      <c r="R900" s="1864">
        <v>43739</v>
      </c>
      <c r="S900" s="1923">
        <f ca="1" t="shared" si="42"/>
        <v>165</v>
      </c>
      <c r="T900" s="1896" t="s">
        <v>47</v>
      </c>
      <c r="U900" s="1717"/>
      <c r="V900" s="1257"/>
    </row>
    <row r="901" s="1452" customFormat="1" ht="21" customHeight="1" spans="1:22">
      <c r="A901" s="1914">
        <v>18</v>
      </c>
      <c r="B901" s="1841" t="s">
        <v>39</v>
      </c>
      <c r="C901" s="1842" t="s">
        <v>49</v>
      </c>
      <c r="D901" s="1878" t="s">
        <v>41</v>
      </c>
      <c r="E901" s="1383">
        <v>300800</v>
      </c>
      <c r="F901" s="1853" t="s">
        <v>3189</v>
      </c>
      <c r="G901" s="1845">
        <v>43757</v>
      </c>
      <c r="H901" s="1074">
        <v>43766</v>
      </c>
      <c r="I901" s="1918">
        <f ca="1" t="shared" si="41"/>
        <v>138</v>
      </c>
      <c r="J901" s="1856" t="s">
        <v>43</v>
      </c>
      <c r="K901" s="1249"/>
      <c r="L901" s="1858">
        <v>43767</v>
      </c>
      <c r="M901" s="1858"/>
      <c r="N901" s="1281" t="s">
        <v>3190</v>
      </c>
      <c r="O901" s="1286" t="s">
        <v>58</v>
      </c>
      <c r="P901" s="1287" t="s">
        <v>59</v>
      </c>
      <c r="Q901" s="1400">
        <v>43765</v>
      </c>
      <c r="R901" s="1864">
        <v>43767</v>
      </c>
      <c r="S901" s="1918">
        <f ca="1" t="shared" si="42"/>
        <v>137</v>
      </c>
      <c r="T901" s="1285" t="s">
        <v>47</v>
      </c>
      <c r="U901" s="1717"/>
      <c r="V901" s="1257"/>
    </row>
    <row r="902" s="1452" customFormat="1" ht="20.1" customHeight="1" spans="1:22">
      <c r="A902" s="1914">
        <v>30</v>
      </c>
      <c r="B902" s="1841" t="s">
        <v>39</v>
      </c>
      <c r="C902" s="1851" t="s">
        <v>99</v>
      </c>
      <c r="D902" s="1383" t="s">
        <v>41</v>
      </c>
      <c r="E902" s="1383">
        <v>335800</v>
      </c>
      <c r="F902" s="1853" t="s">
        <v>3191</v>
      </c>
      <c r="G902" s="1227">
        <v>43756</v>
      </c>
      <c r="H902" s="1074">
        <v>43780</v>
      </c>
      <c r="I902" s="1918">
        <f ca="1" t="shared" si="41"/>
        <v>124</v>
      </c>
      <c r="J902" s="1856" t="s">
        <v>78</v>
      </c>
      <c r="K902" s="1243"/>
      <c r="L902" s="1857">
        <v>43797</v>
      </c>
      <c r="M902" s="1857"/>
      <c r="N902" s="1285" t="s">
        <v>3192</v>
      </c>
      <c r="O902" s="1286" t="s">
        <v>465</v>
      </c>
      <c r="P902" s="1287" t="s">
        <v>89</v>
      </c>
      <c r="Q902" s="1382">
        <v>43703</v>
      </c>
      <c r="R902" s="1864">
        <v>43756</v>
      </c>
      <c r="S902" s="1918">
        <f ca="1" t="shared" si="42"/>
        <v>148</v>
      </c>
      <c r="T902" s="1285" t="s">
        <v>106</v>
      </c>
      <c r="U902" s="1256"/>
      <c r="V902" s="1257"/>
    </row>
    <row r="903" s="1452" customFormat="1" ht="21" customHeight="1" spans="1:21">
      <c r="A903" s="1914">
        <v>3</v>
      </c>
      <c r="B903" s="1841" t="s">
        <v>39</v>
      </c>
      <c r="C903" s="1842" t="s">
        <v>49</v>
      </c>
      <c r="D903" s="1878" t="s">
        <v>50</v>
      </c>
      <c r="E903" s="1383">
        <v>300800</v>
      </c>
      <c r="F903" s="1853" t="s">
        <v>3193</v>
      </c>
      <c r="G903" s="1845">
        <v>43758</v>
      </c>
      <c r="H903" s="1074">
        <v>43766</v>
      </c>
      <c r="I903" s="1918">
        <f ca="1" t="shared" ref="I903:I906" si="43">TODAY()-H903</f>
        <v>138</v>
      </c>
      <c r="J903" s="1856" t="s">
        <v>43</v>
      </c>
      <c r="K903" s="1249"/>
      <c r="L903" s="1858">
        <v>43767</v>
      </c>
      <c r="M903" s="1858"/>
      <c r="N903" s="1281" t="s">
        <v>3194</v>
      </c>
      <c r="O903" s="1286" t="s">
        <v>83</v>
      </c>
      <c r="P903" s="1287" t="s">
        <v>84</v>
      </c>
      <c r="Q903" s="1400">
        <v>43739</v>
      </c>
      <c r="R903" s="1864">
        <v>43758</v>
      </c>
      <c r="S903" s="1923">
        <f ca="1" t="shared" ref="S903:S906" si="44">TODAY()-R903</f>
        <v>146</v>
      </c>
      <c r="T903" s="1305" t="s">
        <v>47</v>
      </c>
      <c r="U903" s="1717"/>
    </row>
    <row r="904" s="1452" customFormat="1" ht="21" customHeight="1" spans="1:21">
      <c r="A904" s="1914">
        <v>4</v>
      </c>
      <c r="B904" s="1841" t="s">
        <v>39</v>
      </c>
      <c r="C904" s="1842" t="s">
        <v>49</v>
      </c>
      <c r="D904" s="1878" t="s">
        <v>50</v>
      </c>
      <c r="E904" s="1383">
        <v>300800</v>
      </c>
      <c r="F904" s="1853" t="s">
        <v>3195</v>
      </c>
      <c r="G904" s="1845">
        <v>43765</v>
      </c>
      <c r="H904" s="1074">
        <v>43775</v>
      </c>
      <c r="I904" s="1918">
        <f ca="1" t="shared" si="43"/>
        <v>129</v>
      </c>
      <c r="J904" s="1856" t="s">
        <v>43</v>
      </c>
      <c r="K904" s="1249"/>
      <c r="L904" s="1858">
        <v>43780</v>
      </c>
      <c r="M904" s="1858"/>
      <c r="N904" s="1281" t="s">
        <v>3196</v>
      </c>
      <c r="O904" s="1286" t="s">
        <v>114</v>
      </c>
      <c r="P904" s="1287" t="s">
        <v>89</v>
      </c>
      <c r="Q904" s="1400">
        <v>43778</v>
      </c>
      <c r="R904" s="1864">
        <v>43778</v>
      </c>
      <c r="S904" s="1923">
        <f ca="1" t="shared" si="44"/>
        <v>126</v>
      </c>
      <c r="T904" s="1305" t="s">
        <v>106</v>
      </c>
      <c r="U904" s="1717"/>
    </row>
    <row r="905" s="1452" customFormat="1" ht="20.1" customHeight="1" spans="1:22">
      <c r="A905" s="1914">
        <v>42</v>
      </c>
      <c r="B905" s="1841" t="s">
        <v>39</v>
      </c>
      <c r="C905" s="1842" t="s">
        <v>99</v>
      </c>
      <c r="D905" s="1383" t="s">
        <v>145</v>
      </c>
      <c r="E905" s="1383">
        <v>335800</v>
      </c>
      <c r="F905" s="1853" t="s">
        <v>3197</v>
      </c>
      <c r="G905" s="1845">
        <v>43758</v>
      </c>
      <c r="H905" s="1074">
        <v>43768</v>
      </c>
      <c r="I905" s="1918">
        <f ca="1" t="shared" si="43"/>
        <v>136</v>
      </c>
      <c r="J905" s="1856" t="s">
        <v>78</v>
      </c>
      <c r="K905" s="1243"/>
      <c r="L905" s="1857">
        <v>43780</v>
      </c>
      <c r="M905" s="1857"/>
      <c r="N905" s="1281" t="s">
        <v>3198</v>
      </c>
      <c r="O905" s="1282" t="s">
        <v>122</v>
      </c>
      <c r="P905" s="1283" t="s">
        <v>84</v>
      </c>
      <c r="Q905" s="1382">
        <v>43691</v>
      </c>
      <c r="R905" s="1864">
        <v>43760</v>
      </c>
      <c r="S905" s="1918">
        <f ca="1" t="shared" si="44"/>
        <v>144</v>
      </c>
      <c r="T905" s="1285" t="s">
        <v>106</v>
      </c>
      <c r="U905" s="1256"/>
      <c r="V905" s="1257"/>
    </row>
    <row r="906" s="1452" customFormat="1" ht="20.1" customHeight="1" spans="1:22">
      <c r="A906" s="1914">
        <v>29</v>
      </c>
      <c r="B906" s="1841" t="s">
        <v>39</v>
      </c>
      <c r="C906" s="1842" t="s">
        <v>99</v>
      </c>
      <c r="D906" s="1383" t="s">
        <v>41</v>
      </c>
      <c r="E906" s="1383">
        <v>335800</v>
      </c>
      <c r="F906" s="1853" t="s">
        <v>3199</v>
      </c>
      <c r="G906" s="1845">
        <v>43759</v>
      </c>
      <c r="H906" s="1074">
        <v>43771</v>
      </c>
      <c r="I906" s="1918">
        <f ca="1" t="shared" si="43"/>
        <v>133</v>
      </c>
      <c r="J906" s="1856" t="s">
        <v>78</v>
      </c>
      <c r="K906" s="1243"/>
      <c r="L906" s="1857">
        <v>43781</v>
      </c>
      <c r="M906" s="1857"/>
      <c r="N906" s="1285" t="s">
        <v>3200</v>
      </c>
      <c r="O906" s="1286" t="s">
        <v>114</v>
      </c>
      <c r="P906" s="1287" t="s">
        <v>89</v>
      </c>
      <c r="Q906" s="1382">
        <v>43704</v>
      </c>
      <c r="R906" s="1864">
        <v>43760</v>
      </c>
      <c r="S906" s="1918">
        <f ca="1" t="shared" si="44"/>
        <v>144</v>
      </c>
      <c r="T906" s="1305" t="s">
        <v>47</v>
      </c>
      <c r="U906" s="1256"/>
      <c r="V906" s="1257"/>
    </row>
    <row r="907" s="1452" customFormat="1" ht="21.95" customHeight="1" spans="1:21">
      <c r="A907" s="1914">
        <v>14</v>
      </c>
      <c r="B907" s="1841" t="s">
        <v>39</v>
      </c>
      <c r="C907" s="1842" t="s">
        <v>49</v>
      </c>
      <c r="D907" s="1876" t="s">
        <v>145</v>
      </c>
      <c r="E907" s="1385">
        <v>300800</v>
      </c>
      <c r="F907" s="1844" t="s">
        <v>3201</v>
      </c>
      <c r="G907" s="1230">
        <v>43742</v>
      </c>
      <c r="H907" s="493">
        <v>43750</v>
      </c>
      <c r="I907" s="1918">
        <f ca="1" t="shared" ref="I907:I909" si="45">TODAY()-H907</f>
        <v>154</v>
      </c>
      <c r="J907" s="1856" t="s">
        <v>43</v>
      </c>
      <c r="K907" s="1249"/>
      <c r="L907" s="1858">
        <v>43782</v>
      </c>
      <c r="M907" s="1858" t="s">
        <v>52</v>
      </c>
      <c r="N907" s="1382" t="s">
        <v>3202</v>
      </c>
      <c r="O907" s="1248" t="s">
        <v>58</v>
      </c>
      <c r="P907" s="1249" t="s">
        <v>59</v>
      </c>
      <c r="Q907" s="1382">
        <v>43780</v>
      </c>
      <c r="R907" s="1864">
        <v>43780</v>
      </c>
      <c r="S907" s="1923">
        <f ca="1" t="shared" ref="S907:S909" si="46">TODAY()-R907</f>
        <v>124</v>
      </c>
      <c r="T907" s="1247" t="s">
        <v>106</v>
      </c>
      <c r="U907" s="1717"/>
    </row>
    <row r="908" s="1452" customFormat="1" ht="20.1" customHeight="1" spans="1:22">
      <c r="A908" s="1914">
        <v>29</v>
      </c>
      <c r="B908" s="1841" t="s">
        <v>39</v>
      </c>
      <c r="C908" s="1842" t="s">
        <v>99</v>
      </c>
      <c r="D908" s="1383" t="s">
        <v>41</v>
      </c>
      <c r="E908" s="1383">
        <v>335800</v>
      </c>
      <c r="F908" s="1853" t="s">
        <v>3203</v>
      </c>
      <c r="G908" s="1845">
        <v>43764</v>
      </c>
      <c r="H908" s="1074">
        <v>43780</v>
      </c>
      <c r="I908" s="1918">
        <f ca="1" t="shared" si="45"/>
        <v>124</v>
      </c>
      <c r="J908" s="1856" t="s">
        <v>78</v>
      </c>
      <c r="K908" s="1243"/>
      <c r="L908" s="1857">
        <v>43797</v>
      </c>
      <c r="M908" s="1857"/>
      <c r="N908" s="1285" t="s">
        <v>3204</v>
      </c>
      <c r="O908" s="1286" t="s">
        <v>109</v>
      </c>
      <c r="P908" s="1287" t="s">
        <v>89</v>
      </c>
      <c r="Q908" s="1382">
        <v>43708</v>
      </c>
      <c r="R908" s="1864">
        <v>43770</v>
      </c>
      <c r="S908" s="1918">
        <f ca="1" t="shared" si="46"/>
        <v>134</v>
      </c>
      <c r="T908" s="1305" t="s">
        <v>106</v>
      </c>
      <c r="U908" s="1256"/>
      <c r="V908" s="1257"/>
    </row>
    <row r="909" s="1452" customFormat="1" ht="20.1" customHeight="1" spans="1:22">
      <c r="A909" s="1914">
        <v>40</v>
      </c>
      <c r="B909" s="1841" t="s">
        <v>39</v>
      </c>
      <c r="C909" s="1842" t="s">
        <v>99</v>
      </c>
      <c r="D909" s="1383" t="s">
        <v>145</v>
      </c>
      <c r="E909" s="1383">
        <v>335800</v>
      </c>
      <c r="F909" s="1853" t="s">
        <v>3205</v>
      </c>
      <c r="G909" s="1845">
        <v>43770</v>
      </c>
      <c r="H909" s="1074">
        <v>43781</v>
      </c>
      <c r="I909" s="1918">
        <f ca="1" t="shared" si="45"/>
        <v>123</v>
      </c>
      <c r="J909" s="1856" t="s">
        <v>78</v>
      </c>
      <c r="K909" s="1243"/>
      <c r="L909" s="1857">
        <v>43782</v>
      </c>
      <c r="M909" s="1857"/>
      <c r="N909" s="1456" t="s">
        <v>3206</v>
      </c>
      <c r="O909" s="1286" t="s">
        <v>225</v>
      </c>
      <c r="P909" s="1283" t="s">
        <v>84</v>
      </c>
      <c r="Q909" s="1382">
        <v>43730</v>
      </c>
      <c r="R909" s="1864">
        <v>43770</v>
      </c>
      <c r="S909" s="1918">
        <f ca="1" t="shared" si="46"/>
        <v>134</v>
      </c>
      <c r="T909" s="1305" t="s">
        <v>47</v>
      </c>
      <c r="U909" s="1256"/>
      <c r="V909" s="1257"/>
    </row>
    <row r="910" s="1452" customFormat="1" ht="21" customHeight="1" spans="1:22">
      <c r="A910" s="1914">
        <v>20</v>
      </c>
      <c r="B910" s="1841" t="s">
        <v>39</v>
      </c>
      <c r="C910" s="1842" t="s">
        <v>49</v>
      </c>
      <c r="D910" s="1878" t="s">
        <v>41</v>
      </c>
      <c r="E910" s="1383">
        <v>300800</v>
      </c>
      <c r="F910" s="1853" t="s">
        <v>3207</v>
      </c>
      <c r="G910" s="1845">
        <v>43764</v>
      </c>
      <c r="H910" s="1074">
        <v>43777</v>
      </c>
      <c r="I910" s="1918">
        <f ca="1" t="shared" ref="I910:I925" si="47">TODAY()-H910</f>
        <v>127</v>
      </c>
      <c r="J910" s="1856" t="s">
        <v>43</v>
      </c>
      <c r="K910" s="1249"/>
      <c r="L910" s="1858">
        <v>43797</v>
      </c>
      <c r="M910" s="1858"/>
      <c r="N910" s="1456" t="s">
        <v>3208</v>
      </c>
      <c r="O910" s="1286" t="s">
        <v>70</v>
      </c>
      <c r="P910" s="1287" t="s">
        <v>59</v>
      </c>
      <c r="Q910" s="1400">
        <v>43773</v>
      </c>
      <c r="R910" s="1864">
        <v>43774</v>
      </c>
      <c r="S910" s="1918">
        <f ca="1" t="shared" ref="S910:S925" si="48">TODAY()-R910</f>
        <v>130</v>
      </c>
      <c r="T910" s="1305" t="s">
        <v>106</v>
      </c>
      <c r="U910" s="1717"/>
      <c r="V910" s="1257"/>
    </row>
    <row r="911" s="1452" customFormat="1" ht="21" customHeight="1" spans="1:22">
      <c r="A911" s="1914">
        <v>21</v>
      </c>
      <c r="B911" s="1841" t="s">
        <v>39</v>
      </c>
      <c r="C911" s="1842" t="s">
        <v>49</v>
      </c>
      <c r="D911" s="1878" t="s">
        <v>41</v>
      </c>
      <c r="E911" s="1383">
        <v>300800</v>
      </c>
      <c r="F911" s="1853" t="s">
        <v>3209</v>
      </c>
      <c r="G911" s="1845">
        <v>43773</v>
      </c>
      <c r="H911" s="1074">
        <v>43781</v>
      </c>
      <c r="I911" s="1918">
        <f ca="1" t="shared" si="47"/>
        <v>123</v>
      </c>
      <c r="J911" s="1856" t="s">
        <v>43</v>
      </c>
      <c r="K911" s="1249"/>
      <c r="L911" s="1858">
        <v>43783</v>
      </c>
      <c r="M911" s="1858"/>
      <c r="N911" s="1281" t="s">
        <v>3210</v>
      </c>
      <c r="O911" s="1286" t="s">
        <v>64</v>
      </c>
      <c r="P911" s="1287" t="s">
        <v>46</v>
      </c>
      <c r="Q911" s="1400">
        <v>43776</v>
      </c>
      <c r="R911" s="1864">
        <v>43776</v>
      </c>
      <c r="S911" s="1918">
        <f ca="1" t="shared" si="48"/>
        <v>128</v>
      </c>
      <c r="T911" s="1305" t="s">
        <v>47</v>
      </c>
      <c r="U911" s="1717"/>
      <c r="V911" s="1257"/>
    </row>
    <row r="912" s="1452" customFormat="1" ht="21" customHeight="1" spans="1:22">
      <c r="A912" s="1914">
        <v>45</v>
      </c>
      <c r="B912" s="1841" t="s">
        <v>39</v>
      </c>
      <c r="C912" s="1842" t="s">
        <v>132</v>
      </c>
      <c r="D912" s="1878" t="s">
        <v>126</v>
      </c>
      <c r="E912" s="1383">
        <v>362800</v>
      </c>
      <c r="F912" s="1853" t="s">
        <v>3211</v>
      </c>
      <c r="G912" s="1845">
        <v>43760</v>
      </c>
      <c r="H912" s="1074">
        <v>43768</v>
      </c>
      <c r="I912" s="1918">
        <f ca="1" t="shared" si="47"/>
        <v>136</v>
      </c>
      <c r="J912" s="1856" t="s">
        <v>134</v>
      </c>
      <c r="K912" s="1249"/>
      <c r="L912" s="1858">
        <v>43783</v>
      </c>
      <c r="M912" s="1858"/>
      <c r="N912" s="1281" t="s">
        <v>3212</v>
      </c>
      <c r="O912" s="1286" t="s">
        <v>161</v>
      </c>
      <c r="P912" s="1287" t="s">
        <v>89</v>
      </c>
      <c r="Q912" s="1400">
        <v>43779</v>
      </c>
      <c r="R912" s="1864">
        <v>43780</v>
      </c>
      <c r="S912" s="1918">
        <f ca="1" t="shared" si="48"/>
        <v>124</v>
      </c>
      <c r="T912" s="1305" t="s">
        <v>106</v>
      </c>
      <c r="U912" s="1717"/>
      <c r="V912" s="1257"/>
    </row>
    <row r="913" s="1452" customFormat="1" ht="20.1" customHeight="1" spans="1:21">
      <c r="A913" s="1914">
        <v>16</v>
      </c>
      <c r="B913" s="1841" t="s">
        <v>39</v>
      </c>
      <c r="C913" s="1842" t="s">
        <v>49</v>
      </c>
      <c r="D913" s="1385" t="s">
        <v>41</v>
      </c>
      <c r="E913" s="1385">
        <v>335800</v>
      </c>
      <c r="F913" s="1853" t="s">
        <v>3213</v>
      </c>
      <c r="G913" s="1230">
        <v>43743</v>
      </c>
      <c r="H913" s="493">
        <v>43750</v>
      </c>
      <c r="I913" s="1918">
        <f ca="1" t="shared" si="47"/>
        <v>154</v>
      </c>
      <c r="J913" s="1856" t="s">
        <v>3107</v>
      </c>
      <c r="K913" s="1249"/>
      <c r="L913" s="1858">
        <v>43762</v>
      </c>
      <c r="M913" s="1858"/>
      <c r="N913" s="1382" t="s">
        <v>3214</v>
      </c>
      <c r="O913" s="1285" t="s">
        <v>70</v>
      </c>
      <c r="P913" s="1283" t="s">
        <v>59</v>
      </c>
      <c r="Q913" s="1382">
        <v>43687</v>
      </c>
      <c r="R913" s="1864">
        <v>43743</v>
      </c>
      <c r="S913" s="1918">
        <f ca="1" t="shared" si="48"/>
        <v>161</v>
      </c>
      <c r="T913" s="1285" t="s">
        <v>47</v>
      </c>
      <c r="U913" s="1717"/>
    </row>
    <row r="914" s="1452" customFormat="1" ht="20.1" customHeight="1" spans="1:22">
      <c r="A914" s="1914">
        <v>31</v>
      </c>
      <c r="B914" s="1841" t="s">
        <v>39</v>
      </c>
      <c r="C914" s="1842" t="s">
        <v>99</v>
      </c>
      <c r="D914" s="1878" t="s">
        <v>126</v>
      </c>
      <c r="E914" s="1383">
        <v>335800</v>
      </c>
      <c r="F914" s="1853" t="s">
        <v>3215</v>
      </c>
      <c r="G914" s="1845">
        <v>43758</v>
      </c>
      <c r="H914" s="1074">
        <v>43768</v>
      </c>
      <c r="I914" s="1918">
        <f ca="1" t="shared" si="47"/>
        <v>136</v>
      </c>
      <c r="J914" s="1856" t="s">
        <v>134</v>
      </c>
      <c r="K914" s="1243"/>
      <c r="L914" s="1857">
        <v>43786</v>
      </c>
      <c r="M914" s="1857"/>
      <c r="N914" s="1285" t="s">
        <v>3216</v>
      </c>
      <c r="O914" s="1286" t="s">
        <v>171</v>
      </c>
      <c r="P914" s="1287" t="s">
        <v>59</v>
      </c>
      <c r="Q914" s="1382">
        <v>43775</v>
      </c>
      <c r="R914" s="1864">
        <v>43776</v>
      </c>
      <c r="S914" s="1918">
        <f ca="1" t="shared" si="48"/>
        <v>128</v>
      </c>
      <c r="T914" s="1285" t="s">
        <v>47</v>
      </c>
      <c r="U914" s="1256"/>
      <c r="V914" s="1257"/>
    </row>
    <row r="915" s="1452" customFormat="1" ht="21" customHeight="1" spans="1:21">
      <c r="A915" s="1914">
        <v>26</v>
      </c>
      <c r="B915" s="1841" t="s">
        <v>39</v>
      </c>
      <c r="C915" s="1842" t="s">
        <v>99</v>
      </c>
      <c r="D915" s="1878" t="s">
        <v>41</v>
      </c>
      <c r="E915" s="1383">
        <v>335800</v>
      </c>
      <c r="F915" s="1853" t="s">
        <v>3217</v>
      </c>
      <c r="G915" s="1227">
        <v>43753</v>
      </c>
      <c r="H915" s="1074">
        <v>43762</v>
      </c>
      <c r="I915" s="1918">
        <f ca="1" t="shared" si="47"/>
        <v>142</v>
      </c>
      <c r="J915" s="1856" t="s">
        <v>78</v>
      </c>
      <c r="K915" s="1249"/>
      <c r="L915" s="1858">
        <v>43786</v>
      </c>
      <c r="M915" s="1858"/>
      <c r="N915" s="1305" t="s">
        <v>3218</v>
      </c>
      <c r="O915" s="1286" t="s">
        <v>114</v>
      </c>
      <c r="P915" s="1287" t="s">
        <v>89</v>
      </c>
      <c r="Q915" s="1400">
        <v>43722</v>
      </c>
      <c r="R915" s="1864">
        <v>43776</v>
      </c>
      <c r="S915" s="1918">
        <f ca="1" t="shared" si="48"/>
        <v>128</v>
      </c>
      <c r="T915" s="1305" t="s">
        <v>47</v>
      </c>
      <c r="U915" s="1717"/>
    </row>
    <row r="916" s="1452" customFormat="1" ht="21" customHeight="1" spans="1:21">
      <c r="A916" s="1914">
        <v>28</v>
      </c>
      <c r="B916" s="1841" t="s">
        <v>39</v>
      </c>
      <c r="C916" s="1842" t="s">
        <v>99</v>
      </c>
      <c r="D916" s="1878" t="s">
        <v>41</v>
      </c>
      <c r="E916" s="1383">
        <v>335800</v>
      </c>
      <c r="F916" s="1853" t="s">
        <v>3219</v>
      </c>
      <c r="G916" s="1845">
        <v>43776</v>
      </c>
      <c r="H916" s="1845">
        <v>43784</v>
      </c>
      <c r="I916" s="1918">
        <f ca="1" t="shared" si="47"/>
        <v>120</v>
      </c>
      <c r="J916" s="1856" t="s">
        <v>78</v>
      </c>
      <c r="K916" s="1249"/>
      <c r="L916" s="1858">
        <v>43786</v>
      </c>
      <c r="M916" s="1858"/>
      <c r="N916" s="1305" t="s">
        <v>3220</v>
      </c>
      <c r="O916" s="1286" t="s">
        <v>274</v>
      </c>
      <c r="P916" s="1287" t="s">
        <v>89</v>
      </c>
      <c r="Q916" s="1400">
        <v>43729</v>
      </c>
      <c r="R916" s="1864">
        <v>43776</v>
      </c>
      <c r="S916" s="1918">
        <f ca="1" t="shared" si="48"/>
        <v>128</v>
      </c>
      <c r="T916" s="1305" t="s">
        <v>106</v>
      </c>
      <c r="U916" s="1717"/>
    </row>
    <row r="917" s="1452" customFormat="1" ht="21" customHeight="1" spans="1:22">
      <c r="A917" s="1914">
        <v>19</v>
      </c>
      <c r="B917" s="1841" t="s">
        <v>39</v>
      </c>
      <c r="C917" s="1842" t="s">
        <v>49</v>
      </c>
      <c r="D917" s="1878" t="s">
        <v>41</v>
      </c>
      <c r="E917" s="1383">
        <v>300800</v>
      </c>
      <c r="F917" s="1853" t="s">
        <v>3221</v>
      </c>
      <c r="G917" s="1845">
        <v>43773</v>
      </c>
      <c r="H917" s="1074">
        <v>43781</v>
      </c>
      <c r="I917" s="1918">
        <f ca="1" t="shared" si="47"/>
        <v>123</v>
      </c>
      <c r="J917" s="1856" t="s">
        <v>43</v>
      </c>
      <c r="K917" s="1249"/>
      <c r="L917" s="1858">
        <v>43787</v>
      </c>
      <c r="M917" s="1858"/>
      <c r="N917" s="1281" t="s">
        <v>3222</v>
      </c>
      <c r="O917" s="1286" t="s">
        <v>122</v>
      </c>
      <c r="P917" s="1287" t="s">
        <v>84</v>
      </c>
      <c r="Q917" s="1400">
        <v>43778</v>
      </c>
      <c r="R917" s="1864">
        <v>43778</v>
      </c>
      <c r="S917" s="1918">
        <f ca="1" t="shared" si="48"/>
        <v>126</v>
      </c>
      <c r="T917" s="1305" t="s">
        <v>47</v>
      </c>
      <c r="U917" s="1717"/>
      <c r="V917" s="1257"/>
    </row>
    <row r="918" s="1452" customFormat="1" ht="21" customHeight="1" spans="1:21">
      <c r="A918" s="1914">
        <v>27</v>
      </c>
      <c r="B918" s="1841" t="s">
        <v>39</v>
      </c>
      <c r="C918" s="1842" t="s">
        <v>99</v>
      </c>
      <c r="D918" s="1878" t="s">
        <v>645</v>
      </c>
      <c r="E918" s="1383">
        <v>335800</v>
      </c>
      <c r="F918" s="1853" t="s">
        <v>3223</v>
      </c>
      <c r="G918" s="1845">
        <v>43776</v>
      </c>
      <c r="H918" s="1845">
        <v>43784</v>
      </c>
      <c r="I918" s="1918">
        <f ca="1" t="shared" si="47"/>
        <v>120</v>
      </c>
      <c r="J918" s="1856" t="s">
        <v>78</v>
      </c>
      <c r="K918" s="1249"/>
      <c r="L918" s="1858">
        <v>43787</v>
      </c>
      <c r="M918" s="1858"/>
      <c r="N918" s="1305" t="s">
        <v>3224</v>
      </c>
      <c r="O918" s="1286" t="s">
        <v>45</v>
      </c>
      <c r="P918" s="1287" t="s">
        <v>46</v>
      </c>
      <c r="Q918" s="1400">
        <v>43734</v>
      </c>
      <c r="R918" s="1864">
        <v>43776</v>
      </c>
      <c r="S918" s="1918">
        <f ca="1" t="shared" si="48"/>
        <v>128</v>
      </c>
      <c r="T918" s="1305" t="s">
        <v>47</v>
      </c>
      <c r="U918" s="1717"/>
    </row>
    <row r="919" s="1452" customFormat="1" ht="21" customHeight="1" spans="1:21">
      <c r="A919" s="1914">
        <v>11</v>
      </c>
      <c r="B919" s="1841" t="s">
        <v>39</v>
      </c>
      <c r="C919" s="1842" t="s">
        <v>49</v>
      </c>
      <c r="D919" s="1878" t="s">
        <v>126</v>
      </c>
      <c r="E919" s="1383">
        <v>300800</v>
      </c>
      <c r="F919" s="1853" t="s">
        <v>3225</v>
      </c>
      <c r="G919" s="1845">
        <v>43765</v>
      </c>
      <c r="H919" s="1074">
        <v>43775</v>
      </c>
      <c r="I919" s="1918">
        <f ca="1" t="shared" si="47"/>
        <v>129</v>
      </c>
      <c r="J919" s="1856" t="s">
        <v>43</v>
      </c>
      <c r="K919" s="1920"/>
      <c r="L919" s="1858">
        <v>43788</v>
      </c>
      <c r="M919" s="1858"/>
      <c r="N919" s="1382" t="s">
        <v>3226</v>
      </c>
      <c r="O919" s="1248" t="s">
        <v>58</v>
      </c>
      <c r="P919" s="1249" t="s">
        <v>59</v>
      </c>
      <c r="Q919" s="1382">
        <v>43782</v>
      </c>
      <c r="R919" s="1864">
        <v>43783</v>
      </c>
      <c r="S919" s="1923">
        <f ca="1" t="shared" si="48"/>
        <v>121</v>
      </c>
      <c r="T919" s="1247" t="s">
        <v>106</v>
      </c>
      <c r="U919" s="1717"/>
    </row>
    <row r="920" s="1452" customFormat="1" ht="21" customHeight="1" spans="1:21">
      <c r="A920" s="1914">
        <v>8</v>
      </c>
      <c r="B920" s="1841" t="s">
        <v>39</v>
      </c>
      <c r="C920" s="1842" t="s">
        <v>49</v>
      </c>
      <c r="D920" s="1878" t="s">
        <v>90</v>
      </c>
      <c r="E920" s="1383">
        <v>300800</v>
      </c>
      <c r="F920" s="1853" t="s">
        <v>3227</v>
      </c>
      <c r="G920" s="1227">
        <v>43773</v>
      </c>
      <c r="H920" s="1074">
        <v>43782</v>
      </c>
      <c r="I920" s="1918">
        <f ca="1" t="shared" si="47"/>
        <v>122</v>
      </c>
      <c r="J920" s="1856" t="s">
        <v>43</v>
      </c>
      <c r="K920" s="1920"/>
      <c r="L920" s="1858">
        <v>43788</v>
      </c>
      <c r="M920" s="1858"/>
      <c r="N920" s="1382" t="s">
        <v>3228</v>
      </c>
      <c r="O920" s="1248" t="s">
        <v>58</v>
      </c>
      <c r="P920" s="1249" t="s">
        <v>59</v>
      </c>
      <c r="Q920" s="1382">
        <v>43784</v>
      </c>
      <c r="R920" s="1864">
        <v>43786</v>
      </c>
      <c r="S920" s="1923">
        <f ca="1" t="shared" si="48"/>
        <v>118</v>
      </c>
      <c r="T920" s="1247" t="s">
        <v>106</v>
      </c>
      <c r="U920" s="1717"/>
    </row>
    <row r="921" s="1452" customFormat="1" ht="21" customHeight="1" spans="1:22">
      <c r="A921" s="1914">
        <v>18</v>
      </c>
      <c r="B921" s="1841" t="s">
        <v>39</v>
      </c>
      <c r="C921" s="1842" t="s">
        <v>49</v>
      </c>
      <c r="D921" s="1878" t="s">
        <v>41</v>
      </c>
      <c r="E921" s="1383">
        <v>300800</v>
      </c>
      <c r="F921" s="1853" t="s">
        <v>3229</v>
      </c>
      <c r="G921" s="1845">
        <v>43766</v>
      </c>
      <c r="H921" s="1074">
        <v>43775</v>
      </c>
      <c r="I921" s="1918">
        <f ca="1" t="shared" si="47"/>
        <v>129</v>
      </c>
      <c r="J921" s="1856" t="s">
        <v>43</v>
      </c>
      <c r="K921" s="1249"/>
      <c r="L921" s="1858">
        <v>43789</v>
      </c>
      <c r="M921" s="1858"/>
      <c r="N921" s="1305" t="s">
        <v>3230</v>
      </c>
      <c r="O921" s="1925" t="s">
        <v>12</v>
      </c>
      <c r="P921" s="1926" t="s">
        <v>59</v>
      </c>
      <c r="Q921" s="1400">
        <v>43771</v>
      </c>
      <c r="R921" s="1864">
        <v>43771</v>
      </c>
      <c r="S921" s="1918">
        <f ca="1" t="shared" si="48"/>
        <v>133</v>
      </c>
      <c r="T921" s="1305" t="s">
        <v>47</v>
      </c>
      <c r="U921" s="1717"/>
      <c r="V921" s="1257"/>
    </row>
    <row r="922" s="1452" customFormat="1" ht="21" customHeight="1" spans="1:21">
      <c r="A922" s="1914">
        <v>7</v>
      </c>
      <c r="B922" s="1841" t="s">
        <v>39</v>
      </c>
      <c r="C922" s="1842" t="s">
        <v>49</v>
      </c>
      <c r="D922" s="1876" t="s">
        <v>90</v>
      </c>
      <c r="E922" s="1385">
        <v>300800</v>
      </c>
      <c r="F922" s="1844" t="s">
        <v>3231</v>
      </c>
      <c r="G922" s="1230">
        <v>43773</v>
      </c>
      <c r="H922" s="493">
        <v>43787</v>
      </c>
      <c r="I922" s="1918">
        <f ca="1" t="shared" si="47"/>
        <v>117</v>
      </c>
      <c r="J922" s="1856" t="s">
        <v>43</v>
      </c>
      <c r="K922" s="1920"/>
      <c r="L922" s="1858">
        <v>43790</v>
      </c>
      <c r="M922" s="1858"/>
      <c r="N922" s="1281" t="s">
        <v>3232</v>
      </c>
      <c r="O922" s="1286" t="s">
        <v>70</v>
      </c>
      <c r="P922" s="1287" t="s">
        <v>59</v>
      </c>
      <c r="Q922" s="1382">
        <v>43760</v>
      </c>
      <c r="R922" s="1864">
        <v>43774</v>
      </c>
      <c r="S922" s="1923">
        <f ca="1" t="shared" si="48"/>
        <v>130</v>
      </c>
      <c r="T922" s="1305" t="s">
        <v>47</v>
      </c>
      <c r="U922" s="1717"/>
    </row>
    <row r="923" s="1452" customFormat="1" ht="21" customHeight="1" spans="1:22">
      <c r="A923" s="1914">
        <v>39</v>
      </c>
      <c r="B923" s="1841" t="s">
        <v>39</v>
      </c>
      <c r="C923" s="1842" t="s">
        <v>138</v>
      </c>
      <c r="D923" s="1878" t="s">
        <v>145</v>
      </c>
      <c r="E923" s="1915">
        <f>362800+5000</f>
        <v>367800</v>
      </c>
      <c r="F923" s="1853" t="s">
        <v>3233</v>
      </c>
      <c r="G923" s="1227">
        <v>43739</v>
      </c>
      <c r="H923" s="1074">
        <v>43746</v>
      </c>
      <c r="I923" s="1918">
        <f ca="1" t="shared" si="47"/>
        <v>158</v>
      </c>
      <c r="J923" s="1856" t="s">
        <v>140</v>
      </c>
      <c r="K923" s="1249"/>
      <c r="L923" s="1858">
        <v>43789</v>
      </c>
      <c r="M923" s="1858" t="s">
        <v>52</v>
      </c>
      <c r="N923" s="1281" t="s">
        <v>3234</v>
      </c>
      <c r="O923" s="1282" t="s">
        <v>3235</v>
      </c>
      <c r="P923" s="1283" t="s">
        <v>14</v>
      </c>
      <c r="Q923" s="1382">
        <v>43778</v>
      </c>
      <c r="R923" s="1864">
        <v>43780</v>
      </c>
      <c r="S923" s="1923">
        <f ca="1" t="shared" si="48"/>
        <v>124</v>
      </c>
      <c r="T923" s="1896" t="s">
        <v>47</v>
      </c>
      <c r="U923" s="1717" t="s">
        <v>3236</v>
      </c>
      <c r="V923" s="1257"/>
    </row>
    <row r="924" s="1452" customFormat="1" ht="21" customHeight="1" spans="1:22">
      <c r="A924" s="1914">
        <v>37</v>
      </c>
      <c r="B924" s="1841" t="s">
        <v>39</v>
      </c>
      <c r="C924" s="1842" t="s">
        <v>138</v>
      </c>
      <c r="D924" s="1878" t="s">
        <v>41</v>
      </c>
      <c r="E924" s="1915">
        <v>362800</v>
      </c>
      <c r="F924" s="1853" t="s">
        <v>3237</v>
      </c>
      <c r="G924" s="1227">
        <v>43750</v>
      </c>
      <c r="H924" s="1074">
        <v>43758</v>
      </c>
      <c r="I924" s="1918">
        <f ca="1" t="shared" si="47"/>
        <v>146</v>
      </c>
      <c r="J924" s="1856" t="s">
        <v>78</v>
      </c>
      <c r="K924" s="1249"/>
      <c r="L924" s="1858">
        <v>43797</v>
      </c>
      <c r="M924" s="1858"/>
      <c r="N924" s="1281" t="s">
        <v>3238</v>
      </c>
      <c r="O924" s="1282" t="s">
        <v>74</v>
      </c>
      <c r="P924" s="1283" t="s">
        <v>46</v>
      </c>
      <c r="Q924" s="1382">
        <v>43710</v>
      </c>
      <c r="R924" s="1864">
        <v>43750</v>
      </c>
      <c r="S924" s="1923">
        <f ca="1" t="shared" si="48"/>
        <v>154</v>
      </c>
      <c r="T924" s="1896" t="s">
        <v>47</v>
      </c>
      <c r="U924" s="1717"/>
      <c r="V924" s="1257"/>
    </row>
    <row r="925" s="1452" customFormat="1" ht="20.1" customHeight="1" spans="1:22">
      <c r="A925" s="1914">
        <v>33</v>
      </c>
      <c r="B925" s="1841" t="s">
        <v>39</v>
      </c>
      <c r="C925" s="1842" t="s">
        <v>125</v>
      </c>
      <c r="D925" s="1876" t="s">
        <v>126</v>
      </c>
      <c r="E925" s="1844">
        <v>343000</v>
      </c>
      <c r="F925" s="1844" t="s">
        <v>3239</v>
      </c>
      <c r="G925" s="1850">
        <v>43779</v>
      </c>
      <c r="H925" s="493">
        <v>43787</v>
      </c>
      <c r="I925" s="1918">
        <f ca="1" t="shared" si="47"/>
        <v>117</v>
      </c>
      <c r="J925" s="1856" t="s">
        <v>78</v>
      </c>
      <c r="K925" s="1243"/>
      <c r="L925" s="1857">
        <v>43793</v>
      </c>
      <c r="M925" s="1857"/>
      <c r="N925" s="1305" t="s">
        <v>3240</v>
      </c>
      <c r="O925" s="1286" t="s">
        <v>80</v>
      </c>
      <c r="P925" s="1287" t="s">
        <v>46</v>
      </c>
      <c r="Q925" s="1382">
        <v>43653</v>
      </c>
      <c r="R925" s="1864">
        <v>43781</v>
      </c>
      <c r="S925" s="1918">
        <f ca="1" t="shared" si="48"/>
        <v>123</v>
      </c>
      <c r="T925" s="1305" t="s">
        <v>47</v>
      </c>
      <c r="U925" s="1256"/>
      <c r="V925" s="1257"/>
    </row>
    <row r="926" s="1452" customFormat="1" ht="21" customHeight="1" spans="1:22">
      <c r="A926" s="1914">
        <v>14</v>
      </c>
      <c r="B926" s="1841" t="s">
        <v>39</v>
      </c>
      <c r="C926" s="1842" t="s">
        <v>49</v>
      </c>
      <c r="D926" s="1878" t="s">
        <v>41</v>
      </c>
      <c r="E926" s="1383">
        <v>300800</v>
      </c>
      <c r="F926" s="1853" t="s">
        <v>3241</v>
      </c>
      <c r="G926" s="1845">
        <v>43766</v>
      </c>
      <c r="H926" s="1074">
        <v>43775</v>
      </c>
      <c r="I926" s="1918">
        <f ca="1" t="shared" ref="I926:I934" si="49">TODAY()-H926</f>
        <v>129</v>
      </c>
      <c r="J926" s="1856" t="s">
        <v>43</v>
      </c>
      <c r="K926" s="1249"/>
      <c r="L926" s="1858">
        <v>43794</v>
      </c>
      <c r="M926" s="1858"/>
      <c r="N926" s="1281" t="s">
        <v>3242</v>
      </c>
      <c r="O926" s="1286" t="s">
        <v>161</v>
      </c>
      <c r="P926" s="1287" t="s">
        <v>89</v>
      </c>
      <c r="Q926" s="1400">
        <v>43770</v>
      </c>
      <c r="R926" s="1864">
        <v>43771</v>
      </c>
      <c r="S926" s="1918">
        <f ca="1" t="shared" ref="S926:S934" si="50">TODAY()-R926</f>
        <v>133</v>
      </c>
      <c r="T926" s="1305" t="s">
        <v>47</v>
      </c>
      <c r="U926" s="1717"/>
      <c r="V926" s="1257"/>
    </row>
    <row r="927" s="1452" customFormat="1" ht="20.1" customHeight="1" spans="1:22">
      <c r="A927" s="1914">
        <v>24</v>
      </c>
      <c r="B927" s="1841" t="s">
        <v>39</v>
      </c>
      <c r="C927" s="1842" t="s">
        <v>99</v>
      </c>
      <c r="D927" s="1878" t="s">
        <v>126</v>
      </c>
      <c r="E927" s="1383">
        <v>335800</v>
      </c>
      <c r="F927" s="1853" t="s">
        <v>3243</v>
      </c>
      <c r="G927" s="1845">
        <v>43765</v>
      </c>
      <c r="H927" s="1074">
        <v>43775</v>
      </c>
      <c r="I927" s="1918">
        <f ca="1" t="shared" si="49"/>
        <v>129</v>
      </c>
      <c r="J927" s="1856" t="s">
        <v>134</v>
      </c>
      <c r="K927" s="1243"/>
      <c r="L927" s="1857">
        <v>43797</v>
      </c>
      <c r="M927" s="1857"/>
      <c r="N927" s="1285" t="s">
        <v>3244</v>
      </c>
      <c r="O927" s="1286" t="s">
        <v>161</v>
      </c>
      <c r="P927" s="1287" t="s">
        <v>89</v>
      </c>
      <c r="Q927" s="1382">
        <v>43772</v>
      </c>
      <c r="R927" s="1864">
        <v>43773</v>
      </c>
      <c r="S927" s="1918">
        <f ca="1" t="shared" si="50"/>
        <v>131</v>
      </c>
      <c r="T927" s="1285" t="s">
        <v>47</v>
      </c>
      <c r="U927" s="1256"/>
      <c r="V927" s="1257"/>
    </row>
    <row r="928" s="1452" customFormat="1" ht="20" customHeight="1" spans="1:22">
      <c r="A928" s="1914">
        <v>17</v>
      </c>
      <c r="B928" s="1841" t="s">
        <v>39</v>
      </c>
      <c r="C928" s="1842" t="s">
        <v>49</v>
      </c>
      <c r="D928" s="1878" t="s">
        <v>41</v>
      </c>
      <c r="E928" s="1383">
        <v>300800</v>
      </c>
      <c r="F928" s="1853" t="s">
        <v>3245</v>
      </c>
      <c r="G928" s="1845">
        <v>43773</v>
      </c>
      <c r="H928" s="1074">
        <v>43782</v>
      </c>
      <c r="I928" s="1918">
        <f ca="1" t="shared" si="49"/>
        <v>122</v>
      </c>
      <c r="J928" s="1856" t="s">
        <v>43</v>
      </c>
      <c r="K928" s="1249" t="s">
        <v>54</v>
      </c>
      <c r="L928" s="1858">
        <v>43794</v>
      </c>
      <c r="M928" s="1858"/>
      <c r="N928" s="1281" t="s">
        <v>3246</v>
      </c>
      <c r="O928" s="1282" t="s">
        <v>465</v>
      </c>
      <c r="P928" s="1283" t="s">
        <v>89</v>
      </c>
      <c r="Q928" s="1382">
        <v>43793</v>
      </c>
      <c r="R928" s="1864">
        <v>43793</v>
      </c>
      <c r="S928" s="1918">
        <f ca="1" t="shared" si="50"/>
        <v>111</v>
      </c>
      <c r="T928" s="1305" t="s">
        <v>106</v>
      </c>
      <c r="U928" s="1717"/>
      <c r="V928" s="1257"/>
    </row>
    <row r="929" s="1452" customFormat="1" ht="20.1" customHeight="1" spans="1:22">
      <c r="A929" s="1914">
        <v>25</v>
      </c>
      <c r="B929" s="1841" t="s">
        <v>39</v>
      </c>
      <c r="C929" s="1842" t="s">
        <v>99</v>
      </c>
      <c r="D929" s="1878" t="s">
        <v>126</v>
      </c>
      <c r="E929" s="1383">
        <v>335800</v>
      </c>
      <c r="F929" s="1853" t="s">
        <v>3247</v>
      </c>
      <c r="G929" s="1845">
        <v>43775</v>
      </c>
      <c r="H929" s="1074">
        <v>43786</v>
      </c>
      <c r="I929" s="1918">
        <f ca="1" t="shared" si="49"/>
        <v>118</v>
      </c>
      <c r="J929" s="1856" t="s">
        <v>134</v>
      </c>
      <c r="K929" s="1243"/>
      <c r="L929" s="1857">
        <v>43797</v>
      </c>
      <c r="M929" s="1857"/>
      <c r="N929" s="1456" t="s">
        <v>3248</v>
      </c>
      <c r="O929" s="1286" t="s">
        <v>225</v>
      </c>
      <c r="P929" s="1287" t="s">
        <v>84</v>
      </c>
      <c r="Q929" s="1382">
        <v>43789</v>
      </c>
      <c r="R929" s="1864">
        <v>43790</v>
      </c>
      <c r="S929" s="1918">
        <f ca="1" t="shared" si="50"/>
        <v>114</v>
      </c>
      <c r="T929" s="1285" t="s">
        <v>47</v>
      </c>
      <c r="U929" s="1256"/>
      <c r="V929" s="1257"/>
    </row>
    <row r="930" s="1452" customFormat="1" ht="20" customHeight="1" spans="1:22">
      <c r="A930" s="1914">
        <v>15</v>
      </c>
      <c r="B930" s="1841" t="s">
        <v>39</v>
      </c>
      <c r="C930" s="1842" t="s">
        <v>49</v>
      </c>
      <c r="D930" s="1878" t="s">
        <v>41</v>
      </c>
      <c r="E930" s="1383">
        <v>300800</v>
      </c>
      <c r="F930" s="1853" t="s">
        <v>3249</v>
      </c>
      <c r="G930" s="1845">
        <v>43773</v>
      </c>
      <c r="H930" s="1074">
        <v>43781</v>
      </c>
      <c r="I930" s="1918">
        <f ca="1" t="shared" si="49"/>
        <v>123</v>
      </c>
      <c r="J930" s="1856" t="s">
        <v>43</v>
      </c>
      <c r="K930" s="1249"/>
      <c r="L930" s="1858">
        <v>43794</v>
      </c>
      <c r="M930" s="1858"/>
      <c r="N930" s="1281" t="s">
        <v>3250</v>
      </c>
      <c r="O930" s="1282" t="s">
        <v>122</v>
      </c>
      <c r="P930" s="1283" t="s">
        <v>84</v>
      </c>
      <c r="Q930" s="1382">
        <v>43785</v>
      </c>
      <c r="R930" s="1864">
        <v>43786</v>
      </c>
      <c r="S930" s="1918">
        <f ca="1" t="shared" si="50"/>
        <v>118</v>
      </c>
      <c r="T930" s="1305" t="s">
        <v>47</v>
      </c>
      <c r="U930" s="1717"/>
      <c r="V930" s="1257"/>
    </row>
    <row r="931" s="1452" customFormat="1" ht="20.1" customHeight="1" spans="1:22">
      <c r="A931" s="1914">
        <v>21</v>
      </c>
      <c r="B931" s="1841" t="s">
        <v>39</v>
      </c>
      <c r="C931" s="1842" t="s">
        <v>99</v>
      </c>
      <c r="D931" s="1878" t="s">
        <v>126</v>
      </c>
      <c r="E931" s="1383">
        <v>335800</v>
      </c>
      <c r="F931" s="1853" t="s">
        <v>3251</v>
      </c>
      <c r="G931" s="1845">
        <v>43776</v>
      </c>
      <c r="H931" s="1074">
        <v>43783</v>
      </c>
      <c r="I931" s="1918">
        <f ca="1" t="shared" si="49"/>
        <v>121</v>
      </c>
      <c r="J931" s="1856" t="s">
        <v>134</v>
      </c>
      <c r="K931" s="1243"/>
      <c r="L931" s="1857">
        <v>43794</v>
      </c>
      <c r="M931" s="1857"/>
      <c r="N931" s="1285" t="s">
        <v>3252</v>
      </c>
      <c r="O931" s="1286" t="s">
        <v>105</v>
      </c>
      <c r="P931" s="1287" t="s">
        <v>46</v>
      </c>
      <c r="Q931" s="1382">
        <v>43785</v>
      </c>
      <c r="R931" s="1864">
        <v>43785</v>
      </c>
      <c r="S931" s="1918">
        <f ca="1" t="shared" si="50"/>
        <v>119</v>
      </c>
      <c r="T931" s="1285" t="s">
        <v>47</v>
      </c>
      <c r="U931" s="1256"/>
      <c r="V931" s="1257"/>
    </row>
    <row r="932" s="1452" customFormat="1" ht="21" customHeight="1" spans="1:21">
      <c r="A932" s="1914">
        <v>20</v>
      </c>
      <c r="B932" s="1841" t="s">
        <v>39</v>
      </c>
      <c r="C932" s="1842" t="s">
        <v>99</v>
      </c>
      <c r="D932" s="1878" t="s">
        <v>41</v>
      </c>
      <c r="E932" s="1383">
        <v>335800</v>
      </c>
      <c r="F932" s="1853" t="s">
        <v>3253</v>
      </c>
      <c r="G932" s="1845">
        <v>43776</v>
      </c>
      <c r="H932" s="1845">
        <v>43784</v>
      </c>
      <c r="I932" s="1918">
        <f ca="1" t="shared" si="49"/>
        <v>120</v>
      </c>
      <c r="J932" s="1856" t="s">
        <v>78</v>
      </c>
      <c r="K932" s="1249"/>
      <c r="L932" s="1858">
        <v>43793</v>
      </c>
      <c r="M932" s="1858"/>
      <c r="N932" s="1305" t="s">
        <v>3254</v>
      </c>
      <c r="O932" s="1286" t="s">
        <v>88</v>
      </c>
      <c r="P932" s="1287" t="s">
        <v>89</v>
      </c>
      <c r="Q932" s="1400">
        <v>43730</v>
      </c>
      <c r="R932" s="1864">
        <v>43776</v>
      </c>
      <c r="S932" s="1918">
        <f ca="1" t="shared" si="50"/>
        <v>128</v>
      </c>
      <c r="T932" s="1305" t="s">
        <v>473</v>
      </c>
      <c r="U932" s="1717"/>
    </row>
    <row r="933" s="1452" customFormat="1" ht="21" customHeight="1" spans="1:21">
      <c r="A933" s="1914">
        <v>7</v>
      </c>
      <c r="B933" s="1841" t="s">
        <v>39</v>
      </c>
      <c r="C933" s="1842" t="s">
        <v>49</v>
      </c>
      <c r="D933" s="1878" t="s">
        <v>90</v>
      </c>
      <c r="E933" s="1383">
        <v>300800</v>
      </c>
      <c r="F933" s="1853" t="s">
        <v>3255</v>
      </c>
      <c r="G933" s="1845">
        <v>43773</v>
      </c>
      <c r="H933" s="1845">
        <v>43782</v>
      </c>
      <c r="I933" s="1918">
        <f ca="1" t="shared" si="49"/>
        <v>122</v>
      </c>
      <c r="J933" s="1856" t="s">
        <v>43</v>
      </c>
      <c r="K933" s="1249"/>
      <c r="L933" s="1858">
        <v>43796</v>
      </c>
      <c r="M933" s="1858"/>
      <c r="N933" s="1305" t="s">
        <v>3256</v>
      </c>
      <c r="O933" s="1286" t="s">
        <v>131</v>
      </c>
      <c r="P933" s="1287" t="s">
        <v>84</v>
      </c>
      <c r="Q933" s="1400">
        <v>43787</v>
      </c>
      <c r="R933" s="1864">
        <v>43787</v>
      </c>
      <c r="S933" s="1918">
        <f ca="1" t="shared" si="50"/>
        <v>117</v>
      </c>
      <c r="T933" s="1305" t="s">
        <v>47</v>
      </c>
      <c r="U933" s="1717"/>
    </row>
    <row r="934" s="1452" customFormat="1" ht="20.1" customHeight="1" spans="1:22">
      <c r="A934" s="1914">
        <v>19</v>
      </c>
      <c r="B934" s="1841" t="s">
        <v>39</v>
      </c>
      <c r="C934" s="1842" t="s">
        <v>99</v>
      </c>
      <c r="D934" s="1878" t="s">
        <v>126</v>
      </c>
      <c r="E934" s="1383">
        <v>335800</v>
      </c>
      <c r="F934" s="1844" t="s">
        <v>3257</v>
      </c>
      <c r="G934" s="1845">
        <v>43781</v>
      </c>
      <c r="H934" s="1074">
        <v>43794</v>
      </c>
      <c r="I934" s="1918">
        <f ca="1" t="shared" si="49"/>
        <v>110</v>
      </c>
      <c r="J934" s="1856" t="s">
        <v>134</v>
      </c>
      <c r="K934" s="1243"/>
      <c r="L934" s="1857"/>
      <c r="M934" s="1857"/>
      <c r="N934" s="1456" t="s">
        <v>3258</v>
      </c>
      <c r="O934" s="1580" t="s">
        <v>12</v>
      </c>
      <c r="P934" s="1581" t="s">
        <v>59</v>
      </c>
      <c r="Q934" s="1382">
        <v>43794</v>
      </c>
      <c r="R934" s="1864">
        <v>43795</v>
      </c>
      <c r="S934" s="1918">
        <f ca="1" t="shared" si="50"/>
        <v>109</v>
      </c>
      <c r="T934" s="1285" t="s">
        <v>47</v>
      </c>
      <c r="U934" s="1256"/>
      <c r="V934" s="1257"/>
    </row>
    <row r="935" s="1452" customFormat="1" ht="21" customHeight="1" spans="1:22">
      <c r="A935" s="1914">
        <v>14</v>
      </c>
      <c r="B935" s="1841" t="s">
        <v>39</v>
      </c>
      <c r="C935" s="1842" t="s">
        <v>49</v>
      </c>
      <c r="D935" s="1878" t="s">
        <v>41</v>
      </c>
      <c r="E935" s="1383">
        <v>300800</v>
      </c>
      <c r="F935" s="1853" t="s">
        <v>3259</v>
      </c>
      <c r="G935" s="1845">
        <v>43773</v>
      </c>
      <c r="H935" s="1074">
        <v>43783</v>
      </c>
      <c r="I935" s="1918">
        <f ca="1" t="shared" ref="I935:I944" si="51">TODAY()-H935</f>
        <v>121</v>
      </c>
      <c r="J935" s="1856" t="s">
        <v>43</v>
      </c>
      <c r="K935" s="1249" t="s">
        <v>54</v>
      </c>
      <c r="L935" s="1858"/>
      <c r="M935" s="1858"/>
      <c r="N935" s="1927" t="s">
        <v>3260</v>
      </c>
      <c r="O935" s="1928" t="s">
        <v>114</v>
      </c>
      <c r="P935" s="1929" t="s">
        <v>46</v>
      </c>
      <c r="Q935" s="1400">
        <v>43792</v>
      </c>
      <c r="R935" s="1864">
        <v>43793</v>
      </c>
      <c r="S935" s="1918">
        <f ca="1" t="shared" ref="S935:S944" si="52">TODAY()-R935</f>
        <v>111</v>
      </c>
      <c r="T935" s="1305" t="s">
        <v>47</v>
      </c>
      <c r="U935" s="1717"/>
      <c r="V935" s="1257"/>
    </row>
    <row r="936" s="1452" customFormat="1" ht="21.95" customHeight="1" spans="1:21">
      <c r="A936" s="1914">
        <v>10</v>
      </c>
      <c r="B936" s="1841" t="s">
        <v>39</v>
      </c>
      <c r="C936" s="1842" t="s">
        <v>49</v>
      </c>
      <c r="D936" s="1876" t="s">
        <v>145</v>
      </c>
      <c r="E936" s="1385">
        <v>300800</v>
      </c>
      <c r="F936" s="1853" t="s">
        <v>3261</v>
      </c>
      <c r="G936" s="1230">
        <v>43773</v>
      </c>
      <c r="H936" s="493">
        <v>43782</v>
      </c>
      <c r="I936" s="1918">
        <f ca="1" t="shared" si="51"/>
        <v>122</v>
      </c>
      <c r="J936" s="1856" t="s">
        <v>43</v>
      </c>
      <c r="K936" s="1249"/>
      <c r="L936" s="1858">
        <v>43797</v>
      </c>
      <c r="M936" s="1858"/>
      <c r="N936" s="1582" t="s">
        <v>3262</v>
      </c>
      <c r="O936" s="1583" t="s">
        <v>114</v>
      </c>
      <c r="P936" s="1584" t="s">
        <v>89</v>
      </c>
      <c r="Q936" s="1382">
        <v>43794</v>
      </c>
      <c r="R936" s="1864">
        <v>43794</v>
      </c>
      <c r="S936" s="1923">
        <f ca="1" t="shared" si="52"/>
        <v>110</v>
      </c>
      <c r="T936" s="1247" t="s">
        <v>47</v>
      </c>
      <c r="U936" s="1717"/>
    </row>
    <row r="937" s="1452" customFormat="1" ht="21" customHeight="1" spans="1:21">
      <c r="A937" s="1914">
        <v>7</v>
      </c>
      <c r="B937" s="1841" t="s">
        <v>39</v>
      </c>
      <c r="C937" s="1842" t="s">
        <v>49</v>
      </c>
      <c r="D937" s="1878" t="s">
        <v>90</v>
      </c>
      <c r="E937" s="1383">
        <v>300800</v>
      </c>
      <c r="F937" s="1853" t="s">
        <v>3263</v>
      </c>
      <c r="G937" s="1227">
        <v>43773</v>
      </c>
      <c r="H937" s="1074">
        <v>43780</v>
      </c>
      <c r="I937" s="1918">
        <f ca="1" t="shared" si="51"/>
        <v>124</v>
      </c>
      <c r="J937" s="1856" t="s">
        <v>43</v>
      </c>
      <c r="K937" s="1920"/>
      <c r="L937" s="1858">
        <v>43797</v>
      </c>
      <c r="M937" s="1858"/>
      <c r="N937" s="1579" t="s">
        <v>3264</v>
      </c>
      <c r="O937" s="1579" t="s">
        <v>74</v>
      </c>
      <c r="P937" s="1579" t="s">
        <v>46</v>
      </c>
      <c r="Q937" s="1382">
        <v>43792</v>
      </c>
      <c r="R937" s="1864">
        <v>43792</v>
      </c>
      <c r="S937" s="1923">
        <f ca="1" t="shared" si="52"/>
        <v>112</v>
      </c>
      <c r="T937" s="1247" t="s">
        <v>47</v>
      </c>
      <c r="U937" s="1717"/>
    </row>
    <row r="938" s="1452" customFormat="1" ht="21" customHeight="1" spans="1:22">
      <c r="A938" s="1914">
        <v>2</v>
      </c>
      <c r="B938" s="1841" t="s">
        <v>39</v>
      </c>
      <c r="C938" s="1842" t="s">
        <v>49</v>
      </c>
      <c r="D938" s="1878" t="s">
        <v>50</v>
      </c>
      <c r="E938" s="1383">
        <v>300800</v>
      </c>
      <c r="F938" s="1570" t="s">
        <v>3265</v>
      </c>
      <c r="G938" s="1227">
        <v>43725</v>
      </c>
      <c r="H938" s="1074">
        <v>43750</v>
      </c>
      <c r="I938" s="1918">
        <f ca="1" t="shared" si="51"/>
        <v>154</v>
      </c>
      <c r="J938" s="1856" t="s">
        <v>43</v>
      </c>
      <c r="K938" s="1249"/>
      <c r="L938" s="1858">
        <v>43797</v>
      </c>
      <c r="M938" s="1858" t="s">
        <v>52</v>
      </c>
      <c r="N938" s="1579" t="s">
        <v>3266</v>
      </c>
      <c r="O938" s="1579" t="s">
        <v>12</v>
      </c>
      <c r="P938" s="1579" t="s">
        <v>59</v>
      </c>
      <c r="Q938" s="1876">
        <v>43736</v>
      </c>
      <c r="R938" s="1876">
        <v>43787</v>
      </c>
      <c r="S938" s="1918">
        <f ca="1" t="shared" si="52"/>
        <v>117</v>
      </c>
      <c r="T938" s="1249" t="s">
        <v>47</v>
      </c>
      <c r="U938" s="1930" t="s">
        <v>3267</v>
      </c>
      <c r="V938" s="1257"/>
    </row>
    <row r="939" s="1452" customFormat="1" ht="18" customHeight="1" spans="1:22">
      <c r="A939" s="1914">
        <v>25</v>
      </c>
      <c r="B939" s="1841" t="s">
        <v>39</v>
      </c>
      <c r="C939" s="1842" t="s">
        <v>99</v>
      </c>
      <c r="D939" s="1383" t="s">
        <v>145</v>
      </c>
      <c r="E939" s="1383">
        <v>335800</v>
      </c>
      <c r="F939" s="1924" t="s">
        <v>3268</v>
      </c>
      <c r="G939" s="1845">
        <v>43781</v>
      </c>
      <c r="H939" s="1074">
        <v>43794</v>
      </c>
      <c r="I939" s="1918">
        <f ca="1" t="shared" si="51"/>
        <v>110</v>
      </c>
      <c r="J939" s="1856" t="s">
        <v>134</v>
      </c>
      <c r="K939" s="1243"/>
      <c r="L939" s="1857"/>
      <c r="M939" s="1857"/>
      <c r="N939" s="1456" t="s">
        <v>3269</v>
      </c>
      <c r="O939" s="1286" t="s">
        <v>80</v>
      </c>
      <c r="P939" s="1283" t="s">
        <v>46</v>
      </c>
      <c r="Q939" s="1382">
        <v>43798</v>
      </c>
      <c r="R939" s="1864">
        <v>43798</v>
      </c>
      <c r="S939" s="1918">
        <f ca="1" t="shared" si="52"/>
        <v>106</v>
      </c>
      <c r="T939" s="1305" t="s">
        <v>106</v>
      </c>
      <c r="U939" s="1256"/>
      <c r="V939" s="1257"/>
    </row>
    <row r="940" s="1452" customFormat="1" ht="21" customHeight="1" spans="1:22">
      <c r="A940" s="1914">
        <v>16</v>
      </c>
      <c r="B940" s="1841" t="s">
        <v>39</v>
      </c>
      <c r="C940" s="1842" t="s">
        <v>96</v>
      </c>
      <c r="D940" s="1876" t="s">
        <v>50</v>
      </c>
      <c r="E940" s="1385">
        <v>307100</v>
      </c>
      <c r="F940" s="1844" t="s">
        <v>3270</v>
      </c>
      <c r="G940" s="1850">
        <v>43787</v>
      </c>
      <c r="H940" s="493">
        <v>43799</v>
      </c>
      <c r="I940" s="1918">
        <f ca="1" t="shared" si="51"/>
        <v>105</v>
      </c>
      <c r="J940" s="1856" t="s">
        <v>78</v>
      </c>
      <c r="K940" s="1249"/>
      <c r="L940" s="1858"/>
      <c r="M940" s="1858"/>
      <c r="N940" s="1285" t="s">
        <v>3271</v>
      </c>
      <c r="O940" s="1282" t="s">
        <v>258</v>
      </c>
      <c r="P940" s="1283" t="s">
        <v>59</v>
      </c>
      <c r="Q940" s="1400">
        <v>43800</v>
      </c>
      <c r="R940" s="1864">
        <v>43800</v>
      </c>
      <c r="S940" s="1918">
        <f ca="1" t="shared" si="52"/>
        <v>104</v>
      </c>
      <c r="T940" s="1305" t="s">
        <v>47</v>
      </c>
      <c r="U940" s="1717"/>
      <c r="V940" s="1257"/>
    </row>
    <row r="941" s="1452" customFormat="1" ht="21.95" customHeight="1" spans="1:21">
      <c r="A941" s="1914">
        <v>8</v>
      </c>
      <c r="B941" s="1841" t="s">
        <v>39</v>
      </c>
      <c r="C941" s="1842" t="s">
        <v>49</v>
      </c>
      <c r="D941" s="1876" t="s">
        <v>145</v>
      </c>
      <c r="E941" s="1385">
        <v>300800</v>
      </c>
      <c r="F941" s="1853" t="s">
        <v>3272</v>
      </c>
      <c r="G941" s="1230">
        <v>43773</v>
      </c>
      <c r="H941" s="493">
        <v>43780</v>
      </c>
      <c r="I941" s="1918">
        <f ca="1" t="shared" si="51"/>
        <v>124</v>
      </c>
      <c r="J941" s="1856" t="s">
        <v>43</v>
      </c>
      <c r="K941" s="1249" t="s">
        <v>54</v>
      </c>
      <c r="L941" s="1858"/>
      <c r="M941" s="1858"/>
      <c r="N941" s="1382" t="s">
        <v>3273</v>
      </c>
      <c r="O941" s="1248" t="s">
        <v>58</v>
      </c>
      <c r="P941" s="1249" t="s">
        <v>59</v>
      </c>
      <c r="Q941" s="1382">
        <v>43798</v>
      </c>
      <c r="R941" s="1864">
        <v>43799</v>
      </c>
      <c r="S941" s="1923">
        <f ca="1" t="shared" si="52"/>
        <v>105</v>
      </c>
      <c r="T941" s="1247" t="s">
        <v>47</v>
      </c>
      <c r="U941" s="1717"/>
    </row>
    <row r="942" s="1452" customFormat="1" ht="21" customHeight="1" spans="1:21">
      <c r="A942" s="1914">
        <v>6</v>
      </c>
      <c r="B942" s="1841" t="s">
        <v>39</v>
      </c>
      <c r="C942" s="1842" t="s">
        <v>49</v>
      </c>
      <c r="D942" s="1876" t="s">
        <v>66</v>
      </c>
      <c r="E942" s="1385">
        <v>300800</v>
      </c>
      <c r="F942" s="1570" t="s">
        <v>3274</v>
      </c>
      <c r="G942" s="1230">
        <v>43777</v>
      </c>
      <c r="H942" s="493">
        <v>43787</v>
      </c>
      <c r="I942" s="1918">
        <f ca="1" t="shared" si="51"/>
        <v>117</v>
      </c>
      <c r="J942" s="1856" t="s">
        <v>43</v>
      </c>
      <c r="K942" s="1249" t="s">
        <v>54</v>
      </c>
      <c r="L942" s="1858">
        <v>43797</v>
      </c>
      <c r="M942" s="1858"/>
      <c r="N942" s="1382" t="s">
        <v>3275</v>
      </c>
      <c r="O942" s="1248" t="s">
        <v>70</v>
      </c>
      <c r="P942" s="1249" t="s">
        <v>59</v>
      </c>
      <c r="Q942" s="1382">
        <v>43794</v>
      </c>
      <c r="R942" s="1864">
        <v>43796</v>
      </c>
      <c r="S942" s="1923">
        <f ca="1" t="shared" si="52"/>
        <v>108</v>
      </c>
      <c r="T942" s="1247" t="s">
        <v>47</v>
      </c>
      <c r="U942" s="1930"/>
    </row>
    <row r="943" s="1452" customFormat="1" ht="21" customHeight="1" spans="1:22">
      <c r="A943" s="1914">
        <v>8</v>
      </c>
      <c r="B943" s="1841" t="s">
        <v>39</v>
      </c>
      <c r="C943" s="1842" t="s">
        <v>49</v>
      </c>
      <c r="D943" s="1878" t="s">
        <v>41</v>
      </c>
      <c r="E943" s="1383">
        <v>300800</v>
      </c>
      <c r="F943" s="1853" t="s">
        <v>3276</v>
      </c>
      <c r="G943" s="1845">
        <v>43773</v>
      </c>
      <c r="H943" s="1074">
        <v>43782</v>
      </c>
      <c r="I943" s="1918">
        <f ca="1" t="shared" si="51"/>
        <v>122</v>
      </c>
      <c r="J943" s="1856" t="s">
        <v>43</v>
      </c>
      <c r="K943" s="1249" t="s">
        <v>54</v>
      </c>
      <c r="L943" s="1858"/>
      <c r="M943" s="1858"/>
      <c r="N943" s="1281" t="s">
        <v>3277</v>
      </c>
      <c r="O943" s="1282" t="s">
        <v>70</v>
      </c>
      <c r="P943" s="1283" t="s">
        <v>59</v>
      </c>
      <c r="Q943" s="1382">
        <v>43792</v>
      </c>
      <c r="R943" s="1864">
        <v>43793</v>
      </c>
      <c r="S943" s="1918">
        <f ca="1" t="shared" si="52"/>
        <v>111</v>
      </c>
      <c r="T943" s="1305" t="s">
        <v>47</v>
      </c>
      <c r="U943" s="1717"/>
      <c r="V943" s="1257"/>
    </row>
    <row r="944" s="1452" customFormat="1" ht="20.1" customHeight="1" spans="1:22">
      <c r="A944" s="1914">
        <v>20</v>
      </c>
      <c r="B944" s="1841" t="s">
        <v>39</v>
      </c>
      <c r="C944" s="1842" t="s">
        <v>99</v>
      </c>
      <c r="D944" s="1385" t="s">
        <v>145</v>
      </c>
      <c r="E944" s="1385">
        <v>335800</v>
      </c>
      <c r="F944" s="1844" t="s">
        <v>3278</v>
      </c>
      <c r="G944" s="1850">
        <v>43777</v>
      </c>
      <c r="H944" s="493">
        <v>43787</v>
      </c>
      <c r="I944" s="1918">
        <f ca="1" t="shared" si="51"/>
        <v>117</v>
      </c>
      <c r="J944" s="1856" t="s">
        <v>134</v>
      </c>
      <c r="K944" s="1249" t="s">
        <v>54</v>
      </c>
      <c r="L944" s="1857"/>
      <c r="M944" s="1857"/>
      <c r="N944" s="1305" t="s">
        <v>3279</v>
      </c>
      <c r="O944" s="1282" t="s">
        <v>131</v>
      </c>
      <c r="P944" s="1283" t="s">
        <v>84</v>
      </c>
      <c r="Q944" s="1382">
        <v>43792</v>
      </c>
      <c r="R944" s="1864">
        <v>43800</v>
      </c>
      <c r="S944" s="1918">
        <f ca="1" t="shared" si="52"/>
        <v>104</v>
      </c>
      <c r="T944" s="1305" t="s">
        <v>47</v>
      </c>
      <c r="U944" s="1256"/>
      <c r="V944" s="1257"/>
    </row>
    <row r="945" s="607" customFormat="1" ht="12" customHeight="1" spans="1:18">
      <c r="A945" s="786"/>
      <c r="C945" s="786"/>
      <c r="D945" s="19"/>
      <c r="E945" s="600"/>
      <c r="F945" s="577"/>
      <c r="G945" s="787"/>
      <c r="H945" s="788"/>
      <c r="I945" s="790"/>
      <c r="J945" s="791"/>
      <c r="M945" s="790"/>
      <c r="N945" s="790"/>
      <c r="O945" s="790"/>
      <c r="P945" s="792"/>
      <c r="Q945" s="790"/>
      <c r="R945" s="793"/>
    </row>
  </sheetData>
  <autoFilter ref="A2:W944">
    <extLst/>
  </autoFilter>
  <mergeCells count="1">
    <mergeCell ref="A1:Q1"/>
  </mergeCells>
  <conditionalFormatting sqref="F57">
    <cfRule type="duplicateValues" dxfId="0" priority="1668"/>
  </conditionalFormatting>
  <conditionalFormatting sqref="F61">
    <cfRule type="duplicateValues" dxfId="0" priority="1667"/>
  </conditionalFormatting>
  <conditionalFormatting sqref="F62">
    <cfRule type="duplicateValues" dxfId="0" priority="1666"/>
  </conditionalFormatting>
  <conditionalFormatting sqref="F65">
    <cfRule type="duplicateValues" dxfId="0" priority="1665"/>
  </conditionalFormatting>
  <conditionalFormatting sqref="F67">
    <cfRule type="duplicateValues" dxfId="0" priority="1664"/>
  </conditionalFormatting>
  <conditionalFormatting sqref="F71">
    <cfRule type="duplicateValues" dxfId="0" priority="1663"/>
  </conditionalFormatting>
  <conditionalFormatting sqref="I202">
    <cfRule type="cellIs" dxfId="1" priority="1661" operator="greaterThan">
      <formula>260</formula>
    </cfRule>
    <cfRule type="cellIs" dxfId="1" priority="1662" operator="greaterThan">
      <formula>330</formula>
    </cfRule>
  </conditionalFormatting>
  <conditionalFormatting sqref="I203">
    <cfRule type="cellIs" dxfId="1" priority="1659" operator="greaterThan">
      <formula>260</formula>
    </cfRule>
    <cfRule type="cellIs" dxfId="1" priority="1660" operator="greaterThan">
      <formula>330</formula>
    </cfRule>
  </conditionalFormatting>
  <conditionalFormatting sqref="I204">
    <cfRule type="cellIs" dxfId="1" priority="1657" operator="greaterThan">
      <formula>260</formula>
    </cfRule>
    <cfRule type="cellIs" dxfId="1" priority="1658" operator="greaterThan">
      <formula>330</formula>
    </cfRule>
  </conditionalFormatting>
  <conditionalFormatting sqref="I205">
    <cfRule type="cellIs" dxfId="1" priority="1655" operator="greaterThan">
      <formula>260</formula>
    </cfRule>
    <cfRule type="cellIs" dxfId="1" priority="1656" operator="greaterThan">
      <formula>330</formula>
    </cfRule>
  </conditionalFormatting>
  <conditionalFormatting sqref="I206">
    <cfRule type="cellIs" dxfId="1" priority="1653" operator="greaterThan">
      <formula>260</formula>
    </cfRule>
    <cfRule type="cellIs" dxfId="1" priority="1654" operator="greaterThan">
      <formula>330</formula>
    </cfRule>
  </conditionalFormatting>
  <conditionalFormatting sqref="I207">
    <cfRule type="cellIs" dxfId="1" priority="1651" operator="greaterThan">
      <formula>260</formula>
    </cfRule>
    <cfRule type="cellIs" dxfId="1" priority="1652" operator="greaterThan">
      <formula>330</formula>
    </cfRule>
  </conditionalFormatting>
  <conditionalFormatting sqref="I208">
    <cfRule type="cellIs" dxfId="1" priority="1649" operator="greaterThan">
      <formula>260</formula>
    </cfRule>
    <cfRule type="cellIs" dxfId="1" priority="1650" operator="greaterThan">
      <formula>330</formula>
    </cfRule>
  </conditionalFormatting>
  <conditionalFormatting sqref="I209">
    <cfRule type="cellIs" dxfId="1" priority="1647" operator="greaterThan">
      <formula>260</formula>
    </cfRule>
    <cfRule type="cellIs" dxfId="1" priority="1648" operator="greaterThan">
      <formula>330</formula>
    </cfRule>
  </conditionalFormatting>
  <conditionalFormatting sqref="I210">
    <cfRule type="cellIs" dxfId="1" priority="1645" operator="greaterThan">
      <formula>260</formula>
    </cfRule>
    <cfRule type="cellIs" dxfId="1" priority="1646" operator="greaterThan">
      <formula>330</formula>
    </cfRule>
  </conditionalFormatting>
  <conditionalFormatting sqref="I211">
    <cfRule type="cellIs" dxfId="1" priority="1643" operator="greaterThan">
      <formula>260</formula>
    </cfRule>
    <cfRule type="cellIs" dxfId="1" priority="1644" operator="greaterThan">
      <formula>330</formula>
    </cfRule>
  </conditionalFormatting>
  <conditionalFormatting sqref="I212">
    <cfRule type="cellIs" dxfId="1" priority="1641" operator="greaterThan">
      <formula>260</formula>
    </cfRule>
    <cfRule type="cellIs" dxfId="1" priority="1642" operator="greaterThan">
      <formula>330</formula>
    </cfRule>
  </conditionalFormatting>
  <conditionalFormatting sqref="I213">
    <cfRule type="cellIs" dxfId="1" priority="1639" operator="greaterThan">
      <formula>260</formula>
    </cfRule>
    <cfRule type="cellIs" dxfId="1" priority="1640" operator="greaterThan">
      <formula>330</formula>
    </cfRule>
  </conditionalFormatting>
  <conditionalFormatting sqref="I214">
    <cfRule type="cellIs" dxfId="1" priority="1637" operator="greaterThan">
      <formula>260</formula>
    </cfRule>
    <cfRule type="cellIs" dxfId="1" priority="1638" operator="greaterThan">
      <formula>330</formula>
    </cfRule>
  </conditionalFormatting>
  <conditionalFormatting sqref="I215">
    <cfRule type="cellIs" dxfId="1" priority="1635" operator="greaterThan">
      <formula>260</formula>
    </cfRule>
    <cfRule type="cellIs" dxfId="1" priority="1636" operator="greaterThan">
      <formula>330</formula>
    </cfRule>
  </conditionalFormatting>
  <conditionalFormatting sqref="I216">
    <cfRule type="cellIs" dxfId="1" priority="1633" operator="greaterThan">
      <formula>260</formula>
    </cfRule>
    <cfRule type="cellIs" dxfId="1" priority="1634" operator="greaterThan">
      <formula>330</formula>
    </cfRule>
  </conditionalFormatting>
  <conditionalFormatting sqref="I217">
    <cfRule type="cellIs" dxfId="1" priority="1631" operator="greaterThan">
      <formula>260</formula>
    </cfRule>
    <cfRule type="cellIs" dxfId="1" priority="1632" operator="greaterThan">
      <formula>330</formula>
    </cfRule>
  </conditionalFormatting>
  <conditionalFormatting sqref="I218">
    <cfRule type="cellIs" dxfId="1" priority="1629" operator="greaterThan">
      <formula>260</formula>
    </cfRule>
    <cfRule type="cellIs" dxfId="1" priority="1630" operator="greaterThan">
      <formula>330</formula>
    </cfRule>
  </conditionalFormatting>
  <conditionalFormatting sqref="I219">
    <cfRule type="cellIs" dxfId="1" priority="1627" operator="greaterThan">
      <formula>260</formula>
    </cfRule>
    <cfRule type="cellIs" dxfId="1" priority="1628" operator="greaterThan">
      <formula>330</formula>
    </cfRule>
  </conditionalFormatting>
  <conditionalFormatting sqref="I220">
    <cfRule type="cellIs" dxfId="1" priority="1625" operator="greaterThan">
      <formula>260</formula>
    </cfRule>
    <cfRule type="cellIs" dxfId="1" priority="1626" operator="greaterThan">
      <formula>330</formula>
    </cfRule>
  </conditionalFormatting>
  <conditionalFormatting sqref="I221">
    <cfRule type="cellIs" dxfId="1" priority="1623" operator="greaterThan">
      <formula>260</formula>
    </cfRule>
    <cfRule type="cellIs" dxfId="1" priority="1624" operator="greaterThan">
      <formula>330</formula>
    </cfRule>
  </conditionalFormatting>
  <conditionalFormatting sqref="I222">
    <cfRule type="cellIs" dxfId="1" priority="1621" operator="greaterThan">
      <formula>260</formula>
    </cfRule>
    <cfRule type="cellIs" dxfId="1" priority="1622" operator="greaterThan">
      <formula>330</formula>
    </cfRule>
  </conditionalFormatting>
  <conditionalFormatting sqref="I223">
    <cfRule type="cellIs" dxfId="1" priority="1619" operator="greaterThan">
      <formula>260</formula>
    </cfRule>
    <cfRule type="cellIs" dxfId="1" priority="1620" operator="greaterThan">
      <formula>330</formula>
    </cfRule>
  </conditionalFormatting>
  <conditionalFormatting sqref="I224">
    <cfRule type="cellIs" dxfId="1" priority="1617" operator="greaterThan">
      <formula>260</formula>
    </cfRule>
    <cfRule type="cellIs" dxfId="1" priority="1618" operator="greaterThan">
      <formula>330</formula>
    </cfRule>
  </conditionalFormatting>
  <conditionalFormatting sqref="I225">
    <cfRule type="cellIs" dxfId="1" priority="1615" operator="greaterThan">
      <formula>260</formula>
    </cfRule>
    <cfRule type="cellIs" dxfId="1" priority="1616" operator="greaterThan">
      <formula>330</formula>
    </cfRule>
  </conditionalFormatting>
  <conditionalFormatting sqref="I226">
    <cfRule type="cellIs" dxfId="1" priority="1613" operator="greaterThan">
      <formula>260</formula>
    </cfRule>
    <cfRule type="cellIs" dxfId="1" priority="1614" operator="greaterThan">
      <formula>330</formula>
    </cfRule>
  </conditionalFormatting>
  <conditionalFormatting sqref="I227">
    <cfRule type="cellIs" dxfId="1" priority="1611" operator="greaterThan">
      <formula>260</formula>
    </cfRule>
    <cfRule type="cellIs" dxfId="1" priority="1612" operator="greaterThan">
      <formula>330</formula>
    </cfRule>
  </conditionalFormatting>
  <conditionalFormatting sqref="I228">
    <cfRule type="cellIs" dxfId="1" priority="1609" operator="greaterThan">
      <formula>260</formula>
    </cfRule>
    <cfRule type="cellIs" dxfId="1" priority="1610" operator="greaterThan">
      <formula>330</formula>
    </cfRule>
  </conditionalFormatting>
  <conditionalFormatting sqref="I229">
    <cfRule type="cellIs" dxfId="1" priority="1607" operator="greaterThan">
      <formula>260</formula>
    </cfRule>
    <cfRule type="cellIs" dxfId="1" priority="1608" operator="greaterThan">
      <formula>330</formula>
    </cfRule>
  </conditionalFormatting>
  <conditionalFormatting sqref="I230">
    <cfRule type="cellIs" dxfId="1" priority="1605" operator="greaterThan">
      <formula>260</formula>
    </cfRule>
    <cfRule type="cellIs" dxfId="1" priority="1606" operator="greaterThan">
      <formula>330</formula>
    </cfRule>
  </conditionalFormatting>
  <conditionalFormatting sqref="I231">
    <cfRule type="cellIs" dxfId="1" priority="1603" operator="greaterThan">
      <formula>260</formula>
    </cfRule>
    <cfRule type="cellIs" dxfId="1" priority="1604" operator="greaterThan">
      <formula>330</formula>
    </cfRule>
  </conditionalFormatting>
  <conditionalFormatting sqref="I232">
    <cfRule type="cellIs" dxfId="1" priority="1601" operator="greaterThan">
      <formula>260</formula>
    </cfRule>
    <cfRule type="cellIs" dxfId="1" priority="1602" operator="greaterThan">
      <formula>330</formula>
    </cfRule>
  </conditionalFormatting>
  <conditionalFormatting sqref="I233">
    <cfRule type="cellIs" dxfId="1" priority="1599" operator="greaterThan">
      <formula>260</formula>
    </cfRule>
    <cfRule type="cellIs" dxfId="1" priority="1600" operator="greaterThan">
      <formula>330</formula>
    </cfRule>
  </conditionalFormatting>
  <conditionalFormatting sqref="I234">
    <cfRule type="cellIs" dxfId="1" priority="1597" operator="greaterThan">
      <formula>260</formula>
    </cfRule>
    <cfRule type="cellIs" dxfId="1" priority="1598" operator="greaterThan">
      <formula>330</formula>
    </cfRule>
  </conditionalFormatting>
  <conditionalFormatting sqref="I235">
    <cfRule type="cellIs" dxfId="1" priority="1595" operator="greaterThan">
      <formula>260</formula>
    </cfRule>
    <cfRule type="cellIs" dxfId="1" priority="1596" operator="greaterThan">
      <formula>330</formula>
    </cfRule>
  </conditionalFormatting>
  <conditionalFormatting sqref="I237">
    <cfRule type="cellIs" dxfId="1" priority="1593" operator="greaterThan">
      <formula>260</formula>
    </cfRule>
    <cfRule type="cellIs" dxfId="1" priority="1594" operator="greaterThan">
      <formula>330</formula>
    </cfRule>
  </conditionalFormatting>
  <conditionalFormatting sqref="I238">
    <cfRule type="cellIs" dxfId="1" priority="1591" operator="greaterThan">
      <formula>260</formula>
    </cfRule>
    <cfRule type="cellIs" dxfId="1" priority="1592" operator="greaterThan">
      <formula>330</formula>
    </cfRule>
  </conditionalFormatting>
  <conditionalFormatting sqref="I239">
    <cfRule type="cellIs" dxfId="1" priority="1589" operator="greaterThan">
      <formula>260</formula>
    </cfRule>
    <cfRule type="cellIs" dxfId="1" priority="1590" operator="greaterThan">
      <formula>330</formula>
    </cfRule>
  </conditionalFormatting>
  <conditionalFormatting sqref="I240">
    <cfRule type="cellIs" dxfId="1" priority="1587" operator="greaterThan">
      <formula>260</formula>
    </cfRule>
    <cfRule type="cellIs" dxfId="1" priority="1588" operator="greaterThan">
      <formula>330</formula>
    </cfRule>
  </conditionalFormatting>
  <conditionalFormatting sqref="I241">
    <cfRule type="cellIs" dxfId="1" priority="1585" operator="greaterThan">
      <formula>260</formula>
    </cfRule>
    <cfRule type="cellIs" dxfId="1" priority="1586" operator="greaterThan">
      <formula>330</formula>
    </cfRule>
  </conditionalFormatting>
  <conditionalFormatting sqref="I242">
    <cfRule type="cellIs" dxfId="1" priority="1583" operator="greaterThan">
      <formula>260</formula>
    </cfRule>
    <cfRule type="cellIs" dxfId="1" priority="1584" operator="greaterThan">
      <formula>330</formula>
    </cfRule>
  </conditionalFormatting>
  <conditionalFormatting sqref="I243">
    <cfRule type="cellIs" dxfId="1" priority="1581" operator="greaterThan">
      <formula>260</formula>
    </cfRule>
    <cfRule type="cellIs" dxfId="1" priority="1582" operator="greaterThan">
      <formula>330</formula>
    </cfRule>
  </conditionalFormatting>
  <conditionalFormatting sqref="I244">
    <cfRule type="cellIs" dxfId="1" priority="1579" operator="greaterThan">
      <formula>260</formula>
    </cfRule>
    <cfRule type="cellIs" dxfId="1" priority="1580" operator="greaterThan">
      <formula>330</formula>
    </cfRule>
  </conditionalFormatting>
  <conditionalFormatting sqref="I245">
    <cfRule type="cellIs" dxfId="1" priority="1577" operator="greaterThan">
      <formula>260</formula>
    </cfRule>
    <cfRule type="cellIs" dxfId="1" priority="1578" operator="greaterThan">
      <formula>330</formula>
    </cfRule>
  </conditionalFormatting>
  <conditionalFormatting sqref="I246">
    <cfRule type="cellIs" dxfId="1" priority="1575" operator="greaterThan">
      <formula>260</formula>
    </cfRule>
    <cfRule type="cellIs" dxfId="1" priority="1576" operator="greaterThan">
      <formula>330</formula>
    </cfRule>
  </conditionalFormatting>
  <conditionalFormatting sqref="I247">
    <cfRule type="cellIs" dxfId="1" priority="1573" operator="greaterThan">
      <formula>260</formula>
    </cfRule>
    <cfRule type="cellIs" dxfId="1" priority="1574" operator="greaterThan">
      <formula>330</formula>
    </cfRule>
  </conditionalFormatting>
  <conditionalFormatting sqref="I248">
    <cfRule type="cellIs" dxfId="1" priority="1571" operator="greaterThan">
      <formula>260</formula>
    </cfRule>
    <cfRule type="cellIs" dxfId="1" priority="1572" operator="greaterThan">
      <formula>330</formula>
    </cfRule>
  </conditionalFormatting>
  <conditionalFormatting sqref="I249">
    <cfRule type="cellIs" dxfId="1" priority="1569" operator="greaterThan">
      <formula>260</formula>
    </cfRule>
    <cfRule type="cellIs" dxfId="1" priority="1570" operator="greaterThan">
      <formula>330</formula>
    </cfRule>
  </conditionalFormatting>
  <conditionalFormatting sqref="I250">
    <cfRule type="cellIs" dxfId="1" priority="1567" operator="greaterThan">
      <formula>260</formula>
    </cfRule>
    <cfRule type="cellIs" dxfId="1" priority="1568" operator="greaterThan">
      <formula>330</formula>
    </cfRule>
  </conditionalFormatting>
  <conditionalFormatting sqref="I257">
    <cfRule type="cellIs" dxfId="1" priority="1561" operator="greaterThan">
      <formula>260</formula>
    </cfRule>
    <cfRule type="cellIs" dxfId="1" priority="1562" operator="greaterThan">
      <formula>330</formula>
    </cfRule>
  </conditionalFormatting>
  <conditionalFormatting sqref="I258">
    <cfRule type="cellIs" dxfId="1" priority="1559" operator="greaterThan">
      <formula>260</formula>
    </cfRule>
    <cfRule type="cellIs" dxfId="1" priority="1560" operator="greaterThan">
      <formula>330</formula>
    </cfRule>
  </conditionalFormatting>
  <conditionalFormatting sqref="I259">
    <cfRule type="cellIs" dxfId="1" priority="1557" operator="greaterThan">
      <formula>260</formula>
    </cfRule>
    <cfRule type="cellIs" dxfId="1" priority="1558" operator="greaterThan">
      <formula>330</formula>
    </cfRule>
  </conditionalFormatting>
  <conditionalFormatting sqref="I260">
    <cfRule type="cellIs" dxfId="1" priority="1555" operator="greaterThan">
      <formula>260</formula>
    </cfRule>
    <cfRule type="cellIs" dxfId="1" priority="1556" operator="greaterThan">
      <formula>330</formula>
    </cfRule>
  </conditionalFormatting>
  <conditionalFormatting sqref="I261">
    <cfRule type="cellIs" dxfId="1" priority="1553" operator="greaterThan">
      <formula>260</formula>
    </cfRule>
    <cfRule type="cellIs" dxfId="1" priority="1554" operator="greaterThan">
      <formula>330</formula>
    </cfRule>
  </conditionalFormatting>
  <conditionalFormatting sqref="I262">
    <cfRule type="cellIs" dxfId="1" priority="1551" operator="greaterThan">
      <formula>260</formula>
    </cfRule>
    <cfRule type="cellIs" dxfId="1" priority="1552" operator="greaterThan">
      <formula>330</formula>
    </cfRule>
  </conditionalFormatting>
  <conditionalFormatting sqref="I263">
    <cfRule type="cellIs" dxfId="1" priority="1549" operator="greaterThan">
      <formula>260</formula>
    </cfRule>
    <cfRule type="cellIs" dxfId="1" priority="1550" operator="greaterThan">
      <formula>330</formula>
    </cfRule>
  </conditionalFormatting>
  <conditionalFormatting sqref="I264">
    <cfRule type="cellIs" dxfId="1" priority="1547" operator="greaterThan">
      <formula>260</formula>
    </cfRule>
    <cfRule type="cellIs" dxfId="1" priority="1548" operator="greaterThan">
      <formula>330</formula>
    </cfRule>
  </conditionalFormatting>
  <conditionalFormatting sqref="I265">
    <cfRule type="cellIs" dxfId="1" priority="1545" operator="greaterThan">
      <formula>260</formula>
    </cfRule>
    <cfRule type="cellIs" dxfId="1" priority="1546" operator="greaterThan">
      <formula>330</formula>
    </cfRule>
  </conditionalFormatting>
  <conditionalFormatting sqref="I266">
    <cfRule type="cellIs" dxfId="1" priority="1543" operator="greaterThan">
      <formula>260</formula>
    </cfRule>
    <cfRule type="cellIs" dxfId="1" priority="1544" operator="greaterThan">
      <formula>330</formula>
    </cfRule>
  </conditionalFormatting>
  <conditionalFormatting sqref="I267">
    <cfRule type="cellIs" dxfId="1" priority="1541" operator="greaterThan">
      <formula>260</formula>
    </cfRule>
    <cfRule type="cellIs" dxfId="1" priority="1542" operator="greaterThan">
      <formula>330</formula>
    </cfRule>
  </conditionalFormatting>
  <conditionalFormatting sqref="I268">
    <cfRule type="cellIs" dxfId="1" priority="1539" operator="greaterThan">
      <formula>260</formula>
    </cfRule>
    <cfRule type="cellIs" dxfId="1" priority="1540" operator="greaterThan">
      <formula>330</formula>
    </cfRule>
  </conditionalFormatting>
  <conditionalFormatting sqref="I269">
    <cfRule type="cellIs" dxfId="1" priority="1535" operator="greaterThan">
      <formula>260</formula>
    </cfRule>
    <cfRule type="cellIs" dxfId="1" priority="1536" operator="greaterThan">
      <formula>330</formula>
    </cfRule>
  </conditionalFormatting>
  <conditionalFormatting sqref="I270">
    <cfRule type="cellIs" dxfId="1" priority="1537" operator="greaterThan">
      <formula>260</formula>
    </cfRule>
    <cfRule type="cellIs" dxfId="1" priority="1538" operator="greaterThan">
      <formula>330</formula>
    </cfRule>
  </conditionalFormatting>
  <conditionalFormatting sqref="I271">
    <cfRule type="cellIs" dxfId="1" priority="1533" operator="greaterThan">
      <formula>260</formula>
    </cfRule>
    <cfRule type="cellIs" dxfId="1" priority="1534" operator="greaterThan">
      <formula>330</formula>
    </cfRule>
  </conditionalFormatting>
  <conditionalFormatting sqref="I272">
    <cfRule type="cellIs" dxfId="1" priority="1531" operator="greaterThan">
      <formula>260</formula>
    </cfRule>
    <cfRule type="cellIs" dxfId="1" priority="1532" operator="greaterThan">
      <formula>330</formula>
    </cfRule>
  </conditionalFormatting>
  <conditionalFormatting sqref="I273">
    <cfRule type="cellIs" dxfId="1" priority="1517" operator="greaterThan">
      <formula>260</formula>
    </cfRule>
    <cfRule type="cellIs" dxfId="1" priority="1518" operator="greaterThan">
      <formula>330</formula>
    </cfRule>
  </conditionalFormatting>
  <conditionalFormatting sqref="I274">
    <cfRule type="cellIs" dxfId="1" priority="1529" operator="greaterThan">
      <formula>260</formula>
    </cfRule>
    <cfRule type="cellIs" dxfId="1" priority="1530" operator="greaterThan">
      <formula>330</formula>
    </cfRule>
  </conditionalFormatting>
  <conditionalFormatting sqref="I275">
    <cfRule type="cellIs" dxfId="1" priority="1527" operator="greaterThan">
      <formula>260</formula>
    </cfRule>
    <cfRule type="cellIs" dxfId="1" priority="1528" operator="greaterThan">
      <formula>330</formula>
    </cfRule>
  </conditionalFormatting>
  <conditionalFormatting sqref="I276">
    <cfRule type="cellIs" dxfId="1" priority="1525" operator="greaterThan">
      <formula>260</formula>
    </cfRule>
    <cfRule type="cellIs" dxfId="1" priority="1526" operator="greaterThan">
      <formula>330</formula>
    </cfRule>
  </conditionalFormatting>
  <conditionalFormatting sqref="I277">
    <cfRule type="cellIs" dxfId="1" priority="1523" operator="greaterThan">
      <formula>260</formula>
    </cfRule>
    <cfRule type="cellIs" dxfId="1" priority="1524" operator="greaterThan">
      <formula>330</formula>
    </cfRule>
  </conditionalFormatting>
  <conditionalFormatting sqref="I278">
    <cfRule type="cellIs" dxfId="1" priority="1521" operator="greaterThan">
      <formula>260</formula>
    </cfRule>
    <cfRule type="cellIs" dxfId="1" priority="1522" operator="greaterThan">
      <formula>330</formula>
    </cfRule>
  </conditionalFormatting>
  <conditionalFormatting sqref="I279">
    <cfRule type="cellIs" dxfId="1" priority="1519" operator="greaterThan">
      <formula>260</formula>
    </cfRule>
    <cfRule type="cellIs" dxfId="1" priority="1520" operator="greaterThan">
      <formula>330</formula>
    </cfRule>
  </conditionalFormatting>
  <conditionalFormatting sqref="I280">
    <cfRule type="cellIs" dxfId="1" priority="1515" operator="greaterThan">
      <formula>260</formula>
    </cfRule>
    <cfRule type="cellIs" dxfId="1" priority="1516" operator="greaterThan">
      <formula>330</formula>
    </cfRule>
  </conditionalFormatting>
  <conditionalFormatting sqref="I281">
    <cfRule type="cellIs" dxfId="1" priority="1513" operator="greaterThan">
      <formula>260</formula>
    </cfRule>
    <cfRule type="cellIs" dxfId="1" priority="1514" operator="greaterThan">
      <formula>330</formula>
    </cfRule>
  </conditionalFormatting>
  <conditionalFormatting sqref="I282">
    <cfRule type="cellIs" dxfId="1" priority="1511" operator="greaterThan">
      <formula>260</formula>
    </cfRule>
    <cfRule type="cellIs" dxfId="1" priority="1512" operator="greaterThan">
      <formula>330</formula>
    </cfRule>
  </conditionalFormatting>
  <conditionalFormatting sqref="I283">
    <cfRule type="cellIs" dxfId="1" priority="1509" operator="greaterThan">
      <formula>260</formula>
    </cfRule>
    <cfRule type="cellIs" dxfId="1" priority="1510" operator="greaterThan">
      <formula>330</formula>
    </cfRule>
  </conditionalFormatting>
  <conditionalFormatting sqref="I284">
    <cfRule type="cellIs" dxfId="1" priority="1507" operator="greaterThan">
      <formula>260</formula>
    </cfRule>
    <cfRule type="cellIs" dxfId="1" priority="1508" operator="greaterThan">
      <formula>330</formula>
    </cfRule>
  </conditionalFormatting>
  <conditionalFormatting sqref="I285">
    <cfRule type="cellIs" dxfId="1" priority="1505" operator="greaterThan">
      <formula>260</formula>
    </cfRule>
    <cfRule type="cellIs" dxfId="1" priority="1506" operator="greaterThan">
      <formula>330</formula>
    </cfRule>
  </conditionalFormatting>
  <conditionalFormatting sqref="I286">
    <cfRule type="cellIs" dxfId="1" priority="1503" operator="greaterThan">
      <formula>260</formula>
    </cfRule>
    <cfRule type="cellIs" dxfId="1" priority="1504" operator="greaterThan">
      <formula>330</formula>
    </cfRule>
  </conditionalFormatting>
  <conditionalFormatting sqref="I287">
    <cfRule type="cellIs" dxfId="1" priority="1501" operator="greaterThan">
      <formula>260</formula>
    </cfRule>
    <cfRule type="cellIs" dxfId="1" priority="1502" operator="greaterThan">
      <formula>330</formula>
    </cfRule>
  </conditionalFormatting>
  <conditionalFormatting sqref="I288">
    <cfRule type="cellIs" dxfId="1" priority="1499" operator="greaterThan">
      <formula>260</formula>
    </cfRule>
    <cfRule type="cellIs" dxfId="1" priority="1500" operator="greaterThan">
      <formula>330</formula>
    </cfRule>
  </conditionalFormatting>
  <conditionalFormatting sqref="I289">
    <cfRule type="cellIs" dxfId="1" priority="1497" operator="greaterThan">
      <formula>260</formula>
    </cfRule>
    <cfRule type="cellIs" dxfId="1" priority="1498" operator="greaterThan">
      <formula>330</formula>
    </cfRule>
  </conditionalFormatting>
  <conditionalFormatting sqref="I290">
    <cfRule type="cellIs" dxfId="1" priority="1495" operator="greaterThan">
      <formula>260</formula>
    </cfRule>
    <cfRule type="cellIs" dxfId="1" priority="1496" operator="greaterThan">
      <formula>330</formula>
    </cfRule>
  </conditionalFormatting>
  <conditionalFormatting sqref="I291">
    <cfRule type="cellIs" dxfId="1" priority="1493" operator="greaterThan">
      <formula>260</formula>
    </cfRule>
    <cfRule type="cellIs" dxfId="1" priority="1494" operator="greaterThan">
      <formula>330</formula>
    </cfRule>
  </conditionalFormatting>
  <conditionalFormatting sqref="I292">
    <cfRule type="cellIs" dxfId="1" priority="1491" operator="greaterThan">
      <formula>260</formula>
    </cfRule>
    <cfRule type="cellIs" dxfId="1" priority="1492" operator="greaterThan">
      <formula>330</formula>
    </cfRule>
  </conditionalFormatting>
  <conditionalFormatting sqref="I293">
    <cfRule type="cellIs" dxfId="1" priority="1489" operator="greaterThan">
      <formula>260</formula>
    </cfRule>
    <cfRule type="cellIs" dxfId="1" priority="1490" operator="greaterThan">
      <formula>330</formula>
    </cfRule>
  </conditionalFormatting>
  <conditionalFormatting sqref="I294">
    <cfRule type="cellIs" dxfId="1" priority="1487" operator="greaterThan">
      <formula>260</formula>
    </cfRule>
    <cfRule type="cellIs" dxfId="1" priority="1488" operator="greaterThan">
      <formula>330</formula>
    </cfRule>
  </conditionalFormatting>
  <conditionalFormatting sqref="I295">
    <cfRule type="cellIs" dxfId="1" priority="1485" operator="greaterThan">
      <formula>260</formula>
    </cfRule>
    <cfRule type="cellIs" dxfId="1" priority="1486" operator="greaterThan">
      <formula>330</formula>
    </cfRule>
  </conditionalFormatting>
  <conditionalFormatting sqref="I296">
    <cfRule type="cellIs" dxfId="1" priority="1483" operator="greaterThan">
      <formula>260</formula>
    </cfRule>
    <cfRule type="cellIs" dxfId="1" priority="1484" operator="greaterThan">
      <formula>330</formula>
    </cfRule>
  </conditionalFormatting>
  <conditionalFormatting sqref="I297">
    <cfRule type="cellIs" dxfId="1" priority="1481" operator="greaterThan">
      <formula>260</formula>
    </cfRule>
    <cfRule type="cellIs" dxfId="1" priority="1482" operator="greaterThan">
      <formula>330</formula>
    </cfRule>
  </conditionalFormatting>
  <conditionalFormatting sqref="I298">
    <cfRule type="cellIs" dxfId="1" priority="1479" operator="greaterThan">
      <formula>260</formula>
    </cfRule>
    <cfRule type="cellIs" dxfId="1" priority="1480" operator="greaterThan">
      <formula>330</formula>
    </cfRule>
  </conditionalFormatting>
  <conditionalFormatting sqref="I299">
    <cfRule type="cellIs" dxfId="1" priority="1477" operator="greaterThan">
      <formula>260</formula>
    </cfRule>
    <cfRule type="cellIs" dxfId="1" priority="1478" operator="greaterThan">
      <formula>330</formula>
    </cfRule>
  </conditionalFormatting>
  <conditionalFormatting sqref="I300">
    <cfRule type="cellIs" dxfId="1" priority="1475" operator="greaterThan">
      <formula>260</formula>
    </cfRule>
    <cfRule type="cellIs" dxfId="1" priority="1476" operator="greaterThan">
      <formula>330</formula>
    </cfRule>
  </conditionalFormatting>
  <conditionalFormatting sqref="I301">
    <cfRule type="cellIs" dxfId="1" priority="1473" operator="greaterThan">
      <formula>260</formula>
    </cfRule>
    <cfRule type="cellIs" dxfId="1" priority="1474" operator="greaterThan">
      <formula>330</formula>
    </cfRule>
  </conditionalFormatting>
  <conditionalFormatting sqref="I302">
    <cfRule type="cellIs" dxfId="1" priority="1471" operator="greaterThan">
      <formula>260</formula>
    </cfRule>
    <cfRule type="cellIs" dxfId="1" priority="1472" operator="greaterThan">
      <formula>330</formula>
    </cfRule>
  </conditionalFormatting>
  <conditionalFormatting sqref="I303">
    <cfRule type="cellIs" dxfId="1" priority="1469" operator="greaterThan">
      <formula>260</formula>
    </cfRule>
    <cfRule type="cellIs" dxfId="1" priority="1470" operator="greaterThan">
      <formula>330</formula>
    </cfRule>
  </conditionalFormatting>
  <conditionalFormatting sqref="I304">
    <cfRule type="cellIs" dxfId="1" priority="1467" operator="greaterThan">
      <formula>260</formula>
    </cfRule>
    <cfRule type="cellIs" dxfId="1" priority="1468" operator="greaterThan">
      <formula>330</formula>
    </cfRule>
  </conditionalFormatting>
  <conditionalFormatting sqref="I305">
    <cfRule type="cellIs" dxfId="1" priority="1465" operator="greaterThan">
      <formula>260</formula>
    </cfRule>
    <cfRule type="cellIs" dxfId="1" priority="1466" operator="greaterThan">
      <formula>330</formula>
    </cfRule>
  </conditionalFormatting>
  <conditionalFormatting sqref="I306">
    <cfRule type="cellIs" dxfId="1" priority="1463" operator="greaterThan">
      <formula>260</formula>
    </cfRule>
    <cfRule type="cellIs" dxfId="1" priority="1464" operator="greaterThan">
      <formula>330</formula>
    </cfRule>
  </conditionalFormatting>
  <conditionalFormatting sqref="I307">
    <cfRule type="cellIs" dxfId="1" priority="1461" operator="greaterThan">
      <formula>260</formula>
    </cfRule>
    <cfRule type="cellIs" dxfId="1" priority="1462" operator="greaterThan">
      <formula>330</formula>
    </cfRule>
  </conditionalFormatting>
  <conditionalFormatting sqref="I308">
    <cfRule type="cellIs" dxfId="1" priority="1459" operator="greaterThan">
      <formula>260</formula>
    </cfRule>
    <cfRule type="cellIs" dxfId="1" priority="1460" operator="greaterThan">
      <formula>330</formula>
    </cfRule>
  </conditionalFormatting>
  <conditionalFormatting sqref="I309">
    <cfRule type="cellIs" dxfId="1" priority="1457" operator="greaterThan">
      <formula>260</formula>
    </cfRule>
    <cfRule type="cellIs" dxfId="1" priority="1458" operator="greaterThan">
      <formula>330</formula>
    </cfRule>
  </conditionalFormatting>
  <conditionalFormatting sqref="I310">
    <cfRule type="cellIs" dxfId="1" priority="1455" operator="greaterThan">
      <formula>260</formula>
    </cfRule>
    <cfRule type="cellIs" dxfId="1" priority="1456" operator="greaterThan">
      <formula>330</formula>
    </cfRule>
  </conditionalFormatting>
  <conditionalFormatting sqref="I311">
    <cfRule type="cellIs" dxfId="1" priority="1453" operator="greaterThan">
      <formula>260</formula>
    </cfRule>
    <cfRule type="cellIs" dxfId="1" priority="1454" operator="greaterThan">
      <formula>330</formula>
    </cfRule>
  </conditionalFormatting>
  <conditionalFormatting sqref="I312">
    <cfRule type="cellIs" dxfId="1" priority="1451" operator="greaterThan">
      <formula>260</formula>
    </cfRule>
    <cfRule type="cellIs" dxfId="1" priority="1452" operator="greaterThan">
      <formula>330</formula>
    </cfRule>
  </conditionalFormatting>
  <conditionalFormatting sqref="I313">
    <cfRule type="cellIs" dxfId="1" priority="1449" operator="greaterThan">
      <formula>260</formula>
    </cfRule>
    <cfRule type="cellIs" dxfId="1" priority="1450" operator="greaterThan">
      <formula>330</formula>
    </cfRule>
  </conditionalFormatting>
  <conditionalFormatting sqref="I314">
    <cfRule type="cellIs" dxfId="1" priority="1447" operator="greaterThan">
      <formula>260</formula>
    </cfRule>
    <cfRule type="cellIs" dxfId="1" priority="1448" operator="greaterThan">
      <formula>330</formula>
    </cfRule>
  </conditionalFormatting>
  <conditionalFormatting sqref="I315">
    <cfRule type="cellIs" dxfId="1" priority="1445" operator="greaterThan">
      <formula>260</formula>
    </cfRule>
    <cfRule type="cellIs" dxfId="1" priority="1446" operator="greaterThan">
      <formula>330</formula>
    </cfRule>
  </conditionalFormatting>
  <conditionalFormatting sqref="I316">
    <cfRule type="cellIs" dxfId="1" priority="1443" operator="greaterThan">
      <formula>260</formula>
    </cfRule>
    <cfRule type="cellIs" dxfId="1" priority="1444" operator="greaterThan">
      <formula>330</formula>
    </cfRule>
  </conditionalFormatting>
  <conditionalFormatting sqref="I317">
    <cfRule type="cellIs" dxfId="1" priority="1429" operator="greaterThan">
      <formula>260</formula>
    </cfRule>
    <cfRule type="cellIs" dxfId="1" priority="1430" operator="greaterThan">
      <formula>330</formula>
    </cfRule>
  </conditionalFormatting>
  <conditionalFormatting sqref="I318">
    <cfRule type="cellIs" dxfId="1" priority="1441" operator="greaterThan">
      <formula>260</formula>
    </cfRule>
    <cfRule type="cellIs" dxfId="1" priority="1442" operator="greaterThan">
      <formula>330</formula>
    </cfRule>
  </conditionalFormatting>
  <conditionalFormatting sqref="I319">
    <cfRule type="cellIs" dxfId="1" priority="1439" operator="greaterThan">
      <formula>260</formula>
    </cfRule>
    <cfRule type="cellIs" dxfId="1" priority="1440" operator="greaterThan">
      <formula>330</formula>
    </cfRule>
  </conditionalFormatting>
  <conditionalFormatting sqref="I320">
    <cfRule type="cellIs" dxfId="1" priority="1437" operator="greaterThan">
      <formula>260</formula>
    </cfRule>
    <cfRule type="cellIs" dxfId="1" priority="1438" operator="greaterThan">
      <formula>330</formula>
    </cfRule>
  </conditionalFormatting>
  <conditionalFormatting sqref="I321">
    <cfRule type="cellIs" dxfId="1" priority="1435" operator="greaterThan">
      <formula>260</formula>
    </cfRule>
    <cfRule type="cellIs" dxfId="1" priority="1436" operator="greaterThan">
      <formula>330</formula>
    </cfRule>
  </conditionalFormatting>
  <conditionalFormatting sqref="I322">
    <cfRule type="cellIs" dxfId="1" priority="1433" operator="greaterThan">
      <formula>260</formula>
    </cfRule>
    <cfRule type="cellIs" dxfId="1" priority="1434" operator="greaterThan">
      <formula>330</formula>
    </cfRule>
  </conditionalFormatting>
  <conditionalFormatting sqref="I323">
    <cfRule type="cellIs" dxfId="1" priority="1431" operator="greaterThan">
      <formula>260</formula>
    </cfRule>
    <cfRule type="cellIs" dxfId="1" priority="1432" operator="greaterThan">
      <formula>330</formula>
    </cfRule>
  </conditionalFormatting>
  <conditionalFormatting sqref="I324">
    <cfRule type="cellIs" dxfId="1" priority="1425" operator="greaterThan">
      <formula>260</formula>
    </cfRule>
    <cfRule type="cellIs" dxfId="1" priority="1426" operator="greaterThan">
      <formula>330</formula>
    </cfRule>
  </conditionalFormatting>
  <conditionalFormatting sqref="I325">
    <cfRule type="cellIs" dxfId="1" priority="1427" operator="greaterThan">
      <formula>260</formula>
    </cfRule>
    <cfRule type="cellIs" dxfId="1" priority="1428" operator="greaterThan">
      <formula>330</formula>
    </cfRule>
  </conditionalFormatting>
  <conditionalFormatting sqref="I326">
    <cfRule type="cellIs" dxfId="1" priority="1423" operator="greaterThan">
      <formula>260</formula>
    </cfRule>
    <cfRule type="cellIs" dxfId="1" priority="1424" operator="greaterThan">
      <formula>330</formula>
    </cfRule>
  </conditionalFormatting>
  <conditionalFormatting sqref="I327">
    <cfRule type="cellIs" dxfId="1" priority="1421" operator="greaterThan">
      <formula>260</formula>
    </cfRule>
    <cfRule type="cellIs" dxfId="1" priority="1422" operator="greaterThan">
      <formula>330</formula>
    </cfRule>
  </conditionalFormatting>
  <conditionalFormatting sqref="I328">
    <cfRule type="cellIs" dxfId="1" priority="1419" operator="greaterThan">
      <formula>260</formula>
    </cfRule>
    <cfRule type="cellIs" dxfId="1" priority="1420" operator="greaterThan">
      <formula>330</formula>
    </cfRule>
  </conditionalFormatting>
  <conditionalFormatting sqref="I329">
    <cfRule type="cellIs" dxfId="1" priority="1417" operator="greaterThan">
      <formula>260</formula>
    </cfRule>
    <cfRule type="cellIs" dxfId="1" priority="1418" operator="greaterThan">
      <formula>330</formula>
    </cfRule>
  </conditionalFormatting>
  <conditionalFormatting sqref="I330">
    <cfRule type="cellIs" dxfId="1" priority="1415" operator="greaterThan">
      <formula>260</formula>
    </cfRule>
    <cfRule type="cellIs" dxfId="1" priority="1416" operator="greaterThan">
      <formula>330</formula>
    </cfRule>
  </conditionalFormatting>
  <conditionalFormatting sqref="I331">
    <cfRule type="cellIs" dxfId="1" priority="1413" operator="greaterThan">
      <formula>260</formula>
    </cfRule>
    <cfRule type="cellIs" dxfId="1" priority="1414" operator="greaterThan">
      <formula>330</formula>
    </cfRule>
  </conditionalFormatting>
  <conditionalFormatting sqref="I332">
    <cfRule type="cellIs" dxfId="1" priority="1411" operator="greaterThan">
      <formula>260</formula>
    </cfRule>
    <cfRule type="cellIs" dxfId="1" priority="1412" operator="greaterThan">
      <formula>330</formula>
    </cfRule>
  </conditionalFormatting>
  <conditionalFormatting sqref="I333">
    <cfRule type="cellIs" dxfId="1" priority="1409" operator="greaterThan">
      <formula>260</formula>
    </cfRule>
    <cfRule type="cellIs" dxfId="1" priority="1410" operator="greaterThan">
      <formula>330</formula>
    </cfRule>
  </conditionalFormatting>
  <conditionalFormatting sqref="I334">
    <cfRule type="cellIs" dxfId="1" priority="1407" operator="greaterThan">
      <formula>260</formula>
    </cfRule>
    <cfRule type="cellIs" dxfId="1" priority="1408" operator="greaterThan">
      <formula>330</formula>
    </cfRule>
  </conditionalFormatting>
  <conditionalFormatting sqref="I335">
    <cfRule type="cellIs" dxfId="1" priority="1405" operator="greaterThan">
      <formula>260</formula>
    </cfRule>
    <cfRule type="cellIs" dxfId="1" priority="1406" operator="greaterThan">
      <formula>330</formula>
    </cfRule>
  </conditionalFormatting>
  <conditionalFormatting sqref="I336">
    <cfRule type="cellIs" dxfId="1" priority="1403" operator="greaterThan">
      <formula>260</formula>
    </cfRule>
    <cfRule type="cellIs" dxfId="1" priority="1404" operator="greaterThan">
      <formula>330</formula>
    </cfRule>
  </conditionalFormatting>
  <conditionalFormatting sqref="I337">
    <cfRule type="cellIs" dxfId="1" priority="1401" operator="greaterThan">
      <formula>260</formula>
    </cfRule>
    <cfRule type="cellIs" dxfId="1" priority="1402" operator="greaterThan">
      <formula>330</formula>
    </cfRule>
  </conditionalFormatting>
  <conditionalFormatting sqref="I338">
    <cfRule type="cellIs" dxfId="1" priority="1399" operator="greaterThan">
      <formula>260</formula>
    </cfRule>
    <cfRule type="cellIs" dxfId="1" priority="1400" operator="greaterThan">
      <formula>330</formula>
    </cfRule>
  </conditionalFormatting>
  <conditionalFormatting sqref="I339">
    <cfRule type="cellIs" dxfId="1" priority="1397" operator="greaterThan">
      <formula>260</formula>
    </cfRule>
    <cfRule type="cellIs" dxfId="1" priority="1398" operator="greaterThan">
      <formula>330</formula>
    </cfRule>
  </conditionalFormatting>
  <conditionalFormatting sqref="I340">
    <cfRule type="cellIs" dxfId="1" priority="1395" operator="greaterThan">
      <formula>260</formula>
    </cfRule>
    <cfRule type="cellIs" dxfId="1" priority="1396" operator="greaterThan">
      <formula>330</formula>
    </cfRule>
  </conditionalFormatting>
  <conditionalFormatting sqref="I341">
    <cfRule type="cellIs" dxfId="1" priority="1393" operator="greaterThan">
      <formula>260</formula>
    </cfRule>
    <cfRule type="cellIs" dxfId="1" priority="1394" operator="greaterThan">
      <formula>330</formula>
    </cfRule>
  </conditionalFormatting>
  <conditionalFormatting sqref="I342">
    <cfRule type="cellIs" dxfId="1" priority="1391" operator="greaterThan">
      <formula>260</formula>
    </cfRule>
    <cfRule type="cellIs" dxfId="1" priority="1392" operator="greaterThan">
      <formula>330</formula>
    </cfRule>
  </conditionalFormatting>
  <conditionalFormatting sqref="I343">
    <cfRule type="cellIs" dxfId="1" priority="1389" operator="greaterThan">
      <formula>260</formula>
    </cfRule>
    <cfRule type="cellIs" dxfId="1" priority="1390" operator="greaterThan">
      <formula>330</formula>
    </cfRule>
  </conditionalFormatting>
  <conditionalFormatting sqref="I344">
    <cfRule type="cellIs" dxfId="1" priority="1387" operator="greaterThan">
      <formula>260</formula>
    </cfRule>
    <cfRule type="cellIs" dxfId="1" priority="1388" operator="greaterThan">
      <formula>330</formula>
    </cfRule>
  </conditionalFormatting>
  <conditionalFormatting sqref="I345">
    <cfRule type="cellIs" dxfId="1" priority="1385" operator="greaterThan">
      <formula>260</formula>
    </cfRule>
    <cfRule type="cellIs" dxfId="1" priority="1386" operator="greaterThan">
      <formula>330</formula>
    </cfRule>
  </conditionalFormatting>
  <conditionalFormatting sqref="I346">
    <cfRule type="cellIs" dxfId="1" priority="1383" operator="greaterThan">
      <formula>260</formula>
    </cfRule>
    <cfRule type="cellIs" dxfId="1" priority="1384" operator="greaterThan">
      <formula>330</formula>
    </cfRule>
  </conditionalFormatting>
  <conditionalFormatting sqref="I347">
    <cfRule type="cellIs" dxfId="1" priority="1381" operator="greaterThan">
      <formula>260</formula>
    </cfRule>
    <cfRule type="cellIs" dxfId="1" priority="1382" operator="greaterThan">
      <formula>330</formula>
    </cfRule>
  </conditionalFormatting>
  <conditionalFormatting sqref="I348">
    <cfRule type="cellIs" dxfId="1" priority="1379" operator="greaterThan">
      <formula>260</formula>
    </cfRule>
    <cfRule type="cellIs" dxfId="1" priority="1380" operator="greaterThan">
      <formula>330</formula>
    </cfRule>
  </conditionalFormatting>
  <conditionalFormatting sqref="I349">
    <cfRule type="cellIs" dxfId="1" priority="1377" operator="greaterThan">
      <formula>260</formula>
    </cfRule>
    <cfRule type="cellIs" dxfId="1" priority="1378" operator="greaterThan">
      <formula>330</formula>
    </cfRule>
  </conditionalFormatting>
  <conditionalFormatting sqref="I350">
    <cfRule type="cellIs" dxfId="1" priority="1375" operator="greaterThan">
      <formula>260</formula>
    </cfRule>
    <cfRule type="cellIs" dxfId="1" priority="1376" operator="greaterThan">
      <formula>330</formula>
    </cfRule>
  </conditionalFormatting>
  <conditionalFormatting sqref="I351">
    <cfRule type="cellIs" dxfId="1" priority="1373" operator="greaterThan">
      <formula>260</formula>
    </cfRule>
    <cfRule type="cellIs" dxfId="1" priority="1374" operator="greaterThan">
      <formula>330</formula>
    </cfRule>
  </conditionalFormatting>
  <conditionalFormatting sqref="I352">
    <cfRule type="cellIs" dxfId="1" priority="1371" operator="greaterThan">
      <formula>260</formula>
    </cfRule>
    <cfRule type="cellIs" dxfId="1" priority="1372" operator="greaterThan">
      <formula>330</formula>
    </cfRule>
  </conditionalFormatting>
  <conditionalFormatting sqref="I353">
    <cfRule type="cellIs" dxfId="1" priority="1369" operator="greaterThan">
      <formula>260</formula>
    </cfRule>
    <cfRule type="cellIs" dxfId="1" priority="1370" operator="greaterThan">
      <formula>330</formula>
    </cfRule>
  </conditionalFormatting>
  <conditionalFormatting sqref="I354">
    <cfRule type="cellIs" dxfId="1" priority="1367" operator="greaterThan">
      <formula>260</formula>
    </cfRule>
    <cfRule type="cellIs" dxfId="1" priority="1368" operator="greaterThan">
      <formula>330</formula>
    </cfRule>
  </conditionalFormatting>
  <conditionalFormatting sqref="I355">
    <cfRule type="cellIs" dxfId="1" priority="1365" operator="greaterThan">
      <formula>260</formula>
    </cfRule>
    <cfRule type="cellIs" dxfId="1" priority="1366" operator="greaterThan">
      <formula>330</formula>
    </cfRule>
  </conditionalFormatting>
  <conditionalFormatting sqref="I356">
    <cfRule type="cellIs" dxfId="1" priority="1363" operator="greaterThan">
      <formula>260</formula>
    </cfRule>
    <cfRule type="cellIs" dxfId="1" priority="1364" operator="greaterThan">
      <formula>330</formula>
    </cfRule>
  </conditionalFormatting>
  <conditionalFormatting sqref="I357">
    <cfRule type="cellIs" dxfId="1" priority="1361" operator="greaterThan">
      <formula>260</formula>
    </cfRule>
    <cfRule type="cellIs" dxfId="1" priority="1362" operator="greaterThan">
      <formula>330</formula>
    </cfRule>
  </conditionalFormatting>
  <conditionalFormatting sqref="I358">
    <cfRule type="cellIs" dxfId="1" priority="1360" operator="greaterThan">
      <formula>180</formula>
    </cfRule>
  </conditionalFormatting>
  <conditionalFormatting sqref="I359">
    <cfRule type="cellIs" dxfId="1" priority="1359" operator="greaterThan">
      <formula>180</formula>
    </cfRule>
  </conditionalFormatting>
  <conditionalFormatting sqref="I360">
    <cfRule type="cellIs" dxfId="1" priority="1358" operator="greaterThan">
      <formula>180</formula>
    </cfRule>
  </conditionalFormatting>
  <conditionalFormatting sqref="I361">
    <cfRule type="cellIs" dxfId="1" priority="1357" operator="greaterThan">
      <formula>180</formula>
    </cfRule>
  </conditionalFormatting>
  <conditionalFormatting sqref="I362">
    <cfRule type="cellIs" dxfId="1" priority="1356" operator="greaterThan">
      <formula>180</formula>
    </cfRule>
  </conditionalFormatting>
  <conditionalFormatting sqref="I363">
    <cfRule type="cellIs" dxfId="1" priority="1355" operator="greaterThan">
      <formula>180</formula>
    </cfRule>
  </conditionalFormatting>
  <conditionalFormatting sqref="I364">
    <cfRule type="cellIs" dxfId="1" priority="1354" operator="greaterThan">
      <formula>180</formula>
    </cfRule>
  </conditionalFormatting>
  <conditionalFormatting sqref="I365">
    <cfRule type="cellIs" dxfId="1" priority="1353" operator="greaterThan">
      <formula>180</formula>
    </cfRule>
  </conditionalFormatting>
  <conditionalFormatting sqref="I366">
    <cfRule type="cellIs" dxfId="1" priority="1352" operator="greaterThan">
      <formula>180</formula>
    </cfRule>
  </conditionalFormatting>
  <conditionalFormatting sqref="I367">
    <cfRule type="cellIs" dxfId="1" priority="1351" operator="greaterThan">
      <formula>180</formula>
    </cfRule>
  </conditionalFormatting>
  <conditionalFormatting sqref="I368">
    <cfRule type="cellIs" dxfId="1" priority="1350" operator="greaterThan">
      <formula>180</formula>
    </cfRule>
  </conditionalFormatting>
  <conditionalFormatting sqref="I369">
    <cfRule type="cellIs" dxfId="1" priority="1349" operator="greaterThan">
      <formula>180</formula>
    </cfRule>
  </conditionalFormatting>
  <conditionalFormatting sqref="I370">
    <cfRule type="cellIs" dxfId="1" priority="1348" operator="greaterThan">
      <formula>180</formula>
    </cfRule>
  </conditionalFormatting>
  <conditionalFormatting sqref="I371">
    <cfRule type="cellIs" dxfId="1" priority="1347" operator="greaterThan">
      <formula>180</formula>
    </cfRule>
  </conditionalFormatting>
  <conditionalFormatting sqref="I372">
    <cfRule type="cellIs" dxfId="1" priority="1346" operator="greaterThan">
      <formula>180</formula>
    </cfRule>
  </conditionalFormatting>
  <conditionalFormatting sqref="I373">
    <cfRule type="cellIs" dxfId="1" priority="1345" operator="greaterThan">
      <formula>180</formula>
    </cfRule>
  </conditionalFormatting>
  <conditionalFormatting sqref="I374">
    <cfRule type="cellIs" dxfId="1" priority="1344" operator="greaterThan">
      <formula>180</formula>
    </cfRule>
  </conditionalFormatting>
  <conditionalFormatting sqref="I375">
    <cfRule type="cellIs" dxfId="1" priority="1343" operator="greaterThan">
      <formula>180</formula>
    </cfRule>
  </conditionalFormatting>
  <conditionalFormatting sqref="I376">
    <cfRule type="cellIs" dxfId="1" priority="1342" operator="greaterThan">
      <formula>180</formula>
    </cfRule>
  </conditionalFormatting>
  <conditionalFormatting sqref="I377">
    <cfRule type="cellIs" dxfId="1" priority="1339" operator="greaterThan">
      <formula>180</formula>
    </cfRule>
    <cfRule type="cellIs" dxfId="1" priority="1340" operator="greaterThan">
      <formula>260</formula>
    </cfRule>
    <cfRule type="cellIs" dxfId="1" priority="1341" operator="greaterThan">
      <formula>330</formula>
    </cfRule>
  </conditionalFormatting>
  <conditionalFormatting sqref="I378">
    <cfRule type="cellIs" dxfId="1" priority="1338" operator="greaterThan">
      <formula>180</formula>
    </cfRule>
  </conditionalFormatting>
  <conditionalFormatting sqref="I379">
    <cfRule type="cellIs" dxfId="1" priority="1337" operator="greaterThan">
      <formula>180</formula>
    </cfRule>
  </conditionalFormatting>
  <conditionalFormatting sqref="I380">
    <cfRule type="cellIs" dxfId="1" priority="1334" operator="greaterThan">
      <formula>180</formula>
    </cfRule>
    <cfRule type="cellIs" dxfId="1" priority="1335" operator="greaterThan">
      <formula>260</formula>
    </cfRule>
    <cfRule type="cellIs" dxfId="1" priority="1336" operator="greaterThan">
      <formula>330</formula>
    </cfRule>
  </conditionalFormatting>
  <conditionalFormatting sqref="I381">
    <cfRule type="cellIs" dxfId="1" priority="1331" operator="greaterThan">
      <formula>260</formula>
    </cfRule>
    <cfRule type="cellIs" dxfId="1" priority="1332" operator="greaterThan">
      <formula>330</formula>
    </cfRule>
    <cfRule type="cellIs" dxfId="1" priority="1333" operator="greaterThan">
      <formula>180</formula>
    </cfRule>
  </conditionalFormatting>
  <conditionalFormatting sqref="I382">
    <cfRule type="cellIs" dxfId="1" priority="1328" operator="greaterThan">
      <formula>260</formula>
    </cfRule>
    <cfRule type="cellIs" dxfId="1" priority="1329" operator="greaterThan">
      <formula>330</formula>
    </cfRule>
    <cfRule type="cellIs" dxfId="1" priority="1330" operator="greaterThan">
      <formula>180</formula>
    </cfRule>
  </conditionalFormatting>
  <conditionalFormatting sqref="I383">
    <cfRule type="cellIs" dxfId="1" priority="1327" operator="greaterThan">
      <formula>180</formula>
    </cfRule>
  </conditionalFormatting>
  <conditionalFormatting sqref="I384">
    <cfRule type="cellIs" dxfId="1" priority="1324" operator="greaterThan">
      <formula>180</formula>
    </cfRule>
    <cfRule type="cellIs" dxfId="1" priority="1325" operator="greaterThan">
      <formula>260</formula>
    </cfRule>
    <cfRule type="cellIs" dxfId="1" priority="1326" operator="greaterThan">
      <formula>330</formula>
    </cfRule>
  </conditionalFormatting>
  <conditionalFormatting sqref="I385">
    <cfRule type="cellIs" dxfId="1" priority="1323" operator="greaterThan">
      <formula>180</formula>
    </cfRule>
  </conditionalFormatting>
  <conditionalFormatting sqref="I386">
    <cfRule type="cellIs" dxfId="1" priority="1320" operator="greaterThan">
      <formula>260</formula>
    </cfRule>
    <cfRule type="cellIs" dxfId="1" priority="1321" operator="greaterThan">
      <formula>330</formula>
    </cfRule>
    <cfRule type="cellIs" dxfId="1" priority="1322" operator="greaterThan">
      <formula>180</formula>
    </cfRule>
  </conditionalFormatting>
  <conditionalFormatting sqref="I387">
    <cfRule type="cellIs" dxfId="1" priority="1319" operator="greaterThan">
      <formula>180</formula>
    </cfRule>
  </conditionalFormatting>
  <conditionalFormatting sqref="I388">
    <cfRule type="cellIs" dxfId="1" priority="1318" operator="greaterThan">
      <formula>180</formula>
    </cfRule>
  </conditionalFormatting>
  <conditionalFormatting sqref="I389">
    <cfRule type="cellIs" dxfId="1" priority="1317" operator="greaterThan">
      <formula>180</formula>
    </cfRule>
  </conditionalFormatting>
  <conditionalFormatting sqref="I390">
    <cfRule type="cellIs" dxfId="1" priority="1316" operator="greaterThan">
      <formula>180</formula>
    </cfRule>
  </conditionalFormatting>
  <conditionalFormatting sqref="I391">
    <cfRule type="cellIs" dxfId="1" priority="1315" operator="greaterThan">
      <formula>180</formula>
    </cfRule>
  </conditionalFormatting>
  <conditionalFormatting sqref="F392">
    <cfRule type="duplicateValues" dxfId="0" priority="1314"/>
  </conditionalFormatting>
  <conditionalFormatting sqref="I392">
    <cfRule type="cellIs" dxfId="1" priority="1313" operator="greaterThan">
      <formula>180</formula>
    </cfRule>
  </conditionalFormatting>
  <conditionalFormatting sqref="I393">
    <cfRule type="cellIs" dxfId="1" priority="1312" operator="greaterThan">
      <formula>180</formula>
    </cfRule>
  </conditionalFormatting>
  <conditionalFormatting sqref="F394">
    <cfRule type="duplicateValues" dxfId="0" priority="1311"/>
  </conditionalFormatting>
  <conditionalFormatting sqref="I394">
    <cfRule type="cellIs" dxfId="1" priority="1310" operator="greaterThan">
      <formula>180</formula>
    </cfRule>
  </conditionalFormatting>
  <conditionalFormatting sqref="I395">
    <cfRule type="cellIs" dxfId="1" priority="1309" operator="greaterThan">
      <formula>180</formula>
    </cfRule>
  </conditionalFormatting>
  <conditionalFormatting sqref="I396">
    <cfRule type="cellIs" dxfId="1" priority="1307" operator="greaterThan">
      <formula>180</formula>
    </cfRule>
  </conditionalFormatting>
  <conditionalFormatting sqref="F397">
    <cfRule type="duplicateValues" dxfId="0" priority="1306"/>
  </conditionalFormatting>
  <conditionalFormatting sqref="I397">
    <cfRule type="cellIs" dxfId="1" priority="1305" operator="greaterThan">
      <formula>180</formula>
    </cfRule>
  </conditionalFormatting>
  <conditionalFormatting sqref="F398">
    <cfRule type="duplicateValues" dxfId="0" priority="1304"/>
  </conditionalFormatting>
  <conditionalFormatting sqref="I398">
    <cfRule type="cellIs" dxfId="1" priority="1303" operator="greaterThan">
      <formula>180</formula>
    </cfRule>
  </conditionalFormatting>
  <conditionalFormatting sqref="I399">
    <cfRule type="cellIs" dxfId="1" priority="1302" operator="greaterThan">
      <formula>180</formula>
    </cfRule>
  </conditionalFormatting>
  <conditionalFormatting sqref="F400">
    <cfRule type="duplicateValues" dxfId="0" priority="1298"/>
  </conditionalFormatting>
  <conditionalFormatting sqref="I400">
    <cfRule type="cellIs" dxfId="1" priority="1299" operator="greaterThan">
      <formula>180</formula>
    </cfRule>
  </conditionalFormatting>
  <conditionalFormatting sqref="I401">
    <cfRule type="cellIs" dxfId="1" priority="1308" operator="greaterThan">
      <formula>180</formula>
    </cfRule>
  </conditionalFormatting>
  <conditionalFormatting sqref="F402">
    <cfRule type="duplicateValues" dxfId="0" priority="1300"/>
  </conditionalFormatting>
  <conditionalFormatting sqref="I402">
    <cfRule type="cellIs" dxfId="1" priority="1301" operator="greaterThan">
      <formula>180</formula>
    </cfRule>
  </conditionalFormatting>
  <conditionalFormatting sqref="I403">
    <cfRule type="cellIs" dxfId="1" priority="1297" operator="greaterThan">
      <formula>180</formula>
    </cfRule>
  </conditionalFormatting>
  <conditionalFormatting sqref="I404">
    <cfRule type="cellIs" dxfId="1" priority="1294" operator="greaterThan">
      <formula>180</formula>
    </cfRule>
    <cfRule type="cellIs" dxfId="1" priority="1295" operator="greaterThan">
      <formula>260</formula>
    </cfRule>
    <cfRule type="cellIs" dxfId="1" priority="1296" operator="greaterThan">
      <formula>330</formula>
    </cfRule>
  </conditionalFormatting>
  <conditionalFormatting sqref="F405">
    <cfRule type="duplicateValues" dxfId="0" priority="1292"/>
  </conditionalFormatting>
  <conditionalFormatting sqref="I405">
    <cfRule type="cellIs" dxfId="1" priority="1293" operator="greaterThan">
      <formula>180</formula>
    </cfRule>
  </conditionalFormatting>
  <conditionalFormatting sqref="I406">
    <cfRule type="cellIs" dxfId="1" priority="1289" operator="greaterThan">
      <formula>260</formula>
    </cfRule>
    <cfRule type="cellIs" dxfId="1" priority="1290" operator="greaterThan">
      <formula>330</formula>
    </cfRule>
    <cfRule type="cellIs" dxfId="1" priority="1291" operator="greaterThan">
      <formula>180</formula>
    </cfRule>
  </conditionalFormatting>
  <conditionalFormatting sqref="F407">
    <cfRule type="duplicateValues" dxfId="0" priority="1287"/>
  </conditionalFormatting>
  <conditionalFormatting sqref="I407">
    <cfRule type="cellIs" dxfId="1" priority="1288" operator="greaterThan">
      <formula>180</formula>
    </cfRule>
  </conditionalFormatting>
  <conditionalFormatting sqref="I408">
    <cfRule type="cellIs" dxfId="1" priority="1286" operator="greaterThan">
      <formula>180</formula>
    </cfRule>
  </conditionalFormatting>
  <conditionalFormatting sqref="I409">
    <cfRule type="cellIs" dxfId="1" priority="1283" operator="greaterThan">
      <formula>260</formula>
    </cfRule>
    <cfRule type="cellIs" dxfId="1" priority="1284" operator="greaterThan">
      <formula>330</formula>
    </cfRule>
    <cfRule type="cellIs" dxfId="1" priority="1285" operator="greaterThan">
      <formula>180</formula>
    </cfRule>
  </conditionalFormatting>
  <conditionalFormatting sqref="I411">
    <cfRule type="cellIs" dxfId="1" priority="1280" operator="greaterThan">
      <formula>260</formula>
    </cfRule>
    <cfRule type="cellIs" dxfId="1" priority="1281" operator="greaterThan">
      <formula>330</formula>
    </cfRule>
    <cfRule type="cellIs" dxfId="1" priority="1282" operator="greaterThan">
      <formula>180</formula>
    </cfRule>
  </conditionalFormatting>
  <conditionalFormatting sqref="I412">
    <cfRule type="cellIs" dxfId="1" priority="1279" operator="greaterThan">
      <formula>180</formula>
    </cfRule>
  </conditionalFormatting>
  <conditionalFormatting sqref="I413">
    <cfRule type="cellIs" dxfId="1" priority="1278" operator="greaterThan">
      <formula>180</formula>
    </cfRule>
  </conditionalFormatting>
  <conditionalFormatting sqref="F414">
    <cfRule type="duplicateValues" dxfId="0" priority="1276"/>
  </conditionalFormatting>
  <conditionalFormatting sqref="I414">
    <cfRule type="cellIs" dxfId="1" priority="1277" operator="greaterThan">
      <formula>180</formula>
    </cfRule>
  </conditionalFormatting>
  <conditionalFormatting sqref="I415">
    <cfRule type="cellIs" dxfId="1" priority="1275" operator="greaterThan">
      <formula>180</formula>
    </cfRule>
  </conditionalFormatting>
  <conditionalFormatting sqref="I416">
    <cfRule type="cellIs" dxfId="1" priority="1274" operator="greaterThan">
      <formula>180</formula>
    </cfRule>
  </conditionalFormatting>
  <conditionalFormatting sqref="I417">
    <cfRule type="cellIs" dxfId="1" priority="1271" operator="greaterThan">
      <formula>180</formula>
    </cfRule>
    <cfRule type="cellIs" dxfId="1" priority="1272" operator="greaterThan">
      <formula>260</formula>
    </cfRule>
    <cfRule type="cellIs" dxfId="1" priority="1273" operator="greaterThan">
      <formula>330</formula>
    </cfRule>
  </conditionalFormatting>
  <conditionalFormatting sqref="F418">
    <cfRule type="duplicateValues" dxfId="0" priority="1270"/>
  </conditionalFormatting>
  <conditionalFormatting sqref="I418">
    <cfRule type="cellIs" dxfId="1" priority="1267" operator="greaterThan">
      <formula>180</formula>
    </cfRule>
    <cfRule type="cellIs" dxfId="1" priority="1268" operator="greaterThan">
      <formula>260</formula>
    </cfRule>
    <cfRule type="cellIs" dxfId="1" priority="1269" operator="greaterThan">
      <formula>330</formula>
    </cfRule>
  </conditionalFormatting>
  <conditionalFormatting sqref="I419">
    <cfRule type="cellIs" dxfId="1" priority="1264" operator="greaterThan">
      <formula>180</formula>
    </cfRule>
    <cfRule type="cellIs" dxfId="1" priority="1265" operator="greaterThan">
      <formula>260</formula>
    </cfRule>
    <cfRule type="cellIs" dxfId="1" priority="1266" operator="greaterThan">
      <formula>330</formula>
    </cfRule>
  </conditionalFormatting>
  <conditionalFormatting sqref="F420">
    <cfRule type="duplicateValues" dxfId="0" priority="1263"/>
  </conditionalFormatting>
  <conditionalFormatting sqref="I420">
    <cfRule type="cellIs" dxfId="1" priority="1260" operator="greaterThan">
      <formula>180</formula>
    </cfRule>
    <cfRule type="cellIs" dxfId="1" priority="1261" operator="greaterThan">
      <formula>260</formula>
    </cfRule>
    <cfRule type="cellIs" dxfId="1" priority="1262" operator="greaterThan">
      <formula>330</formula>
    </cfRule>
  </conditionalFormatting>
  <conditionalFormatting sqref="I421">
    <cfRule type="cellIs" dxfId="1" priority="1259" operator="greaterThan">
      <formula>180</formula>
    </cfRule>
  </conditionalFormatting>
  <conditionalFormatting sqref="I422">
    <cfRule type="cellIs" dxfId="1" priority="1258" operator="greaterThan">
      <formula>180</formula>
    </cfRule>
  </conditionalFormatting>
  <conditionalFormatting sqref="I423">
    <cfRule type="cellIs" dxfId="1" priority="1257" operator="greaterThan">
      <formula>180</formula>
    </cfRule>
  </conditionalFormatting>
  <conditionalFormatting sqref="F424">
    <cfRule type="duplicateValues" dxfId="0" priority="1256"/>
  </conditionalFormatting>
  <conditionalFormatting sqref="I424">
    <cfRule type="cellIs" dxfId="1" priority="1255" operator="greaterThan">
      <formula>180</formula>
    </cfRule>
  </conditionalFormatting>
  <conditionalFormatting sqref="I425">
    <cfRule type="cellIs" dxfId="1" priority="1254" operator="greaterThan">
      <formula>180</formula>
    </cfRule>
  </conditionalFormatting>
  <conditionalFormatting sqref="I426">
    <cfRule type="cellIs" dxfId="1" priority="1251" operator="greaterThan">
      <formula>180</formula>
    </cfRule>
  </conditionalFormatting>
  <conditionalFormatting sqref="I427">
    <cfRule type="cellIs" dxfId="1" priority="1250" operator="greaterThan">
      <formula>180</formula>
    </cfRule>
  </conditionalFormatting>
  <conditionalFormatting sqref="F428">
    <cfRule type="duplicateValues" dxfId="0" priority="1247"/>
  </conditionalFormatting>
  <conditionalFormatting sqref="I428">
    <cfRule type="cellIs" dxfId="1" priority="1249" operator="greaterThan">
      <formula>180</formula>
    </cfRule>
  </conditionalFormatting>
  <conditionalFormatting sqref="F429">
    <cfRule type="duplicateValues" dxfId="0" priority="1253"/>
  </conditionalFormatting>
  <conditionalFormatting sqref="I429">
    <cfRule type="cellIs" dxfId="1" priority="1252" operator="greaterThan">
      <formula>180</formula>
    </cfRule>
  </conditionalFormatting>
  <conditionalFormatting sqref="I430">
    <cfRule type="cellIs" dxfId="1" priority="1246" operator="greaterThan">
      <formula>180</formula>
    </cfRule>
  </conditionalFormatting>
  <conditionalFormatting sqref="F431">
    <cfRule type="duplicateValues" dxfId="0" priority="1245"/>
  </conditionalFormatting>
  <conditionalFormatting sqref="I431">
    <cfRule type="cellIs" dxfId="1" priority="1242" operator="greaterThan">
      <formula>180</formula>
    </cfRule>
    <cfRule type="cellIs" dxfId="1" priority="1243" operator="greaterThan">
      <formula>260</formula>
    </cfRule>
    <cfRule type="cellIs" dxfId="1" priority="1244" operator="greaterThan">
      <formula>330</formula>
    </cfRule>
  </conditionalFormatting>
  <conditionalFormatting sqref="I432">
    <cfRule type="cellIs" dxfId="1" priority="1241" operator="greaterThan">
      <formula>180</formula>
    </cfRule>
  </conditionalFormatting>
  <conditionalFormatting sqref="I433">
    <cfRule type="cellIs" dxfId="1" priority="1240" operator="greaterThan">
      <formula>180</formula>
    </cfRule>
  </conditionalFormatting>
  <conditionalFormatting sqref="F434">
    <cfRule type="duplicateValues" dxfId="0" priority="1239"/>
  </conditionalFormatting>
  <conditionalFormatting sqref="I434">
    <cfRule type="cellIs" dxfId="1" priority="1238" operator="greaterThan">
      <formula>180</formula>
    </cfRule>
  </conditionalFormatting>
  <conditionalFormatting sqref="I435">
    <cfRule type="cellIs" dxfId="1" priority="1237" operator="greaterThan">
      <formula>180</formula>
    </cfRule>
  </conditionalFormatting>
  <conditionalFormatting sqref="F436">
    <cfRule type="duplicateValues" dxfId="0" priority="1236"/>
  </conditionalFormatting>
  <conditionalFormatting sqref="I436">
    <cfRule type="cellIs" dxfId="1" priority="1235" operator="greaterThan">
      <formula>180</formula>
    </cfRule>
  </conditionalFormatting>
  <conditionalFormatting sqref="I437">
    <cfRule type="cellIs" dxfId="1" priority="1234" operator="greaterThan">
      <formula>180</formula>
    </cfRule>
  </conditionalFormatting>
  <conditionalFormatting sqref="F438">
    <cfRule type="duplicateValues" dxfId="0" priority="1233"/>
  </conditionalFormatting>
  <conditionalFormatting sqref="I438">
    <cfRule type="cellIs" dxfId="1" priority="1230" operator="greaterThan">
      <formula>180</formula>
    </cfRule>
    <cfRule type="cellIs" dxfId="1" priority="1231" operator="greaterThan">
      <formula>260</formula>
    </cfRule>
    <cfRule type="cellIs" dxfId="1" priority="1232" operator="greaterThan">
      <formula>330</formula>
    </cfRule>
  </conditionalFormatting>
  <conditionalFormatting sqref="F439">
    <cfRule type="duplicateValues" dxfId="0" priority="1229"/>
  </conditionalFormatting>
  <conditionalFormatting sqref="I439">
    <cfRule type="cellIs" dxfId="1" priority="1228" operator="greaterThan">
      <formula>180</formula>
    </cfRule>
  </conditionalFormatting>
  <conditionalFormatting sqref="F440">
    <cfRule type="duplicateValues" dxfId="0" priority="1227"/>
  </conditionalFormatting>
  <conditionalFormatting sqref="I440">
    <cfRule type="cellIs" dxfId="1" priority="1226" operator="greaterThan">
      <formula>180</formula>
    </cfRule>
  </conditionalFormatting>
  <conditionalFormatting sqref="F441">
    <cfRule type="duplicateValues" dxfId="0" priority="1225"/>
  </conditionalFormatting>
  <conditionalFormatting sqref="I441">
    <cfRule type="cellIs" dxfId="1" priority="1224" operator="greaterThan">
      <formula>180</formula>
    </cfRule>
  </conditionalFormatting>
  <conditionalFormatting sqref="F442">
    <cfRule type="duplicateValues" dxfId="0" priority="1223"/>
  </conditionalFormatting>
  <conditionalFormatting sqref="I442">
    <cfRule type="cellIs" dxfId="1" priority="1222" operator="greaterThan">
      <formula>180</formula>
    </cfRule>
  </conditionalFormatting>
  <conditionalFormatting sqref="F443">
    <cfRule type="duplicateValues" dxfId="0" priority="1221"/>
  </conditionalFormatting>
  <conditionalFormatting sqref="I443">
    <cfRule type="cellIs" dxfId="1" priority="1220" operator="greaterThan">
      <formula>180</formula>
    </cfRule>
  </conditionalFormatting>
  <conditionalFormatting sqref="F444">
    <cfRule type="duplicateValues" dxfId="0" priority="1219"/>
  </conditionalFormatting>
  <conditionalFormatting sqref="I444">
    <cfRule type="cellIs" dxfId="1" priority="1216" operator="greaterThan">
      <formula>180</formula>
    </cfRule>
    <cfRule type="cellIs" dxfId="1" priority="1217" operator="greaterThan">
      <formula>260</formula>
    </cfRule>
    <cfRule type="cellIs" dxfId="1" priority="1218" operator="greaterThan">
      <formula>330</formula>
    </cfRule>
  </conditionalFormatting>
  <conditionalFormatting sqref="F445">
    <cfRule type="duplicateValues" dxfId="0" priority="1215"/>
  </conditionalFormatting>
  <conditionalFormatting sqref="I445">
    <cfRule type="cellIs" dxfId="1" priority="1214" operator="greaterThan">
      <formula>180</formula>
    </cfRule>
  </conditionalFormatting>
  <conditionalFormatting sqref="I446">
    <cfRule type="cellIs" dxfId="1" priority="1213" operator="greaterThan">
      <formula>180</formula>
    </cfRule>
  </conditionalFormatting>
  <conditionalFormatting sqref="F447">
    <cfRule type="duplicateValues" dxfId="0" priority="1212"/>
  </conditionalFormatting>
  <conditionalFormatting sqref="I447">
    <cfRule type="cellIs" dxfId="1" priority="1211" operator="greaterThan">
      <formula>180</formula>
    </cfRule>
  </conditionalFormatting>
  <conditionalFormatting sqref="I448">
    <cfRule type="cellIs" dxfId="1" priority="1210" operator="greaterThan">
      <formula>180</formula>
    </cfRule>
  </conditionalFormatting>
  <conditionalFormatting sqref="F449">
    <cfRule type="duplicateValues" dxfId="0" priority="1209"/>
  </conditionalFormatting>
  <conditionalFormatting sqref="I449">
    <cfRule type="cellIs" dxfId="1" priority="1208" operator="greaterThan">
      <formula>180</formula>
    </cfRule>
  </conditionalFormatting>
  <conditionalFormatting sqref="F450">
    <cfRule type="duplicateValues" dxfId="0" priority="1207"/>
  </conditionalFormatting>
  <conditionalFormatting sqref="I450">
    <cfRule type="cellIs" dxfId="1" priority="1204" operator="greaterThan">
      <formula>180</formula>
    </cfRule>
    <cfRule type="cellIs" dxfId="1" priority="1205" operator="greaterThan">
      <formula>260</formula>
    </cfRule>
    <cfRule type="cellIs" dxfId="1" priority="1206" operator="greaterThan">
      <formula>330</formula>
    </cfRule>
  </conditionalFormatting>
  <conditionalFormatting sqref="F451">
    <cfRule type="duplicateValues" dxfId="0" priority="1202"/>
  </conditionalFormatting>
  <conditionalFormatting sqref="I451">
    <cfRule type="cellIs" dxfId="1" priority="1203" operator="greaterThan">
      <formula>180</formula>
    </cfRule>
  </conditionalFormatting>
  <conditionalFormatting sqref="I452">
    <cfRule type="cellIs" dxfId="1" priority="1201" operator="greaterThan">
      <formula>180</formula>
    </cfRule>
  </conditionalFormatting>
  <conditionalFormatting sqref="F453">
    <cfRule type="duplicateValues" dxfId="0" priority="1200"/>
  </conditionalFormatting>
  <conditionalFormatting sqref="I453">
    <cfRule type="cellIs" dxfId="1" priority="1197" operator="greaterThan">
      <formula>180</formula>
    </cfRule>
    <cfRule type="cellIs" dxfId="1" priority="1198" operator="greaterThan">
      <formula>260</formula>
    </cfRule>
    <cfRule type="cellIs" dxfId="1" priority="1199" operator="greaterThan">
      <formula>330</formula>
    </cfRule>
  </conditionalFormatting>
  <conditionalFormatting sqref="F454">
    <cfRule type="duplicateValues" dxfId="0" priority="1196"/>
  </conditionalFormatting>
  <conditionalFormatting sqref="I454">
    <cfRule type="cellIs" dxfId="1" priority="1195" operator="greaterThan">
      <formula>180</formula>
    </cfRule>
  </conditionalFormatting>
  <conditionalFormatting sqref="F455">
    <cfRule type="duplicateValues" dxfId="0" priority="1194"/>
  </conditionalFormatting>
  <conditionalFormatting sqref="I455">
    <cfRule type="cellIs" dxfId="1" priority="1193" operator="greaterThan">
      <formula>180</formula>
    </cfRule>
  </conditionalFormatting>
  <conditionalFormatting sqref="F456">
    <cfRule type="duplicateValues" dxfId="0" priority="1192"/>
  </conditionalFormatting>
  <conditionalFormatting sqref="I456">
    <cfRule type="cellIs" dxfId="1" priority="1191" operator="greaterThan">
      <formula>180</formula>
    </cfRule>
  </conditionalFormatting>
  <conditionalFormatting sqref="F457">
    <cfRule type="duplicateValues" dxfId="0" priority="1189"/>
  </conditionalFormatting>
  <conditionalFormatting sqref="I457">
    <cfRule type="cellIs" dxfId="1" priority="1190" operator="greaterThan">
      <formula>180</formula>
    </cfRule>
  </conditionalFormatting>
  <conditionalFormatting sqref="I458">
    <cfRule type="cellIs" dxfId="1" priority="1188" operator="greaterThan">
      <formula>180</formula>
    </cfRule>
  </conditionalFormatting>
  <conditionalFormatting sqref="F459">
    <cfRule type="duplicateValues" dxfId="0" priority="1187"/>
  </conditionalFormatting>
  <conditionalFormatting sqref="I459">
    <cfRule type="cellIs" dxfId="1" priority="1184" operator="greaterThan">
      <formula>180</formula>
    </cfRule>
    <cfRule type="cellIs" dxfId="1" priority="1185" operator="greaterThan">
      <formula>260</formula>
    </cfRule>
    <cfRule type="cellIs" dxfId="1" priority="1186" operator="greaterThan">
      <formula>330</formula>
    </cfRule>
  </conditionalFormatting>
  <conditionalFormatting sqref="I460">
    <cfRule type="cellIs" dxfId="1" priority="1183" operator="greaterThan">
      <formula>180</formula>
    </cfRule>
  </conditionalFormatting>
  <conditionalFormatting sqref="F461">
    <cfRule type="duplicateValues" dxfId="0" priority="1179"/>
  </conditionalFormatting>
  <conditionalFormatting sqref="I461">
    <cfRule type="cellIs" dxfId="1" priority="1180" operator="greaterThan">
      <formula>260</formula>
    </cfRule>
    <cfRule type="cellIs" dxfId="1" priority="1181" operator="greaterThan">
      <formula>330</formula>
    </cfRule>
    <cfRule type="cellIs" dxfId="1" priority="1182" operator="greaterThan">
      <formula>180</formula>
    </cfRule>
  </conditionalFormatting>
  <conditionalFormatting sqref="F462">
    <cfRule type="duplicateValues" dxfId="0" priority="1176"/>
  </conditionalFormatting>
  <conditionalFormatting sqref="I462">
    <cfRule type="cellIs" dxfId="1" priority="1177" operator="greaterThan">
      <formula>180</formula>
    </cfRule>
  </conditionalFormatting>
  <conditionalFormatting sqref="F463">
    <cfRule type="duplicateValues" dxfId="0" priority="1175"/>
  </conditionalFormatting>
  <conditionalFormatting sqref="I463">
    <cfRule type="cellIs" dxfId="1" priority="1171" operator="greaterThan">
      <formula>180</formula>
    </cfRule>
    <cfRule type="cellIs" dxfId="1" priority="1172" operator="greaterThan">
      <formula>180</formula>
    </cfRule>
    <cfRule type="cellIs" dxfId="1" priority="1173" operator="greaterThan">
      <formula>260</formula>
    </cfRule>
    <cfRule type="cellIs" dxfId="1" priority="1174" operator="greaterThan">
      <formula>330</formula>
    </cfRule>
  </conditionalFormatting>
  <conditionalFormatting sqref="F464">
    <cfRule type="duplicateValues" dxfId="0" priority="1169"/>
  </conditionalFormatting>
  <conditionalFormatting sqref="I464">
    <cfRule type="cellIs" dxfId="1" priority="1170" operator="greaterThan">
      <formula>180</formula>
    </cfRule>
  </conditionalFormatting>
  <conditionalFormatting sqref="I465">
    <cfRule type="cellIs" dxfId="1" priority="1178" operator="greaterThan">
      <formula>180</formula>
    </cfRule>
  </conditionalFormatting>
  <conditionalFormatting sqref="F466">
    <cfRule type="duplicateValues" dxfId="0" priority="1165"/>
  </conditionalFormatting>
  <conditionalFormatting sqref="I466">
    <cfRule type="cellIs" dxfId="1" priority="1166" operator="greaterThan">
      <formula>180</formula>
    </cfRule>
    <cfRule type="cellIs" dxfId="1" priority="1167" operator="greaterThan">
      <formula>260</formula>
    </cfRule>
    <cfRule type="cellIs" dxfId="1" priority="1168" operator="greaterThan">
      <formula>330</formula>
    </cfRule>
  </conditionalFormatting>
  <conditionalFormatting sqref="I467">
    <cfRule type="cellIs" dxfId="1" priority="1164" operator="greaterThan">
      <formula>180</formula>
    </cfRule>
  </conditionalFormatting>
  <conditionalFormatting sqref="F468">
    <cfRule type="duplicateValues" dxfId="0" priority="1163"/>
  </conditionalFormatting>
  <conditionalFormatting sqref="I468">
    <cfRule type="cellIs" dxfId="1" priority="1160" operator="greaterThan">
      <formula>180</formula>
    </cfRule>
    <cfRule type="cellIs" dxfId="1" priority="1161" operator="greaterThan">
      <formula>260</formula>
    </cfRule>
    <cfRule type="cellIs" dxfId="1" priority="1162" operator="greaterThan">
      <formula>330</formula>
    </cfRule>
  </conditionalFormatting>
  <conditionalFormatting sqref="F469">
    <cfRule type="duplicateValues" dxfId="0" priority="1159"/>
  </conditionalFormatting>
  <conditionalFormatting sqref="I469">
    <cfRule type="cellIs" dxfId="1" priority="1156" operator="greaterThan">
      <formula>180</formula>
    </cfRule>
    <cfRule type="cellIs" dxfId="1" priority="1157" operator="greaterThan">
      <formula>260</formula>
    </cfRule>
    <cfRule type="cellIs" dxfId="1" priority="1158" operator="greaterThan">
      <formula>330</formula>
    </cfRule>
  </conditionalFormatting>
  <conditionalFormatting sqref="F470">
    <cfRule type="duplicateValues" dxfId="0" priority="1155"/>
  </conditionalFormatting>
  <conditionalFormatting sqref="I470">
    <cfRule type="cellIs" dxfId="1" priority="1151" operator="greaterThan">
      <formula>180</formula>
    </cfRule>
    <cfRule type="cellIs" dxfId="1" priority="1152" operator="greaterThan">
      <formula>180</formula>
    </cfRule>
    <cfRule type="cellIs" dxfId="1" priority="1153" operator="greaterThan">
      <formula>260</formula>
    </cfRule>
    <cfRule type="cellIs" dxfId="1" priority="1154" operator="greaterThan">
      <formula>330</formula>
    </cfRule>
  </conditionalFormatting>
  <conditionalFormatting sqref="I471">
    <cfRule type="cellIs" dxfId="1" priority="1150" operator="greaterThan">
      <formula>180</formula>
    </cfRule>
  </conditionalFormatting>
  <conditionalFormatting sqref="F472">
    <cfRule type="duplicateValues" dxfId="0" priority="1148"/>
  </conditionalFormatting>
  <conditionalFormatting sqref="I472">
    <cfRule type="cellIs" dxfId="1" priority="1147" operator="greaterThan">
      <formula>180</formula>
    </cfRule>
    <cfRule type="cellIs" dxfId="1" priority="1149" operator="greaterThan">
      <formula>180</formula>
    </cfRule>
  </conditionalFormatting>
  <conditionalFormatting sqref="I473">
    <cfRule type="cellIs" dxfId="1" priority="1146" operator="greaterThan">
      <formula>180</formula>
    </cfRule>
  </conditionalFormatting>
  <conditionalFormatting sqref="I474">
    <cfRule type="cellIs" dxfId="1" priority="1139" operator="greaterThan">
      <formula>180</formula>
    </cfRule>
  </conditionalFormatting>
  <conditionalFormatting sqref="I475">
    <cfRule type="cellIs" dxfId="1" priority="1138" operator="greaterThan">
      <formula>180</formula>
    </cfRule>
  </conditionalFormatting>
  <conditionalFormatting sqref="F476">
    <cfRule type="duplicateValues" dxfId="0" priority="1144"/>
  </conditionalFormatting>
  <conditionalFormatting sqref="I476">
    <cfRule type="cellIs" dxfId="1" priority="1145" operator="greaterThan">
      <formula>180</formula>
    </cfRule>
  </conditionalFormatting>
  <conditionalFormatting sqref="F477">
    <cfRule type="duplicateValues" dxfId="0" priority="1142"/>
  </conditionalFormatting>
  <conditionalFormatting sqref="I477">
    <cfRule type="cellIs" dxfId="1" priority="1143" operator="greaterThan">
      <formula>180</formula>
    </cfRule>
  </conditionalFormatting>
  <conditionalFormatting sqref="F478">
    <cfRule type="duplicateValues" dxfId="0" priority="1141"/>
  </conditionalFormatting>
  <conditionalFormatting sqref="I478">
    <cfRule type="cellIs" dxfId="1" priority="1140" operator="greaterThan">
      <formula>180</formula>
    </cfRule>
  </conditionalFormatting>
  <conditionalFormatting sqref="F479">
    <cfRule type="duplicateValues" dxfId="0" priority="1137"/>
  </conditionalFormatting>
  <conditionalFormatting sqref="I479">
    <cfRule type="cellIs" dxfId="1" priority="1134" operator="greaterThan">
      <formula>180</formula>
    </cfRule>
    <cfRule type="cellIs" dxfId="1" priority="1135" operator="greaterThan">
      <formula>260</formula>
    </cfRule>
    <cfRule type="cellIs" dxfId="1" priority="1136" operator="greaterThan">
      <formula>330</formula>
    </cfRule>
  </conditionalFormatting>
  <conditionalFormatting sqref="I480">
    <cfRule type="cellIs" dxfId="1" priority="1133" operator="greaterThan">
      <formula>180</formula>
    </cfRule>
  </conditionalFormatting>
  <conditionalFormatting sqref="F481">
    <cfRule type="duplicateValues" dxfId="0" priority="1132"/>
  </conditionalFormatting>
  <conditionalFormatting sqref="I481">
    <cfRule type="cellIs" dxfId="1" priority="1131" operator="greaterThan">
      <formula>180</formula>
    </cfRule>
  </conditionalFormatting>
  <conditionalFormatting sqref="F482">
    <cfRule type="duplicateValues" dxfId="0" priority="1129"/>
  </conditionalFormatting>
  <conditionalFormatting sqref="I482">
    <cfRule type="cellIs" dxfId="1" priority="1128" operator="greaterThan">
      <formula>180</formula>
    </cfRule>
    <cfRule type="cellIs" dxfId="1" priority="1130" operator="greaterThan">
      <formula>180</formula>
    </cfRule>
  </conditionalFormatting>
  <conditionalFormatting sqref="I483">
    <cfRule type="cellIs" dxfId="1" priority="1127" operator="greaterThan">
      <formula>180</formula>
    </cfRule>
  </conditionalFormatting>
  <conditionalFormatting sqref="F484">
    <cfRule type="duplicateValues" dxfId="0" priority="1125"/>
  </conditionalFormatting>
  <conditionalFormatting sqref="I484">
    <cfRule type="cellIs" dxfId="1" priority="1126" operator="greaterThan">
      <formula>180</formula>
    </cfRule>
  </conditionalFormatting>
  <conditionalFormatting sqref="F485">
    <cfRule type="duplicateValues" dxfId="0" priority="1124"/>
  </conditionalFormatting>
  <conditionalFormatting sqref="I485">
    <cfRule type="cellIs" dxfId="1" priority="1123" operator="greaterThan">
      <formula>180</formula>
    </cfRule>
  </conditionalFormatting>
  <conditionalFormatting sqref="F486">
    <cfRule type="duplicateValues" dxfId="0" priority="1122"/>
  </conditionalFormatting>
  <conditionalFormatting sqref="I486">
    <cfRule type="cellIs" dxfId="1" priority="1121" operator="greaterThan">
      <formula>180</formula>
    </cfRule>
  </conditionalFormatting>
  <conditionalFormatting sqref="F487">
    <cfRule type="duplicateValues" dxfId="0" priority="1120"/>
  </conditionalFormatting>
  <conditionalFormatting sqref="I487">
    <cfRule type="cellIs" dxfId="1" priority="1117" operator="greaterThan">
      <formula>180</formula>
    </cfRule>
    <cfRule type="cellIs" dxfId="1" priority="1118" operator="greaterThan">
      <formula>260</formula>
    </cfRule>
    <cfRule type="cellIs" dxfId="1" priority="1119" operator="greaterThan">
      <formula>330</formula>
    </cfRule>
  </conditionalFormatting>
  <conditionalFormatting sqref="I488">
    <cfRule type="cellIs" dxfId="1" priority="1116" operator="greaterThan">
      <formula>180</formula>
    </cfRule>
  </conditionalFormatting>
  <conditionalFormatting sqref="F489">
    <cfRule type="duplicateValues" dxfId="0" priority="1115"/>
  </conditionalFormatting>
  <conditionalFormatting sqref="I489">
    <cfRule type="cellIs" dxfId="1" priority="1114" operator="greaterThan">
      <formula>180</formula>
    </cfRule>
  </conditionalFormatting>
  <conditionalFormatting sqref="F490">
    <cfRule type="duplicateValues" dxfId="0" priority="1112"/>
  </conditionalFormatting>
  <conditionalFormatting sqref="I490">
    <cfRule type="cellIs" dxfId="1" priority="1113" operator="greaterThan">
      <formula>180</formula>
    </cfRule>
  </conditionalFormatting>
  <conditionalFormatting sqref="I491">
    <cfRule type="cellIs" dxfId="1" priority="1111" operator="greaterThan">
      <formula>180</formula>
    </cfRule>
  </conditionalFormatting>
  <conditionalFormatting sqref="F492">
    <cfRule type="duplicateValues" dxfId="0" priority="1110"/>
  </conditionalFormatting>
  <conditionalFormatting sqref="I492">
    <cfRule type="cellIs" dxfId="1" priority="1109" operator="greaterThan">
      <formula>180</formula>
    </cfRule>
  </conditionalFormatting>
  <conditionalFormatting sqref="F493">
    <cfRule type="duplicateValues" dxfId="0" priority="1107"/>
  </conditionalFormatting>
  <conditionalFormatting sqref="I493">
    <cfRule type="cellIs" dxfId="1" priority="1108" operator="greaterThan">
      <formula>180</formula>
    </cfRule>
  </conditionalFormatting>
  <conditionalFormatting sqref="F494">
    <cfRule type="duplicateValues" dxfId="0" priority="1105"/>
  </conditionalFormatting>
  <conditionalFormatting sqref="I494">
    <cfRule type="cellIs" dxfId="1" priority="1106" operator="greaterThan">
      <formula>180</formula>
    </cfRule>
  </conditionalFormatting>
  <conditionalFormatting sqref="F495">
    <cfRule type="duplicateValues" dxfId="0" priority="1103"/>
  </conditionalFormatting>
  <conditionalFormatting sqref="I495">
    <cfRule type="cellIs" dxfId="1" priority="1104" operator="greaterThan">
      <formula>180</formula>
    </cfRule>
  </conditionalFormatting>
  <conditionalFormatting sqref="F496">
    <cfRule type="duplicateValues" dxfId="0" priority="1101"/>
  </conditionalFormatting>
  <conditionalFormatting sqref="I496">
    <cfRule type="cellIs" dxfId="1" priority="1102" operator="greaterThan">
      <formula>180</formula>
    </cfRule>
  </conditionalFormatting>
  <conditionalFormatting sqref="F497">
    <cfRule type="duplicateValues" dxfId="0" priority="1100"/>
  </conditionalFormatting>
  <conditionalFormatting sqref="I497">
    <cfRule type="cellIs" dxfId="1" priority="1097" operator="greaterThan">
      <formula>180</formula>
    </cfRule>
    <cfRule type="cellIs" dxfId="1" priority="1098" operator="greaterThan">
      <formula>260</formula>
    </cfRule>
    <cfRule type="cellIs" dxfId="1" priority="1099" operator="greaterThan">
      <formula>330</formula>
    </cfRule>
  </conditionalFormatting>
  <conditionalFormatting sqref="F498">
    <cfRule type="duplicateValues" dxfId="0" priority="1096"/>
  </conditionalFormatting>
  <conditionalFormatting sqref="I498">
    <cfRule type="cellIs" dxfId="1" priority="1093" operator="greaterThan">
      <formula>180</formula>
    </cfRule>
    <cfRule type="cellIs" dxfId="1" priority="1094" operator="greaterThan">
      <formula>260</formula>
    </cfRule>
    <cfRule type="cellIs" dxfId="1" priority="1095" operator="greaterThan">
      <formula>330</formula>
    </cfRule>
  </conditionalFormatting>
  <conditionalFormatting sqref="F499">
    <cfRule type="duplicateValues" dxfId="0" priority="1091"/>
  </conditionalFormatting>
  <conditionalFormatting sqref="I499">
    <cfRule type="cellIs" dxfId="1" priority="1092" operator="greaterThan">
      <formula>180</formula>
    </cfRule>
  </conditionalFormatting>
  <conditionalFormatting sqref="F500">
    <cfRule type="duplicateValues" dxfId="0" priority="1088"/>
  </conditionalFormatting>
  <conditionalFormatting sqref="I500">
    <cfRule type="cellIs" dxfId="1" priority="1090" operator="greaterThan">
      <formula>180</formula>
    </cfRule>
  </conditionalFormatting>
  <conditionalFormatting sqref="I501">
    <cfRule type="cellIs" dxfId="1" priority="1089" operator="greaterThan">
      <formula>180</formula>
    </cfRule>
  </conditionalFormatting>
  <conditionalFormatting sqref="F502">
    <cfRule type="duplicateValues" dxfId="0" priority="1086"/>
  </conditionalFormatting>
  <conditionalFormatting sqref="I502">
    <cfRule type="cellIs" dxfId="1" priority="1087" operator="greaterThan">
      <formula>180</formula>
    </cfRule>
  </conditionalFormatting>
  <conditionalFormatting sqref="F503">
    <cfRule type="duplicateValues" dxfId="0" priority="1079"/>
  </conditionalFormatting>
  <conditionalFormatting sqref="I503">
    <cfRule type="cellIs" dxfId="1" priority="1080" operator="greaterThan">
      <formula>180</formula>
    </cfRule>
  </conditionalFormatting>
  <conditionalFormatting sqref="I504">
    <cfRule type="cellIs" dxfId="1" priority="1085" operator="greaterThan">
      <formula>180</formula>
    </cfRule>
  </conditionalFormatting>
  <conditionalFormatting sqref="F505">
    <cfRule type="duplicateValues" dxfId="0" priority="1083"/>
  </conditionalFormatting>
  <conditionalFormatting sqref="I505">
    <cfRule type="cellIs" dxfId="1" priority="1084" operator="greaterThan">
      <formula>180</formula>
    </cfRule>
  </conditionalFormatting>
  <conditionalFormatting sqref="F506">
    <cfRule type="duplicateValues" dxfId="0" priority="1081"/>
  </conditionalFormatting>
  <conditionalFormatting sqref="I506">
    <cfRule type="cellIs" dxfId="1" priority="1082" operator="greaterThan">
      <formula>180</formula>
    </cfRule>
  </conditionalFormatting>
  <conditionalFormatting sqref="F507">
    <cfRule type="duplicateValues" dxfId="0" priority="1077"/>
  </conditionalFormatting>
  <conditionalFormatting sqref="I507">
    <cfRule type="cellIs" dxfId="1" priority="1078" operator="greaterThan">
      <formula>180</formula>
    </cfRule>
  </conditionalFormatting>
  <conditionalFormatting sqref="F508">
    <cfRule type="duplicateValues" dxfId="0" priority="1075"/>
  </conditionalFormatting>
  <conditionalFormatting sqref="I508">
    <cfRule type="cellIs" dxfId="1" priority="1076" operator="greaterThan">
      <formula>180</formula>
    </cfRule>
  </conditionalFormatting>
  <conditionalFormatting sqref="F509">
    <cfRule type="duplicateValues" dxfId="0" priority="1073"/>
  </conditionalFormatting>
  <conditionalFormatting sqref="I509">
    <cfRule type="cellIs" dxfId="1" priority="1074" operator="greaterThan">
      <formula>180</formula>
    </cfRule>
  </conditionalFormatting>
  <conditionalFormatting sqref="F510">
    <cfRule type="duplicateValues" dxfId="0" priority="1071"/>
  </conditionalFormatting>
  <conditionalFormatting sqref="I510">
    <cfRule type="cellIs" dxfId="1" priority="1072" operator="greaterThan">
      <formula>180</formula>
    </cfRule>
  </conditionalFormatting>
  <conditionalFormatting sqref="F511">
    <cfRule type="duplicateValues" dxfId="0" priority="1069"/>
  </conditionalFormatting>
  <conditionalFormatting sqref="I511">
    <cfRule type="cellIs" dxfId="1" priority="1070" operator="greaterThan">
      <formula>180</formula>
    </cfRule>
  </conditionalFormatting>
  <conditionalFormatting sqref="I512">
    <cfRule type="cellIs" dxfId="1" priority="1068" operator="greaterThan">
      <formula>180</formula>
    </cfRule>
  </conditionalFormatting>
  <conditionalFormatting sqref="F513">
    <cfRule type="duplicateValues" dxfId="0" priority="1066"/>
  </conditionalFormatting>
  <conditionalFormatting sqref="I513">
    <cfRule type="cellIs" dxfId="1" priority="1067" operator="greaterThan">
      <formula>180</formula>
    </cfRule>
  </conditionalFormatting>
  <conditionalFormatting sqref="F514">
    <cfRule type="duplicateValues" dxfId="0" priority="1064"/>
  </conditionalFormatting>
  <conditionalFormatting sqref="I514">
    <cfRule type="cellIs" dxfId="1" priority="1065" operator="greaterThan">
      <formula>180</formula>
    </cfRule>
  </conditionalFormatting>
  <conditionalFormatting sqref="I515">
    <cfRule type="cellIs" dxfId="1" priority="1063" operator="greaterThan">
      <formula>180</formula>
    </cfRule>
  </conditionalFormatting>
  <conditionalFormatting sqref="F516">
    <cfRule type="duplicateValues" dxfId="0" priority="1061"/>
  </conditionalFormatting>
  <conditionalFormatting sqref="I516">
    <cfRule type="cellIs" dxfId="1" priority="1062" operator="greaterThan">
      <formula>180</formula>
    </cfRule>
  </conditionalFormatting>
  <conditionalFormatting sqref="F517">
    <cfRule type="duplicateValues" dxfId="0" priority="1059"/>
  </conditionalFormatting>
  <conditionalFormatting sqref="I517">
    <cfRule type="cellIs" dxfId="1" priority="1060" operator="greaterThan">
      <formula>180</formula>
    </cfRule>
  </conditionalFormatting>
  <conditionalFormatting sqref="F518">
    <cfRule type="duplicateValues" dxfId="0" priority="1057"/>
  </conditionalFormatting>
  <conditionalFormatting sqref="I518">
    <cfRule type="cellIs" dxfId="1" priority="1058" operator="greaterThan">
      <formula>180</formula>
    </cfRule>
  </conditionalFormatting>
  <conditionalFormatting sqref="F519">
    <cfRule type="duplicateValues" dxfId="0" priority="1055"/>
  </conditionalFormatting>
  <conditionalFormatting sqref="I519">
    <cfRule type="cellIs" dxfId="1" priority="1056" operator="greaterThan">
      <formula>180</formula>
    </cfRule>
  </conditionalFormatting>
  <conditionalFormatting sqref="F520">
    <cfRule type="duplicateValues" dxfId="0" priority="1053"/>
  </conditionalFormatting>
  <conditionalFormatting sqref="I520">
    <cfRule type="cellIs" dxfId="1" priority="1054" operator="greaterThan">
      <formula>180</formula>
    </cfRule>
  </conditionalFormatting>
  <conditionalFormatting sqref="F521">
    <cfRule type="duplicateValues" dxfId="0" priority="1049"/>
  </conditionalFormatting>
  <conditionalFormatting sqref="I521">
    <cfRule type="cellIs" dxfId="1" priority="1050" operator="greaterThan">
      <formula>180</formula>
    </cfRule>
    <cfRule type="cellIs" dxfId="1" priority="1051" operator="greaterThan">
      <formula>260</formula>
    </cfRule>
    <cfRule type="cellIs" dxfId="1" priority="1052" operator="greaterThan">
      <formula>330</formula>
    </cfRule>
  </conditionalFormatting>
  <conditionalFormatting sqref="I522">
    <cfRule type="cellIs" dxfId="1" priority="1048" operator="greaterThan">
      <formula>180</formula>
    </cfRule>
  </conditionalFormatting>
  <conditionalFormatting sqref="F523">
    <cfRule type="duplicateValues" dxfId="0" priority="1046"/>
  </conditionalFormatting>
  <conditionalFormatting sqref="I523">
    <cfRule type="cellIs" dxfId="1" priority="1047" operator="greaterThan">
      <formula>180</formula>
    </cfRule>
  </conditionalFormatting>
  <conditionalFormatting sqref="I524">
    <cfRule type="cellIs" dxfId="1" priority="1045" operator="greaterThan">
      <formula>180</formula>
    </cfRule>
  </conditionalFormatting>
  <conditionalFormatting sqref="F525">
    <cfRule type="duplicateValues" dxfId="0" priority="1043"/>
  </conditionalFormatting>
  <conditionalFormatting sqref="I525">
    <cfRule type="cellIs" dxfId="1" priority="1044" operator="greaterThan">
      <formula>180</formula>
    </cfRule>
  </conditionalFormatting>
  <conditionalFormatting sqref="F526">
    <cfRule type="duplicateValues" dxfId="0" priority="1041"/>
  </conditionalFormatting>
  <conditionalFormatting sqref="I526">
    <cfRule type="cellIs" dxfId="1" priority="1042" operator="greaterThan">
      <formula>180</formula>
    </cfRule>
  </conditionalFormatting>
  <conditionalFormatting sqref="I527">
    <cfRule type="cellIs" dxfId="1" priority="1040" operator="greaterThan">
      <formula>180</formula>
    </cfRule>
  </conditionalFormatting>
  <conditionalFormatting sqref="F528">
    <cfRule type="duplicateValues" dxfId="0" priority="1038"/>
  </conditionalFormatting>
  <conditionalFormatting sqref="I528">
    <cfRule type="cellIs" dxfId="1" priority="1039" operator="greaterThan">
      <formula>180</formula>
    </cfRule>
  </conditionalFormatting>
  <conditionalFormatting sqref="F529">
    <cfRule type="duplicateValues" dxfId="0" priority="1037"/>
  </conditionalFormatting>
  <conditionalFormatting sqref="I529">
    <cfRule type="cellIs" dxfId="1" priority="1034" operator="greaterThan">
      <formula>180</formula>
    </cfRule>
    <cfRule type="cellIs" dxfId="1" priority="1035" operator="greaterThan">
      <formula>260</formula>
    </cfRule>
    <cfRule type="cellIs" dxfId="1" priority="1036" operator="greaterThan">
      <formula>330</formula>
    </cfRule>
  </conditionalFormatting>
  <conditionalFormatting sqref="I530">
    <cfRule type="cellIs" dxfId="1" priority="1033" operator="greaterThan">
      <formula>180</formula>
    </cfRule>
  </conditionalFormatting>
  <conditionalFormatting sqref="I531">
    <cfRule type="cellIs" dxfId="1" priority="1032" operator="greaterThan">
      <formula>180</formula>
    </cfRule>
  </conditionalFormatting>
  <conditionalFormatting sqref="F532">
    <cfRule type="duplicateValues" dxfId="0" priority="1030"/>
  </conditionalFormatting>
  <conditionalFormatting sqref="I532">
    <cfRule type="cellIs" dxfId="1" priority="1031" operator="greaterThan">
      <formula>180</formula>
    </cfRule>
  </conditionalFormatting>
  <conditionalFormatting sqref="I533">
    <cfRule type="cellIs" dxfId="1" priority="1029" operator="greaterThan">
      <formula>180</formula>
    </cfRule>
  </conditionalFormatting>
  <conditionalFormatting sqref="F534">
    <cfRule type="duplicateValues" dxfId="0" priority="1027"/>
  </conditionalFormatting>
  <conditionalFormatting sqref="I534">
    <cfRule type="cellIs" dxfId="1" priority="1028" operator="greaterThan">
      <formula>180</formula>
    </cfRule>
  </conditionalFormatting>
  <conditionalFormatting sqref="F535">
    <cfRule type="duplicateValues" dxfId="0" priority="1025"/>
  </conditionalFormatting>
  <conditionalFormatting sqref="I535">
    <cfRule type="cellIs" dxfId="1" priority="1026" operator="greaterThan">
      <formula>180</formula>
    </cfRule>
  </conditionalFormatting>
  <conditionalFormatting sqref="F536">
    <cfRule type="duplicateValues" dxfId="0" priority="1023"/>
  </conditionalFormatting>
  <conditionalFormatting sqref="I536">
    <cfRule type="cellIs" dxfId="1" priority="1024" operator="greaterThan">
      <formula>180</formula>
    </cfRule>
  </conditionalFormatting>
  <conditionalFormatting sqref="I537">
    <cfRule type="cellIs" dxfId="1" priority="1022" operator="greaterThan">
      <formula>180</formula>
    </cfRule>
  </conditionalFormatting>
  <conditionalFormatting sqref="F538">
    <cfRule type="duplicateValues" dxfId="0" priority="1021"/>
  </conditionalFormatting>
  <conditionalFormatting sqref="I538">
    <cfRule type="cellIs" dxfId="1" priority="1020" operator="greaterThan">
      <formula>180</formula>
    </cfRule>
  </conditionalFormatting>
  <conditionalFormatting sqref="F539">
    <cfRule type="duplicateValues" dxfId="0" priority="1019"/>
  </conditionalFormatting>
  <conditionalFormatting sqref="I539">
    <cfRule type="cellIs" dxfId="1" priority="1016" operator="greaterThan">
      <formula>180</formula>
    </cfRule>
    <cfRule type="cellIs" dxfId="1" priority="1017" operator="greaterThan">
      <formula>260</formula>
    </cfRule>
    <cfRule type="cellIs" dxfId="1" priority="1018" operator="greaterThan">
      <formula>330</formula>
    </cfRule>
  </conditionalFormatting>
  <conditionalFormatting sqref="F540">
    <cfRule type="duplicateValues" dxfId="0" priority="1015"/>
  </conditionalFormatting>
  <conditionalFormatting sqref="I540">
    <cfRule type="cellIs" dxfId="1" priority="1014" operator="greaterThan">
      <formula>180</formula>
    </cfRule>
  </conditionalFormatting>
  <conditionalFormatting sqref="F541">
    <cfRule type="duplicateValues" dxfId="0" priority="1013"/>
  </conditionalFormatting>
  <conditionalFormatting sqref="I541">
    <cfRule type="cellIs" dxfId="1" priority="1012" operator="greaterThan">
      <formula>180</formula>
    </cfRule>
  </conditionalFormatting>
  <conditionalFormatting sqref="F542">
    <cfRule type="duplicateValues" dxfId="0" priority="1010"/>
  </conditionalFormatting>
  <conditionalFormatting sqref="I542">
    <cfRule type="cellIs" dxfId="1" priority="1011" operator="greaterThan">
      <formula>180</formula>
    </cfRule>
  </conditionalFormatting>
  <conditionalFormatting sqref="N542">
    <cfRule type="duplicateValues" dxfId="0" priority="1009"/>
  </conditionalFormatting>
  <conditionalFormatting sqref="F543">
    <cfRule type="duplicateValues" dxfId="0" priority="1007"/>
  </conditionalFormatting>
  <conditionalFormatting sqref="I543">
    <cfRule type="cellIs" dxfId="1" priority="1008" operator="greaterThan">
      <formula>180</formula>
    </cfRule>
  </conditionalFormatting>
  <conditionalFormatting sqref="F544">
    <cfRule type="duplicateValues" dxfId="0" priority="1001"/>
  </conditionalFormatting>
  <conditionalFormatting sqref="I544">
    <cfRule type="cellIs" dxfId="1" priority="1002" operator="greaterThan">
      <formula>180</formula>
    </cfRule>
  </conditionalFormatting>
  <conditionalFormatting sqref="F545">
    <cfRule type="duplicateValues" dxfId="0" priority="1005"/>
  </conditionalFormatting>
  <conditionalFormatting sqref="I545">
    <cfRule type="cellIs" dxfId="1" priority="1006" operator="greaterThan">
      <formula>180</formula>
    </cfRule>
  </conditionalFormatting>
  <conditionalFormatting sqref="F546">
    <cfRule type="duplicateValues" dxfId="0" priority="1003"/>
  </conditionalFormatting>
  <conditionalFormatting sqref="I546">
    <cfRule type="cellIs" dxfId="1" priority="1004" operator="greaterThan">
      <formula>180</formula>
    </cfRule>
  </conditionalFormatting>
  <conditionalFormatting sqref="F547">
    <cfRule type="duplicateValues" dxfId="0" priority="999"/>
  </conditionalFormatting>
  <conditionalFormatting sqref="I547">
    <cfRule type="cellIs" dxfId="1" priority="1000" operator="greaterThan">
      <formula>180</formula>
    </cfRule>
  </conditionalFormatting>
  <conditionalFormatting sqref="F548">
    <cfRule type="duplicateValues" dxfId="0" priority="997"/>
  </conditionalFormatting>
  <conditionalFormatting sqref="I548">
    <cfRule type="cellIs" dxfId="1" priority="998" operator="greaterThan">
      <formula>180</formula>
    </cfRule>
  </conditionalFormatting>
  <conditionalFormatting sqref="F549">
    <cfRule type="duplicateValues" dxfId="0" priority="996"/>
  </conditionalFormatting>
  <conditionalFormatting sqref="I549">
    <cfRule type="cellIs" dxfId="1" priority="993" operator="greaterThan">
      <formula>180</formula>
    </cfRule>
    <cfRule type="cellIs" dxfId="1" priority="994" operator="greaterThan">
      <formula>260</formula>
    </cfRule>
    <cfRule type="cellIs" dxfId="1" priority="995" operator="greaterThan">
      <formula>330</formula>
    </cfRule>
  </conditionalFormatting>
  <conditionalFormatting sqref="F550">
    <cfRule type="duplicateValues" dxfId="0" priority="991"/>
  </conditionalFormatting>
  <conditionalFormatting sqref="I550">
    <cfRule type="cellIs" dxfId="1" priority="992" operator="greaterThan">
      <formula>180</formula>
    </cfRule>
  </conditionalFormatting>
  <conditionalFormatting sqref="F551">
    <cfRule type="duplicateValues" dxfId="0" priority="990"/>
  </conditionalFormatting>
  <conditionalFormatting sqref="I551">
    <cfRule type="cellIs" dxfId="1" priority="987" operator="greaterThan">
      <formula>180</formula>
    </cfRule>
    <cfRule type="cellIs" dxfId="1" priority="988" operator="greaterThan">
      <formula>260</formula>
    </cfRule>
    <cfRule type="cellIs" dxfId="1" priority="989" operator="greaterThan">
      <formula>330</formula>
    </cfRule>
  </conditionalFormatting>
  <conditionalFormatting sqref="F552">
    <cfRule type="duplicateValues" dxfId="0" priority="986"/>
  </conditionalFormatting>
  <conditionalFormatting sqref="I552">
    <cfRule type="cellIs" dxfId="1" priority="985" operator="greaterThan">
      <formula>180</formula>
    </cfRule>
  </conditionalFormatting>
  <conditionalFormatting sqref="F553">
    <cfRule type="duplicateValues" dxfId="0" priority="983"/>
  </conditionalFormatting>
  <conditionalFormatting sqref="I553">
    <cfRule type="cellIs" dxfId="1" priority="984" operator="greaterThan">
      <formula>180</formula>
    </cfRule>
  </conditionalFormatting>
  <conditionalFormatting sqref="F554">
    <cfRule type="duplicateValues" dxfId="0" priority="980"/>
  </conditionalFormatting>
  <conditionalFormatting sqref="I554">
    <cfRule type="cellIs" dxfId="1" priority="981" operator="greaterThan">
      <formula>180</formula>
    </cfRule>
  </conditionalFormatting>
  <conditionalFormatting sqref="I555">
    <cfRule type="cellIs" dxfId="1" priority="982" operator="greaterThan">
      <formula>180</formula>
    </cfRule>
  </conditionalFormatting>
  <conditionalFormatting sqref="I556">
    <cfRule type="cellIs" dxfId="1" priority="979" operator="greaterThan">
      <formula>180</formula>
    </cfRule>
  </conditionalFormatting>
  <conditionalFormatting sqref="I557">
    <cfRule type="cellIs" dxfId="1" priority="978" operator="greaterThan">
      <formula>180</formula>
    </cfRule>
  </conditionalFormatting>
  <conditionalFormatting sqref="F558">
    <cfRule type="duplicateValues" dxfId="0" priority="976"/>
  </conditionalFormatting>
  <conditionalFormatting sqref="I558">
    <cfRule type="cellIs" dxfId="1" priority="977" operator="greaterThan">
      <formula>180</formula>
    </cfRule>
  </conditionalFormatting>
  <conditionalFormatting sqref="I559">
    <cfRule type="cellIs" dxfId="1" priority="975" operator="greaterThan">
      <formula>180</formula>
    </cfRule>
  </conditionalFormatting>
  <conditionalFormatting sqref="F560">
    <cfRule type="duplicateValues" dxfId="0" priority="974"/>
  </conditionalFormatting>
  <conditionalFormatting sqref="I560">
    <cfRule type="cellIs" dxfId="1" priority="973" operator="greaterThan">
      <formula>180</formula>
    </cfRule>
  </conditionalFormatting>
  <conditionalFormatting sqref="F561">
    <cfRule type="duplicateValues" dxfId="0" priority="972"/>
  </conditionalFormatting>
  <conditionalFormatting sqref="I561">
    <cfRule type="cellIs" dxfId="1" priority="971" operator="greaterThan">
      <formula>180</formula>
    </cfRule>
  </conditionalFormatting>
  <conditionalFormatting sqref="F562">
    <cfRule type="duplicateValues" dxfId="0" priority="970"/>
  </conditionalFormatting>
  <conditionalFormatting sqref="I562">
    <cfRule type="cellIs" dxfId="1" priority="969" operator="greaterThan">
      <formula>180</formula>
    </cfRule>
  </conditionalFormatting>
  <conditionalFormatting sqref="F563">
    <cfRule type="duplicateValues" dxfId="0" priority="967"/>
  </conditionalFormatting>
  <conditionalFormatting sqref="I563">
    <cfRule type="cellIs" dxfId="1" priority="968" operator="greaterThan">
      <formula>180</formula>
    </cfRule>
  </conditionalFormatting>
  <conditionalFormatting sqref="F564">
    <cfRule type="duplicateValues" dxfId="0" priority="965"/>
  </conditionalFormatting>
  <conditionalFormatting sqref="I564">
    <cfRule type="cellIs" dxfId="1" priority="966" operator="greaterThan">
      <formula>180</formula>
    </cfRule>
  </conditionalFormatting>
  <conditionalFormatting sqref="F565">
    <cfRule type="duplicateValues" dxfId="0" priority="963"/>
  </conditionalFormatting>
  <conditionalFormatting sqref="I565">
    <cfRule type="cellIs" dxfId="1" priority="964" operator="greaterThan">
      <formula>180</formula>
    </cfRule>
  </conditionalFormatting>
  <conditionalFormatting sqref="I566">
    <cfRule type="cellIs" dxfId="1" priority="962" operator="greaterThan">
      <formula>180</formula>
    </cfRule>
  </conditionalFormatting>
  <conditionalFormatting sqref="I567">
    <cfRule type="cellIs" dxfId="1" priority="961" operator="greaterThan">
      <formula>180</formula>
    </cfRule>
  </conditionalFormatting>
  <conditionalFormatting sqref="F568">
    <cfRule type="duplicateValues" dxfId="0" priority="959"/>
  </conditionalFormatting>
  <conditionalFormatting sqref="I568">
    <cfRule type="cellIs" dxfId="1" priority="960" operator="greaterThan">
      <formula>180</formula>
    </cfRule>
  </conditionalFormatting>
  <conditionalFormatting sqref="F569">
    <cfRule type="duplicateValues" dxfId="0" priority="957"/>
  </conditionalFormatting>
  <conditionalFormatting sqref="I569">
    <cfRule type="cellIs" dxfId="1" priority="958" operator="greaterThan">
      <formula>180</formula>
    </cfRule>
  </conditionalFormatting>
  <conditionalFormatting sqref="I570">
    <cfRule type="cellIs" dxfId="1" priority="956" operator="greaterThan">
      <formula>180</formula>
    </cfRule>
  </conditionalFormatting>
  <conditionalFormatting sqref="F571">
    <cfRule type="duplicateValues" dxfId="0" priority="954"/>
  </conditionalFormatting>
  <conditionalFormatting sqref="I571">
    <cfRule type="cellIs" dxfId="1" priority="955" operator="greaterThan">
      <formula>180</formula>
    </cfRule>
  </conditionalFormatting>
  <conditionalFormatting sqref="F572">
    <cfRule type="duplicateValues" dxfId="0" priority="953"/>
  </conditionalFormatting>
  <conditionalFormatting sqref="I572">
    <cfRule type="cellIs" dxfId="1" priority="952" operator="greaterThan">
      <formula>180</formula>
    </cfRule>
  </conditionalFormatting>
  <conditionalFormatting sqref="F573">
    <cfRule type="duplicateValues" dxfId="0" priority="950"/>
  </conditionalFormatting>
  <conditionalFormatting sqref="I573">
    <cfRule type="cellIs" dxfId="1" priority="951" operator="greaterThan">
      <formula>180</formula>
    </cfRule>
  </conditionalFormatting>
  <conditionalFormatting sqref="I574">
    <cfRule type="cellIs" dxfId="1" priority="949" operator="greaterThan">
      <formula>180</formula>
    </cfRule>
  </conditionalFormatting>
  <conditionalFormatting sqref="I575">
    <cfRule type="cellIs" dxfId="1" priority="948" operator="greaterThan">
      <formula>180</formula>
    </cfRule>
  </conditionalFormatting>
  <conditionalFormatting sqref="I576">
    <cfRule type="cellIs" dxfId="1" priority="947" operator="greaterThan">
      <formula>180</formula>
    </cfRule>
  </conditionalFormatting>
  <conditionalFormatting sqref="I577">
    <cfRule type="cellIs" dxfId="1" priority="946" operator="greaterThan">
      <formula>180</formula>
    </cfRule>
  </conditionalFormatting>
  <conditionalFormatting sqref="F578">
    <cfRule type="duplicateValues" dxfId="0" priority="944"/>
  </conditionalFormatting>
  <conditionalFormatting sqref="I578">
    <cfRule type="cellIs" dxfId="1" priority="945" operator="greaterThan">
      <formula>180</formula>
    </cfRule>
  </conditionalFormatting>
  <conditionalFormatting sqref="I579">
    <cfRule type="cellIs" dxfId="1" priority="943" operator="greaterThan">
      <formula>180</formula>
    </cfRule>
  </conditionalFormatting>
  <conditionalFormatting sqref="I580">
    <cfRule type="cellIs" dxfId="1" priority="942" operator="greaterThan">
      <formula>180</formula>
    </cfRule>
  </conditionalFormatting>
  <conditionalFormatting sqref="F581">
    <cfRule type="duplicateValues" dxfId="0" priority="941"/>
  </conditionalFormatting>
  <conditionalFormatting sqref="I581">
    <cfRule type="cellIs" dxfId="1" priority="940" operator="greaterThan">
      <formula>180</formula>
    </cfRule>
  </conditionalFormatting>
  <conditionalFormatting sqref="I582">
    <cfRule type="cellIs" dxfId="1" priority="939" operator="greaterThan">
      <formula>180</formula>
    </cfRule>
  </conditionalFormatting>
  <conditionalFormatting sqref="I583">
    <cfRule type="cellIs" dxfId="1" priority="938" operator="greaterThan">
      <formula>180</formula>
    </cfRule>
  </conditionalFormatting>
  <conditionalFormatting sqref="I584">
    <cfRule type="cellIs" dxfId="1" priority="937" operator="greaterThan">
      <formula>180</formula>
    </cfRule>
  </conditionalFormatting>
  <conditionalFormatting sqref="F585">
    <cfRule type="duplicateValues" dxfId="0" priority="936"/>
  </conditionalFormatting>
  <conditionalFormatting sqref="I585">
    <cfRule type="cellIs" dxfId="1" priority="935" operator="greaterThan">
      <formula>180</formula>
    </cfRule>
  </conditionalFormatting>
  <conditionalFormatting sqref="I586">
    <cfRule type="cellIs" dxfId="1" priority="934" operator="greaterThan">
      <formula>180</formula>
    </cfRule>
  </conditionalFormatting>
  <conditionalFormatting sqref="I587">
    <cfRule type="cellIs" dxfId="1" priority="933" operator="greaterThan">
      <formula>180</formula>
    </cfRule>
  </conditionalFormatting>
  <conditionalFormatting sqref="F588">
    <cfRule type="duplicateValues" dxfId="0" priority="931"/>
  </conditionalFormatting>
  <conditionalFormatting sqref="I588">
    <cfRule type="cellIs" dxfId="1" priority="932" operator="greaterThan">
      <formula>180</formula>
    </cfRule>
  </conditionalFormatting>
  <conditionalFormatting sqref="F589">
    <cfRule type="duplicateValues" dxfId="0" priority="929"/>
  </conditionalFormatting>
  <conditionalFormatting sqref="I589">
    <cfRule type="cellIs" dxfId="1" priority="930" operator="greaterThan">
      <formula>180</formula>
    </cfRule>
  </conditionalFormatting>
  <conditionalFormatting sqref="F590">
    <cfRule type="duplicateValues" dxfId="0" priority="928"/>
  </conditionalFormatting>
  <conditionalFormatting sqref="I590">
    <cfRule type="cellIs" dxfId="1" priority="927" operator="greaterThan">
      <formula>180</formula>
    </cfRule>
  </conditionalFormatting>
  <conditionalFormatting sqref="I591">
    <cfRule type="cellIs" dxfId="1" priority="926" operator="greaterThan">
      <formula>180</formula>
    </cfRule>
  </conditionalFormatting>
  <conditionalFormatting sqref="I592">
    <cfRule type="cellIs" dxfId="1" priority="925" operator="greaterThan">
      <formula>180</formula>
    </cfRule>
  </conditionalFormatting>
  <conditionalFormatting sqref="I593">
    <cfRule type="cellIs" dxfId="1" priority="924" operator="greaterThan">
      <formula>180</formula>
    </cfRule>
  </conditionalFormatting>
  <conditionalFormatting sqref="F594">
    <cfRule type="duplicateValues" dxfId="0" priority="922"/>
  </conditionalFormatting>
  <conditionalFormatting sqref="I594">
    <cfRule type="cellIs" dxfId="1" priority="923" operator="greaterThan">
      <formula>180</formula>
    </cfRule>
  </conditionalFormatting>
  <conditionalFormatting sqref="F595">
    <cfRule type="duplicateValues" dxfId="0" priority="919"/>
    <cfRule type="duplicateValues" dxfId="0" priority="920"/>
  </conditionalFormatting>
  <conditionalFormatting sqref="I595">
    <cfRule type="cellIs" dxfId="1" priority="921" operator="greaterThan">
      <formula>180</formula>
    </cfRule>
  </conditionalFormatting>
  <conditionalFormatting sqref="F596">
    <cfRule type="duplicateValues" dxfId="0" priority="917"/>
  </conditionalFormatting>
  <conditionalFormatting sqref="I596">
    <cfRule type="cellIs" dxfId="1" priority="918" operator="greaterThan">
      <formula>180</formula>
    </cfRule>
  </conditionalFormatting>
  <conditionalFormatting sqref="F597">
    <cfRule type="duplicateValues" dxfId="0" priority="915"/>
  </conditionalFormatting>
  <conditionalFormatting sqref="I597">
    <cfRule type="cellIs" dxfId="1" priority="916" operator="greaterThan">
      <formula>180</formula>
    </cfRule>
  </conditionalFormatting>
  <conditionalFormatting sqref="F598">
    <cfRule type="duplicateValues" dxfId="0" priority="913"/>
  </conditionalFormatting>
  <conditionalFormatting sqref="I598">
    <cfRule type="cellIs" dxfId="1" priority="914" operator="greaterThan">
      <formula>180</formula>
    </cfRule>
  </conditionalFormatting>
  <conditionalFormatting sqref="F599">
    <cfRule type="duplicateValues" dxfId="0" priority="911"/>
  </conditionalFormatting>
  <conditionalFormatting sqref="I599">
    <cfRule type="cellIs" dxfId="1" priority="912" operator="greaterThan">
      <formula>180</formula>
    </cfRule>
  </conditionalFormatting>
  <conditionalFormatting sqref="F600">
    <cfRule type="duplicateValues" dxfId="0" priority="909"/>
  </conditionalFormatting>
  <conditionalFormatting sqref="I600">
    <cfRule type="cellIs" dxfId="1" priority="910" operator="greaterThan">
      <formula>180</formula>
    </cfRule>
  </conditionalFormatting>
  <conditionalFormatting sqref="F601">
    <cfRule type="duplicateValues" dxfId="0" priority="906"/>
    <cfRule type="duplicateValues" dxfId="0" priority="908"/>
  </conditionalFormatting>
  <conditionalFormatting sqref="I601">
    <cfRule type="cellIs" dxfId="1" priority="907" operator="greaterThan">
      <formula>180</formula>
    </cfRule>
  </conditionalFormatting>
  <conditionalFormatting sqref="F602">
    <cfRule type="duplicateValues" dxfId="0" priority="904"/>
  </conditionalFormatting>
  <conditionalFormatting sqref="I602">
    <cfRule type="cellIs" dxfId="1" priority="905" operator="greaterThan">
      <formula>180</formula>
    </cfRule>
  </conditionalFormatting>
  <conditionalFormatting sqref="F603">
    <cfRule type="duplicateValues" dxfId="0" priority="902"/>
  </conditionalFormatting>
  <conditionalFormatting sqref="I603">
    <cfRule type="cellIs" dxfId="1" priority="903" operator="greaterThan">
      <formula>180</formula>
    </cfRule>
  </conditionalFormatting>
  <conditionalFormatting sqref="F604">
    <cfRule type="duplicateValues" dxfId="0" priority="900"/>
  </conditionalFormatting>
  <conditionalFormatting sqref="I604">
    <cfRule type="cellIs" dxfId="1" priority="901" operator="greaterThan">
      <formula>180</formula>
    </cfRule>
  </conditionalFormatting>
  <conditionalFormatting sqref="F605">
    <cfRule type="duplicateValues" dxfId="0" priority="897"/>
    <cfRule type="duplicateValues" dxfId="0" priority="898"/>
  </conditionalFormatting>
  <conditionalFormatting sqref="I605">
    <cfRule type="cellIs" dxfId="1" priority="899" operator="greaterThan">
      <formula>180</formula>
    </cfRule>
  </conditionalFormatting>
  <conditionalFormatting sqref="F606">
    <cfRule type="duplicateValues" dxfId="0" priority="895"/>
  </conditionalFormatting>
  <conditionalFormatting sqref="I606">
    <cfRule type="cellIs" dxfId="1" priority="896" operator="greaterThan">
      <formula>180</formula>
    </cfRule>
  </conditionalFormatting>
  <conditionalFormatting sqref="F607">
    <cfRule type="duplicateValues" dxfId="0" priority="892"/>
    <cfRule type="duplicateValues" dxfId="0" priority="894"/>
  </conditionalFormatting>
  <conditionalFormatting sqref="I607">
    <cfRule type="cellIs" dxfId="1" priority="893" operator="greaterThan">
      <formula>180</formula>
    </cfRule>
  </conditionalFormatting>
  <conditionalFormatting sqref="F608">
    <cfRule type="duplicateValues" dxfId="0" priority="889"/>
    <cfRule type="duplicateValues" dxfId="0" priority="891"/>
  </conditionalFormatting>
  <conditionalFormatting sqref="I608">
    <cfRule type="cellIs" dxfId="1" priority="890" operator="greaterThan">
      <formula>180</formula>
    </cfRule>
  </conditionalFormatting>
  <conditionalFormatting sqref="F609">
    <cfRule type="duplicateValues" dxfId="0" priority="887"/>
  </conditionalFormatting>
  <conditionalFormatting sqref="I609">
    <cfRule type="cellIs" dxfId="1" priority="888" operator="greaterThan">
      <formula>180</formula>
    </cfRule>
  </conditionalFormatting>
  <conditionalFormatting sqref="F610">
    <cfRule type="duplicateValues" dxfId="0" priority="885"/>
  </conditionalFormatting>
  <conditionalFormatting sqref="I610">
    <cfRule type="cellIs" dxfId="1" priority="886" operator="greaterThan">
      <formula>180</formula>
    </cfRule>
  </conditionalFormatting>
  <conditionalFormatting sqref="F611">
    <cfRule type="duplicateValues" dxfId="0" priority="883"/>
  </conditionalFormatting>
  <conditionalFormatting sqref="I611">
    <cfRule type="cellIs" dxfId="1" priority="884" operator="greaterThan">
      <formula>180</formula>
    </cfRule>
  </conditionalFormatting>
  <conditionalFormatting sqref="F612">
    <cfRule type="duplicateValues" dxfId="0" priority="881"/>
  </conditionalFormatting>
  <conditionalFormatting sqref="I612">
    <cfRule type="cellIs" dxfId="1" priority="882" operator="greaterThan">
      <formula>180</formula>
    </cfRule>
  </conditionalFormatting>
  <conditionalFormatting sqref="F613">
    <cfRule type="duplicateValues" dxfId="0" priority="879"/>
  </conditionalFormatting>
  <conditionalFormatting sqref="I613">
    <cfRule type="cellIs" dxfId="1" priority="880" operator="greaterThan">
      <formula>180</formula>
    </cfRule>
  </conditionalFormatting>
  <conditionalFormatting sqref="F614">
    <cfRule type="duplicateValues" dxfId="0" priority="877"/>
  </conditionalFormatting>
  <conditionalFormatting sqref="I614">
    <cfRule type="cellIs" dxfId="1" priority="878" operator="greaterThan">
      <formula>180</formula>
    </cfRule>
  </conditionalFormatting>
  <conditionalFormatting sqref="F615">
    <cfRule type="duplicateValues" dxfId="0" priority="875"/>
  </conditionalFormatting>
  <conditionalFormatting sqref="I615">
    <cfRule type="cellIs" dxfId="1" priority="876" operator="greaterThan">
      <formula>180</formula>
    </cfRule>
  </conditionalFormatting>
  <conditionalFormatting sqref="F616">
    <cfRule type="duplicateValues" dxfId="0" priority="873"/>
  </conditionalFormatting>
  <conditionalFormatting sqref="I616">
    <cfRule type="cellIs" dxfId="1" priority="874" operator="greaterThan">
      <formula>180</formula>
    </cfRule>
  </conditionalFormatting>
  <conditionalFormatting sqref="F617">
    <cfRule type="duplicateValues" dxfId="0" priority="871"/>
  </conditionalFormatting>
  <conditionalFormatting sqref="I617">
    <cfRule type="cellIs" dxfId="1" priority="872" operator="greaterThan">
      <formula>180</formula>
    </cfRule>
  </conditionalFormatting>
  <conditionalFormatting sqref="F618">
    <cfRule type="duplicateValues" dxfId="0" priority="869"/>
  </conditionalFormatting>
  <conditionalFormatting sqref="I618">
    <cfRule type="cellIs" dxfId="1" priority="870" operator="greaterThan">
      <formula>180</formula>
    </cfRule>
  </conditionalFormatting>
  <conditionalFormatting sqref="F619">
    <cfRule type="duplicateValues" dxfId="0" priority="867"/>
  </conditionalFormatting>
  <conditionalFormatting sqref="I619">
    <cfRule type="cellIs" dxfId="1" priority="868" operator="greaterThan">
      <formula>180</formula>
    </cfRule>
  </conditionalFormatting>
  <conditionalFormatting sqref="F620">
    <cfRule type="duplicateValues" dxfId="0" priority="865"/>
  </conditionalFormatting>
  <conditionalFormatting sqref="I620">
    <cfRule type="cellIs" dxfId="1" priority="866" operator="greaterThan">
      <formula>180</formula>
    </cfRule>
  </conditionalFormatting>
  <conditionalFormatting sqref="F621">
    <cfRule type="duplicateValues" dxfId="0" priority="863"/>
  </conditionalFormatting>
  <conditionalFormatting sqref="I621">
    <cfRule type="cellIs" dxfId="1" priority="864" operator="greaterThan">
      <formula>180</formula>
    </cfRule>
  </conditionalFormatting>
  <conditionalFormatting sqref="I622">
    <cfRule type="cellIs" dxfId="1" priority="860" operator="greaterThan">
      <formula>180</formula>
    </cfRule>
  </conditionalFormatting>
  <conditionalFormatting sqref="F623">
    <cfRule type="duplicateValues" dxfId="0" priority="861"/>
  </conditionalFormatting>
  <conditionalFormatting sqref="I623">
    <cfRule type="cellIs" dxfId="1" priority="862" operator="greaterThan">
      <formula>180</formula>
    </cfRule>
  </conditionalFormatting>
  <conditionalFormatting sqref="F624">
    <cfRule type="duplicateValues" dxfId="0" priority="858"/>
  </conditionalFormatting>
  <conditionalFormatting sqref="I624">
    <cfRule type="cellIs" dxfId="1" priority="859" operator="greaterThan">
      <formula>180</formula>
    </cfRule>
  </conditionalFormatting>
  <conditionalFormatting sqref="F625">
    <cfRule type="duplicateValues" dxfId="0" priority="856"/>
  </conditionalFormatting>
  <conditionalFormatting sqref="I625">
    <cfRule type="cellIs" dxfId="1" priority="857" operator="greaterThan">
      <formula>180</formula>
    </cfRule>
  </conditionalFormatting>
  <conditionalFormatting sqref="F626">
    <cfRule type="duplicateValues" dxfId="0" priority="854"/>
  </conditionalFormatting>
  <conditionalFormatting sqref="I626">
    <cfRule type="cellIs" dxfId="1" priority="855" operator="greaterThan">
      <formula>180</formula>
    </cfRule>
  </conditionalFormatting>
  <conditionalFormatting sqref="F627">
    <cfRule type="duplicateValues" dxfId="0" priority="853"/>
  </conditionalFormatting>
  <conditionalFormatting sqref="I627">
    <cfRule type="cellIs" dxfId="1" priority="852" operator="greaterThan">
      <formula>180</formula>
    </cfRule>
  </conditionalFormatting>
  <conditionalFormatting sqref="F628">
    <cfRule type="duplicateValues" dxfId="0" priority="850"/>
  </conditionalFormatting>
  <conditionalFormatting sqref="I628">
    <cfRule type="cellIs" dxfId="1" priority="851" operator="greaterThan">
      <formula>180</formula>
    </cfRule>
  </conditionalFormatting>
  <conditionalFormatting sqref="F629">
    <cfRule type="duplicateValues" dxfId="0" priority="848"/>
  </conditionalFormatting>
  <conditionalFormatting sqref="I629">
    <cfRule type="cellIs" dxfId="1" priority="849" operator="greaterThan">
      <formula>180</formula>
    </cfRule>
  </conditionalFormatting>
  <conditionalFormatting sqref="F630">
    <cfRule type="duplicateValues" dxfId="0" priority="847"/>
  </conditionalFormatting>
  <conditionalFormatting sqref="I630">
    <cfRule type="cellIs" dxfId="1" priority="846" operator="greaterThan">
      <formula>180</formula>
    </cfRule>
  </conditionalFormatting>
  <conditionalFormatting sqref="F631">
    <cfRule type="duplicateValues" dxfId="0" priority="844"/>
  </conditionalFormatting>
  <conditionalFormatting sqref="I631">
    <cfRule type="cellIs" dxfId="1" priority="845" operator="greaterThan">
      <formula>180</formula>
    </cfRule>
  </conditionalFormatting>
  <conditionalFormatting sqref="F632">
    <cfRule type="duplicateValues" dxfId="0" priority="842"/>
  </conditionalFormatting>
  <conditionalFormatting sqref="I632">
    <cfRule type="cellIs" dxfId="1" priority="843" operator="greaterThan">
      <formula>180</formula>
    </cfRule>
  </conditionalFormatting>
  <conditionalFormatting sqref="F633">
    <cfRule type="duplicateValues" dxfId="0" priority="840"/>
  </conditionalFormatting>
  <conditionalFormatting sqref="I633">
    <cfRule type="cellIs" dxfId="1" priority="841" operator="greaterThan">
      <formula>180</formula>
    </cfRule>
  </conditionalFormatting>
  <conditionalFormatting sqref="F634">
    <cfRule type="duplicateValues" dxfId="0" priority="838"/>
  </conditionalFormatting>
  <conditionalFormatting sqref="I634">
    <cfRule type="cellIs" dxfId="1" priority="839" operator="greaterThan">
      <formula>180</formula>
    </cfRule>
  </conditionalFormatting>
  <conditionalFormatting sqref="F635">
    <cfRule type="duplicateValues" dxfId="0" priority="836"/>
  </conditionalFormatting>
  <conditionalFormatting sqref="I635">
    <cfRule type="cellIs" dxfId="1" priority="837" operator="greaterThan">
      <formula>180</formula>
    </cfRule>
  </conditionalFormatting>
  <conditionalFormatting sqref="F636">
    <cfRule type="duplicateValues" dxfId="0" priority="834"/>
  </conditionalFormatting>
  <conditionalFormatting sqref="I636">
    <cfRule type="cellIs" dxfId="1" priority="835" operator="greaterThan">
      <formula>180</formula>
    </cfRule>
  </conditionalFormatting>
  <conditionalFormatting sqref="F637">
    <cfRule type="duplicateValues" dxfId="0" priority="832"/>
  </conditionalFormatting>
  <conditionalFormatting sqref="I637">
    <cfRule type="cellIs" dxfId="1" priority="833" operator="greaterThan">
      <formula>180</formula>
    </cfRule>
  </conditionalFormatting>
  <conditionalFormatting sqref="F638">
    <cfRule type="duplicateValues" dxfId="0" priority="830"/>
  </conditionalFormatting>
  <conditionalFormatting sqref="I638">
    <cfRule type="cellIs" dxfId="1" priority="831" operator="greaterThan">
      <formula>180</formula>
    </cfRule>
  </conditionalFormatting>
  <conditionalFormatting sqref="F639">
    <cfRule type="duplicateValues" dxfId="0" priority="828"/>
  </conditionalFormatting>
  <conditionalFormatting sqref="I639">
    <cfRule type="cellIs" dxfId="1" priority="829" operator="greaterThan">
      <formula>180</formula>
    </cfRule>
  </conditionalFormatting>
  <conditionalFormatting sqref="F640">
    <cfRule type="duplicateValues" dxfId="0" priority="826"/>
  </conditionalFormatting>
  <conditionalFormatting sqref="I640">
    <cfRule type="cellIs" dxfId="1" priority="827" operator="greaterThan">
      <formula>180</formula>
    </cfRule>
  </conditionalFormatting>
  <conditionalFormatting sqref="F641">
    <cfRule type="duplicateValues" dxfId="0" priority="824"/>
  </conditionalFormatting>
  <conditionalFormatting sqref="I641">
    <cfRule type="cellIs" dxfId="1" priority="825" operator="greaterThan">
      <formula>180</formula>
    </cfRule>
  </conditionalFormatting>
  <conditionalFormatting sqref="I642">
    <cfRule type="cellIs" dxfId="1" priority="823" operator="greaterThan">
      <formula>180</formula>
    </cfRule>
  </conditionalFormatting>
  <conditionalFormatting sqref="I643">
    <cfRule type="cellIs" dxfId="1" priority="822" operator="greaterThan">
      <formula>180</formula>
    </cfRule>
  </conditionalFormatting>
  <conditionalFormatting sqref="I644">
    <cfRule type="cellIs" dxfId="1" priority="819" operator="greaterThan">
      <formula>180</formula>
    </cfRule>
  </conditionalFormatting>
  <conditionalFormatting sqref="I645">
    <cfRule type="cellIs" dxfId="1" priority="821" operator="greaterThan">
      <formula>180</formula>
    </cfRule>
  </conditionalFormatting>
  <conditionalFormatting sqref="I646">
    <cfRule type="cellIs" dxfId="1" priority="820" operator="greaterThan">
      <formula>180</formula>
    </cfRule>
  </conditionalFormatting>
  <conditionalFormatting sqref="I647">
    <cfRule type="cellIs" dxfId="1" priority="818" operator="greaterThan">
      <formula>180</formula>
    </cfRule>
  </conditionalFormatting>
  <conditionalFormatting sqref="I648">
    <cfRule type="cellIs" dxfId="1" priority="817" operator="greaterThan">
      <formula>180</formula>
    </cfRule>
  </conditionalFormatting>
  <conditionalFormatting sqref="I649">
    <cfRule type="cellIs" dxfId="1" priority="816" operator="greaterThan">
      <formula>180</formula>
    </cfRule>
  </conditionalFormatting>
  <conditionalFormatting sqref="I650">
    <cfRule type="cellIs" dxfId="1" priority="815" operator="greaterThan">
      <formula>180</formula>
    </cfRule>
  </conditionalFormatting>
  <conditionalFormatting sqref="I651">
    <cfRule type="cellIs" dxfId="1" priority="814" operator="greaterThan">
      <formula>180</formula>
    </cfRule>
  </conditionalFormatting>
  <conditionalFormatting sqref="I652">
    <cfRule type="cellIs" dxfId="1" priority="813" operator="greaterThan">
      <formula>180</formula>
    </cfRule>
  </conditionalFormatting>
  <conditionalFormatting sqref="I653">
    <cfRule type="cellIs" dxfId="1" priority="812" operator="greaterThan">
      <formula>180</formula>
    </cfRule>
  </conditionalFormatting>
  <conditionalFormatting sqref="I654">
    <cfRule type="cellIs" dxfId="1" priority="811" operator="greaterThan">
      <formula>180</formula>
    </cfRule>
  </conditionalFormatting>
  <conditionalFormatting sqref="F655">
    <cfRule type="duplicateValues" dxfId="0" priority="809"/>
  </conditionalFormatting>
  <conditionalFormatting sqref="I655">
    <cfRule type="cellIs" dxfId="1" priority="810" operator="greaterThan">
      <formula>180</formula>
    </cfRule>
  </conditionalFormatting>
  <conditionalFormatting sqref="F656">
    <cfRule type="duplicateValues" dxfId="0" priority="807"/>
  </conditionalFormatting>
  <conditionalFormatting sqref="I656">
    <cfRule type="cellIs" dxfId="1" priority="808" operator="greaterThan">
      <formula>180</formula>
    </cfRule>
  </conditionalFormatting>
  <conditionalFormatting sqref="I657">
    <cfRule type="cellIs" dxfId="1" priority="806" operator="greaterThan">
      <formula>180</formula>
    </cfRule>
  </conditionalFormatting>
  <conditionalFormatting sqref="I658">
    <cfRule type="cellIs" dxfId="1" priority="805" operator="greaterThan">
      <formula>180</formula>
    </cfRule>
  </conditionalFormatting>
  <conditionalFormatting sqref="I659">
    <cfRule type="cellIs" dxfId="1" priority="804" operator="greaterThan">
      <formula>180</formula>
    </cfRule>
  </conditionalFormatting>
  <conditionalFormatting sqref="I660">
    <cfRule type="cellIs" dxfId="1" priority="803" operator="greaterThan">
      <formula>180</formula>
    </cfRule>
  </conditionalFormatting>
  <conditionalFormatting sqref="I661">
    <cfRule type="cellIs" dxfId="1" priority="802" operator="greaterThan">
      <formula>180</formula>
    </cfRule>
  </conditionalFormatting>
  <conditionalFormatting sqref="I662">
    <cfRule type="cellIs" dxfId="1" priority="801" operator="greaterThan">
      <formula>180</formula>
    </cfRule>
  </conditionalFormatting>
  <conditionalFormatting sqref="I663">
    <cfRule type="cellIs" dxfId="1" priority="800" operator="greaterThan">
      <formula>180</formula>
    </cfRule>
  </conditionalFormatting>
  <conditionalFormatting sqref="I664">
    <cfRule type="cellIs" dxfId="1" priority="799" operator="greaterThan">
      <formula>180</formula>
    </cfRule>
  </conditionalFormatting>
  <conditionalFormatting sqref="I665">
    <cfRule type="cellIs" dxfId="1" priority="798" operator="greaterThan">
      <formula>180</formula>
    </cfRule>
  </conditionalFormatting>
  <conditionalFormatting sqref="I666">
    <cfRule type="cellIs" dxfId="1" priority="797" operator="greaterThan">
      <formula>180</formula>
    </cfRule>
  </conditionalFormatting>
  <conditionalFormatting sqref="I667">
    <cfRule type="cellIs" dxfId="1" priority="796" operator="greaterThan">
      <formula>180</formula>
    </cfRule>
  </conditionalFormatting>
  <conditionalFormatting sqref="I668">
    <cfRule type="cellIs" dxfId="1" priority="795" operator="greaterThan">
      <formula>180</formula>
    </cfRule>
  </conditionalFormatting>
  <conditionalFormatting sqref="I669">
    <cfRule type="cellIs" dxfId="1" priority="794" operator="greaterThan">
      <formula>180</formula>
    </cfRule>
  </conditionalFormatting>
  <conditionalFormatting sqref="I670">
    <cfRule type="cellIs" dxfId="1" priority="793" operator="greaterThan">
      <formula>180</formula>
    </cfRule>
  </conditionalFormatting>
  <conditionalFormatting sqref="I671">
    <cfRule type="cellIs" dxfId="1" priority="792" operator="greaterThan">
      <formula>180</formula>
    </cfRule>
  </conditionalFormatting>
  <conditionalFormatting sqref="I672">
    <cfRule type="cellIs" dxfId="1" priority="791" operator="greaterThan">
      <formula>180</formula>
    </cfRule>
  </conditionalFormatting>
  <conditionalFormatting sqref="I673">
    <cfRule type="cellIs" dxfId="1" priority="790" operator="greaterThan">
      <formula>180</formula>
    </cfRule>
  </conditionalFormatting>
  <conditionalFormatting sqref="I674">
    <cfRule type="cellIs" dxfId="1" priority="789" operator="greaterThan">
      <formula>180</formula>
    </cfRule>
  </conditionalFormatting>
  <conditionalFormatting sqref="I675">
    <cfRule type="cellIs" dxfId="1" priority="788" operator="greaterThan">
      <formula>180</formula>
    </cfRule>
  </conditionalFormatting>
  <conditionalFormatting sqref="I676">
    <cfRule type="cellIs" dxfId="1" priority="787" operator="greaterThan">
      <formula>180</formula>
    </cfRule>
  </conditionalFormatting>
  <conditionalFormatting sqref="I677">
    <cfRule type="cellIs" dxfId="1" priority="786" operator="greaterThan">
      <formula>180</formula>
    </cfRule>
  </conditionalFormatting>
  <conditionalFormatting sqref="I678">
    <cfRule type="cellIs" dxfId="1" priority="785" operator="greaterThan">
      <formula>180</formula>
    </cfRule>
  </conditionalFormatting>
  <conditionalFormatting sqref="F679">
    <cfRule type="duplicateValues" dxfId="0" priority="784"/>
  </conditionalFormatting>
  <conditionalFormatting sqref="I679">
    <cfRule type="cellIs" dxfId="1" priority="783" operator="greaterThan">
      <formula>180</formula>
    </cfRule>
  </conditionalFormatting>
  <conditionalFormatting sqref="F680">
    <cfRule type="duplicateValues" dxfId="3" priority="781"/>
    <cfRule type="duplicateValues" dxfId="3" priority="782"/>
  </conditionalFormatting>
  <conditionalFormatting sqref="I680">
    <cfRule type="cellIs" dxfId="1" priority="780" operator="greaterThan">
      <formula>180</formula>
    </cfRule>
  </conditionalFormatting>
  <conditionalFormatting sqref="F681">
    <cfRule type="duplicateValues" dxfId="0" priority="779"/>
  </conditionalFormatting>
  <conditionalFormatting sqref="I681">
    <cfRule type="cellIs" dxfId="1" priority="778" operator="greaterThan">
      <formula>180</formula>
    </cfRule>
  </conditionalFormatting>
  <conditionalFormatting sqref="I682">
    <cfRule type="cellIs" dxfId="1" priority="777" operator="greaterThan">
      <formula>180</formula>
    </cfRule>
  </conditionalFormatting>
  <conditionalFormatting sqref="F683">
    <cfRule type="duplicateValues" dxfId="3" priority="775"/>
    <cfRule type="duplicateValues" dxfId="3" priority="776"/>
  </conditionalFormatting>
  <conditionalFormatting sqref="I683">
    <cfRule type="cellIs" dxfId="1" priority="774" operator="greaterThan">
      <formula>180</formula>
    </cfRule>
  </conditionalFormatting>
  <conditionalFormatting sqref="F684">
    <cfRule type="duplicateValues" dxfId="3" priority="772"/>
    <cfRule type="duplicateValues" dxfId="3" priority="773"/>
  </conditionalFormatting>
  <conditionalFormatting sqref="I684">
    <cfRule type="cellIs" dxfId="1" priority="771" operator="greaterThan">
      <formula>180</formula>
    </cfRule>
  </conditionalFormatting>
  <conditionalFormatting sqref="F685">
    <cfRule type="duplicateValues" dxfId="3" priority="769"/>
    <cfRule type="duplicateValues" dxfId="3" priority="770"/>
  </conditionalFormatting>
  <conditionalFormatting sqref="I685">
    <cfRule type="cellIs" dxfId="1" priority="768" operator="greaterThan">
      <formula>180</formula>
    </cfRule>
  </conditionalFormatting>
  <conditionalFormatting sqref="F686">
    <cfRule type="duplicateValues" dxfId="3" priority="766"/>
    <cfRule type="duplicateValues" dxfId="3" priority="767"/>
  </conditionalFormatting>
  <conditionalFormatting sqref="I686">
    <cfRule type="cellIs" dxfId="1" priority="765" operator="greaterThan">
      <formula>180</formula>
    </cfRule>
  </conditionalFormatting>
  <conditionalFormatting sqref="F687">
    <cfRule type="duplicateValues" dxfId="3" priority="763"/>
    <cfRule type="duplicateValues" dxfId="3" priority="764"/>
  </conditionalFormatting>
  <conditionalFormatting sqref="I687">
    <cfRule type="cellIs" dxfId="1" priority="762" operator="greaterThan">
      <formula>180</formula>
    </cfRule>
  </conditionalFormatting>
  <conditionalFormatting sqref="F688">
    <cfRule type="duplicateValues" dxfId="3" priority="759"/>
    <cfRule type="duplicateValues" dxfId="3" priority="760"/>
  </conditionalFormatting>
  <conditionalFormatting sqref="I688">
    <cfRule type="cellIs" dxfId="1" priority="761" operator="greaterThan">
      <formula>180</formula>
    </cfRule>
  </conditionalFormatting>
  <conditionalFormatting sqref="I689">
    <cfRule type="cellIs" dxfId="1" priority="758" operator="greaterThan">
      <formula>180</formula>
    </cfRule>
  </conditionalFormatting>
  <conditionalFormatting sqref="I690">
    <cfRule type="cellIs" dxfId="1" priority="757" operator="greaterThan">
      <formula>180</formula>
    </cfRule>
  </conditionalFormatting>
  <conditionalFormatting sqref="I691">
    <cfRule type="cellIs" dxfId="1" priority="756" operator="greaterThan">
      <formula>180</formula>
    </cfRule>
  </conditionalFormatting>
  <conditionalFormatting sqref="F692">
    <cfRule type="duplicateValues" dxfId="3" priority="753"/>
    <cfRule type="duplicateValues" dxfId="3" priority="754"/>
  </conditionalFormatting>
  <conditionalFormatting sqref="I692">
    <cfRule type="cellIs" dxfId="1" priority="755" operator="greaterThan">
      <formula>180</formula>
    </cfRule>
  </conditionalFormatting>
  <conditionalFormatting sqref="F693">
    <cfRule type="duplicateValues" dxfId="3" priority="751"/>
    <cfRule type="duplicateValues" dxfId="3" priority="752"/>
  </conditionalFormatting>
  <conditionalFormatting sqref="I693">
    <cfRule type="cellIs" dxfId="1" priority="750" operator="greaterThan">
      <formula>180</formula>
    </cfRule>
  </conditionalFormatting>
  <conditionalFormatting sqref="F694">
    <cfRule type="duplicateValues" dxfId="3" priority="748"/>
    <cfRule type="duplicateValues" dxfId="3" priority="749"/>
  </conditionalFormatting>
  <conditionalFormatting sqref="I694">
    <cfRule type="cellIs" dxfId="1" priority="747" operator="greaterThan">
      <formula>180</formula>
    </cfRule>
  </conditionalFormatting>
  <conditionalFormatting sqref="F695">
    <cfRule type="duplicateValues" dxfId="3" priority="745"/>
    <cfRule type="duplicateValues" dxfId="3" priority="746"/>
  </conditionalFormatting>
  <conditionalFormatting sqref="I695">
    <cfRule type="cellIs" dxfId="1" priority="744" operator="greaterThan">
      <formula>180</formula>
    </cfRule>
  </conditionalFormatting>
  <conditionalFormatting sqref="F696">
    <cfRule type="duplicateValues" dxfId="3" priority="741"/>
    <cfRule type="duplicateValues" dxfId="3" priority="742"/>
  </conditionalFormatting>
  <conditionalFormatting sqref="I696">
    <cfRule type="cellIs" dxfId="1" priority="743" operator="greaterThan">
      <formula>180</formula>
    </cfRule>
  </conditionalFormatting>
  <conditionalFormatting sqref="I697">
    <cfRule type="cellIs" dxfId="1" priority="740" operator="greaterThan">
      <formula>180</formula>
    </cfRule>
  </conditionalFormatting>
  <conditionalFormatting sqref="F698">
    <cfRule type="duplicateValues" dxfId="3" priority="738"/>
    <cfRule type="duplicateValues" dxfId="3" priority="739"/>
  </conditionalFormatting>
  <conditionalFormatting sqref="I698">
    <cfRule type="cellIs" dxfId="1" priority="737" operator="greaterThan">
      <formula>180</formula>
    </cfRule>
  </conditionalFormatting>
  <conditionalFormatting sqref="F699">
    <cfRule type="duplicateValues" dxfId="3" priority="735"/>
    <cfRule type="duplicateValues" dxfId="3" priority="736"/>
  </conditionalFormatting>
  <conditionalFormatting sqref="I699">
    <cfRule type="cellIs" dxfId="1" priority="734" operator="greaterThan">
      <formula>180</formula>
    </cfRule>
  </conditionalFormatting>
  <conditionalFormatting sqref="I700">
    <cfRule type="cellIs" dxfId="1" priority="733" operator="greaterThan">
      <formula>180</formula>
    </cfRule>
  </conditionalFormatting>
  <conditionalFormatting sqref="F701">
    <cfRule type="duplicateValues" dxfId="3" priority="730"/>
    <cfRule type="duplicateValues" dxfId="3" priority="731"/>
  </conditionalFormatting>
  <conditionalFormatting sqref="I701">
    <cfRule type="cellIs" dxfId="1" priority="732" operator="greaterThan">
      <formula>180</formula>
    </cfRule>
  </conditionalFormatting>
  <conditionalFormatting sqref="F702">
    <cfRule type="duplicateValues" dxfId="3" priority="728"/>
    <cfRule type="duplicateValues" dxfId="3" priority="729"/>
  </conditionalFormatting>
  <conditionalFormatting sqref="I702">
    <cfRule type="cellIs" dxfId="1" priority="727" operator="greaterThan">
      <formula>180</formula>
    </cfRule>
  </conditionalFormatting>
  <conditionalFormatting sqref="I703">
    <cfRule type="cellIs" dxfId="1" priority="726" operator="greaterThan">
      <formula>180</formula>
    </cfRule>
  </conditionalFormatting>
  <conditionalFormatting sqref="F704">
    <cfRule type="duplicateValues" dxfId="3" priority="724"/>
    <cfRule type="duplicateValues" dxfId="3" priority="725"/>
  </conditionalFormatting>
  <conditionalFormatting sqref="I704">
    <cfRule type="cellIs" dxfId="1" priority="723" operator="greaterThan">
      <formula>180</formula>
    </cfRule>
  </conditionalFormatting>
  <conditionalFormatting sqref="F705">
    <cfRule type="duplicateValues" dxfId="3" priority="720"/>
    <cfRule type="duplicateValues" dxfId="3" priority="721"/>
  </conditionalFormatting>
  <conditionalFormatting sqref="I705">
    <cfRule type="cellIs" dxfId="1" priority="722" operator="greaterThan">
      <formula>180</formula>
    </cfRule>
  </conditionalFormatting>
  <conditionalFormatting sqref="I706">
    <cfRule type="cellIs" dxfId="1" priority="719" operator="greaterThan">
      <formula>180</formula>
    </cfRule>
  </conditionalFormatting>
  <conditionalFormatting sqref="F707">
    <cfRule type="duplicateValues" dxfId="3" priority="717"/>
    <cfRule type="duplicateValues" dxfId="3" priority="718"/>
  </conditionalFormatting>
  <conditionalFormatting sqref="I707">
    <cfRule type="cellIs" dxfId="1" priority="716" operator="greaterThan">
      <formula>180</formula>
    </cfRule>
  </conditionalFormatting>
  <conditionalFormatting sqref="F708">
    <cfRule type="duplicateValues" dxfId="3" priority="714"/>
    <cfRule type="duplicateValues" dxfId="3" priority="715"/>
  </conditionalFormatting>
  <conditionalFormatting sqref="I708">
    <cfRule type="cellIs" dxfId="1" priority="713" operator="greaterThan">
      <formula>180</formula>
    </cfRule>
  </conditionalFormatting>
  <conditionalFormatting sqref="F709">
    <cfRule type="duplicateValues" dxfId="3" priority="711"/>
    <cfRule type="duplicateValues" dxfId="3" priority="712"/>
  </conditionalFormatting>
  <conditionalFormatting sqref="I709">
    <cfRule type="cellIs" dxfId="1" priority="710" operator="greaterThan">
      <formula>180</formula>
    </cfRule>
  </conditionalFormatting>
  <conditionalFormatting sqref="F710">
    <cfRule type="duplicateValues" dxfId="3" priority="704"/>
    <cfRule type="duplicateValues" dxfId="3" priority="705"/>
  </conditionalFormatting>
  <conditionalFormatting sqref="I710">
    <cfRule type="cellIs" dxfId="1" priority="703" operator="greaterThan">
      <formula>180</formula>
    </cfRule>
  </conditionalFormatting>
  <conditionalFormatting sqref="I711">
    <cfRule type="cellIs" dxfId="1" priority="709" operator="greaterThan">
      <formula>180</formula>
    </cfRule>
  </conditionalFormatting>
  <conditionalFormatting sqref="F712">
    <cfRule type="duplicateValues" dxfId="3" priority="707"/>
    <cfRule type="duplicateValues" dxfId="3" priority="708"/>
  </conditionalFormatting>
  <conditionalFormatting sqref="I712">
    <cfRule type="cellIs" dxfId="1" priority="706" operator="greaterThan">
      <formula>180</formula>
    </cfRule>
  </conditionalFormatting>
  <conditionalFormatting sqref="I713">
    <cfRule type="cellIs" dxfId="1" priority="702" operator="greaterThan">
      <formula>180</formula>
    </cfRule>
  </conditionalFormatting>
  <conditionalFormatting sqref="F714">
    <cfRule type="duplicateValues" dxfId="3" priority="699"/>
    <cfRule type="duplicateValues" dxfId="3" priority="700"/>
  </conditionalFormatting>
  <conditionalFormatting sqref="I714">
    <cfRule type="cellIs" dxfId="1" priority="701" operator="greaterThan">
      <formula>180</formula>
    </cfRule>
  </conditionalFormatting>
  <conditionalFormatting sqref="F715">
    <cfRule type="duplicateValues" dxfId="3" priority="697"/>
    <cfRule type="duplicateValues" dxfId="3" priority="698"/>
  </conditionalFormatting>
  <conditionalFormatting sqref="I715">
    <cfRule type="cellIs" dxfId="1" priority="696" operator="greaterThan">
      <formula>180</formula>
    </cfRule>
  </conditionalFormatting>
  <conditionalFormatting sqref="F716">
    <cfRule type="duplicateValues" dxfId="3" priority="694"/>
    <cfRule type="duplicateValues" dxfId="3" priority="695"/>
  </conditionalFormatting>
  <conditionalFormatting sqref="I716">
    <cfRule type="cellIs" dxfId="1" priority="693" operator="greaterThan">
      <formula>180</formula>
    </cfRule>
  </conditionalFormatting>
  <conditionalFormatting sqref="F717">
    <cfRule type="duplicateValues" dxfId="3" priority="691"/>
    <cfRule type="duplicateValues" dxfId="3" priority="692"/>
  </conditionalFormatting>
  <conditionalFormatting sqref="I717">
    <cfRule type="cellIs" dxfId="1" priority="690" operator="greaterThan">
      <formula>180</formula>
    </cfRule>
  </conditionalFormatting>
  <conditionalFormatting sqref="I718">
    <cfRule type="cellIs" dxfId="1" priority="689" operator="greaterThan">
      <formula>180</formula>
    </cfRule>
  </conditionalFormatting>
  <conditionalFormatting sqref="F719">
    <cfRule type="duplicateValues" dxfId="3" priority="687"/>
    <cfRule type="duplicateValues" dxfId="3" priority="688"/>
  </conditionalFormatting>
  <conditionalFormatting sqref="I719">
    <cfRule type="cellIs" dxfId="1" priority="686" operator="greaterThan">
      <formula>180</formula>
    </cfRule>
  </conditionalFormatting>
  <conditionalFormatting sqref="I720">
    <cfRule type="cellIs" dxfId="1" priority="685" operator="greaterThan">
      <formula>180</formula>
    </cfRule>
  </conditionalFormatting>
  <conditionalFormatting sqref="F721">
    <cfRule type="duplicateValues" dxfId="3" priority="683"/>
    <cfRule type="duplicateValues" dxfId="3" priority="684"/>
  </conditionalFormatting>
  <conditionalFormatting sqref="I721">
    <cfRule type="cellIs" dxfId="1" priority="682" operator="greaterThan">
      <formula>180</formula>
    </cfRule>
  </conditionalFormatting>
  <conditionalFormatting sqref="F722">
    <cfRule type="duplicateValues" dxfId="3" priority="680"/>
    <cfRule type="duplicateValues" dxfId="3" priority="681"/>
  </conditionalFormatting>
  <conditionalFormatting sqref="I722">
    <cfRule type="cellIs" dxfId="1" priority="679" operator="greaterThan">
      <formula>180</formula>
    </cfRule>
  </conditionalFormatting>
  <conditionalFormatting sqref="F723">
    <cfRule type="duplicateValues" dxfId="3" priority="677"/>
    <cfRule type="duplicateValues" dxfId="3" priority="678"/>
  </conditionalFormatting>
  <conditionalFormatting sqref="I723">
    <cfRule type="cellIs" dxfId="1" priority="676" operator="greaterThan">
      <formula>180</formula>
    </cfRule>
  </conditionalFormatting>
  <conditionalFormatting sqref="F724">
    <cfRule type="duplicateValues" dxfId="3" priority="673"/>
    <cfRule type="duplicateValues" dxfId="3" priority="674"/>
  </conditionalFormatting>
  <conditionalFormatting sqref="I724">
    <cfRule type="cellIs" dxfId="1" priority="675" operator="greaterThan">
      <formula>180</formula>
    </cfRule>
  </conditionalFormatting>
  <conditionalFormatting sqref="F725">
    <cfRule type="duplicateValues" dxfId="3" priority="671"/>
    <cfRule type="duplicateValues" dxfId="3" priority="672"/>
  </conditionalFormatting>
  <conditionalFormatting sqref="I725">
    <cfRule type="cellIs" dxfId="1" priority="670" operator="greaterThan">
      <formula>180</formula>
    </cfRule>
  </conditionalFormatting>
  <conditionalFormatting sqref="F726">
    <cfRule type="duplicateValues" dxfId="3" priority="665"/>
    <cfRule type="duplicateValues" dxfId="3" priority="666"/>
  </conditionalFormatting>
  <conditionalFormatting sqref="I726">
    <cfRule type="cellIs" dxfId="1" priority="664" operator="greaterThan">
      <formula>180</formula>
    </cfRule>
  </conditionalFormatting>
  <conditionalFormatting sqref="F727">
    <cfRule type="duplicateValues" dxfId="3" priority="667"/>
    <cfRule type="duplicateValues" dxfId="3" priority="668"/>
  </conditionalFormatting>
  <conditionalFormatting sqref="I727">
    <cfRule type="cellIs" dxfId="1" priority="669" operator="greaterThan">
      <formula>180</formula>
    </cfRule>
  </conditionalFormatting>
  <conditionalFormatting sqref="I728">
    <cfRule type="cellIs" dxfId="1" priority="663" operator="greaterThan">
      <formula>180</formula>
    </cfRule>
  </conditionalFormatting>
  <conditionalFormatting sqref="F729">
    <cfRule type="duplicateValues" dxfId="3" priority="660"/>
    <cfRule type="duplicateValues" dxfId="3" priority="661"/>
  </conditionalFormatting>
  <conditionalFormatting sqref="I729">
    <cfRule type="cellIs" dxfId="1" priority="662" operator="greaterThan">
      <formula>180</formula>
    </cfRule>
  </conditionalFormatting>
  <conditionalFormatting sqref="F730">
    <cfRule type="duplicateValues" dxfId="3" priority="658"/>
    <cfRule type="duplicateValues" dxfId="3" priority="659"/>
  </conditionalFormatting>
  <conditionalFormatting sqref="I730">
    <cfRule type="cellIs" dxfId="1" priority="657" operator="greaterThan">
      <formula>180</formula>
    </cfRule>
  </conditionalFormatting>
  <conditionalFormatting sqref="F731">
    <cfRule type="duplicateValues" dxfId="3" priority="654"/>
    <cfRule type="duplicateValues" dxfId="3" priority="655"/>
  </conditionalFormatting>
  <conditionalFormatting sqref="I731">
    <cfRule type="cellIs" dxfId="1" priority="656" operator="greaterThan">
      <formula>180</formula>
    </cfRule>
  </conditionalFormatting>
  <conditionalFormatting sqref="F732">
    <cfRule type="duplicateValues" dxfId="3" priority="652"/>
    <cfRule type="duplicateValues" dxfId="3" priority="653"/>
  </conditionalFormatting>
  <conditionalFormatting sqref="I732">
    <cfRule type="cellIs" dxfId="1" priority="651" operator="greaterThan">
      <formula>180</formula>
    </cfRule>
  </conditionalFormatting>
  <conditionalFormatting sqref="F733">
    <cfRule type="duplicateValues" dxfId="3" priority="649"/>
    <cfRule type="duplicateValues" dxfId="3" priority="650"/>
  </conditionalFormatting>
  <conditionalFormatting sqref="I733">
    <cfRule type="cellIs" dxfId="1" priority="648" operator="greaterThan">
      <formula>180</formula>
    </cfRule>
  </conditionalFormatting>
  <conditionalFormatting sqref="F734">
    <cfRule type="duplicateValues" dxfId="3" priority="646"/>
    <cfRule type="duplicateValues" dxfId="3" priority="647"/>
  </conditionalFormatting>
  <conditionalFormatting sqref="I734">
    <cfRule type="cellIs" dxfId="1" priority="645" operator="greaterThan">
      <formula>180</formula>
    </cfRule>
  </conditionalFormatting>
  <conditionalFormatting sqref="F735">
    <cfRule type="duplicateValues" dxfId="3" priority="640"/>
    <cfRule type="duplicateValues" dxfId="3" priority="641"/>
  </conditionalFormatting>
  <conditionalFormatting sqref="I735">
    <cfRule type="cellIs" dxfId="1" priority="639" operator="greaterThan">
      <formula>180</formula>
    </cfRule>
  </conditionalFormatting>
  <conditionalFormatting sqref="F736">
    <cfRule type="duplicateValues" dxfId="3" priority="637"/>
    <cfRule type="duplicateValues" dxfId="3" priority="638"/>
  </conditionalFormatting>
  <conditionalFormatting sqref="I736">
    <cfRule type="cellIs" dxfId="1" priority="636" operator="greaterThan">
      <formula>180</formula>
    </cfRule>
  </conditionalFormatting>
  <conditionalFormatting sqref="F737">
    <cfRule type="duplicateValues" dxfId="3" priority="634"/>
    <cfRule type="duplicateValues" dxfId="3" priority="635"/>
  </conditionalFormatting>
  <conditionalFormatting sqref="I737">
    <cfRule type="cellIs" dxfId="1" priority="633" operator="greaterThan">
      <formula>180</formula>
    </cfRule>
  </conditionalFormatting>
  <conditionalFormatting sqref="F738">
    <cfRule type="duplicateValues" dxfId="3" priority="631"/>
    <cfRule type="duplicateValues" dxfId="3" priority="632"/>
  </conditionalFormatting>
  <conditionalFormatting sqref="I738">
    <cfRule type="cellIs" dxfId="1" priority="630" operator="greaterThan">
      <formula>180</formula>
    </cfRule>
  </conditionalFormatting>
  <conditionalFormatting sqref="I739">
    <cfRule type="cellIs" dxfId="1" priority="629" operator="greaterThan">
      <formula>180</formula>
    </cfRule>
  </conditionalFormatting>
  <conditionalFormatting sqref="F740">
    <cfRule type="duplicateValues" dxfId="3" priority="627"/>
    <cfRule type="duplicateValues" dxfId="3" priority="628"/>
  </conditionalFormatting>
  <conditionalFormatting sqref="I740">
    <cfRule type="cellIs" dxfId="1" priority="626" operator="greaterThan">
      <formula>180</formula>
    </cfRule>
  </conditionalFormatting>
  <conditionalFormatting sqref="F741">
    <cfRule type="duplicateValues" dxfId="3" priority="624"/>
    <cfRule type="duplicateValues" dxfId="3" priority="625"/>
  </conditionalFormatting>
  <conditionalFormatting sqref="I741">
    <cfRule type="cellIs" dxfId="1" priority="623" operator="greaterThan">
      <formula>180</formula>
    </cfRule>
  </conditionalFormatting>
  <conditionalFormatting sqref="I742">
    <cfRule type="cellIs" dxfId="1" priority="622" operator="greaterThan">
      <formula>180</formula>
    </cfRule>
  </conditionalFormatting>
  <conditionalFormatting sqref="F743">
    <cfRule type="duplicateValues" dxfId="3" priority="620"/>
    <cfRule type="duplicateValues" dxfId="3" priority="621"/>
  </conditionalFormatting>
  <conditionalFormatting sqref="I743">
    <cfRule type="cellIs" dxfId="1" priority="619" operator="greaterThan">
      <formula>180</formula>
    </cfRule>
  </conditionalFormatting>
  <conditionalFormatting sqref="F744">
    <cfRule type="duplicateValues" dxfId="3" priority="616"/>
    <cfRule type="duplicateValues" dxfId="3" priority="617"/>
  </conditionalFormatting>
  <conditionalFormatting sqref="I744">
    <cfRule type="cellIs" dxfId="1" priority="618" operator="greaterThan">
      <formula>180</formula>
    </cfRule>
  </conditionalFormatting>
  <conditionalFormatting sqref="F745">
    <cfRule type="duplicateValues" dxfId="3" priority="613"/>
    <cfRule type="duplicateValues" dxfId="3" priority="614"/>
  </conditionalFormatting>
  <conditionalFormatting sqref="I745">
    <cfRule type="cellIs" dxfId="1" priority="615" operator="greaterThan">
      <formula>180</formula>
    </cfRule>
  </conditionalFormatting>
  <conditionalFormatting sqref="I746">
    <cfRule type="cellIs" dxfId="1" priority="612" operator="greaterThan">
      <formula>180</formula>
    </cfRule>
  </conditionalFormatting>
  <conditionalFormatting sqref="F747">
    <cfRule type="duplicateValues" dxfId="3" priority="609"/>
    <cfRule type="duplicateValues" dxfId="3" priority="610"/>
  </conditionalFormatting>
  <conditionalFormatting sqref="I747">
    <cfRule type="cellIs" dxfId="1" priority="611" operator="greaterThan">
      <formula>180</formula>
    </cfRule>
  </conditionalFormatting>
  <conditionalFormatting sqref="F748">
    <cfRule type="duplicateValues" dxfId="3" priority="606"/>
    <cfRule type="duplicateValues" dxfId="3" priority="607"/>
  </conditionalFormatting>
  <conditionalFormatting sqref="I748">
    <cfRule type="cellIs" dxfId="1" priority="608" operator="greaterThan">
      <formula>180</formula>
    </cfRule>
  </conditionalFormatting>
  <conditionalFormatting sqref="F749">
    <cfRule type="duplicateValues" dxfId="3" priority="604"/>
    <cfRule type="duplicateValues" dxfId="3" priority="605"/>
  </conditionalFormatting>
  <conditionalFormatting sqref="I749">
    <cfRule type="cellIs" dxfId="1" priority="603" operator="greaterThan">
      <formula>180</formula>
    </cfRule>
  </conditionalFormatting>
  <conditionalFormatting sqref="F750">
    <cfRule type="duplicateValues" dxfId="3" priority="600"/>
    <cfRule type="duplicateValues" dxfId="3" priority="601"/>
  </conditionalFormatting>
  <conditionalFormatting sqref="I750">
    <cfRule type="cellIs" dxfId="1" priority="602" operator="greaterThan">
      <formula>180</formula>
    </cfRule>
  </conditionalFormatting>
  <conditionalFormatting sqref="F751">
    <cfRule type="duplicateValues" dxfId="3" priority="598"/>
    <cfRule type="duplicateValues" dxfId="3" priority="599"/>
  </conditionalFormatting>
  <conditionalFormatting sqref="I751">
    <cfRule type="cellIs" dxfId="1" priority="597" operator="greaterThan">
      <formula>180</formula>
    </cfRule>
  </conditionalFormatting>
  <conditionalFormatting sqref="F752">
    <cfRule type="duplicateValues" dxfId="3" priority="594"/>
    <cfRule type="duplicateValues" dxfId="3" priority="595"/>
  </conditionalFormatting>
  <conditionalFormatting sqref="I752">
    <cfRule type="cellIs" dxfId="1" priority="596" operator="greaterThan">
      <formula>180</formula>
    </cfRule>
  </conditionalFormatting>
  <conditionalFormatting sqref="F753">
    <cfRule type="duplicateValues" dxfId="3" priority="591"/>
    <cfRule type="duplicateValues" dxfId="0" priority="593"/>
  </conditionalFormatting>
  <conditionalFormatting sqref="I753">
    <cfRule type="cellIs" dxfId="1" priority="592" operator="greaterThan">
      <formula>180</formula>
    </cfRule>
  </conditionalFormatting>
  <conditionalFormatting sqref="F754">
    <cfRule type="duplicateValues" dxfId="3" priority="587"/>
    <cfRule type="duplicateValues" dxfId="3" priority="588"/>
    <cfRule type="duplicateValues" dxfId="3" priority="589"/>
  </conditionalFormatting>
  <conditionalFormatting sqref="I754">
    <cfRule type="cellIs" dxfId="1" priority="590" operator="greaterThan">
      <formula>180</formula>
    </cfRule>
  </conditionalFormatting>
  <conditionalFormatting sqref="F755">
    <cfRule type="duplicateValues" dxfId="3" priority="583"/>
    <cfRule type="duplicateValues" dxfId="3" priority="585"/>
    <cfRule type="duplicateValues" dxfId="3" priority="586"/>
  </conditionalFormatting>
  <conditionalFormatting sqref="I755">
    <cfRule type="cellIs" dxfId="1" priority="584" operator="greaterThan">
      <formula>180</formula>
    </cfRule>
  </conditionalFormatting>
  <conditionalFormatting sqref="F756">
    <cfRule type="duplicateValues" dxfId="3" priority="579"/>
    <cfRule type="duplicateValues" dxfId="3" priority="580"/>
    <cfRule type="duplicateValues" dxfId="3" priority="581"/>
  </conditionalFormatting>
  <conditionalFormatting sqref="I756">
    <cfRule type="cellIs" dxfId="1" priority="582" operator="greaterThan">
      <formula>180</formula>
    </cfRule>
  </conditionalFormatting>
  <conditionalFormatting sqref="F757">
    <cfRule type="duplicateValues" dxfId="3" priority="575"/>
    <cfRule type="duplicateValues" dxfId="3" priority="577"/>
    <cfRule type="duplicateValues" dxfId="3" priority="578"/>
  </conditionalFormatting>
  <conditionalFormatting sqref="I757">
    <cfRule type="cellIs" dxfId="1" priority="576" operator="greaterThan">
      <formula>180</formula>
    </cfRule>
  </conditionalFormatting>
  <conditionalFormatting sqref="F758">
    <cfRule type="duplicateValues" dxfId="3" priority="572"/>
    <cfRule type="duplicateValues" dxfId="0" priority="574"/>
  </conditionalFormatting>
  <conditionalFormatting sqref="I758">
    <cfRule type="cellIs" dxfId="1" priority="573" operator="greaterThan">
      <formula>180</formula>
    </cfRule>
  </conditionalFormatting>
  <conditionalFormatting sqref="F759">
    <cfRule type="duplicateValues" dxfId="3" priority="568"/>
    <cfRule type="duplicateValues" dxfId="3" priority="569"/>
    <cfRule type="duplicateValues" dxfId="3" priority="570"/>
  </conditionalFormatting>
  <conditionalFormatting sqref="I759">
    <cfRule type="cellIs" dxfId="1" priority="571" operator="greaterThan">
      <formula>180</formula>
    </cfRule>
  </conditionalFormatting>
  <conditionalFormatting sqref="F760">
    <cfRule type="duplicateValues" dxfId="3" priority="564"/>
    <cfRule type="duplicateValues" dxfId="3" priority="566"/>
    <cfRule type="duplicateValues" dxfId="3" priority="567"/>
  </conditionalFormatting>
  <conditionalFormatting sqref="I760">
    <cfRule type="cellIs" dxfId="1" priority="565" operator="greaterThan">
      <formula>180</formula>
    </cfRule>
  </conditionalFormatting>
  <conditionalFormatting sqref="F761">
    <cfRule type="duplicateValues" dxfId="3" priority="560"/>
    <cfRule type="duplicateValues" dxfId="3" priority="562"/>
    <cfRule type="duplicateValues" dxfId="3" priority="563"/>
  </conditionalFormatting>
  <conditionalFormatting sqref="I761">
    <cfRule type="cellIs" dxfId="1" priority="561" operator="greaterThan">
      <formula>180</formula>
    </cfRule>
  </conditionalFormatting>
  <conditionalFormatting sqref="F762">
    <cfRule type="duplicateValues" dxfId="3" priority="556"/>
    <cfRule type="duplicateValues" dxfId="3" priority="557"/>
    <cfRule type="duplicateValues" dxfId="3" priority="558"/>
  </conditionalFormatting>
  <conditionalFormatting sqref="I762">
    <cfRule type="cellIs" dxfId="1" priority="559" operator="greaterThan">
      <formula>180</formula>
    </cfRule>
  </conditionalFormatting>
  <conditionalFormatting sqref="F763">
    <cfRule type="duplicateValues" dxfId="3" priority="554"/>
    <cfRule type="duplicateValues" dxfId="3" priority="555"/>
  </conditionalFormatting>
  <conditionalFormatting sqref="I763">
    <cfRule type="cellIs" dxfId="1" priority="553" operator="greaterThan">
      <formula>180</formula>
    </cfRule>
  </conditionalFormatting>
  <conditionalFormatting sqref="F764">
    <cfRule type="duplicateValues" dxfId="3" priority="549"/>
    <cfRule type="duplicateValues" dxfId="3" priority="550"/>
    <cfRule type="duplicateValues" dxfId="3" priority="551"/>
  </conditionalFormatting>
  <conditionalFormatting sqref="I764">
    <cfRule type="cellIs" dxfId="1" priority="552" operator="greaterThan">
      <formula>180</formula>
    </cfRule>
  </conditionalFormatting>
  <conditionalFormatting sqref="F765">
    <cfRule type="duplicateValues" dxfId="3" priority="545"/>
    <cfRule type="duplicateValues" dxfId="3" priority="546"/>
    <cfRule type="duplicateValues" dxfId="3" priority="547"/>
  </conditionalFormatting>
  <conditionalFormatting sqref="I765">
    <cfRule type="cellIs" dxfId="1" priority="548" operator="greaterThan">
      <formula>180</formula>
    </cfRule>
  </conditionalFormatting>
  <conditionalFormatting sqref="F766">
    <cfRule type="duplicateValues" dxfId="3" priority="543"/>
    <cfRule type="duplicateValues" dxfId="3" priority="544"/>
  </conditionalFormatting>
  <conditionalFormatting sqref="I766">
    <cfRule type="cellIs" dxfId="1" priority="542" operator="greaterThan">
      <formula>180</formula>
    </cfRule>
  </conditionalFormatting>
  <conditionalFormatting sqref="F767">
    <cfRule type="duplicateValues" dxfId="3" priority="538"/>
    <cfRule type="duplicateValues" dxfId="3" priority="539"/>
    <cfRule type="duplicateValues" dxfId="3" priority="540"/>
  </conditionalFormatting>
  <conditionalFormatting sqref="I767">
    <cfRule type="cellIs" dxfId="1" priority="541" operator="greaterThan">
      <formula>180</formula>
    </cfRule>
  </conditionalFormatting>
  <conditionalFormatting sqref="F768">
    <cfRule type="duplicateValues" dxfId="3" priority="534"/>
    <cfRule type="duplicateValues" dxfId="3" priority="536"/>
    <cfRule type="duplicateValues" dxfId="3" priority="537"/>
  </conditionalFormatting>
  <conditionalFormatting sqref="I768">
    <cfRule type="cellIs" dxfId="1" priority="535" operator="greaterThan">
      <formula>180</formula>
    </cfRule>
  </conditionalFormatting>
  <conditionalFormatting sqref="F769">
    <cfRule type="duplicateValues" dxfId="3" priority="530"/>
    <cfRule type="duplicateValues" dxfId="3" priority="532"/>
    <cfRule type="duplicateValues" dxfId="3" priority="533"/>
  </conditionalFormatting>
  <conditionalFormatting sqref="I769">
    <cfRule type="cellIs" dxfId="1" priority="531" operator="greaterThan">
      <formula>180</formula>
    </cfRule>
  </conditionalFormatting>
  <conditionalFormatting sqref="F770">
    <cfRule type="duplicateValues" dxfId="3" priority="526"/>
    <cfRule type="duplicateValues" dxfId="3" priority="527"/>
    <cfRule type="duplicateValues" dxfId="3" priority="528"/>
  </conditionalFormatting>
  <conditionalFormatting sqref="I770">
    <cfRule type="cellIs" dxfId="1" priority="529" operator="greaterThan">
      <formula>180</formula>
    </cfRule>
  </conditionalFormatting>
  <conditionalFormatting sqref="F771">
    <cfRule type="duplicateValues" dxfId="3" priority="522"/>
    <cfRule type="duplicateValues" dxfId="3" priority="524"/>
    <cfRule type="duplicateValues" dxfId="3" priority="525"/>
  </conditionalFormatting>
  <conditionalFormatting sqref="I771">
    <cfRule type="cellIs" dxfId="1" priority="523" operator="greaterThan">
      <formula>180</formula>
    </cfRule>
  </conditionalFormatting>
  <conditionalFormatting sqref="F772">
    <cfRule type="duplicateValues" dxfId="3" priority="518"/>
    <cfRule type="duplicateValues" dxfId="3" priority="520"/>
    <cfRule type="duplicateValues" dxfId="3" priority="521"/>
  </conditionalFormatting>
  <conditionalFormatting sqref="I772">
    <cfRule type="cellIs" dxfId="1" priority="519" operator="greaterThan">
      <formula>180</formula>
    </cfRule>
  </conditionalFormatting>
  <conditionalFormatting sqref="F773">
    <cfRule type="duplicateValues" dxfId="3" priority="514"/>
    <cfRule type="duplicateValues" dxfId="3" priority="515"/>
    <cfRule type="duplicateValues" dxfId="3" priority="516"/>
  </conditionalFormatting>
  <conditionalFormatting sqref="I773">
    <cfRule type="cellIs" dxfId="1" priority="517" operator="greaterThan">
      <formula>180</formula>
    </cfRule>
  </conditionalFormatting>
  <conditionalFormatting sqref="F774">
    <cfRule type="duplicateValues" dxfId="3" priority="512"/>
    <cfRule type="duplicateValues" dxfId="3" priority="513"/>
  </conditionalFormatting>
  <conditionalFormatting sqref="I774">
    <cfRule type="cellIs" dxfId="1" priority="511" operator="greaterThan">
      <formula>180</formula>
    </cfRule>
  </conditionalFormatting>
  <conditionalFormatting sqref="F775">
    <cfRule type="duplicateValues" dxfId="3" priority="507"/>
    <cfRule type="duplicateValues" dxfId="3" priority="509"/>
    <cfRule type="duplicateValues" dxfId="3" priority="510"/>
  </conditionalFormatting>
  <conditionalFormatting sqref="I775">
    <cfRule type="cellIs" dxfId="1" priority="508" operator="greaterThan">
      <formula>180</formula>
    </cfRule>
  </conditionalFormatting>
  <conditionalFormatting sqref="F776">
    <cfRule type="duplicateValues" dxfId="3" priority="503"/>
    <cfRule type="duplicateValues" dxfId="3" priority="505"/>
    <cfRule type="duplicateValues" dxfId="3" priority="506"/>
  </conditionalFormatting>
  <conditionalFormatting sqref="I776">
    <cfRule type="cellIs" dxfId="1" priority="504" operator="greaterThan">
      <formula>180</formula>
    </cfRule>
  </conditionalFormatting>
  <conditionalFormatting sqref="F777">
    <cfRule type="duplicateValues" dxfId="3" priority="499"/>
    <cfRule type="duplicateValues" dxfId="3" priority="501"/>
    <cfRule type="duplicateValues" dxfId="3" priority="502"/>
  </conditionalFormatting>
  <conditionalFormatting sqref="I777">
    <cfRule type="cellIs" dxfId="1" priority="500" operator="greaterThan">
      <formula>180</formula>
    </cfRule>
  </conditionalFormatting>
  <conditionalFormatting sqref="F778">
    <cfRule type="duplicateValues" dxfId="3" priority="495"/>
    <cfRule type="duplicateValues" dxfId="3" priority="497"/>
    <cfRule type="duplicateValues" dxfId="3" priority="498"/>
  </conditionalFormatting>
  <conditionalFormatting sqref="I778">
    <cfRule type="cellIs" dxfId="1" priority="496" operator="greaterThan">
      <formula>180</formula>
    </cfRule>
  </conditionalFormatting>
  <conditionalFormatting sqref="F779">
    <cfRule type="duplicateValues" dxfId="3" priority="493"/>
  </conditionalFormatting>
  <conditionalFormatting sqref="I779">
    <cfRule type="cellIs" dxfId="1" priority="494" operator="greaterThan">
      <formula>180</formula>
    </cfRule>
  </conditionalFormatting>
  <conditionalFormatting sqref="F780">
    <cfRule type="duplicateValues" dxfId="3" priority="489"/>
    <cfRule type="duplicateValues" dxfId="3" priority="490"/>
    <cfRule type="duplicateValues" dxfId="3" priority="491"/>
  </conditionalFormatting>
  <conditionalFormatting sqref="I780">
    <cfRule type="cellIs" dxfId="1" priority="492" operator="greaterThan">
      <formula>180</formula>
    </cfRule>
  </conditionalFormatting>
  <conditionalFormatting sqref="F781">
    <cfRule type="duplicateValues" dxfId="3" priority="485"/>
    <cfRule type="duplicateValues" dxfId="3" priority="486"/>
    <cfRule type="duplicateValues" dxfId="3" priority="487"/>
  </conditionalFormatting>
  <conditionalFormatting sqref="I781">
    <cfRule type="cellIs" dxfId="1" priority="488" operator="greaterThan">
      <formula>180</formula>
    </cfRule>
  </conditionalFormatting>
  <conditionalFormatting sqref="F782">
    <cfRule type="duplicateValues" dxfId="3" priority="483"/>
    <cfRule type="duplicateValues" dxfId="3" priority="484"/>
  </conditionalFormatting>
  <conditionalFormatting sqref="I782">
    <cfRule type="cellIs" dxfId="1" priority="482" operator="greaterThan">
      <formula>180</formula>
    </cfRule>
  </conditionalFormatting>
  <conditionalFormatting sqref="F783">
    <cfRule type="duplicateValues" dxfId="3" priority="480"/>
  </conditionalFormatting>
  <conditionalFormatting sqref="I783">
    <cfRule type="cellIs" dxfId="1" priority="481" operator="greaterThan">
      <formula>180</formula>
    </cfRule>
  </conditionalFormatting>
  <conditionalFormatting sqref="F784">
    <cfRule type="duplicateValues" dxfId="3" priority="476"/>
    <cfRule type="duplicateValues" dxfId="3" priority="477"/>
    <cfRule type="duplicateValues" dxfId="3" priority="478"/>
  </conditionalFormatting>
  <conditionalFormatting sqref="I784">
    <cfRule type="cellIs" dxfId="1" priority="479" operator="greaterThan">
      <formula>180</formula>
    </cfRule>
  </conditionalFormatting>
  <conditionalFormatting sqref="F785">
    <cfRule type="duplicateValues" dxfId="3" priority="474"/>
    <cfRule type="duplicateValues" dxfId="3" priority="475"/>
  </conditionalFormatting>
  <conditionalFormatting sqref="I785">
    <cfRule type="cellIs" dxfId="1" priority="473" operator="greaterThan">
      <formula>180</formula>
    </cfRule>
  </conditionalFormatting>
  <conditionalFormatting sqref="N785">
    <cfRule type="duplicateValues" dxfId="2" priority="471"/>
    <cfRule type="duplicateValues" dxfId="2" priority="472"/>
  </conditionalFormatting>
  <conditionalFormatting sqref="F786">
    <cfRule type="duplicateValues" dxfId="3" priority="467"/>
    <cfRule type="duplicateValues" dxfId="3" priority="468"/>
    <cfRule type="duplicateValues" dxfId="3" priority="469"/>
  </conditionalFormatting>
  <conditionalFormatting sqref="I786">
    <cfRule type="cellIs" dxfId="1" priority="470" operator="greaterThan">
      <formula>180</formula>
    </cfRule>
  </conditionalFormatting>
  <conditionalFormatting sqref="F787">
    <cfRule type="duplicateValues" dxfId="3" priority="460"/>
    <cfRule type="duplicateValues" dxfId="3" priority="462"/>
    <cfRule type="duplicateValues" dxfId="3" priority="463"/>
  </conditionalFormatting>
  <conditionalFormatting sqref="I787">
    <cfRule type="cellIs" dxfId="1" priority="461" operator="greaterThan">
      <formula>180</formula>
    </cfRule>
  </conditionalFormatting>
  <conditionalFormatting sqref="F788">
    <cfRule type="duplicateValues" dxfId="3" priority="457"/>
    <cfRule type="duplicateValues" dxfId="3" priority="458"/>
    <cfRule type="duplicateValues" dxfId="3" priority="459"/>
  </conditionalFormatting>
  <conditionalFormatting sqref="I788">
    <cfRule type="cellIs" dxfId="1" priority="456" operator="greaterThan">
      <formula>180</formula>
    </cfRule>
  </conditionalFormatting>
  <conditionalFormatting sqref="F789">
    <cfRule type="duplicateValues" dxfId="3" priority="454"/>
  </conditionalFormatting>
  <conditionalFormatting sqref="I789">
    <cfRule type="cellIs" dxfId="1" priority="455" operator="greaterThan">
      <formula>180</formula>
    </cfRule>
  </conditionalFormatting>
  <conditionalFormatting sqref="F790">
    <cfRule type="duplicateValues" dxfId="3" priority="450"/>
    <cfRule type="duplicateValues" dxfId="3" priority="451"/>
    <cfRule type="duplicateValues" dxfId="3" priority="452"/>
  </conditionalFormatting>
  <conditionalFormatting sqref="I790">
    <cfRule type="cellIs" dxfId="1" priority="453" operator="greaterThan">
      <formula>180</formula>
    </cfRule>
  </conditionalFormatting>
  <conditionalFormatting sqref="F791">
    <cfRule type="duplicateValues" dxfId="3" priority="448"/>
  </conditionalFormatting>
  <conditionalFormatting sqref="I791">
    <cfRule type="cellIs" dxfId="1" priority="449" operator="greaterThan">
      <formula>180</formula>
    </cfRule>
  </conditionalFormatting>
  <conditionalFormatting sqref="F792">
    <cfRule type="duplicateValues" dxfId="2" priority="447"/>
  </conditionalFormatting>
  <conditionalFormatting sqref="I792">
    <cfRule type="cellIs" dxfId="1" priority="446" operator="greaterThan">
      <formula>180</formula>
    </cfRule>
  </conditionalFormatting>
  <conditionalFormatting sqref="F793">
    <cfRule type="duplicateValues" dxfId="2" priority="445"/>
  </conditionalFormatting>
  <conditionalFormatting sqref="I793">
    <cfRule type="cellIs" dxfId="1" priority="444" operator="greaterThan">
      <formula>180</formula>
    </cfRule>
  </conditionalFormatting>
  <conditionalFormatting sqref="F794">
    <cfRule type="duplicateValues" dxfId="2" priority="443"/>
  </conditionalFormatting>
  <conditionalFormatting sqref="I794">
    <cfRule type="cellIs" dxfId="1" priority="442" operator="greaterThan">
      <formula>180</formula>
    </cfRule>
  </conditionalFormatting>
  <conditionalFormatting sqref="F795">
    <cfRule type="duplicateValues" dxfId="2" priority="441"/>
  </conditionalFormatting>
  <conditionalFormatting sqref="I795">
    <cfRule type="cellIs" dxfId="1" priority="440" operator="greaterThan">
      <formula>180</formula>
    </cfRule>
  </conditionalFormatting>
  <conditionalFormatting sqref="F796">
    <cfRule type="duplicateValues" dxfId="2" priority="439"/>
  </conditionalFormatting>
  <conditionalFormatting sqref="I796">
    <cfRule type="cellIs" dxfId="1" priority="438" operator="greaterThan">
      <formula>180</formula>
    </cfRule>
  </conditionalFormatting>
  <conditionalFormatting sqref="F797">
    <cfRule type="duplicateValues" dxfId="2" priority="437"/>
  </conditionalFormatting>
  <conditionalFormatting sqref="I797">
    <cfRule type="cellIs" dxfId="1" priority="436" operator="greaterThan">
      <formula>180</formula>
    </cfRule>
  </conditionalFormatting>
  <conditionalFormatting sqref="N797">
    <cfRule type="duplicateValues" dxfId="3" priority="435"/>
  </conditionalFormatting>
  <conditionalFormatting sqref="F798">
    <cfRule type="duplicateValues" dxfId="2" priority="434"/>
  </conditionalFormatting>
  <conditionalFormatting sqref="I798">
    <cfRule type="cellIs" dxfId="1" priority="433" operator="greaterThan">
      <formula>180</formula>
    </cfRule>
  </conditionalFormatting>
  <conditionalFormatting sqref="F799">
    <cfRule type="duplicateValues" dxfId="2" priority="432"/>
  </conditionalFormatting>
  <conditionalFormatting sqref="I799">
    <cfRule type="cellIs" dxfId="1" priority="431" operator="greaterThan">
      <formula>180</formula>
    </cfRule>
  </conditionalFormatting>
  <conditionalFormatting sqref="F800">
    <cfRule type="duplicateValues" dxfId="2" priority="430"/>
  </conditionalFormatting>
  <conditionalFormatting sqref="I800">
    <cfRule type="cellIs" dxfId="1" priority="429" operator="greaterThan">
      <formula>180</formula>
    </cfRule>
  </conditionalFormatting>
  <conditionalFormatting sqref="N800">
    <cfRule type="duplicateValues" dxfId="3" priority="428"/>
  </conditionalFormatting>
  <conditionalFormatting sqref="F801">
    <cfRule type="duplicateValues" dxfId="2" priority="427"/>
  </conditionalFormatting>
  <conditionalFormatting sqref="I801">
    <cfRule type="cellIs" dxfId="1" priority="426" operator="greaterThan">
      <formula>180</formula>
    </cfRule>
  </conditionalFormatting>
  <conditionalFormatting sqref="N801">
    <cfRule type="duplicateValues" dxfId="3" priority="425"/>
  </conditionalFormatting>
  <conditionalFormatting sqref="F802">
    <cfRule type="duplicateValues" dxfId="3" priority="423"/>
    <cfRule type="duplicateValues" dxfId="3" priority="424"/>
  </conditionalFormatting>
  <conditionalFormatting sqref="I802">
    <cfRule type="cellIs" dxfId="1" priority="422" operator="greaterThan">
      <formula>180</formula>
    </cfRule>
  </conditionalFormatting>
  <conditionalFormatting sqref="N802">
    <cfRule type="duplicateValues" dxfId="3" priority="421"/>
  </conditionalFormatting>
  <conditionalFormatting sqref="F803">
    <cfRule type="duplicateValues" dxfId="3" priority="418"/>
    <cfRule type="duplicateValues" dxfId="3" priority="419"/>
  </conditionalFormatting>
  <conditionalFormatting sqref="I803">
    <cfRule type="cellIs" dxfId="1" priority="417" operator="greaterThan">
      <formula>180</formula>
    </cfRule>
  </conditionalFormatting>
  <conditionalFormatting sqref="N803">
    <cfRule type="duplicateValues" dxfId="3" priority="420"/>
  </conditionalFormatting>
  <conditionalFormatting sqref="F804">
    <cfRule type="duplicateValues" dxfId="2" priority="416"/>
  </conditionalFormatting>
  <conditionalFormatting sqref="I804">
    <cfRule type="cellIs" dxfId="1" priority="415" operator="greaterThan">
      <formula>180</formula>
    </cfRule>
  </conditionalFormatting>
  <conditionalFormatting sqref="N804">
    <cfRule type="duplicateValues" dxfId="3" priority="414"/>
  </conditionalFormatting>
  <conditionalFormatting sqref="F805">
    <cfRule type="duplicateValues" dxfId="2" priority="413"/>
  </conditionalFormatting>
  <conditionalFormatting sqref="I805">
    <cfRule type="cellIs" dxfId="1" priority="412" operator="greaterThan">
      <formula>180</formula>
    </cfRule>
  </conditionalFormatting>
  <conditionalFormatting sqref="N805">
    <cfRule type="duplicateValues" dxfId="3" priority="411"/>
  </conditionalFormatting>
  <conditionalFormatting sqref="F806">
    <cfRule type="duplicateValues" dxfId="3" priority="409"/>
    <cfRule type="duplicateValues" dxfId="3" priority="410"/>
  </conditionalFormatting>
  <conditionalFormatting sqref="I806">
    <cfRule type="cellIs" dxfId="1" priority="408" operator="greaterThan">
      <formula>180</formula>
    </cfRule>
  </conditionalFormatting>
  <conditionalFormatting sqref="N806">
    <cfRule type="duplicateValues" dxfId="3" priority="407"/>
  </conditionalFormatting>
  <conditionalFormatting sqref="F807">
    <cfRule type="duplicateValues" dxfId="3" priority="405"/>
    <cfRule type="duplicateValues" dxfId="3" priority="406"/>
  </conditionalFormatting>
  <conditionalFormatting sqref="I807">
    <cfRule type="cellIs" dxfId="1" priority="404" operator="greaterThan">
      <formula>180</formula>
    </cfRule>
  </conditionalFormatting>
  <conditionalFormatting sqref="N807">
    <cfRule type="duplicateValues" dxfId="3" priority="403"/>
  </conditionalFormatting>
  <conditionalFormatting sqref="F808">
    <cfRule type="duplicateValues" dxfId="2" priority="402"/>
  </conditionalFormatting>
  <conditionalFormatting sqref="I808">
    <cfRule type="cellIs" dxfId="1" priority="401" operator="greaterThan">
      <formula>180</formula>
    </cfRule>
  </conditionalFormatting>
  <conditionalFormatting sqref="N808">
    <cfRule type="duplicateValues" dxfId="3" priority="400"/>
  </conditionalFormatting>
  <conditionalFormatting sqref="F809">
    <cfRule type="duplicateValues" dxfId="2" priority="399"/>
  </conditionalFormatting>
  <conditionalFormatting sqref="I809">
    <cfRule type="cellIs" dxfId="1" priority="398" operator="greaterThan">
      <formula>180</formula>
    </cfRule>
  </conditionalFormatting>
  <conditionalFormatting sqref="N809">
    <cfRule type="duplicateValues" dxfId="3" priority="397"/>
  </conditionalFormatting>
  <conditionalFormatting sqref="F810">
    <cfRule type="duplicateValues" dxfId="3" priority="395"/>
    <cfRule type="duplicateValues" dxfId="3" priority="396"/>
  </conditionalFormatting>
  <conditionalFormatting sqref="I810">
    <cfRule type="cellIs" dxfId="1" priority="394" operator="greaterThan">
      <formula>180</formula>
    </cfRule>
  </conditionalFormatting>
  <conditionalFormatting sqref="N810">
    <cfRule type="duplicateValues" dxfId="3" priority="393"/>
  </conditionalFormatting>
  <conditionalFormatting sqref="F811">
    <cfRule type="duplicateValues" dxfId="2" priority="392"/>
  </conditionalFormatting>
  <conditionalFormatting sqref="I811">
    <cfRule type="cellIs" dxfId="1" priority="391" operator="greaterThan">
      <formula>180</formula>
    </cfRule>
  </conditionalFormatting>
  <conditionalFormatting sqref="N811">
    <cfRule type="duplicateValues" dxfId="3" priority="390"/>
  </conditionalFormatting>
  <conditionalFormatting sqref="F812">
    <cfRule type="duplicateValues" dxfId="3" priority="387"/>
    <cfRule type="duplicateValues" dxfId="3" priority="388"/>
  </conditionalFormatting>
  <conditionalFormatting sqref="I812">
    <cfRule type="cellIs" dxfId="1" priority="386" operator="greaterThan">
      <formula>180</formula>
    </cfRule>
  </conditionalFormatting>
  <conditionalFormatting sqref="N812">
    <cfRule type="duplicateValues" dxfId="3" priority="389"/>
  </conditionalFormatting>
  <conditionalFormatting sqref="F813">
    <cfRule type="duplicateValues" dxfId="2" priority="382"/>
  </conditionalFormatting>
  <conditionalFormatting sqref="I813">
    <cfRule type="cellIs" dxfId="1" priority="381" operator="greaterThan">
      <formula>180</formula>
    </cfRule>
  </conditionalFormatting>
  <conditionalFormatting sqref="F814">
    <cfRule type="duplicateValues" dxfId="2" priority="385"/>
  </conditionalFormatting>
  <conditionalFormatting sqref="I814">
    <cfRule type="cellIs" dxfId="1" priority="383" operator="greaterThan">
      <formula>180</formula>
    </cfRule>
  </conditionalFormatting>
  <conditionalFormatting sqref="N814">
    <cfRule type="duplicateValues" dxfId="3" priority="384"/>
  </conditionalFormatting>
  <conditionalFormatting sqref="F815">
    <cfRule type="duplicateValues" dxfId="3" priority="379"/>
    <cfRule type="duplicateValues" dxfId="3" priority="380"/>
  </conditionalFormatting>
  <conditionalFormatting sqref="I815">
    <cfRule type="cellIs" dxfId="1" priority="378" operator="greaterThan">
      <formula>180</formula>
    </cfRule>
  </conditionalFormatting>
  <conditionalFormatting sqref="F816">
    <cfRule type="duplicateValues" dxfId="3" priority="376"/>
    <cfRule type="duplicateValues" dxfId="3" priority="377"/>
  </conditionalFormatting>
  <conditionalFormatting sqref="I816">
    <cfRule type="cellIs" dxfId="1" priority="375" operator="greaterThan">
      <formula>180</formula>
    </cfRule>
  </conditionalFormatting>
  <conditionalFormatting sqref="N816">
    <cfRule type="duplicateValues" dxfId="3" priority="374"/>
  </conditionalFormatting>
  <conditionalFormatting sqref="F817">
    <cfRule type="duplicateValues" dxfId="2" priority="370"/>
  </conditionalFormatting>
  <conditionalFormatting sqref="I817">
    <cfRule type="cellIs" dxfId="1" priority="369" operator="greaterThan">
      <formula>180</formula>
    </cfRule>
  </conditionalFormatting>
  <conditionalFormatting sqref="N817">
    <cfRule type="duplicateValues" dxfId="3" priority="368"/>
  </conditionalFormatting>
  <conditionalFormatting sqref="F818">
    <cfRule type="duplicateValues" dxfId="2" priority="373"/>
  </conditionalFormatting>
  <conditionalFormatting sqref="I818">
    <cfRule type="cellIs" dxfId="1" priority="371" operator="greaterThan">
      <formula>180</formula>
    </cfRule>
  </conditionalFormatting>
  <conditionalFormatting sqref="N818">
    <cfRule type="duplicateValues" dxfId="3" priority="372"/>
  </conditionalFormatting>
  <conditionalFormatting sqref="F819">
    <cfRule type="duplicateValues" dxfId="2" priority="367"/>
  </conditionalFormatting>
  <conditionalFormatting sqref="I819">
    <cfRule type="cellIs" dxfId="1" priority="366" operator="greaterThan">
      <formula>180</formula>
    </cfRule>
  </conditionalFormatting>
  <conditionalFormatting sqref="N819">
    <cfRule type="duplicateValues" dxfId="3" priority="365"/>
  </conditionalFormatting>
  <conditionalFormatting sqref="F820">
    <cfRule type="duplicateValues" dxfId="2" priority="364"/>
  </conditionalFormatting>
  <conditionalFormatting sqref="I820">
    <cfRule type="cellIs" dxfId="1" priority="363" operator="greaterThan">
      <formula>180</formula>
    </cfRule>
  </conditionalFormatting>
  <conditionalFormatting sqref="N820">
    <cfRule type="duplicateValues" dxfId="3" priority="362"/>
  </conditionalFormatting>
  <conditionalFormatting sqref="F821">
    <cfRule type="duplicateValues" dxfId="2" priority="361"/>
  </conditionalFormatting>
  <conditionalFormatting sqref="I821">
    <cfRule type="cellIs" dxfId="1" priority="360" operator="greaterThan">
      <formula>180</formula>
    </cfRule>
  </conditionalFormatting>
  <conditionalFormatting sqref="N821">
    <cfRule type="duplicateValues" dxfId="3" priority="359"/>
  </conditionalFormatting>
  <conditionalFormatting sqref="F822">
    <cfRule type="duplicateValues" dxfId="2" priority="356"/>
  </conditionalFormatting>
  <conditionalFormatting sqref="I822">
    <cfRule type="cellIs" dxfId="1" priority="358" operator="greaterThan">
      <formula>180</formula>
    </cfRule>
  </conditionalFormatting>
  <conditionalFormatting sqref="N822">
    <cfRule type="duplicateValues" dxfId="3" priority="357"/>
  </conditionalFormatting>
  <conditionalFormatting sqref="F823">
    <cfRule type="duplicateValues" dxfId="2" priority="355"/>
  </conditionalFormatting>
  <conditionalFormatting sqref="I823">
    <cfRule type="cellIs" dxfId="1" priority="354" operator="greaterThan">
      <formula>180</formula>
    </cfRule>
  </conditionalFormatting>
  <conditionalFormatting sqref="N823">
    <cfRule type="duplicateValues" dxfId="3" priority="353"/>
  </conditionalFormatting>
  <conditionalFormatting sqref="F824">
    <cfRule type="duplicateValues" dxfId="3" priority="350"/>
    <cfRule type="duplicateValues" dxfId="3" priority="351"/>
  </conditionalFormatting>
  <conditionalFormatting sqref="I824">
    <cfRule type="cellIs" dxfId="1" priority="349" operator="greaterThan">
      <formula>180</formula>
    </cfRule>
  </conditionalFormatting>
  <conditionalFormatting sqref="N824">
    <cfRule type="duplicateValues" dxfId="3" priority="352"/>
  </conditionalFormatting>
  <conditionalFormatting sqref="F825">
    <cfRule type="duplicateValues" dxfId="2" priority="348"/>
  </conditionalFormatting>
  <conditionalFormatting sqref="I825">
    <cfRule type="cellIs" dxfId="1" priority="347" operator="greaterThan">
      <formula>180</formula>
    </cfRule>
  </conditionalFormatting>
  <conditionalFormatting sqref="N825">
    <cfRule type="duplicateValues" dxfId="3" priority="346"/>
  </conditionalFormatting>
  <conditionalFormatting sqref="F826">
    <cfRule type="duplicateValues" dxfId="2" priority="345"/>
  </conditionalFormatting>
  <conditionalFormatting sqref="I826">
    <cfRule type="cellIs" dxfId="1" priority="344" operator="greaterThan">
      <formula>180</formula>
    </cfRule>
  </conditionalFormatting>
  <conditionalFormatting sqref="N826">
    <cfRule type="duplicateValues" dxfId="3" priority="343"/>
  </conditionalFormatting>
  <conditionalFormatting sqref="F827">
    <cfRule type="duplicateValues" dxfId="2" priority="342"/>
  </conditionalFormatting>
  <conditionalFormatting sqref="I827">
    <cfRule type="cellIs" dxfId="1" priority="341" operator="greaterThan">
      <formula>180</formula>
    </cfRule>
  </conditionalFormatting>
  <conditionalFormatting sqref="F828">
    <cfRule type="duplicateValues" dxfId="2" priority="340"/>
  </conditionalFormatting>
  <conditionalFormatting sqref="I828">
    <cfRule type="cellIs" dxfId="1" priority="339" operator="greaterThan">
      <formula>180</formula>
    </cfRule>
  </conditionalFormatting>
  <conditionalFormatting sqref="N828">
    <cfRule type="duplicateValues" dxfId="3" priority="338"/>
  </conditionalFormatting>
  <conditionalFormatting sqref="F829">
    <cfRule type="duplicateValues" dxfId="2" priority="337"/>
  </conditionalFormatting>
  <conditionalFormatting sqref="I829">
    <cfRule type="cellIs" dxfId="1" priority="336" operator="greaterThan">
      <formula>180</formula>
    </cfRule>
  </conditionalFormatting>
  <conditionalFormatting sqref="N829">
    <cfRule type="duplicateValues" dxfId="3" priority="335"/>
  </conditionalFormatting>
  <conditionalFormatting sqref="F830">
    <cfRule type="duplicateValues" dxfId="2" priority="332"/>
  </conditionalFormatting>
  <conditionalFormatting sqref="I830">
    <cfRule type="cellIs" dxfId="1" priority="331" operator="greaterThan">
      <formula>180</formula>
    </cfRule>
  </conditionalFormatting>
  <conditionalFormatting sqref="N830">
    <cfRule type="duplicateValues" dxfId="3" priority="330"/>
  </conditionalFormatting>
  <conditionalFormatting sqref="F831">
    <cfRule type="duplicateValues" dxfId="2" priority="329"/>
  </conditionalFormatting>
  <conditionalFormatting sqref="I831">
    <cfRule type="cellIs" dxfId="1" priority="328" operator="greaterThan">
      <formula>180</formula>
    </cfRule>
  </conditionalFormatting>
  <conditionalFormatting sqref="N831">
    <cfRule type="duplicateValues" dxfId="3" priority="327"/>
  </conditionalFormatting>
  <conditionalFormatting sqref="F832">
    <cfRule type="duplicateValues" dxfId="2" priority="326"/>
  </conditionalFormatting>
  <conditionalFormatting sqref="I832">
    <cfRule type="cellIs" dxfId="1" priority="325" operator="greaterThan">
      <formula>180</formula>
    </cfRule>
  </conditionalFormatting>
  <conditionalFormatting sqref="N832">
    <cfRule type="duplicateValues" dxfId="3" priority="324"/>
  </conditionalFormatting>
  <conditionalFormatting sqref="F833">
    <cfRule type="duplicateValues" dxfId="2" priority="334"/>
  </conditionalFormatting>
  <conditionalFormatting sqref="I833">
    <cfRule type="cellIs" dxfId="1" priority="333" operator="greaterThan">
      <formula>180</formula>
    </cfRule>
  </conditionalFormatting>
  <conditionalFormatting sqref="F834">
    <cfRule type="duplicateValues" dxfId="2" priority="323"/>
  </conditionalFormatting>
  <conditionalFormatting sqref="I834">
    <cfRule type="cellIs" dxfId="1" priority="322" operator="greaterThan">
      <formula>180</formula>
    </cfRule>
  </conditionalFormatting>
  <conditionalFormatting sqref="N834">
    <cfRule type="duplicateValues" dxfId="3" priority="321"/>
  </conditionalFormatting>
  <conditionalFormatting sqref="F835">
    <cfRule type="duplicateValues" dxfId="3" priority="319"/>
    <cfRule type="duplicateValues" dxfId="3" priority="320"/>
  </conditionalFormatting>
  <conditionalFormatting sqref="I835">
    <cfRule type="cellIs" dxfId="1" priority="318" operator="greaterThan">
      <formula>180</formula>
    </cfRule>
  </conditionalFormatting>
  <conditionalFormatting sqref="N835">
    <cfRule type="duplicateValues" dxfId="3" priority="317"/>
  </conditionalFormatting>
  <conditionalFormatting sqref="F836">
    <cfRule type="duplicateValues" dxfId="2" priority="316"/>
  </conditionalFormatting>
  <conditionalFormatting sqref="I836">
    <cfRule type="cellIs" dxfId="1" priority="315" operator="greaterThan">
      <formula>180</formula>
    </cfRule>
  </conditionalFormatting>
  <conditionalFormatting sqref="N836">
    <cfRule type="duplicateValues" dxfId="3" priority="314"/>
  </conditionalFormatting>
  <conditionalFormatting sqref="F837">
    <cfRule type="duplicateValues" dxfId="2" priority="312"/>
  </conditionalFormatting>
  <conditionalFormatting sqref="I837">
    <cfRule type="cellIs" dxfId="1" priority="311" operator="greaterThan">
      <formula>180</formula>
    </cfRule>
  </conditionalFormatting>
  <conditionalFormatting sqref="N837">
    <cfRule type="duplicateValues" dxfId="3" priority="313"/>
  </conditionalFormatting>
  <conditionalFormatting sqref="F838">
    <cfRule type="duplicateValues" dxfId="3" priority="309"/>
    <cfRule type="duplicateValues" dxfId="3" priority="310"/>
  </conditionalFormatting>
  <conditionalFormatting sqref="I838">
    <cfRule type="cellIs" dxfId="1" priority="308" operator="greaterThan">
      <formula>180</formula>
    </cfRule>
  </conditionalFormatting>
  <conditionalFormatting sqref="N838">
    <cfRule type="duplicateValues" dxfId="3" priority="307"/>
  </conditionalFormatting>
  <conditionalFormatting sqref="F839">
    <cfRule type="duplicateValues" dxfId="2" priority="304"/>
  </conditionalFormatting>
  <conditionalFormatting sqref="I839">
    <cfRule type="cellIs" dxfId="1" priority="306" operator="greaterThan">
      <formula>180</formula>
    </cfRule>
  </conditionalFormatting>
  <conditionalFormatting sqref="N839">
    <cfRule type="duplicateValues" dxfId="3" priority="305"/>
  </conditionalFormatting>
  <conditionalFormatting sqref="F840">
    <cfRule type="duplicateValues" dxfId="2" priority="303"/>
  </conditionalFormatting>
  <conditionalFormatting sqref="I840">
    <cfRule type="cellIs" dxfId="1" priority="302" operator="greaterThan">
      <formula>180</formula>
    </cfRule>
  </conditionalFormatting>
  <conditionalFormatting sqref="N840">
    <cfRule type="duplicateValues" dxfId="3" priority="301"/>
  </conditionalFormatting>
  <conditionalFormatting sqref="F841">
    <cfRule type="duplicateValues" dxfId="2" priority="298"/>
  </conditionalFormatting>
  <conditionalFormatting sqref="I841">
    <cfRule type="cellIs" dxfId="1" priority="300" operator="greaterThan">
      <formula>180</formula>
    </cfRule>
  </conditionalFormatting>
  <conditionalFormatting sqref="N841">
    <cfRule type="duplicateValues" dxfId="3" priority="299"/>
  </conditionalFormatting>
  <conditionalFormatting sqref="F842">
    <cfRule type="duplicateValues" dxfId="2" priority="297"/>
  </conditionalFormatting>
  <conditionalFormatting sqref="I842">
    <cfRule type="cellIs" dxfId="1" priority="296" operator="greaterThan">
      <formula>180</formula>
    </cfRule>
  </conditionalFormatting>
  <conditionalFormatting sqref="N842">
    <cfRule type="duplicateValues" dxfId="3" priority="295"/>
  </conditionalFormatting>
  <conditionalFormatting sqref="F843">
    <cfRule type="duplicateValues" dxfId="2" priority="292"/>
  </conditionalFormatting>
  <conditionalFormatting sqref="I843">
    <cfRule type="cellIs" dxfId="1" priority="294" operator="greaterThan">
      <formula>180</formula>
    </cfRule>
  </conditionalFormatting>
  <conditionalFormatting sqref="N843">
    <cfRule type="duplicateValues" dxfId="3" priority="293"/>
  </conditionalFormatting>
  <conditionalFormatting sqref="F844">
    <cfRule type="duplicateValues" dxfId="2" priority="291"/>
  </conditionalFormatting>
  <conditionalFormatting sqref="I844">
    <cfRule type="cellIs" dxfId="1" priority="290" operator="greaterThan">
      <formula>180</formula>
    </cfRule>
  </conditionalFormatting>
  <conditionalFormatting sqref="N844">
    <cfRule type="duplicateValues" dxfId="3" priority="289"/>
  </conditionalFormatting>
  <conditionalFormatting sqref="F845">
    <cfRule type="duplicateValues" dxfId="2" priority="288"/>
  </conditionalFormatting>
  <conditionalFormatting sqref="I845">
    <cfRule type="cellIs" dxfId="1" priority="287" operator="greaterThan">
      <formula>180</formula>
    </cfRule>
  </conditionalFormatting>
  <conditionalFormatting sqref="N845">
    <cfRule type="duplicateValues" dxfId="3" priority="286"/>
  </conditionalFormatting>
  <conditionalFormatting sqref="F846">
    <cfRule type="duplicateValues" dxfId="2" priority="283"/>
  </conditionalFormatting>
  <conditionalFormatting sqref="I846">
    <cfRule type="cellIs" dxfId="1" priority="285" operator="greaterThan">
      <formula>180</formula>
    </cfRule>
  </conditionalFormatting>
  <conditionalFormatting sqref="N846">
    <cfRule type="duplicateValues" dxfId="3" priority="284"/>
  </conditionalFormatting>
  <conditionalFormatting sqref="I847">
    <cfRule type="cellIs" dxfId="1" priority="281" operator="greaterThan">
      <formula>180</formula>
    </cfRule>
  </conditionalFormatting>
  <conditionalFormatting sqref="N847">
    <cfRule type="duplicateValues" dxfId="3" priority="282"/>
  </conditionalFormatting>
  <conditionalFormatting sqref="F848">
    <cfRule type="duplicateValues" dxfId="2" priority="279"/>
  </conditionalFormatting>
  <conditionalFormatting sqref="I848">
    <cfRule type="cellIs" dxfId="1" priority="278" operator="greaterThan">
      <formula>180</formula>
    </cfRule>
  </conditionalFormatting>
  <conditionalFormatting sqref="N848">
    <cfRule type="duplicateValues" dxfId="3" priority="280"/>
  </conditionalFormatting>
  <conditionalFormatting sqref="F849">
    <cfRule type="duplicateValues" dxfId="2" priority="277"/>
  </conditionalFormatting>
  <conditionalFormatting sqref="I849">
    <cfRule type="cellIs" dxfId="1" priority="276" operator="greaterThan">
      <formula>180</formula>
    </cfRule>
  </conditionalFormatting>
  <conditionalFormatting sqref="F850">
    <cfRule type="duplicateValues" dxfId="2" priority="273"/>
  </conditionalFormatting>
  <conditionalFormatting sqref="I850">
    <cfRule type="cellIs" dxfId="1" priority="275" operator="greaterThan">
      <formula>180</formula>
    </cfRule>
  </conditionalFormatting>
  <conditionalFormatting sqref="N850">
    <cfRule type="duplicateValues" dxfId="3" priority="274"/>
  </conditionalFormatting>
  <conditionalFormatting sqref="F851">
    <cfRule type="duplicateValues" dxfId="2" priority="272"/>
  </conditionalFormatting>
  <conditionalFormatting sqref="I851">
    <cfRule type="cellIs" dxfId="1" priority="271" operator="greaterThan">
      <formula>180</formula>
    </cfRule>
  </conditionalFormatting>
  <conditionalFormatting sqref="N851">
    <cfRule type="duplicateValues" dxfId="3" priority="270"/>
  </conditionalFormatting>
  <conditionalFormatting sqref="I852">
    <cfRule type="cellIs" dxfId="1" priority="268" operator="greaterThan">
      <formula>180</formula>
    </cfRule>
  </conditionalFormatting>
  <conditionalFormatting sqref="N852">
    <cfRule type="duplicateValues" dxfId="3" priority="269"/>
  </conditionalFormatting>
  <conditionalFormatting sqref="F853">
    <cfRule type="duplicateValues" dxfId="2" priority="267"/>
  </conditionalFormatting>
  <conditionalFormatting sqref="I853">
    <cfRule type="cellIs" dxfId="1" priority="266" operator="greaterThan">
      <formula>180</formula>
    </cfRule>
  </conditionalFormatting>
  <conditionalFormatting sqref="N853">
    <cfRule type="duplicateValues" dxfId="3" priority="265"/>
  </conditionalFormatting>
  <conditionalFormatting sqref="F854">
    <cfRule type="duplicateValues" dxfId="2" priority="264"/>
  </conditionalFormatting>
  <conditionalFormatting sqref="I854">
    <cfRule type="cellIs" dxfId="1" priority="263" operator="greaterThan">
      <formula>180</formula>
    </cfRule>
  </conditionalFormatting>
  <conditionalFormatting sqref="I855">
    <cfRule type="cellIs" dxfId="1" priority="261" operator="greaterThan">
      <formula>180</formula>
    </cfRule>
  </conditionalFormatting>
  <conditionalFormatting sqref="N855">
    <cfRule type="duplicateValues" dxfId="3" priority="262"/>
  </conditionalFormatting>
  <conditionalFormatting sqref="F856">
    <cfRule type="duplicateValues" dxfId="2" priority="258"/>
  </conditionalFormatting>
  <conditionalFormatting sqref="I856">
    <cfRule type="cellIs" dxfId="1" priority="260" operator="greaterThan">
      <formula>180</formula>
    </cfRule>
  </conditionalFormatting>
  <conditionalFormatting sqref="N856">
    <cfRule type="duplicateValues" dxfId="3" priority="259"/>
  </conditionalFormatting>
  <conditionalFormatting sqref="F857">
    <cfRule type="duplicateValues" dxfId="2" priority="257"/>
  </conditionalFormatting>
  <conditionalFormatting sqref="I857">
    <cfRule type="cellIs" dxfId="1" priority="256" operator="greaterThan">
      <formula>180</formula>
    </cfRule>
  </conditionalFormatting>
  <conditionalFormatting sqref="N857">
    <cfRule type="duplicateValues" dxfId="3" priority="255"/>
  </conditionalFormatting>
  <conditionalFormatting sqref="F858">
    <cfRule type="duplicateValues" dxfId="3" priority="253"/>
    <cfRule type="duplicateValues" dxfId="3" priority="254"/>
  </conditionalFormatting>
  <conditionalFormatting sqref="I858">
    <cfRule type="cellIs" dxfId="1" priority="252" operator="greaterThan">
      <formula>180</formula>
    </cfRule>
  </conditionalFormatting>
  <conditionalFormatting sqref="N858">
    <cfRule type="duplicateValues" dxfId="3" priority="251"/>
  </conditionalFormatting>
  <conditionalFormatting sqref="F859">
    <cfRule type="duplicateValues" dxfId="3" priority="249"/>
    <cfRule type="duplicateValues" dxfId="3" priority="250"/>
  </conditionalFormatting>
  <conditionalFormatting sqref="I859">
    <cfRule type="cellIs" dxfId="1" priority="248" operator="greaterThan">
      <formula>180</formula>
    </cfRule>
  </conditionalFormatting>
  <conditionalFormatting sqref="N859">
    <cfRule type="duplicateValues" dxfId="3" priority="247"/>
  </conditionalFormatting>
  <conditionalFormatting sqref="F860">
    <cfRule type="duplicateValues" dxfId="2" priority="246"/>
  </conditionalFormatting>
  <conditionalFormatting sqref="I860">
    <cfRule type="cellIs" dxfId="1" priority="245" operator="greaterThan">
      <formula>180</formula>
    </cfRule>
  </conditionalFormatting>
  <conditionalFormatting sqref="N860">
    <cfRule type="duplicateValues" dxfId="3" priority="244"/>
  </conditionalFormatting>
  <conditionalFormatting sqref="F861">
    <cfRule type="duplicateValues" dxfId="2" priority="242"/>
  </conditionalFormatting>
  <conditionalFormatting sqref="I861">
    <cfRule type="cellIs" dxfId="1" priority="241" operator="greaterThan">
      <formula>180</formula>
    </cfRule>
  </conditionalFormatting>
  <conditionalFormatting sqref="N861">
    <cfRule type="duplicateValues" dxfId="3" priority="243"/>
  </conditionalFormatting>
  <conditionalFormatting sqref="I862">
    <cfRule type="cellIs" dxfId="1" priority="240" operator="greaterThan">
      <formula>180</formula>
    </cfRule>
  </conditionalFormatting>
  <conditionalFormatting sqref="N862">
    <cfRule type="duplicateValues" dxfId="3" priority="239"/>
  </conditionalFormatting>
  <conditionalFormatting sqref="F863">
    <cfRule type="duplicateValues" dxfId="2" priority="236"/>
  </conditionalFormatting>
  <conditionalFormatting sqref="I863">
    <cfRule type="cellIs" dxfId="1" priority="238" operator="greaterThan">
      <formula>180</formula>
    </cfRule>
  </conditionalFormatting>
  <conditionalFormatting sqref="N863">
    <cfRule type="duplicateValues" dxfId="3" priority="237"/>
  </conditionalFormatting>
  <conditionalFormatting sqref="F864">
    <cfRule type="duplicateValues" dxfId="2" priority="235"/>
  </conditionalFormatting>
  <conditionalFormatting sqref="I864">
    <cfRule type="cellIs" dxfId="1" priority="234" operator="greaterThan">
      <formula>180</formula>
    </cfRule>
  </conditionalFormatting>
  <conditionalFormatting sqref="N864">
    <cfRule type="duplicateValues" dxfId="3" priority="233"/>
  </conditionalFormatting>
  <conditionalFormatting sqref="F865">
    <cfRule type="duplicateValues" dxfId="2" priority="232"/>
  </conditionalFormatting>
  <conditionalFormatting sqref="I865">
    <cfRule type="cellIs" dxfId="1" priority="231" operator="greaterThan">
      <formula>180</formula>
    </cfRule>
  </conditionalFormatting>
  <conditionalFormatting sqref="N865">
    <cfRule type="duplicateValues" dxfId="3" priority="230"/>
  </conditionalFormatting>
  <conditionalFormatting sqref="F866">
    <cfRule type="duplicateValues" dxfId="2" priority="228"/>
  </conditionalFormatting>
  <conditionalFormatting sqref="I866">
    <cfRule type="cellIs" dxfId="1" priority="227" operator="greaterThan">
      <formula>180</formula>
    </cfRule>
  </conditionalFormatting>
  <conditionalFormatting sqref="N866">
    <cfRule type="duplicateValues" dxfId="3" priority="229"/>
  </conditionalFormatting>
  <conditionalFormatting sqref="F867">
    <cfRule type="duplicateValues" dxfId="2" priority="226"/>
  </conditionalFormatting>
  <conditionalFormatting sqref="I867">
    <cfRule type="cellIs" dxfId="1" priority="225" operator="greaterThan">
      <formula>180</formula>
    </cfRule>
  </conditionalFormatting>
  <conditionalFormatting sqref="N867">
    <cfRule type="duplicateValues" dxfId="3" priority="224"/>
  </conditionalFormatting>
  <conditionalFormatting sqref="I868">
    <cfRule type="cellIs" dxfId="1" priority="223" operator="greaterThan">
      <formula>180</formula>
    </cfRule>
  </conditionalFormatting>
  <conditionalFormatting sqref="N868">
    <cfRule type="duplicateValues" dxfId="3" priority="222"/>
  </conditionalFormatting>
  <conditionalFormatting sqref="F869">
    <cfRule type="duplicateValues" dxfId="2" priority="221"/>
  </conditionalFormatting>
  <conditionalFormatting sqref="I869">
    <cfRule type="cellIs" dxfId="1" priority="220" operator="greaterThan">
      <formula>180</formula>
    </cfRule>
  </conditionalFormatting>
  <conditionalFormatting sqref="N869">
    <cfRule type="duplicateValues" dxfId="3" priority="219"/>
  </conditionalFormatting>
  <conditionalFormatting sqref="I870">
    <cfRule type="cellIs" dxfId="1" priority="218" operator="greaterThan">
      <formula>180</formula>
    </cfRule>
  </conditionalFormatting>
  <conditionalFormatting sqref="N870">
    <cfRule type="duplicateValues" dxfId="3" priority="217"/>
  </conditionalFormatting>
  <conditionalFormatting sqref="F871">
    <cfRule type="duplicateValues" dxfId="2" priority="216"/>
  </conditionalFormatting>
  <conditionalFormatting sqref="I871">
    <cfRule type="cellIs" dxfId="1" priority="215" operator="greaterThan">
      <formula>180</formula>
    </cfRule>
  </conditionalFormatting>
  <conditionalFormatting sqref="N871">
    <cfRule type="duplicateValues" dxfId="3" priority="214"/>
  </conditionalFormatting>
  <conditionalFormatting sqref="F872">
    <cfRule type="duplicateValues" dxfId="2" priority="213"/>
  </conditionalFormatting>
  <conditionalFormatting sqref="I872">
    <cfRule type="cellIs" dxfId="1" priority="212" operator="greaterThan">
      <formula>180</formula>
    </cfRule>
  </conditionalFormatting>
  <conditionalFormatting sqref="N872">
    <cfRule type="duplicateValues" dxfId="3" priority="211"/>
  </conditionalFormatting>
  <conditionalFormatting sqref="F873">
    <cfRule type="duplicateValues" dxfId="2" priority="210"/>
  </conditionalFormatting>
  <conditionalFormatting sqref="I873">
    <cfRule type="cellIs" dxfId="1" priority="209" operator="greaterThan">
      <formula>180</formula>
    </cfRule>
  </conditionalFormatting>
  <conditionalFormatting sqref="F874">
    <cfRule type="duplicateValues" dxfId="2" priority="208"/>
  </conditionalFormatting>
  <conditionalFormatting sqref="I874">
    <cfRule type="cellIs" dxfId="1" priority="207" operator="greaterThan">
      <formula>180</formula>
    </cfRule>
  </conditionalFormatting>
  <conditionalFormatting sqref="N874">
    <cfRule type="duplicateValues" dxfId="3" priority="206"/>
  </conditionalFormatting>
  <conditionalFormatting sqref="F875">
    <cfRule type="duplicateValues" dxfId="2" priority="205"/>
  </conditionalFormatting>
  <conditionalFormatting sqref="I875">
    <cfRule type="cellIs" dxfId="1" priority="204" operator="greaterThan">
      <formula>180</formula>
    </cfRule>
  </conditionalFormatting>
  <conditionalFormatting sqref="N875">
    <cfRule type="duplicateValues" dxfId="3" priority="203"/>
  </conditionalFormatting>
  <conditionalFormatting sqref="F876">
    <cfRule type="duplicateValues" dxfId="2" priority="201"/>
  </conditionalFormatting>
  <conditionalFormatting sqref="I876">
    <cfRule type="cellIs" dxfId="1" priority="200" operator="greaterThan">
      <formula>180</formula>
    </cfRule>
  </conditionalFormatting>
  <conditionalFormatting sqref="N876">
    <cfRule type="duplicateValues" dxfId="3" priority="202"/>
  </conditionalFormatting>
  <conditionalFormatting sqref="F877">
    <cfRule type="duplicateValues" dxfId="2" priority="199"/>
  </conditionalFormatting>
  <conditionalFormatting sqref="I877">
    <cfRule type="cellIs" dxfId="1" priority="198" operator="greaterThan">
      <formula>180</formula>
    </cfRule>
  </conditionalFormatting>
  <conditionalFormatting sqref="N877">
    <cfRule type="duplicateValues" dxfId="3" priority="197"/>
  </conditionalFormatting>
  <conditionalFormatting sqref="F878">
    <cfRule type="duplicateValues" dxfId="2" priority="195"/>
  </conditionalFormatting>
  <conditionalFormatting sqref="I878">
    <cfRule type="cellIs" dxfId="1" priority="194" operator="greaterThan">
      <formula>180</formula>
    </cfRule>
  </conditionalFormatting>
  <conditionalFormatting sqref="N878">
    <cfRule type="duplicateValues" dxfId="3" priority="196"/>
  </conditionalFormatting>
  <conditionalFormatting sqref="F879">
    <cfRule type="duplicateValues" dxfId="2" priority="193"/>
  </conditionalFormatting>
  <conditionalFormatting sqref="I879">
    <cfRule type="cellIs" dxfId="1" priority="192" operator="greaterThan">
      <formula>180</formula>
    </cfRule>
  </conditionalFormatting>
  <conditionalFormatting sqref="N879">
    <cfRule type="duplicateValues" dxfId="3" priority="191"/>
  </conditionalFormatting>
  <conditionalFormatting sqref="F880">
    <cfRule type="duplicateValues" dxfId="2" priority="190"/>
  </conditionalFormatting>
  <conditionalFormatting sqref="I880">
    <cfRule type="cellIs" dxfId="1" priority="189" operator="greaterThan">
      <formula>180</formula>
    </cfRule>
  </conditionalFormatting>
  <conditionalFormatting sqref="N880">
    <cfRule type="duplicateValues" dxfId="3" priority="188"/>
  </conditionalFormatting>
  <conditionalFormatting sqref="F881">
    <cfRule type="duplicateValues" dxfId="2" priority="187"/>
  </conditionalFormatting>
  <conditionalFormatting sqref="I881">
    <cfRule type="cellIs" dxfId="1" priority="186" operator="greaterThan">
      <formula>180</formula>
    </cfRule>
  </conditionalFormatting>
  <conditionalFormatting sqref="N881">
    <cfRule type="duplicateValues" dxfId="3" priority="185"/>
  </conditionalFormatting>
  <conditionalFormatting sqref="F882">
    <cfRule type="duplicateValues" dxfId="2" priority="184"/>
  </conditionalFormatting>
  <conditionalFormatting sqref="I882">
    <cfRule type="cellIs" dxfId="1" priority="183" operator="greaterThan">
      <formula>180</formula>
    </cfRule>
  </conditionalFormatting>
  <conditionalFormatting sqref="N882">
    <cfRule type="duplicateValues" dxfId="3" priority="182"/>
  </conditionalFormatting>
  <conditionalFormatting sqref="F883">
    <cfRule type="duplicateValues" dxfId="2" priority="181"/>
  </conditionalFormatting>
  <conditionalFormatting sqref="I883">
    <cfRule type="cellIs" dxfId="1" priority="180" operator="greaterThan">
      <formula>180</formula>
    </cfRule>
  </conditionalFormatting>
  <conditionalFormatting sqref="N883">
    <cfRule type="duplicateValues" dxfId="3" priority="179"/>
  </conditionalFormatting>
  <conditionalFormatting sqref="F884">
    <cfRule type="duplicateValues" dxfId="2" priority="175"/>
  </conditionalFormatting>
  <conditionalFormatting sqref="I884">
    <cfRule type="cellIs" dxfId="1" priority="174" operator="greaterThan">
      <formula>180</formula>
    </cfRule>
  </conditionalFormatting>
  <conditionalFormatting sqref="N884">
    <cfRule type="duplicateValues" dxfId="3" priority="173"/>
  </conditionalFormatting>
  <conditionalFormatting sqref="F885">
    <cfRule type="duplicateValues" dxfId="2" priority="172"/>
  </conditionalFormatting>
  <conditionalFormatting sqref="I885">
    <cfRule type="cellIs" dxfId="1" priority="171" operator="greaterThan">
      <formula>180</formula>
    </cfRule>
  </conditionalFormatting>
  <conditionalFormatting sqref="N885">
    <cfRule type="duplicateValues" dxfId="3" priority="170"/>
  </conditionalFormatting>
  <conditionalFormatting sqref="F886">
    <cfRule type="duplicateValues" dxfId="2" priority="169"/>
  </conditionalFormatting>
  <conditionalFormatting sqref="I886">
    <cfRule type="cellIs" dxfId="1" priority="168" operator="greaterThan">
      <formula>180</formula>
    </cfRule>
  </conditionalFormatting>
  <conditionalFormatting sqref="N886">
    <cfRule type="duplicateValues" dxfId="3" priority="167"/>
  </conditionalFormatting>
  <conditionalFormatting sqref="F887">
    <cfRule type="duplicateValues" dxfId="2" priority="166"/>
  </conditionalFormatting>
  <conditionalFormatting sqref="I887">
    <cfRule type="cellIs" dxfId="1" priority="165" operator="greaterThan">
      <formula>180</formula>
    </cfRule>
  </conditionalFormatting>
  <conditionalFormatting sqref="N887">
    <cfRule type="duplicateValues" dxfId="3" priority="164"/>
  </conditionalFormatting>
  <conditionalFormatting sqref="F888">
    <cfRule type="duplicateValues" dxfId="2" priority="163"/>
  </conditionalFormatting>
  <conditionalFormatting sqref="I888">
    <cfRule type="cellIs" dxfId="1" priority="162" operator="greaterThan">
      <formula>180</formula>
    </cfRule>
  </conditionalFormatting>
  <conditionalFormatting sqref="N888">
    <cfRule type="duplicateValues" dxfId="3" priority="161"/>
  </conditionalFormatting>
  <conditionalFormatting sqref="F889">
    <cfRule type="duplicateValues" dxfId="2" priority="159"/>
  </conditionalFormatting>
  <conditionalFormatting sqref="I889">
    <cfRule type="cellIs" dxfId="1" priority="158" operator="greaterThan">
      <formula>180</formula>
    </cfRule>
  </conditionalFormatting>
  <conditionalFormatting sqref="N889">
    <cfRule type="duplicateValues" dxfId="3" priority="160"/>
  </conditionalFormatting>
  <conditionalFormatting sqref="F890">
    <cfRule type="duplicateValues" dxfId="2" priority="157"/>
  </conditionalFormatting>
  <conditionalFormatting sqref="I890">
    <cfRule type="cellIs" dxfId="1" priority="156" operator="greaterThan">
      <formula>180</formula>
    </cfRule>
  </conditionalFormatting>
  <conditionalFormatting sqref="N890">
    <cfRule type="duplicateValues" dxfId="3" priority="155"/>
  </conditionalFormatting>
  <conditionalFormatting sqref="I891">
    <cfRule type="cellIs" dxfId="1" priority="154" operator="greaterThan">
      <formula>180</formula>
    </cfRule>
  </conditionalFormatting>
  <conditionalFormatting sqref="N891">
    <cfRule type="duplicateValues" dxfId="3" priority="153"/>
  </conditionalFormatting>
  <conditionalFormatting sqref="F892">
    <cfRule type="duplicateValues" dxfId="2" priority="152"/>
  </conditionalFormatting>
  <conditionalFormatting sqref="I892">
    <cfRule type="cellIs" dxfId="1" priority="151" operator="greaterThan">
      <formula>180</formula>
    </cfRule>
  </conditionalFormatting>
  <conditionalFormatting sqref="N892">
    <cfRule type="duplicateValues" dxfId="3" priority="150"/>
  </conditionalFormatting>
  <conditionalFormatting sqref="F893">
    <cfRule type="duplicateValues" dxfId="2" priority="147"/>
  </conditionalFormatting>
  <conditionalFormatting sqref="I893">
    <cfRule type="cellIs" dxfId="1" priority="148" operator="greaterThan">
      <formula>180</formula>
    </cfRule>
  </conditionalFormatting>
  <conditionalFormatting sqref="N893">
    <cfRule type="duplicateValues" dxfId="3" priority="149"/>
  </conditionalFormatting>
  <conditionalFormatting sqref="F894">
    <cfRule type="duplicateValues" dxfId="2" priority="145"/>
  </conditionalFormatting>
  <conditionalFormatting sqref="I894">
    <cfRule type="cellIs" dxfId="1" priority="146" operator="greaterThan">
      <formula>180</formula>
    </cfRule>
  </conditionalFormatting>
  <conditionalFormatting sqref="N894">
    <cfRule type="duplicateValues" dxfId="3" priority="144"/>
  </conditionalFormatting>
  <conditionalFormatting sqref="I895">
    <cfRule type="cellIs" dxfId="1" priority="142" operator="greaterThan">
      <formula>180</formula>
    </cfRule>
  </conditionalFormatting>
  <conditionalFormatting sqref="N895">
    <cfRule type="duplicateValues" dxfId="3" priority="141"/>
  </conditionalFormatting>
  <conditionalFormatting sqref="I896">
    <cfRule type="cellIs" dxfId="1" priority="140" operator="greaterThan">
      <formula>180</formula>
    </cfRule>
  </conditionalFormatting>
  <conditionalFormatting sqref="N896">
    <cfRule type="duplicateValues" dxfId="3" priority="138"/>
  </conditionalFormatting>
  <conditionalFormatting sqref="I897">
    <cfRule type="cellIs" dxfId="1" priority="136" operator="greaterThan">
      <formula>180</formula>
    </cfRule>
  </conditionalFormatting>
  <conditionalFormatting sqref="N897">
    <cfRule type="duplicateValues" dxfId="3" priority="135"/>
  </conditionalFormatting>
  <conditionalFormatting sqref="I898">
    <cfRule type="cellIs" dxfId="1" priority="133" operator="greaterThan">
      <formula>180</formula>
    </cfRule>
  </conditionalFormatting>
  <conditionalFormatting sqref="N898">
    <cfRule type="duplicateValues" dxfId="3" priority="132"/>
  </conditionalFormatting>
  <conditionalFormatting sqref="I899">
    <cfRule type="cellIs" dxfId="1" priority="131" operator="greaterThan">
      <formula>180</formula>
    </cfRule>
  </conditionalFormatting>
  <conditionalFormatting sqref="N899">
    <cfRule type="duplicateValues" dxfId="3" priority="129"/>
  </conditionalFormatting>
  <conditionalFormatting sqref="I900">
    <cfRule type="cellIs" dxfId="1" priority="127" operator="greaterThan">
      <formula>180</formula>
    </cfRule>
  </conditionalFormatting>
  <conditionalFormatting sqref="N900">
    <cfRule type="duplicateValues" dxfId="3" priority="128"/>
  </conditionalFormatting>
  <conditionalFormatting sqref="I901">
    <cfRule type="cellIs" dxfId="1" priority="124" operator="greaterThan">
      <formula>180</formula>
    </cfRule>
  </conditionalFormatting>
  <conditionalFormatting sqref="N901">
    <cfRule type="duplicateValues" dxfId="3" priority="126"/>
  </conditionalFormatting>
  <conditionalFormatting sqref="F902">
    <cfRule type="duplicateValues" dxfId="2" priority="123"/>
  </conditionalFormatting>
  <conditionalFormatting sqref="I902">
    <cfRule type="cellIs" dxfId="1" priority="122" operator="greaterThan">
      <formula>180</formula>
    </cfRule>
  </conditionalFormatting>
  <conditionalFormatting sqref="N902">
    <cfRule type="duplicateValues" dxfId="3" priority="121"/>
  </conditionalFormatting>
  <conditionalFormatting sqref="F903">
    <cfRule type="duplicateValues" dxfId="2" priority="119"/>
  </conditionalFormatting>
  <conditionalFormatting sqref="I903">
    <cfRule type="cellIs" dxfId="1" priority="120" operator="greaterThan">
      <formula>180</formula>
    </cfRule>
  </conditionalFormatting>
  <conditionalFormatting sqref="F904">
    <cfRule type="duplicateValues" dxfId="2" priority="117"/>
  </conditionalFormatting>
  <conditionalFormatting sqref="I904">
    <cfRule type="cellIs" dxfId="1" priority="116" operator="greaterThan">
      <formula>180</formula>
    </cfRule>
  </conditionalFormatting>
  <conditionalFormatting sqref="F905">
    <cfRule type="duplicateValues" dxfId="2" priority="115"/>
  </conditionalFormatting>
  <conditionalFormatting sqref="I905">
    <cfRule type="cellIs" dxfId="1" priority="114" operator="greaterThan">
      <formula>180</formula>
    </cfRule>
  </conditionalFormatting>
  <conditionalFormatting sqref="N905">
    <cfRule type="duplicateValues" dxfId="3" priority="113"/>
  </conditionalFormatting>
  <conditionalFormatting sqref="F906">
    <cfRule type="duplicateValues" dxfId="2" priority="112"/>
  </conditionalFormatting>
  <conditionalFormatting sqref="I906">
    <cfRule type="cellIs" dxfId="1" priority="111" operator="greaterThan">
      <formula>180</formula>
    </cfRule>
  </conditionalFormatting>
  <conditionalFormatting sqref="N906">
    <cfRule type="duplicateValues" dxfId="3" priority="110"/>
  </conditionalFormatting>
  <conditionalFormatting sqref="F907">
    <cfRule type="duplicateValues" dxfId="2" priority="109"/>
  </conditionalFormatting>
  <conditionalFormatting sqref="I907">
    <cfRule type="cellIs" dxfId="1" priority="108" operator="greaterThan">
      <formula>180</formula>
    </cfRule>
  </conditionalFormatting>
  <conditionalFormatting sqref="F908">
    <cfRule type="duplicateValues" dxfId="2" priority="106"/>
  </conditionalFormatting>
  <conditionalFormatting sqref="I908">
    <cfRule type="cellIs" dxfId="1" priority="107" operator="greaterThan">
      <formula>180</formula>
    </cfRule>
  </conditionalFormatting>
  <conditionalFormatting sqref="N908">
    <cfRule type="duplicateValues" dxfId="3" priority="105"/>
  </conditionalFormatting>
  <conditionalFormatting sqref="F909">
    <cfRule type="duplicateValues" dxfId="2" priority="104"/>
  </conditionalFormatting>
  <conditionalFormatting sqref="I909">
    <cfRule type="cellIs" dxfId="1" priority="103" operator="greaterThan">
      <formula>180</formula>
    </cfRule>
  </conditionalFormatting>
  <conditionalFormatting sqref="N909">
    <cfRule type="duplicateValues" dxfId="3" priority="102"/>
  </conditionalFormatting>
  <conditionalFormatting sqref="F910">
    <cfRule type="duplicateValues" dxfId="2" priority="100"/>
  </conditionalFormatting>
  <conditionalFormatting sqref="I910">
    <cfRule type="cellIs" dxfId="1" priority="99" operator="greaterThan">
      <formula>180</formula>
    </cfRule>
  </conditionalFormatting>
  <conditionalFormatting sqref="N910">
    <cfRule type="duplicateValues" dxfId="3" priority="96"/>
  </conditionalFormatting>
  <conditionalFormatting sqref="F911">
    <cfRule type="duplicateValues" dxfId="2" priority="98"/>
  </conditionalFormatting>
  <conditionalFormatting sqref="I911">
    <cfRule type="cellIs" dxfId="1" priority="97" operator="greaterThan">
      <formula>180</formula>
    </cfRule>
  </conditionalFormatting>
  <conditionalFormatting sqref="N911">
    <cfRule type="duplicateValues" dxfId="3" priority="101"/>
  </conditionalFormatting>
  <conditionalFormatting sqref="F912">
    <cfRule type="duplicateValues" dxfId="2" priority="94"/>
  </conditionalFormatting>
  <conditionalFormatting sqref="I912">
    <cfRule type="cellIs" dxfId="1" priority="93" operator="greaterThan">
      <formula>180</formula>
    </cfRule>
  </conditionalFormatting>
  <conditionalFormatting sqref="N912">
    <cfRule type="duplicateValues" dxfId="3" priority="95"/>
  </conditionalFormatting>
  <conditionalFormatting sqref="F913">
    <cfRule type="duplicateValues" dxfId="2" priority="83"/>
  </conditionalFormatting>
  <conditionalFormatting sqref="I913">
    <cfRule type="cellIs" dxfId="1" priority="82" operator="greaterThan">
      <formula>180</formula>
    </cfRule>
  </conditionalFormatting>
  <conditionalFormatting sqref="N913">
    <cfRule type="duplicateValues" dxfId="3" priority="81"/>
  </conditionalFormatting>
  <conditionalFormatting sqref="F914">
    <cfRule type="duplicateValues" dxfId="2" priority="91"/>
  </conditionalFormatting>
  <conditionalFormatting sqref="I914">
    <cfRule type="cellIs" dxfId="1" priority="90" operator="greaterThan">
      <formula>180</formula>
    </cfRule>
  </conditionalFormatting>
  <conditionalFormatting sqref="N914">
    <cfRule type="duplicateValues" dxfId="3" priority="92"/>
  </conditionalFormatting>
  <conditionalFormatting sqref="F915">
    <cfRule type="duplicateValues" dxfId="2" priority="89"/>
  </conditionalFormatting>
  <conditionalFormatting sqref="I915">
    <cfRule type="cellIs" dxfId="1" priority="88" operator="greaterThan">
      <formula>180</formula>
    </cfRule>
  </conditionalFormatting>
  <conditionalFormatting sqref="N915">
    <cfRule type="duplicateValues" dxfId="3" priority="87"/>
  </conditionalFormatting>
  <conditionalFormatting sqref="F916">
    <cfRule type="duplicateValues" dxfId="2" priority="86"/>
  </conditionalFormatting>
  <conditionalFormatting sqref="I916">
    <cfRule type="cellIs" dxfId="1" priority="85" operator="greaterThan">
      <formula>180</formula>
    </cfRule>
  </conditionalFormatting>
  <conditionalFormatting sqref="N916">
    <cfRule type="duplicateValues" dxfId="3" priority="84"/>
  </conditionalFormatting>
  <conditionalFormatting sqref="F917">
    <cfRule type="duplicateValues" dxfId="2" priority="79"/>
  </conditionalFormatting>
  <conditionalFormatting sqref="I917">
    <cfRule type="cellIs" dxfId="1" priority="78" operator="greaterThan">
      <formula>180</formula>
    </cfRule>
  </conditionalFormatting>
  <conditionalFormatting sqref="N917">
    <cfRule type="duplicateValues" dxfId="3" priority="80"/>
  </conditionalFormatting>
  <conditionalFormatting sqref="F918">
    <cfRule type="duplicateValues" dxfId="2" priority="77"/>
  </conditionalFormatting>
  <conditionalFormatting sqref="I918">
    <cfRule type="cellIs" dxfId="1" priority="76" operator="greaterThan">
      <formula>180</formula>
    </cfRule>
  </conditionalFormatting>
  <conditionalFormatting sqref="N918">
    <cfRule type="duplicateValues" dxfId="3" priority="75"/>
  </conditionalFormatting>
  <conditionalFormatting sqref="F919">
    <cfRule type="duplicateValues" dxfId="2" priority="74"/>
  </conditionalFormatting>
  <conditionalFormatting sqref="I919">
    <cfRule type="cellIs" dxfId="1" priority="73" operator="greaterThan">
      <formula>180</formula>
    </cfRule>
  </conditionalFormatting>
  <conditionalFormatting sqref="F920">
    <cfRule type="duplicateValues" dxfId="2" priority="72"/>
  </conditionalFormatting>
  <conditionalFormatting sqref="I920">
    <cfRule type="cellIs" dxfId="1" priority="71" operator="greaterThan">
      <formula>180</formula>
    </cfRule>
  </conditionalFormatting>
  <conditionalFormatting sqref="F921">
    <cfRule type="duplicateValues" dxfId="2" priority="70"/>
  </conditionalFormatting>
  <conditionalFormatting sqref="I921">
    <cfRule type="cellIs" dxfId="1" priority="69" operator="greaterThan">
      <formula>180</formula>
    </cfRule>
  </conditionalFormatting>
  <conditionalFormatting sqref="N921">
    <cfRule type="duplicateValues" dxfId="3" priority="68"/>
  </conditionalFormatting>
  <conditionalFormatting sqref="F922">
    <cfRule type="duplicateValues" dxfId="2" priority="67"/>
  </conditionalFormatting>
  <conditionalFormatting sqref="I922">
    <cfRule type="cellIs" dxfId="1" priority="66" operator="greaterThan">
      <formula>180</formula>
    </cfRule>
  </conditionalFormatting>
  <conditionalFormatting sqref="N922">
    <cfRule type="duplicateValues" dxfId="3" priority="65"/>
  </conditionalFormatting>
  <conditionalFormatting sqref="F923">
    <cfRule type="duplicateValues" dxfId="2" priority="63"/>
  </conditionalFormatting>
  <conditionalFormatting sqref="I923">
    <cfRule type="cellIs" dxfId="1" priority="64" operator="greaterThan">
      <formula>180</formula>
    </cfRule>
  </conditionalFormatting>
  <conditionalFormatting sqref="N923">
    <cfRule type="duplicateValues" dxfId="3" priority="62"/>
  </conditionalFormatting>
  <conditionalFormatting sqref="F924">
    <cfRule type="duplicateValues" dxfId="2" priority="53"/>
  </conditionalFormatting>
  <conditionalFormatting sqref="I924">
    <cfRule type="cellIs" dxfId="1" priority="54" operator="greaterThan">
      <formula>180</formula>
    </cfRule>
  </conditionalFormatting>
  <conditionalFormatting sqref="N924">
    <cfRule type="duplicateValues" dxfId="3" priority="52"/>
  </conditionalFormatting>
  <conditionalFormatting sqref="F925">
    <cfRule type="duplicateValues" dxfId="2" priority="57"/>
  </conditionalFormatting>
  <conditionalFormatting sqref="I925">
    <cfRule type="cellIs" dxfId="1" priority="55" operator="greaterThan">
      <formula>180</formula>
    </cfRule>
  </conditionalFormatting>
  <conditionalFormatting sqref="N925">
    <cfRule type="duplicateValues" dxfId="3" priority="56"/>
  </conditionalFormatting>
  <conditionalFormatting sqref="F926">
    <cfRule type="duplicateValues" dxfId="2" priority="50"/>
  </conditionalFormatting>
  <conditionalFormatting sqref="I926">
    <cfRule type="cellIs" dxfId="1" priority="49" operator="greaterThan">
      <formula>180</formula>
    </cfRule>
  </conditionalFormatting>
  <conditionalFormatting sqref="N926">
    <cfRule type="duplicateValues" dxfId="3" priority="51"/>
  </conditionalFormatting>
  <conditionalFormatting sqref="F927">
    <cfRule type="duplicateValues" dxfId="2" priority="47"/>
  </conditionalFormatting>
  <conditionalFormatting sqref="I927">
    <cfRule type="cellIs" dxfId="1" priority="46" operator="greaterThan">
      <formula>180</formula>
    </cfRule>
  </conditionalFormatting>
  <conditionalFormatting sqref="N927">
    <cfRule type="duplicateValues" dxfId="3" priority="48"/>
  </conditionalFormatting>
  <conditionalFormatting sqref="F928">
    <cfRule type="duplicateValues" dxfId="2" priority="44"/>
  </conditionalFormatting>
  <conditionalFormatting sqref="I928">
    <cfRule type="cellIs" dxfId="1" priority="43" operator="greaterThan">
      <formula>180</formula>
    </cfRule>
  </conditionalFormatting>
  <conditionalFormatting sqref="N928">
    <cfRule type="duplicateValues" dxfId="3" priority="45"/>
  </conditionalFormatting>
  <conditionalFormatting sqref="F929">
    <cfRule type="duplicateValues" dxfId="2" priority="42"/>
  </conditionalFormatting>
  <conditionalFormatting sqref="I929">
    <cfRule type="cellIs" dxfId="1" priority="41" operator="greaterThan">
      <formula>180</formula>
    </cfRule>
  </conditionalFormatting>
  <conditionalFormatting sqref="N929">
    <cfRule type="duplicateValues" dxfId="3" priority="40"/>
  </conditionalFormatting>
  <conditionalFormatting sqref="F930">
    <cfRule type="duplicateValues" dxfId="2" priority="38"/>
  </conditionalFormatting>
  <conditionalFormatting sqref="I930">
    <cfRule type="cellIs" dxfId="1" priority="37" operator="greaterThan">
      <formula>180</formula>
    </cfRule>
  </conditionalFormatting>
  <conditionalFormatting sqref="N930">
    <cfRule type="duplicateValues" dxfId="3" priority="39"/>
  </conditionalFormatting>
  <conditionalFormatting sqref="F931">
    <cfRule type="duplicateValues" dxfId="2" priority="35"/>
  </conditionalFormatting>
  <conditionalFormatting sqref="I931">
    <cfRule type="cellIs" dxfId="1" priority="34" operator="greaterThan">
      <formula>180</formula>
    </cfRule>
  </conditionalFormatting>
  <conditionalFormatting sqref="N931">
    <cfRule type="duplicateValues" dxfId="3" priority="36"/>
  </conditionalFormatting>
  <conditionalFormatting sqref="F932">
    <cfRule type="duplicateValues" dxfId="2" priority="33"/>
  </conditionalFormatting>
  <conditionalFormatting sqref="I932">
    <cfRule type="cellIs" dxfId="1" priority="32" operator="greaterThan">
      <formula>180</formula>
    </cfRule>
  </conditionalFormatting>
  <conditionalFormatting sqref="N932">
    <cfRule type="duplicateValues" dxfId="3" priority="31"/>
  </conditionalFormatting>
  <conditionalFormatting sqref="F933">
    <cfRule type="duplicateValues" dxfId="2" priority="28"/>
  </conditionalFormatting>
  <conditionalFormatting sqref="I933">
    <cfRule type="cellIs" dxfId="1" priority="27" operator="greaterThan">
      <formula>180</formula>
    </cfRule>
  </conditionalFormatting>
  <conditionalFormatting sqref="N933">
    <cfRule type="duplicateValues" dxfId="3" priority="26"/>
  </conditionalFormatting>
  <conditionalFormatting sqref="F934">
    <cfRule type="duplicateValues" dxfId="2" priority="25"/>
  </conditionalFormatting>
  <conditionalFormatting sqref="I934">
    <cfRule type="cellIs" dxfId="1" priority="24" operator="greaterThan">
      <formula>180</formula>
    </cfRule>
  </conditionalFormatting>
  <conditionalFormatting sqref="N934">
    <cfRule type="duplicateValues" dxfId="3" priority="23"/>
  </conditionalFormatting>
  <conditionalFormatting sqref="F935">
    <cfRule type="duplicateValues" dxfId="2" priority="22"/>
  </conditionalFormatting>
  <conditionalFormatting sqref="I935">
    <cfRule type="cellIs" dxfId="1" priority="21" operator="greaterThan">
      <formula>180</formula>
    </cfRule>
  </conditionalFormatting>
  <conditionalFormatting sqref="F936">
    <cfRule type="duplicateValues" dxfId="2" priority="20"/>
  </conditionalFormatting>
  <conditionalFormatting sqref="I936">
    <cfRule type="cellIs" dxfId="1" priority="19" operator="greaterThan">
      <formula>180</formula>
    </cfRule>
  </conditionalFormatting>
  <conditionalFormatting sqref="F937">
    <cfRule type="duplicateValues" dxfId="2" priority="18"/>
  </conditionalFormatting>
  <conditionalFormatting sqref="I937">
    <cfRule type="cellIs" dxfId="1" priority="17" operator="greaterThan">
      <formula>180</formula>
    </cfRule>
  </conditionalFormatting>
  <conditionalFormatting sqref="I938">
    <cfRule type="cellIs" dxfId="1" priority="16" operator="greaterThan">
      <formula>180</formula>
    </cfRule>
  </conditionalFormatting>
  <conditionalFormatting sqref="F939">
    <cfRule type="duplicateValues" dxfId="2" priority="14"/>
  </conditionalFormatting>
  <conditionalFormatting sqref="I939">
    <cfRule type="cellIs" dxfId="1" priority="13" operator="greaterThan">
      <formula>180</formula>
    </cfRule>
  </conditionalFormatting>
  <conditionalFormatting sqref="N939">
    <cfRule type="duplicateValues" dxfId="3" priority="15"/>
  </conditionalFormatting>
  <conditionalFormatting sqref="F940">
    <cfRule type="duplicateValues" dxfId="2" priority="12"/>
  </conditionalFormatting>
  <conditionalFormatting sqref="I940">
    <cfRule type="cellIs" dxfId="1" priority="11" operator="greaterThan">
      <formula>180</formula>
    </cfRule>
  </conditionalFormatting>
  <conditionalFormatting sqref="N940">
    <cfRule type="duplicateValues" dxfId="3" priority="10"/>
  </conditionalFormatting>
  <conditionalFormatting sqref="F941">
    <cfRule type="duplicateValues" dxfId="2" priority="9"/>
  </conditionalFormatting>
  <conditionalFormatting sqref="I941">
    <cfRule type="cellIs" dxfId="1" priority="8" operator="greaterThan">
      <formula>180</formula>
    </cfRule>
  </conditionalFormatting>
  <conditionalFormatting sqref="F942">
    <cfRule type="duplicateValues" dxfId="2" priority="7"/>
  </conditionalFormatting>
  <conditionalFormatting sqref="I942">
    <cfRule type="cellIs" dxfId="1" priority="6" operator="greaterThan">
      <formula>180</formula>
    </cfRule>
  </conditionalFormatting>
  <conditionalFormatting sqref="F943">
    <cfRule type="duplicateValues" dxfId="2" priority="5"/>
  </conditionalFormatting>
  <conditionalFormatting sqref="I943">
    <cfRule type="cellIs" dxfId="1" priority="4" operator="greaterThan">
      <formula>180</formula>
    </cfRule>
  </conditionalFormatting>
  <conditionalFormatting sqref="F944">
    <cfRule type="duplicateValues" dxfId="2" priority="3"/>
  </conditionalFormatting>
  <conditionalFormatting sqref="I944">
    <cfRule type="cellIs" dxfId="1" priority="2" operator="greaterThan">
      <formula>180</formula>
    </cfRule>
  </conditionalFormatting>
  <conditionalFormatting sqref="N944">
    <cfRule type="duplicateValues" dxfId="3" priority="1"/>
  </conditionalFormatting>
  <conditionalFormatting sqref="F426:F427">
    <cfRule type="duplicateValues" dxfId="0" priority="1248"/>
  </conditionalFormatting>
  <conditionalFormatting sqref="F895:F901">
    <cfRule type="duplicateValues" dxfId="2" priority="61"/>
  </conditionalFormatting>
  <conditionalFormatting sqref="I251:I255">
    <cfRule type="cellIs" dxfId="1" priority="1565" operator="greaterThan">
      <formula>260</formula>
    </cfRule>
    <cfRule type="cellIs" dxfId="1" priority="1566" operator="greaterThan">
      <formula>330</formula>
    </cfRule>
  </conditionalFormatting>
  <conditionalFormatting sqref="I256:I259">
    <cfRule type="cellIs" dxfId="1" priority="1563" operator="greaterThan">
      <formula>260</formula>
    </cfRule>
    <cfRule type="cellIs" dxfId="1" priority="1564" operator="greaterThan">
      <formula>330</formula>
    </cfRule>
  </conditionalFormatting>
  <conditionalFormatting sqref="N903:N904">
    <cfRule type="duplicateValues" dxfId="3" priority="118"/>
  </conditionalFormatting>
  <pageMargins left="0.747916666666667" right="0.2" top="0.338888888888889" bottom="0.329166666666667" header="0.438888888888889" footer="0.349305555555556"/>
  <pageSetup paperSize="9" scale="35" firstPageNumber="4294963191" orientation="landscape" useFirstPageNumber="1" verticalDpi="300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499"/>
  <sheetViews>
    <sheetView workbookViewId="0">
      <pane ySplit="1" topLeftCell="A491" activePane="bottomLeft" state="frozen"/>
      <selection/>
      <selection pane="bottomLeft" activeCell="I508" sqref="I508"/>
    </sheetView>
  </sheetViews>
  <sheetFormatPr defaultColWidth="9" defaultRowHeight="12"/>
  <cols>
    <col min="1" max="1" width="3.75" style="20" customWidth="1"/>
    <col min="2" max="2" width="3" style="21" customWidth="1"/>
    <col min="3" max="3" width="17.625" style="22" customWidth="1"/>
    <col min="4" max="4" width="15.5" style="22" customWidth="1"/>
    <col min="5" max="5" width="6" style="23" customWidth="1"/>
    <col min="6" max="6" width="15.125" style="24" customWidth="1"/>
    <col min="7" max="7" width="8" style="23" customWidth="1"/>
    <col min="8" max="8" width="6.875" style="24" customWidth="1"/>
    <col min="9" max="9" width="3.75" style="22" customWidth="1"/>
    <col min="10" max="10" width="9" style="25"/>
    <col min="11" max="11" width="4.875" style="26" customWidth="1"/>
    <col min="12" max="12" width="7.5" style="611" customWidth="1"/>
    <col min="13" max="13" width="7" style="23" customWidth="1"/>
    <col min="14" max="14" width="8.125" style="24" customWidth="1"/>
    <col min="15" max="15" width="7.375" style="22" customWidth="1"/>
    <col min="16" max="16" width="5.5" style="27" customWidth="1"/>
    <col min="17" max="17" width="6.875" style="20" customWidth="1"/>
    <col min="18" max="18" width="7.375" style="28" customWidth="1"/>
    <col min="19" max="19" width="7.25" style="22" customWidth="1"/>
    <col min="20" max="256" width="9" style="22"/>
    <col min="257" max="257" width="3.75" style="22" customWidth="1"/>
    <col min="258" max="258" width="3" style="22" customWidth="1"/>
    <col min="259" max="259" width="17.625" style="22" customWidth="1"/>
    <col min="260" max="260" width="15.5" style="22" customWidth="1"/>
    <col min="261" max="261" width="6" style="22" customWidth="1"/>
    <col min="262" max="262" width="15.125" style="22" customWidth="1"/>
    <col min="263" max="263" width="8" style="22" customWidth="1"/>
    <col min="264" max="264" width="6.875" style="22" customWidth="1"/>
    <col min="265" max="265" width="3.75" style="22" customWidth="1"/>
    <col min="266" max="266" width="9" style="22"/>
    <col min="267" max="267" width="4.875" style="22" customWidth="1"/>
    <col min="268" max="268" width="7.5" style="22" customWidth="1"/>
    <col min="269" max="269" width="7" style="22" customWidth="1"/>
    <col min="270" max="270" width="8.125" style="22" customWidth="1"/>
    <col min="271" max="271" width="7.375" style="22" customWidth="1"/>
    <col min="272" max="272" width="5.5" style="22" customWidth="1"/>
    <col min="273" max="273" width="6.875" style="22" customWidth="1"/>
    <col min="274" max="274" width="7.375" style="22" customWidth="1"/>
    <col min="275" max="275" width="7.25" style="22" customWidth="1"/>
    <col min="276" max="512" width="9" style="22"/>
    <col min="513" max="513" width="3.75" style="22" customWidth="1"/>
    <col min="514" max="514" width="3" style="22" customWidth="1"/>
    <col min="515" max="515" width="17.625" style="22" customWidth="1"/>
    <col min="516" max="516" width="15.5" style="22" customWidth="1"/>
    <col min="517" max="517" width="6" style="22" customWidth="1"/>
    <col min="518" max="518" width="15.125" style="22" customWidth="1"/>
    <col min="519" max="519" width="8" style="22" customWidth="1"/>
    <col min="520" max="520" width="6.875" style="22" customWidth="1"/>
    <col min="521" max="521" width="3.75" style="22" customWidth="1"/>
    <col min="522" max="522" width="9" style="22"/>
    <col min="523" max="523" width="4.875" style="22" customWidth="1"/>
    <col min="524" max="524" width="7.5" style="22" customWidth="1"/>
    <col min="525" max="525" width="7" style="22" customWidth="1"/>
    <col min="526" max="526" width="8.125" style="22" customWidth="1"/>
    <col min="527" max="527" width="7.375" style="22" customWidth="1"/>
    <col min="528" max="528" width="5.5" style="22" customWidth="1"/>
    <col min="529" max="529" width="6.875" style="22" customWidth="1"/>
    <col min="530" max="530" width="7.375" style="22" customWidth="1"/>
    <col min="531" max="531" width="7.25" style="22" customWidth="1"/>
    <col min="532" max="768" width="9" style="22"/>
    <col min="769" max="769" width="3.75" style="22" customWidth="1"/>
    <col min="770" max="770" width="3" style="22" customWidth="1"/>
    <col min="771" max="771" width="17.625" style="22" customWidth="1"/>
    <col min="772" max="772" width="15.5" style="22" customWidth="1"/>
    <col min="773" max="773" width="6" style="22" customWidth="1"/>
    <col min="774" max="774" width="15.125" style="22" customWidth="1"/>
    <col min="775" max="775" width="8" style="22" customWidth="1"/>
    <col min="776" max="776" width="6.875" style="22" customWidth="1"/>
    <col min="777" max="777" width="3.75" style="22" customWidth="1"/>
    <col min="778" max="778" width="9" style="22"/>
    <col min="779" max="779" width="4.875" style="22" customWidth="1"/>
    <col min="780" max="780" width="7.5" style="22" customWidth="1"/>
    <col min="781" max="781" width="7" style="22" customWidth="1"/>
    <col min="782" max="782" width="8.125" style="22" customWidth="1"/>
    <col min="783" max="783" width="7.375" style="22" customWidth="1"/>
    <col min="784" max="784" width="5.5" style="22" customWidth="1"/>
    <col min="785" max="785" width="6.875" style="22" customWidth="1"/>
    <col min="786" max="786" width="7.375" style="22" customWidth="1"/>
    <col min="787" max="787" width="7.25" style="22" customWidth="1"/>
    <col min="788" max="1024" width="9" style="22"/>
    <col min="1025" max="1025" width="3.75" style="22" customWidth="1"/>
    <col min="1026" max="1026" width="3" style="22" customWidth="1"/>
    <col min="1027" max="1027" width="17.625" style="22" customWidth="1"/>
    <col min="1028" max="1028" width="15.5" style="22" customWidth="1"/>
    <col min="1029" max="1029" width="6" style="22" customWidth="1"/>
    <col min="1030" max="1030" width="15.125" style="22" customWidth="1"/>
    <col min="1031" max="1031" width="8" style="22" customWidth="1"/>
    <col min="1032" max="1032" width="6.875" style="22" customWidth="1"/>
    <col min="1033" max="1033" width="3.75" style="22" customWidth="1"/>
    <col min="1034" max="1034" width="9" style="22"/>
    <col min="1035" max="1035" width="4.875" style="22" customWidth="1"/>
    <col min="1036" max="1036" width="7.5" style="22" customWidth="1"/>
    <col min="1037" max="1037" width="7" style="22" customWidth="1"/>
    <col min="1038" max="1038" width="8.125" style="22" customWidth="1"/>
    <col min="1039" max="1039" width="7.375" style="22" customWidth="1"/>
    <col min="1040" max="1040" width="5.5" style="22" customWidth="1"/>
    <col min="1041" max="1041" width="6.875" style="22" customWidth="1"/>
    <col min="1042" max="1042" width="7.375" style="22" customWidth="1"/>
    <col min="1043" max="1043" width="7.25" style="22" customWidth="1"/>
    <col min="1044" max="1280" width="9" style="22"/>
    <col min="1281" max="1281" width="3.75" style="22" customWidth="1"/>
    <col min="1282" max="1282" width="3" style="22" customWidth="1"/>
    <col min="1283" max="1283" width="17.625" style="22" customWidth="1"/>
    <col min="1284" max="1284" width="15.5" style="22" customWidth="1"/>
    <col min="1285" max="1285" width="6" style="22" customWidth="1"/>
    <col min="1286" max="1286" width="15.125" style="22" customWidth="1"/>
    <col min="1287" max="1287" width="8" style="22" customWidth="1"/>
    <col min="1288" max="1288" width="6.875" style="22" customWidth="1"/>
    <col min="1289" max="1289" width="3.75" style="22" customWidth="1"/>
    <col min="1290" max="1290" width="9" style="22"/>
    <col min="1291" max="1291" width="4.875" style="22" customWidth="1"/>
    <col min="1292" max="1292" width="7.5" style="22" customWidth="1"/>
    <col min="1293" max="1293" width="7" style="22" customWidth="1"/>
    <col min="1294" max="1294" width="8.125" style="22" customWidth="1"/>
    <col min="1295" max="1295" width="7.375" style="22" customWidth="1"/>
    <col min="1296" max="1296" width="5.5" style="22" customWidth="1"/>
    <col min="1297" max="1297" width="6.875" style="22" customWidth="1"/>
    <col min="1298" max="1298" width="7.375" style="22" customWidth="1"/>
    <col min="1299" max="1299" width="7.25" style="22" customWidth="1"/>
    <col min="1300" max="1536" width="9" style="22"/>
    <col min="1537" max="1537" width="3.75" style="22" customWidth="1"/>
    <col min="1538" max="1538" width="3" style="22" customWidth="1"/>
    <col min="1539" max="1539" width="17.625" style="22" customWidth="1"/>
    <col min="1540" max="1540" width="15.5" style="22" customWidth="1"/>
    <col min="1541" max="1541" width="6" style="22" customWidth="1"/>
    <col min="1542" max="1542" width="15.125" style="22" customWidth="1"/>
    <col min="1543" max="1543" width="8" style="22" customWidth="1"/>
    <col min="1544" max="1544" width="6.875" style="22" customWidth="1"/>
    <col min="1545" max="1545" width="3.75" style="22" customWidth="1"/>
    <col min="1546" max="1546" width="9" style="22"/>
    <col min="1547" max="1547" width="4.875" style="22" customWidth="1"/>
    <col min="1548" max="1548" width="7.5" style="22" customWidth="1"/>
    <col min="1549" max="1549" width="7" style="22" customWidth="1"/>
    <col min="1550" max="1550" width="8.125" style="22" customWidth="1"/>
    <col min="1551" max="1551" width="7.375" style="22" customWidth="1"/>
    <col min="1552" max="1552" width="5.5" style="22" customWidth="1"/>
    <col min="1553" max="1553" width="6.875" style="22" customWidth="1"/>
    <col min="1554" max="1554" width="7.375" style="22" customWidth="1"/>
    <col min="1555" max="1555" width="7.25" style="22" customWidth="1"/>
    <col min="1556" max="1792" width="9" style="22"/>
    <col min="1793" max="1793" width="3.75" style="22" customWidth="1"/>
    <col min="1794" max="1794" width="3" style="22" customWidth="1"/>
    <col min="1795" max="1795" width="17.625" style="22" customWidth="1"/>
    <col min="1796" max="1796" width="15.5" style="22" customWidth="1"/>
    <col min="1797" max="1797" width="6" style="22" customWidth="1"/>
    <col min="1798" max="1798" width="15.125" style="22" customWidth="1"/>
    <col min="1799" max="1799" width="8" style="22" customWidth="1"/>
    <col min="1800" max="1800" width="6.875" style="22" customWidth="1"/>
    <col min="1801" max="1801" width="3.75" style="22" customWidth="1"/>
    <col min="1802" max="1802" width="9" style="22"/>
    <col min="1803" max="1803" width="4.875" style="22" customWidth="1"/>
    <col min="1804" max="1804" width="7.5" style="22" customWidth="1"/>
    <col min="1805" max="1805" width="7" style="22" customWidth="1"/>
    <col min="1806" max="1806" width="8.125" style="22" customWidth="1"/>
    <col min="1807" max="1807" width="7.375" style="22" customWidth="1"/>
    <col min="1808" max="1808" width="5.5" style="22" customWidth="1"/>
    <col min="1809" max="1809" width="6.875" style="22" customWidth="1"/>
    <col min="1810" max="1810" width="7.375" style="22" customWidth="1"/>
    <col min="1811" max="1811" width="7.25" style="22" customWidth="1"/>
    <col min="1812" max="2048" width="9" style="22"/>
    <col min="2049" max="2049" width="3.75" style="22" customWidth="1"/>
    <col min="2050" max="2050" width="3" style="22" customWidth="1"/>
    <col min="2051" max="2051" width="17.625" style="22" customWidth="1"/>
    <col min="2052" max="2052" width="15.5" style="22" customWidth="1"/>
    <col min="2053" max="2053" width="6" style="22" customWidth="1"/>
    <col min="2054" max="2054" width="15.125" style="22" customWidth="1"/>
    <col min="2055" max="2055" width="8" style="22" customWidth="1"/>
    <col min="2056" max="2056" width="6.875" style="22" customWidth="1"/>
    <col min="2057" max="2057" width="3.75" style="22" customWidth="1"/>
    <col min="2058" max="2058" width="9" style="22"/>
    <col min="2059" max="2059" width="4.875" style="22" customWidth="1"/>
    <col min="2060" max="2060" width="7.5" style="22" customWidth="1"/>
    <col min="2061" max="2061" width="7" style="22" customWidth="1"/>
    <col min="2062" max="2062" width="8.125" style="22" customWidth="1"/>
    <col min="2063" max="2063" width="7.375" style="22" customWidth="1"/>
    <col min="2064" max="2064" width="5.5" style="22" customWidth="1"/>
    <col min="2065" max="2065" width="6.875" style="22" customWidth="1"/>
    <col min="2066" max="2066" width="7.375" style="22" customWidth="1"/>
    <col min="2067" max="2067" width="7.25" style="22" customWidth="1"/>
    <col min="2068" max="2304" width="9" style="22"/>
    <col min="2305" max="2305" width="3.75" style="22" customWidth="1"/>
    <col min="2306" max="2306" width="3" style="22" customWidth="1"/>
    <col min="2307" max="2307" width="17.625" style="22" customWidth="1"/>
    <col min="2308" max="2308" width="15.5" style="22" customWidth="1"/>
    <col min="2309" max="2309" width="6" style="22" customWidth="1"/>
    <col min="2310" max="2310" width="15.125" style="22" customWidth="1"/>
    <col min="2311" max="2311" width="8" style="22" customWidth="1"/>
    <col min="2312" max="2312" width="6.875" style="22" customWidth="1"/>
    <col min="2313" max="2313" width="3.75" style="22" customWidth="1"/>
    <col min="2314" max="2314" width="9" style="22"/>
    <col min="2315" max="2315" width="4.875" style="22" customWidth="1"/>
    <col min="2316" max="2316" width="7.5" style="22" customWidth="1"/>
    <col min="2317" max="2317" width="7" style="22" customWidth="1"/>
    <col min="2318" max="2318" width="8.125" style="22" customWidth="1"/>
    <col min="2319" max="2319" width="7.375" style="22" customWidth="1"/>
    <col min="2320" max="2320" width="5.5" style="22" customWidth="1"/>
    <col min="2321" max="2321" width="6.875" style="22" customWidth="1"/>
    <col min="2322" max="2322" width="7.375" style="22" customWidth="1"/>
    <col min="2323" max="2323" width="7.25" style="22" customWidth="1"/>
    <col min="2324" max="2560" width="9" style="22"/>
    <col min="2561" max="2561" width="3.75" style="22" customWidth="1"/>
    <col min="2562" max="2562" width="3" style="22" customWidth="1"/>
    <col min="2563" max="2563" width="17.625" style="22" customWidth="1"/>
    <col min="2564" max="2564" width="15.5" style="22" customWidth="1"/>
    <col min="2565" max="2565" width="6" style="22" customWidth="1"/>
    <col min="2566" max="2566" width="15.125" style="22" customWidth="1"/>
    <col min="2567" max="2567" width="8" style="22" customWidth="1"/>
    <col min="2568" max="2568" width="6.875" style="22" customWidth="1"/>
    <col min="2569" max="2569" width="3.75" style="22" customWidth="1"/>
    <col min="2570" max="2570" width="9" style="22"/>
    <col min="2571" max="2571" width="4.875" style="22" customWidth="1"/>
    <col min="2572" max="2572" width="7.5" style="22" customWidth="1"/>
    <col min="2573" max="2573" width="7" style="22" customWidth="1"/>
    <col min="2574" max="2574" width="8.125" style="22" customWidth="1"/>
    <col min="2575" max="2575" width="7.375" style="22" customWidth="1"/>
    <col min="2576" max="2576" width="5.5" style="22" customWidth="1"/>
    <col min="2577" max="2577" width="6.875" style="22" customWidth="1"/>
    <col min="2578" max="2578" width="7.375" style="22" customWidth="1"/>
    <col min="2579" max="2579" width="7.25" style="22" customWidth="1"/>
    <col min="2580" max="2816" width="9" style="22"/>
    <col min="2817" max="2817" width="3.75" style="22" customWidth="1"/>
    <col min="2818" max="2818" width="3" style="22" customWidth="1"/>
    <col min="2819" max="2819" width="17.625" style="22" customWidth="1"/>
    <col min="2820" max="2820" width="15.5" style="22" customWidth="1"/>
    <col min="2821" max="2821" width="6" style="22" customWidth="1"/>
    <col min="2822" max="2822" width="15.125" style="22" customWidth="1"/>
    <col min="2823" max="2823" width="8" style="22" customWidth="1"/>
    <col min="2824" max="2824" width="6.875" style="22" customWidth="1"/>
    <col min="2825" max="2825" width="3.75" style="22" customWidth="1"/>
    <col min="2826" max="2826" width="9" style="22"/>
    <col min="2827" max="2827" width="4.875" style="22" customWidth="1"/>
    <col min="2828" max="2828" width="7.5" style="22" customWidth="1"/>
    <col min="2829" max="2829" width="7" style="22" customWidth="1"/>
    <col min="2830" max="2830" width="8.125" style="22" customWidth="1"/>
    <col min="2831" max="2831" width="7.375" style="22" customWidth="1"/>
    <col min="2832" max="2832" width="5.5" style="22" customWidth="1"/>
    <col min="2833" max="2833" width="6.875" style="22" customWidth="1"/>
    <col min="2834" max="2834" width="7.375" style="22" customWidth="1"/>
    <col min="2835" max="2835" width="7.25" style="22" customWidth="1"/>
    <col min="2836" max="3072" width="9" style="22"/>
    <col min="3073" max="3073" width="3.75" style="22" customWidth="1"/>
    <col min="3074" max="3074" width="3" style="22" customWidth="1"/>
    <col min="3075" max="3075" width="17.625" style="22" customWidth="1"/>
    <col min="3076" max="3076" width="15.5" style="22" customWidth="1"/>
    <col min="3077" max="3077" width="6" style="22" customWidth="1"/>
    <col min="3078" max="3078" width="15.125" style="22" customWidth="1"/>
    <col min="3079" max="3079" width="8" style="22" customWidth="1"/>
    <col min="3080" max="3080" width="6.875" style="22" customWidth="1"/>
    <col min="3081" max="3081" width="3.75" style="22" customWidth="1"/>
    <col min="3082" max="3082" width="9" style="22"/>
    <col min="3083" max="3083" width="4.875" style="22" customWidth="1"/>
    <col min="3084" max="3084" width="7.5" style="22" customWidth="1"/>
    <col min="3085" max="3085" width="7" style="22" customWidth="1"/>
    <col min="3086" max="3086" width="8.125" style="22" customWidth="1"/>
    <col min="3087" max="3087" width="7.375" style="22" customWidth="1"/>
    <col min="3088" max="3088" width="5.5" style="22" customWidth="1"/>
    <col min="3089" max="3089" width="6.875" style="22" customWidth="1"/>
    <col min="3090" max="3090" width="7.375" style="22" customWidth="1"/>
    <col min="3091" max="3091" width="7.25" style="22" customWidth="1"/>
    <col min="3092" max="3328" width="9" style="22"/>
    <col min="3329" max="3329" width="3.75" style="22" customWidth="1"/>
    <col min="3330" max="3330" width="3" style="22" customWidth="1"/>
    <col min="3331" max="3331" width="17.625" style="22" customWidth="1"/>
    <col min="3332" max="3332" width="15.5" style="22" customWidth="1"/>
    <col min="3333" max="3333" width="6" style="22" customWidth="1"/>
    <col min="3334" max="3334" width="15.125" style="22" customWidth="1"/>
    <col min="3335" max="3335" width="8" style="22" customWidth="1"/>
    <col min="3336" max="3336" width="6.875" style="22" customWidth="1"/>
    <col min="3337" max="3337" width="3.75" style="22" customWidth="1"/>
    <col min="3338" max="3338" width="9" style="22"/>
    <col min="3339" max="3339" width="4.875" style="22" customWidth="1"/>
    <col min="3340" max="3340" width="7.5" style="22" customWidth="1"/>
    <col min="3341" max="3341" width="7" style="22" customWidth="1"/>
    <col min="3342" max="3342" width="8.125" style="22" customWidth="1"/>
    <col min="3343" max="3343" width="7.375" style="22" customWidth="1"/>
    <col min="3344" max="3344" width="5.5" style="22" customWidth="1"/>
    <col min="3345" max="3345" width="6.875" style="22" customWidth="1"/>
    <col min="3346" max="3346" width="7.375" style="22" customWidth="1"/>
    <col min="3347" max="3347" width="7.25" style="22" customWidth="1"/>
    <col min="3348" max="3584" width="9" style="22"/>
    <col min="3585" max="3585" width="3.75" style="22" customWidth="1"/>
    <col min="3586" max="3586" width="3" style="22" customWidth="1"/>
    <col min="3587" max="3587" width="17.625" style="22" customWidth="1"/>
    <col min="3588" max="3588" width="15.5" style="22" customWidth="1"/>
    <col min="3589" max="3589" width="6" style="22" customWidth="1"/>
    <col min="3590" max="3590" width="15.125" style="22" customWidth="1"/>
    <col min="3591" max="3591" width="8" style="22" customWidth="1"/>
    <col min="3592" max="3592" width="6.875" style="22" customWidth="1"/>
    <col min="3593" max="3593" width="3.75" style="22" customWidth="1"/>
    <col min="3594" max="3594" width="9" style="22"/>
    <col min="3595" max="3595" width="4.875" style="22" customWidth="1"/>
    <col min="3596" max="3596" width="7.5" style="22" customWidth="1"/>
    <col min="3597" max="3597" width="7" style="22" customWidth="1"/>
    <col min="3598" max="3598" width="8.125" style="22" customWidth="1"/>
    <col min="3599" max="3599" width="7.375" style="22" customWidth="1"/>
    <col min="3600" max="3600" width="5.5" style="22" customWidth="1"/>
    <col min="3601" max="3601" width="6.875" style="22" customWidth="1"/>
    <col min="3602" max="3602" width="7.375" style="22" customWidth="1"/>
    <col min="3603" max="3603" width="7.25" style="22" customWidth="1"/>
    <col min="3604" max="3840" width="9" style="22"/>
    <col min="3841" max="3841" width="3.75" style="22" customWidth="1"/>
    <col min="3842" max="3842" width="3" style="22" customWidth="1"/>
    <col min="3843" max="3843" width="17.625" style="22" customWidth="1"/>
    <col min="3844" max="3844" width="15.5" style="22" customWidth="1"/>
    <col min="3845" max="3845" width="6" style="22" customWidth="1"/>
    <col min="3846" max="3846" width="15.125" style="22" customWidth="1"/>
    <col min="3847" max="3847" width="8" style="22" customWidth="1"/>
    <col min="3848" max="3848" width="6.875" style="22" customWidth="1"/>
    <col min="3849" max="3849" width="3.75" style="22" customWidth="1"/>
    <col min="3850" max="3850" width="9" style="22"/>
    <col min="3851" max="3851" width="4.875" style="22" customWidth="1"/>
    <col min="3852" max="3852" width="7.5" style="22" customWidth="1"/>
    <col min="3853" max="3853" width="7" style="22" customWidth="1"/>
    <col min="3854" max="3854" width="8.125" style="22" customWidth="1"/>
    <col min="3855" max="3855" width="7.375" style="22" customWidth="1"/>
    <col min="3856" max="3856" width="5.5" style="22" customWidth="1"/>
    <col min="3857" max="3857" width="6.875" style="22" customWidth="1"/>
    <col min="3858" max="3858" width="7.375" style="22" customWidth="1"/>
    <col min="3859" max="3859" width="7.25" style="22" customWidth="1"/>
    <col min="3860" max="4096" width="9" style="22"/>
    <col min="4097" max="4097" width="3.75" style="22" customWidth="1"/>
    <col min="4098" max="4098" width="3" style="22" customWidth="1"/>
    <col min="4099" max="4099" width="17.625" style="22" customWidth="1"/>
    <col min="4100" max="4100" width="15.5" style="22" customWidth="1"/>
    <col min="4101" max="4101" width="6" style="22" customWidth="1"/>
    <col min="4102" max="4102" width="15.125" style="22" customWidth="1"/>
    <col min="4103" max="4103" width="8" style="22" customWidth="1"/>
    <col min="4104" max="4104" width="6.875" style="22" customWidth="1"/>
    <col min="4105" max="4105" width="3.75" style="22" customWidth="1"/>
    <col min="4106" max="4106" width="9" style="22"/>
    <col min="4107" max="4107" width="4.875" style="22" customWidth="1"/>
    <col min="4108" max="4108" width="7.5" style="22" customWidth="1"/>
    <col min="4109" max="4109" width="7" style="22" customWidth="1"/>
    <col min="4110" max="4110" width="8.125" style="22" customWidth="1"/>
    <col min="4111" max="4111" width="7.375" style="22" customWidth="1"/>
    <col min="4112" max="4112" width="5.5" style="22" customWidth="1"/>
    <col min="4113" max="4113" width="6.875" style="22" customWidth="1"/>
    <col min="4114" max="4114" width="7.375" style="22" customWidth="1"/>
    <col min="4115" max="4115" width="7.25" style="22" customWidth="1"/>
    <col min="4116" max="4352" width="9" style="22"/>
    <col min="4353" max="4353" width="3.75" style="22" customWidth="1"/>
    <col min="4354" max="4354" width="3" style="22" customWidth="1"/>
    <col min="4355" max="4355" width="17.625" style="22" customWidth="1"/>
    <col min="4356" max="4356" width="15.5" style="22" customWidth="1"/>
    <col min="4357" max="4357" width="6" style="22" customWidth="1"/>
    <col min="4358" max="4358" width="15.125" style="22" customWidth="1"/>
    <col min="4359" max="4359" width="8" style="22" customWidth="1"/>
    <col min="4360" max="4360" width="6.875" style="22" customWidth="1"/>
    <col min="4361" max="4361" width="3.75" style="22" customWidth="1"/>
    <col min="4362" max="4362" width="9" style="22"/>
    <col min="4363" max="4363" width="4.875" style="22" customWidth="1"/>
    <col min="4364" max="4364" width="7.5" style="22" customWidth="1"/>
    <col min="4365" max="4365" width="7" style="22" customWidth="1"/>
    <col min="4366" max="4366" width="8.125" style="22" customWidth="1"/>
    <col min="4367" max="4367" width="7.375" style="22" customWidth="1"/>
    <col min="4368" max="4368" width="5.5" style="22" customWidth="1"/>
    <col min="4369" max="4369" width="6.875" style="22" customWidth="1"/>
    <col min="4370" max="4370" width="7.375" style="22" customWidth="1"/>
    <col min="4371" max="4371" width="7.25" style="22" customWidth="1"/>
    <col min="4372" max="4608" width="9" style="22"/>
    <col min="4609" max="4609" width="3.75" style="22" customWidth="1"/>
    <col min="4610" max="4610" width="3" style="22" customWidth="1"/>
    <col min="4611" max="4611" width="17.625" style="22" customWidth="1"/>
    <col min="4612" max="4612" width="15.5" style="22" customWidth="1"/>
    <col min="4613" max="4613" width="6" style="22" customWidth="1"/>
    <col min="4614" max="4614" width="15.125" style="22" customWidth="1"/>
    <col min="4615" max="4615" width="8" style="22" customWidth="1"/>
    <col min="4616" max="4616" width="6.875" style="22" customWidth="1"/>
    <col min="4617" max="4617" width="3.75" style="22" customWidth="1"/>
    <col min="4618" max="4618" width="9" style="22"/>
    <col min="4619" max="4619" width="4.875" style="22" customWidth="1"/>
    <col min="4620" max="4620" width="7.5" style="22" customWidth="1"/>
    <col min="4621" max="4621" width="7" style="22" customWidth="1"/>
    <col min="4622" max="4622" width="8.125" style="22" customWidth="1"/>
    <col min="4623" max="4623" width="7.375" style="22" customWidth="1"/>
    <col min="4624" max="4624" width="5.5" style="22" customWidth="1"/>
    <col min="4625" max="4625" width="6.875" style="22" customWidth="1"/>
    <col min="4626" max="4626" width="7.375" style="22" customWidth="1"/>
    <col min="4627" max="4627" width="7.25" style="22" customWidth="1"/>
    <col min="4628" max="4864" width="9" style="22"/>
    <col min="4865" max="4865" width="3.75" style="22" customWidth="1"/>
    <col min="4866" max="4866" width="3" style="22" customWidth="1"/>
    <col min="4867" max="4867" width="17.625" style="22" customWidth="1"/>
    <col min="4868" max="4868" width="15.5" style="22" customWidth="1"/>
    <col min="4869" max="4869" width="6" style="22" customWidth="1"/>
    <col min="4870" max="4870" width="15.125" style="22" customWidth="1"/>
    <col min="4871" max="4871" width="8" style="22" customWidth="1"/>
    <col min="4872" max="4872" width="6.875" style="22" customWidth="1"/>
    <col min="4873" max="4873" width="3.75" style="22" customWidth="1"/>
    <col min="4874" max="4874" width="9" style="22"/>
    <col min="4875" max="4875" width="4.875" style="22" customWidth="1"/>
    <col min="4876" max="4876" width="7.5" style="22" customWidth="1"/>
    <col min="4877" max="4877" width="7" style="22" customWidth="1"/>
    <col min="4878" max="4878" width="8.125" style="22" customWidth="1"/>
    <col min="4879" max="4879" width="7.375" style="22" customWidth="1"/>
    <col min="4880" max="4880" width="5.5" style="22" customWidth="1"/>
    <col min="4881" max="4881" width="6.875" style="22" customWidth="1"/>
    <col min="4882" max="4882" width="7.375" style="22" customWidth="1"/>
    <col min="4883" max="4883" width="7.25" style="22" customWidth="1"/>
    <col min="4884" max="5120" width="9" style="22"/>
    <col min="5121" max="5121" width="3.75" style="22" customWidth="1"/>
    <col min="5122" max="5122" width="3" style="22" customWidth="1"/>
    <col min="5123" max="5123" width="17.625" style="22" customWidth="1"/>
    <col min="5124" max="5124" width="15.5" style="22" customWidth="1"/>
    <col min="5125" max="5125" width="6" style="22" customWidth="1"/>
    <col min="5126" max="5126" width="15.125" style="22" customWidth="1"/>
    <col min="5127" max="5127" width="8" style="22" customWidth="1"/>
    <col min="5128" max="5128" width="6.875" style="22" customWidth="1"/>
    <col min="5129" max="5129" width="3.75" style="22" customWidth="1"/>
    <col min="5130" max="5130" width="9" style="22"/>
    <col min="5131" max="5131" width="4.875" style="22" customWidth="1"/>
    <col min="5132" max="5132" width="7.5" style="22" customWidth="1"/>
    <col min="5133" max="5133" width="7" style="22" customWidth="1"/>
    <col min="5134" max="5134" width="8.125" style="22" customWidth="1"/>
    <col min="5135" max="5135" width="7.375" style="22" customWidth="1"/>
    <col min="5136" max="5136" width="5.5" style="22" customWidth="1"/>
    <col min="5137" max="5137" width="6.875" style="22" customWidth="1"/>
    <col min="5138" max="5138" width="7.375" style="22" customWidth="1"/>
    <col min="5139" max="5139" width="7.25" style="22" customWidth="1"/>
    <col min="5140" max="5376" width="9" style="22"/>
    <col min="5377" max="5377" width="3.75" style="22" customWidth="1"/>
    <col min="5378" max="5378" width="3" style="22" customWidth="1"/>
    <col min="5379" max="5379" width="17.625" style="22" customWidth="1"/>
    <col min="5380" max="5380" width="15.5" style="22" customWidth="1"/>
    <col min="5381" max="5381" width="6" style="22" customWidth="1"/>
    <col min="5382" max="5382" width="15.125" style="22" customWidth="1"/>
    <col min="5383" max="5383" width="8" style="22" customWidth="1"/>
    <col min="5384" max="5384" width="6.875" style="22" customWidth="1"/>
    <col min="5385" max="5385" width="3.75" style="22" customWidth="1"/>
    <col min="5386" max="5386" width="9" style="22"/>
    <col min="5387" max="5387" width="4.875" style="22" customWidth="1"/>
    <col min="5388" max="5388" width="7.5" style="22" customWidth="1"/>
    <col min="5389" max="5389" width="7" style="22" customWidth="1"/>
    <col min="5390" max="5390" width="8.125" style="22" customWidth="1"/>
    <col min="5391" max="5391" width="7.375" style="22" customWidth="1"/>
    <col min="5392" max="5392" width="5.5" style="22" customWidth="1"/>
    <col min="5393" max="5393" width="6.875" style="22" customWidth="1"/>
    <col min="5394" max="5394" width="7.375" style="22" customWidth="1"/>
    <col min="5395" max="5395" width="7.25" style="22" customWidth="1"/>
    <col min="5396" max="5632" width="9" style="22"/>
    <col min="5633" max="5633" width="3.75" style="22" customWidth="1"/>
    <col min="5634" max="5634" width="3" style="22" customWidth="1"/>
    <col min="5635" max="5635" width="17.625" style="22" customWidth="1"/>
    <col min="5636" max="5636" width="15.5" style="22" customWidth="1"/>
    <col min="5637" max="5637" width="6" style="22" customWidth="1"/>
    <col min="5638" max="5638" width="15.125" style="22" customWidth="1"/>
    <col min="5639" max="5639" width="8" style="22" customWidth="1"/>
    <col min="5640" max="5640" width="6.875" style="22" customWidth="1"/>
    <col min="5641" max="5641" width="3.75" style="22" customWidth="1"/>
    <col min="5642" max="5642" width="9" style="22"/>
    <col min="5643" max="5643" width="4.875" style="22" customWidth="1"/>
    <col min="5644" max="5644" width="7.5" style="22" customWidth="1"/>
    <col min="5645" max="5645" width="7" style="22" customWidth="1"/>
    <col min="5646" max="5646" width="8.125" style="22" customWidth="1"/>
    <col min="5647" max="5647" width="7.375" style="22" customWidth="1"/>
    <col min="5648" max="5648" width="5.5" style="22" customWidth="1"/>
    <col min="5649" max="5649" width="6.875" style="22" customWidth="1"/>
    <col min="5650" max="5650" width="7.375" style="22" customWidth="1"/>
    <col min="5651" max="5651" width="7.25" style="22" customWidth="1"/>
    <col min="5652" max="5888" width="9" style="22"/>
    <col min="5889" max="5889" width="3.75" style="22" customWidth="1"/>
    <col min="5890" max="5890" width="3" style="22" customWidth="1"/>
    <col min="5891" max="5891" width="17.625" style="22" customWidth="1"/>
    <col min="5892" max="5892" width="15.5" style="22" customWidth="1"/>
    <col min="5893" max="5893" width="6" style="22" customWidth="1"/>
    <col min="5894" max="5894" width="15.125" style="22" customWidth="1"/>
    <col min="5895" max="5895" width="8" style="22" customWidth="1"/>
    <col min="5896" max="5896" width="6.875" style="22" customWidth="1"/>
    <col min="5897" max="5897" width="3.75" style="22" customWidth="1"/>
    <col min="5898" max="5898" width="9" style="22"/>
    <col min="5899" max="5899" width="4.875" style="22" customWidth="1"/>
    <col min="5900" max="5900" width="7.5" style="22" customWidth="1"/>
    <col min="5901" max="5901" width="7" style="22" customWidth="1"/>
    <col min="5902" max="5902" width="8.125" style="22" customWidth="1"/>
    <col min="5903" max="5903" width="7.375" style="22" customWidth="1"/>
    <col min="5904" max="5904" width="5.5" style="22" customWidth="1"/>
    <col min="5905" max="5905" width="6.875" style="22" customWidth="1"/>
    <col min="5906" max="5906" width="7.375" style="22" customWidth="1"/>
    <col min="5907" max="5907" width="7.25" style="22" customWidth="1"/>
    <col min="5908" max="6144" width="9" style="22"/>
    <col min="6145" max="6145" width="3.75" style="22" customWidth="1"/>
    <col min="6146" max="6146" width="3" style="22" customWidth="1"/>
    <col min="6147" max="6147" width="17.625" style="22" customWidth="1"/>
    <col min="6148" max="6148" width="15.5" style="22" customWidth="1"/>
    <col min="6149" max="6149" width="6" style="22" customWidth="1"/>
    <col min="6150" max="6150" width="15.125" style="22" customWidth="1"/>
    <col min="6151" max="6151" width="8" style="22" customWidth="1"/>
    <col min="6152" max="6152" width="6.875" style="22" customWidth="1"/>
    <col min="6153" max="6153" width="3.75" style="22" customWidth="1"/>
    <col min="6154" max="6154" width="9" style="22"/>
    <col min="6155" max="6155" width="4.875" style="22" customWidth="1"/>
    <col min="6156" max="6156" width="7.5" style="22" customWidth="1"/>
    <col min="6157" max="6157" width="7" style="22" customWidth="1"/>
    <col min="6158" max="6158" width="8.125" style="22" customWidth="1"/>
    <col min="6159" max="6159" width="7.375" style="22" customWidth="1"/>
    <col min="6160" max="6160" width="5.5" style="22" customWidth="1"/>
    <col min="6161" max="6161" width="6.875" style="22" customWidth="1"/>
    <col min="6162" max="6162" width="7.375" style="22" customWidth="1"/>
    <col min="6163" max="6163" width="7.25" style="22" customWidth="1"/>
    <col min="6164" max="6400" width="9" style="22"/>
    <col min="6401" max="6401" width="3.75" style="22" customWidth="1"/>
    <col min="6402" max="6402" width="3" style="22" customWidth="1"/>
    <col min="6403" max="6403" width="17.625" style="22" customWidth="1"/>
    <col min="6404" max="6404" width="15.5" style="22" customWidth="1"/>
    <col min="6405" max="6405" width="6" style="22" customWidth="1"/>
    <col min="6406" max="6406" width="15.125" style="22" customWidth="1"/>
    <col min="6407" max="6407" width="8" style="22" customWidth="1"/>
    <col min="6408" max="6408" width="6.875" style="22" customWidth="1"/>
    <col min="6409" max="6409" width="3.75" style="22" customWidth="1"/>
    <col min="6410" max="6410" width="9" style="22"/>
    <col min="6411" max="6411" width="4.875" style="22" customWidth="1"/>
    <col min="6412" max="6412" width="7.5" style="22" customWidth="1"/>
    <col min="6413" max="6413" width="7" style="22" customWidth="1"/>
    <col min="6414" max="6414" width="8.125" style="22" customWidth="1"/>
    <col min="6415" max="6415" width="7.375" style="22" customWidth="1"/>
    <col min="6416" max="6416" width="5.5" style="22" customWidth="1"/>
    <col min="6417" max="6417" width="6.875" style="22" customWidth="1"/>
    <col min="6418" max="6418" width="7.375" style="22" customWidth="1"/>
    <col min="6419" max="6419" width="7.25" style="22" customWidth="1"/>
    <col min="6420" max="6656" width="9" style="22"/>
    <col min="6657" max="6657" width="3.75" style="22" customWidth="1"/>
    <col min="6658" max="6658" width="3" style="22" customWidth="1"/>
    <col min="6659" max="6659" width="17.625" style="22" customWidth="1"/>
    <col min="6660" max="6660" width="15.5" style="22" customWidth="1"/>
    <col min="6661" max="6661" width="6" style="22" customWidth="1"/>
    <col min="6662" max="6662" width="15.125" style="22" customWidth="1"/>
    <col min="6663" max="6663" width="8" style="22" customWidth="1"/>
    <col min="6664" max="6664" width="6.875" style="22" customWidth="1"/>
    <col min="6665" max="6665" width="3.75" style="22" customWidth="1"/>
    <col min="6666" max="6666" width="9" style="22"/>
    <col min="6667" max="6667" width="4.875" style="22" customWidth="1"/>
    <col min="6668" max="6668" width="7.5" style="22" customWidth="1"/>
    <col min="6669" max="6669" width="7" style="22" customWidth="1"/>
    <col min="6670" max="6670" width="8.125" style="22" customWidth="1"/>
    <col min="6671" max="6671" width="7.375" style="22" customWidth="1"/>
    <col min="6672" max="6672" width="5.5" style="22" customWidth="1"/>
    <col min="6673" max="6673" width="6.875" style="22" customWidth="1"/>
    <col min="6674" max="6674" width="7.375" style="22" customWidth="1"/>
    <col min="6675" max="6675" width="7.25" style="22" customWidth="1"/>
    <col min="6676" max="6912" width="9" style="22"/>
    <col min="6913" max="6913" width="3.75" style="22" customWidth="1"/>
    <col min="6914" max="6914" width="3" style="22" customWidth="1"/>
    <col min="6915" max="6915" width="17.625" style="22" customWidth="1"/>
    <col min="6916" max="6916" width="15.5" style="22" customWidth="1"/>
    <col min="6917" max="6917" width="6" style="22" customWidth="1"/>
    <col min="6918" max="6918" width="15.125" style="22" customWidth="1"/>
    <col min="6919" max="6919" width="8" style="22" customWidth="1"/>
    <col min="6920" max="6920" width="6.875" style="22" customWidth="1"/>
    <col min="6921" max="6921" width="3.75" style="22" customWidth="1"/>
    <col min="6922" max="6922" width="9" style="22"/>
    <col min="6923" max="6923" width="4.875" style="22" customWidth="1"/>
    <col min="6924" max="6924" width="7.5" style="22" customWidth="1"/>
    <col min="6925" max="6925" width="7" style="22" customWidth="1"/>
    <col min="6926" max="6926" width="8.125" style="22" customWidth="1"/>
    <col min="6927" max="6927" width="7.375" style="22" customWidth="1"/>
    <col min="6928" max="6928" width="5.5" style="22" customWidth="1"/>
    <col min="6929" max="6929" width="6.875" style="22" customWidth="1"/>
    <col min="6930" max="6930" width="7.375" style="22" customWidth="1"/>
    <col min="6931" max="6931" width="7.25" style="22" customWidth="1"/>
    <col min="6932" max="7168" width="9" style="22"/>
    <col min="7169" max="7169" width="3.75" style="22" customWidth="1"/>
    <col min="7170" max="7170" width="3" style="22" customWidth="1"/>
    <col min="7171" max="7171" width="17.625" style="22" customWidth="1"/>
    <col min="7172" max="7172" width="15.5" style="22" customWidth="1"/>
    <col min="7173" max="7173" width="6" style="22" customWidth="1"/>
    <col min="7174" max="7174" width="15.125" style="22" customWidth="1"/>
    <col min="7175" max="7175" width="8" style="22" customWidth="1"/>
    <col min="7176" max="7176" width="6.875" style="22" customWidth="1"/>
    <col min="7177" max="7177" width="3.75" style="22" customWidth="1"/>
    <col min="7178" max="7178" width="9" style="22"/>
    <col min="7179" max="7179" width="4.875" style="22" customWidth="1"/>
    <col min="7180" max="7180" width="7.5" style="22" customWidth="1"/>
    <col min="7181" max="7181" width="7" style="22" customWidth="1"/>
    <col min="7182" max="7182" width="8.125" style="22" customWidth="1"/>
    <col min="7183" max="7183" width="7.375" style="22" customWidth="1"/>
    <col min="7184" max="7184" width="5.5" style="22" customWidth="1"/>
    <col min="7185" max="7185" width="6.875" style="22" customWidth="1"/>
    <col min="7186" max="7186" width="7.375" style="22" customWidth="1"/>
    <col min="7187" max="7187" width="7.25" style="22" customWidth="1"/>
    <col min="7188" max="7424" width="9" style="22"/>
    <col min="7425" max="7425" width="3.75" style="22" customWidth="1"/>
    <col min="7426" max="7426" width="3" style="22" customWidth="1"/>
    <col min="7427" max="7427" width="17.625" style="22" customWidth="1"/>
    <col min="7428" max="7428" width="15.5" style="22" customWidth="1"/>
    <col min="7429" max="7429" width="6" style="22" customWidth="1"/>
    <col min="7430" max="7430" width="15.125" style="22" customWidth="1"/>
    <col min="7431" max="7431" width="8" style="22" customWidth="1"/>
    <col min="7432" max="7432" width="6.875" style="22" customWidth="1"/>
    <col min="7433" max="7433" width="3.75" style="22" customWidth="1"/>
    <col min="7434" max="7434" width="9" style="22"/>
    <col min="7435" max="7435" width="4.875" style="22" customWidth="1"/>
    <col min="7436" max="7436" width="7.5" style="22" customWidth="1"/>
    <col min="7437" max="7437" width="7" style="22" customWidth="1"/>
    <col min="7438" max="7438" width="8.125" style="22" customWidth="1"/>
    <col min="7439" max="7439" width="7.375" style="22" customWidth="1"/>
    <col min="7440" max="7440" width="5.5" style="22" customWidth="1"/>
    <col min="7441" max="7441" width="6.875" style="22" customWidth="1"/>
    <col min="7442" max="7442" width="7.375" style="22" customWidth="1"/>
    <col min="7443" max="7443" width="7.25" style="22" customWidth="1"/>
    <col min="7444" max="7680" width="9" style="22"/>
    <col min="7681" max="7681" width="3.75" style="22" customWidth="1"/>
    <col min="7682" max="7682" width="3" style="22" customWidth="1"/>
    <col min="7683" max="7683" width="17.625" style="22" customWidth="1"/>
    <col min="7684" max="7684" width="15.5" style="22" customWidth="1"/>
    <col min="7685" max="7685" width="6" style="22" customWidth="1"/>
    <col min="7686" max="7686" width="15.125" style="22" customWidth="1"/>
    <col min="7687" max="7687" width="8" style="22" customWidth="1"/>
    <col min="7688" max="7688" width="6.875" style="22" customWidth="1"/>
    <col min="7689" max="7689" width="3.75" style="22" customWidth="1"/>
    <col min="7690" max="7690" width="9" style="22"/>
    <col min="7691" max="7691" width="4.875" style="22" customWidth="1"/>
    <col min="7692" max="7692" width="7.5" style="22" customWidth="1"/>
    <col min="7693" max="7693" width="7" style="22" customWidth="1"/>
    <col min="7694" max="7694" width="8.125" style="22" customWidth="1"/>
    <col min="7695" max="7695" width="7.375" style="22" customWidth="1"/>
    <col min="7696" max="7696" width="5.5" style="22" customWidth="1"/>
    <col min="7697" max="7697" width="6.875" style="22" customWidth="1"/>
    <col min="7698" max="7698" width="7.375" style="22" customWidth="1"/>
    <col min="7699" max="7699" width="7.25" style="22" customWidth="1"/>
    <col min="7700" max="7936" width="9" style="22"/>
    <col min="7937" max="7937" width="3.75" style="22" customWidth="1"/>
    <col min="7938" max="7938" width="3" style="22" customWidth="1"/>
    <col min="7939" max="7939" width="17.625" style="22" customWidth="1"/>
    <col min="7940" max="7940" width="15.5" style="22" customWidth="1"/>
    <col min="7941" max="7941" width="6" style="22" customWidth="1"/>
    <col min="7942" max="7942" width="15.125" style="22" customWidth="1"/>
    <col min="7943" max="7943" width="8" style="22" customWidth="1"/>
    <col min="7944" max="7944" width="6.875" style="22" customWidth="1"/>
    <col min="7945" max="7945" width="3.75" style="22" customWidth="1"/>
    <col min="7946" max="7946" width="9" style="22"/>
    <col min="7947" max="7947" width="4.875" style="22" customWidth="1"/>
    <col min="7948" max="7948" width="7.5" style="22" customWidth="1"/>
    <col min="7949" max="7949" width="7" style="22" customWidth="1"/>
    <col min="7950" max="7950" width="8.125" style="22" customWidth="1"/>
    <col min="7951" max="7951" width="7.375" style="22" customWidth="1"/>
    <col min="7952" max="7952" width="5.5" style="22" customWidth="1"/>
    <col min="7953" max="7953" width="6.875" style="22" customWidth="1"/>
    <col min="7954" max="7954" width="7.375" style="22" customWidth="1"/>
    <col min="7955" max="7955" width="7.25" style="22" customWidth="1"/>
    <col min="7956" max="8192" width="9" style="22"/>
    <col min="8193" max="8193" width="3.75" style="22" customWidth="1"/>
    <col min="8194" max="8194" width="3" style="22" customWidth="1"/>
    <col min="8195" max="8195" width="17.625" style="22" customWidth="1"/>
    <col min="8196" max="8196" width="15.5" style="22" customWidth="1"/>
    <col min="8197" max="8197" width="6" style="22" customWidth="1"/>
    <col min="8198" max="8198" width="15.125" style="22" customWidth="1"/>
    <col min="8199" max="8199" width="8" style="22" customWidth="1"/>
    <col min="8200" max="8200" width="6.875" style="22" customWidth="1"/>
    <col min="8201" max="8201" width="3.75" style="22" customWidth="1"/>
    <col min="8202" max="8202" width="9" style="22"/>
    <col min="8203" max="8203" width="4.875" style="22" customWidth="1"/>
    <col min="8204" max="8204" width="7.5" style="22" customWidth="1"/>
    <col min="8205" max="8205" width="7" style="22" customWidth="1"/>
    <col min="8206" max="8206" width="8.125" style="22" customWidth="1"/>
    <col min="8207" max="8207" width="7.375" style="22" customWidth="1"/>
    <col min="8208" max="8208" width="5.5" style="22" customWidth="1"/>
    <col min="8209" max="8209" width="6.875" style="22" customWidth="1"/>
    <col min="8210" max="8210" width="7.375" style="22" customWidth="1"/>
    <col min="8211" max="8211" width="7.25" style="22" customWidth="1"/>
    <col min="8212" max="8448" width="9" style="22"/>
    <col min="8449" max="8449" width="3.75" style="22" customWidth="1"/>
    <col min="8450" max="8450" width="3" style="22" customWidth="1"/>
    <col min="8451" max="8451" width="17.625" style="22" customWidth="1"/>
    <col min="8452" max="8452" width="15.5" style="22" customWidth="1"/>
    <col min="8453" max="8453" width="6" style="22" customWidth="1"/>
    <col min="8454" max="8454" width="15.125" style="22" customWidth="1"/>
    <col min="8455" max="8455" width="8" style="22" customWidth="1"/>
    <col min="8456" max="8456" width="6.875" style="22" customWidth="1"/>
    <col min="8457" max="8457" width="3.75" style="22" customWidth="1"/>
    <col min="8458" max="8458" width="9" style="22"/>
    <col min="8459" max="8459" width="4.875" style="22" customWidth="1"/>
    <col min="8460" max="8460" width="7.5" style="22" customWidth="1"/>
    <col min="8461" max="8461" width="7" style="22" customWidth="1"/>
    <col min="8462" max="8462" width="8.125" style="22" customWidth="1"/>
    <col min="8463" max="8463" width="7.375" style="22" customWidth="1"/>
    <col min="8464" max="8464" width="5.5" style="22" customWidth="1"/>
    <col min="8465" max="8465" width="6.875" style="22" customWidth="1"/>
    <col min="8466" max="8466" width="7.375" style="22" customWidth="1"/>
    <col min="8467" max="8467" width="7.25" style="22" customWidth="1"/>
    <col min="8468" max="8704" width="9" style="22"/>
    <col min="8705" max="8705" width="3.75" style="22" customWidth="1"/>
    <col min="8706" max="8706" width="3" style="22" customWidth="1"/>
    <col min="8707" max="8707" width="17.625" style="22" customWidth="1"/>
    <col min="8708" max="8708" width="15.5" style="22" customWidth="1"/>
    <col min="8709" max="8709" width="6" style="22" customWidth="1"/>
    <col min="8710" max="8710" width="15.125" style="22" customWidth="1"/>
    <col min="8711" max="8711" width="8" style="22" customWidth="1"/>
    <col min="8712" max="8712" width="6.875" style="22" customWidth="1"/>
    <col min="8713" max="8713" width="3.75" style="22" customWidth="1"/>
    <col min="8714" max="8714" width="9" style="22"/>
    <col min="8715" max="8715" width="4.875" style="22" customWidth="1"/>
    <col min="8716" max="8716" width="7.5" style="22" customWidth="1"/>
    <col min="8717" max="8717" width="7" style="22" customWidth="1"/>
    <col min="8718" max="8718" width="8.125" style="22" customWidth="1"/>
    <col min="8719" max="8719" width="7.375" style="22" customWidth="1"/>
    <col min="8720" max="8720" width="5.5" style="22" customWidth="1"/>
    <col min="8721" max="8721" width="6.875" style="22" customWidth="1"/>
    <col min="8722" max="8722" width="7.375" style="22" customWidth="1"/>
    <col min="8723" max="8723" width="7.25" style="22" customWidth="1"/>
    <col min="8724" max="8960" width="9" style="22"/>
    <col min="8961" max="8961" width="3.75" style="22" customWidth="1"/>
    <col min="8962" max="8962" width="3" style="22" customWidth="1"/>
    <col min="8963" max="8963" width="17.625" style="22" customWidth="1"/>
    <col min="8964" max="8964" width="15.5" style="22" customWidth="1"/>
    <col min="8965" max="8965" width="6" style="22" customWidth="1"/>
    <col min="8966" max="8966" width="15.125" style="22" customWidth="1"/>
    <col min="8967" max="8967" width="8" style="22" customWidth="1"/>
    <col min="8968" max="8968" width="6.875" style="22" customWidth="1"/>
    <col min="8969" max="8969" width="3.75" style="22" customWidth="1"/>
    <col min="8970" max="8970" width="9" style="22"/>
    <col min="8971" max="8971" width="4.875" style="22" customWidth="1"/>
    <col min="8972" max="8972" width="7.5" style="22" customWidth="1"/>
    <col min="8973" max="8973" width="7" style="22" customWidth="1"/>
    <col min="8974" max="8974" width="8.125" style="22" customWidth="1"/>
    <col min="8975" max="8975" width="7.375" style="22" customWidth="1"/>
    <col min="8976" max="8976" width="5.5" style="22" customWidth="1"/>
    <col min="8977" max="8977" width="6.875" style="22" customWidth="1"/>
    <col min="8978" max="8978" width="7.375" style="22" customWidth="1"/>
    <col min="8979" max="8979" width="7.25" style="22" customWidth="1"/>
    <col min="8980" max="9216" width="9" style="22"/>
    <col min="9217" max="9217" width="3.75" style="22" customWidth="1"/>
    <col min="9218" max="9218" width="3" style="22" customWidth="1"/>
    <col min="9219" max="9219" width="17.625" style="22" customWidth="1"/>
    <col min="9220" max="9220" width="15.5" style="22" customWidth="1"/>
    <col min="9221" max="9221" width="6" style="22" customWidth="1"/>
    <col min="9222" max="9222" width="15.125" style="22" customWidth="1"/>
    <col min="9223" max="9223" width="8" style="22" customWidth="1"/>
    <col min="9224" max="9224" width="6.875" style="22" customWidth="1"/>
    <col min="9225" max="9225" width="3.75" style="22" customWidth="1"/>
    <col min="9226" max="9226" width="9" style="22"/>
    <col min="9227" max="9227" width="4.875" style="22" customWidth="1"/>
    <col min="9228" max="9228" width="7.5" style="22" customWidth="1"/>
    <col min="9229" max="9229" width="7" style="22" customWidth="1"/>
    <col min="9230" max="9230" width="8.125" style="22" customWidth="1"/>
    <col min="9231" max="9231" width="7.375" style="22" customWidth="1"/>
    <col min="9232" max="9232" width="5.5" style="22" customWidth="1"/>
    <col min="9233" max="9233" width="6.875" style="22" customWidth="1"/>
    <col min="9234" max="9234" width="7.375" style="22" customWidth="1"/>
    <col min="9235" max="9235" width="7.25" style="22" customWidth="1"/>
    <col min="9236" max="9472" width="9" style="22"/>
    <col min="9473" max="9473" width="3.75" style="22" customWidth="1"/>
    <col min="9474" max="9474" width="3" style="22" customWidth="1"/>
    <col min="9475" max="9475" width="17.625" style="22" customWidth="1"/>
    <col min="9476" max="9476" width="15.5" style="22" customWidth="1"/>
    <col min="9477" max="9477" width="6" style="22" customWidth="1"/>
    <col min="9478" max="9478" width="15.125" style="22" customWidth="1"/>
    <col min="9479" max="9479" width="8" style="22" customWidth="1"/>
    <col min="9480" max="9480" width="6.875" style="22" customWidth="1"/>
    <col min="9481" max="9481" width="3.75" style="22" customWidth="1"/>
    <col min="9482" max="9482" width="9" style="22"/>
    <col min="9483" max="9483" width="4.875" style="22" customWidth="1"/>
    <col min="9484" max="9484" width="7.5" style="22" customWidth="1"/>
    <col min="9485" max="9485" width="7" style="22" customWidth="1"/>
    <col min="9486" max="9486" width="8.125" style="22" customWidth="1"/>
    <col min="9487" max="9487" width="7.375" style="22" customWidth="1"/>
    <col min="9488" max="9488" width="5.5" style="22" customWidth="1"/>
    <col min="9489" max="9489" width="6.875" style="22" customWidth="1"/>
    <col min="9490" max="9490" width="7.375" style="22" customWidth="1"/>
    <col min="9491" max="9491" width="7.25" style="22" customWidth="1"/>
    <col min="9492" max="9728" width="9" style="22"/>
    <col min="9729" max="9729" width="3.75" style="22" customWidth="1"/>
    <col min="9730" max="9730" width="3" style="22" customWidth="1"/>
    <col min="9731" max="9731" width="17.625" style="22" customWidth="1"/>
    <col min="9732" max="9732" width="15.5" style="22" customWidth="1"/>
    <col min="9733" max="9733" width="6" style="22" customWidth="1"/>
    <col min="9734" max="9734" width="15.125" style="22" customWidth="1"/>
    <col min="9735" max="9735" width="8" style="22" customWidth="1"/>
    <col min="9736" max="9736" width="6.875" style="22" customWidth="1"/>
    <col min="9737" max="9737" width="3.75" style="22" customWidth="1"/>
    <col min="9738" max="9738" width="9" style="22"/>
    <col min="9739" max="9739" width="4.875" style="22" customWidth="1"/>
    <col min="9740" max="9740" width="7.5" style="22" customWidth="1"/>
    <col min="9741" max="9741" width="7" style="22" customWidth="1"/>
    <col min="9742" max="9742" width="8.125" style="22" customWidth="1"/>
    <col min="9743" max="9743" width="7.375" style="22" customWidth="1"/>
    <col min="9744" max="9744" width="5.5" style="22" customWidth="1"/>
    <col min="9745" max="9745" width="6.875" style="22" customWidth="1"/>
    <col min="9746" max="9746" width="7.375" style="22" customWidth="1"/>
    <col min="9747" max="9747" width="7.25" style="22" customWidth="1"/>
    <col min="9748" max="9984" width="9" style="22"/>
    <col min="9985" max="9985" width="3.75" style="22" customWidth="1"/>
    <col min="9986" max="9986" width="3" style="22" customWidth="1"/>
    <col min="9987" max="9987" width="17.625" style="22" customWidth="1"/>
    <col min="9988" max="9988" width="15.5" style="22" customWidth="1"/>
    <col min="9989" max="9989" width="6" style="22" customWidth="1"/>
    <col min="9990" max="9990" width="15.125" style="22" customWidth="1"/>
    <col min="9991" max="9991" width="8" style="22" customWidth="1"/>
    <col min="9992" max="9992" width="6.875" style="22" customWidth="1"/>
    <col min="9993" max="9993" width="3.75" style="22" customWidth="1"/>
    <col min="9994" max="9994" width="9" style="22"/>
    <col min="9995" max="9995" width="4.875" style="22" customWidth="1"/>
    <col min="9996" max="9996" width="7.5" style="22" customWidth="1"/>
    <col min="9997" max="9997" width="7" style="22" customWidth="1"/>
    <col min="9998" max="9998" width="8.125" style="22" customWidth="1"/>
    <col min="9999" max="9999" width="7.375" style="22" customWidth="1"/>
    <col min="10000" max="10000" width="5.5" style="22" customWidth="1"/>
    <col min="10001" max="10001" width="6.875" style="22" customWidth="1"/>
    <col min="10002" max="10002" width="7.375" style="22" customWidth="1"/>
    <col min="10003" max="10003" width="7.25" style="22" customWidth="1"/>
    <col min="10004" max="10240" width="9" style="22"/>
    <col min="10241" max="10241" width="3.75" style="22" customWidth="1"/>
    <col min="10242" max="10242" width="3" style="22" customWidth="1"/>
    <col min="10243" max="10243" width="17.625" style="22" customWidth="1"/>
    <col min="10244" max="10244" width="15.5" style="22" customWidth="1"/>
    <col min="10245" max="10245" width="6" style="22" customWidth="1"/>
    <col min="10246" max="10246" width="15.125" style="22" customWidth="1"/>
    <col min="10247" max="10247" width="8" style="22" customWidth="1"/>
    <col min="10248" max="10248" width="6.875" style="22" customWidth="1"/>
    <col min="10249" max="10249" width="3.75" style="22" customWidth="1"/>
    <col min="10250" max="10250" width="9" style="22"/>
    <col min="10251" max="10251" width="4.875" style="22" customWidth="1"/>
    <col min="10252" max="10252" width="7.5" style="22" customWidth="1"/>
    <col min="10253" max="10253" width="7" style="22" customWidth="1"/>
    <col min="10254" max="10254" width="8.125" style="22" customWidth="1"/>
    <col min="10255" max="10255" width="7.375" style="22" customWidth="1"/>
    <col min="10256" max="10256" width="5.5" style="22" customWidth="1"/>
    <col min="10257" max="10257" width="6.875" style="22" customWidth="1"/>
    <col min="10258" max="10258" width="7.375" style="22" customWidth="1"/>
    <col min="10259" max="10259" width="7.25" style="22" customWidth="1"/>
    <col min="10260" max="10496" width="9" style="22"/>
    <col min="10497" max="10497" width="3.75" style="22" customWidth="1"/>
    <col min="10498" max="10498" width="3" style="22" customWidth="1"/>
    <col min="10499" max="10499" width="17.625" style="22" customWidth="1"/>
    <col min="10500" max="10500" width="15.5" style="22" customWidth="1"/>
    <col min="10501" max="10501" width="6" style="22" customWidth="1"/>
    <col min="10502" max="10502" width="15.125" style="22" customWidth="1"/>
    <col min="10503" max="10503" width="8" style="22" customWidth="1"/>
    <col min="10504" max="10504" width="6.875" style="22" customWidth="1"/>
    <col min="10505" max="10505" width="3.75" style="22" customWidth="1"/>
    <col min="10506" max="10506" width="9" style="22"/>
    <col min="10507" max="10507" width="4.875" style="22" customWidth="1"/>
    <col min="10508" max="10508" width="7.5" style="22" customWidth="1"/>
    <col min="10509" max="10509" width="7" style="22" customWidth="1"/>
    <col min="10510" max="10510" width="8.125" style="22" customWidth="1"/>
    <col min="10511" max="10511" width="7.375" style="22" customWidth="1"/>
    <col min="10512" max="10512" width="5.5" style="22" customWidth="1"/>
    <col min="10513" max="10513" width="6.875" style="22" customWidth="1"/>
    <col min="10514" max="10514" width="7.375" style="22" customWidth="1"/>
    <col min="10515" max="10515" width="7.25" style="22" customWidth="1"/>
    <col min="10516" max="10752" width="9" style="22"/>
    <col min="10753" max="10753" width="3.75" style="22" customWidth="1"/>
    <col min="10754" max="10754" width="3" style="22" customWidth="1"/>
    <col min="10755" max="10755" width="17.625" style="22" customWidth="1"/>
    <col min="10756" max="10756" width="15.5" style="22" customWidth="1"/>
    <col min="10757" max="10757" width="6" style="22" customWidth="1"/>
    <col min="10758" max="10758" width="15.125" style="22" customWidth="1"/>
    <col min="10759" max="10759" width="8" style="22" customWidth="1"/>
    <col min="10760" max="10760" width="6.875" style="22" customWidth="1"/>
    <col min="10761" max="10761" width="3.75" style="22" customWidth="1"/>
    <col min="10762" max="10762" width="9" style="22"/>
    <col min="10763" max="10763" width="4.875" style="22" customWidth="1"/>
    <col min="10764" max="10764" width="7.5" style="22" customWidth="1"/>
    <col min="10765" max="10765" width="7" style="22" customWidth="1"/>
    <col min="10766" max="10766" width="8.125" style="22" customWidth="1"/>
    <col min="10767" max="10767" width="7.375" style="22" customWidth="1"/>
    <col min="10768" max="10768" width="5.5" style="22" customWidth="1"/>
    <col min="10769" max="10769" width="6.875" style="22" customWidth="1"/>
    <col min="10770" max="10770" width="7.375" style="22" customWidth="1"/>
    <col min="10771" max="10771" width="7.25" style="22" customWidth="1"/>
    <col min="10772" max="11008" width="9" style="22"/>
    <col min="11009" max="11009" width="3.75" style="22" customWidth="1"/>
    <col min="11010" max="11010" width="3" style="22" customWidth="1"/>
    <col min="11011" max="11011" width="17.625" style="22" customWidth="1"/>
    <col min="11012" max="11012" width="15.5" style="22" customWidth="1"/>
    <col min="11013" max="11013" width="6" style="22" customWidth="1"/>
    <col min="11014" max="11014" width="15.125" style="22" customWidth="1"/>
    <col min="11015" max="11015" width="8" style="22" customWidth="1"/>
    <col min="11016" max="11016" width="6.875" style="22" customWidth="1"/>
    <col min="11017" max="11017" width="3.75" style="22" customWidth="1"/>
    <col min="11018" max="11018" width="9" style="22"/>
    <col min="11019" max="11019" width="4.875" style="22" customWidth="1"/>
    <col min="11020" max="11020" width="7.5" style="22" customWidth="1"/>
    <col min="11021" max="11021" width="7" style="22" customWidth="1"/>
    <col min="11022" max="11022" width="8.125" style="22" customWidth="1"/>
    <col min="11023" max="11023" width="7.375" style="22" customWidth="1"/>
    <col min="11024" max="11024" width="5.5" style="22" customWidth="1"/>
    <col min="11025" max="11025" width="6.875" style="22" customWidth="1"/>
    <col min="11026" max="11026" width="7.375" style="22" customWidth="1"/>
    <col min="11027" max="11027" width="7.25" style="22" customWidth="1"/>
    <col min="11028" max="11264" width="9" style="22"/>
    <col min="11265" max="11265" width="3.75" style="22" customWidth="1"/>
    <col min="11266" max="11266" width="3" style="22" customWidth="1"/>
    <col min="11267" max="11267" width="17.625" style="22" customWidth="1"/>
    <col min="11268" max="11268" width="15.5" style="22" customWidth="1"/>
    <col min="11269" max="11269" width="6" style="22" customWidth="1"/>
    <col min="11270" max="11270" width="15.125" style="22" customWidth="1"/>
    <col min="11271" max="11271" width="8" style="22" customWidth="1"/>
    <col min="11272" max="11272" width="6.875" style="22" customWidth="1"/>
    <col min="11273" max="11273" width="3.75" style="22" customWidth="1"/>
    <col min="11274" max="11274" width="9" style="22"/>
    <col min="11275" max="11275" width="4.875" style="22" customWidth="1"/>
    <col min="11276" max="11276" width="7.5" style="22" customWidth="1"/>
    <col min="11277" max="11277" width="7" style="22" customWidth="1"/>
    <col min="11278" max="11278" width="8.125" style="22" customWidth="1"/>
    <col min="11279" max="11279" width="7.375" style="22" customWidth="1"/>
    <col min="11280" max="11280" width="5.5" style="22" customWidth="1"/>
    <col min="11281" max="11281" width="6.875" style="22" customWidth="1"/>
    <col min="11282" max="11282" width="7.375" style="22" customWidth="1"/>
    <col min="11283" max="11283" width="7.25" style="22" customWidth="1"/>
    <col min="11284" max="11520" width="9" style="22"/>
    <col min="11521" max="11521" width="3.75" style="22" customWidth="1"/>
    <col min="11522" max="11522" width="3" style="22" customWidth="1"/>
    <col min="11523" max="11523" width="17.625" style="22" customWidth="1"/>
    <col min="11524" max="11524" width="15.5" style="22" customWidth="1"/>
    <col min="11525" max="11525" width="6" style="22" customWidth="1"/>
    <col min="11526" max="11526" width="15.125" style="22" customWidth="1"/>
    <col min="11527" max="11527" width="8" style="22" customWidth="1"/>
    <col min="11528" max="11528" width="6.875" style="22" customWidth="1"/>
    <col min="11529" max="11529" width="3.75" style="22" customWidth="1"/>
    <col min="11530" max="11530" width="9" style="22"/>
    <col min="11531" max="11531" width="4.875" style="22" customWidth="1"/>
    <col min="11532" max="11532" width="7.5" style="22" customWidth="1"/>
    <col min="11533" max="11533" width="7" style="22" customWidth="1"/>
    <col min="11534" max="11534" width="8.125" style="22" customWidth="1"/>
    <col min="11535" max="11535" width="7.375" style="22" customWidth="1"/>
    <col min="11536" max="11536" width="5.5" style="22" customWidth="1"/>
    <col min="11537" max="11537" width="6.875" style="22" customWidth="1"/>
    <col min="11538" max="11538" width="7.375" style="22" customWidth="1"/>
    <col min="11539" max="11539" width="7.25" style="22" customWidth="1"/>
    <col min="11540" max="11776" width="9" style="22"/>
    <col min="11777" max="11777" width="3.75" style="22" customWidth="1"/>
    <col min="11778" max="11778" width="3" style="22" customWidth="1"/>
    <col min="11779" max="11779" width="17.625" style="22" customWidth="1"/>
    <col min="11780" max="11780" width="15.5" style="22" customWidth="1"/>
    <col min="11781" max="11781" width="6" style="22" customWidth="1"/>
    <col min="11782" max="11782" width="15.125" style="22" customWidth="1"/>
    <col min="11783" max="11783" width="8" style="22" customWidth="1"/>
    <col min="11784" max="11784" width="6.875" style="22" customWidth="1"/>
    <col min="11785" max="11785" width="3.75" style="22" customWidth="1"/>
    <col min="11786" max="11786" width="9" style="22"/>
    <col min="11787" max="11787" width="4.875" style="22" customWidth="1"/>
    <col min="11788" max="11788" width="7.5" style="22" customWidth="1"/>
    <col min="11789" max="11789" width="7" style="22" customWidth="1"/>
    <col min="11790" max="11790" width="8.125" style="22" customWidth="1"/>
    <col min="11791" max="11791" width="7.375" style="22" customWidth="1"/>
    <col min="11792" max="11792" width="5.5" style="22" customWidth="1"/>
    <col min="11793" max="11793" width="6.875" style="22" customWidth="1"/>
    <col min="11794" max="11794" width="7.375" style="22" customWidth="1"/>
    <col min="11795" max="11795" width="7.25" style="22" customWidth="1"/>
    <col min="11796" max="12032" width="9" style="22"/>
    <col min="12033" max="12033" width="3.75" style="22" customWidth="1"/>
    <col min="12034" max="12034" width="3" style="22" customWidth="1"/>
    <col min="12035" max="12035" width="17.625" style="22" customWidth="1"/>
    <col min="12036" max="12036" width="15.5" style="22" customWidth="1"/>
    <col min="12037" max="12037" width="6" style="22" customWidth="1"/>
    <col min="12038" max="12038" width="15.125" style="22" customWidth="1"/>
    <col min="12039" max="12039" width="8" style="22" customWidth="1"/>
    <col min="12040" max="12040" width="6.875" style="22" customWidth="1"/>
    <col min="12041" max="12041" width="3.75" style="22" customWidth="1"/>
    <col min="12042" max="12042" width="9" style="22"/>
    <col min="12043" max="12043" width="4.875" style="22" customWidth="1"/>
    <col min="12044" max="12044" width="7.5" style="22" customWidth="1"/>
    <col min="12045" max="12045" width="7" style="22" customWidth="1"/>
    <col min="12046" max="12046" width="8.125" style="22" customWidth="1"/>
    <col min="12047" max="12047" width="7.375" style="22" customWidth="1"/>
    <col min="12048" max="12048" width="5.5" style="22" customWidth="1"/>
    <col min="12049" max="12049" width="6.875" style="22" customWidth="1"/>
    <col min="12050" max="12050" width="7.375" style="22" customWidth="1"/>
    <col min="12051" max="12051" width="7.25" style="22" customWidth="1"/>
    <col min="12052" max="12288" width="9" style="22"/>
    <col min="12289" max="12289" width="3.75" style="22" customWidth="1"/>
    <col min="12290" max="12290" width="3" style="22" customWidth="1"/>
    <col min="12291" max="12291" width="17.625" style="22" customWidth="1"/>
    <col min="12292" max="12292" width="15.5" style="22" customWidth="1"/>
    <col min="12293" max="12293" width="6" style="22" customWidth="1"/>
    <col min="12294" max="12294" width="15.125" style="22" customWidth="1"/>
    <col min="12295" max="12295" width="8" style="22" customWidth="1"/>
    <col min="12296" max="12296" width="6.875" style="22" customWidth="1"/>
    <col min="12297" max="12297" width="3.75" style="22" customWidth="1"/>
    <col min="12298" max="12298" width="9" style="22"/>
    <col min="12299" max="12299" width="4.875" style="22" customWidth="1"/>
    <col min="12300" max="12300" width="7.5" style="22" customWidth="1"/>
    <col min="12301" max="12301" width="7" style="22" customWidth="1"/>
    <col min="12302" max="12302" width="8.125" style="22" customWidth="1"/>
    <col min="12303" max="12303" width="7.375" style="22" customWidth="1"/>
    <col min="12304" max="12304" width="5.5" style="22" customWidth="1"/>
    <col min="12305" max="12305" width="6.875" style="22" customWidth="1"/>
    <col min="12306" max="12306" width="7.375" style="22" customWidth="1"/>
    <col min="12307" max="12307" width="7.25" style="22" customWidth="1"/>
    <col min="12308" max="12544" width="9" style="22"/>
    <col min="12545" max="12545" width="3.75" style="22" customWidth="1"/>
    <col min="12546" max="12546" width="3" style="22" customWidth="1"/>
    <col min="12547" max="12547" width="17.625" style="22" customWidth="1"/>
    <col min="12548" max="12548" width="15.5" style="22" customWidth="1"/>
    <col min="12549" max="12549" width="6" style="22" customWidth="1"/>
    <col min="12550" max="12550" width="15.125" style="22" customWidth="1"/>
    <col min="12551" max="12551" width="8" style="22" customWidth="1"/>
    <col min="12552" max="12552" width="6.875" style="22" customWidth="1"/>
    <col min="12553" max="12553" width="3.75" style="22" customWidth="1"/>
    <col min="12554" max="12554" width="9" style="22"/>
    <col min="12555" max="12555" width="4.875" style="22" customWidth="1"/>
    <col min="12556" max="12556" width="7.5" style="22" customWidth="1"/>
    <col min="12557" max="12557" width="7" style="22" customWidth="1"/>
    <col min="12558" max="12558" width="8.125" style="22" customWidth="1"/>
    <col min="12559" max="12559" width="7.375" style="22" customWidth="1"/>
    <col min="12560" max="12560" width="5.5" style="22" customWidth="1"/>
    <col min="12561" max="12561" width="6.875" style="22" customWidth="1"/>
    <col min="12562" max="12562" width="7.375" style="22" customWidth="1"/>
    <col min="12563" max="12563" width="7.25" style="22" customWidth="1"/>
    <col min="12564" max="12800" width="9" style="22"/>
    <col min="12801" max="12801" width="3.75" style="22" customWidth="1"/>
    <col min="12802" max="12802" width="3" style="22" customWidth="1"/>
    <col min="12803" max="12803" width="17.625" style="22" customWidth="1"/>
    <col min="12804" max="12804" width="15.5" style="22" customWidth="1"/>
    <col min="12805" max="12805" width="6" style="22" customWidth="1"/>
    <col min="12806" max="12806" width="15.125" style="22" customWidth="1"/>
    <col min="12807" max="12807" width="8" style="22" customWidth="1"/>
    <col min="12808" max="12808" width="6.875" style="22" customWidth="1"/>
    <col min="12809" max="12809" width="3.75" style="22" customWidth="1"/>
    <col min="12810" max="12810" width="9" style="22"/>
    <col min="12811" max="12811" width="4.875" style="22" customWidth="1"/>
    <col min="12812" max="12812" width="7.5" style="22" customWidth="1"/>
    <col min="12813" max="12813" width="7" style="22" customWidth="1"/>
    <col min="12814" max="12814" width="8.125" style="22" customWidth="1"/>
    <col min="12815" max="12815" width="7.375" style="22" customWidth="1"/>
    <col min="12816" max="12816" width="5.5" style="22" customWidth="1"/>
    <col min="12817" max="12817" width="6.875" style="22" customWidth="1"/>
    <col min="12818" max="12818" width="7.375" style="22" customWidth="1"/>
    <col min="12819" max="12819" width="7.25" style="22" customWidth="1"/>
    <col min="12820" max="13056" width="9" style="22"/>
    <col min="13057" max="13057" width="3.75" style="22" customWidth="1"/>
    <col min="13058" max="13058" width="3" style="22" customWidth="1"/>
    <col min="13059" max="13059" width="17.625" style="22" customWidth="1"/>
    <col min="13060" max="13060" width="15.5" style="22" customWidth="1"/>
    <col min="13061" max="13061" width="6" style="22" customWidth="1"/>
    <col min="13062" max="13062" width="15.125" style="22" customWidth="1"/>
    <col min="13063" max="13063" width="8" style="22" customWidth="1"/>
    <col min="13064" max="13064" width="6.875" style="22" customWidth="1"/>
    <col min="13065" max="13065" width="3.75" style="22" customWidth="1"/>
    <col min="13066" max="13066" width="9" style="22"/>
    <col min="13067" max="13067" width="4.875" style="22" customWidth="1"/>
    <col min="13068" max="13068" width="7.5" style="22" customWidth="1"/>
    <col min="13069" max="13069" width="7" style="22" customWidth="1"/>
    <col min="13070" max="13070" width="8.125" style="22" customWidth="1"/>
    <col min="13071" max="13071" width="7.375" style="22" customWidth="1"/>
    <col min="13072" max="13072" width="5.5" style="22" customWidth="1"/>
    <col min="13073" max="13073" width="6.875" style="22" customWidth="1"/>
    <col min="13074" max="13074" width="7.375" style="22" customWidth="1"/>
    <col min="13075" max="13075" width="7.25" style="22" customWidth="1"/>
    <col min="13076" max="13312" width="9" style="22"/>
    <col min="13313" max="13313" width="3.75" style="22" customWidth="1"/>
    <col min="13314" max="13314" width="3" style="22" customWidth="1"/>
    <col min="13315" max="13315" width="17.625" style="22" customWidth="1"/>
    <col min="13316" max="13316" width="15.5" style="22" customWidth="1"/>
    <col min="13317" max="13317" width="6" style="22" customWidth="1"/>
    <col min="13318" max="13318" width="15.125" style="22" customWidth="1"/>
    <col min="13319" max="13319" width="8" style="22" customWidth="1"/>
    <col min="13320" max="13320" width="6.875" style="22" customWidth="1"/>
    <col min="13321" max="13321" width="3.75" style="22" customWidth="1"/>
    <col min="13322" max="13322" width="9" style="22"/>
    <col min="13323" max="13323" width="4.875" style="22" customWidth="1"/>
    <col min="13324" max="13324" width="7.5" style="22" customWidth="1"/>
    <col min="13325" max="13325" width="7" style="22" customWidth="1"/>
    <col min="13326" max="13326" width="8.125" style="22" customWidth="1"/>
    <col min="13327" max="13327" width="7.375" style="22" customWidth="1"/>
    <col min="13328" max="13328" width="5.5" style="22" customWidth="1"/>
    <col min="13329" max="13329" width="6.875" style="22" customWidth="1"/>
    <col min="13330" max="13330" width="7.375" style="22" customWidth="1"/>
    <col min="13331" max="13331" width="7.25" style="22" customWidth="1"/>
    <col min="13332" max="13568" width="9" style="22"/>
    <col min="13569" max="13569" width="3.75" style="22" customWidth="1"/>
    <col min="13570" max="13570" width="3" style="22" customWidth="1"/>
    <col min="13571" max="13571" width="17.625" style="22" customWidth="1"/>
    <col min="13572" max="13572" width="15.5" style="22" customWidth="1"/>
    <col min="13573" max="13573" width="6" style="22" customWidth="1"/>
    <col min="13574" max="13574" width="15.125" style="22" customWidth="1"/>
    <col min="13575" max="13575" width="8" style="22" customWidth="1"/>
    <col min="13576" max="13576" width="6.875" style="22" customWidth="1"/>
    <col min="13577" max="13577" width="3.75" style="22" customWidth="1"/>
    <col min="13578" max="13578" width="9" style="22"/>
    <col min="13579" max="13579" width="4.875" style="22" customWidth="1"/>
    <col min="13580" max="13580" width="7.5" style="22" customWidth="1"/>
    <col min="13581" max="13581" width="7" style="22" customWidth="1"/>
    <col min="13582" max="13582" width="8.125" style="22" customWidth="1"/>
    <col min="13583" max="13583" width="7.375" style="22" customWidth="1"/>
    <col min="13584" max="13584" width="5.5" style="22" customWidth="1"/>
    <col min="13585" max="13585" width="6.875" style="22" customWidth="1"/>
    <col min="13586" max="13586" width="7.375" style="22" customWidth="1"/>
    <col min="13587" max="13587" width="7.25" style="22" customWidth="1"/>
    <col min="13588" max="13824" width="9" style="22"/>
    <col min="13825" max="13825" width="3.75" style="22" customWidth="1"/>
    <col min="13826" max="13826" width="3" style="22" customWidth="1"/>
    <col min="13827" max="13827" width="17.625" style="22" customWidth="1"/>
    <col min="13828" max="13828" width="15.5" style="22" customWidth="1"/>
    <col min="13829" max="13829" width="6" style="22" customWidth="1"/>
    <col min="13830" max="13830" width="15.125" style="22" customWidth="1"/>
    <col min="13831" max="13831" width="8" style="22" customWidth="1"/>
    <col min="13832" max="13832" width="6.875" style="22" customWidth="1"/>
    <col min="13833" max="13833" width="3.75" style="22" customWidth="1"/>
    <col min="13834" max="13834" width="9" style="22"/>
    <col min="13835" max="13835" width="4.875" style="22" customWidth="1"/>
    <col min="13836" max="13836" width="7.5" style="22" customWidth="1"/>
    <col min="13837" max="13837" width="7" style="22" customWidth="1"/>
    <col min="13838" max="13838" width="8.125" style="22" customWidth="1"/>
    <col min="13839" max="13839" width="7.375" style="22" customWidth="1"/>
    <col min="13840" max="13840" width="5.5" style="22" customWidth="1"/>
    <col min="13841" max="13841" width="6.875" style="22" customWidth="1"/>
    <col min="13842" max="13842" width="7.375" style="22" customWidth="1"/>
    <col min="13843" max="13843" width="7.25" style="22" customWidth="1"/>
    <col min="13844" max="14080" width="9" style="22"/>
    <col min="14081" max="14081" width="3.75" style="22" customWidth="1"/>
    <col min="14082" max="14082" width="3" style="22" customWidth="1"/>
    <col min="14083" max="14083" width="17.625" style="22" customWidth="1"/>
    <col min="14084" max="14084" width="15.5" style="22" customWidth="1"/>
    <col min="14085" max="14085" width="6" style="22" customWidth="1"/>
    <col min="14086" max="14086" width="15.125" style="22" customWidth="1"/>
    <col min="14087" max="14087" width="8" style="22" customWidth="1"/>
    <col min="14088" max="14088" width="6.875" style="22" customWidth="1"/>
    <col min="14089" max="14089" width="3.75" style="22" customWidth="1"/>
    <col min="14090" max="14090" width="9" style="22"/>
    <col min="14091" max="14091" width="4.875" style="22" customWidth="1"/>
    <col min="14092" max="14092" width="7.5" style="22" customWidth="1"/>
    <col min="14093" max="14093" width="7" style="22" customWidth="1"/>
    <col min="14094" max="14094" width="8.125" style="22" customWidth="1"/>
    <col min="14095" max="14095" width="7.375" style="22" customWidth="1"/>
    <col min="14096" max="14096" width="5.5" style="22" customWidth="1"/>
    <col min="14097" max="14097" width="6.875" style="22" customWidth="1"/>
    <col min="14098" max="14098" width="7.375" style="22" customWidth="1"/>
    <col min="14099" max="14099" width="7.25" style="22" customWidth="1"/>
    <col min="14100" max="14336" width="9" style="22"/>
    <col min="14337" max="14337" width="3.75" style="22" customWidth="1"/>
    <col min="14338" max="14338" width="3" style="22" customWidth="1"/>
    <col min="14339" max="14339" width="17.625" style="22" customWidth="1"/>
    <col min="14340" max="14340" width="15.5" style="22" customWidth="1"/>
    <col min="14341" max="14341" width="6" style="22" customWidth="1"/>
    <col min="14342" max="14342" width="15.125" style="22" customWidth="1"/>
    <col min="14343" max="14343" width="8" style="22" customWidth="1"/>
    <col min="14344" max="14344" width="6.875" style="22" customWidth="1"/>
    <col min="14345" max="14345" width="3.75" style="22" customWidth="1"/>
    <col min="14346" max="14346" width="9" style="22"/>
    <col min="14347" max="14347" width="4.875" style="22" customWidth="1"/>
    <col min="14348" max="14348" width="7.5" style="22" customWidth="1"/>
    <col min="14349" max="14349" width="7" style="22" customWidth="1"/>
    <col min="14350" max="14350" width="8.125" style="22" customWidth="1"/>
    <col min="14351" max="14351" width="7.375" style="22" customWidth="1"/>
    <col min="14352" max="14352" width="5.5" style="22" customWidth="1"/>
    <col min="14353" max="14353" width="6.875" style="22" customWidth="1"/>
    <col min="14354" max="14354" width="7.375" style="22" customWidth="1"/>
    <col min="14355" max="14355" width="7.25" style="22" customWidth="1"/>
    <col min="14356" max="14592" width="9" style="22"/>
    <col min="14593" max="14593" width="3.75" style="22" customWidth="1"/>
    <col min="14594" max="14594" width="3" style="22" customWidth="1"/>
    <col min="14595" max="14595" width="17.625" style="22" customWidth="1"/>
    <col min="14596" max="14596" width="15.5" style="22" customWidth="1"/>
    <col min="14597" max="14597" width="6" style="22" customWidth="1"/>
    <col min="14598" max="14598" width="15.125" style="22" customWidth="1"/>
    <col min="14599" max="14599" width="8" style="22" customWidth="1"/>
    <col min="14600" max="14600" width="6.875" style="22" customWidth="1"/>
    <col min="14601" max="14601" width="3.75" style="22" customWidth="1"/>
    <col min="14602" max="14602" width="9" style="22"/>
    <col min="14603" max="14603" width="4.875" style="22" customWidth="1"/>
    <col min="14604" max="14604" width="7.5" style="22" customWidth="1"/>
    <col min="14605" max="14605" width="7" style="22" customWidth="1"/>
    <col min="14606" max="14606" width="8.125" style="22" customWidth="1"/>
    <col min="14607" max="14607" width="7.375" style="22" customWidth="1"/>
    <col min="14608" max="14608" width="5.5" style="22" customWidth="1"/>
    <col min="14609" max="14609" width="6.875" style="22" customWidth="1"/>
    <col min="14610" max="14610" width="7.375" style="22" customWidth="1"/>
    <col min="14611" max="14611" width="7.25" style="22" customWidth="1"/>
    <col min="14612" max="14848" width="9" style="22"/>
    <col min="14849" max="14849" width="3.75" style="22" customWidth="1"/>
    <col min="14850" max="14850" width="3" style="22" customWidth="1"/>
    <col min="14851" max="14851" width="17.625" style="22" customWidth="1"/>
    <col min="14852" max="14852" width="15.5" style="22" customWidth="1"/>
    <col min="14853" max="14853" width="6" style="22" customWidth="1"/>
    <col min="14854" max="14854" width="15.125" style="22" customWidth="1"/>
    <col min="14855" max="14855" width="8" style="22" customWidth="1"/>
    <col min="14856" max="14856" width="6.875" style="22" customWidth="1"/>
    <col min="14857" max="14857" width="3.75" style="22" customWidth="1"/>
    <col min="14858" max="14858" width="9" style="22"/>
    <col min="14859" max="14859" width="4.875" style="22" customWidth="1"/>
    <col min="14860" max="14860" width="7.5" style="22" customWidth="1"/>
    <col min="14861" max="14861" width="7" style="22" customWidth="1"/>
    <col min="14862" max="14862" width="8.125" style="22" customWidth="1"/>
    <col min="14863" max="14863" width="7.375" style="22" customWidth="1"/>
    <col min="14864" max="14864" width="5.5" style="22" customWidth="1"/>
    <col min="14865" max="14865" width="6.875" style="22" customWidth="1"/>
    <col min="14866" max="14866" width="7.375" style="22" customWidth="1"/>
    <col min="14867" max="14867" width="7.25" style="22" customWidth="1"/>
    <col min="14868" max="15104" width="9" style="22"/>
    <col min="15105" max="15105" width="3.75" style="22" customWidth="1"/>
    <col min="15106" max="15106" width="3" style="22" customWidth="1"/>
    <col min="15107" max="15107" width="17.625" style="22" customWidth="1"/>
    <col min="15108" max="15108" width="15.5" style="22" customWidth="1"/>
    <col min="15109" max="15109" width="6" style="22" customWidth="1"/>
    <col min="15110" max="15110" width="15.125" style="22" customWidth="1"/>
    <col min="15111" max="15111" width="8" style="22" customWidth="1"/>
    <col min="15112" max="15112" width="6.875" style="22" customWidth="1"/>
    <col min="15113" max="15113" width="3.75" style="22" customWidth="1"/>
    <col min="15114" max="15114" width="9" style="22"/>
    <col min="15115" max="15115" width="4.875" style="22" customWidth="1"/>
    <col min="15116" max="15116" width="7.5" style="22" customWidth="1"/>
    <col min="15117" max="15117" width="7" style="22" customWidth="1"/>
    <col min="15118" max="15118" width="8.125" style="22" customWidth="1"/>
    <col min="15119" max="15119" width="7.375" style="22" customWidth="1"/>
    <col min="15120" max="15120" width="5.5" style="22" customWidth="1"/>
    <col min="15121" max="15121" width="6.875" style="22" customWidth="1"/>
    <col min="15122" max="15122" width="7.375" style="22" customWidth="1"/>
    <col min="15123" max="15123" width="7.25" style="22" customWidth="1"/>
    <col min="15124" max="15360" width="9" style="22"/>
    <col min="15361" max="15361" width="3.75" style="22" customWidth="1"/>
    <col min="15362" max="15362" width="3" style="22" customWidth="1"/>
    <col min="15363" max="15363" width="17.625" style="22" customWidth="1"/>
    <col min="15364" max="15364" width="15.5" style="22" customWidth="1"/>
    <col min="15365" max="15365" width="6" style="22" customWidth="1"/>
    <col min="15366" max="15366" width="15.125" style="22" customWidth="1"/>
    <col min="15367" max="15367" width="8" style="22" customWidth="1"/>
    <col min="15368" max="15368" width="6.875" style="22" customWidth="1"/>
    <col min="15369" max="15369" width="3.75" style="22" customWidth="1"/>
    <col min="15370" max="15370" width="9" style="22"/>
    <col min="15371" max="15371" width="4.875" style="22" customWidth="1"/>
    <col min="15372" max="15372" width="7.5" style="22" customWidth="1"/>
    <col min="15373" max="15373" width="7" style="22" customWidth="1"/>
    <col min="15374" max="15374" width="8.125" style="22" customWidth="1"/>
    <col min="15375" max="15375" width="7.375" style="22" customWidth="1"/>
    <col min="15376" max="15376" width="5.5" style="22" customWidth="1"/>
    <col min="15377" max="15377" width="6.875" style="22" customWidth="1"/>
    <col min="15378" max="15378" width="7.375" style="22" customWidth="1"/>
    <col min="15379" max="15379" width="7.25" style="22" customWidth="1"/>
    <col min="15380" max="15616" width="9" style="22"/>
    <col min="15617" max="15617" width="3.75" style="22" customWidth="1"/>
    <col min="15618" max="15618" width="3" style="22" customWidth="1"/>
    <col min="15619" max="15619" width="17.625" style="22" customWidth="1"/>
    <col min="15620" max="15620" width="15.5" style="22" customWidth="1"/>
    <col min="15621" max="15621" width="6" style="22" customWidth="1"/>
    <col min="15622" max="15622" width="15.125" style="22" customWidth="1"/>
    <col min="15623" max="15623" width="8" style="22" customWidth="1"/>
    <col min="15624" max="15624" width="6.875" style="22" customWidth="1"/>
    <col min="15625" max="15625" width="3.75" style="22" customWidth="1"/>
    <col min="15626" max="15626" width="9" style="22"/>
    <col min="15627" max="15627" width="4.875" style="22" customWidth="1"/>
    <col min="15628" max="15628" width="7.5" style="22" customWidth="1"/>
    <col min="15629" max="15629" width="7" style="22" customWidth="1"/>
    <col min="15630" max="15630" width="8.125" style="22" customWidth="1"/>
    <col min="15631" max="15631" width="7.375" style="22" customWidth="1"/>
    <col min="15632" max="15632" width="5.5" style="22" customWidth="1"/>
    <col min="15633" max="15633" width="6.875" style="22" customWidth="1"/>
    <col min="15634" max="15634" width="7.375" style="22" customWidth="1"/>
    <col min="15635" max="15635" width="7.25" style="22" customWidth="1"/>
    <col min="15636" max="15872" width="9" style="22"/>
    <col min="15873" max="15873" width="3.75" style="22" customWidth="1"/>
    <col min="15874" max="15874" width="3" style="22" customWidth="1"/>
    <col min="15875" max="15875" width="17.625" style="22" customWidth="1"/>
    <col min="15876" max="15876" width="15.5" style="22" customWidth="1"/>
    <col min="15877" max="15877" width="6" style="22" customWidth="1"/>
    <col min="15878" max="15878" width="15.125" style="22" customWidth="1"/>
    <col min="15879" max="15879" width="8" style="22" customWidth="1"/>
    <col min="15880" max="15880" width="6.875" style="22" customWidth="1"/>
    <col min="15881" max="15881" width="3.75" style="22" customWidth="1"/>
    <col min="15882" max="15882" width="9" style="22"/>
    <col min="15883" max="15883" width="4.875" style="22" customWidth="1"/>
    <col min="15884" max="15884" width="7.5" style="22" customWidth="1"/>
    <col min="15885" max="15885" width="7" style="22" customWidth="1"/>
    <col min="15886" max="15886" width="8.125" style="22" customWidth="1"/>
    <col min="15887" max="15887" width="7.375" style="22" customWidth="1"/>
    <col min="15888" max="15888" width="5.5" style="22" customWidth="1"/>
    <col min="15889" max="15889" width="6.875" style="22" customWidth="1"/>
    <col min="15890" max="15890" width="7.375" style="22" customWidth="1"/>
    <col min="15891" max="15891" width="7.25" style="22" customWidth="1"/>
    <col min="15892" max="16128" width="9" style="22"/>
    <col min="16129" max="16129" width="3.75" style="22" customWidth="1"/>
    <col min="16130" max="16130" width="3" style="22" customWidth="1"/>
    <col min="16131" max="16131" width="17.625" style="22" customWidth="1"/>
    <col min="16132" max="16132" width="15.5" style="22" customWidth="1"/>
    <col min="16133" max="16133" width="6" style="22" customWidth="1"/>
    <col min="16134" max="16134" width="15.125" style="22" customWidth="1"/>
    <col min="16135" max="16135" width="8" style="22" customWidth="1"/>
    <col min="16136" max="16136" width="6.875" style="22" customWidth="1"/>
    <col min="16137" max="16137" width="3.75" style="22" customWidth="1"/>
    <col min="16138" max="16138" width="9" style="22"/>
    <col min="16139" max="16139" width="4.875" style="22" customWidth="1"/>
    <col min="16140" max="16140" width="7.5" style="22" customWidth="1"/>
    <col min="16141" max="16141" width="7" style="22" customWidth="1"/>
    <col min="16142" max="16142" width="8.125" style="22" customWidth="1"/>
    <col min="16143" max="16143" width="7.375" style="22" customWidth="1"/>
    <col min="16144" max="16144" width="5.5" style="22" customWidth="1"/>
    <col min="16145" max="16145" width="6.875" style="22" customWidth="1"/>
    <col min="16146" max="16146" width="7.375" style="22" customWidth="1"/>
    <col min="16147" max="16147" width="7.25" style="22" customWidth="1"/>
    <col min="16148" max="16384" width="9" style="22"/>
  </cols>
  <sheetData>
    <row r="1" s="17" customFormat="1" ht="25.5" customHeight="1" spans="1:20">
      <c r="A1" s="529" t="s">
        <v>0</v>
      </c>
      <c r="B1" s="530" t="s">
        <v>523</v>
      </c>
      <c r="C1" s="531" t="s">
        <v>2</v>
      </c>
      <c r="D1" s="532" t="s">
        <v>23</v>
      </c>
      <c r="E1" s="532" t="s">
        <v>24</v>
      </c>
      <c r="F1" s="533" t="s">
        <v>3</v>
      </c>
      <c r="G1" s="534" t="s">
        <v>25</v>
      </c>
      <c r="H1" s="535" t="s">
        <v>26</v>
      </c>
      <c r="I1" s="1608" t="s">
        <v>27</v>
      </c>
      <c r="J1" s="545" t="s">
        <v>28</v>
      </c>
      <c r="K1" s="546" t="s">
        <v>29</v>
      </c>
      <c r="L1" s="547" t="s">
        <v>30</v>
      </c>
      <c r="M1" s="548" t="s">
        <v>31</v>
      </c>
      <c r="N1" s="533" t="s">
        <v>32</v>
      </c>
      <c r="O1" s="533" t="s">
        <v>1</v>
      </c>
      <c r="P1" s="549" t="s">
        <v>33</v>
      </c>
      <c r="Q1" s="556" t="s">
        <v>34</v>
      </c>
      <c r="R1" s="557" t="s">
        <v>35</v>
      </c>
      <c r="S1" s="549" t="s">
        <v>37</v>
      </c>
      <c r="T1" s="558" t="s">
        <v>38</v>
      </c>
    </row>
    <row r="2" s="13" customFormat="1" ht="23.1" customHeight="1" spans="1:20">
      <c r="A2" s="1658">
        <v>26</v>
      </c>
      <c r="B2" s="149"/>
      <c r="C2" s="706" t="s">
        <v>189</v>
      </c>
      <c r="D2" s="47" t="s">
        <v>3280</v>
      </c>
      <c r="E2" s="43">
        <v>466200</v>
      </c>
      <c r="F2" s="43" t="s">
        <v>3281</v>
      </c>
      <c r="G2" s="136">
        <v>43276</v>
      </c>
      <c r="H2" s="121">
        <v>43285</v>
      </c>
      <c r="I2" s="52">
        <f ca="1" t="shared" ref="I2:I65" si="0">TODAY()-H2</f>
        <v>619</v>
      </c>
      <c r="J2" s="721" t="s">
        <v>1293</v>
      </c>
      <c r="K2" s="48"/>
      <c r="L2" s="339">
        <v>43304</v>
      </c>
      <c r="M2" s="339"/>
      <c r="N2" s="48" t="s">
        <v>3282</v>
      </c>
      <c r="O2" s="48" t="s">
        <v>45</v>
      </c>
      <c r="P2" s="48" t="s">
        <v>59</v>
      </c>
      <c r="Q2" s="121">
        <v>43288</v>
      </c>
      <c r="R2" s="121">
        <v>43288</v>
      </c>
      <c r="S2" s="48" t="s">
        <v>47</v>
      </c>
      <c r="T2" s="433" t="s">
        <v>3283</v>
      </c>
    </row>
    <row r="3" s="14" customFormat="1" ht="23.1" customHeight="1" spans="1:22">
      <c r="A3" s="1658">
        <v>2</v>
      </c>
      <c r="B3" s="1059"/>
      <c r="C3" s="1659" t="s">
        <v>176</v>
      </c>
      <c r="D3" s="1660" t="s">
        <v>199</v>
      </c>
      <c r="E3" s="465">
        <v>423800</v>
      </c>
      <c r="F3" s="465" t="s">
        <v>3284</v>
      </c>
      <c r="G3" s="466">
        <v>43278</v>
      </c>
      <c r="H3" s="566">
        <v>43288</v>
      </c>
      <c r="I3" s="473">
        <f ca="1" t="shared" si="0"/>
        <v>616</v>
      </c>
      <c r="J3" s="1064" t="s">
        <v>1293</v>
      </c>
      <c r="K3" s="473"/>
      <c r="L3" s="538">
        <v>43304</v>
      </c>
      <c r="M3" s="538" t="s">
        <v>52</v>
      </c>
      <c r="N3" s="496" t="s">
        <v>3285</v>
      </c>
      <c r="O3" s="497" t="s">
        <v>1706</v>
      </c>
      <c r="P3" s="473" t="s">
        <v>84</v>
      </c>
      <c r="Q3" s="509">
        <v>43229</v>
      </c>
      <c r="R3" s="467">
        <v>43279</v>
      </c>
      <c r="S3" s="1675" t="s">
        <v>47</v>
      </c>
      <c r="T3" s="512" t="s">
        <v>1118</v>
      </c>
      <c r="U3" s="841"/>
      <c r="V3" s="841"/>
    </row>
    <row r="4" s="14" customFormat="1" ht="23.1" customHeight="1" spans="1:22">
      <c r="A4" s="1658">
        <v>2</v>
      </c>
      <c r="B4" s="1554"/>
      <c r="C4" s="727" t="s">
        <v>150</v>
      </c>
      <c r="D4" s="1661" t="s">
        <v>50</v>
      </c>
      <c r="E4" s="43">
        <v>392800</v>
      </c>
      <c r="F4" s="43" t="s">
        <v>3286</v>
      </c>
      <c r="G4" s="439">
        <v>43298</v>
      </c>
      <c r="H4" s="493">
        <v>43310</v>
      </c>
      <c r="I4" s="52">
        <f ca="1" t="shared" si="0"/>
        <v>594</v>
      </c>
      <c r="J4" s="959" t="s">
        <v>1293</v>
      </c>
      <c r="K4" s="431"/>
      <c r="L4" s="562">
        <v>43312</v>
      </c>
      <c r="M4" s="562"/>
      <c r="N4" s="327" t="s">
        <v>3287</v>
      </c>
      <c r="O4" s="327" t="s">
        <v>45</v>
      </c>
      <c r="P4" s="327" t="s">
        <v>59</v>
      </c>
      <c r="Q4" s="377">
        <v>43297</v>
      </c>
      <c r="R4" s="440">
        <v>43299</v>
      </c>
      <c r="S4" s="327" t="s">
        <v>47</v>
      </c>
      <c r="T4" s="454" t="s">
        <v>3288</v>
      </c>
      <c r="U4" s="841"/>
      <c r="V4" s="841"/>
    </row>
    <row r="5" s="14" customFormat="1" ht="23.1" customHeight="1" spans="1:22">
      <c r="A5" s="1658">
        <v>1</v>
      </c>
      <c r="B5" s="1554"/>
      <c r="C5" s="727" t="s">
        <v>150</v>
      </c>
      <c r="D5" s="1661" t="s">
        <v>50</v>
      </c>
      <c r="E5" s="43">
        <v>392800</v>
      </c>
      <c r="F5" s="43" t="s">
        <v>3289</v>
      </c>
      <c r="G5" s="439">
        <v>43298</v>
      </c>
      <c r="H5" s="493">
        <v>43310</v>
      </c>
      <c r="I5" s="52">
        <f ca="1" t="shared" si="0"/>
        <v>594</v>
      </c>
      <c r="J5" s="959" t="s">
        <v>1293</v>
      </c>
      <c r="K5" s="431"/>
      <c r="L5" s="562">
        <v>43320</v>
      </c>
      <c r="M5" s="562"/>
      <c r="N5" s="327" t="s">
        <v>3290</v>
      </c>
      <c r="O5" s="327" t="s">
        <v>45</v>
      </c>
      <c r="P5" s="327" t="s">
        <v>59</v>
      </c>
      <c r="Q5" s="377">
        <v>43290</v>
      </c>
      <c r="R5" s="440">
        <v>43299</v>
      </c>
      <c r="S5" s="327" t="s">
        <v>47</v>
      </c>
      <c r="T5" s="454" t="s">
        <v>3291</v>
      </c>
      <c r="U5" s="841"/>
      <c r="V5" s="841"/>
    </row>
    <row r="6" s="14" customFormat="1" ht="23.1" customHeight="1" spans="1:22">
      <c r="A6" s="1658">
        <v>10</v>
      </c>
      <c r="B6" s="1554"/>
      <c r="C6" s="727" t="s">
        <v>214</v>
      </c>
      <c r="D6" s="1661" t="s">
        <v>3292</v>
      </c>
      <c r="E6" s="43">
        <v>492000</v>
      </c>
      <c r="F6" s="43" t="s">
        <v>3293</v>
      </c>
      <c r="G6" s="439">
        <v>43298</v>
      </c>
      <c r="H6" s="493">
        <v>43310</v>
      </c>
      <c r="I6" s="52">
        <f ca="1" t="shared" si="0"/>
        <v>594</v>
      </c>
      <c r="J6" s="959" t="s">
        <v>1293</v>
      </c>
      <c r="K6" s="431"/>
      <c r="L6" s="562">
        <v>43320</v>
      </c>
      <c r="M6" s="562"/>
      <c r="N6" s="327" t="s">
        <v>3294</v>
      </c>
      <c r="O6" s="327" t="s">
        <v>88</v>
      </c>
      <c r="P6" s="327" t="s">
        <v>89</v>
      </c>
      <c r="Q6" s="472">
        <v>43294</v>
      </c>
      <c r="R6" s="440">
        <v>43299</v>
      </c>
      <c r="S6" s="327" t="s">
        <v>47</v>
      </c>
      <c r="T6" s="454" t="s">
        <v>3295</v>
      </c>
      <c r="U6" s="841"/>
      <c r="V6" s="841"/>
    </row>
    <row r="7" s="14" customFormat="1" ht="23.1" customHeight="1" spans="1:22">
      <c r="A7" s="1658">
        <v>11</v>
      </c>
      <c r="B7" s="1554"/>
      <c r="C7" s="727" t="s">
        <v>3296</v>
      </c>
      <c r="D7" s="1661" t="s">
        <v>3297</v>
      </c>
      <c r="E7" s="427">
        <v>505500</v>
      </c>
      <c r="F7" s="427" t="s">
        <v>3298</v>
      </c>
      <c r="G7" s="439">
        <v>43298</v>
      </c>
      <c r="H7" s="493">
        <v>43310</v>
      </c>
      <c r="I7" s="52">
        <f ca="1" t="shared" si="0"/>
        <v>594</v>
      </c>
      <c r="J7" s="959" t="s">
        <v>1293</v>
      </c>
      <c r="K7" s="431"/>
      <c r="L7" s="562">
        <v>43320</v>
      </c>
      <c r="M7" s="562"/>
      <c r="N7" s="327" t="s">
        <v>3299</v>
      </c>
      <c r="O7" s="327" t="s">
        <v>225</v>
      </c>
      <c r="P7" s="327" t="s">
        <v>84</v>
      </c>
      <c r="Q7" s="377">
        <v>43222</v>
      </c>
      <c r="R7" s="440">
        <v>43299</v>
      </c>
      <c r="S7" s="1676" t="s">
        <v>47</v>
      </c>
      <c r="T7" s="454" t="s">
        <v>1907</v>
      </c>
      <c r="U7" s="841"/>
      <c r="V7" s="841"/>
    </row>
    <row r="8" s="14" customFormat="1" ht="23.1" customHeight="1" spans="1:22">
      <c r="A8" s="1658">
        <v>5</v>
      </c>
      <c r="B8" s="1554"/>
      <c r="C8" s="727" t="s">
        <v>176</v>
      </c>
      <c r="D8" s="1661" t="s">
        <v>3280</v>
      </c>
      <c r="E8" s="43">
        <v>423800</v>
      </c>
      <c r="F8" s="43" t="s">
        <v>3300</v>
      </c>
      <c r="G8" s="439">
        <v>43307</v>
      </c>
      <c r="H8" s="493">
        <v>43319</v>
      </c>
      <c r="I8" s="52">
        <f ca="1" t="shared" si="0"/>
        <v>585</v>
      </c>
      <c r="J8" s="959" t="s">
        <v>1293</v>
      </c>
      <c r="K8" s="431"/>
      <c r="L8" s="562">
        <v>43320</v>
      </c>
      <c r="M8" s="562"/>
      <c r="N8" s="327" t="s">
        <v>3301</v>
      </c>
      <c r="O8" s="327" t="s">
        <v>45</v>
      </c>
      <c r="P8" s="327" t="s">
        <v>59</v>
      </c>
      <c r="Q8" s="553">
        <v>43318</v>
      </c>
      <c r="R8" s="440">
        <v>43318</v>
      </c>
      <c r="S8" s="1676" t="s">
        <v>47</v>
      </c>
      <c r="T8" s="454" t="s">
        <v>1150</v>
      </c>
      <c r="U8" s="841"/>
      <c r="V8" s="841"/>
    </row>
    <row r="9" s="14" customFormat="1" ht="23.1" customHeight="1" spans="1:22">
      <c r="A9" s="1658">
        <v>3</v>
      </c>
      <c r="B9" s="1554"/>
      <c r="C9" s="727" t="s">
        <v>176</v>
      </c>
      <c r="D9" s="1661" t="s">
        <v>199</v>
      </c>
      <c r="E9" s="43">
        <v>423800</v>
      </c>
      <c r="F9" s="43" t="s">
        <v>3302</v>
      </c>
      <c r="G9" s="439">
        <v>43305</v>
      </c>
      <c r="H9" s="493">
        <v>43315</v>
      </c>
      <c r="I9" s="52">
        <f ca="1" t="shared" si="0"/>
        <v>589</v>
      </c>
      <c r="J9" s="959" t="s">
        <v>1293</v>
      </c>
      <c r="K9" s="431"/>
      <c r="L9" s="562">
        <v>43325</v>
      </c>
      <c r="M9" s="562"/>
      <c r="N9" s="327" t="s">
        <v>3303</v>
      </c>
      <c r="O9" s="327" t="s">
        <v>131</v>
      </c>
      <c r="P9" s="327" t="s">
        <v>89</v>
      </c>
      <c r="Q9" s="377">
        <v>43292</v>
      </c>
      <c r="R9" s="440">
        <v>43306</v>
      </c>
      <c r="S9" s="327" t="s">
        <v>106</v>
      </c>
      <c r="T9" s="454" t="s">
        <v>1940</v>
      </c>
      <c r="U9" s="841"/>
      <c r="V9" s="841"/>
    </row>
    <row r="10" s="14" customFormat="1" ht="23.1" customHeight="1" spans="1:22">
      <c r="A10" s="1658">
        <v>5</v>
      </c>
      <c r="B10" s="1554"/>
      <c r="C10" s="727" t="s">
        <v>176</v>
      </c>
      <c r="D10" s="1661" t="s">
        <v>168</v>
      </c>
      <c r="E10" s="43">
        <v>423800</v>
      </c>
      <c r="F10" s="43" t="s">
        <v>3304</v>
      </c>
      <c r="G10" s="439">
        <v>43307</v>
      </c>
      <c r="H10" s="493">
        <v>43319</v>
      </c>
      <c r="I10" s="52">
        <f ca="1" t="shared" si="0"/>
        <v>585</v>
      </c>
      <c r="J10" s="959" t="s">
        <v>1293</v>
      </c>
      <c r="K10" s="431"/>
      <c r="L10" s="562">
        <v>43325</v>
      </c>
      <c r="M10" s="562"/>
      <c r="N10" s="327" t="s">
        <v>3305</v>
      </c>
      <c r="O10" s="327" t="s">
        <v>698</v>
      </c>
      <c r="P10" s="327" t="s">
        <v>46</v>
      </c>
      <c r="Q10" s="377">
        <v>43321</v>
      </c>
      <c r="R10" s="440">
        <v>43321</v>
      </c>
      <c r="S10" s="327" t="s">
        <v>106</v>
      </c>
      <c r="T10" s="454" t="s">
        <v>1940</v>
      </c>
      <c r="U10" s="841"/>
      <c r="V10" s="841"/>
    </row>
    <row r="11" s="14" customFormat="1" ht="23.1" customHeight="1" spans="1:22">
      <c r="A11" s="1658">
        <v>6</v>
      </c>
      <c r="B11" s="1554"/>
      <c r="C11" s="727" t="s">
        <v>189</v>
      </c>
      <c r="D11" s="1661" t="s">
        <v>3306</v>
      </c>
      <c r="E11" s="43">
        <v>466200</v>
      </c>
      <c r="F11" s="43" t="s">
        <v>3307</v>
      </c>
      <c r="G11" s="439">
        <v>43279</v>
      </c>
      <c r="H11" s="493">
        <v>43291</v>
      </c>
      <c r="I11" s="52">
        <f ca="1" t="shared" si="0"/>
        <v>613</v>
      </c>
      <c r="J11" s="959" t="s">
        <v>1293</v>
      </c>
      <c r="K11" s="431"/>
      <c r="L11" s="562">
        <v>43332</v>
      </c>
      <c r="M11" s="562" t="s">
        <v>52</v>
      </c>
      <c r="N11" s="490" t="s">
        <v>3308</v>
      </c>
      <c r="O11" s="471" t="s">
        <v>88</v>
      </c>
      <c r="P11" s="431" t="s">
        <v>89</v>
      </c>
      <c r="Q11" s="472">
        <v>43323</v>
      </c>
      <c r="R11" s="440">
        <v>43324</v>
      </c>
      <c r="S11" s="1676" t="s">
        <v>47</v>
      </c>
      <c r="T11" s="454" t="s">
        <v>3309</v>
      </c>
      <c r="U11" s="841"/>
      <c r="V11" s="841"/>
    </row>
    <row r="12" s="14" customFormat="1" ht="23.1" customHeight="1" spans="1:22">
      <c r="A12" s="1658">
        <v>14</v>
      </c>
      <c r="B12" s="821"/>
      <c r="C12" s="727" t="s">
        <v>204</v>
      </c>
      <c r="D12" s="1662" t="s">
        <v>41</v>
      </c>
      <c r="E12" s="43">
        <v>505500</v>
      </c>
      <c r="F12" s="43" t="s">
        <v>3310</v>
      </c>
      <c r="G12" s="136">
        <v>43325</v>
      </c>
      <c r="H12" s="493">
        <v>43343</v>
      </c>
      <c r="I12" s="52">
        <f ca="1" t="shared" si="0"/>
        <v>561</v>
      </c>
      <c r="J12" s="959" t="s">
        <v>1293</v>
      </c>
      <c r="K12" s="52"/>
      <c r="L12" s="338">
        <v>43353</v>
      </c>
      <c r="M12" s="338"/>
      <c r="N12" s="327" t="s">
        <v>3311</v>
      </c>
      <c r="O12" s="327" t="s">
        <v>17</v>
      </c>
      <c r="P12" s="327" t="s">
        <v>46</v>
      </c>
      <c r="Q12" s="377">
        <v>43306</v>
      </c>
      <c r="R12" s="121">
        <v>43326</v>
      </c>
      <c r="S12" s="327" t="s">
        <v>47</v>
      </c>
      <c r="T12" s="433" t="s">
        <v>3312</v>
      </c>
      <c r="U12" s="14" t="s">
        <v>3313</v>
      </c>
      <c r="V12" s="841"/>
    </row>
    <row r="13" s="14" customFormat="1" ht="23.1" customHeight="1" spans="1:22">
      <c r="A13" s="1658">
        <v>7</v>
      </c>
      <c r="B13" s="821"/>
      <c r="C13" s="727" t="s">
        <v>176</v>
      </c>
      <c r="D13" s="1662" t="s">
        <v>3314</v>
      </c>
      <c r="E13" s="43">
        <v>423800</v>
      </c>
      <c r="F13" s="43" t="s">
        <v>3315</v>
      </c>
      <c r="G13" s="136">
        <v>43319</v>
      </c>
      <c r="H13" s="493">
        <v>43348</v>
      </c>
      <c r="I13" s="52">
        <f ca="1" t="shared" si="0"/>
        <v>556</v>
      </c>
      <c r="J13" s="959" t="s">
        <v>1293</v>
      </c>
      <c r="K13" s="52"/>
      <c r="L13" s="338">
        <v>43353</v>
      </c>
      <c r="M13" s="338"/>
      <c r="N13" s="327" t="s">
        <v>3316</v>
      </c>
      <c r="O13" s="327" t="s">
        <v>889</v>
      </c>
      <c r="P13" s="327" t="s">
        <v>84</v>
      </c>
      <c r="Q13" s="377">
        <v>43314</v>
      </c>
      <c r="R13" s="121">
        <v>43320</v>
      </c>
      <c r="S13" s="327" t="s">
        <v>106</v>
      </c>
      <c r="T13" s="433" t="s">
        <v>3317</v>
      </c>
      <c r="U13" s="14" t="s">
        <v>3313</v>
      </c>
      <c r="V13" s="841"/>
    </row>
    <row r="14" s="14" customFormat="1" ht="23.1" customHeight="1" spans="1:22">
      <c r="A14" s="1658">
        <v>6</v>
      </c>
      <c r="B14" s="821"/>
      <c r="C14" s="727" t="s">
        <v>176</v>
      </c>
      <c r="D14" s="1662" t="s">
        <v>199</v>
      </c>
      <c r="E14" s="43">
        <v>423800</v>
      </c>
      <c r="F14" s="43" t="s">
        <v>3318</v>
      </c>
      <c r="G14" s="136">
        <v>43307</v>
      </c>
      <c r="H14" s="493">
        <v>43315</v>
      </c>
      <c r="I14" s="52">
        <f ca="1" t="shared" si="0"/>
        <v>589</v>
      </c>
      <c r="J14" s="959" t="s">
        <v>1293</v>
      </c>
      <c r="K14" s="52"/>
      <c r="L14" s="338">
        <v>43353</v>
      </c>
      <c r="M14" s="338"/>
      <c r="N14" s="327" t="s">
        <v>3319</v>
      </c>
      <c r="O14" s="327" t="s">
        <v>17</v>
      </c>
      <c r="P14" s="327" t="s">
        <v>46</v>
      </c>
      <c r="Q14" s="377">
        <v>43341</v>
      </c>
      <c r="R14" s="121">
        <v>43342</v>
      </c>
      <c r="S14" s="327" t="s">
        <v>47</v>
      </c>
      <c r="T14" s="433" t="s">
        <v>1205</v>
      </c>
      <c r="U14" s="841" t="s">
        <v>3313</v>
      </c>
      <c r="V14" s="841"/>
    </row>
    <row r="15" s="14" customFormat="1" ht="23.1" customHeight="1" spans="1:22">
      <c r="A15" s="1658">
        <v>4</v>
      </c>
      <c r="B15" s="821"/>
      <c r="C15" s="727" t="s">
        <v>150</v>
      </c>
      <c r="D15" s="1662" t="s">
        <v>50</v>
      </c>
      <c r="E15" s="43">
        <v>392800</v>
      </c>
      <c r="F15" s="43" t="s">
        <v>3320</v>
      </c>
      <c r="G15" s="136">
        <v>43325</v>
      </c>
      <c r="H15" s="493">
        <v>43348</v>
      </c>
      <c r="I15" s="52">
        <f ca="1" t="shared" si="0"/>
        <v>556</v>
      </c>
      <c r="J15" s="959" t="s">
        <v>1293</v>
      </c>
      <c r="K15" s="52"/>
      <c r="L15" s="338">
        <v>43353</v>
      </c>
      <c r="M15" s="338"/>
      <c r="N15" s="327" t="s">
        <v>3321</v>
      </c>
      <c r="O15" s="327" t="s">
        <v>45</v>
      </c>
      <c r="P15" s="327" t="s">
        <v>59</v>
      </c>
      <c r="Q15" s="447">
        <v>43321</v>
      </c>
      <c r="R15" s="121">
        <v>43326</v>
      </c>
      <c r="S15" s="327" t="s">
        <v>47</v>
      </c>
      <c r="T15" s="433" t="s">
        <v>2030</v>
      </c>
      <c r="U15" s="14" t="s">
        <v>3313</v>
      </c>
      <c r="V15" s="841"/>
    </row>
    <row r="16" s="14" customFormat="1" ht="23.1" customHeight="1" spans="1:22">
      <c r="A16" s="1658">
        <v>5</v>
      </c>
      <c r="B16" s="821"/>
      <c r="C16" s="727" t="s">
        <v>150</v>
      </c>
      <c r="D16" s="1662" t="s">
        <v>50</v>
      </c>
      <c r="E16" s="43">
        <v>392800</v>
      </c>
      <c r="F16" s="43" t="s">
        <v>3322</v>
      </c>
      <c r="G16" s="136">
        <v>43336</v>
      </c>
      <c r="H16" s="493">
        <v>43343</v>
      </c>
      <c r="I16" s="52">
        <f ca="1" t="shared" si="0"/>
        <v>561</v>
      </c>
      <c r="J16" s="959" t="s">
        <v>1293</v>
      </c>
      <c r="K16" s="52"/>
      <c r="L16" s="338">
        <v>43353</v>
      </c>
      <c r="M16" s="338"/>
      <c r="N16" s="327" t="s">
        <v>3323</v>
      </c>
      <c r="O16" s="327" t="s">
        <v>980</v>
      </c>
      <c r="P16" s="327" t="s">
        <v>46</v>
      </c>
      <c r="Q16" s="447">
        <v>43337</v>
      </c>
      <c r="R16" s="121">
        <v>43338</v>
      </c>
      <c r="S16" s="327" t="s">
        <v>47</v>
      </c>
      <c r="T16" s="433" t="s">
        <v>2030</v>
      </c>
      <c r="U16" s="14" t="s">
        <v>3313</v>
      </c>
      <c r="V16" s="841"/>
    </row>
    <row r="17" s="14" customFormat="1" ht="23.1" customHeight="1" spans="1:22">
      <c r="A17" s="1658">
        <v>10</v>
      </c>
      <c r="B17" s="821"/>
      <c r="C17" s="727" t="s">
        <v>3324</v>
      </c>
      <c r="D17" s="1662" t="s">
        <v>90</v>
      </c>
      <c r="E17" s="43">
        <v>532600</v>
      </c>
      <c r="F17" s="43" t="s">
        <v>3325</v>
      </c>
      <c r="G17" s="136">
        <v>43249</v>
      </c>
      <c r="H17" s="493">
        <v>43261</v>
      </c>
      <c r="I17" s="52">
        <f ca="1" t="shared" si="0"/>
        <v>643</v>
      </c>
      <c r="J17" s="959" t="s">
        <v>3326</v>
      </c>
      <c r="K17" s="52"/>
      <c r="L17" s="338">
        <v>43360</v>
      </c>
      <c r="M17" s="338" t="s">
        <v>52</v>
      </c>
      <c r="N17" s="450" t="s">
        <v>3327</v>
      </c>
      <c r="O17" s="81" t="s">
        <v>1719</v>
      </c>
      <c r="P17" s="52" t="s">
        <v>641</v>
      </c>
      <c r="Q17" s="447">
        <v>43342</v>
      </c>
      <c r="R17" s="121">
        <v>43343</v>
      </c>
      <c r="S17" s="327" t="s">
        <v>106</v>
      </c>
      <c r="T17" s="433" t="s">
        <v>1193</v>
      </c>
      <c r="U17" s="841" t="s">
        <v>3313</v>
      </c>
      <c r="V17" s="841"/>
    </row>
    <row r="18" s="14" customFormat="1" ht="23.1" customHeight="1" spans="1:22">
      <c r="A18" s="1658">
        <v>10</v>
      </c>
      <c r="B18" s="821"/>
      <c r="C18" s="727" t="s">
        <v>3324</v>
      </c>
      <c r="D18" s="1662" t="s">
        <v>50</v>
      </c>
      <c r="E18" s="43">
        <v>532600</v>
      </c>
      <c r="F18" s="43" t="s">
        <v>3328</v>
      </c>
      <c r="G18" s="136">
        <v>43336</v>
      </c>
      <c r="H18" s="493">
        <v>43344</v>
      </c>
      <c r="I18" s="52">
        <f ca="1" t="shared" si="0"/>
        <v>560</v>
      </c>
      <c r="J18" s="959" t="s">
        <v>1293</v>
      </c>
      <c r="K18" s="52"/>
      <c r="L18" s="338">
        <v>43355</v>
      </c>
      <c r="M18" s="338"/>
      <c r="N18" s="450" t="s">
        <v>3329</v>
      </c>
      <c r="O18" s="81" t="s">
        <v>80</v>
      </c>
      <c r="P18" s="52" t="s">
        <v>84</v>
      </c>
      <c r="Q18" s="447">
        <v>43321</v>
      </c>
      <c r="R18" s="121">
        <v>43337</v>
      </c>
      <c r="S18" s="327" t="s">
        <v>106</v>
      </c>
      <c r="T18" s="433" t="s">
        <v>3330</v>
      </c>
      <c r="U18" s="841" t="s">
        <v>3313</v>
      </c>
      <c r="V18" s="841"/>
    </row>
    <row r="19" s="14" customFormat="1" ht="23.1" customHeight="1" spans="1:22">
      <c r="A19" s="1658">
        <v>4</v>
      </c>
      <c r="B19" s="821"/>
      <c r="C19" s="727" t="s">
        <v>176</v>
      </c>
      <c r="D19" s="1662" t="s">
        <v>3280</v>
      </c>
      <c r="E19" s="43">
        <v>423800</v>
      </c>
      <c r="F19" s="43" t="s">
        <v>3331</v>
      </c>
      <c r="G19" s="136">
        <v>43336</v>
      </c>
      <c r="H19" s="493">
        <v>43344</v>
      </c>
      <c r="I19" s="52">
        <f ca="1" t="shared" si="0"/>
        <v>560</v>
      </c>
      <c r="J19" s="959" t="s">
        <v>1977</v>
      </c>
      <c r="K19" s="52"/>
      <c r="L19" s="338">
        <v>43365</v>
      </c>
      <c r="M19" s="338"/>
      <c r="N19" s="450" t="s">
        <v>3332</v>
      </c>
      <c r="O19" s="81" t="s">
        <v>131</v>
      </c>
      <c r="P19" s="52" t="s">
        <v>89</v>
      </c>
      <c r="Q19" s="447">
        <v>43358</v>
      </c>
      <c r="R19" s="121">
        <v>43358</v>
      </c>
      <c r="S19" s="327" t="s">
        <v>106</v>
      </c>
      <c r="T19" s="433" t="s">
        <v>2057</v>
      </c>
      <c r="U19" s="841"/>
      <c r="V19" s="841"/>
    </row>
    <row r="20" s="14" customFormat="1" ht="23.1" customHeight="1" spans="1:22">
      <c r="A20" s="1658">
        <v>18</v>
      </c>
      <c r="B20" s="1059"/>
      <c r="C20" s="1659" t="s">
        <v>3324</v>
      </c>
      <c r="D20" s="1660" t="s">
        <v>3333</v>
      </c>
      <c r="E20" s="465">
        <v>532600</v>
      </c>
      <c r="F20" s="465" t="s">
        <v>3334</v>
      </c>
      <c r="G20" s="466">
        <v>43357</v>
      </c>
      <c r="H20" s="566">
        <v>43363</v>
      </c>
      <c r="I20" s="473">
        <f ca="1" t="shared" si="0"/>
        <v>541</v>
      </c>
      <c r="J20" s="1064" t="s">
        <v>1293</v>
      </c>
      <c r="K20" s="473"/>
      <c r="L20" s="538">
        <v>43368</v>
      </c>
      <c r="M20" s="538"/>
      <c r="N20" s="511" t="s">
        <v>3335</v>
      </c>
      <c r="O20" s="511" t="s">
        <v>88</v>
      </c>
      <c r="P20" s="511" t="s">
        <v>89</v>
      </c>
      <c r="Q20" s="509">
        <v>43254</v>
      </c>
      <c r="R20" s="467">
        <v>43357</v>
      </c>
      <c r="S20" s="511" t="s">
        <v>106</v>
      </c>
      <c r="T20" s="512" t="s">
        <v>1251</v>
      </c>
      <c r="U20" s="841"/>
      <c r="V20" s="841"/>
    </row>
    <row r="21" s="14" customFormat="1" ht="23.1" customHeight="1" spans="1:22">
      <c r="A21" s="1658">
        <v>17</v>
      </c>
      <c r="B21" s="1059"/>
      <c r="C21" s="727" t="s">
        <v>204</v>
      </c>
      <c r="D21" s="1660" t="s">
        <v>3297</v>
      </c>
      <c r="E21" s="465">
        <v>505500</v>
      </c>
      <c r="F21" s="465" t="s">
        <v>3336</v>
      </c>
      <c r="G21" s="466">
        <v>43363</v>
      </c>
      <c r="H21" s="566">
        <v>43372</v>
      </c>
      <c r="I21" s="473">
        <f ca="1" t="shared" si="0"/>
        <v>532</v>
      </c>
      <c r="J21" s="1064" t="s">
        <v>1293</v>
      </c>
      <c r="K21" s="473"/>
      <c r="L21" s="538">
        <v>43373</v>
      </c>
      <c r="M21" s="538"/>
      <c r="N21" s="511" t="s">
        <v>3337</v>
      </c>
      <c r="O21" s="511" t="s">
        <v>70</v>
      </c>
      <c r="P21" s="511" t="s">
        <v>59</v>
      </c>
      <c r="Q21" s="509">
        <v>43357</v>
      </c>
      <c r="R21" s="467">
        <v>43363</v>
      </c>
      <c r="S21" s="511" t="s">
        <v>106</v>
      </c>
      <c r="T21" s="512" t="s">
        <v>627</v>
      </c>
      <c r="U21" s="841"/>
      <c r="V21" s="841"/>
    </row>
    <row r="22" s="14" customFormat="1" ht="23.1" customHeight="1" spans="1:22">
      <c r="A22" s="1658">
        <v>9</v>
      </c>
      <c r="B22" s="821"/>
      <c r="C22" s="727" t="s">
        <v>176</v>
      </c>
      <c r="D22" s="1662" t="s">
        <v>168</v>
      </c>
      <c r="E22" s="43">
        <v>423800</v>
      </c>
      <c r="F22" s="43" t="s">
        <v>3338</v>
      </c>
      <c r="G22" s="136">
        <v>43363</v>
      </c>
      <c r="H22" s="493">
        <v>43371</v>
      </c>
      <c r="I22" s="52">
        <f ca="1" t="shared" si="0"/>
        <v>533</v>
      </c>
      <c r="J22" s="959" t="s">
        <v>1293</v>
      </c>
      <c r="K22" s="52"/>
      <c r="L22" s="538">
        <v>43373</v>
      </c>
      <c r="M22" s="338"/>
      <c r="N22" s="327" t="s">
        <v>3339</v>
      </c>
      <c r="O22" s="327" t="s">
        <v>17</v>
      </c>
      <c r="P22" s="327" t="s">
        <v>46</v>
      </c>
      <c r="Q22" s="377">
        <v>43349</v>
      </c>
      <c r="R22" s="121">
        <v>43363</v>
      </c>
      <c r="S22" s="327" t="s">
        <v>47</v>
      </c>
      <c r="T22" s="433" t="s">
        <v>627</v>
      </c>
      <c r="U22" s="841"/>
      <c r="V22" s="841"/>
    </row>
    <row r="23" s="14" customFormat="1" ht="23.1" customHeight="1" spans="1:22">
      <c r="A23" s="1658">
        <v>5</v>
      </c>
      <c r="B23" s="821"/>
      <c r="C23" s="727" t="s">
        <v>150</v>
      </c>
      <c r="D23" s="1662" t="s">
        <v>50</v>
      </c>
      <c r="E23" s="43">
        <v>392800</v>
      </c>
      <c r="F23" s="43" t="s">
        <v>3340</v>
      </c>
      <c r="G23" s="136">
        <v>43363</v>
      </c>
      <c r="H23" s="493">
        <v>43371</v>
      </c>
      <c r="I23" s="52">
        <f ca="1" t="shared" si="0"/>
        <v>533</v>
      </c>
      <c r="J23" s="959" t="s">
        <v>1293</v>
      </c>
      <c r="K23" s="52"/>
      <c r="L23" s="338">
        <v>43402</v>
      </c>
      <c r="M23" s="338"/>
      <c r="N23" s="327" t="s">
        <v>3341</v>
      </c>
      <c r="O23" s="327" t="s">
        <v>171</v>
      </c>
      <c r="P23" s="327" t="s">
        <v>59</v>
      </c>
      <c r="Q23" s="377">
        <v>43360</v>
      </c>
      <c r="R23" s="121">
        <v>43363</v>
      </c>
      <c r="S23" s="327" t="s">
        <v>47</v>
      </c>
      <c r="T23" s="433" t="s">
        <v>633</v>
      </c>
      <c r="U23" s="841"/>
      <c r="V23" s="841"/>
    </row>
    <row r="24" s="14" customFormat="1" ht="23.1" customHeight="1" spans="1:22">
      <c r="A24" s="1658">
        <v>20</v>
      </c>
      <c r="B24" s="821"/>
      <c r="C24" s="727" t="s">
        <v>204</v>
      </c>
      <c r="D24" s="1662" t="s">
        <v>50</v>
      </c>
      <c r="E24" s="43">
        <v>505500</v>
      </c>
      <c r="F24" s="43" t="s">
        <v>3342</v>
      </c>
      <c r="G24" s="136">
        <v>43319</v>
      </c>
      <c r="H24" s="493">
        <v>43346</v>
      </c>
      <c r="I24" s="52">
        <f ca="1" t="shared" si="0"/>
        <v>558</v>
      </c>
      <c r="J24" s="959" t="s">
        <v>1293</v>
      </c>
      <c r="K24" s="52"/>
      <c r="L24" s="338">
        <v>43402</v>
      </c>
      <c r="M24" s="338"/>
      <c r="N24" s="327" t="s">
        <v>3343</v>
      </c>
      <c r="O24" s="327" t="s">
        <v>923</v>
      </c>
      <c r="P24" s="327" t="s">
        <v>744</v>
      </c>
      <c r="Q24" s="447">
        <v>43379</v>
      </c>
      <c r="R24" s="121">
        <v>43380</v>
      </c>
      <c r="S24" s="327" t="s">
        <v>106</v>
      </c>
      <c r="T24" s="433" t="s">
        <v>1274</v>
      </c>
      <c r="U24" s="841"/>
      <c r="V24" s="841"/>
    </row>
    <row r="25" s="14" customFormat="1" ht="23.1" customHeight="1" spans="1:23">
      <c r="A25" s="1658">
        <v>22</v>
      </c>
      <c r="B25" s="821"/>
      <c r="C25" s="727" t="s">
        <v>189</v>
      </c>
      <c r="D25" s="1662" t="s">
        <v>168</v>
      </c>
      <c r="E25" s="43">
        <v>466200</v>
      </c>
      <c r="F25" s="43" t="s">
        <v>3344</v>
      </c>
      <c r="G25" s="136">
        <v>43307</v>
      </c>
      <c r="H25" s="493">
        <v>43315</v>
      </c>
      <c r="I25" s="52">
        <f ca="1" t="shared" si="0"/>
        <v>589</v>
      </c>
      <c r="J25" s="959" t="s">
        <v>1293</v>
      </c>
      <c r="K25" s="52"/>
      <c r="L25" s="338">
        <v>43402</v>
      </c>
      <c r="M25" s="338" t="s">
        <v>52</v>
      </c>
      <c r="N25" s="327" t="s">
        <v>3345</v>
      </c>
      <c r="O25" s="327" t="s">
        <v>88</v>
      </c>
      <c r="P25" s="327" t="s">
        <v>89</v>
      </c>
      <c r="Q25" s="447">
        <v>43379</v>
      </c>
      <c r="R25" s="121">
        <v>43380</v>
      </c>
      <c r="S25" s="52">
        <f ca="1" t="shared" ref="S25:S88" si="1">TODAY()-R25</f>
        <v>524</v>
      </c>
      <c r="T25" s="327" t="s">
        <v>47</v>
      </c>
      <c r="U25" s="433" t="s">
        <v>1304</v>
      </c>
      <c r="V25" s="841"/>
      <c r="W25" s="841"/>
    </row>
    <row r="26" s="1656" customFormat="1" ht="23.1" customHeight="1" spans="1:23">
      <c r="A26" s="1658">
        <v>24</v>
      </c>
      <c r="B26" s="1663"/>
      <c r="C26" s="1664" t="s">
        <v>189</v>
      </c>
      <c r="D26" s="1665" t="s">
        <v>199</v>
      </c>
      <c r="E26" s="1666">
        <v>466200</v>
      </c>
      <c r="F26" s="1666" t="s">
        <v>3346</v>
      </c>
      <c r="G26" s="1667">
        <v>43307</v>
      </c>
      <c r="H26" s="1668">
        <v>43317</v>
      </c>
      <c r="I26" s="1670">
        <f ca="1" t="shared" si="0"/>
        <v>587</v>
      </c>
      <c r="J26" s="1671" t="s">
        <v>3347</v>
      </c>
      <c r="K26" s="1670"/>
      <c r="L26" s="1672"/>
      <c r="M26" s="1672"/>
      <c r="N26" s="1673" t="s">
        <v>3348</v>
      </c>
      <c r="O26" s="1673" t="s">
        <v>131</v>
      </c>
      <c r="P26" s="1673" t="s">
        <v>89</v>
      </c>
      <c r="Q26" s="1677">
        <v>43368</v>
      </c>
      <c r="R26" s="1678">
        <v>43368</v>
      </c>
      <c r="S26" s="1670">
        <f ca="1" t="shared" si="1"/>
        <v>536</v>
      </c>
      <c r="T26" s="1673" t="s">
        <v>106</v>
      </c>
      <c r="U26" s="1679" t="s">
        <v>3349</v>
      </c>
      <c r="V26" s="1680"/>
      <c r="W26" s="1680"/>
    </row>
    <row r="27" s="14" customFormat="1" ht="23.1" customHeight="1" spans="1:23">
      <c r="A27" s="1658">
        <v>13</v>
      </c>
      <c r="B27" s="821"/>
      <c r="C27" s="727" t="s">
        <v>176</v>
      </c>
      <c r="D27" s="1662" t="s">
        <v>199</v>
      </c>
      <c r="E27" s="43">
        <v>423800</v>
      </c>
      <c r="F27" s="43" t="s">
        <v>3350</v>
      </c>
      <c r="G27" s="136">
        <v>43362</v>
      </c>
      <c r="H27" s="493">
        <v>43373</v>
      </c>
      <c r="I27" s="52">
        <f ca="1" t="shared" si="0"/>
        <v>531</v>
      </c>
      <c r="J27" s="959" t="s">
        <v>1293</v>
      </c>
      <c r="K27" s="52"/>
      <c r="L27" s="338">
        <v>43402</v>
      </c>
      <c r="M27" s="338" t="s">
        <v>52</v>
      </c>
      <c r="N27" s="1674" t="s">
        <v>3351</v>
      </c>
      <c r="O27" s="327" t="s">
        <v>45</v>
      </c>
      <c r="P27" s="327" t="s">
        <v>59</v>
      </c>
      <c r="Q27" s="377">
        <v>43366</v>
      </c>
      <c r="R27" s="121">
        <v>43367</v>
      </c>
      <c r="S27" s="52">
        <f ca="1" t="shared" si="1"/>
        <v>537</v>
      </c>
      <c r="T27" s="327" t="s">
        <v>47</v>
      </c>
      <c r="U27" s="433" t="s">
        <v>1304</v>
      </c>
      <c r="V27" s="841"/>
      <c r="W27" s="841"/>
    </row>
    <row r="28" s="14" customFormat="1" ht="23.1" customHeight="1" spans="1:23">
      <c r="A28" s="1658">
        <v>11</v>
      </c>
      <c r="B28" s="821"/>
      <c r="C28" s="727" t="s">
        <v>176</v>
      </c>
      <c r="D28" s="1662" t="s">
        <v>168</v>
      </c>
      <c r="E28" s="43">
        <v>423800</v>
      </c>
      <c r="F28" s="43" t="s">
        <v>3352</v>
      </c>
      <c r="G28" s="136">
        <v>43362</v>
      </c>
      <c r="H28" s="493">
        <v>43373</v>
      </c>
      <c r="I28" s="52">
        <f ca="1" t="shared" si="0"/>
        <v>531</v>
      </c>
      <c r="J28" s="959" t="s">
        <v>1293</v>
      </c>
      <c r="K28" s="52"/>
      <c r="L28" s="338">
        <v>43402</v>
      </c>
      <c r="M28" s="338" t="s">
        <v>52</v>
      </c>
      <c r="N28" s="450" t="s">
        <v>3353</v>
      </c>
      <c r="O28" s="327" t="s">
        <v>12</v>
      </c>
      <c r="P28" s="327" t="s">
        <v>59</v>
      </c>
      <c r="Q28" s="377">
        <v>43358</v>
      </c>
      <c r="R28" s="121">
        <v>43374</v>
      </c>
      <c r="S28" s="52">
        <f ca="1" t="shared" si="1"/>
        <v>530</v>
      </c>
      <c r="T28" s="327" t="s">
        <v>47</v>
      </c>
      <c r="U28" s="433" t="s">
        <v>3354</v>
      </c>
      <c r="V28" s="841"/>
      <c r="W28" s="841"/>
    </row>
    <row r="29" s="14" customFormat="1" ht="23.1" customHeight="1" spans="1:23">
      <c r="A29" s="1658">
        <v>18</v>
      </c>
      <c r="B29" s="821"/>
      <c r="C29" s="727" t="s">
        <v>176</v>
      </c>
      <c r="D29" s="1662" t="s">
        <v>199</v>
      </c>
      <c r="E29" s="43">
        <v>423800</v>
      </c>
      <c r="F29" s="43" t="s">
        <v>3355</v>
      </c>
      <c r="G29" s="136">
        <v>43373</v>
      </c>
      <c r="H29" s="493">
        <v>43389</v>
      </c>
      <c r="I29" s="52">
        <f ca="1" t="shared" si="0"/>
        <v>515</v>
      </c>
      <c r="J29" s="959" t="s">
        <v>1293</v>
      </c>
      <c r="K29" s="52"/>
      <c r="L29" s="338">
        <v>43402</v>
      </c>
      <c r="M29" s="338" t="s">
        <v>52</v>
      </c>
      <c r="N29" s="450" t="s">
        <v>3356</v>
      </c>
      <c r="O29" s="81" t="s">
        <v>122</v>
      </c>
      <c r="P29" s="52" t="s">
        <v>84</v>
      </c>
      <c r="Q29" s="447">
        <v>43357</v>
      </c>
      <c r="R29" s="121">
        <v>43389</v>
      </c>
      <c r="S29" s="52">
        <f ca="1" t="shared" si="1"/>
        <v>515</v>
      </c>
      <c r="T29" s="327" t="s">
        <v>47</v>
      </c>
      <c r="U29" s="433" t="s">
        <v>3357</v>
      </c>
      <c r="V29" s="841"/>
      <c r="W29" s="841"/>
    </row>
    <row r="30" s="14" customFormat="1" ht="23.1" customHeight="1" spans="1:23">
      <c r="A30" s="1658">
        <v>26</v>
      </c>
      <c r="B30" s="821"/>
      <c r="C30" s="727" t="s">
        <v>176</v>
      </c>
      <c r="D30" s="1662" t="s">
        <v>168</v>
      </c>
      <c r="E30" s="43">
        <v>423800</v>
      </c>
      <c r="F30" s="43" t="s">
        <v>3358</v>
      </c>
      <c r="G30" s="136">
        <v>43384</v>
      </c>
      <c r="H30" s="493">
        <v>43391</v>
      </c>
      <c r="I30" s="52">
        <f ca="1" t="shared" si="0"/>
        <v>513</v>
      </c>
      <c r="J30" s="959" t="s">
        <v>1293</v>
      </c>
      <c r="K30" s="52"/>
      <c r="L30" s="338">
        <v>43402</v>
      </c>
      <c r="M30" s="338"/>
      <c r="N30" s="1674" t="s">
        <v>3359</v>
      </c>
      <c r="O30" s="327" t="s">
        <v>980</v>
      </c>
      <c r="P30" s="327" t="s">
        <v>46</v>
      </c>
      <c r="Q30" s="377">
        <v>43360</v>
      </c>
      <c r="R30" s="121">
        <v>43384</v>
      </c>
      <c r="S30" s="52">
        <f ca="1" t="shared" si="1"/>
        <v>520</v>
      </c>
      <c r="T30" s="327" t="s">
        <v>106</v>
      </c>
      <c r="U30" s="433" t="s">
        <v>3360</v>
      </c>
      <c r="V30" s="841"/>
      <c r="W30" s="841"/>
    </row>
    <row r="31" s="14" customFormat="1" ht="23.1" customHeight="1" spans="1:23">
      <c r="A31" s="1658">
        <v>5</v>
      </c>
      <c r="B31" s="821"/>
      <c r="C31" s="727" t="s">
        <v>150</v>
      </c>
      <c r="D31" s="1662" t="s">
        <v>50</v>
      </c>
      <c r="E31" s="43">
        <v>392800</v>
      </c>
      <c r="F31" s="217" t="s">
        <v>3361</v>
      </c>
      <c r="G31" s="136">
        <v>43363</v>
      </c>
      <c r="H31" s="493">
        <v>43368</v>
      </c>
      <c r="I31" s="52">
        <f ca="1" t="shared" si="0"/>
        <v>536</v>
      </c>
      <c r="J31" s="959" t="s">
        <v>1293</v>
      </c>
      <c r="K31" s="52"/>
      <c r="L31" s="338">
        <v>43402</v>
      </c>
      <c r="M31" s="338"/>
      <c r="N31" s="450" t="s">
        <v>3362</v>
      </c>
      <c r="O31" s="81" t="s">
        <v>122</v>
      </c>
      <c r="P31" s="52" t="s">
        <v>84</v>
      </c>
      <c r="Q31" s="447">
        <v>43365</v>
      </c>
      <c r="R31" s="121">
        <v>43385</v>
      </c>
      <c r="S31" s="52">
        <f ca="1" t="shared" si="1"/>
        <v>519</v>
      </c>
      <c r="T31" s="327" t="s">
        <v>47</v>
      </c>
      <c r="U31" s="1681" t="s">
        <v>3363</v>
      </c>
      <c r="V31" s="841"/>
      <c r="W31" s="841"/>
    </row>
    <row r="32" s="14" customFormat="1" ht="23.1" customHeight="1" spans="1:23">
      <c r="A32" s="1658">
        <v>15</v>
      </c>
      <c r="B32" s="821"/>
      <c r="C32" s="727" t="s">
        <v>176</v>
      </c>
      <c r="D32" s="1662" t="s">
        <v>168</v>
      </c>
      <c r="E32" s="43">
        <v>423800</v>
      </c>
      <c r="F32" s="217" t="s">
        <v>3364</v>
      </c>
      <c r="G32" s="136">
        <v>43397</v>
      </c>
      <c r="H32" s="493">
        <v>43405</v>
      </c>
      <c r="I32" s="52">
        <f ca="1" t="shared" si="0"/>
        <v>499</v>
      </c>
      <c r="J32" s="959" t="s">
        <v>1293</v>
      </c>
      <c r="K32" s="52"/>
      <c r="L32" s="338">
        <v>43402</v>
      </c>
      <c r="M32" s="338"/>
      <c r="N32" s="450" t="s">
        <v>3365</v>
      </c>
      <c r="O32" s="81" t="s">
        <v>70</v>
      </c>
      <c r="P32" s="52" t="s">
        <v>59</v>
      </c>
      <c r="Q32" s="447">
        <v>43380</v>
      </c>
      <c r="R32" s="121">
        <v>43398</v>
      </c>
      <c r="S32" s="52">
        <f ca="1" t="shared" si="1"/>
        <v>506</v>
      </c>
      <c r="T32" s="327" t="s">
        <v>47</v>
      </c>
      <c r="U32" s="1681" t="s">
        <v>3366</v>
      </c>
      <c r="V32" s="841"/>
      <c r="W32" s="841"/>
    </row>
    <row r="33" s="14" customFormat="1" ht="23.1" customHeight="1" spans="1:23">
      <c r="A33" s="1658">
        <v>19</v>
      </c>
      <c r="B33" s="821"/>
      <c r="C33" s="727" t="s">
        <v>176</v>
      </c>
      <c r="D33" s="1662" t="s">
        <v>199</v>
      </c>
      <c r="E33" s="43">
        <v>423800</v>
      </c>
      <c r="F33" s="43" t="s">
        <v>3367</v>
      </c>
      <c r="G33" s="136">
        <v>43397</v>
      </c>
      <c r="H33" s="493">
        <v>43408</v>
      </c>
      <c r="I33" s="52">
        <f ca="1" t="shared" si="0"/>
        <v>496</v>
      </c>
      <c r="J33" s="959" t="s">
        <v>1293</v>
      </c>
      <c r="K33" s="52"/>
      <c r="L33" s="338">
        <v>43402</v>
      </c>
      <c r="M33" s="338"/>
      <c r="N33" s="450" t="s">
        <v>3368</v>
      </c>
      <c r="O33" s="81" t="s">
        <v>114</v>
      </c>
      <c r="P33" s="52" t="s">
        <v>89</v>
      </c>
      <c r="Q33" s="447">
        <v>43395</v>
      </c>
      <c r="R33" s="121">
        <v>43398</v>
      </c>
      <c r="S33" s="52">
        <f ca="1" t="shared" si="1"/>
        <v>506</v>
      </c>
      <c r="T33" s="327" t="s">
        <v>47</v>
      </c>
      <c r="U33" s="1681" t="s">
        <v>3366</v>
      </c>
      <c r="V33" s="841"/>
      <c r="W33" s="841"/>
    </row>
    <row r="34" s="14" customFormat="1" ht="23.1" customHeight="1" spans="1:23">
      <c r="A34" s="1658">
        <v>11</v>
      </c>
      <c r="B34" s="821"/>
      <c r="C34" s="727" t="s">
        <v>176</v>
      </c>
      <c r="D34" s="1662" t="s">
        <v>168</v>
      </c>
      <c r="E34" s="43">
        <v>423800</v>
      </c>
      <c r="F34" s="217" t="s">
        <v>3369</v>
      </c>
      <c r="G34" s="136">
        <v>43397</v>
      </c>
      <c r="H34" s="493">
        <v>43405</v>
      </c>
      <c r="I34" s="52">
        <f ca="1" t="shared" si="0"/>
        <v>499</v>
      </c>
      <c r="J34" s="959" t="s">
        <v>1293</v>
      </c>
      <c r="K34" s="52"/>
      <c r="L34" s="338">
        <v>43402</v>
      </c>
      <c r="M34" s="338"/>
      <c r="N34" s="450" t="s">
        <v>3370</v>
      </c>
      <c r="O34" s="81" t="s">
        <v>88</v>
      </c>
      <c r="P34" s="52" t="s">
        <v>89</v>
      </c>
      <c r="Q34" s="447">
        <v>43374</v>
      </c>
      <c r="R34" s="121">
        <v>43398</v>
      </c>
      <c r="S34" s="52">
        <f ca="1" t="shared" si="1"/>
        <v>506</v>
      </c>
      <c r="T34" s="327" t="s">
        <v>47</v>
      </c>
      <c r="U34" s="1681" t="s">
        <v>3371</v>
      </c>
      <c r="V34" s="841"/>
      <c r="W34" s="841"/>
    </row>
    <row r="35" s="14" customFormat="1" ht="23.1" customHeight="1" spans="1:23">
      <c r="A35" s="1658">
        <v>12</v>
      </c>
      <c r="B35" s="821"/>
      <c r="C35" s="727" t="s">
        <v>176</v>
      </c>
      <c r="D35" s="1662" t="s">
        <v>168</v>
      </c>
      <c r="E35" s="43">
        <v>423800</v>
      </c>
      <c r="F35" s="217" t="s">
        <v>3372</v>
      </c>
      <c r="G35" s="136">
        <v>43397</v>
      </c>
      <c r="H35" s="493">
        <v>43405</v>
      </c>
      <c r="I35" s="52">
        <f ca="1" t="shared" si="0"/>
        <v>499</v>
      </c>
      <c r="J35" s="959" t="s">
        <v>1293</v>
      </c>
      <c r="K35" s="52"/>
      <c r="L35" s="338">
        <v>43402</v>
      </c>
      <c r="M35" s="338"/>
      <c r="N35" s="450" t="s">
        <v>3373</v>
      </c>
      <c r="O35" s="81" t="s">
        <v>80</v>
      </c>
      <c r="P35" s="52" t="s">
        <v>84</v>
      </c>
      <c r="Q35" s="447">
        <v>43374</v>
      </c>
      <c r="R35" s="121">
        <v>43398</v>
      </c>
      <c r="S35" s="52">
        <f ca="1" t="shared" si="1"/>
        <v>506</v>
      </c>
      <c r="T35" s="327" t="s">
        <v>47</v>
      </c>
      <c r="U35" s="1681" t="s">
        <v>1317</v>
      </c>
      <c r="V35" s="841"/>
      <c r="W35" s="841"/>
    </row>
    <row r="36" s="14" customFormat="1" ht="23.1" customHeight="1" spans="1:23">
      <c r="A36" s="1658">
        <v>23</v>
      </c>
      <c r="B36" s="821"/>
      <c r="C36" s="727" t="s">
        <v>176</v>
      </c>
      <c r="D36" s="1662" t="s">
        <v>156</v>
      </c>
      <c r="E36" s="43">
        <v>423800</v>
      </c>
      <c r="F36" s="217" t="s">
        <v>3374</v>
      </c>
      <c r="G36" s="136">
        <v>43384</v>
      </c>
      <c r="H36" s="493">
        <v>43392</v>
      </c>
      <c r="I36" s="52">
        <f ca="1" t="shared" si="0"/>
        <v>512</v>
      </c>
      <c r="J36" s="959" t="s">
        <v>1293</v>
      </c>
      <c r="K36" s="52"/>
      <c r="L36" s="338">
        <v>43402</v>
      </c>
      <c r="M36" s="338"/>
      <c r="N36" s="327" t="s">
        <v>3375</v>
      </c>
      <c r="O36" s="327" t="s">
        <v>225</v>
      </c>
      <c r="P36" s="327" t="s">
        <v>84</v>
      </c>
      <c r="Q36" s="377">
        <v>43274</v>
      </c>
      <c r="R36" s="121">
        <v>43396</v>
      </c>
      <c r="S36" s="52">
        <f ca="1" t="shared" si="1"/>
        <v>508</v>
      </c>
      <c r="T36" s="327" t="s">
        <v>47</v>
      </c>
      <c r="U36" s="1681" t="s">
        <v>3376</v>
      </c>
      <c r="V36" s="841"/>
      <c r="W36" s="841"/>
    </row>
    <row r="37" s="14" customFormat="1" ht="23.1" customHeight="1" spans="1:23">
      <c r="A37" s="1658">
        <v>20</v>
      </c>
      <c r="B37" s="821"/>
      <c r="C37" s="727" t="s">
        <v>176</v>
      </c>
      <c r="D37" s="1662" t="s">
        <v>3280</v>
      </c>
      <c r="E37" s="43">
        <v>423800</v>
      </c>
      <c r="F37" s="217" t="s">
        <v>3377</v>
      </c>
      <c r="G37" s="136">
        <v>43373</v>
      </c>
      <c r="H37" s="493">
        <v>43389</v>
      </c>
      <c r="I37" s="52">
        <f ca="1" t="shared" si="0"/>
        <v>515</v>
      </c>
      <c r="J37" s="959" t="s">
        <v>1293</v>
      </c>
      <c r="K37" s="52"/>
      <c r="L37" s="338">
        <v>43402</v>
      </c>
      <c r="M37" s="338" t="s">
        <v>52</v>
      </c>
      <c r="N37" s="1674" t="s">
        <v>3378</v>
      </c>
      <c r="O37" s="327" t="s">
        <v>17</v>
      </c>
      <c r="P37" s="327" t="s">
        <v>46</v>
      </c>
      <c r="Q37" s="377">
        <v>43376</v>
      </c>
      <c r="R37" s="121">
        <v>43376</v>
      </c>
      <c r="S37" s="52">
        <f ca="1" t="shared" si="1"/>
        <v>528</v>
      </c>
      <c r="T37" s="327" t="s">
        <v>106</v>
      </c>
      <c r="U37" s="1681" t="s">
        <v>3379</v>
      </c>
      <c r="V37" s="841"/>
      <c r="W37" s="841"/>
    </row>
    <row r="38" s="14" customFormat="1" ht="23.1" customHeight="1" spans="1:23">
      <c r="A38" s="1658">
        <v>4</v>
      </c>
      <c r="B38" s="821"/>
      <c r="C38" s="727" t="s">
        <v>150</v>
      </c>
      <c r="D38" s="1662" t="s">
        <v>3297</v>
      </c>
      <c r="E38" s="43">
        <v>392800</v>
      </c>
      <c r="F38" s="43" t="s">
        <v>3380</v>
      </c>
      <c r="G38" s="136">
        <v>43319</v>
      </c>
      <c r="H38" s="493">
        <v>43357</v>
      </c>
      <c r="I38" s="52">
        <f ca="1" t="shared" si="0"/>
        <v>547</v>
      </c>
      <c r="J38" s="959" t="s">
        <v>1293</v>
      </c>
      <c r="K38" s="52"/>
      <c r="L38" s="338">
        <v>43432</v>
      </c>
      <c r="M38" s="338" t="s">
        <v>52</v>
      </c>
      <c r="N38" s="327" t="s">
        <v>3381</v>
      </c>
      <c r="O38" s="81" t="s">
        <v>45</v>
      </c>
      <c r="P38" s="52" t="s">
        <v>59</v>
      </c>
      <c r="Q38" s="447">
        <v>43374</v>
      </c>
      <c r="R38" s="121">
        <v>43406</v>
      </c>
      <c r="S38" s="52">
        <f ca="1" t="shared" si="1"/>
        <v>498</v>
      </c>
      <c r="T38" s="327" t="s">
        <v>106</v>
      </c>
      <c r="U38" s="1681" t="s">
        <v>3382</v>
      </c>
      <c r="V38" s="841"/>
      <c r="W38" s="841"/>
    </row>
    <row r="39" s="14" customFormat="1" ht="23.1" customHeight="1" spans="1:23">
      <c r="A39" s="1658">
        <v>11</v>
      </c>
      <c r="B39" s="821"/>
      <c r="C39" s="727" t="s">
        <v>176</v>
      </c>
      <c r="D39" s="1662" t="s">
        <v>168</v>
      </c>
      <c r="E39" s="43">
        <v>423800</v>
      </c>
      <c r="F39" s="43" t="s">
        <v>3383</v>
      </c>
      <c r="G39" s="136">
        <v>43397</v>
      </c>
      <c r="H39" s="493">
        <v>43408</v>
      </c>
      <c r="I39" s="52">
        <f ca="1" t="shared" si="0"/>
        <v>496</v>
      </c>
      <c r="J39" s="959" t="s">
        <v>1293</v>
      </c>
      <c r="K39" s="52"/>
      <c r="L39" s="338">
        <v>43402</v>
      </c>
      <c r="M39" s="338"/>
      <c r="N39" s="450" t="s">
        <v>3384</v>
      </c>
      <c r="O39" s="81" t="s">
        <v>114</v>
      </c>
      <c r="P39" s="52" t="s">
        <v>89</v>
      </c>
      <c r="Q39" s="447">
        <v>43379</v>
      </c>
      <c r="R39" s="121">
        <v>43398</v>
      </c>
      <c r="S39" s="52">
        <f ca="1" t="shared" si="1"/>
        <v>506</v>
      </c>
      <c r="T39" s="327" t="s">
        <v>47</v>
      </c>
      <c r="U39" s="1681" t="s">
        <v>3385</v>
      </c>
      <c r="V39" s="841"/>
      <c r="W39" s="841"/>
    </row>
    <row r="40" s="14" customFormat="1" ht="23.1" customHeight="1" spans="1:23">
      <c r="A40" s="1658">
        <v>14</v>
      </c>
      <c r="B40" s="821"/>
      <c r="C40" s="727" t="s">
        <v>176</v>
      </c>
      <c r="D40" s="1662" t="s">
        <v>199</v>
      </c>
      <c r="E40" s="43">
        <v>423800</v>
      </c>
      <c r="F40" s="43" t="s">
        <v>3386</v>
      </c>
      <c r="G40" s="136">
        <v>43397</v>
      </c>
      <c r="H40" s="493">
        <v>43408</v>
      </c>
      <c r="I40" s="52">
        <f ca="1" t="shared" si="0"/>
        <v>496</v>
      </c>
      <c r="J40" s="959" t="s">
        <v>1293</v>
      </c>
      <c r="K40" s="52"/>
      <c r="L40" s="338">
        <v>43402</v>
      </c>
      <c r="M40" s="338"/>
      <c r="N40" s="450" t="s">
        <v>3387</v>
      </c>
      <c r="O40" s="81" t="s">
        <v>889</v>
      </c>
      <c r="P40" s="52" t="s">
        <v>84</v>
      </c>
      <c r="Q40" s="447">
        <v>43383</v>
      </c>
      <c r="R40" s="121">
        <v>43398</v>
      </c>
      <c r="S40" s="52">
        <f ca="1" t="shared" si="1"/>
        <v>506</v>
      </c>
      <c r="T40" s="327" t="s">
        <v>47</v>
      </c>
      <c r="U40" s="1681" t="s">
        <v>3388</v>
      </c>
      <c r="V40" s="841"/>
      <c r="W40" s="841"/>
    </row>
    <row r="41" s="14" customFormat="1" ht="23.1" customHeight="1" spans="1:23">
      <c r="A41" s="1658">
        <v>24</v>
      </c>
      <c r="B41" s="821"/>
      <c r="C41" s="727" t="s">
        <v>204</v>
      </c>
      <c r="D41" s="1662" t="s">
        <v>50</v>
      </c>
      <c r="E41" s="43">
        <v>505500</v>
      </c>
      <c r="F41" s="52" t="s">
        <v>3389</v>
      </c>
      <c r="G41" s="136">
        <v>43398</v>
      </c>
      <c r="H41" s="493">
        <v>43408</v>
      </c>
      <c r="I41" s="52">
        <f ca="1" t="shared" si="0"/>
        <v>496</v>
      </c>
      <c r="J41" s="959" t="s">
        <v>1293</v>
      </c>
      <c r="K41" s="52"/>
      <c r="L41" s="338">
        <v>43402</v>
      </c>
      <c r="M41" s="338"/>
      <c r="N41" s="327" t="s">
        <v>3390</v>
      </c>
      <c r="O41" s="327" t="s">
        <v>225</v>
      </c>
      <c r="P41" s="327" t="s">
        <v>84</v>
      </c>
      <c r="Q41" s="377">
        <v>43379</v>
      </c>
      <c r="R41" s="121">
        <v>43399</v>
      </c>
      <c r="S41" s="121">
        <f ca="1" t="shared" si="1"/>
        <v>505</v>
      </c>
      <c r="T41" s="327" t="s">
        <v>47</v>
      </c>
      <c r="U41" s="1681" t="s">
        <v>3391</v>
      </c>
      <c r="V41" s="841"/>
      <c r="W41" s="841"/>
    </row>
    <row r="42" s="14" customFormat="1" ht="23.1" customHeight="1" spans="1:23">
      <c r="A42" s="1658">
        <v>17</v>
      </c>
      <c r="B42" s="821"/>
      <c r="C42" s="727" t="s">
        <v>176</v>
      </c>
      <c r="D42" s="1662" t="s">
        <v>3392</v>
      </c>
      <c r="E42" s="43">
        <v>423800</v>
      </c>
      <c r="F42" s="52" t="s">
        <v>3393</v>
      </c>
      <c r="G42" s="136">
        <v>43398</v>
      </c>
      <c r="H42" s="493">
        <v>43409</v>
      </c>
      <c r="I42" s="52">
        <f ca="1" t="shared" si="0"/>
        <v>495</v>
      </c>
      <c r="J42" s="959" t="s">
        <v>1293</v>
      </c>
      <c r="K42" s="52"/>
      <c r="L42" s="338">
        <v>43432</v>
      </c>
      <c r="M42" s="338"/>
      <c r="N42" s="450" t="s">
        <v>3394</v>
      </c>
      <c r="O42" s="81" t="s">
        <v>3395</v>
      </c>
      <c r="P42" s="52" t="s">
        <v>14</v>
      </c>
      <c r="Q42" s="447">
        <v>43403</v>
      </c>
      <c r="R42" s="121">
        <v>43404</v>
      </c>
      <c r="S42" s="52">
        <f ca="1" t="shared" si="1"/>
        <v>500</v>
      </c>
      <c r="T42" s="327" t="s">
        <v>47</v>
      </c>
      <c r="U42" s="1681" t="s">
        <v>3396</v>
      </c>
      <c r="V42" s="841"/>
      <c r="W42" s="841"/>
    </row>
    <row r="43" s="14" customFormat="1" ht="23.1" customHeight="1" spans="1:23">
      <c r="A43" s="1658">
        <v>12</v>
      </c>
      <c r="B43" s="821"/>
      <c r="C43" s="727" t="s">
        <v>176</v>
      </c>
      <c r="D43" s="1662" t="s">
        <v>199</v>
      </c>
      <c r="E43" s="43">
        <v>423800</v>
      </c>
      <c r="F43" s="43" t="s">
        <v>3397</v>
      </c>
      <c r="G43" s="136">
        <v>43397</v>
      </c>
      <c r="H43" s="493">
        <v>43408</v>
      </c>
      <c r="I43" s="52">
        <f ca="1" t="shared" si="0"/>
        <v>496</v>
      </c>
      <c r="J43" s="959" t="s">
        <v>1293</v>
      </c>
      <c r="K43" s="52"/>
      <c r="L43" s="338">
        <v>43402</v>
      </c>
      <c r="M43" s="338"/>
      <c r="N43" s="450" t="s">
        <v>3398</v>
      </c>
      <c r="O43" s="81" t="s">
        <v>114</v>
      </c>
      <c r="P43" s="52" t="s">
        <v>89</v>
      </c>
      <c r="Q43" s="447">
        <v>43379</v>
      </c>
      <c r="R43" s="121">
        <v>43398</v>
      </c>
      <c r="S43" s="52">
        <f ca="1" t="shared" si="1"/>
        <v>506</v>
      </c>
      <c r="T43" s="327" t="s">
        <v>47</v>
      </c>
      <c r="U43" s="1681" t="s">
        <v>3399</v>
      </c>
      <c r="V43" s="841"/>
      <c r="W43" s="841"/>
    </row>
    <row r="44" s="14" customFormat="1" ht="23.1" customHeight="1" spans="1:23">
      <c r="A44" s="1658">
        <v>9</v>
      </c>
      <c r="B44" s="821"/>
      <c r="C44" s="727" t="s">
        <v>176</v>
      </c>
      <c r="D44" s="1662" t="s">
        <v>168</v>
      </c>
      <c r="E44" s="43">
        <v>423800</v>
      </c>
      <c r="F44" s="43" t="s">
        <v>3400</v>
      </c>
      <c r="G44" s="136">
        <v>43396</v>
      </c>
      <c r="H44" s="493">
        <v>43405</v>
      </c>
      <c r="I44" s="52">
        <f ca="1" t="shared" si="0"/>
        <v>499</v>
      </c>
      <c r="J44" s="959" t="s">
        <v>1293</v>
      </c>
      <c r="K44" s="52"/>
      <c r="L44" s="338">
        <v>43402</v>
      </c>
      <c r="M44" s="338" t="s">
        <v>52</v>
      </c>
      <c r="N44" s="450" t="s">
        <v>3401</v>
      </c>
      <c r="O44" s="81" t="s">
        <v>131</v>
      </c>
      <c r="P44" s="52" t="s">
        <v>89</v>
      </c>
      <c r="Q44" s="447">
        <v>43394</v>
      </c>
      <c r="R44" s="121">
        <v>43416</v>
      </c>
      <c r="S44" s="52">
        <f ca="1" t="shared" si="1"/>
        <v>488</v>
      </c>
      <c r="T44" s="327" t="s">
        <v>47</v>
      </c>
      <c r="U44" s="1681" t="s">
        <v>3402</v>
      </c>
      <c r="V44" s="841"/>
      <c r="W44" s="841"/>
    </row>
    <row r="45" s="14" customFormat="1" ht="23.1" customHeight="1" spans="1:23">
      <c r="A45" s="1658">
        <v>11</v>
      </c>
      <c r="B45" s="821"/>
      <c r="C45" s="727" t="s">
        <v>176</v>
      </c>
      <c r="D45" s="1662" t="s">
        <v>199</v>
      </c>
      <c r="E45" s="43">
        <v>423800</v>
      </c>
      <c r="F45" s="43" t="s">
        <v>3403</v>
      </c>
      <c r="G45" s="136">
        <v>43397</v>
      </c>
      <c r="H45" s="493">
        <v>43408</v>
      </c>
      <c r="I45" s="52">
        <f ca="1" t="shared" si="0"/>
        <v>496</v>
      </c>
      <c r="J45" s="959" t="s">
        <v>1293</v>
      </c>
      <c r="K45" s="52"/>
      <c r="L45" s="338">
        <v>43402</v>
      </c>
      <c r="M45" s="338"/>
      <c r="N45" s="450" t="s">
        <v>3404</v>
      </c>
      <c r="O45" s="81" t="s">
        <v>122</v>
      </c>
      <c r="P45" s="52" t="s">
        <v>84</v>
      </c>
      <c r="Q45" s="447">
        <v>43373</v>
      </c>
      <c r="R45" s="121">
        <v>43398</v>
      </c>
      <c r="S45" s="52">
        <f ca="1" t="shared" si="1"/>
        <v>506</v>
      </c>
      <c r="T45" s="327" t="s">
        <v>47</v>
      </c>
      <c r="U45" s="1681" t="s">
        <v>3405</v>
      </c>
      <c r="V45" s="841"/>
      <c r="W45" s="841"/>
    </row>
    <row r="46" s="14" customFormat="1" ht="23.1" customHeight="1" spans="1:23">
      <c r="A46" s="1658">
        <v>16</v>
      </c>
      <c r="B46" s="821"/>
      <c r="C46" s="727" t="s">
        <v>176</v>
      </c>
      <c r="D46" s="1662" t="s">
        <v>3392</v>
      </c>
      <c r="E46" s="43">
        <v>423800</v>
      </c>
      <c r="F46" s="43" t="s">
        <v>3406</v>
      </c>
      <c r="G46" s="136">
        <v>43397</v>
      </c>
      <c r="H46" s="493">
        <v>43412</v>
      </c>
      <c r="I46" s="52">
        <f ca="1" t="shared" si="0"/>
        <v>492</v>
      </c>
      <c r="J46" s="959" t="s">
        <v>1293</v>
      </c>
      <c r="K46" s="52"/>
      <c r="L46" s="338">
        <v>43402</v>
      </c>
      <c r="M46" s="338"/>
      <c r="N46" s="450" t="s">
        <v>3407</v>
      </c>
      <c r="O46" s="81" t="s">
        <v>225</v>
      </c>
      <c r="P46" s="52" t="s">
        <v>84</v>
      </c>
      <c r="Q46" s="447">
        <v>43379</v>
      </c>
      <c r="R46" s="121">
        <v>43398</v>
      </c>
      <c r="S46" s="52">
        <f ca="1" t="shared" si="1"/>
        <v>506</v>
      </c>
      <c r="T46" s="327" t="s">
        <v>47</v>
      </c>
      <c r="U46" s="1681" t="s">
        <v>3408</v>
      </c>
      <c r="V46" s="841"/>
      <c r="W46" s="841"/>
    </row>
    <row r="47" s="14" customFormat="1" ht="23.1" customHeight="1" spans="1:23">
      <c r="A47" s="1658">
        <v>9</v>
      </c>
      <c r="B47" s="821"/>
      <c r="C47" s="727" t="s">
        <v>176</v>
      </c>
      <c r="D47" s="1662" t="s">
        <v>168</v>
      </c>
      <c r="E47" s="43">
        <v>423800</v>
      </c>
      <c r="F47" s="43" t="s">
        <v>3409</v>
      </c>
      <c r="G47" s="136">
        <v>43397</v>
      </c>
      <c r="H47" s="493">
        <v>43405</v>
      </c>
      <c r="I47" s="52">
        <f ca="1" t="shared" si="0"/>
        <v>499</v>
      </c>
      <c r="J47" s="959" t="s">
        <v>1293</v>
      </c>
      <c r="K47" s="52"/>
      <c r="L47" s="338">
        <v>43402</v>
      </c>
      <c r="M47" s="338"/>
      <c r="N47" s="450" t="s">
        <v>3410</v>
      </c>
      <c r="O47" s="81" t="s">
        <v>171</v>
      </c>
      <c r="P47" s="52" t="s">
        <v>59</v>
      </c>
      <c r="Q47" s="447">
        <v>43379</v>
      </c>
      <c r="R47" s="121">
        <v>43398</v>
      </c>
      <c r="S47" s="52">
        <f ca="1" t="shared" si="1"/>
        <v>506</v>
      </c>
      <c r="T47" s="327" t="s">
        <v>47</v>
      </c>
      <c r="U47" s="1681" t="s">
        <v>3411</v>
      </c>
      <c r="V47" s="841"/>
      <c r="W47" s="841"/>
    </row>
    <row r="48" s="14" customFormat="1" ht="23.1" customHeight="1" spans="1:23">
      <c r="A48" s="1658">
        <v>5</v>
      </c>
      <c r="B48" s="821"/>
      <c r="C48" s="727" t="s">
        <v>150</v>
      </c>
      <c r="D48" s="1662" t="s">
        <v>3333</v>
      </c>
      <c r="E48" s="43">
        <v>392800</v>
      </c>
      <c r="F48" s="43" t="s">
        <v>3412</v>
      </c>
      <c r="G48" s="136">
        <v>43396</v>
      </c>
      <c r="H48" s="493">
        <v>43405</v>
      </c>
      <c r="I48" s="52">
        <f ca="1" t="shared" si="0"/>
        <v>499</v>
      </c>
      <c r="J48" s="959" t="s">
        <v>1293</v>
      </c>
      <c r="K48" s="52"/>
      <c r="L48" s="338">
        <v>43402</v>
      </c>
      <c r="M48" s="338" t="s">
        <v>52</v>
      </c>
      <c r="N48" s="450" t="s">
        <v>3413</v>
      </c>
      <c r="O48" s="81" t="s">
        <v>70</v>
      </c>
      <c r="P48" s="52" t="s">
        <v>59</v>
      </c>
      <c r="Q48" s="447">
        <v>43387</v>
      </c>
      <c r="R48" s="121">
        <v>43397</v>
      </c>
      <c r="S48" s="52">
        <f ca="1" t="shared" si="1"/>
        <v>507</v>
      </c>
      <c r="T48" s="327" t="s">
        <v>47</v>
      </c>
      <c r="U48" s="1681" t="s">
        <v>3414</v>
      </c>
      <c r="V48" s="841"/>
      <c r="W48" s="841"/>
    </row>
    <row r="49" s="14" customFormat="1" ht="23.1" customHeight="1" spans="1:23">
      <c r="A49" s="1658">
        <v>10</v>
      </c>
      <c r="B49" s="821"/>
      <c r="C49" s="727" t="s">
        <v>176</v>
      </c>
      <c r="D49" s="1662" t="s">
        <v>3280</v>
      </c>
      <c r="E49" s="43">
        <v>423800</v>
      </c>
      <c r="F49" s="43" t="s">
        <v>3415</v>
      </c>
      <c r="G49" s="136">
        <v>43384</v>
      </c>
      <c r="H49" s="493">
        <v>43392</v>
      </c>
      <c r="I49" s="52">
        <f ca="1" t="shared" si="0"/>
        <v>512</v>
      </c>
      <c r="J49" s="959" t="s">
        <v>1293</v>
      </c>
      <c r="K49" s="52"/>
      <c r="L49" s="338">
        <v>43432</v>
      </c>
      <c r="M49" s="338"/>
      <c r="N49" s="1674" t="s">
        <v>3416</v>
      </c>
      <c r="O49" s="81" t="s">
        <v>171</v>
      </c>
      <c r="P49" s="52" t="s">
        <v>59</v>
      </c>
      <c r="Q49" s="377">
        <v>43415</v>
      </c>
      <c r="R49" s="121">
        <v>43415</v>
      </c>
      <c r="S49" s="52">
        <f ca="1" t="shared" si="1"/>
        <v>489</v>
      </c>
      <c r="T49" s="327" t="s">
        <v>47</v>
      </c>
      <c r="U49" s="1681" t="s">
        <v>3417</v>
      </c>
      <c r="V49" s="841"/>
      <c r="W49" s="841"/>
    </row>
    <row r="50" s="14" customFormat="1" ht="23.1" customHeight="1" spans="1:23">
      <c r="A50" s="1658">
        <v>2</v>
      </c>
      <c r="B50" s="821"/>
      <c r="C50" s="727" t="s">
        <v>150</v>
      </c>
      <c r="D50" s="1662" t="s">
        <v>41</v>
      </c>
      <c r="E50" s="43">
        <v>392800</v>
      </c>
      <c r="F50" s="43" t="s">
        <v>3418</v>
      </c>
      <c r="G50" s="136">
        <v>43336</v>
      </c>
      <c r="H50" s="493">
        <v>43343</v>
      </c>
      <c r="I50" s="52">
        <f ca="1" t="shared" si="0"/>
        <v>561</v>
      </c>
      <c r="J50" s="959" t="s">
        <v>1293</v>
      </c>
      <c r="K50" s="52"/>
      <c r="L50" s="338">
        <v>43432</v>
      </c>
      <c r="M50" s="338" t="s">
        <v>52</v>
      </c>
      <c r="N50" s="581" t="s">
        <v>3419</v>
      </c>
      <c r="O50" s="327" t="s">
        <v>114</v>
      </c>
      <c r="P50" s="327" t="s">
        <v>89</v>
      </c>
      <c r="Q50" s="447">
        <v>43414</v>
      </c>
      <c r="R50" s="121">
        <v>43414</v>
      </c>
      <c r="S50" s="52">
        <f ca="1" t="shared" si="1"/>
        <v>490</v>
      </c>
      <c r="T50" s="327" t="s">
        <v>106</v>
      </c>
      <c r="U50" s="1681" t="s">
        <v>3420</v>
      </c>
      <c r="V50" s="841"/>
      <c r="W50" s="841"/>
    </row>
    <row r="51" s="14" customFormat="1" ht="23.1" customHeight="1" spans="1:256">
      <c r="A51" s="1658">
        <v>8</v>
      </c>
      <c r="B51" s="821"/>
      <c r="C51" s="727" t="s">
        <v>176</v>
      </c>
      <c r="D51" s="1662" t="s">
        <v>3280</v>
      </c>
      <c r="E51" s="43">
        <v>423800</v>
      </c>
      <c r="F51" s="43" t="s">
        <v>3421</v>
      </c>
      <c r="G51" s="136">
        <v>43384</v>
      </c>
      <c r="H51" s="493">
        <v>43392</v>
      </c>
      <c r="I51" s="52">
        <f ca="1" t="shared" si="0"/>
        <v>512</v>
      </c>
      <c r="J51" s="959" t="s">
        <v>1293</v>
      </c>
      <c r="K51" s="52"/>
      <c r="L51" s="338">
        <v>43432</v>
      </c>
      <c r="M51" s="338"/>
      <c r="N51" s="450" t="s">
        <v>3422</v>
      </c>
      <c r="O51" s="81" t="s">
        <v>225</v>
      </c>
      <c r="P51" s="52" t="s">
        <v>84</v>
      </c>
      <c r="Q51" s="447">
        <v>43403</v>
      </c>
      <c r="R51" s="121">
        <v>43416</v>
      </c>
      <c r="S51" s="52">
        <f ca="1" t="shared" si="1"/>
        <v>488</v>
      </c>
      <c r="T51" s="327" t="s">
        <v>47</v>
      </c>
      <c r="U51" s="1681" t="s">
        <v>3423</v>
      </c>
      <c r="V51" s="841"/>
      <c r="W51" s="841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V51" s="14"/>
    </row>
    <row r="52" s="14" customFormat="1" ht="23.1" customHeight="1" spans="1:23">
      <c r="A52" s="1658">
        <v>25</v>
      </c>
      <c r="B52" s="1059"/>
      <c r="C52" s="1659" t="s">
        <v>3324</v>
      </c>
      <c r="D52" s="1660" t="s">
        <v>41</v>
      </c>
      <c r="E52" s="465">
        <v>532600</v>
      </c>
      <c r="F52" s="465" t="s">
        <v>3424</v>
      </c>
      <c r="G52" s="466">
        <v>43384</v>
      </c>
      <c r="H52" s="566">
        <v>43390</v>
      </c>
      <c r="I52" s="473">
        <f ca="1" t="shared" si="0"/>
        <v>514</v>
      </c>
      <c r="J52" s="1064" t="s">
        <v>1293</v>
      </c>
      <c r="K52" s="473"/>
      <c r="L52" s="538">
        <v>43432</v>
      </c>
      <c r="M52" s="538"/>
      <c r="N52" s="511" t="s">
        <v>3425</v>
      </c>
      <c r="O52" s="511" t="s">
        <v>88</v>
      </c>
      <c r="P52" s="511" t="s">
        <v>89</v>
      </c>
      <c r="Q52" s="1069">
        <v>43419</v>
      </c>
      <c r="R52" s="467">
        <v>43429</v>
      </c>
      <c r="S52" s="473">
        <f ca="1" t="shared" si="1"/>
        <v>475</v>
      </c>
      <c r="T52" s="511" t="s">
        <v>106</v>
      </c>
      <c r="U52" s="1682" t="s">
        <v>3426</v>
      </c>
      <c r="V52" s="841"/>
      <c r="W52" s="841"/>
    </row>
    <row r="53" s="14" customFormat="1" ht="23.1" customHeight="1" spans="1:23">
      <c r="A53" s="1658">
        <v>3</v>
      </c>
      <c r="B53" s="821"/>
      <c r="C53" s="727" t="s">
        <v>150</v>
      </c>
      <c r="D53" s="1662" t="s">
        <v>50</v>
      </c>
      <c r="E53" s="43">
        <v>392800</v>
      </c>
      <c r="F53" s="43" t="s">
        <v>3427</v>
      </c>
      <c r="G53" s="136">
        <v>43384</v>
      </c>
      <c r="H53" s="493">
        <v>43391</v>
      </c>
      <c r="I53" s="52">
        <f ca="1" t="shared" si="0"/>
        <v>513</v>
      </c>
      <c r="J53" s="959" t="s">
        <v>1293</v>
      </c>
      <c r="K53" s="52"/>
      <c r="L53" s="338">
        <v>43402</v>
      </c>
      <c r="M53" s="338"/>
      <c r="N53" s="450" t="s">
        <v>3428</v>
      </c>
      <c r="O53" s="327" t="s">
        <v>1898</v>
      </c>
      <c r="P53" s="327" t="s">
        <v>89</v>
      </c>
      <c r="Q53" s="377">
        <v>43425</v>
      </c>
      <c r="R53" s="121">
        <v>43426</v>
      </c>
      <c r="S53" s="52">
        <f ca="1" t="shared" si="1"/>
        <v>478</v>
      </c>
      <c r="T53" s="327" t="s">
        <v>47</v>
      </c>
      <c r="U53" s="1681" t="s">
        <v>3429</v>
      </c>
      <c r="V53" s="841"/>
      <c r="W53" s="841"/>
    </row>
    <row r="54" s="14" customFormat="1" ht="23.1" customHeight="1" spans="1:23">
      <c r="A54" s="1658">
        <v>7</v>
      </c>
      <c r="B54" s="821"/>
      <c r="C54" s="727" t="s">
        <v>176</v>
      </c>
      <c r="D54" s="1669" t="s">
        <v>199</v>
      </c>
      <c r="E54" s="55">
        <v>423800</v>
      </c>
      <c r="F54" s="55" t="s">
        <v>3430</v>
      </c>
      <c r="G54" s="132">
        <v>43429</v>
      </c>
      <c r="H54" s="1074">
        <v>43449</v>
      </c>
      <c r="I54" s="48">
        <f ca="1" t="shared" si="0"/>
        <v>455</v>
      </c>
      <c r="J54" s="688" t="s">
        <v>78</v>
      </c>
      <c r="K54" s="52"/>
      <c r="L54" s="338">
        <v>43432</v>
      </c>
      <c r="M54" s="338"/>
      <c r="N54" s="450" t="s">
        <v>3431</v>
      </c>
      <c r="O54" s="81" t="s">
        <v>70</v>
      </c>
      <c r="P54" s="52" t="s">
        <v>59</v>
      </c>
      <c r="Q54" s="377">
        <v>43415</v>
      </c>
      <c r="R54" s="121">
        <v>43429</v>
      </c>
      <c r="S54" s="52">
        <f ca="1" t="shared" si="1"/>
        <v>475</v>
      </c>
      <c r="T54" s="327" t="s">
        <v>47</v>
      </c>
      <c r="U54" s="1681" t="s">
        <v>1398</v>
      </c>
      <c r="V54" s="841"/>
      <c r="W54" s="841"/>
    </row>
    <row r="55" s="14" customFormat="1" ht="23.1" customHeight="1" spans="1:23">
      <c r="A55" s="1658">
        <v>15</v>
      </c>
      <c r="B55" s="821" t="s">
        <v>2249</v>
      </c>
      <c r="C55" s="727" t="s">
        <v>176</v>
      </c>
      <c r="D55" s="1662" t="s">
        <v>168</v>
      </c>
      <c r="E55" s="43">
        <v>423800</v>
      </c>
      <c r="F55" s="43" t="s">
        <v>3432</v>
      </c>
      <c r="G55" s="136">
        <v>43430</v>
      </c>
      <c r="H55" s="493">
        <v>43441</v>
      </c>
      <c r="I55" s="52">
        <f ca="1" t="shared" si="0"/>
        <v>463</v>
      </c>
      <c r="J55" s="959" t="s">
        <v>78</v>
      </c>
      <c r="K55" s="52"/>
      <c r="L55" s="338">
        <v>43432</v>
      </c>
      <c r="M55" s="338"/>
      <c r="N55" s="450" t="s">
        <v>3433</v>
      </c>
      <c r="O55" s="81" t="s">
        <v>70</v>
      </c>
      <c r="P55" s="52" t="s">
        <v>59</v>
      </c>
      <c r="Q55" s="377">
        <v>43432</v>
      </c>
      <c r="R55" s="121">
        <v>43432</v>
      </c>
      <c r="S55" s="52">
        <f ca="1" t="shared" si="1"/>
        <v>472</v>
      </c>
      <c r="T55" s="327" t="s">
        <v>47</v>
      </c>
      <c r="U55" s="1681" t="s">
        <v>3434</v>
      </c>
      <c r="V55" s="841"/>
      <c r="W55" s="841"/>
    </row>
    <row r="56" s="14" customFormat="1" ht="23.1" customHeight="1" spans="1:23">
      <c r="A56" s="1658">
        <v>16</v>
      </c>
      <c r="B56" s="821" t="s">
        <v>2249</v>
      </c>
      <c r="C56" s="727" t="s">
        <v>189</v>
      </c>
      <c r="D56" s="1662" t="s">
        <v>199</v>
      </c>
      <c r="E56" s="43">
        <v>466200</v>
      </c>
      <c r="F56" s="43" t="s">
        <v>3435</v>
      </c>
      <c r="G56" s="136">
        <v>43307</v>
      </c>
      <c r="H56" s="493">
        <v>43315</v>
      </c>
      <c r="I56" s="52">
        <f ca="1" t="shared" si="0"/>
        <v>589</v>
      </c>
      <c r="J56" s="959" t="s">
        <v>1293</v>
      </c>
      <c r="K56" s="52"/>
      <c r="L56" s="338">
        <v>43432</v>
      </c>
      <c r="M56" s="338" t="s">
        <v>52</v>
      </c>
      <c r="N56" s="450" t="s">
        <v>3436</v>
      </c>
      <c r="O56" s="81" t="s">
        <v>114</v>
      </c>
      <c r="P56" s="52" t="s">
        <v>89</v>
      </c>
      <c r="Q56" s="377">
        <v>43432</v>
      </c>
      <c r="R56" s="121">
        <v>43433</v>
      </c>
      <c r="S56" s="52">
        <f ca="1" t="shared" si="1"/>
        <v>471</v>
      </c>
      <c r="T56" s="327" t="s">
        <v>106</v>
      </c>
      <c r="U56" s="1681" t="s">
        <v>3437</v>
      </c>
      <c r="V56" s="841"/>
      <c r="W56" s="841"/>
    </row>
    <row r="57" s="14" customFormat="1" ht="23.1" customHeight="1" spans="1:23">
      <c r="A57" s="1658">
        <v>14</v>
      </c>
      <c r="B57" s="821" t="s">
        <v>2249</v>
      </c>
      <c r="C57" s="727" t="s">
        <v>176</v>
      </c>
      <c r="D57" s="1662" t="s">
        <v>168</v>
      </c>
      <c r="E57" s="43">
        <v>423800</v>
      </c>
      <c r="F57" s="43" t="s">
        <v>3438</v>
      </c>
      <c r="G57" s="136">
        <v>43430</v>
      </c>
      <c r="H57" s="493">
        <v>43439</v>
      </c>
      <c r="I57" s="52">
        <f ca="1" t="shared" si="0"/>
        <v>465</v>
      </c>
      <c r="J57" s="959" t="s">
        <v>78</v>
      </c>
      <c r="K57" s="52"/>
      <c r="L57" s="338">
        <v>43432</v>
      </c>
      <c r="M57" s="338"/>
      <c r="N57" s="450" t="s">
        <v>3439</v>
      </c>
      <c r="O57" s="81" t="s">
        <v>698</v>
      </c>
      <c r="P57" s="52" t="s">
        <v>46</v>
      </c>
      <c r="Q57" s="377">
        <v>43427</v>
      </c>
      <c r="R57" s="121">
        <v>43431</v>
      </c>
      <c r="S57" s="52">
        <f ca="1" t="shared" si="1"/>
        <v>473</v>
      </c>
      <c r="T57" s="327" t="s">
        <v>473</v>
      </c>
      <c r="U57" s="1681" t="s">
        <v>3440</v>
      </c>
      <c r="V57" s="841"/>
      <c r="W57" s="841"/>
    </row>
    <row r="58" s="14" customFormat="1" ht="23.1" customHeight="1" spans="1:23">
      <c r="A58" s="1658">
        <v>1</v>
      </c>
      <c r="B58" s="821" t="s">
        <v>2249</v>
      </c>
      <c r="C58" s="727" t="s">
        <v>150</v>
      </c>
      <c r="D58" s="1662" t="s">
        <v>41</v>
      </c>
      <c r="E58" s="43">
        <v>392800</v>
      </c>
      <c r="F58" s="43" t="s">
        <v>3441</v>
      </c>
      <c r="G58" s="136">
        <v>43307</v>
      </c>
      <c r="H58" s="493">
        <v>43315</v>
      </c>
      <c r="I58" s="52">
        <f ca="1" t="shared" si="0"/>
        <v>589</v>
      </c>
      <c r="J58" s="959" t="s">
        <v>1293</v>
      </c>
      <c r="K58" s="52"/>
      <c r="L58" s="338">
        <v>43432</v>
      </c>
      <c r="M58" s="338" t="s">
        <v>52</v>
      </c>
      <c r="N58" s="1235" t="s">
        <v>3442</v>
      </c>
      <c r="O58" s="331" t="s">
        <v>1439</v>
      </c>
      <c r="P58" s="331" t="s">
        <v>89</v>
      </c>
      <c r="Q58" s="447">
        <v>43403</v>
      </c>
      <c r="R58" s="121">
        <v>43403</v>
      </c>
      <c r="S58" s="52">
        <f ca="1" t="shared" si="1"/>
        <v>501</v>
      </c>
      <c r="T58" s="327" t="s">
        <v>47</v>
      </c>
      <c r="U58" s="1681" t="s">
        <v>3443</v>
      </c>
      <c r="V58" s="841"/>
      <c r="W58" s="841"/>
    </row>
    <row r="59" s="14" customFormat="1" ht="23.1" customHeight="1" spans="1:23">
      <c r="A59" s="1658">
        <v>10</v>
      </c>
      <c r="B59" s="821" t="s">
        <v>2249</v>
      </c>
      <c r="C59" s="727" t="s">
        <v>176</v>
      </c>
      <c r="D59" s="1662" t="s">
        <v>168</v>
      </c>
      <c r="E59" s="43">
        <v>423800</v>
      </c>
      <c r="F59" s="43" t="s">
        <v>3444</v>
      </c>
      <c r="G59" s="136">
        <v>43430</v>
      </c>
      <c r="H59" s="493">
        <v>43441</v>
      </c>
      <c r="I59" s="52">
        <f ca="1" t="shared" si="0"/>
        <v>463</v>
      </c>
      <c r="J59" s="959" t="s">
        <v>78</v>
      </c>
      <c r="K59" s="52"/>
      <c r="L59" s="338">
        <v>43432</v>
      </c>
      <c r="M59" s="338"/>
      <c r="N59" s="450" t="s">
        <v>3445</v>
      </c>
      <c r="O59" s="81" t="s">
        <v>730</v>
      </c>
      <c r="P59" s="52" t="s">
        <v>59</v>
      </c>
      <c r="Q59" s="377">
        <v>43436</v>
      </c>
      <c r="R59" s="121">
        <v>43436</v>
      </c>
      <c r="S59" s="52">
        <f ca="1" t="shared" si="1"/>
        <v>468</v>
      </c>
      <c r="T59" s="327" t="s">
        <v>47</v>
      </c>
      <c r="U59" s="1681" t="s">
        <v>2298</v>
      </c>
      <c r="V59" s="841"/>
      <c r="W59" s="841"/>
    </row>
    <row r="60" s="14" customFormat="1" ht="23.1" customHeight="1" spans="1:23">
      <c r="A60" s="1658">
        <v>5</v>
      </c>
      <c r="B60" s="821" t="s">
        <v>2249</v>
      </c>
      <c r="C60" s="727" t="s">
        <v>176</v>
      </c>
      <c r="D60" s="1662" t="s">
        <v>3392</v>
      </c>
      <c r="E60" s="43">
        <v>423800</v>
      </c>
      <c r="F60" s="43" t="s">
        <v>3446</v>
      </c>
      <c r="G60" s="136">
        <v>43385</v>
      </c>
      <c r="H60" s="493">
        <v>43393</v>
      </c>
      <c r="I60" s="52">
        <f ca="1" t="shared" si="0"/>
        <v>511</v>
      </c>
      <c r="J60" s="959" t="s">
        <v>1293</v>
      </c>
      <c r="K60" s="52"/>
      <c r="L60" s="338">
        <v>43402</v>
      </c>
      <c r="M60" s="338"/>
      <c r="N60" s="450" t="s">
        <v>3447</v>
      </c>
      <c r="O60" s="81" t="s">
        <v>3448</v>
      </c>
      <c r="P60" s="52" t="s">
        <v>14</v>
      </c>
      <c r="Q60" s="377">
        <v>43425</v>
      </c>
      <c r="R60" s="121">
        <v>43426</v>
      </c>
      <c r="S60" s="52">
        <f ca="1" t="shared" si="1"/>
        <v>478</v>
      </c>
      <c r="T60" s="327" t="s">
        <v>47</v>
      </c>
      <c r="U60" s="1681" t="s">
        <v>3449</v>
      </c>
      <c r="V60" s="841"/>
      <c r="W60" s="841"/>
    </row>
    <row r="61" s="14" customFormat="1" ht="23.1" customHeight="1" spans="1:23">
      <c r="A61" s="1658">
        <v>11</v>
      </c>
      <c r="B61" s="821" t="s">
        <v>2249</v>
      </c>
      <c r="C61" s="727" t="s">
        <v>176</v>
      </c>
      <c r="D61" s="1662" t="s">
        <v>168</v>
      </c>
      <c r="E61" s="43">
        <v>423800</v>
      </c>
      <c r="F61" s="43" t="s">
        <v>3450</v>
      </c>
      <c r="G61" s="136">
        <v>43430</v>
      </c>
      <c r="H61" s="493">
        <v>43442</v>
      </c>
      <c r="I61" s="52">
        <f ca="1" t="shared" si="0"/>
        <v>462</v>
      </c>
      <c r="J61" s="959" t="s">
        <v>78</v>
      </c>
      <c r="K61" s="52"/>
      <c r="L61" s="338">
        <v>43432</v>
      </c>
      <c r="M61" s="338"/>
      <c r="N61" s="450" t="s">
        <v>3451</v>
      </c>
      <c r="O61" s="81" t="s">
        <v>698</v>
      </c>
      <c r="P61" s="52" t="s">
        <v>46</v>
      </c>
      <c r="Q61" s="377">
        <v>43422</v>
      </c>
      <c r="R61" s="121">
        <v>43431</v>
      </c>
      <c r="S61" s="52">
        <f ca="1" t="shared" si="1"/>
        <v>473</v>
      </c>
      <c r="T61" s="327" t="s">
        <v>106</v>
      </c>
      <c r="U61" s="1681" t="s">
        <v>2298</v>
      </c>
      <c r="V61" s="841"/>
      <c r="W61" s="841"/>
    </row>
    <row r="62" s="14" customFormat="1" ht="23.1" customHeight="1" spans="1:23">
      <c r="A62" s="1658">
        <v>4</v>
      </c>
      <c r="B62" s="821" t="s">
        <v>2249</v>
      </c>
      <c r="C62" s="727" t="s">
        <v>176</v>
      </c>
      <c r="D62" s="1662" t="s">
        <v>3306</v>
      </c>
      <c r="E62" s="43">
        <v>423800</v>
      </c>
      <c r="F62" s="43" t="s">
        <v>3452</v>
      </c>
      <c r="G62" s="136">
        <v>43373</v>
      </c>
      <c r="H62" s="493">
        <v>43381</v>
      </c>
      <c r="I62" s="52">
        <f ca="1" t="shared" si="0"/>
        <v>523</v>
      </c>
      <c r="J62" s="959" t="s">
        <v>1293</v>
      </c>
      <c r="K62" s="52"/>
      <c r="L62" s="338">
        <v>43432</v>
      </c>
      <c r="M62" s="338" t="s">
        <v>52</v>
      </c>
      <c r="N62" s="450" t="s">
        <v>3453</v>
      </c>
      <c r="O62" s="327" t="s">
        <v>131</v>
      </c>
      <c r="P62" s="327" t="s">
        <v>89</v>
      </c>
      <c r="Q62" s="377">
        <v>43414</v>
      </c>
      <c r="R62" s="121">
        <v>43445</v>
      </c>
      <c r="S62" s="52">
        <f ca="1" t="shared" si="1"/>
        <v>459</v>
      </c>
      <c r="T62" s="327" t="s">
        <v>47</v>
      </c>
      <c r="U62" s="1681" t="s">
        <v>706</v>
      </c>
      <c r="V62" s="841"/>
      <c r="W62" s="841"/>
    </row>
    <row r="63" s="14" customFormat="1" ht="23.1" customHeight="1" spans="1:23">
      <c r="A63" s="1658">
        <v>4</v>
      </c>
      <c r="B63" s="821" t="s">
        <v>2249</v>
      </c>
      <c r="C63" s="727" t="s">
        <v>176</v>
      </c>
      <c r="D63" s="1662" t="s">
        <v>3306</v>
      </c>
      <c r="E63" s="43">
        <v>423800</v>
      </c>
      <c r="F63" s="43" t="s">
        <v>3454</v>
      </c>
      <c r="G63" s="136">
        <v>43361</v>
      </c>
      <c r="H63" s="493">
        <v>43370</v>
      </c>
      <c r="I63" s="52">
        <f ca="1" t="shared" si="0"/>
        <v>534</v>
      </c>
      <c r="J63" s="959" t="s">
        <v>1293</v>
      </c>
      <c r="K63" s="52"/>
      <c r="L63" s="338">
        <v>43432</v>
      </c>
      <c r="M63" s="338" t="s">
        <v>52</v>
      </c>
      <c r="N63" s="450" t="s">
        <v>3455</v>
      </c>
      <c r="O63" s="327" t="s">
        <v>45</v>
      </c>
      <c r="P63" s="327" t="s">
        <v>59</v>
      </c>
      <c r="Q63" s="377">
        <v>43443</v>
      </c>
      <c r="R63" s="121">
        <v>43444</v>
      </c>
      <c r="S63" s="52">
        <f ca="1" t="shared" si="1"/>
        <v>460</v>
      </c>
      <c r="T63" s="327" t="s">
        <v>47</v>
      </c>
      <c r="U63" s="1681" t="s">
        <v>1398</v>
      </c>
      <c r="V63" s="841"/>
      <c r="W63" s="841"/>
    </row>
    <row r="64" s="14" customFormat="1" ht="23.1" customHeight="1" spans="1:23">
      <c r="A64" s="1658">
        <v>13</v>
      </c>
      <c r="B64" s="821" t="s">
        <v>2249</v>
      </c>
      <c r="C64" s="727" t="s">
        <v>176</v>
      </c>
      <c r="D64" s="1669" t="s">
        <v>199</v>
      </c>
      <c r="E64" s="55">
        <v>423800</v>
      </c>
      <c r="F64" s="55" t="s">
        <v>3456</v>
      </c>
      <c r="G64" s="132">
        <v>43429</v>
      </c>
      <c r="H64" s="1074">
        <v>43449</v>
      </c>
      <c r="I64" s="52">
        <f ca="1" t="shared" si="0"/>
        <v>455</v>
      </c>
      <c r="J64" s="959" t="s">
        <v>78</v>
      </c>
      <c r="K64" s="52"/>
      <c r="L64" s="338">
        <v>43432</v>
      </c>
      <c r="M64" s="338"/>
      <c r="N64" s="450" t="s">
        <v>3457</v>
      </c>
      <c r="O64" s="81" t="s">
        <v>1439</v>
      </c>
      <c r="P64" s="52" t="s">
        <v>89</v>
      </c>
      <c r="Q64" s="377">
        <v>43429</v>
      </c>
      <c r="R64" s="121">
        <v>43429</v>
      </c>
      <c r="S64" s="52">
        <f ca="1" t="shared" si="1"/>
        <v>475</v>
      </c>
      <c r="T64" s="327" t="s">
        <v>47</v>
      </c>
      <c r="U64" s="1681" t="s">
        <v>3458</v>
      </c>
      <c r="V64" s="841"/>
      <c r="W64" s="841"/>
    </row>
    <row r="65" s="14" customFormat="1" ht="23.1" customHeight="1" spans="1:23">
      <c r="A65" s="1658">
        <v>13</v>
      </c>
      <c r="B65" s="821" t="s">
        <v>2249</v>
      </c>
      <c r="C65" s="727" t="s">
        <v>176</v>
      </c>
      <c r="D65" s="1669" t="s">
        <v>199</v>
      </c>
      <c r="E65" s="55">
        <v>423800</v>
      </c>
      <c r="F65" s="55" t="s">
        <v>3459</v>
      </c>
      <c r="G65" s="132">
        <v>43429</v>
      </c>
      <c r="H65" s="1074">
        <v>43449</v>
      </c>
      <c r="I65" s="48">
        <f ca="1" t="shared" si="0"/>
        <v>455</v>
      </c>
      <c r="J65" s="688" t="s">
        <v>78</v>
      </c>
      <c r="K65" s="52"/>
      <c r="L65" s="338">
        <v>43432</v>
      </c>
      <c r="M65" s="338" t="s">
        <v>52</v>
      </c>
      <c r="N65" s="450" t="s">
        <v>3460</v>
      </c>
      <c r="O65" s="81" t="s">
        <v>114</v>
      </c>
      <c r="P65" s="52" t="s">
        <v>89</v>
      </c>
      <c r="Q65" s="377">
        <v>43414</v>
      </c>
      <c r="R65" s="121">
        <v>43431</v>
      </c>
      <c r="S65" s="52">
        <f ca="1" t="shared" si="1"/>
        <v>473</v>
      </c>
      <c r="T65" s="327" t="s">
        <v>47</v>
      </c>
      <c r="U65" s="1681" t="s">
        <v>2313</v>
      </c>
      <c r="V65" s="841"/>
      <c r="W65" s="841"/>
    </row>
    <row r="66" s="14" customFormat="1" ht="23.1" customHeight="1" spans="1:23">
      <c r="A66" s="1658">
        <v>14</v>
      </c>
      <c r="B66" s="821" t="s">
        <v>2249</v>
      </c>
      <c r="C66" s="727" t="s">
        <v>176</v>
      </c>
      <c r="D66" s="1669" t="s">
        <v>199</v>
      </c>
      <c r="E66" s="55">
        <v>423800</v>
      </c>
      <c r="F66" s="55" t="s">
        <v>3461</v>
      </c>
      <c r="G66" s="132">
        <v>43429</v>
      </c>
      <c r="H66" s="1074">
        <v>43449</v>
      </c>
      <c r="I66" s="52">
        <f ca="1" t="shared" ref="I66:I129" si="2">TODAY()-H66</f>
        <v>455</v>
      </c>
      <c r="J66" s="959" t="s">
        <v>78</v>
      </c>
      <c r="K66" s="52"/>
      <c r="L66" s="338">
        <v>43432</v>
      </c>
      <c r="M66" s="338"/>
      <c r="N66" s="450" t="s">
        <v>3462</v>
      </c>
      <c r="O66" s="81" t="s">
        <v>80</v>
      </c>
      <c r="P66" s="52" t="s">
        <v>84</v>
      </c>
      <c r="Q66" s="377">
        <v>43443</v>
      </c>
      <c r="R66" s="121">
        <v>43443</v>
      </c>
      <c r="S66" s="52">
        <f ca="1" t="shared" si="1"/>
        <v>461</v>
      </c>
      <c r="T66" s="327" t="s">
        <v>47</v>
      </c>
      <c r="U66" s="1681" t="s">
        <v>2313</v>
      </c>
      <c r="V66" s="841"/>
      <c r="W66" s="841"/>
    </row>
    <row r="67" s="14" customFormat="1" ht="23.1" customHeight="1" spans="1:23">
      <c r="A67" s="1658">
        <v>1</v>
      </c>
      <c r="B67" s="821" t="s">
        <v>2249</v>
      </c>
      <c r="C67" s="727" t="s">
        <v>150</v>
      </c>
      <c r="D67" s="1662" t="s">
        <v>41</v>
      </c>
      <c r="E67" s="43">
        <v>392800</v>
      </c>
      <c r="F67" s="43" t="s">
        <v>3463</v>
      </c>
      <c r="G67" s="136">
        <v>43373</v>
      </c>
      <c r="H67" s="493">
        <v>43381</v>
      </c>
      <c r="I67" s="52">
        <f ca="1" t="shared" si="2"/>
        <v>523</v>
      </c>
      <c r="J67" s="959" t="s">
        <v>1293</v>
      </c>
      <c r="K67" s="52"/>
      <c r="L67" s="338">
        <v>43432</v>
      </c>
      <c r="M67" s="338" t="s">
        <v>52</v>
      </c>
      <c r="N67" s="581" t="s">
        <v>3464</v>
      </c>
      <c r="O67" s="327" t="s">
        <v>225</v>
      </c>
      <c r="P67" s="327" t="s">
        <v>84</v>
      </c>
      <c r="Q67" s="447">
        <v>43442</v>
      </c>
      <c r="R67" s="121">
        <v>43442</v>
      </c>
      <c r="S67" s="52">
        <f ca="1" t="shared" si="1"/>
        <v>462</v>
      </c>
      <c r="T67" s="327" t="s">
        <v>47</v>
      </c>
      <c r="U67" s="1681" t="s">
        <v>3465</v>
      </c>
      <c r="V67" s="841"/>
      <c r="W67" s="841"/>
    </row>
    <row r="68" s="14" customFormat="1" ht="23.1" customHeight="1" spans="1:23">
      <c r="A68" s="1658">
        <v>45</v>
      </c>
      <c r="B68" s="821" t="s">
        <v>2249</v>
      </c>
      <c r="C68" s="727" t="s">
        <v>189</v>
      </c>
      <c r="D68" s="1662" t="s">
        <v>199</v>
      </c>
      <c r="E68" s="43">
        <v>466200</v>
      </c>
      <c r="F68" s="43" t="s">
        <v>3466</v>
      </c>
      <c r="G68" s="136">
        <v>43336</v>
      </c>
      <c r="H68" s="493">
        <v>43344</v>
      </c>
      <c r="I68" s="52">
        <f ca="1" t="shared" si="2"/>
        <v>560</v>
      </c>
      <c r="J68" s="959" t="s">
        <v>1293</v>
      </c>
      <c r="K68" s="52"/>
      <c r="L68" s="338">
        <v>43432</v>
      </c>
      <c r="M68" s="338" t="s">
        <v>52</v>
      </c>
      <c r="N68" s="55" t="s">
        <v>3467</v>
      </c>
      <c r="O68" s="327" t="s">
        <v>225</v>
      </c>
      <c r="P68" s="327" t="s">
        <v>84</v>
      </c>
      <c r="Q68" s="447">
        <v>43449</v>
      </c>
      <c r="R68" s="121">
        <v>43449</v>
      </c>
      <c r="S68" s="52">
        <f ca="1" t="shared" si="1"/>
        <v>455</v>
      </c>
      <c r="T68" s="327" t="s">
        <v>47</v>
      </c>
      <c r="U68" s="1681" t="s">
        <v>2320</v>
      </c>
      <c r="V68" s="841"/>
      <c r="W68" s="841"/>
    </row>
    <row r="69" s="14" customFormat="1" ht="23.1" customHeight="1" spans="1:23">
      <c r="A69" s="1658">
        <v>10</v>
      </c>
      <c r="B69" s="1224" t="s">
        <v>39</v>
      </c>
      <c r="C69" s="727" t="s">
        <v>176</v>
      </c>
      <c r="D69" s="1662" t="s">
        <v>3468</v>
      </c>
      <c r="E69" s="43">
        <v>423800</v>
      </c>
      <c r="F69" s="52" t="s">
        <v>3469</v>
      </c>
      <c r="G69" s="136">
        <v>43453</v>
      </c>
      <c r="H69" s="493">
        <v>43459</v>
      </c>
      <c r="I69" s="52">
        <f ca="1" t="shared" si="2"/>
        <v>445</v>
      </c>
      <c r="J69" s="959" t="s">
        <v>78</v>
      </c>
      <c r="K69" s="52"/>
      <c r="L69" s="338">
        <v>43459</v>
      </c>
      <c r="M69" s="338"/>
      <c r="N69" s="327" t="s">
        <v>2554</v>
      </c>
      <c r="O69" s="327" t="s">
        <v>1439</v>
      </c>
      <c r="P69" s="327" t="s">
        <v>89</v>
      </c>
      <c r="Q69" s="377">
        <v>43456</v>
      </c>
      <c r="R69" s="121">
        <v>43457</v>
      </c>
      <c r="S69" s="52">
        <f ca="1" t="shared" si="1"/>
        <v>447</v>
      </c>
      <c r="T69" s="327" t="s">
        <v>106</v>
      </c>
      <c r="U69" s="1681" t="s">
        <v>3470</v>
      </c>
      <c r="V69" s="841"/>
      <c r="W69" s="841"/>
    </row>
    <row r="70" s="14" customFormat="1" ht="23.1" customHeight="1" spans="1:23">
      <c r="A70" s="1658">
        <v>31</v>
      </c>
      <c r="B70" s="1224" t="s">
        <v>39</v>
      </c>
      <c r="C70" s="727" t="s">
        <v>176</v>
      </c>
      <c r="D70" s="1662" t="s">
        <v>168</v>
      </c>
      <c r="E70" s="43">
        <v>423800</v>
      </c>
      <c r="F70" s="43" t="s">
        <v>3471</v>
      </c>
      <c r="G70" s="136">
        <v>43446</v>
      </c>
      <c r="H70" s="493">
        <v>43456</v>
      </c>
      <c r="I70" s="52">
        <f ca="1" t="shared" si="2"/>
        <v>448</v>
      </c>
      <c r="J70" s="959" t="s">
        <v>78</v>
      </c>
      <c r="K70" s="52"/>
      <c r="L70" s="338">
        <v>43459</v>
      </c>
      <c r="M70" s="338"/>
      <c r="N70" s="450" t="s">
        <v>3472</v>
      </c>
      <c r="O70" s="81" t="s">
        <v>225</v>
      </c>
      <c r="P70" s="52" t="s">
        <v>84</v>
      </c>
      <c r="Q70" s="377">
        <v>43446</v>
      </c>
      <c r="R70" s="121">
        <v>43447</v>
      </c>
      <c r="S70" s="52">
        <f ca="1" t="shared" si="1"/>
        <v>457</v>
      </c>
      <c r="T70" s="327" t="s">
        <v>47</v>
      </c>
      <c r="U70" s="1681" t="s">
        <v>3473</v>
      </c>
      <c r="V70" s="841"/>
      <c r="W70" s="841"/>
    </row>
    <row r="71" s="14" customFormat="1" ht="23.1" customHeight="1" spans="1:23">
      <c r="A71" s="1658">
        <v>33</v>
      </c>
      <c r="B71" s="1224" t="s">
        <v>39</v>
      </c>
      <c r="C71" s="727" t="s">
        <v>176</v>
      </c>
      <c r="D71" s="1662" t="s">
        <v>168</v>
      </c>
      <c r="E71" s="43">
        <v>423800</v>
      </c>
      <c r="F71" s="43" t="s">
        <v>3474</v>
      </c>
      <c r="G71" s="136">
        <v>43446</v>
      </c>
      <c r="H71" s="493">
        <v>43456</v>
      </c>
      <c r="I71" s="52">
        <f ca="1" t="shared" si="2"/>
        <v>448</v>
      </c>
      <c r="J71" s="959" t="s">
        <v>78</v>
      </c>
      <c r="K71" s="52"/>
      <c r="L71" s="338">
        <v>43459</v>
      </c>
      <c r="M71" s="338"/>
      <c r="N71" s="450" t="s">
        <v>3475</v>
      </c>
      <c r="O71" s="81" t="s">
        <v>980</v>
      </c>
      <c r="P71" s="52" t="s">
        <v>46</v>
      </c>
      <c r="Q71" s="377">
        <v>43446</v>
      </c>
      <c r="R71" s="121">
        <v>43449</v>
      </c>
      <c r="S71" s="52">
        <f ca="1" t="shared" si="1"/>
        <v>455</v>
      </c>
      <c r="T71" s="327" t="s">
        <v>47</v>
      </c>
      <c r="U71" s="1681" t="s">
        <v>3476</v>
      </c>
      <c r="V71" s="841"/>
      <c r="W71" s="841"/>
    </row>
    <row r="72" s="14" customFormat="1" ht="23.1" customHeight="1" spans="1:23">
      <c r="A72" s="1658">
        <v>15</v>
      </c>
      <c r="B72" s="1224" t="s">
        <v>39</v>
      </c>
      <c r="C72" s="727" t="s">
        <v>176</v>
      </c>
      <c r="D72" s="1662" t="s">
        <v>199</v>
      </c>
      <c r="E72" s="43">
        <v>423800</v>
      </c>
      <c r="F72" s="43" t="s">
        <v>3477</v>
      </c>
      <c r="G72" s="136">
        <v>43446</v>
      </c>
      <c r="H72" s="493">
        <v>43457</v>
      </c>
      <c r="I72" s="52">
        <f ca="1" t="shared" si="2"/>
        <v>447</v>
      </c>
      <c r="J72" s="959" t="s">
        <v>78</v>
      </c>
      <c r="K72" s="52"/>
      <c r="L72" s="338">
        <v>43459</v>
      </c>
      <c r="M72" s="338"/>
      <c r="N72" s="450" t="s">
        <v>3478</v>
      </c>
      <c r="O72" s="450" t="s">
        <v>980</v>
      </c>
      <c r="P72" s="327" t="s">
        <v>46</v>
      </c>
      <c r="Q72" s="377">
        <v>43423</v>
      </c>
      <c r="R72" s="121">
        <v>43456</v>
      </c>
      <c r="S72" s="52">
        <f ca="1" t="shared" si="1"/>
        <v>448</v>
      </c>
      <c r="T72" s="327" t="s">
        <v>47</v>
      </c>
      <c r="U72" s="1681" t="s">
        <v>3479</v>
      </c>
      <c r="V72" s="841"/>
      <c r="W72" s="841"/>
    </row>
    <row r="73" s="14" customFormat="1" ht="23.1" customHeight="1" spans="1:23">
      <c r="A73" s="1658">
        <v>47</v>
      </c>
      <c r="B73" s="821" t="s">
        <v>2249</v>
      </c>
      <c r="C73" s="727" t="s">
        <v>189</v>
      </c>
      <c r="D73" s="1662" t="s">
        <v>3280</v>
      </c>
      <c r="E73" s="43">
        <v>466200</v>
      </c>
      <c r="F73" s="43" t="s">
        <v>3480</v>
      </c>
      <c r="G73" s="136">
        <v>43373</v>
      </c>
      <c r="H73" s="493">
        <v>43389</v>
      </c>
      <c r="I73" s="52">
        <f ca="1" t="shared" si="2"/>
        <v>515</v>
      </c>
      <c r="J73" s="959" t="s">
        <v>1293</v>
      </c>
      <c r="K73" s="52"/>
      <c r="L73" s="338">
        <v>43432</v>
      </c>
      <c r="M73" s="338" t="s">
        <v>52</v>
      </c>
      <c r="N73" s="327" t="s">
        <v>3481</v>
      </c>
      <c r="O73" s="327" t="s">
        <v>45</v>
      </c>
      <c r="P73" s="52" t="s">
        <v>59</v>
      </c>
      <c r="Q73" s="377">
        <v>43457</v>
      </c>
      <c r="R73" s="121">
        <v>43457</v>
      </c>
      <c r="S73" s="52">
        <f ca="1" t="shared" si="1"/>
        <v>447</v>
      </c>
      <c r="T73" s="327" t="s">
        <v>47</v>
      </c>
      <c r="U73" s="1681" t="s">
        <v>3482</v>
      </c>
      <c r="V73" s="841"/>
      <c r="W73" s="841"/>
    </row>
    <row r="74" s="14" customFormat="1" ht="23.1" customHeight="1" spans="1:23">
      <c r="A74" s="1658">
        <v>12</v>
      </c>
      <c r="B74" s="1224" t="s">
        <v>39</v>
      </c>
      <c r="C74" s="727" t="s">
        <v>176</v>
      </c>
      <c r="D74" s="1662" t="s">
        <v>199</v>
      </c>
      <c r="E74" s="43">
        <v>423800</v>
      </c>
      <c r="F74" s="43" t="s">
        <v>3483</v>
      </c>
      <c r="G74" s="136">
        <v>43446</v>
      </c>
      <c r="H74" s="493">
        <v>43456</v>
      </c>
      <c r="I74" s="52">
        <f ca="1" t="shared" si="2"/>
        <v>448</v>
      </c>
      <c r="J74" s="959" t="s">
        <v>78</v>
      </c>
      <c r="K74" s="52"/>
      <c r="L74" s="338">
        <v>43459</v>
      </c>
      <c r="M74" s="338"/>
      <c r="N74" s="81" t="s">
        <v>3484</v>
      </c>
      <c r="O74" s="81" t="s">
        <v>114</v>
      </c>
      <c r="P74" s="52" t="s">
        <v>89</v>
      </c>
      <c r="Q74" s="377">
        <v>43449</v>
      </c>
      <c r="R74" s="121">
        <v>43449</v>
      </c>
      <c r="S74" s="52">
        <f ca="1" t="shared" si="1"/>
        <v>455</v>
      </c>
      <c r="T74" s="327" t="s">
        <v>47</v>
      </c>
      <c r="U74" s="1681" t="s">
        <v>3485</v>
      </c>
      <c r="V74" s="841"/>
      <c r="W74" s="841"/>
    </row>
    <row r="75" s="14" customFormat="1" ht="23.1" customHeight="1" spans="1:23">
      <c r="A75" s="1658">
        <v>29</v>
      </c>
      <c r="B75" s="1224" t="s">
        <v>39</v>
      </c>
      <c r="C75" s="727" t="s">
        <v>176</v>
      </c>
      <c r="D75" s="1662" t="s">
        <v>168</v>
      </c>
      <c r="E75" s="43">
        <v>423800</v>
      </c>
      <c r="F75" s="43" t="s">
        <v>3486</v>
      </c>
      <c r="G75" s="136">
        <v>43446</v>
      </c>
      <c r="H75" s="493">
        <v>43456</v>
      </c>
      <c r="I75" s="52">
        <f ca="1" t="shared" si="2"/>
        <v>448</v>
      </c>
      <c r="J75" s="959" t="s">
        <v>78</v>
      </c>
      <c r="K75" s="52"/>
      <c r="L75" s="338">
        <v>43459</v>
      </c>
      <c r="M75" s="338"/>
      <c r="N75" s="450" t="s">
        <v>3487</v>
      </c>
      <c r="O75" s="81" t="s">
        <v>114</v>
      </c>
      <c r="P75" s="52" t="s">
        <v>89</v>
      </c>
      <c r="Q75" s="377">
        <v>43446</v>
      </c>
      <c r="R75" s="121">
        <v>43447</v>
      </c>
      <c r="S75" s="52">
        <f ca="1" t="shared" si="1"/>
        <v>457</v>
      </c>
      <c r="T75" s="327" t="s">
        <v>47</v>
      </c>
      <c r="U75" s="1681" t="s">
        <v>3488</v>
      </c>
      <c r="V75" s="841"/>
      <c r="W75" s="841"/>
    </row>
    <row r="76" s="14" customFormat="1" ht="23.1" customHeight="1" spans="1:23">
      <c r="A76" s="1658">
        <v>37</v>
      </c>
      <c r="B76" s="1224" t="s">
        <v>39</v>
      </c>
      <c r="C76" s="727" t="s">
        <v>176</v>
      </c>
      <c r="D76" s="1662" t="s">
        <v>3280</v>
      </c>
      <c r="E76" s="43">
        <v>423800</v>
      </c>
      <c r="F76" s="52" t="s">
        <v>3489</v>
      </c>
      <c r="G76" s="136">
        <v>43451</v>
      </c>
      <c r="H76" s="493">
        <v>43460</v>
      </c>
      <c r="I76" s="52">
        <f ca="1" t="shared" si="2"/>
        <v>444</v>
      </c>
      <c r="J76" s="959" t="s">
        <v>78</v>
      </c>
      <c r="K76" s="52"/>
      <c r="L76" s="338">
        <v>43459</v>
      </c>
      <c r="M76" s="338"/>
      <c r="N76" s="1691" t="s">
        <v>3490</v>
      </c>
      <c r="O76" s="327" t="s">
        <v>88</v>
      </c>
      <c r="P76" s="52" t="s">
        <v>89</v>
      </c>
      <c r="Q76" s="447">
        <v>43428</v>
      </c>
      <c r="R76" s="121">
        <v>43452</v>
      </c>
      <c r="S76" s="52">
        <f ca="1" t="shared" si="1"/>
        <v>452</v>
      </c>
      <c r="T76" s="327" t="s">
        <v>47</v>
      </c>
      <c r="U76" s="1681" t="s">
        <v>3491</v>
      </c>
      <c r="V76" s="841"/>
      <c r="W76" s="841"/>
    </row>
    <row r="77" s="14" customFormat="1" ht="23.1" customHeight="1" spans="1:23">
      <c r="A77" s="1658">
        <v>29</v>
      </c>
      <c r="B77" s="1224" t="s">
        <v>39</v>
      </c>
      <c r="C77" s="727" t="s">
        <v>176</v>
      </c>
      <c r="D77" s="1662" t="s">
        <v>168</v>
      </c>
      <c r="E77" s="43">
        <v>423800</v>
      </c>
      <c r="F77" s="52" t="s">
        <v>3492</v>
      </c>
      <c r="G77" s="136">
        <v>43451</v>
      </c>
      <c r="H77" s="493">
        <v>43460</v>
      </c>
      <c r="I77" s="52">
        <f ca="1" t="shared" si="2"/>
        <v>444</v>
      </c>
      <c r="J77" s="959" t="s">
        <v>78</v>
      </c>
      <c r="K77" s="52"/>
      <c r="L77" s="338">
        <v>43459</v>
      </c>
      <c r="M77" s="338"/>
      <c r="N77" s="450" t="s">
        <v>3493</v>
      </c>
      <c r="O77" s="81" t="s">
        <v>45</v>
      </c>
      <c r="P77" s="52" t="s">
        <v>59</v>
      </c>
      <c r="Q77" s="377">
        <v>43456</v>
      </c>
      <c r="R77" s="121">
        <v>43457</v>
      </c>
      <c r="S77" s="52">
        <f ca="1" t="shared" si="1"/>
        <v>447</v>
      </c>
      <c r="T77" s="327" t="s">
        <v>47</v>
      </c>
      <c r="U77" s="1681" t="s">
        <v>3494</v>
      </c>
      <c r="V77" s="841"/>
      <c r="W77" s="841"/>
    </row>
    <row r="78" s="14" customFormat="1" ht="23.1" customHeight="1" spans="1:23">
      <c r="A78" s="1658">
        <v>26</v>
      </c>
      <c r="B78" s="1224" t="s">
        <v>39</v>
      </c>
      <c r="C78" s="727" t="s">
        <v>176</v>
      </c>
      <c r="D78" s="1662" t="s">
        <v>168</v>
      </c>
      <c r="E78" s="43">
        <v>423800</v>
      </c>
      <c r="F78" s="43" t="s">
        <v>3495</v>
      </c>
      <c r="G78" s="136">
        <v>43446</v>
      </c>
      <c r="H78" s="493">
        <v>43457</v>
      </c>
      <c r="I78" s="52">
        <f ca="1" t="shared" si="2"/>
        <v>447</v>
      </c>
      <c r="J78" s="959" t="s">
        <v>78</v>
      </c>
      <c r="K78" s="52"/>
      <c r="L78" s="338">
        <v>43459</v>
      </c>
      <c r="M78" s="338"/>
      <c r="N78" s="450" t="s">
        <v>3496</v>
      </c>
      <c r="O78" s="81" t="s">
        <v>45</v>
      </c>
      <c r="P78" s="52" t="s">
        <v>59</v>
      </c>
      <c r="Q78" s="377">
        <v>43446</v>
      </c>
      <c r="R78" s="121">
        <v>43447</v>
      </c>
      <c r="S78" s="52">
        <f ca="1" t="shared" si="1"/>
        <v>457</v>
      </c>
      <c r="T78" s="327" t="s">
        <v>106</v>
      </c>
      <c r="U78" s="1681" t="s">
        <v>3497</v>
      </c>
      <c r="V78" s="841"/>
      <c r="W78" s="841"/>
    </row>
    <row r="79" s="14" customFormat="1" ht="23.1" customHeight="1" spans="1:23">
      <c r="A79" s="1658">
        <v>27</v>
      </c>
      <c r="B79" s="1224" t="s">
        <v>39</v>
      </c>
      <c r="C79" s="727" t="s">
        <v>176</v>
      </c>
      <c r="D79" s="1662" t="s">
        <v>168</v>
      </c>
      <c r="E79" s="43">
        <v>423800</v>
      </c>
      <c r="F79" s="43" t="s">
        <v>3498</v>
      </c>
      <c r="G79" s="136">
        <v>43446</v>
      </c>
      <c r="H79" s="493">
        <v>43457</v>
      </c>
      <c r="I79" s="52">
        <f ca="1" t="shared" si="2"/>
        <v>447</v>
      </c>
      <c r="J79" s="959" t="s">
        <v>78</v>
      </c>
      <c r="K79" s="52"/>
      <c r="L79" s="338">
        <v>43459</v>
      </c>
      <c r="M79" s="338"/>
      <c r="N79" s="450" t="s">
        <v>3499</v>
      </c>
      <c r="O79" s="81" t="s">
        <v>70</v>
      </c>
      <c r="P79" s="52" t="s">
        <v>59</v>
      </c>
      <c r="Q79" s="377">
        <v>43445</v>
      </c>
      <c r="R79" s="121">
        <v>43447</v>
      </c>
      <c r="S79" s="52">
        <f ca="1" t="shared" si="1"/>
        <v>457</v>
      </c>
      <c r="T79" s="327" t="s">
        <v>47</v>
      </c>
      <c r="U79" s="1681" t="s">
        <v>3500</v>
      </c>
      <c r="V79" s="841"/>
      <c r="W79" s="841"/>
    </row>
    <row r="80" s="14" customFormat="1" ht="23.1" customHeight="1" spans="1:23">
      <c r="A80" s="1658">
        <v>15</v>
      </c>
      <c r="B80" s="1224" t="s">
        <v>39</v>
      </c>
      <c r="C80" s="727" t="s">
        <v>176</v>
      </c>
      <c r="D80" s="1662" t="s">
        <v>199</v>
      </c>
      <c r="E80" s="43">
        <v>423800</v>
      </c>
      <c r="F80" s="52" t="s">
        <v>3501</v>
      </c>
      <c r="G80" s="136">
        <v>43451</v>
      </c>
      <c r="H80" s="493">
        <v>43460</v>
      </c>
      <c r="I80" s="52">
        <f ca="1" t="shared" si="2"/>
        <v>444</v>
      </c>
      <c r="J80" s="959" t="s">
        <v>78</v>
      </c>
      <c r="K80" s="52"/>
      <c r="L80" s="338">
        <v>43459</v>
      </c>
      <c r="M80" s="338"/>
      <c r="N80" s="450" t="s">
        <v>3502</v>
      </c>
      <c r="O80" s="450" t="s">
        <v>1898</v>
      </c>
      <c r="P80" s="327" t="s">
        <v>89</v>
      </c>
      <c r="Q80" s="377">
        <v>43449</v>
      </c>
      <c r="R80" s="121">
        <v>43449</v>
      </c>
      <c r="S80" s="52">
        <f ca="1" t="shared" si="1"/>
        <v>455</v>
      </c>
      <c r="T80" s="327" t="s">
        <v>47</v>
      </c>
      <c r="U80" s="1681" t="s">
        <v>3503</v>
      </c>
      <c r="V80" s="841"/>
      <c r="W80" s="841"/>
    </row>
    <row r="81" s="14" customFormat="1" ht="23.1" customHeight="1" spans="1:23">
      <c r="A81" s="1658">
        <v>28</v>
      </c>
      <c r="B81" s="1224" t="s">
        <v>39</v>
      </c>
      <c r="C81" s="727" t="s">
        <v>176</v>
      </c>
      <c r="D81" s="1662" t="s">
        <v>168</v>
      </c>
      <c r="E81" s="43">
        <v>423800</v>
      </c>
      <c r="F81" s="52" t="s">
        <v>3504</v>
      </c>
      <c r="G81" s="136">
        <v>43451</v>
      </c>
      <c r="H81" s="493">
        <v>43462</v>
      </c>
      <c r="I81" s="52">
        <f ca="1" t="shared" si="2"/>
        <v>442</v>
      </c>
      <c r="J81" s="959" t="s">
        <v>78</v>
      </c>
      <c r="K81" s="52"/>
      <c r="L81" s="338">
        <v>43459</v>
      </c>
      <c r="M81" s="338"/>
      <c r="N81" s="450" t="s">
        <v>3505</v>
      </c>
      <c r="O81" s="81" t="s">
        <v>1898</v>
      </c>
      <c r="P81" s="52" t="s">
        <v>89</v>
      </c>
      <c r="Q81" s="447">
        <v>43450</v>
      </c>
      <c r="R81" s="121">
        <v>43452</v>
      </c>
      <c r="S81" s="52">
        <f ca="1" t="shared" si="1"/>
        <v>452</v>
      </c>
      <c r="T81" s="327" t="s">
        <v>47</v>
      </c>
      <c r="U81" s="1681" t="s">
        <v>3506</v>
      </c>
      <c r="V81" s="841"/>
      <c r="W81" s="841"/>
    </row>
    <row r="82" s="14" customFormat="1" ht="23.1" customHeight="1" spans="1:23">
      <c r="A82" s="1658">
        <v>4</v>
      </c>
      <c r="B82" s="1224" t="s">
        <v>39</v>
      </c>
      <c r="C82" s="727" t="s">
        <v>150</v>
      </c>
      <c r="D82" s="1662" t="s">
        <v>50</v>
      </c>
      <c r="E82" s="43">
        <v>392800</v>
      </c>
      <c r="F82" s="52" t="s">
        <v>3507</v>
      </c>
      <c r="G82" s="136">
        <v>43453</v>
      </c>
      <c r="H82" s="493">
        <v>43464</v>
      </c>
      <c r="I82" s="52">
        <f ca="1" t="shared" si="2"/>
        <v>440</v>
      </c>
      <c r="J82" s="959" t="s">
        <v>78</v>
      </c>
      <c r="K82" s="52"/>
      <c r="L82" s="338">
        <v>43459</v>
      </c>
      <c r="M82" s="338"/>
      <c r="N82" s="327" t="s">
        <v>3508</v>
      </c>
      <c r="O82" s="327" t="s">
        <v>80</v>
      </c>
      <c r="P82" s="327" t="s">
        <v>84</v>
      </c>
      <c r="Q82" s="447">
        <v>43457</v>
      </c>
      <c r="R82" s="121">
        <v>43458</v>
      </c>
      <c r="S82" s="52">
        <f ca="1" t="shared" si="1"/>
        <v>446</v>
      </c>
      <c r="T82" s="327" t="s">
        <v>106</v>
      </c>
      <c r="U82" s="1681" t="s">
        <v>756</v>
      </c>
      <c r="V82" s="841"/>
      <c r="W82" s="841"/>
    </row>
    <row r="83" s="14" customFormat="1" ht="23.1" customHeight="1" spans="1:23">
      <c r="A83" s="1658">
        <v>8</v>
      </c>
      <c r="B83" s="1224" t="s">
        <v>39</v>
      </c>
      <c r="C83" s="727" t="s">
        <v>150</v>
      </c>
      <c r="D83" s="1662" t="s">
        <v>90</v>
      </c>
      <c r="E83" s="43">
        <v>392800</v>
      </c>
      <c r="F83" s="52" t="s">
        <v>3509</v>
      </c>
      <c r="G83" s="136">
        <v>43453</v>
      </c>
      <c r="H83" s="493">
        <v>43462</v>
      </c>
      <c r="I83" s="52">
        <f ca="1" t="shared" si="2"/>
        <v>442</v>
      </c>
      <c r="J83" s="959" t="s">
        <v>78</v>
      </c>
      <c r="K83" s="52"/>
      <c r="L83" s="338">
        <v>43459</v>
      </c>
      <c r="M83" s="338"/>
      <c r="N83" s="327" t="s">
        <v>3510</v>
      </c>
      <c r="O83" s="327" t="s">
        <v>225</v>
      </c>
      <c r="P83" s="327" t="s">
        <v>84</v>
      </c>
      <c r="Q83" s="447">
        <v>43460</v>
      </c>
      <c r="R83" s="121">
        <v>43460</v>
      </c>
      <c r="S83" s="52">
        <f ca="1" t="shared" si="1"/>
        <v>444</v>
      </c>
      <c r="T83" s="327" t="s">
        <v>47</v>
      </c>
      <c r="U83" s="1681" t="s">
        <v>3511</v>
      </c>
      <c r="V83" s="841"/>
      <c r="W83" s="841"/>
    </row>
    <row r="84" s="14" customFormat="1" ht="23.1" customHeight="1" spans="1:23">
      <c r="A84" s="1658">
        <v>14</v>
      </c>
      <c r="B84" s="1224" t="s">
        <v>39</v>
      </c>
      <c r="C84" s="727" t="s">
        <v>176</v>
      </c>
      <c r="D84" s="1662" t="s">
        <v>199</v>
      </c>
      <c r="E84" s="43">
        <v>423800</v>
      </c>
      <c r="F84" s="52" t="s">
        <v>3512</v>
      </c>
      <c r="G84" s="136">
        <v>43451</v>
      </c>
      <c r="H84" s="493">
        <v>43460</v>
      </c>
      <c r="I84" s="52">
        <f ca="1" t="shared" si="2"/>
        <v>444</v>
      </c>
      <c r="J84" s="959" t="s">
        <v>78</v>
      </c>
      <c r="K84" s="52"/>
      <c r="L84" s="338">
        <v>43459</v>
      </c>
      <c r="M84" s="338"/>
      <c r="N84" s="52" t="s">
        <v>3513</v>
      </c>
      <c r="O84" s="52" t="s">
        <v>980</v>
      </c>
      <c r="P84" s="52" t="s">
        <v>46</v>
      </c>
      <c r="Q84" s="377">
        <v>43462</v>
      </c>
      <c r="R84" s="121">
        <v>43463</v>
      </c>
      <c r="S84" s="52">
        <f ca="1" t="shared" si="1"/>
        <v>441</v>
      </c>
      <c r="T84" s="52" t="s">
        <v>106</v>
      </c>
      <c r="U84" s="1681" t="s">
        <v>3514</v>
      </c>
      <c r="V84" s="841"/>
      <c r="W84" s="841"/>
    </row>
    <row r="85" s="14" customFormat="1" ht="23.1" customHeight="1" spans="1:23">
      <c r="A85" s="1658">
        <v>25</v>
      </c>
      <c r="B85" s="1224" t="s">
        <v>39</v>
      </c>
      <c r="C85" s="727" t="s">
        <v>176</v>
      </c>
      <c r="D85" s="1662" t="s">
        <v>168</v>
      </c>
      <c r="E85" s="43">
        <v>423800</v>
      </c>
      <c r="F85" s="43" t="s">
        <v>3515</v>
      </c>
      <c r="G85" s="136">
        <v>43446</v>
      </c>
      <c r="H85" s="493">
        <v>43456</v>
      </c>
      <c r="I85" s="52">
        <f ca="1" t="shared" si="2"/>
        <v>448</v>
      </c>
      <c r="J85" s="959" t="s">
        <v>78</v>
      </c>
      <c r="K85" s="52"/>
      <c r="L85" s="338">
        <v>43459</v>
      </c>
      <c r="M85" s="338"/>
      <c r="N85" s="450" t="s">
        <v>3516</v>
      </c>
      <c r="O85" s="81" t="s">
        <v>114</v>
      </c>
      <c r="P85" s="52" t="s">
        <v>89</v>
      </c>
      <c r="Q85" s="377">
        <v>43428</v>
      </c>
      <c r="R85" s="121">
        <v>43447</v>
      </c>
      <c r="S85" s="52">
        <f ca="1" t="shared" si="1"/>
        <v>457</v>
      </c>
      <c r="T85" s="327" t="s">
        <v>106</v>
      </c>
      <c r="U85" s="1681" t="s">
        <v>3517</v>
      </c>
      <c r="V85" s="841"/>
      <c r="W85" s="841"/>
    </row>
    <row r="86" s="14" customFormat="1" ht="23.1" customHeight="1" spans="1:23">
      <c r="A86" s="1658">
        <v>25</v>
      </c>
      <c r="B86" s="1224" t="s">
        <v>39</v>
      </c>
      <c r="C86" s="727" t="s">
        <v>176</v>
      </c>
      <c r="D86" s="1662" t="s">
        <v>3280</v>
      </c>
      <c r="E86" s="43">
        <v>423800</v>
      </c>
      <c r="F86" s="52" t="s">
        <v>3518</v>
      </c>
      <c r="G86" s="136">
        <v>43451</v>
      </c>
      <c r="H86" s="493">
        <v>43462</v>
      </c>
      <c r="I86" s="52">
        <f ca="1" t="shared" si="2"/>
        <v>442</v>
      </c>
      <c r="J86" s="959" t="s">
        <v>78</v>
      </c>
      <c r="K86" s="52"/>
      <c r="L86" s="338">
        <v>43459</v>
      </c>
      <c r="M86" s="338"/>
      <c r="N86" s="327" t="s">
        <v>3519</v>
      </c>
      <c r="O86" s="81" t="s">
        <v>131</v>
      </c>
      <c r="P86" s="52" t="s">
        <v>89</v>
      </c>
      <c r="Q86" s="447">
        <v>43400</v>
      </c>
      <c r="R86" s="121">
        <v>43452</v>
      </c>
      <c r="S86" s="52">
        <f ca="1" t="shared" si="1"/>
        <v>452</v>
      </c>
      <c r="T86" s="327" t="s">
        <v>47</v>
      </c>
      <c r="U86" s="1681" t="s">
        <v>756</v>
      </c>
      <c r="V86" s="841"/>
      <c r="W86" s="841"/>
    </row>
    <row r="87" s="14" customFormat="1" ht="23.1" customHeight="1" spans="1:23">
      <c r="A87" s="1658">
        <v>27</v>
      </c>
      <c r="B87" s="821" t="s">
        <v>2249</v>
      </c>
      <c r="C87" s="727" t="s">
        <v>189</v>
      </c>
      <c r="D87" s="1662" t="s">
        <v>199</v>
      </c>
      <c r="E87" s="43">
        <v>466200</v>
      </c>
      <c r="F87" s="43" t="s">
        <v>3520</v>
      </c>
      <c r="G87" s="136">
        <v>43373</v>
      </c>
      <c r="H87" s="493">
        <v>43391</v>
      </c>
      <c r="I87" s="52">
        <f ca="1" t="shared" si="2"/>
        <v>513</v>
      </c>
      <c r="J87" s="959" t="s">
        <v>1293</v>
      </c>
      <c r="K87" s="52"/>
      <c r="L87" s="338">
        <v>43432</v>
      </c>
      <c r="M87" s="338" t="s">
        <v>52</v>
      </c>
      <c r="N87" s="581" t="s">
        <v>3521</v>
      </c>
      <c r="O87" s="327" t="s">
        <v>114</v>
      </c>
      <c r="P87" s="52" t="s">
        <v>89</v>
      </c>
      <c r="Q87" s="447">
        <v>43464</v>
      </c>
      <c r="R87" s="121">
        <v>43464</v>
      </c>
      <c r="S87" s="52">
        <f ca="1" t="shared" si="1"/>
        <v>440</v>
      </c>
      <c r="T87" s="327" t="s">
        <v>106</v>
      </c>
      <c r="U87" s="1681"/>
      <c r="V87" s="841"/>
      <c r="W87" s="841"/>
    </row>
    <row r="88" s="14" customFormat="1" ht="23.1" customHeight="1" spans="1:23">
      <c r="A88" s="1658">
        <v>33</v>
      </c>
      <c r="B88" s="821" t="s">
        <v>2249</v>
      </c>
      <c r="C88" s="727" t="s">
        <v>189</v>
      </c>
      <c r="D88" s="1662" t="s">
        <v>156</v>
      </c>
      <c r="E88" s="43">
        <v>466200</v>
      </c>
      <c r="F88" s="52" t="s">
        <v>3522</v>
      </c>
      <c r="G88" s="136">
        <v>43424</v>
      </c>
      <c r="H88" s="493">
        <v>43428</v>
      </c>
      <c r="I88" s="52">
        <f ca="1" t="shared" si="2"/>
        <v>476</v>
      </c>
      <c r="J88" s="959" t="s">
        <v>78</v>
      </c>
      <c r="K88" s="52"/>
      <c r="L88" s="338">
        <v>43432</v>
      </c>
      <c r="M88" s="338"/>
      <c r="N88" s="327" t="s">
        <v>3523</v>
      </c>
      <c r="O88" s="327" t="s">
        <v>45</v>
      </c>
      <c r="P88" s="327" t="s">
        <v>59</v>
      </c>
      <c r="Q88" s="377">
        <v>43466</v>
      </c>
      <c r="R88" s="121">
        <v>43466</v>
      </c>
      <c r="S88" s="52">
        <f ca="1" t="shared" si="1"/>
        <v>438</v>
      </c>
      <c r="T88" s="327" t="s">
        <v>47</v>
      </c>
      <c r="U88" s="1681" t="s">
        <v>1459</v>
      </c>
      <c r="V88" s="841"/>
      <c r="W88" s="841"/>
    </row>
    <row r="89" s="14" customFormat="1" ht="23.1" customHeight="1" spans="1:23">
      <c r="A89" s="1658">
        <v>11</v>
      </c>
      <c r="B89" s="821" t="s">
        <v>2249</v>
      </c>
      <c r="C89" s="727" t="s">
        <v>176</v>
      </c>
      <c r="D89" s="1669" t="s">
        <v>199</v>
      </c>
      <c r="E89" s="55">
        <v>423800</v>
      </c>
      <c r="F89" s="55" t="s">
        <v>3524</v>
      </c>
      <c r="G89" s="132">
        <v>43429</v>
      </c>
      <c r="H89" s="1074">
        <v>43449</v>
      </c>
      <c r="I89" s="48">
        <f ca="1" t="shared" si="2"/>
        <v>455</v>
      </c>
      <c r="J89" s="688" t="s">
        <v>78</v>
      </c>
      <c r="K89" s="52"/>
      <c r="L89" s="338">
        <v>43432</v>
      </c>
      <c r="M89" s="338"/>
      <c r="N89" s="327" t="s">
        <v>3525</v>
      </c>
      <c r="O89" s="327" t="s">
        <v>114</v>
      </c>
      <c r="P89" s="327" t="s">
        <v>89</v>
      </c>
      <c r="Q89" s="377">
        <v>43470</v>
      </c>
      <c r="R89" s="121">
        <v>43470</v>
      </c>
      <c r="S89" s="52">
        <f ca="1" t="shared" ref="S89:S152" si="3">TODAY()-R89</f>
        <v>434</v>
      </c>
      <c r="T89" s="327" t="s">
        <v>47</v>
      </c>
      <c r="U89" s="1681" t="s">
        <v>3526</v>
      </c>
      <c r="V89" s="841"/>
      <c r="W89" s="841"/>
    </row>
    <row r="90" s="14" customFormat="1" ht="23.1" customHeight="1" spans="1:23">
      <c r="A90" s="1658">
        <v>23</v>
      </c>
      <c r="B90" s="1224" t="s">
        <v>39</v>
      </c>
      <c r="C90" s="727" t="s">
        <v>176</v>
      </c>
      <c r="D90" s="1662" t="s">
        <v>168</v>
      </c>
      <c r="E90" s="43">
        <v>423800</v>
      </c>
      <c r="F90" s="52" t="s">
        <v>3527</v>
      </c>
      <c r="G90" s="136">
        <v>43451</v>
      </c>
      <c r="H90" s="493">
        <v>43460</v>
      </c>
      <c r="I90" s="52">
        <f ca="1" t="shared" si="2"/>
        <v>444</v>
      </c>
      <c r="J90" s="959" t="s">
        <v>78</v>
      </c>
      <c r="K90" s="52"/>
      <c r="L90" s="338">
        <v>43459</v>
      </c>
      <c r="M90" s="338"/>
      <c r="N90" s="450" t="s">
        <v>3528</v>
      </c>
      <c r="O90" s="81" t="s">
        <v>122</v>
      </c>
      <c r="P90" s="52" t="s">
        <v>84</v>
      </c>
      <c r="Q90" s="377">
        <v>43449</v>
      </c>
      <c r="R90" s="121">
        <v>43461</v>
      </c>
      <c r="S90" s="52">
        <f ca="1" t="shared" si="3"/>
        <v>443</v>
      </c>
      <c r="T90" s="327" t="s">
        <v>106</v>
      </c>
      <c r="U90" s="1681" t="s">
        <v>1422</v>
      </c>
      <c r="V90" s="841"/>
      <c r="W90" s="841"/>
    </row>
    <row r="91" s="14" customFormat="1" ht="23.1" customHeight="1" spans="1:23">
      <c r="A91" s="1658">
        <v>25</v>
      </c>
      <c r="B91" s="1224" t="s">
        <v>39</v>
      </c>
      <c r="C91" s="727" t="s">
        <v>176</v>
      </c>
      <c r="D91" s="1662" t="s">
        <v>3529</v>
      </c>
      <c r="E91" s="43">
        <v>423800</v>
      </c>
      <c r="F91" s="52" t="s">
        <v>3530</v>
      </c>
      <c r="G91" s="136">
        <v>43453</v>
      </c>
      <c r="H91" s="493">
        <v>43462</v>
      </c>
      <c r="I91" s="52">
        <f ca="1" t="shared" si="2"/>
        <v>442</v>
      </c>
      <c r="J91" s="959" t="s">
        <v>78</v>
      </c>
      <c r="K91" s="52"/>
      <c r="L91" s="338">
        <v>43459</v>
      </c>
      <c r="M91" s="338"/>
      <c r="N91" s="1106" t="s">
        <v>3531</v>
      </c>
      <c r="O91" s="81" t="s">
        <v>171</v>
      </c>
      <c r="P91" s="52" t="s">
        <v>59</v>
      </c>
      <c r="Q91" s="377">
        <v>43459</v>
      </c>
      <c r="R91" s="121">
        <v>43463</v>
      </c>
      <c r="S91" s="52">
        <f ca="1" t="shared" si="3"/>
        <v>441</v>
      </c>
      <c r="T91" s="327" t="s">
        <v>47</v>
      </c>
      <c r="U91" s="1681" t="s">
        <v>3532</v>
      </c>
      <c r="V91" s="841"/>
      <c r="W91" s="841"/>
    </row>
    <row r="92" s="14" customFormat="1" ht="23.1" customHeight="1" spans="1:23">
      <c r="A92" s="1658">
        <v>21</v>
      </c>
      <c r="B92" s="1224" t="s">
        <v>39</v>
      </c>
      <c r="C92" s="727" t="s">
        <v>176</v>
      </c>
      <c r="D92" s="1662" t="s">
        <v>199</v>
      </c>
      <c r="E92" s="43">
        <v>423800</v>
      </c>
      <c r="F92" s="52" t="s">
        <v>3533</v>
      </c>
      <c r="G92" s="136">
        <v>43454</v>
      </c>
      <c r="H92" s="493">
        <v>43464</v>
      </c>
      <c r="I92" s="52">
        <f ca="1" t="shared" si="2"/>
        <v>440</v>
      </c>
      <c r="J92" s="959" t="s">
        <v>78</v>
      </c>
      <c r="K92" s="52"/>
      <c r="L92" s="1231">
        <v>43478</v>
      </c>
      <c r="M92" s="338" t="s">
        <v>52</v>
      </c>
      <c r="N92" s="450" t="s">
        <v>3534</v>
      </c>
      <c r="O92" s="81" t="s">
        <v>45</v>
      </c>
      <c r="P92" s="52" t="s">
        <v>59</v>
      </c>
      <c r="Q92" s="377">
        <v>43471</v>
      </c>
      <c r="R92" s="121">
        <v>43472</v>
      </c>
      <c r="S92" s="52">
        <f ca="1" t="shared" si="3"/>
        <v>432</v>
      </c>
      <c r="T92" s="327" t="s">
        <v>47</v>
      </c>
      <c r="U92" s="1681" t="s">
        <v>3535</v>
      </c>
      <c r="V92" s="841"/>
      <c r="W92" s="841"/>
    </row>
    <row r="93" s="14" customFormat="1" ht="23.1" customHeight="1" spans="1:23">
      <c r="A93" s="1658">
        <v>11</v>
      </c>
      <c r="B93" s="821" t="s">
        <v>2249</v>
      </c>
      <c r="C93" s="727" t="s">
        <v>176</v>
      </c>
      <c r="D93" s="1669" t="s">
        <v>199</v>
      </c>
      <c r="E93" s="55">
        <v>423800</v>
      </c>
      <c r="F93" s="55" t="s">
        <v>3536</v>
      </c>
      <c r="G93" s="132">
        <v>43429</v>
      </c>
      <c r="H93" s="1074">
        <v>43453</v>
      </c>
      <c r="I93" s="48">
        <f ca="1" t="shared" si="2"/>
        <v>451</v>
      </c>
      <c r="J93" s="688" t="s">
        <v>78</v>
      </c>
      <c r="K93" s="503" t="s">
        <v>3537</v>
      </c>
      <c r="L93" s="338">
        <v>43432</v>
      </c>
      <c r="M93" s="338"/>
      <c r="N93" s="450" t="s">
        <v>3538</v>
      </c>
      <c r="O93" s="81" t="s">
        <v>225</v>
      </c>
      <c r="P93" s="52" t="s">
        <v>84</v>
      </c>
      <c r="Q93" s="377">
        <v>43829</v>
      </c>
      <c r="R93" s="121">
        <v>43466</v>
      </c>
      <c r="S93" s="52">
        <f ca="1" t="shared" si="3"/>
        <v>438</v>
      </c>
      <c r="T93" s="327" t="s">
        <v>47</v>
      </c>
      <c r="U93" s="1681" t="s">
        <v>3539</v>
      </c>
      <c r="V93" s="841"/>
      <c r="W93" s="841"/>
    </row>
    <row r="94" s="13" customFormat="1" ht="23.1" customHeight="1" spans="1:23">
      <c r="A94" s="1683">
        <v>12</v>
      </c>
      <c r="B94" s="1223" t="s">
        <v>39</v>
      </c>
      <c r="C94" s="706" t="s">
        <v>176</v>
      </c>
      <c r="D94" s="1669" t="s">
        <v>199</v>
      </c>
      <c r="E94" s="55">
        <v>423800</v>
      </c>
      <c r="F94" s="55" t="s">
        <v>3540</v>
      </c>
      <c r="G94" s="132">
        <v>43446</v>
      </c>
      <c r="H94" s="1074">
        <v>43457</v>
      </c>
      <c r="I94" s="48">
        <f ca="1" t="shared" si="2"/>
        <v>447</v>
      </c>
      <c r="J94" s="688" t="s">
        <v>78</v>
      </c>
      <c r="K94" s="48"/>
      <c r="L94" s="339">
        <v>43459</v>
      </c>
      <c r="M94" s="339"/>
      <c r="N94" s="478" t="s">
        <v>3541</v>
      </c>
      <c r="O94" s="70" t="s">
        <v>171</v>
      </c>
      <c r="P94" s="48" t="s">
        <v>59</v>
      </c>
      <c r="Q94" s="423">
        <v>43456</v>
      </c>
      <c r="R94" s="171">
        <v>43456</v>
      </c>
      <c r="S94" s="48">
        <f ca="1" t="shared" si="3"/>
        <v>448</v>
      </c>
      <c r="T94" s="354" t="s">
        <v>47</v>
      </c>
      <c r="U94" s="1697" t="s">
        <v>3542</v>
      </c>
      <c r="V94" s="842"/>
      <c r="W94" s="842"/>
    </row>
    <row r="95" s="13" customFormat="1" ht="23.1" customHeight="1" spans="1:23">
      <c r="A95" s="1683">
        <v>15</v>
      </c>
      <c r="B95" s="1223" t="s">
        <v>39</v>
      </c>
      <c r="C95" s="706" t="s">
        <v>176</v>
      </c>
      <c r="D95" s="1669" t="s">
        <v>199</v>
      </c>
      <c r="E95" s="55">
        <v>423800</v>
      </c>
      <c r="F95" s="48" t="s">
        <v>3543</v>
      </c>
      <c r="G95" s="132">
        <v>43454</v>
      </c>
      <c r="H95" s="1074">
        <v>43467</v>
      </c>
      <c r="I95" s="48">
        <f ca="1" t="shared" si="2"/>
        <v>437</v>
      </c>
      <c r="J95" s="688" t="s">
        <v>78</v>
      </c>
      <c r="K95" s="48"/>
      <c r="L95" s="339">
        <v>43459</v>
      </c>
      <c r="M95" s="339" t="s">
        <v>52</v>
      </c>
      <c r="N95" s="478" t="s">
        <v>3544</v>
      </c>
      <c r="O95" s="70" t="s">
        <v>45</v>
      </c>
      <c r="P95" s="48" t="s">
        <v>59</v>
      </c>
      <c r="Q95" s="423">
        <v>43470</v>
      </c>
      <c r="R95" s="171">
        <v>43470</v>
      </c>
      <c r="S95" s="48">
        <f ca="1" t="shared" si="3"/>
        <v>434</v>
      </c>
      <c r="T95" s="354" t="s">
        <v>47</v>
      </c>
      <c r="U95" s="1697" t="s">
        <v>3545</v>
      </c>
      <c r="V95" s="842"/>
      <c r="W95" s="842"/>
    </row>
    <row r="96" s="13" customFormat="1" ht="23.1" customHeight="1" spans="1:23">
      <c r="A96" s="1683">
        <v>4</v>
      </c>
      <c r="B96" s="1223" t="s">
        <v>39</v>
      </c>
      <c r="C96" s="706" t="s">
        <v>150</v>
      </c>
      <c r="D96" s="1669" t="s">
        <v>50</v>
      </c>
      <c r="E96" s="55">
        <v>392800</v>
      </c>
      <c r="F96" s="48" t="s">
        <v>3546</v>
      </c>
      <c r="G96" s="132">
        <v>43453</v>
      </c>
      <c r="H96" s="1074">
        <v>43462</v>
      </c>
      <c r="I96" s="48">
        <f ca="1" t="shared" si="2"/>
        <v>442</v>
      </c>
      <c r="J96" s="688" t="s">
        <v>78</v>
      </c>
      <c r="K96" s="48"/>
      <c r="L96" s="339">
        <v>43459</v>
      </c>
      <c r="M96" s="339"/>
      <c r="N96" s="354" t="s">
        <v>3547</v>
      </c>
      <c r="O96" s="354" t="s">
        <v>114</v>
      </c>
      <c r="P96" s="354" t="s">
        <v>89</v>
      </c>
      <c r="Q96" s="452">
        <v>43470</v>
      </c>
      <c r="R96" s="171">
        <v>43470</v>
      </c>
      <c r="S96" s="48">
        <f ca="1" t="shared" si="3"/>
        <v>434</v>
      </c>
      <c r="T96" s="354" t="s">
        <v>106</v>
      </c>
      <c r="U96" s="1697" t="s">
        <v>3548</v>
      </c>
      <c r="V96" s="842"/>
      <c r="W96" s="842"/>
    </row>
    <row r="97" s="13" customFormat="1" ht="23.1" customHeight="1" spans="1:23">
      <c r="A97" s="1683">
        <v>28</v>
      </c>
      <c r="B97" s="1223" t="s">
        <v>39</v>
      </c>
      <c r="C97" s="706" t="s">
        <v>176</v>
      </c>
      <c r="D97" s="1669" t="s">
        <v>3529</v>
      </c>
      <c r="E97" s="55">
        <v>423800</v>
      </c>
      <c r="F97" s="48" t="s">
        <v>3549</v>
      </c>
      <c r="G97" s="132">
        <v>43453</v>
      </c>
      <c r="H97" s="1074">
        <v>43461</v>
      </c>
      <c r="I97" s="48">
        <f ca="1" t="shared" si="2"/>
        <v>443</v>
      </c>
      <c r="J97" s="688" t="s">
        <v>78</v>
      </c>
      <c r="K97" s="48"/>
      <c r="L97" s="339">
        <v>43459</v>
      </c>
      <c r="M97" s="339"/>
      <c r="N97" s="478" t="s">
        <v>3550</v>
      </c>
      <c r="O97" s="70" t="s">
        <v>1898</v>
      </c>
      <c r="P97" s="48" t="s">
        <v>89</v>
      </c>
      <c r="Q97" s="423">
        <v>43461</v>
      </c>
      <c r="R97" s="171">
        <v>43463</v>
      </c>
      <c r="S97" s="48">
        <f ca="1" t="shared" si="3"/>
        <v>441</v>
      </c>
      <c r="T97" s="354" t="s">
        <v>47</v>
      </c>
      <c r="U97" s="1697" t="s">
        <v>3551</v>
      </c>
      <c r="V97" s="842"/>
      <c r="W97" s="842"/>
    </row>
    <row r="98" s="13" customFormat="1" ht="23.1" customHeight="1" spans="1:23">
      <c r="A98" s="1683">
        <v>10</v>
      </c>
      <c r="B98" s="149" t="s">
        <v>2249</v>
      </c>
      <c r="C98" s="706" t="s">
        <v>176</v>
      </c>
      <c r="D98" s="1669" t="s">
        <v>3306</v>
      </c>
      <c r="E98" s="55">
        <v>423800</v>
      </c>
      <c r="F98" s="55" t="s">
        <v>3552</v>
      </c>
      <c r="G98" s="132">
        <v>43341</v>
      </c>
      <c r="H98" s="1074">
        <v>43349</v>
      </c>
      <c r="I98" s="48">
        <f ca="1" t="shared" si="2"/>
        <v>555</v>
      </c>
      <c r="J98" s="688" t="s">
        <v>3553</v>
      </c>
      <c r="K98" s="48" t="s">
        <v>3554</v>
      </c>
      <c r="L98" s="339">
        <v>43432</v>
      </c>
      <c r="M98" s="339" t="s">
        <v>52</v>
      </c>
      <c r="N98" s="354" t="s">
        <v>3555</v>
      </c>
      <c r="O98" s="354" t="s">
        <v>80</v>
      </c>
      <c r="P98" s="354" t="s">
        <v>84</v>
      </c>
      <c r="Q98" s="423">
        <v>43830</v>
      </c>
      <c r="R98" s="171">
        <v>43466</v>
      </c>
      <c r="S98" s="48">
        <f ca="1" t="shared" si="3"/>
        <v>438</v>
      </c>
      <c r="T98" s="354" t="s">
        <v>47</v>
      </c>
      <c r="U98" s="1697" t="s">
        <v>3556</v>
      </c>
      <c r="V98" s="842"/>
      <c r="W98" s="842"/>
    </row>
    <row r="99" s="13" customFormat="1" ht="23.1" customHeight="1" spans="1:23">
      <c r="A99" s="1683">
        <v>17</v>
      </c>
      <c r="B99" s="1223" t="s">
        <v>39</v>
      </c>
      <c r="C99" s="706" t="s">
        <v>176</v>
      </c>
      <c r="D99" s="1669" t="s">
        <v>199</v>
      </c>
      <c r="E99" s="55">
        <v>423800</v>
      </c>
      <c r="F99" s="48" t="s">
        <v>3557</v>
      </c>
      <c r="G99" s="132">
        <v>43454</v>
      </c>
      <c r="H99" s="1074">
        <v>43468</v>
      </c>
      <c r="I99" s="48">
        <f ca="1" t="shared" si="2"/>
        <v>436</v>
      </c>
      <c r="J99" s="688" t="s">
        <v>78</v>
      </c>
      <c r="K99" s="48"/>
      <c r="L99" s="339">
        <v>43459</v>
      </c>
      <c r="M99" s="339" t="s">
        <v>52</v>
      </c>
      <c r="N99" s="48" t="s">
        <v>3558</v>
      </c>
      <c r="O99" s="48" t="s">
        <v>225</v>
      </c>
      <c r="P99" s="48" t="s">
        <v>84</v>
      </c>
      <c r="Q99" s="423">
        <v>43473</v>
      </c>
      <c r="R99" s="171">
        <v>43473</v>
      </c>
      <c r="S99" s="48">
        <f ca="1" t="shared" si="3"/>
        <v>431</v>
      </c>
      <c r="T99" s="48" t="s">
        <v>47</v>
      </c>
      <c r="U99" s="1697" t="s">
        <v>3559</v>
      </c>
      <c r="V99" s="842"/>
      <c r="W99" s="842"/>
    </row>
    <row r="100" s="13" customFormat="1" ht="23.1" customHeight="1" spans="1:23">
      <c r="A100" s="1683">
        <v>39</v>
      </c>
      <c r="B100" s="1223" t="s">
        <v>39</v>
      </c>
      <c r="C100" s="706" t="s">
        <v>176</v>
      </c>
      <c r="D100" s="1669" t="s">
        <v>193</v>
      </c>
      <c r="E100" s="55">
        <v>423800</v>
      </c>
      <c r="F100" s="48" t="s">
        <v>3560</v>
      </c>
      <c r="G100" s="132">
        <v>43453</v>
      </c>
      <c r="H100" s="1074">
        <v>43459</v>
      </c>
      <c r="I100" s="48">
        <f ca="1" t="shared" si="2"/>
        <v>445</v>
      </c>
      <c r="J100" s="688" t="s">
        <v>78</v>
      </c>
      <c r="K100" s="48"/>
      <c r="L100" s="1231">
        <v>43481</v>
      </c>
      <c r="M100" s="339"/>
      <c r="N100" s="478" t="s">
        <v>3561</v>
      </c>
      <c r="O100" s="70" t="s">
        <v>225</v>
      </c>
      <c r="P100" s="48" t="s">
        <v>84</v>
      </c>
      <c r="Q100" s="423">
        <v>43472</v>
      </c>
      <c r="R100" s="171">
        <v>43472</v>
      </c>
      <c r="S100" s="48">
        <f ca="1" t="shared" si="3"/>
        <v>432</v>
      </c>
      <c r="T100" s="354" t="s">
        <v>47</v>
      </c>
      <c r="U100" s="1697" t="s">
        <v>3562</v>
      </c>
      <c r="V100" s="842"/>
      <c r="W100" s="842"/>
    </row>
    <row r="101" s="13" customFormat="1" ht="23.1" customHeight="1" spans="1:23">
      <c r="A101" s="1683">
        <v>19</v>
      </c>
      <c r="B101" s="1223" t="s">
        <v>39</v>
      </c>
      <c r="C101" s="706" t="s">
        <v>176</v>
      </c>
      <c r="D101" s="1669" t="s">
        <v>199</v>
      </c>
      <c r="E101" s="55">
        <v>423800</v>
      </c>
      <c r="F101" s="48" t="s">
        <v>3563</v>
      </c>
      <c r="G101" s="132">
        <v>43454</v>
      </c>
      <c r="H101" s="1074">
        <v>43464</v>
      </c>
      <c r="I101" s="48">
        <f ca="1" t="shared" si="2"/>
        <v>440</v>
      </c>
      <c r="J101" s="688" t="s">
        <v>78</v>
      </c>
      <c r="K101" s="48"/>
      <c r="L101" s="1231">
        <v>43481</v>
      </c>
      <c r="M101" s="339" t="s">
        <v>52</v>
      </c>
      <c r="N101" s="478" t="s">
        <v>3564</v>
      </c>
      <c r="O101" s="70" t="s">
        <v>122</v>
      </c>
      <c r="P101" s="48" t="s">
        <v>84</v>
      </c>
      <c r="Q101" s="423">
        <v>43443</v>
      </c>
      <c r="R101" s="171">
        <v>43461</v>
      </c>
      <c r="S101" s="48">
        <f ca="1" t="shared" si="3"/>
        <v>443</v>
      </c>
      <c r="T101" s="354" t="s">
        <v>47</v>
      </c>
      <c r="U101" s="1697" t="s">
        <v>3565</v>
      </c>
      <c r="V101" s="842"/>
      <c r="W101" s="842"/>
    </row>
    <row r="102" s="13" customFormat="1" ht="23.1" customHeight="1" spans="1:23">
      <c r="A102" s="1683">
        <v>38</v>
      </c>
      <c r="B102" s="1223" t="s">
        <v>39</v>
      </c>
      <c r="C102" s="706" t="s">
        <v>176</v>
      </c>
      <c r="D102" s="1669" t="s">
        <v>193</v>
      </c>
      <c r="E102" s="55">
        <v>423800</v>
      </c>
      <c r="F102" s="48" t="s">
        <v>3566</v>
      </c>
      <c r="G102" s="132">
        <v>43453</v>
      </c>
      <c r="H102" s="1074">
        <v>43459</v>
      </c>
      <c r="I102" s="48">
        <f ca="1" t="shared" si="2"/>
        <v>445</v>
      </c>
      <c r="J102" s="688" t="s">
        <v>78</v>
      </c>
      <c r="K102" s="48"/>
      <c r="L102" s="339">
        <v>43459</v>
      </c>
      <c r="M102" s="339"/>
      <c r="N102" s="478" t="s">
        <v>3567</v>
      </c>
      <c r="O102" s="70" t="s">
        <v>980</v>
      </c>
      <c r="P102" s="48" t="s">
        <v>46</v>
      </c>
      <c r="Q102" s="423">
        <v>43464</v>
      </c>
      <c r="R102" s="171">
        <v>43464</v>
      </c>
      <c r="S102" s="48">
        <f ca="1" t="shared" si="3"/>
        <v>440</v>
      </c>
      <c r="T102" s="354" t="s">
        <v>47</v>
      </c>
      <c r="U102" s="1697" t="s">
        <v>3562</v>
      </c>
      <c r="V102" s="842"/>
      <c r="W102" s="842"/>
    </row>
    <row r="103" s="14" customFormat="1" ht="23.1" customHeight="1" spans="1:23">
      <c r="A103" s="1658">
        <v>22</v>
      </c>
      <c r="B103" s="1224" t="s">
        <v>39</v>
      </c>
      <c r="C103" s="727" t="s">
        <v>176</v>
      </c>
      <c r="D103" s="1662" t="s">
        <v>3529</v>
      </c>
      <c r="E103" s="43">
        <v>423800</v>
      </c>
      <c r="F103" s="52" t="s">
        <v>3568</v>
      </c>
      <c r="G103" s="136">
        <v>43453</v>
      </c>
      <c r="H103" s="493">
        <v>43462</v>
      </c>
      <c r="I103" s="52">
        <f ca="1" t="shared" si="2"/>
        <v>442</v>
      </c>
      <c r="J103" s="959" t="s">
        <v>78</v>
      </c>
      <c r="K103" s="52"/>
      <c r="L103" s="338">
        <v>43459</v>
      </c>
      <c r="M103" s="338"/>
      <c r="N103" s="450" t="s">
        <v>3569</v>
      </c>
      <c r="O103" s="81" t="s">
        <v>1439</v>
      </c>
      <c r="P103" s="52" t="s">
        <v>89</v>
      </c>
      <c r="Q103" s="447">
        <v>43449</v>
      </c>
      <c r="R103" s="121">
        <v>43474</v>
      </c>
      <c r="S103" s="52">
        <f ca="1" t="shared" si="3"/>
        <v>430</v>
      </c>
      <c r="T103" s="327" t="s">
        <v>47</v>
      </c>
      <c r="U103" s="1681" t="s">
        <v>3570</v>
      </c>
      <c r="V103" s="841"/>
      <c r="W103" s="841"/>
    </row>
    <row r="104" s="14" customFormat="1" ht="23.1" customHeight="1" spans="1:23">
      <c r="A104" s="1658">
        <v>14</v>
      </c>
      <c r="B104" s="1224" t="s">
        <v>39</v>
      </c>
      <c r="C104" s="727" t="s">
        <v>176</v>
      </c>
      <c r="D104" s="1662" t="s">
        <v>199</v>
      </c>
      <c r="E104" s="43">
        <v>423800</v>
      </c>
      <c r="F104" s="52" t="s">
        <v>3571</v>
      </c>
      <c r="G104" s="136">
        <v>43454</v>
      </c>
      <c r="H104" s="493">
        <v>43467</v>
      </c>
      <c r="I104" s="52">
        <f ca="1" t="shared" si="2"/>
        <v>437</v>
      </c>
      <c r="J104" s="959" t="s">
        <v>78</v>
      </c>
      <c r="K104" s="52"/>
      <c r="L104" s="1231">
        <v>43482</v>
      </c>
      <c r="M104" s="338" t="s">
        <v>52</v>
      </c>
      <c r="N104" s="450" t="s">
        <v>3572</v>
      </c>
      <c r="O104" s="81" t="s">
        <v>1898</v>
      </c>
      <c r="P104" s="52" t="s">
        <v>89</v>
      </c>
      <c r="Q104" s="377">
        <v>43473</v>
      </c>
      <c r="R104" s="121">
        <v>43473</v>
      </c>
      <c r="S104" s="52">
        <f ca="1" t="shared" si="3"/>
        <v>431</v>
      </c>
      <c r="T104" s="327" t="s">
        <v>47</v>
      </c>
      <c r="U104" s="1681" t="s">
        <v>2458</v>
      </c>
      <c r="V104" s="841"/>
      <c r="W104" s="841"/>
    </row>
    <row r="105" s="14" customFormat="1" ht="23.1" customHeight="1" spans="1:23">
      <c r="A105" s="1658">
        <v>4</v>
      </c>
      <c r="B105" s="1224" t="s">
        <v>39</v>
      </c>
      <c r="C105" s="727" t="s">
        <v>150</v>
      </c>
      <c r="D105" s="1662" t="s">
        <v>3297</v>
      </c>
      <c r="E105" s="43">
        <v>392800</v>
      </c>
      <c r="F105" s="52" t="s">
        <v>3573</v>
      </c>
      <c r="G105" s="136">
        <v>43453</v>
      </c>
      <c r="H105" s="493">
        <v>43461</v>
      </c>
      <c r="I105" s="52">
        <f ca="1" t="shared" si="2"/>
        <v>443</v>
      </c>
      <c r="J105" s="959" t="s">
        <v>78</v>
      </c>
      <c r="K105" s="52"/>
      <c r="L105" s="338">
        <v>43459</v>
      </c>
      <c r="M105" s="338"/>
      <c r="N105" s="581" t="s">
        <v>3574</v>
      </c>
      <c r="O105" s="327" t="s">
        <v>80</v>
      </c>
      <c r="P105" s="327" t="s">
        <v>84</v>
      </c>
      <c r="Q105" s="447">
        <v>43473</v>
      </c>
      <c r="R105" s="121">
        <v>43474</v>
      </c>
      <c r="S105" s="52">
        <f ca="1" t="shared" si="3"/>
        <v>430</v>
      </c>
      <c r="T105" s="327" t="s">
        <v>47</v>
      </c>
      <c r="U105" s="1681" t="s">
        <v>2458</v>
      </c>
      <c r="V105" s="841"/>
      <c r="W105" s="841"/>
    </row>
    <row r="106" s="14" customFormat="1" ht="23.1" customHeight="1" spans="1:23">
      <c r="A106" s="1658">
        <v>10</v>
      </c>
      <c r="B106" s="1224" t="s">
        <v>39</v>
      </c>
      <c r="C106" s="727" t="s">
        <v>176</v>
      </c>
      <c r="D106" s="1662" t="s">
        <v>199</v>
      </c>
      <c r="E106" s="43">
        <v>423800</v>
      </c>
      <c r="F106" s="52" t="s">
        <v>3575</v>
      </c>
      <c r="G106" s="136">
        <v>43454</v>
      </c>
      <c r="H106" s="493">
        <v>43467</v>
      </c>
      <c r="I106" s="52">
        <f ca="1" t="shared" si="2"/>
        <v>437</v>
      </c>
      <c r="J106" s="959" t="s">
        <v>78</v>
      </c>
      <c r="K106" s="52"/>
      <c r="L106" s="338">
        <v>43459</v>
      </c>
      <c r="M106" s="338"/>
      <c r="N106" s="450" t="s">
        <v>3576</v>
      </c>
      <c r="O106" s="81" t="s">
        <v>45</v>
      </c>
      <c r="P106" s="52" t="s">
        <v>59</v>
      </c>
      <c r="Q106" s="377">
        <v>43470</v>
      </c>
      <c r="R106" s="121">
        <v>43470</v>
      </c>
      <c r="S106" s="52">
        <f ca="1" t="shared" si="3"/>
        <v>434</v>
      </c>
      <c r="T106" s="327" t="s">
        <v>47</v>
      </c>
      <c r="U106" s="1681" t="s">
        <v>3577</v>
      </c>
      <c r="V106" s="841"/>
      <c r="W106" s="841"/>
    </row>
    <row r="107" s="14" customFormat="1" ht="23.1" customHeight="1" spans="1:23">
      <c r="A107" s="1658">
        <v>3</v>
      </c>
      <c r="B107" s="1224" t="s">
        <v>39</v>
      </c>
      <c r="C107" s="727" t="s">
        <v>150</v>
      </c>
      <c r="D107" s="1662" t="s">
        <v>3333</v>
      </c>
      <c r="E107" s="43">
        <v>392800</v>
      </c>
      <c r="F107" s="43" t="s">
        <v>3578</v>
      </c>
      <c r="G107" s="136">
        <v>43446</v>
      </c>
      <c r="H107" s="493">
        <v>43456</v>
      </c>
      <c r="I107" s="52">
        <f ca="1" t="shared" si="2"/>
        <v>448</v>
      </c>
      <c r="J107" s="959" t="s">
        <v>78</v>
      </c>
      <c r="K107" s="52"/>
      <c r="L107" s="1231">
        <v>43483</v>
      </c>
      <c r="M107" s="338"/>
      <c r="N107" s="327" t="s">
        <v>3579</v>
      </c>
      <c r="O107" s="327" t="s">
        <v>70</v>
      </c>
      <c r="P107" s="327" t="s">
        <v>59</v>
      </c>
      <c r="Q107" s="447">
        <v>43480</v>
      </c>
      <c r="R107" s="121">
        <v>43480</v>
      </c>
      <c r="S107" s="52">
        <f ca="1" t="shared" si="3"/>
        <v>424</v>
      </c>
      <c r="T107" s="327" t="s">
        <v>47</v>
      </c>
      <c r="U107" s="1681" t="s">
        <v>3580</v>
      </c>
      <c r="V107" s="841"/>
      <c r="W107" s="841"/>
    </row>
    <row r="108" s="13" customFormat="1" ht="23.1" customHeight="1" spans="1:23">
      <c r="A108" s="1658">
        <v>35</v>
      </c>
      <c r="B108" s="1223" t="s">
        <v>39</v>
      </c>
      <c r="C108" s="727" t="s">
        <v>189</v>
      </c>
      <c r="D108" s="1684" t="s">
        <v>168</v>
      </c>
      <c r="E108" s="55">
        <v>466200</v>
      </c>
      <c r="F108" s="1685" t="s">
        <v>3581</v>
      </c>
      <c r="G108" s="1686">
        <v>43474</v>
      </c>
      <c r="H108" s="1687">
        <v>43481</v>
      </c>
      <c r="I108" s="48">
        <f ca="1" t="shared" si="2"/>
        <v>423</v>
      </c>
      <c r="J108" s="688" t="s">
        <v>78</v>
      </c>
      <c r="K108" s="357"/>
      <c r="L108" s="1692">
        <v>43485</v>
      </c>
      <c r="M108" s="339"/>
      <c r="N108" s="445" t="s">
        <v>3582</v>
      </c>
      <c r="O108" s="445" t="s">
        <v>80</v>
      </c>
      <c r="P108" s="445" t="s">
        <v>84</v>
      </c>
      <c r="Q108" s="553">
        <v>43477</v>
      </c>
      <c r="R108" s="440">
        <v>43477</v>
      </c>
      <c r="S108" s="52">
        <f ca="1" t="shared" si="3"/>
        <v>427</v>
      </c>
      <c r="T108" s="445" t="s">
        <v>47</v>
      </c>
      <c r="U108" s="1698" t="s">
        <v>3583</v>
      </c>
      <c r="V108" s="842"/>
      <c r="W108" s="842"/>
    </row>
    <row r="109" s="14" customFormat="1" ht="23.1" customHeight="1" spans="1:23">
      <c r="A109" s="1658">
        <v>52</v>
      </c>
      <c r="B109" s="1059" t="s">
        <v>2249</v>
      </c>
      <c r="C109" s="1659" t="s">
        <v>204</v>
      </c>
      <c r="D109" s="1660" t="s">
        <v>41</v>
      </c>
      <c r="E109" s="465">
        <v>505500</v>
      </c>
      <c r="F109" s="465" t="s">
        <v>3584</v>
      </c>
      <c r="G109" s="466">
        <v>43384</v>
      </c>
      <c r="H109" s="566">
        <v>43390</v>
      </c>
      <c r="I109" s="1693">
        <f ca="1" t="shared" si="2"/>
        <v>514</v>
      </c>
      <c r="J109" s="1064" t="s">
        <v>1293</v>
      </c>
      <c r="K109" s="473"/>
      <c r="L109" s="538">
        <v>43432</v>
      </c>
      <c r="M109" s="338" t="s">
        <v>52</v>
      </c>
      <c r="N109" s="511" t="s">
        <v>3585</v>
      </c>
      <c r="O109" s="511" t="s">
        <v>88</v>
      </c>
      <c r="P109" s="511" t="s">
        <v>89</v>
      </c>
      <c r="Q109" s="1069">
        <v>43477</v>
      </c>
      <c r="R109" s="467">
        <v>43478</v>
      </c>
      <c r="S109" s="52">
        <f ca="1" t="shared" si="3"/>
        <v>426</v>
      </c>
      <c r="T109" s="511" t="s">
        <v>47</v>
      </c>
      <c r="U109" s="1682" t="s">
        <v>3586</v>
      </c>
      <c r="V109" s="841"/>
      <c r="W109" s="841"/>
    </row>
    <row r="110" s="14" customFormat="1" ht="23.1" customHeight="1" spans="1:21">
      <c r="A110" s="1658">
        <v>30</v>
      </c>
      <c r="B110" s="1224" t="s">
        <v>39</v>
      </c>
      <c r="C110" s="727" t="s">
        <v>176</v>
      </c>
      <c r="D110" s="1662" t="s">
        <v>193</v>
      </c>
      <c r="E110" s="43">
        <v>423800</v>
      </c>
      <c r="F110" s="52" t="s">
        <v>3587</v>
      </c>
      <c r="G110" s="136">
        <v>43451</v>
      </c>
      <c r="H110" s="493">
        <v>43460</v>
      </c>
      <c r="I110" s="52">
        <f ca="1" t="shared" si="2"/>
        <v>444</v>
      </c>
      <c r="J110" s="959" t="s">
        <v>78</v>
      </c>
      <c r="K110" s="52"/>
      <c r="L110" s="1231">
        <v>43486</v>
      </c>
      <c r="M110" s="338"/>
      <c r="N110" s="450" t="s">
        <v>3588</v>
      </c>
      <c r="O110" s="81" t="s">
        <v>131</v>
      </c>
      <c r="P110" s="52" t="s">
        <v>89</v>
      </c>
      <c r="Q110" s="377">
        <v>43471</v>
      </c>
      <c r="R110" s="121">
        <v>43471</v>
      </c>
      <c r="S110" s="52">
        <f ca="1" t="shared" si="3"/>
        <v>433</v>
      </c>
      <c r="T110" s="327" t="s">
        <v>47</v>
      </c>
      <c r="U110" s="1681" t="s">
        <v>3589</v>
      </c>
    </row>
    <row r="111" s="14" customFormat="1" ht="23.1" customHeight="1" spans="1:23">
      <c r="A111" s="1658">
        <v>11</v>
      </c>
      <c r="B111" s="1224" t="s">
        <v>39</v>
      </c>
      <c r="C111" s="727" t="s">
        <v>176</v>
      </c>
      <c r="D111" s="1662" t="s">
        <v>199</v>
      </c>
      <c r="E111" s="43">
        <v>423800</v>
      </c>
      <c r="F111" s="52" t="s">
        <v>3590</v>
      </c>
      <c r="G111" s="136">
        <v>43454</v>
      </c>
      <c r="H111" s="493">
        <v>43467</v>
      </c>
      <c r="I111" s="52">
        <f ca="1" t="shared" si="2"/>
        <v>437</v>
      </c>
      <c r="J111" s="959" t="s">
        <v>78</v>
      </c>
      <c r="K111" s="52"/>
      <c r="L111" s="1231">
        <v>43485</v>
      </c>
      <c r="M111" s="338" t="s">
        <v>52</v>
      </c>
      <c r="N111" s="450" t="s">
        <v>3591</v>
      </c>
      <c r="O111" s="81" t="s">
        <v>2361</v>
      </c>
      <c r="P111" s="52" t="s">
        <v>84</v>
      </c>
      <c r="Q111" s="377">
        <v>43474</v>
      </c>
      <c r="R111" s="121">
        <v>43478</v>
      </c>
      <c r="S111" s="52">
        <f ca="1" t="shared" si="3"/>
        <v>426</v>
      </c>
      <c r="T111" s="327" t="s">
        <v>47</v>
      </c>
      <c r="U111" s="1681" t="s">
        <v>3592</v>
      </c>
      <c r="V111" s="841"/>
      <c r="W111" s="841"/>
    </row>
    <row r="112" s="13" customFormat="1" ht="23.1" customHeight="1" spans="1:23">
      <c r="A112" s="1658">
        <v>6</v>
      </c>
      <c r="B112" s="1223" t="s">
        <v>39</v>
      </c>
      <c r="C112" s="727" t="s">
        <v>150</v>
      </c>
      <c r="D112" s="1669" t="s">
        <v>50</v>
      </c>
      <c r="E112" s="55">
        <v>392800</v>
      </c>
      <c r="F112" s="52" t="s">
        <v>3593</v>
      </c>
      <c r="G112" s="132">
        <v>43467</v>
      </c>
      <c r="H112" s="1074">
        <v>43481</v>
      </c>
      <c r="I112" s="48">
        <f ca="1" t="shared" si="2"/>
        <v>423</v>
      </c>
      <c r="J112" s="688" t="s">
        <v>78</v>
      </c>
      <c r="K112" s="48"/>
      <c r="L112" s="1231">
        <v>43487</v>
      </c>
      <c r="M112" s="339"/>
      <c r="N112" s="1115" t="s">
        <v>3594</v>
      </c>
      <c r="O112" s="354" t="s">
        <v>698</v>
      </c>
      <c r="P112" s="354" t="s">
        <v>46</v>
      </c>
      <c r="Q112" s="452">
        <v>43484</v>
      </c>
      <c r="R112" s="171">
        <v>43484</v>
      </c>
      <c r="S112" s="52">
        <f ca="1" t="shared" si="3"/>
        <v>420</v>
      </c>
      <c r="T112" s="354" t="s">
        <v>47</v>
      </c>
      <c r="U112" s="1697" t="s">
        <v>3595</v>
      </c>
      <c r="V112" s="842"/>
      <c r="W112" s="842"/>
    </row>
    <row r="113" s="14" customFormat="1" ht="23.1" customHeight="1" spans="1:23">
      <c r="A113" s="1658">
        <v>22</v>
      </c>
      <c r="B113" s="1224" t="s">
        <v>39</v>
      </c>
      <c r="C113" s="727" t="s">
        <v>176</v>
      </c>
      <c r="D113" s="1669" t="s">
        <v>168</v>
      </c>
      <c r="E113" s="55">
        <v>423800</v>
      </c>
      <c r="F113" s="48" t="s">
        <v>3596</v>
      </c>
      <c r="G113" s="132">
        <v>43476</v>
      </c>
      <c r="H113" s="1074">
        <v>43487</v>
      </c>
      <c r="I113" s="48">
        <f ca="1" t="shared" si="2"/>
        <v>417</v>
      </c>
      <c r="J113" s="959" t="s">
        <v>78</v>
      </c>
      <c r="K113" s="52"/>
      <c r="L113" s="1231">
        <v>43487</v>
      </c>
      <c r="M113" s="338"/>
      <c r="N113" s="450" t="s">
        <v>3597</v>
      </c>
      <c r="O113" s="81" t="s">
        <v>698</v>
      </c>
      <c r="P113" s="52" t="s">
        <v>46</v>
      </c>
      <c r="Q113" s="447">
        <v>43466</v>
      </c>
      <c r="R113" s="377">
        <v>43477</v>
      </c>
      <c r="S113" s="52">
        <f ca="1" t="shared" si="3"/>
        <v>427</v>
      </c>
      <c r="T113" s="327" t="s">
        <v>47</v>
      </c>
      <c r="U113" s="1681" t="s">
        <v>3598</v>
      </c>
      <c r="V113" s="841"/>
      <c r="W113" s="841"/>
    </row>
    <row r="114" s="14" customFormat="1" ht="23.1" customHeight="1" spans="1:23">
      <c r="A114" s="1658">
        <v>1</v>
      </c>
      <c r="B114" s="1224" t="s">
        <v>39</v>
      </c>
      <c r="C114" s="727" t="s">
        <v>150</v>
      </c>
      <c r="D114" s="1662" t="s">
        <v>41</v>
      </c>
      <c r="E114" s="43">
        <v>392800</v>
      </c>
      <c r="F114" s="52" t="s">
        <v>3599</v>
      </c>
      <c r="G114" s="136">
        <v>43451</v>
      </c>
      <c r="H114" s="493">
        <v>43462</v>
      </c>
      <c r="I114" s="52">
        <f ca="1" t="shared" si="2"/>
        <v>442</v>
      </c>
      <c r="J114" s="959" t="s">
        <v>78</v>
      </c>
      <c r="K114" s="52"/>
      <c r="L114" s="338">
        <v>43459</v>
      </c>
      <c r="M114" s="338"/>
      <c r="N114" s="327" t="s">
        <v>3600</v>
      </c>
      <c r="O114" s="81" t="s">
        <v>171</v>
      </c>
      <c r="P114" s="52" t="s">
        <v>59</v>
      </c>
      <c r="Q114" s="447">
        <v>43448</v>
      </c>
      <c r="R114" s="121">
        <v>43452</v>
      </c>
      <c r="S114" s="52">
        <f ca="1" t="shared" si="3"/>
        <v>452</v>
      </c>
      <c r="T114" s="327" t="s">
        <v>47</v>
      </c>
      <c r="U114" s="1681" t="s">
        <v>3601</v>
      </c>
      <c r="V114" s="841"/>
      <c r="W114" s="841"/>
    </row>
    <row r="115" s="14" customFormat="1" ht="23.1" customHeight="1" spans="1:23">
      <c r="A115" s="1658">
        <v>23</v>
      </c>
      <c r="B115" s="1224" t="s">
        <v>39</v>
      </c>
      <c r="C115" s="727" t="s">
        <v>176</v>
      </c>
      <c r="D115" s="1669" t="s">
        <v>168</v>
      </c>
      <c r="E115" s="55">
        <v>423800</v>
      </c>
      <c r="F115" s="48" t="s">
        <v>3602</v>
      </c>
      <c r="G115" s="132">
        <v>43477</v>
      </c>
      <c r="H115" s="1074">
        <v>43488</v>
      </c>
      <c r="I115" s="52">
        <f ca="1" t="shared" si="2"/>
        <v>416</v>
      </c>
      <c r="J115" s="959" t="s">
        <v>78</v>
      </c>
      <c r="K115" s="52"/>
      <c r="L115" s="1231">
        <v>43488</v>
      </c>
      <c r="M115" s="338"/>
      <c r="N115" s="450" t="s">
        <v>3603</v>
      </c>
      <c r="O115" s="81" t="s">
        <v>122</v>
      </c>
      <c r="P115" s="52" t="s">
        <v>84</v>
      </c>
      <c r="Q115" s="447">
        <v>43478</v>
      </c>
      <c r="R115" s="121">
        <v>43479</v>
      </c>
      <c r="S115" s="52">
        <f ca="1" t="shared" si="3"/>
        <v>425</v>
      </c>
      <c r="T115" s="327" t="s">
        <v>47</v>
      </c>
      <c r="U115" s="1681" t="s">
        <v>3604</v>
      </c>
      <c r="V115" s="841"/>
      <c r="W115" s="841"/>
    </row>
    <row r="116" s="14" customFormat="1" ht="23.1" customHeight="1" spans="1:23">
      <c r="A116" s="1658">
        <v>21</v>
      </c>
      <c r="B116" s="1224" t="s">
        <v>39</v>
      </c>
      <c r="C116" s="727" t="s">
        <v>176</v>
      </c>
      <c r="D116" s="1669" t="s">
        <v>168</v>
      </c>
      <c r="E116" s="55">
        <v>423800</v>
      </c>
      <c r="F116" s="48" t="s">
        <v>3605</v>
      </c>
      <c r="G116" s="132">
        <v>43476</v>
      </c>
      <c r="H116" s="1074">
        <v>43487</v>
      </c>
      <c r="I116" s="48">
        <f ca="1" t="shared" si="2"/>
        <v>417</v>
      </c>
      <c r="J116" s="688" t="s">
        <v>78</v>
      </c>
      <c r="K116" s="52"/>
      <c r="L116" s="1231">
        <v>43488</v>
      </c>
      <c r="M116" s="338"/>
      <c r="N116" s="450" t="s">
        <v>3606</v>
      </c>
      <c r="O116" s="81" t="s">
        <v>17</v>
      </c>
      <c r="P116" s="52" t="s">
        <v>46</v>
      </c>
      <c r="Q116" s="447">
        <v>43469</v>
      </c>
      <c r="R116" s="377">
        <v>43477</v>
      </c>
      <c r="S116" s="52">
        <f ca="1" t="shared" si="3"/>
        <v>427</v>
      </c>
      <c r="T116" s="327" t="s">
        <v>47</v>
      </c>
      <c r="U116" s="1681" t="s">
        <v>3607</v>
      </c>
      <c r="V116" s="841"/>
      <c r="W116" s="841"/>
    </row>
    <row r="117" s="13" customFormat="1" ht="23.1" customHeight="1" spans="1:23">
      <c r="A117" s="1658">
        <v>6</v>
      </c>
      <c r="B117" s="1223" t="s">
        <v>39</v>
      </c>
      <c r="C117" s="727" t="s">
        <v>150</v>
      </c>
      <c r="D117" s="1669" t="s">
        <v>50</v>
      </c>
      <c r="E117" s="55">
        <v>392800</v>
      </c>
      <c r="F117" s="52" t="s">
        <v>3608</v>
      </c>
      <c r="G117" s="132">
        <v>43467</v>
      </c>
      <c r="H117" s="1074">
        <v>43481</v>
      </c>
      <c r="I117" s="48">
        <f ca="1" t="shared" si="2"/>
        <v>423</v>
      </c>
      <c r="J117" s="688" t="s">
        <v>78</v>
      </c>
      <c r="K117" s="48"/>
      <c r="L117" s="1231">
        <v>43488</v>
      </c>
      <c r="M117" s="339"/>
      <c r="N117" s="1115" t="s">
        <v>3609</v>
      </c>
      <c r="O117" s="354" t="s">
        <v>698</v>
      </c>
      <c r="P117" s="354" t="s">
        <v>46</v>
      </c>
      <c r="Q117" s="452">
        <v>43484</v>
      </c>
      <c r="R117" s="171">
        <v>43485</v>
      </c>
      <c r="S117" s="52">
        <f ca="1" t="shared" si="3"/>
        <v>419</v>
      </c>
      <c r="T117" s="354" t="s">
        <v>47</v>
      </c>
      <c r="U117" s="1697" t="s">
        <v>3610</v>
      </c>
      <c r="V117" s="842"/>
      <c r="W117" s="842"/>
    </row>
    <row r="118" s="52" customFormat="1" ht="23.1" customHeight="1" spans="1:21">
      <c r="A118" s="52">
        <v>10</v>
      </c>
      <c r="B118" s="1224" t="s">
        <v>39</v>
      </c>
      <c r="C118" s="727" t="s">
        <v>176</v>
      </c>
      <c r="D118" s="1662" t="s">
        <v>199</v>
      </c>
      <c r="E118" s="43">
        <v>423800</v>
      </c>
      <c r="F118" s="52" t="s">
        <v>3611</v>
      </c>
      <c r="G118" s="136">
        <v>43451</v>
      </c>
      <c r="H118" s="493">
        <v>43464</v>
      </c>
      <c r="I118" s="52">
        <f ca="1" t="shared" si="2"/>
        <v>440</v>
      </c>
      <c r="J118" s="959" t="s">
        <v>78</v>
      </c>
      <c r="L118" s="338">
        <v>43459</v>
      </c>
      <c r="M118" s="338"/>
      <c r="N118" s="450" t="s">
        <v>3612</v>
      </c>
      <c r="O118" s="81" t="s">
        <v>171</v>
      </c>
      <c r="P118" s="52" t="s">
        <v>59</v>
      </c>
      <c r="Q118" s="377">
        <v>43487</v>
      </c>
      <c r="R118" s="121">
        <v>43487</v>
      </c>
      <c r="S118" s="52">
        <f ca="1" t="shared" si="3"/>
        <v>417</v>
      </c>
      <c r="T118" s="327" t="s">
        <v>47</v>
      </c>
      <c r="U118" s="1699" t="s">
        <v>3613</v>
      </c>
    </row>
    <row r="119" s="48" customFormat="1" ht="21" customHeight="1" spans="1:21">
      <c r="A119" s="52">
        <v>6</v>
      </c>
      <c r="B119" s="1223" t="s">
        <v>39</v>
      </c>
      <c r="C119" s="727" t="s">
        <v>150</v>
      </c>
      <c r="D119" s="1669" t="s">
        <v>50</v>
      </c>
      <c r="E119" s="55">
        <v>392800</v>
      </c>
      <c r="F119" s="52" t="s">
        <v>3614</v>
      </c>
      <c r="G119" s="132">
        <v>43467</v>
      </c>
      <c r="H119" s="1074">
        <v>43481</v>
      </c>
      <c r="I119" s="48">
        <f ca="1" t="shared" si="2"/>
        <v>423</v>
      </c>
      <c r="J119" s="688" t="s">
        <v>78</v>
      </c>
      <c r="L119" s="1231">
        <v>43489</v>
      </c>
      <c r="M119" s="339"/>
      <c r="N119" s="1115" t="s">
        <v>3615</v>
      </c>
      <c r="O119" s="354" t="s">
        <v>171</v>
      </c>
      <c r="P119" s="354" t="s">
        <v>59</v>
      </c>
      <c r="Q119" s="452">
        <v>43485</v>
      </c>
      <c r="R119" s="171">
        <v>43487</v>
      </c>
      <c r="S119" s="52">
        <f ca="1" t="shared" si="3"/>
        <v>417</v>
      </c>
      <c r="T119" s="354" t="s">
        <v>47</v>
      </c>
      <c r="U119" s="1700" t="s">
        <v>3616</v>
      </c>
    </row>
    <row r="120" s="52" customFormat="1" ht="23.1" customHeight="1" spans="1:21">
      <c r="A120" s="52">
        <v>9</v>
      </c>
      <c r="B120" s="1224" t="s">
        <v>39</v>
      </c>
      <c r="C120" s="727" t="s">
        <v>176</v>
      </c>
      <c r="D120" s="1662" t="s">
        <v>199</v>
      </c>
      <c r="E120" s="43">
        <v>423800</v>
      </c>
      <c r="F120" s="43" t="s">
        <v>3617</v>
      </c>
      <c r="G120" s="136">
        <v>43446</v>
      </c>
      <c r="H120" s="493">
        <v>43459</v>
      </c>
      <c r="I120" s="52">
        <f ca="1" t="shared" si="2"/>
        <v>445</v>
      </c>
      <c r="J120" s="959" t="s">
        <v>78</v>
      </c>
      <c r="K120" s="503" t="s">
        <v>3618</v>
      </c>
      <c r="L120" s="338">
        <v>43459</v>
      </c>
      <c r="M120" s="338"/>
      <c r="N120" s="52" t="s">
        <v>3619</v>
      </c>
      <c r="O120" s="52" t="s">
        <v>225</v>
      </c>
      <c r="P120" s="52" t="s">
        <v>84</v>
      </c>
      <c r="Q120" s="377">
        <v>43481</v>
      </c>
      <c r="R120" s="121">
        <v>43481</v>
      </c>
      <c r="S120" s="52">
        <f ca="1" t="shared" si="3"/>
        <v>423</v>
      </c>
      <c r="T120" s="52" t="s">
        <v>47</v>
      </c>
      <c r="U120" s="1699" t="s">
        <v>3620</v>
      </c>
    </row>
    <row r="121" s="1568" customFormat="1" ht="23.1" customHeight="1" spans="1:21">
      <c r="A121" s="52">
        <v>32</v>
      </c>
      <c r="B121" s="1688" t="s">
        <v>39</v>
      </c>
      <c r="C121" s="727" t="s">
        <v>189</v>
      </c>
      <c r="D121" s="1689" t="s">
        <v>199</v>
      </c>
      <c r="E121" s="940">
        <v>466200</v>
      </c>
      <c r="F121" s="1690" t="s">
        <v>3621</v>
      </c>
      <c r="G121" s="1601">
        <v>43474</v>
      </c>
      <c r="H121" s="1564">
        <v>43484</v>
      </c>
      <c r="I121" s="1568">
        <f ca="1" t="shared" si="2"/>
        <v>420</v>
      </c>
      <c r="J121" s="1694" t="s">
        <v>78</v>
      </c>
      <c r="L121" s="1231">
        <v>43489</v>
      </c>
      <c r="M121" s="1695"/>
      <c r="N121" s="1696" t="s">
        <v>3622</v>
      </c>
      <c r="O121" s="1696" t="s">
        <v>122</v>
      </c>
      <c r="P121" s="1696" t="s">
        <v>84</v>
      </c>
      <c r="Q121" s="1701">
        <v>43484</v>
      </c>
      <c r="R121" s="1563">
        <v>43487</v>
      </c>
      <c r="S121" s="52">
        <f ca="1" t="shared" si="3"/>
        <v>417</v>
      </c>
      <c r="T121" s="1696" t="s">
        <v>47</v>
      </c>
      <c r="U121" s="1702" t="s">
        <v>3623</v>
      </c>
    </row>
    <row r="122" s="14" customFormat="1" ht="23.1" customHeight="1" spans="1:23">
      <c r="A122" s="1658">
        <v>8</v>
      </c>
      <c r="B122" s="1224" t="s">
        <v>39</v>
      </c>
      <c r="C122" s="727" t="s">
        <v>176</v>
      </c>
      <c r="D122" s="1662" t="s">
        <v>199</v>
      </c>
      <c r="E122" s="43">
        <v>423800</v>
      </c>
      <c r="F122" s="52" t="s">
        <v>3624</v>
      </c>
      <c r="G122" s="136">
        <v>43454</v>
      </c>
      <c r="H122" s="493">
        <v>43468</v>
      </c>
      <c r="I122" s="52">
        <f ca="1" t="shared" si="2"/>
        <v>436</v>
      </c>
      <c r="J122" s="959" t="s">
        <v>78</v>
      </c>
      <c r="K122" s="52"/>
      <c r="L122" s="338">
        <v>43459</v>
      </c>
      <c r="M122" s="338"/>
      <c r="N122" s="52" t="s">
        <v>3625</v>
      </c>
      <c r="O122" s="52" t="s">
        <v>698</v>
      </c>
      <c r="P122" s="52" t="s">
        <v>46</v>
      </c>
      <c r="Q122" s="377">
        <v>43476</v>
      </c>
      <c r="R122" s="121">
        <v>43476</v>
      </c>
      <c r="S122" s="52">
        <f ca="1" t="shared" si="3"/>
        <v>428</v>
      </c>
      <c r="T122" s="52" t="s">
        <v>47</v>
      </c>
      <c r="U122" s="1681" t="s">
        <v>3626</v>
      </c>
      <c r="V122" s="841"/>
      <c r="W122" s="841"/>
    </row>
    <row r="123" s="14" customFormat="1" ht="23.1" customHeight="1" spans="1:23">
      <c r="A123" s="1658">
        <v>21</v>
      </c>
      <c r="B123" s="1224" t="s">
        <v>39</v>
      </c>
      <c r="C123" s="727" t="s">
        <v>176</v>
      </c>
      <c r="D123" s="1669" t="s">
        <v>193</v>
      </c>
      <c r="E123" s="55">
        <v>423800</v>
      </c>
      <c r="F123" s="1685" t="s">
        <v>3627</v>
      </c>
      <c r="G123" s="132">
        <v>43475</v>
      </c>
      <c r="H123" s="1687">
        <v>43487</v>
      </c>
      <c r="I123" s="52">
        <f ca="1" t="shared" si="2"/>
        <v>417</v>
      </c>
      <c r="J123" s="959" t="s">
        <v>78</v>
      </c>
      <c r="K123" s="52"/>
      <c r="L123" s="1231">
        <v>43492</v>
      </c>
      <c r="M123" s="338"/>
      <c r="N123" s="450" t="s">
        <v>3628</v>
      </c>
      <c r="O123" s="81" t="s">
        <v>70</v>
      </c>
      <c r="P123" s="52" t="s">
        <v>59</v>
      </c>
      <c r="Q123" s="377">
        <v>43492</v>
      </c>
      <c r="R123" s="121">
        <v>43492</v>
      </c>
      <c r="S123" s="52">
        <f ca="1" t="shared" si="3"/>
        <v>412</v>
      </c>
      <c r="T123" s="327"/>
      <c r="U123" s="1681"/>
      <c r="V123" s="841"/>
      <c r="W123" s="841"/>
    </row>
    <row r="124" s="14" customFormat="1" ht="23.1" customHeight="1" spans="1:23">
      <c r="A124" s="1658">
        <v>20</v>
      </c>
      <c r="B124" s="1224" t="s">
        <v>39</v>
      </c>
      <c r="C124" s="727" t="s">
        <v>176</v>
      </c>
      <c r="D124" s="1669" t="s">
        <v>193</v>
      </c>
      <c r="E124" s="55">
        <v>423800</v>
      </c>
      <c r="F124" s="1685" t="s">
        <v>3629</v>
      </c>
      <c r="G124" s="132">
        <v>43475</v>
      </c>
      <c r="H124" s="1687">
        <v>43488</v>
      </c>
      <c r="I124" s="48">
        <f ca="1" t="shared" si="2"/>
        <v>416</v>
      </c>
      <c r="J124" s="959" t="s">
        <v>78</v>
      </c>
      <c r="K124" s="52"/>
      <c r="L124" s="1231">
        <v>43492</v>
      </c>
      <c r="M124" s="338"/>
      <c r="N124" s="450" t="s">
        <v>3630</v>
      </c>
      <c r="O124" s="81" t="s">
        <v>698</v>
      </c>
      <c r="P124" s="52" t="s">
        <v>46</v>
      </c>
      <c r="Q124" s="377">
        <v>43483</v>
      </c>
      <c r="R124" s="121">
        <v>43483</v>
      </c>
      <c r="S124" s="52">
        <f ca="1" t="shared" si="3"/>
        <v>421</v>
      </c>
      <c r="T124" s="327" t="s">
        <v>106</v>
      </c>
      <c r="U124" s="1681" t="s">
        <v>3631</v>
      </c>
      <c r="V124" s="841"/>
      <c r="W124" s="841"/>
    </row>
    <row r="125" s="14" customFormat="1" ht="23.1" customHeight="1" spans="1:23">
      <c r="A125" s="1658">
        <v>9</v>
      </c>
      <c r="B125" s="1224" t="s">
        <v>39</v>
      </c>
      <c r="C125" s="727" t="s">
        <v>176</v>
      </c>
      <c r="D125" s="1669" t="s">
        <v>199</v>
      </c>
      <c r="E125" s="55">
        <v>423800</v>
      </c>
      <c r="F125" s="55" t="s">
        <v>3632</v>
      </c>
      <c r="G125" s="132">
        <v>43481</v>
      </c>
      <c r="H125" s="1074">
        <v>43493</v>
      </c>
      <c r="I125" s="52">
        <f ca="1" t="shared" si="2"/>
        <v>411</v>
      </c>
      <c r="J125" s="959" t="s">
        <v>78</v>
      </c>
      <c r="K125" s="52"/>
      <c r="L125" s="1231">
        <v>43493</v>
      </c>
      <c r="M125" s="338"/>
      <c r="N125" s="450" t="s">
        <v>3633</v>
      </c>
      <c r="O125" s="81" t="s">
        <v>114</v>
      </c>
      <c r="P125" s="52" t="s">
        <v>89</v>
      </c>
      <c r="Q125" s="377">
        <v>43469</v>
      </c>
      <c r="R125" s="121">
        <v>43477</v>
      </c>
      <c r="S125" s="52">
        <f ca="1" t="shared" si="3"/>
        <v>427</v>
      </c>
      <c r="T125" s="327" t="s">
        <v>47</v>
      </c>
      <c r="U125" s="1681" t="s">
        <v>1547</v>
      </c>
      <c r="V125" s="841"/>
      <c r="W125" s="841"/>
    </row>
    <row r="126" s="14" customFormat="1" ht="23.1" customHeight="1" spans="1:23">
      <c r="A126" s="1658">
        <v>16</v>
      </c>
      <c r="B126" s="1224" t="s">
        <v>39</v>
      </c>
      <c r="C126" s="727" t="s">
        <v>176</v>
      </c>
      <c r="D126" s="1669" t="s">
        <v>168</v>
      </c>
      <c r="E126" s="55">
        <v>423800</v>
      </c>
      <c r="F126" s="48" t="s">
        <v>3634</v>
      </c>
      <c r="G126" s="132">
        <v>43477</v>
      </c>
      <c r="H126" s="1074">
        <v>43488</v>
      </c>
      <c r="I126" s="52">
        <f ca="1" t="shared" si="2"/>
        <v>416</v>
      </c>
      <c r="J126" s="959" t="s">
        <v>78</v>
      </c>
      <c r="K126" s="52"/>
      <c r="L126" s="1231">
        <v>43494</v>
      </c>
      <c r="M126" s="338"/>
      <c r="N126" s="450" t="s">
        <v>3635</v>
      </c>
      <c r="O126" s="81" t="s">
        <v>2396</v>
      </c>
      <c r="P126" s="52" t="s">
        <v>744</v>
      </c>
      <c r="Q126" s="447">
        <v>43483</v>
      </c>
      <c r="R126" s="121">
        <v>43483</v>
      </c>
      <c r="S126" s="52">
        <f ca="1" t="shared" si="3"/>
        <v>421</v>
      </c>
      <c r="T126" s="327" t="s">
        <v>106</v>
      </c>
      <c r="U126" s="1681" t="s">
        <v>1547</v>
      </c>
      <c r="V126" s="841"/>
      <c r="W126" s="841"/>
    </row>
    <row r="127" s="14" customFormat="1" ht="23.1" customHeight="1" spans="1:23">
      <c r="A127" s="1658">
        <v>4</v>
      </c>
      <c r="B127" s="1224" t="s">
        <v>39</v>
      </c>
      <c r="C127" s="727" t="s">
        <v>150</v>
      </c>
      <c r="D127" s="1662" t="s">
        <v>50</v>
      </c>
      <c r="E127" s="43">
        <v>392800</v>
      </c>
      <c r="F127" s="52" t="s">
        <v>3636</v>
      </c>
      <c r="G127" s="136">
        <v>43451</v>
      </c>
      <c r="H127" s="493">
        <v>43475</v>
      </c>
      <c r="I127" s="52">
        <f ca="1" t="shared" si="2"/>
        <v>429</v>
      </c>
      <c r="J127" s="959" t="s">
        <v>78</v>
      </c>
      <c r="K127" s="52" t="s">
        <v>3637</v>
      </c>
      <c r="L127" s="338">
        <v>43459</v>
      </c>
      <c r="M127" s="338"/>
      <c r="N127" s="804" t="s">
        <v>3638</v>
      </c>
      <c r="O127" s="327" t="s">
        <v>3639</v>
      </c>
      <c r="P127" s="327"/>
      <c r="Q127" s="447">
        <v>43489</v>
      </c>
      <c r="R127" s="121">
        <v>43489</v>
      </c>
      <c r="S127" s="52">
        <f ca="1" t="shared" si="3"/>
        <v>415</v>
      </c>
      <c r="T127" s="327" t="s">
        <v>106</v>
      </c>
      <c r="U127" s="1681" t="s">
        <v>3640</v>
      </c>
      <c r="V127" s="841"/>
      <c r="W127" s="841"/>
    </row>
    <row r="128" s="14" customFormat="1" ht="23.1" customHeight="1" spans="1:23">
      <c r="A128" s="1658">
        <v>15</v>
      </c>
      <c r="B128" s="1224" t="s">
        <v>39</v>
      </c>
      <c r="C128" s="727" t="s">
        <v>176</v>
      </c>
      <c r="D128" s="1669" t="s">
        <v>168</v>
      </c>
      <c r="E128" s="55">
        <v>423800</v>
      </c>
      <c r="F128" s="55" t="s">
        <v>3641</v>
      </c>
      <c r="G128" s="132">
        <v>43481</v>
      </c>
      <c r="H128" s="1074">
        <v>43492</v>
      </c>
      <c r="I128" s="52">
        <f ca="1" t="shared" si="2"/>
        <v>412</v>
      </c>
      <c r="J128" s="959" t="s">
        <v>78</v>
      </c>
      <c r="K128" s="52"/>
      <c r="L128" s="338">
        <v>43494</v>
      </c>
      <c r="M128" s="338"/>
      <c r="N128" s="450" t="s">
        <v>3642</v>
      </c>
      <c r="O128" s="81" t="s">
        <v>3643</v>
      </c>
      <c r="P128" s="52" t="s">
        <v>14</v>
      </c>
      <c r="Q128" s="447">
        <v>43472</v>
      </c>
      <c r="R128" s="377">
        <v>43477</v>
      </c>
      <c r="S128" s="52">
        <f ca="1" t="shared" si="3"/>
        <v>427</v>
      </c>
      <c r="T128" s="327" t="s">
        <v>47</v>
      </c>
      <c r="U128" s="1681" t="s">
        <v>1526</v>
      </c>
      <c r="V128" s="841"/>
      <c r="W128" s="841"/>
    </row>
    <row r="129" s="14" customFormat="1" ht="23.1" customHeight="1" spans="1:23">
      <c r="A129" s="1658">
        <v>12</v>
      </c>
      <c r="B129" s="1224" t="s">
        <v>39</v>
      </c>
      <c r="C129" s="727" t="s">
        <v>176</v>
      </c>
      <c r="D129" s="1669" t="s">
        <v>199</v>
      </c>
      <c r="E129" s="55">
        <v>423800</v>
      </c>
      <c r="F129" s="55" t="s">
        <v>3644</v>
      </c>
      <c r="G129" s="132">
        <v>43481</v>
      </c>
      <c r="H129" s="1074">
        <v>43492</v>
      </c>
      <c r="I129" s="48">
        <f ca="1" t="shared" si="2"/>
        <v>412</v>
      </c>
      <c r="J129" s="959" t="s">
        <v>78</v>
      </c>
      <c r="K129" s="52"/>
      <c r="L129" s="338">
        <v>43494</v>
      </c>
      <c r="M129" s="338"/>
      <c r="N129" s="450" t="s">
        <v>3645</v>
      </c>
      <c r="O129" s="81" t="s">
        <v>912</v>
      </c>
      <c r="P129" s="52" t="s">
        <v>2767</v>
      </c>
      <c r="Q129" s="377">
        <v>43504</v>
      </c>
      <c r="R129" s="121">
        <v>43507</v>
      </c>
      <c r="S129" s="52">
        <f ca="1" t="shared" si="3"/>
        <v>397</v>
      </c>
      <c r="T129" s="327" t="s">
        <v>106</v>
      </c>
      <c r="U129" s="1681" t="s">
        <v>3646</v>
      </c>
      <c r="V129" s="841"/>
      <c r="W129" s="841"/>
    </row>
    <row r="130" s="14" customFormat="1" ht="23.1" customHeight="1" spans="1:23">
      <c r="A130" s="1658">
        <v>20</v>
      </c>
      <c r="B130" s="1224" t="s">
        <v>39</v>
      </c>
      <c r="C130" s="727" t="s">
        <v>176</v>
      </c>
      <c r="D130" s="1669" t="s">
        <v>168</v>
      </c>
      <c r="E130" s="55">
        <v>423800</v>
      </c>
      <c r="F130" s="48" t="s">
        <v>3647</v>
      </c>
      <c r="G130" s="132">
        <v>43477</v>
      </c>
      <c r="H130" s="1074">
        <v>43488</v>
      </c>
      <c r="I130" s="52">
        <f ca="1" t="shared" ref="I130:I193" si="4">TODAY()-H130</f>
        <v>416</v>
      </c>
      <c r="J130" s="959" t="s">
        <v>78</v>
      </c>
      <c r="K130" s="52"/>
      <c r="L130" s="338" t="s">
        <v>3648</v>
      </c>
      <c r="M130" s="338"/>
      <c r="N130" s="450" t="s">
        <v>3649</v>
      </c>
      <c r="O130" s="81" t="s">
        <v>45</v>
      </c>
      <c r="P130" s="52" t="s">
        <v>59</v>
      </c>
      <c r="Q130" s="447">
        <v>43484</v>
      </c>
      <c r="R130" s="121">
        <v>43484</v>
      </c>
      <c r="S130" s="52">
        <f ca="1" t="shared" si="3"/>
        <v>420</v>
      </c>
      <c r="T130" s="327" t="s">
        <v>473</v>
      </c>
      <c r="U130" s="1681" t="s">
        <v>3650</v>
      </c>
      <c r="V130" s="841"/>
      <c r="W130" s="841"/>
    </row>
    <row r="131" s="13" customFormat="1" ht="21" customHeight="1" spans="1:23">
      <c r="A131" s="1658">
        <v>8</v>
      </c>
      <c r="B131" s="1223" t="s">
        <v>39</v>
      </c>
      <c r="C131" s="727" t="s">
        <v>150</v>
      </c>
      <c r="D131" s="1669" t="s">
        <v>3297</v>
      </c>
      <c r="E131" s="55">
        <v>392800</v>
      </c>
      <c r="F131" s="1685" t="s">
        <v>3651</v>
      </c>
      <c r="G131" s="132">
        <v>43475</v>
      </c>
      <c r="H131" s="1074">
        <v>43490</v>
      </c>
      <c r="I131" s="48">
        <f ca="1" t="shared" si="4"/>
        <v>414</v>
      </c>
      <c r="J131" s="688" t="s">
        <v>78</v>
      </c>
      <c r="K131" s="48"/>
      <c r="L131" s="339" t="s">
        <v>3652</v>
      </c>
      <c r="M131" s="339"/>
      <c r="N131" s="327" t="s">
        <v>3653</v>
      </c>
      <c r="O131" s="327" t="s">
        <v>1233</v>
      </c>
      <c r="P131" s="327" t="s">
        <v>303</v>
      </c>
      <c r="Q131" s="447">
        <v>43506</v>
      </c>
      <c r="R131" s="121">
        <v>43507</v>
      </c>
      <c r="S131" s="52">
        <f ca="1" t="shared" si="3"/>
        <v>397</v>
      </c>
      <c r="T131" s="327" t="s">
        <v>47</v>
      </c>
      <c r="U131" s="1681" t="s">
        <v>3654</v>
      </c>
      <c r="V131" s="842"/>
      <c r="W131" s="842"/>
    </row>
    <row r="132" s="14" customFormat="1" ht="23.1" customHeight="1" spans="1:22">
      <c r="A132" s="1658">
        <v>21</v>
      </c>
      <c r="B132" s="1224" t="s">
        <v>39</v>
      </c>
      <c r="C132" s="727" t="s">
        <v>176</v>
      </c>
      <c r="D132" s="44" t="s">
        <v>168</v>
      </c>
      <c r="E132" s="55">
        <v>423800</v>
      </c>
      <c r="F132" s="43" t="s">
        <v>3655</v>
      </c>
      <c r="G132" s="132">
        <v>43477</v>
      </c>
      <c r="H132" s="1074">
        <v>43494</v>
      </c>
      <c r="I132" s="52">
        <f ca="1" t="shared" si="4"/>
        <v>410</v>
      </c>
      <c r="J132" s="959" t="s">
        <v>78</v>
      </c>
      <c r="K132" s="52"/>
      <c r="L132" s="338" t="s">
        <v>3656</v>
      </c>
      <c r="M132" s="338"/>
      <c r="N132" s="450" t="s">
        <v>3657</v>
      </c>
      <c r="O132" s="81" t="s">
        <v>225</v>
      </c>
      <c r="P132" s="52" t="s">
        <v>84</v>
      </c>
      <c r="Q132" s="447">
        <v>43492</v>
      </c>
      <c r="R132" s="121">
        <v>43493</v>
      </c>
      <c r="S132" s="52">
        <f ca="1" t="shared" si="3"/>
        <v>411</v>
      </c>
      <c r="T132" s="327" t="s">
        <v>47</v>
      </c>
      <c r="U132" s="1681" t="s">
        <v>3658</v>
      </c>
      <c r="V132" s="841"/>
    </row>
    <row r="133" s="14" customFormat="1" ht="23.1" customHeight="1" spans="1:23">
      <c r="A133" s="1658">
        <v>20</v>
      </c>
      <c r="B133" s="1224" t="s">
        <v>39</v>
      </c>
      <c r="C133" s="727" t="s">
        <v>176</v>
      </c>
      <c r="D133" s="47" t="s">
        <v>199</v>
      </c>
      <c r="E133" s="43">
        <v>423800</v>
      </c>
      <c r="F133" s="43" t="s">
        <v>3659</v>
      </c>
      <c r="G133" s="136">
        <v>43510</v>
      </c>
      <c r="H133" s="493">
        <v>43519</v>
      </c>
      <c r="I133" s="52">
        <f ca="1" t="shared" si="4"/>
        <v>385</v>
      </c>
      <c r="J133" s="959" t="s">
        <v>78</v>
      </c>
      <c r="K133" s="52"/>
      <c r="L133" s="338">
        <v>43522</v>
      </c>
      <c r="M133" s="338"/>
      <c r="N133" s="478" t="s">
        <v>3660</v>
      </c>
      <c r="O133" s="70" t="s">
        <v>192</v>
      </c>
      <c r="P133" s="48" t="s">
        <v>89</v>
      </c>
      <c r="Q133" s="423">
        <v>43511</v>
      </c>
      <c r="R133" s="171">
        <v>43511</v>
      </c>
      <c r="S133" s="48">
        <f ca="1" t="shared" si="3"/>
        <v>393</v>
      </c>
      <c r="T133" s="327" t="s">
        <v>47</v>
      </c>
      <c r="U133" s="1681" t="s">
        <v>830</v>
      </c>
      <c r="V133" s="841"/>
      <c r="W133" s="841"/>
    </row>
    <row r="134" s="14" customFormat="1" ht="23.1" customHeight="1" spans="1:23">
      <c r="A134" s="1658">
        <v>18</v>
      </c>
      <c r="B134" s="1224" t="s">
        <v>39</v>
      </c>
      <c r="C134" s="727" t="s">
        <v>176</v>
      </c>
      <c r="D134" s="44" t="s">
        <v>199</v>
      </c>
      <c r="E134" s="55">
        <v>423800</v>
      </c>
      <c r="F134" s="43" t="s">
        <v>3661</v>
      </c>
      <c r="G134" s="132">
        <v>43497</v>
      </c>
      <c r="H134" s="1074">
        <v>43521</v>
      </c>
      <c r="I134" s="52">
        <f ca="1" t="shared" si="4"/>
        <v>383</v>
      </c>
      <c r="J134" s="959" t="s">
        <v>78</v>
      </c>
      <c r="K134" s="52"/>
      <c r="L134" s="338">
        <v>43522</v>
      </c>
      <c r="M134" s="338"/>
      <c r="N134" s="478" t="s">
        <v>3662</v>
      </c>
      <c r="O134" s="70" t="s">
        <v>12</v>
      </c>
      <c r="P134" s="48" t="s">
        <v>59</v>
      </c>
      <c r="Q134" s="423">
        <v>43513</v>
      </c>
      <c r="R134" s="171">
        <v>43513</v>
      </c>
      <c r="S134" s="48">
        <f ca="1" t="shared" si="3"/>
        <v>391</v>
      </c>
      <c r="T134" s="327" t="s">
        <v>47</v>
      </c>
      <c r="U134" s="1681" t="s">
        <v>3663</v>
      </c>
      <c r="V134" s="841"/>
      <c r="W134" s="841"/>
    </row>
    <row r="135" s="14" customFormat="1" ht="23.1" customHeight="1" spans="1:23">
      <c r="A135" s="1658">
        <v>24</v>
      </c>
      <c r="B135" s="1224" t="s">
        <v>39</v>
      </c>
      <c r="C135" s="727" t="s">
        <v>176</v>
      </c>
      <c r="D135" s="44" t="s">
        <v>168</v>
      </c>
      <c r="E135" s="55">
        <v>423800</v>
      </c>
      <c r="F135" s="43" t="s">
        <v>3664</v>
      </c>
      <c r="G135" s="132">
        <v>43497</v>
      </c>
      <c r="H135" s="1074">
        <v>43521</v>
      </c>
      <c r="I135" s="52">
        <f ca="1" t="shared" si="4"/>
        <v>383</v>
      </c>
      <c r="J135" s="959" t="s">
        <v>78</v>
      </c>
      <c r="K135" s="52"/>
      <c r="L135" s="338" t="s">
        <v>3665</v>
      </c>
      <c r="M135" s="338"/>
      <c r="N135" s="478" t="s">
        <v>3666</v>
      </c>
      <c r="O135" s="70" t="s">
        <v>225</v>
      </c>
      <c r="P135" s="48" t="s">
        <v>84</v>
      </c>
      <c r="Q135" s="452">
        <v>43513</v>
      </c>
      <c r="R135" s="171">
        <v>43513</v>
      </c>
      <c r="S135" s="48">
        <f ca="1" t="shared" si="3"/>
        <v>391</v>
      </c>
      <c r="T135" s="327" t="s">
        <v>106</v>
      </c>
      <c r="U135" s="1681" t="s">
        <v>3667</v>
      </c>
      <c r="V135" s="841"/>
      <c r="W135" s="841"/>
    </row>
    <row r="136" s="14" customFormat="1" ht="23.1" customHeight="1" spans="1:23">
      <c r="A136" s="52">
        <v>27</v>
      </c>
      <c r="B136" s="1224" t="s">
        <v>39</v>
      </c>
      <c r="C136" s="727" t="s">
        <v>176</v>
      </c>
      <c r="D136" s="1669" t="s">
        <v>193</v>
      </c>
      <c r="E136" s="55">
        <v>423800</v>
      </c>
      <c r="F136" s="43" t="s">
        <v>3668</v>
      </c>
      <c r="G136" s="132">
        <v>43510</v>
      </c>
      <c r="H136" s="1074">
        <v>43521</v>
      </c>
      <c r="I136" s="52">
        <f ca="1" t="shared" si="4"/>
        <v>383</v>
      </c>
      <c r="J136" s="959" t="s">
        <v>78</v>
      </c>
      <c r="K136" s="52"/>
      <c r="L136" s="338" t="s">
        <v>3665</v>
      </c>
      <c r="M136" s="338"/>
      <c r="N136" s="478" t="s">
        <v>3669</v>
      </c>
      <c r="O136" s="70" t="s">
        <v>70</v>
      </c>
      <c r="P136" s="48" t="s">
        <v>59</v>
      </c>
      <c r="Q136" s="452">
        <v>43517</v>
      </c>
      <c r="R136" s="171">
        <v>43518</v>
      </c>
      <c r="S136" s="48">
        <f ca="1" t="shared" si="3"/>
        <v>386</v>
      </c>
      <c r="T136" s="327" t="s">
        <v>47</v>
      </c>
      <c r="U136" s="1699" t="s">
        <v>839</v>
      </c>
      <c r="V136" s="841"/>
      <c r="W136" s="841"/>
    </row>
    <row r="137" s="14" customFormat="1" ht="23.1" customHeight="1" spans="1:23">
      <c r="A137" s="52">
        <v>23</v>
      </c>
      <c r="B137" s="1224" t="s">
        <v>39</v>
      </c>
      <c r="C137" s="727" t="s">
        <v>176</v>
      </c>
      <c r="D137" s="44" t="s">
        <v>168</v>
      </c>
      <c r="E137" s="55">
        <v>423800</v>
      </c>
      <c r="F137" s="43" t="s">
        <v>3670</v>
      </c>
      <c r="G137" s="132">
        <v>43481</v>
      </c>
      <c r="H137" s="1074">
        <v>43492</v>
      </c>
      <c r="I137" s="52">
        <f ca="1" t="shared" si="4"/>
        <v>412</v>
      </c>
      <c r="J137" s="959" t="s">
        <v>78</v>
      </c>
      <c r="K137" s="52"/>
      <c r="L137" s="338" t="s">
        <v>3656</v>
      </c>
      <c r="M137" s="338"/>
      <c r="N137" s="478" t="s">
        <v>3671</v>
      </c>
      <c r="O137" s="70" t="s">
        <v>1898</v>
      </c>
      <c r="P137" s="48" t="s">
        <v>89</v>
      </c>
      <c r="Q137" s="452">
        <v>43829</v>
      </c>
      <c r="R137" s="171">
        <v>43514</v>
      </c>
      <c r="S137" s="48">
        <f ca="1" t="shared" si="3"/>
        <v>390</v>
      </c>
      <c r="T137" s="327" t="s">
        <v>47</v>
      </c>
      <c r="U137" s="1699" t="s">
        <v>3672</v>
      </c>
      <c r="V137" s="841"/>
      <c r="W137" s="841"/>
    </row>
    <row r="138" s="14" customFormat="1" ht="23.1" customHeight="1" spans="1:23">
      <c r="A138" s="52">
        <v>24</v>
      </c>
      <c r="B138" s="1224" t="s">
        <v>39</v>
      </c>
      <c r="C138" s="727" t="s">
        <v>176</v>
      </c>
      <c r="D138" s="44" t="s">
        <v>168</v>
      </c>
      <c r="E138" s="55">
        <v>423800</v>
      </c>
      <c r="F138" s="43" t="s">
        <v>3673</v>
      </c>
      <c r="G138" s="132">
        <v>43497</v>
      </c>
      <c r="H138" s="1074">
        <v>43521</v>
      </c>
      <c r="I138" s="52">
        <f ca="1" t="shared" si="4"/>
        <v>383</v>
      </c>
      <c r="J138" s="959" t="s">
        <v>78</v>
      </c>
      <c r="K138" s="52"/>
      <c r="L138" s="338" t="s">
        <v>3665</v>
      </c>
      <c r="M138" s="338"/>
      <c r="N138" s="478" t="s">
        <v>3674</v>
      </c>
      <c r="O138" s="70" t="s">
        <v>1898</v>
      </c>
      <c r="P138" s="48" t="s">
        <v>89</v>
      </c>
      <c r="Q138" s="452">
        <v>43515</v>
      </c>
      <c r="R138" s="171">
        <v>43516</v>
      </c>
      <c r="S138" s="48">
        <f ca="1" t="shared" si="3"/>
        <v>388</v>
      </c>
      <c r="T138" s="327" t="s">
        <v>47</v>
      </c>
      <c r="U138" s="1699" t="s">
        <v>3675</v>
      </c>
      <c r="V138" s="841"/>
      <c r="W138" s="841"/>
    </row>
    <row r="139" s="13" customFormat="1" ht="23.1" customHeight="1" spans="1:23">
      <c r="A139" s="52">
        <v>9</v>
      </c>
      <c r="B139" s="1224" t="s">
        <v>39</v>
      </c>
      <c r="C139" s="727" t="s">
        <v>150</v>
      </c>
      <c r="D139" s="44" t="s">
        <v>50</v>
      </c>
      <c r="E139" s="55">
        <v>392800</v>
      </c>
      <c r="F139" s="43" t="s">
        <v>3676</v>
      </c>
      <c r="G139" s="132">
        <v>43497</v>
      </c>
      <c r="H139" s="1074">
        <v>43521</v>
      </c>
      <c r="I139" s="52">
        <f ca="1" t="shared" si="4"/>
        <v>383</v>
      </c>
      <c r="J139" s="959" t="s">
        <v>78</v>
      </c>
      <c r="K139" s="48"/>
      <c r="L139" s="339" t="s">
        <v>3665</v>
      </c>
      <c r="M139" s="339"/>
      <c r="N139" s="354" t="s">
        <v>3677</v>
      </c>
      <c r="O139" s="354" t="s">
        <v>1898</v>
      </c>
      <c r="P139" s="354" t="s">
        <v>89</v>
      </c>
      <c r="Q139" s="452">
        <v>43511</v>
      </c>
      <c r="R139" s="171">
        <v>43511</v>
      </c>
      <c r="S139" s="48">
        <f ca="1" t="shared" si="3"/>
        <v>393</v>
      </c>
      <c r="T139" s="327" t="s">
        <v>47</v>
      </c>
      <c r="U139" s="1699"/>
      <c r="V139" s="842"/>
      <c r="W139" s="842"/>
    </row>
    <row r="140" s="14" customFormat="1" ht="23.1" customHeight="1" spans="1:23">
      <c r="A140" s="52">
        <v>15</v>
      </c>
      <c r="B140" s="1224" t="s">
        <v>39</v>
      </c>
      <c r="C140" s="727" t="s">
        <v>176</v>
      </c>
      <c r="D140" s="44" t="s">
        <v>199</v>
      </c>
      <c r="E140" s="55">
        <v>423800</v>
      </c>
      <c r="F140" s="43" t="s">
        <v>3678</v>
      </c>
      <c r="G140" s="132">
        <v>43481</v>
      </c>
      <c r="H140" s="1074">
        <v>43492</v>
      </c>
      <c r="I140" s="52">
        <f ca="1" t="shared" si="4"/>
        <v>412</v>
      </c>
      <c r="J140" s="959" t="s">
        <v>78</v>
      </c>
      <c r="K140" s="52"/>
      <c r="L140" s="338" t="s">
        <v>3656</v>
      </c>
      <c r="M140" s="338"/>
      <c r="N140" s="478" t="s">
        <v>3679</v>
      </c>
      <c r="O140" s="70" t="s">
        <v>80</v>
      </c>
      <c r="P140" s="48" t="s">
        <v>84</v>
      </c>
      <c r="Q140" s="423">
        <v>43488</v>
      </c>
      <c r="R140" s="171">
        <v>43489</v>
      </c>
      <c r="S140" s="48">
        <f ca="1" t="shared" si="3"/>
        <v>415</v>
      </c>
      <c r="T140" s="327" t="s">
        <v>47</v>
      </c>
      <c r="U140" s="1699" t="s">
        <v>3680</v>
      </c>
      <c r="V140" s="841"/>
      <c r="W140" s="841"/>
    </row>
    <row r="141" s="14" customFormat="1" ht="23.1" customHeight="1" spans="1:23">
      <c r="A141" s="52">
        <v>45</v>
      </c>
      <c r="B141" s="1224" t="s">
        <v>39</v>
      </c>
      <c r="C141" s="727" t="s">
        <v>189</v>
      </c>
      <c r="D141" s="44" t="s">
        <v>199</v>
      </c>
      <c r="E141" s="55">
        <v>466200</v>
      </c>
      <c r="F141" s="395" t="s">
        <v>3681</v>
      </c>
      <c r="G141" s="132">
        <v>43475</v>
      </c>
      <c r="H141" s="1074">
        <v>43487</v>
      </c>
      <c r="I141" s="48">
        <f ca="1" t="shared" si="4"/>
        <v>417</v>
      </c>
      <c r="J141" s="959" t="s">
        <v>78</v>
      </c>
      <c r="K141" s="52"/>
      <c r="L141" s="338">
        <v>43524</v>
      </c>
      <c r="M141" s="338"/>
      <c r="N141" s="354" t="s">
        <v>3682</v>
      </c>
      <c r="O141" s="354" t="s">
        <v>122</v>
      </c>
      <c r="P141" s="354" t="s">
        <v>84</v>
      </c>
      <c r="Q141" s="423">
        <v>43520</v>
      </c>
      <c r="R141" s="171">
        <v>43521</v>
      </c>
      <c r="S141" s="48">
        <f ca="1" t="shared" si="3"/>
        <v>383</v>
      </c>
      <c r="T141" s="327" t="s">
        <v>47</v>
      </c>
      <c r="U141" s="1699"/>
      <c r="V141" s="841"/>
      <c r="W141" s="841"/>
    </row>
    <row r="142" s="14" customFormat="1" ht="23.1" customHeight="1" spans="1:23">
      <c r="A142" s="1658">
        <v>14</v>
      </c>
      <c r="B142" s="1224" t="s">
        <v>39</v>
      </c>
      <c r="C142" s="727" t="s">
        <v>176</v>
      </c>
      <c r="D142" s="44" t="s">
        <v>199</v>
      </c>
      <c r="E142" s="55">
        <v>423800</v>
      </c>
      <c r="F142" s="43" t="s">
        <v>3683</v>
      </c>
      <c r="G142" s="132">
        <v>43481</v>
      </c>
      <c r="H142" s="1074">
        <v>43492</v>
      </c>
      <c r="I142" s="52">
        <f ca="1" t="shared" si="4"/>
        <v>412</v>
      </c>
      <c r="J142" s="959" t="s">
        <v>78</v>
      </c>
      <c r="K142" s="52"/>
      <c r="L142" s="339" t="s">
        <v>3656</v>
      </c>
      <c r="M142" s="338"/>
      <c r="N142" s="478" t="s">
        <v>3684</v>
      </c>
      <c r="O142" s="70" t="s">
        <v>80</v>
      </c>
      <c r="P142" s="48" t="s">
        <v>84</v>
      </c>
      <c r="Q142" s="423">
        <v>43473</v>
      </c>
      <c r="R142" s="171">
        <v>43488</v>
      </c>
      <c r="S142" s="48">
        <f ca="1" t="shared" si="3"/>
        <v>416</v>
      </c>
      <c r="T142" s="327" t="s">
        <v>106</v>
      </c>
      <c r="U142" s="1681" t="s">
        <v>3685</v>
      </c>
      <c r="V142" s="841"/>
      <c r="W142" s="841"/>
    </row>
    <row r="143" s="14" customFormat="1" ht="21" customHeight="1" spans="1:23">
      <c r="A143" s="1658">
        <v>5</v>
      </c>
      <c r="B143" s="1224" t="s">
        <v>39</v>
      </c>
      <c r="C143" s="727" t="s">
        <v>150</v>
      </c>
      <c r="D143" s="47" t="s">
        <v>41</v>
      </c>
      <c r="E143" s="43">
        <v>392800</v>
      </c>
      <c r="F143" s="43" t="s">
        <v>3686</v>
      </c>
      <c r="G143" s="136">
        <v>43510</v>
      </c>
      <c r="H143" s="493">
        <v>43519</v>
      </c>
      <c r="I143" s="52">
        <f ca="1" t="shared" si="4"/>
        <v>385</v>
      </c>
      <c r="J143" s="959" t="s">
        <v>78</v>
      </c>
      <c r="K143" s="52"/>
      <c r="L143" s="339" t="s">
        <v>3665</v>
      </c>
      <c r="M143" s="52"/>
      <c r="N143" s="48" t="s">
        <v>3687</v>
      </c>
      <c r="O143" s="70" t="s">
        <v>109</v>
      </c>
      <c r="P143" s="48" t="s">
        <v>89</v>
      </c>
      <c r="Q143" s="452">
        <v>43520</v>
      </c>
      <c r="R143" s="171">
        <v>43521</v>
      </c>
      <c r="S143" s="48">
        <f ca="1" t="shared" si="3"/>
        <v>383</v>
      </c>
      <c r="T143" s="327" t="s">
        <v>47</v>
      </c>
      <c r="U143" s="1681"/>
      <c r="V143" s="841"/>
      <c r="W143" s="841"/>
    </row>
    <row r="144" s="14" customFormat="1" ht="23.1" customHeight="1" spans="1:23">
      <c r="A144" s="1658">
        <v>49</v>
      </c>
      <c r="B144" s="1224" t="s">
        <v>39</v>
      </c>
      <c r="C144" s="727" t="s">
        <v>189</v>
      </c>
      <c r="D144" s="358" t="s">
        <v>199</v>
      </c>
      <c r="E144" s="55">
        <v>466200</v>
      </c>
      <c r="F144" s="395" t="s">
        <v>3688</v>
      </c>
      <c r="G144" s="1686">
        <v>43475</v>
      </c>
      <c r="H144" s="1687">
        <v>43490</v>
      </c>
      <c r="I144" s="52">
        <f ca="1" t="shared" si="4"/>
        <v>414</v>
      </c>
      <c r="J144" s="959" t="s">
        <v>78</v>
      </c>
      <c r="K144" s="431"/>
      <c r="L144" s="562" t="s">
        <v>3665</v>
      </c>
      <c r="M144" s="338"/>
      <c r="N144" s="443" t="s">
        <v>3689</v>
      </c>
      <c r="O144" s="443" t="s">
        <v>171</v>
      </c>
      <c r="P144" s="443" t="s">
        <v>59</v>
      </c>
      <c r="Q144" s="444">
        <v>43495</v>
      </c>
      <c r="R144" s="456">
        <v>43509</v>
      </c>
      <c r="S144" s="48">
        <f ca="1" t="shared" si="3"/>
        <v>395</v>
      </c>
      <c r="T144" s="445" t="s">
        <v>47</v>
      </c>
      <c r="U144" s="1698" t="s">
        <v>3690</v>
      </c>
      <c r="V144" s="841"/>
      <c r="W144" s="841"/>
    </row>
    <row r="145" s="14" customFormat="1" ht="23.1" customHeight="1" spans="1:23">
      <c r="A145" s="1658">
        <v>18</v>
      </c>
      <c r="B145" s="1224" t="s">
        <v>39</v>
      </c>
      <c r="C145" s="727" t="s">
        <v>176</v>
      </c>
      <c r="D145" s="44" t="s">
        <v>199</v>
      </c>
      <c r="E145" s="55">
        <v>423800</v>
      </c>
      <c r="F145" s="43" t="s">
        <v>3691</v>
      </c>
      <c r="G145" s="132">
        <v>43481</v>
      </c>
      <c r="H145" s="1074">
        <v>43510</v>
      </c>
      <c r="I145" s="52">
        <f ca="1" t="shared" si="4"/>
        <v>394</v>
      </c>
      <c r="J145" s="959" t="s">
        <v>78</v>
      </c>
      <c r="K145" s="52"/>
      <c r="L145" s="338" t="s">
        <v>3665</v>
      </c>
      <c r="M145" s="338"/>
      <c r="N145" s="478" t="s">
        <v>3692</v>
      </c>
      <c r="O145" s="70" t="s">
        <v>88</v>
      </c>
      <c r="P145" s="48" t="s">
        <v>89</v>
      </c>
      <c r="Q145" s="423">
        <v>43527</v>
      </c>
      <c r="R145" s="171">
        <v>43527</v>
      </c>
      <c r="S145" s="48">
        <f ca="1" t="shared" si="3"/>
        <v>377</v>
      </c>
      <c r="T145" s="327"/>
      <c r="U145" s="1681" t="s">
        <v>3693</v>
      </c>
      <c r="V145" s="841"/>
      <c r="W145" s="841"/>
    </row>
    <row r="146" s="14" customFormat="1" ht="20.1" customHeight="1" spans="1:23">
      <c r="A146" s="1658">
        <v>57</v>
      </c>
      <c r="B146" s="1224" t="s">
        <v>39</v>
      </c>
      <c r="C146" s="727" t="s">
        <v>189</v>
      </c>
      <c r="D146" s="358" t="s">
        <v>199</v>
      </c>
      <c r="E146" s="55">
        <v>466200</v>
      </c>
      <c r="F146" s="55" t="s">
        <v>3694</v>
      </c>
      <c r="G146" s="1686">
        <v>43475</v>
      </c>
      <c r="H146" s="1687">
        <v>43487</v>
      </c>
      <c r="I146" s="48">
        <f ca="1" t="shared" si="4"/>
        <v>417</v>
      </c>
      <c r="J146" s="959" t="s">
        <v>78</v>
      </c>
      <c r="K146" s="431"/>
      <c r="L146" s="562">
        <v>43535</v>
      </c>
      <c r="M146" s="338"/>
      <c r="N146" s="443" t="s">
        <v>3695</v>
      </c>
      <c r="O146" s="443" t="s">
        <v>114</v>
      </c>
      <c r="P146" s="443" t="s">
        <v>89</v>
      </c>
      <c r="Q146" s="444">
        <v>43526</v>
      </c>
      <c r="R146" s="456">
        <v>43526</v>
      </c>
      <c r="S146" s="48">
        <f ca="1" t="shared" si="3"/>
        <v>378</v>
      </c>
      <c r="T146" s="445" t="s">
        <v>47</v>
      </c>
      <c r="U146" s="1698" t="s">
        <v>3696</v>
      </c>
      <c r="V146" s="841"/>
      <c r="W146" s="841"/>
    </row>
    <row r="147" s="14" customFormat="1" ht="23.1" customHeight="1" spans="1:23">
      <c r="A147" s="1658">
        <v>53</v>
      </c>
      <c r="B147" s="1224" t="s">
        <v>39</v>
      </c>
      <c r="C147" s="727" t="s">
        <v>189</v>
      </c>
      <c r="D147" s="358" t="s">
        <v>199</v>
      </c>
      <c r="E147" s="55">
        <v>466200</v>
      </c>
      <c r="F147" s="55" t="s">
        <v>3697</v>
      </c>
      <c r="G147" s="1686">
        <v>43475</v>
      </c>
      <c r="H147" s="1687">
        <v>43490</v>
      </c>
      <c r="I147" s="48">
        <f ca="1" t="shared" si="4"/>
        <v>414</v>
      </c>
      <c r="J147" s="959" t="s">
        <v>78</v>
      </c>
      <c r="K147" s="431"/>
      <c r="L147" s="562">
        <v>43535</v>
      </c>
      <c r="M147" s="338"/>
      <c r="N147" s="443" t="s">
        <v>3698</v>
      </c>
      <c r="O147" s="443" t="s">
        <v>274</v>
      </c>
      <c r="P147" s="443" t="s">
        <v>2814</v>
      </c>
      <c r="Q147" s="444">
        <v>43527</v>
      </c>
      <c r="R147" s="456">
        <v>43527</v>
      </c>
      <c r="S147" s="48">
        <f ca="1" t="shared" si="3"/>
        <v>377</v>
      </c>
      <c r="T147" s="445" t="s">
        <v>47</v>
      </c>
      <c r="U147" s="1698"/>
      <c r="V147" s="841"/>
      <c r="W147" s="841"/>
    </row>
    <row r="148" s="14" customFormat="1" ht="23.1" customHeight="1" spans="1:23">
      <c r="A148" s="1658">
        <v>31</v>
      </c>
      <c r="B148" s="1224" t="s">
        <v>39</v>
      </c>
      <c r="C148" s="727" t="s">
        <v>176</v>
      </c>
      <c r="D148" s="44" t="s">
        <v>168</v>
      </c>
      <c r="E148" s="55">
        <v>423800</v>
      </c>
      <c r="F148" s="55" t="s">
        <v>3699</v>
      </c>
      <c r="G148" s="132">
        <v>43497</v>
      </c>
      <c r="H148" s="1074">
        <v>43521</v>
      </c>
      <c r="I148" s="52">
        <f ca="1" t="shared" si="4"/>
        <v>383</v>
      </c>
      <c r="J148" s="959" t="s">
        <v>78</v>
      </c>
      <c r="K148" s="52"/>
      <c r="L148" s="338" t="s">
        <v>3665</v>
      </c>
      <c r="M148" s="338" t="s">
        <v>52</v>
      </c>
      <c r="N148" s="478" t="s">
        <v>3700</v>
      </c>
      <c r="O148" s="70" t="s">
        <v>131</v>
      </c>
      <c r="P148" s="48" t="s">
        <v>89</v>
      </c>
      <c r="Q148" s="452">
        <v>43518</v>
      </c>
      <c r="R148" s="171">
        <v>43519</v>
      </c>
      <c r="S148" s="48">
        <f ca="1" t="shared" si="3"/>
        <v>385</v>
      </c>
      <c r="T148" s="327" t="s">
        <v>47</v>
      </c>
      <c r="U148" s="1681" t="s">
        <v>2539</v>
      </c>
      <c r="V148" s="841"/>
      <c r="W148" s="841"/>
    </row>
    <row r="149" s="14" customFormat="1" ht="21" customHeight="1" spans="1:23">
      <c r="A149" s="1658">
        <v>4</v>
      </c>
      <c r="B149" s="1224" t="s">
        <v>39</v>
      </c>
      <c r="C149" s="706" t="s">
        <v>150</v>
      </c>
      <c r="D149" s="44" t="s">
        <v>41</v>
      </c>
      <c r="E149" s="43">
        <v>392800</v>
      </c>
      <c r="F149" s="43" t="s">
        <v>3701</v>
      </c>
      <c r="G149" s="132">
        <v>43497</v>
      </c>
      <c r="H149" s="1074">
        <v>43522</v>
      </c>
      <c r="I149" s="52">
        <f ca="1" t="shared" si="4"/>
        <v>382</v>
      </c>
      <c r="J149" s="959" t="s">
        <v>78</v>
      </c>
      <c r="K149" s="52"/>
      <c r="L149" s="339" t="s">
        <v>3665</v>
      </c>
      <c r="M149" s="52"/>
      <c r="N149" s="48" t="s">
        <v>3702</v>
      </c>
      <c r="O149" s="70" t="s">
        <v>88</v>
      </c>
      <c r="P149" s="48" t="s">
        <v>89</v>
      </c>
      <c r="Q149" s="452">
        <v>43523</v>
      </c>
      <c r="R149" s="171">
        <v>43524</v>
      </c>
      <c r="S149" s="48">
        <f ca="1" t="shared" si="3"/>
        <v>380</v>
      </c>
      <c r="T149" s="327" t="s">
        <v>47</v>
      </c>
      <c r="U149" s="1681" t="s">
        <v>859</v>
      </c>
      <c r="V149" s="841"/>
      <c r="W149" s="841"/>
    </row>
    <row r="150" s="14" customFormat="1" ht="21" customHeight="1" spans="1:23">
      <c r="A150" s="1658">
        <v>26</v>
      </c>
      <c r="B150" s="1224" t="s">
        <v>39</v>
      </c>
      <c r="C150" s="727" t="s">
        <v>176</v>
      </c>
      <c r="D150" s="44" t="s">
        <v>168</v>
      </c>
      <c r="E150" s="55">
        <v>423800</v>
      </c>
      <c r="F150" s="55" t="s">
        <v>3703</v>
      </c>
      <c r="G150" s="56">
        <v>43524</v>
      </c>
      <c r="H150" s="56">
        <v>43531</v>
      </c>
      <c r="I150" s="52">
        <f ca="1" t="shared" si="4"/>
        <v>373</v>
      </c>
      <c r="J150" s="959" t="s">
        <v>78</v>
      </c>
      <c r="K150" s="52"/>
      <c r="L150" s="339">
        <v>43537</v>
      </c>
      <c r="M150" s="52"/>
      <c r="N150" s="478" t="s">
        <v>3704</v>
      </c>
      <c r="O150" s="70" t="s">
        <v>225</v>
      </c>
      <c r="P150" s="48" t="s">
        <v>84</v>
      </c>
      <c r="Q150" s="452">
        <v>43527</v>
      </c>
      <c r="R150" s="171">
        <v>43528</v>
      </c>
      <c r="S150" s="48">
        <f ca="1" t="shared" si="3"/>
        <v>376</v>
      </c>
      <c r="T150" s="327" t="s">
        <v>47</v>
      </c>
      <c r="U150" s="1681" t="s">
        <v>3705</v>
      </c>
      <c r="V150" s="841"/>
      <c r="W150" s="841"/>
    </row>
    <row r="151" s="14" customFormat="1" ht="23.1" customHeight="1" spans="1:23">
      <c r="A151" s="1658">
        <v>34</v>
      </c>
      <c r="B151" s="1224" t="s">
        <v>39</v>
      </c>
      <c r="C151" s="727" t="s">
        <v>176</v>
      </c>
      <c r="D151" s="1662" t="s">
        <v>193</v>
      </c>
      <c r="E151" s="43">
        <v>423800</v>
      </c>
      <c r="F151" s="43" t="s">
        <v>3706</v>
      </c>
      <c r="G151" s="136">
        <v>43518</v>
      </c>
      <c r="H151" s="493">
        <v>43533</v>
      </c>
      <c r="I151" s="52">
        <f ca="1" t="shared" si="4"/>
        <v>371</v>
      </c>
      <c r="J151" s="959" t="s">
        <v>78</v>
      </c>
      <c r="K151" s="52"/>
      <c r="L151" s="338" t="s">
        <v>3665</v>
      </c>
      <c r="M151" s="338"/>
      <c r="N151" s="478" t="s">
        <v>3707</v>
      </c>
      <c r="O151" s="70" t="s">
        <v>912</v>
      </c>
      <c r="P151" s="48" t="s">
        <v>46</v>
      </c>
      <c r="Q151" s="452">
        <v>43530</v>
      </c>
      <c r="R151" s="171">
        <v>43530</v>
      </c>
      <c r="S151" s="48">
        <f ca="1" t="shared" si="3"/>
        <v>374</v>
      </c>
      <c r="T151" s="327" t="s">
        <v>47</v>
      </c>
      <c r="U151" s="1681" t="s">
        <v>3708</v>
      </c>
      <c r="V151" s="841"/>
      <c r="W151" s="841"/>
    </row>
    <row r="152" s="14" customFormat="1" ht="21" customHeight="1" spans="1:23">
      <c r="A152" s="1683">
        <v>27</v>
      </c>
      <c r="B152" s="1224" t="s">
        <v>39</v>
      </c>
      <c r="C152" s="727" t="s">
        <v>176</v>
      </c>
      <c r="D152" s="44" t="s">
        <v>168</v>
      </c>
      <c r="E152" s="55">
        <v>423800</v>
      </c>
      <c r="F152" s="43" t="s">
        <v>3709</v>
      </c>
      <c r="G152" s="56">
        <v>43525</v>
      </c>
      <c r="H152" s="1074">
        <v>43539</v>
      </c>
      <c r="I152" s="52">
        <f ca="1" t="shared" si="4"/>
        <v>365</v>
      </c>
      <c r="J152" s="959" t="s">
        <v>78</v>
      </c>
      <c r="K152" s="52"/>
      <c r="L152" s="1231">
        <v>43552</v>
      </c>
      <c r="M152" s="52"/>
      <c r="N152" s="478" t="s">
        <v>3710</v>
      </c>
      <c r="O152" s="70" t="s">
        <v>80</v>
      </c>
      <c r="P152" s="48" t="s">
        <v>84</v>
      </c>
      <c r="Q152" s="452">
        <v>43528</v>
      </c>
      <c r="R152" s="171">
        <v>43529</v>
      </c>
      <c r="S152" s="48">
        <f ca="1" t="shared" si="3"/>
        <v>375</v>
      </c>
      <c r="T152" s="327" t="s">
        <v>47</v>
      </c>
      <c r="U152" s="1681" t="s">
        <v>868</v>
      </c>
      <c r="V152" s="841"/>
      <c r="W152" s="841"/>
    </row>
    <row r="153" s="14" customFormat="1" ht="21" customHeight="1" spans="1:23">
      <c r="A153" s="1658">
        <v>27</v>
      </c>
      <c r="B153" s="1224" t="s">
        <v>39</v>
      </c>
      <c r="C153" s="727" t="s">
        <v>176</v>
      </c>
      <c r="D153" s="44" t="s">
        <v>168</v>
      </c>
      <c r="E153" s="207">
        <v>413800</v>
      </c>
      <c r="F153" s="43" t="s">
        <v>3711</v>
      </c>
      <c r="G153" s="56">
        <v>43525</v>
      </c>
      <c r="H153" s="1074">
        <v>43549</v>
      </c>
      <c r="I153" s="52">
        <f ca="1" t="shared" si="4"/>
        <v>355</v>
      </c>
      <c r="J153" s="959" t="s">
        <v>78</v>
      </c>
      <c r="K153" s="52"/>
      <c r="L153" s="339">
        <v>43551</v>
      </c>
      <c r="M153" s="52"/>
      <c r="N153" s="48" t="s">
        <v>3712</v>
      </c>
      <c r="O153" s="70" t="s">
        <v>12</v>
      </c>
      <c r="P153" s="48" t="s">
        <v>59</v>
      </c>
      <c r="Q153" s="452">
        <v>43533</v>
      </c>
      <c r="R153" s="171">
        <v>43533</v>
      </c>
      <c r="S153" s="48">
        <f ca="1" t="shared" ref="S153:S201" si="5">TODAY()-R153</f>
        <v>371</v>
      </c>
      <c r="T153" s="327" t="s">
        <v>47</v>
      </c>
      <c r="U153" s="1681" t="s">
        <v>878</v>
      </c>
      <c r="V153" s="841"/>
      <c r="W153" s="841"/>
    </row>
    <row r="154" s="14" customFormat="1" ht="21" customHeight="1" spans="1:23">
      <c r="A154" s="1658">
        <v>4</v>
      </c>
      <c r="B154" s="1224" t="s">
        <v>39</v>
      </c>
      <c r="C154" s="706" t="s">
        <v>150</v>
      </c>
      <c r="D154" s="55" t="s">
        <v>41</v>
      </c>
      <c r="E154" s="55">
        <v>382800</v>
      </c>
      <c r="F154" s="43" t="s">
        <v>3713</v>
      </c>
      <c r="G154" s="56">
        <v>43518</v>
      </c>
      <c r="H154" s="56">
        <v>43529</v>
      </c>
      <c r="I154" s="52">
        <f ca="1" t="shared" si="4"/>
        <v>375</v>
      </c>
      <c r="J154" s="959" t="s">
        <v>78</v>
      </c>
      <c r="K154" s="52"/>
      <c r="L154" s="339" t="s">
        <v>3665</v>
      </c>
      <c r="M154" s="52"/>
      <c r="N154" s="48" t="s">
        <v>3714</v>
      </c>
      <c r="O154" s="70" t="s">
        <v>114</v>
      </c>
      <c r="P154" s="48" t="s">
        <v>89</v>
      </c>
      <c r="Q154" s="452">
        <v>43540</v>
      </c>
      <c r="R154" s="171">
        <v>43540</v>
      </c>
      <c r="S154" s="48">
        <f ca="1" t="shared" si="5"/>
        <v>364</v>
      </c>
      <c r="T154" s="327" t="s">
        <v>47</v>
      </c>
      <c r="U154" s="1681" t="s">
        <v>2567</v>
      </c>
      <c r="V154" s="872" t="s">
        <v>2575</v>
      </c>
      <c r="W154" s="841"/>
    </row>
    <row r="155" s="14" customFormat="1" ht="21" customHeight="1" spans="1:23">
      <c r="A155" s="1683">
        <v>26</v>
      </c>
      <c r="B155" s="1224" t="s">
        <v>39</v>
      </c>
      <c r="C155" s="727" t="s">
        <v>176</v>
      </c>
      <c r="D155" s="44" t="s">
        <v>168</v>
      </c>
      <c r="E155" s="207">
        <v>413800</v>
      </c>
      <c r="F155" s="43" t="s">
        <v>3715</v>
      </c>
      <c r="G155" s="56">
        <v>43525</v>
      </c>
      <c r="H155" s="1074">
        <v>43546</v>
      </c>
      <c r="I155" s="52">
        <f ca="1" t="shared" si="4"/>
        <v>358</v>
      </c>
      <c r="J155" s="959" t="s">
        <v>78</v>
      </c>
      <c r="K155" s="52"/>
      <c r="L155" s="339">
        <v>43551</v>
      </c>
      <c r="M155" s="52"/>
      <c r="N155" s="478" t="s">
        <v>3716</v>
      </c>
      <c r="O155" s="70" t="s">
        <v>88</v>
      </c>
      <c r="P155" s="48" t="s">
        <v>89</v>
      </c>
      <c r="Q155" s="452">
        <v>43527</v>
      </c>
      <c r="R155" s="171">
        <v>43528</v>
      </c>
      <c r="S155" s="48">
        <f ca="1" t="shared" si="5"/>
        <v>376</v>
      </c>
      <c r="T155" s="327" t="s">
        <v>47</v>
      </c>
      <c r="U155" s="1681" t="s">
        <v>2567</v>
      </c>
      <c r="V155" s="841"/>
      <c r="W155" s="841"/>
    </row>
    <row r="156" s="13" customFormat="1" ht="21" customHeight="1" spans="1:23">
      <c r="A156" s="1683">
        <v>14</v>
      </c>
      <c r="B156" s="1224" t="s">
        <v>39</v>
      </c>
      <c r="C156" s="706" t="s">
        <v>150</v>
      </c>
      <c r="D156" s="44" t="s">
        <v>90</v>
      </c>
      <c r="E156" s="55">
        <v>382800</v>
      </c>
      <c r="F156" s="43" t="s">
        <v>3717</v>
      </c>
      <c r="G156" s="132">
        <v>43475</v>
      </c>
      <c r="H156" s="1074">
        <v>43490</v>
      </c>
      <c r="I156" s="48">
        <f ca="1" t="shared" si="4"/>
        <v>414</v>
      </c>
      <c r="J156" s="688" t="s">
        <v>78</v>
      </c>
      <c r="K156" s="48"/>
      <c r="L156" s="339" t="s">
        <v>3665</v>
      </c>
      <c r="M156" s="338" t="s">
        <v>52</v>
      </c>
      <c r="N156" s="354" t="s">
        <v>3718</v>
      </c>
      <c r="O156" s="354" t="s">
        <v>109</v>
      </c>
      <c r="P156" s="354" t="s">
        <v>89</v>
      </c>
      <c r="Q156" s="452">
        <v>43534</v>
      </c>
      <c r="R156" s="171">
        <v>43535</v>
      </c>
      <c r="S156" s="48">
        <f ca="1" t="shared" si="5"/>
        <v>369</v>
      </c>
      <c r="T156" s="327" t="s">
        <v>473</v>
      </c>
      <c r="U156" s="1712" t="s">
        <v>878</v>
      </c>
      <c r="V156" s="872" t="s">
        <v>2575</v>
      </c>
      <c r="W156" s="842"/>
    </row>
    <row r="157" s="13" customFormat="1" ht="23.1" customHeight="1" spans="1:23">
      <c r="A157" s="1683">
        <v>7</v>
      </c>
      <c r="B157" s="1224" t="s">
        <v>39</v>
      </c>
      <c r="C157" s="706" t="s">
        <v>150</v>
      </c>
      <c r="D157" s="44" t="s">
        <v>50</v>
      </c>
      <c r="E157" s="55">
        <v>382800</v>
      </c>
      <c r="F157" s="52" t="s">
        <v>3719</v>
      </c>
      <c r="G157" s="136">
        <v>43475</v>
      </c>
      <c r="H157" s="493">
        <v>43487</v>
      </c>
      <c r="I157" s="52">
        <f ca="1" t="shared" si="4"/>
        <v>417</v>
      </c>
      <c r="J157" s="959" t="s">
        <v>78</v>
      </c>
      <c r="K157" s="48"/>
      <c r="L157" s="339" t="s">
        <v>3656</v>
      </c>
      <c r="M157" s="339" t="s">
        <v>52</v>
      </c>
      <c r="N157" s="354" t="s">
        <v>3720</v>
      </c>
      <c r="O157" s="354" t="s">
        <v>171</v>
      </c>
      <c r="P157" s="354" t="s">
        <v>59</v>
      </c>
      <c r="Q157" s="452">
        <v>43551</v>
      </c>
      <c r="R157" s="171">
        <v>43551</v>
      </c>
      <c r="S157" s="48">
        <f ca="1" t="shared" si="5"/>
        <v>353</v>
      </c>
      <c r="T157" s="327" t="s">
        <v>47</v>
      </c>
      <c r="U157" s="1681" t="s">
        <v>3721</v>
      </c>
      <c r="V157" s="872" t="s">
        <v>3722</v>
      </c>
      <c r="W157" s="842"/>
    </row>
    <row r="158" s="1657" customFormat="1" ht="23.1" customHeight="1" spans="1:23">
      <c r="A158" s="1683">
        <v>52</v>
      </c>
      <c r="B158" s="1688" t="s">
        <v>39</v>
      </c>
      <c r="C158" s="727" t="s">
        <v>189</v>
      </c>
      <c r="D158" s="1703" t="s">
        <v>199</v>
      </c>
      <c r="E158" s="55">
        <v>445200</v>
      </c>
      <c r="F158" s="43" t="s">
        <v>3723</v>
      </c>
      <c r="G158" s="1704">
        <v>43474</v>
      </c>
      <c r="H158" s="1705">
        <v>43484</v>
      </c>
      <c r="I158" s="1568">
        <f ca="1" t="shared" si="4"/>
        <v>420</v>
      </c>
      <c r="J158" s="1694" t="s">
        <v>78</v>
      </c>
      <c r="K158" s="1707"/>
      <c r="L158" s="1708" t="s">
        <v>3665</v>
      </c>
      <c r="M158" s="338" t="s">
        <v>52</v>
      </c>
      <c r="N158" s="478" t="s">
        <v>3724</v>
      </c>
      <c r="O158" s="70" t="s">
        <v>80</v>
      </c>
      <c r="P158" s="48" t="s">
        <v>89</v>
      </c>
      <c r="Q158" s="452">
        <v>43548</v>
      </c>
      <c r="R158" s="452">
        <v>43548</v>
      </c>
      <c r="S158" s="48">
        <f ca="1" t="shared" si="5"/>
        <v>356</v>
      </c>
      <c r="T158" s="1568" t="s">
        <v>47</v>
      </c>
      <c r="U158" s="1698" t="s">
        <v>3725</v>
      </c>
      <c r="V158" s="872" t="s">
        <v>2575</v>
      </c>
      <c r="W158" s="1713"/>
    </row>
    <row r="159" s="13" customFormat="1" ht="23.1" customHeight="1" spans="1:23">
      <c r="A159" s="1658">
        <v>8</v>
      </c>
      <c r="B159" s="1224" t="s">
        <v>39</v>
      </c>
      <c r="C159" s="706" t="s">
        <v>150</v>
      </c>
      <c r="D159" s="44" t="s">
        <v>50</v>
      </c>
      <c r="E159" s="55">
        <v>382800</v>
      </c>
      <c r="F159" s="427" t="s">
        <v>3726</v>
      </c>
      <c r="G159" s="132">
        <v>43531</v>
      </c>
      <c r="H159" s="1074">
        <v>43539</v>
      </c>
      <c r="I159" s="52">
        <f ca="1" t="shared" si="4"/>
        <v>365</v>
      </c>
      <c r="J159" s="959" t="s">
        <v>78</v>
      </c>
      <c r="K159" s="48"/>
      <c r="L159" s="339">
        <v>43552</v>
      </c>
      <c r="M159" s="339"/>
      <c r="N159" s="354" t="s">
        <v>3727</v>
      </c>
      <c r="O159" s="354" t="s">
        <v>980</v>
      </c>
      <c r="P159" s="354" t="s">
        <v>46</v>
      </c>
      <c r="Q159" s="452">
        <v>43533</v>
      </c>
      <c r="R159" s="171">
        <v>43533</v>
      </c>
      <c r="S159" s="48">
        <f ca="1" t="shared" si="5"/>
        <v>371</v>
      </c>
      <c r="T159" s="327" t="s">
        <v>47</v>
      </c>
      <c r="U159" s="1681" t="s">
        <v>3721</v>
      </c>
      <c r="V159" s="842"/>
      <c r="W159" s="842"/>
    </row>
    <row r="160" s="14" customFormat="1" ht="23.1" customHeight="1" spans="1:23">
      <c r="A160" s="1658">
        <v>35</v>
      </c>
      <c r="B160" s="1224" t="s">
        <v>39</v>
      </c>
      <c r="C160" s="727" t="s">
        <v>176</v>
      </c>
      <c r="D160" s="1669" t="s">
        <v>193</v>
      </c>
      <c r="E160" s="55">
        <v>413800</v>
      </c>
      <c r="F160" s="43" t="s">
        <v>3728</v>
      </c>
      <c r="G160" s="132">
        <v>43525</v>
      </c>
      <c r="H160" s="1074">
        <v>43546</v>
      </c>
      <c r="I160" s="52">
        <f ca="1" t="shared" si="4"/>
        <v>358</v>
      </c>
      <c r="J160" s="959" t="s">
        <v>78</v>
      </c>
      <c r="K160" s="52"/>
      <c r="L160" s="338" t="s">
        <v>3729</v>
      </c>
      <c r="M160" s="338"/>
      <c r="N160" s="478" t="s">
        <v>3730</v>
      </c>
      <c r="O160" s="70" t="s">
        <v>70</v>
      </c>
      <c r="P160" s="48" t="s">
        <v>59</v>
      </c>
      <c r="Q160" s="452">
        <v>43540</v>
      </c>
      <c r="R160" s="171">
        <v>43540</v>
      </c>
      <c r="S160" s="48">
        <f ca="1" t="shared" si="5"/>
        <v>364</v>
      </c>
      <c r="T160" s="327" t="s">
        <v>47</v>
      </c>
      <c r="U160" s="1681" t="s">
        <v>3731</v>
      </c>
      <c r="V160" s="841"/>
      <c r="W160" s="841"/>
    </row>
    <row r="161" s="14" customFormat="1" ht="21" customHeight="1" spans="1:23">
      <c r="A161" s="1683">
        <v>24</v>
      </c>
      <c r="B161" s="1224" t="s">
        <v>39</v>
      </c>
      <c r="C161" s="727" t="s">
        <v>176</v>
      </c>
      <c r="D161" s="44" t="s">
        <v>168</v>
      </c>
      <c r="E161" s="207">
        <v>413800</v>
      </c>
      <c r="F161" s="43" t="s">
        <v>3732</v>
      </c>
      <c r="G161" s="56">
        <v>43525</v>
      </c>
      <c r="H161" s="1074">
        <v>43546</v>
      </c>
      <c r="I161" s="52">
        <f ca="1" t="shared" si="4"/>
        <v>358</v>
      </c>
      <c r="J161" s="959" t="s">
        <v>78</v>
      </c>
      <c r="K161" s="52"/>
      <c r="L161" s="339" t="s">
        <v>3729</v>
      </c>
      <c r="M161" s="338" t="s">
        <v>52</v>
      </c>
      <c r="N161" s="48" t="s">
        <v>3733</v>
      </c>
      <c r="O161" s="70" t="s">
        <v>698</v>
      </c>
      <c r="P161" s="48" t="s">
        <v>46</v>
      </c>
      <c r="Q161" s="452">
        <v>43548</v>
      </c>
      <c r="R161" s="171">
        <v>43549</v>
      </c>
      <c r="S161" s="48">
        <f ca="1" t="shared" si="5"/>
        <v>355</v>
      </c>
      <c r="T161" s="327" t="s">
        <v>47</v>
      </c>
      <c r="U161" s="1681" t="s">
        <v>3734</v>
      </c>
      <c r="V161" s="841"/>
      <c r="W161" s="841"/>
    </row>
    <row r="162" s="14" customFormat="1" ht="21" customHeight="1" spans="1:23">
      <c r="A162" s="1683">
        <v>25</v>
      </c>
      <c r="B162" s="1224" t="s">
        <v>39</v>
      </c>
      <c r="C162" s="727" t="s">
        <v>176</v>
      </c>
      <c r="D162" s="44" t="s">
        <v>168</v>
      </c>
      <c r="E162" s="55">
        <v>413800</v>
      </c>
      <c r="F162" s="1074" t="s">
        <v>3735</v>
      </c>
      <c r="G162" s="56">
        <v>43544</v>
      </c>
      <c r="H162" s="1074">
        <v>43558</v>
      </c>
      <c r="I162" s="52">
        <f ca="1" t="shared" si="4"/>
        <v>346</v>
      </c>
      <c r="J162" s="959" t="s">
        <v>78</v>
      </c>
      <c r="K162" s="52"/>
      <c r="L162" s="339" t="s">
        <v>3729</v>
      </c>
      <c r="M162" s="338"/>
      <c r="N162" s="48" t="s">
        <v>3736</v>
      </c>
      <c r="O162" s="70" t="s">
        <v>225</v>
      </c>
      <c r="P162" s="48" t="s">
        <v>84</v>
      </c>
      <c r="Q162" s="452">
        <v>43554</v>
      </c>
      <c r="R162" s="171">
        <v>43554</v>
      </c>
      <c r="S162" s="48">
        <f ca="1" t="shared" si="5"/>
        <v>350</v>
      </c>
      <c r="T162" s="327" t="s">
        <v>106</v>
      </c>
      <c r="U162" s="1681" t="s">
        <v>909</v>
      </c>
      <c r="V162" s="841"/>
      <c r="W162" s="841"/>
    </row>
    <row r="163" s="14" customFormat="1" ht="23.1" customHeight="1" spans="1:23">
      <c r="A163" s="1683">
        <v>53</v>
      </c>
      <c r="B163" s="1224" t="s">
        <v>39</v>
      </c>
      <c r="C163" s="727" t="s">
        <v>189</v>
      </c>
      <c r="D163" s="358" t="s">
        <v>199</v>
      </c>
      <c r="E163" s="55">
        <v>445200</v>
      </c>
      <c r="F163" s="43" t="s">
        <v>3737</v>
      </c>
      <c r="G163" s="1686">
        <v>43475</v>
      </c>
      <c r="H163" s="1687">
        <v>43490</v>
      </c>
      <c r="I163" s="52">
        <f ca="1" t="shared" si="4"/>
        <v>414</v>
      </c>
      <c r="J163" s="959" t="s">
        <v>78</v>
      </c>
      <c r="K163" s="431"/>
      <c r="L163" s="1709">
        <v>43569</v>
      </c>
      <c r="M163" s="338" t="s">
        <v>52</v>
      </c>
      <c r="N163" s="443" t="s">
        <v>3738</v>
      </c>
      <c r="O163" s="443" t="s">
        <v>171</v>
      </c>
      <c r="P163" s="443" t="s">
        <v>59</v>
      </c>
      <c r="Q163" s="444">
        <v>43556</v>
      </c>
      <c r="R163" s="456">
        <v>43556</v>
      </c>
      <c r="S163" s="48">
        <f ca="1" t="shared" si="5"/>
        <v>348</v>
      </c>
      <c r="T163" s="445" t="s">
        <v>106</v>
      </c>
      <c r="U163" s="1698" t="s">
        <v>2591</v>
      </c>
      <c r="V163" s="841"/>
      <c r="W163" s="841"/>
    </row>
    <row r="164" s="1657" customFormat="1" ht="23.1" customHeight="1" spans="1:23">
      <c r="A164" s="1683">
        <v>41</v>
      </c>
      <c r="B164" s="1688" t="s">
        <v>39</v>
      </c>
      <c r="C164" s="727" t="s">
        <v>189</v>
      </c>
      <c r="D164" s="1703" t="s">
        <v>168</v>
      </c>
      <c r="E164" s="55">
        <v>445200</v>
      </c>
      <c r="F164" s="43" t="s">
        <v>3739</v>
      </c>
      <c r="G164" s="1704">
        <v>43473</v>
      </c>
      <c r="H164" s="1705">
        <v>43484</v>
      </c>
      <c r="I164" s="1568">
        <f ca="1" t="shared" si="4"/>
        <v>420</v>
      </c>
      <c r="J164" s="1694" t="s">
        <v>78</v>
      </c>
      <c r="K164" s="1707"/>
      <c r="L164" s="1709">
        <v>43569</v>
      </c>
      <c r="M164" s="338" t="s">
        <v>52</v>
      </c>
      <c r="N164" s="443" t="s">
        <v>3740</v>
      </c>
      <c r="O164" s="443" t="s">
        <v>662</v>
      </c>
      <c r="P164" s="443" t="s">
        <v>84</v>
      </c>
      <c r="Q164" s="444">
        <v>43562</v>
      </c>
      <c r="R164" s="456">
        <v>43563</v>
      </c>
      <c r="S164" s="48">
        <f ca="1" t="shared" si="5"/>
        <v>341</v>
      </c>
      <c r="T164" s="48" t="s">
        <v>47</v>
      </c>
      <c r="U164" s="1698" t="s">
        <v>2591</v>
      </c>
      <c r="V164" s="1713"/>
      <c r="W164" s="1713"/>
    </row>
    <row r="165" s="14" customFormat="1" ht="23.1" customHeight="1" spans="1:23">
      <c r="A165" s="1683">
        <v>16</v>
      </c>
      <c r="B165" s="1224" t="s">
        <v>39</v>
      </c>
      <c r="C165" s="727" t="s">
        <v>176</v>
      </c>
      <c r="D165" s="249" t="s">
        <v>199</v>
      </c>
      <c r="E165" s="207">
        <v>413800</v>
      </c>
      <c r="F165" s="229" t="s">
        <v>3741</v>
      </c>
      <c r="G165" s="1401">
        <v>43481</v>
      </c>
      <c r="H165" s="1074">
        <v>43492</v>
      </c>
      <c r="I165" s="52">
        <f ca="1" t="shared" si="4"/>
        <v>412</v>
      </c>
      <c r="J165" s="959" t="s">
        <v>78</v>
      </c>
      <c r="K165" s="52"/>
      <c r="L165" s="339" t="s">
        <v>3742</v>
      </c>
      <c r="M165" s="338" t="s">
        <v>52</v>
      </c>
      <c r="N165" s="478" t="s">
        <v>3743</v>
      </c>
      <c r="O165" s="70" t="s">
        <v>1898</v>
      </c>
      <c r="P165" s="48" t="s">
        <v>89</v>
      </c>
      <c r="Q165" s="423">
        <v>43555</v>
      </c>
      <c r="R165" s="171">
        <v>43561</v>
      </c>
      <c r="S165" s="48">
        <f ca="1" t="shared" si="5"/>
        <v>343</v>
      </c>
      <c r="T165" s="327" t="s">
        <v>106</v>
      </c>
      <c r="U165" s="1681" t="s">
        <v>2591</v>
      </c>
      <c r="V165" s="872" t="s">
        <v>3722</v>
      </c>
      <c r="W165" s="841"/>
    </row>
    <row r="166" s="14" customFormat="1" ht="21" customHeight="1" spans="1:23">
      <c r="A166" s="1683">
        <v>19</v>
      </c>
      <c r="B166" s="1224" t="s">
        <v>39</v>
      </c>
      <c r="C166" s="727" t="s">
        <v>176</v>
      </c>
      <c r="D166" s="55" t="s">
        <v>199</v>
      </c>
      <c r="E166" s="207">
        <v>413800</v>
      </c>
      <c r="F166" s="43" t="s">
        <v>3744</v>
      </c>
      <c r="G166" s="56">
        <v>43523</v>
      </c>
      <c r="H166" s="56">
        <v>43529</v>
      </c>
      <c r="I166" s="52">
        <f ca="1" t="shared" si="4"/>
        <v>375</v>
      </c>
      <c r="J166" s="959" t="s">
        <v>78</v>
      </c>
      <c r="K166" s="52"/>
      <c r="L166" s="339" t="s">
        <v>3729</v>
      </c>
      <c r="M166" s="52"/>
      <c r="N166" s="48" t="s">
        <v>3745</v>
      </c>
      <c r="O166" s="70" t="s">
        <v>131</v>
      </c>
      <c r="P166" s="48" t="s">
        <v>84</v>
      </c>
      <c r="Q166" s="452">
        <v>43538</v>
      </c>
      <c r="R166" s="171">
        <v>43540</v>
      </c>
      <c r="S166" s="48">
        <f ca="1" t="shared" si="5"/>
        <v>364</v>
      </c>
      <c r="T166" s="327" t="s">
        <v>47</v>
      </c>
      <c r="U166" s="1681" t="s">
        <v>3746</v>
      </c>
      <c r="V166" s="841"/>
      <c r="W166" s="841"/>
    </row>
    <row r="167" s="13" customFormat="1" ht="23.1" customHeight="1" spans="1:23">
      <c r="A167" s="1658">
        <v>8</v>
      </c>
      <c r="B167" s="1224" t="s">
        <v>39</v>
      </c>
      <c r="C167" s="706" t="s">
        <v>150</v>
      </c>
      <c r="D167" s="44" t="s">
        <v>50</v>
      </c>
      <c r="E167" s="55">
        <v>382800</v>
      </c>
      <c r="F167" s="427" t="s">
        <v>3747</v>
      </c>
      <c r="G167" s="132">
        <v>43531</v>
      </c>
      <c r="H167" s="1074">
        <v>43539</v>
      </c>
      <c r="I167" s="52">
        <f ca="1" t="shared" si="4"/>
        <v>365</v>
      </c>
      <c r="J167" s="959" t="s">
        <v>78</v>
      </c>
      <c r="K167" s="48"/>
      <c r="L167" s="339" t="s">
        <v>3729</v>
      </c>
      <c r="M167" s="339"/>
      <c r="N167" s="354" t="s">
        <v>3748</v>
      </c>
      <c r="O167" s="354" t="s">
        <v>70</v>
      </c>
      <c r="P167" s="354" t="s">
        <v>59</v>
      </c>
      <c r="Q167" s="452">
        <v>43555</v>
      </c>
      <c r="R167" s="171">
        <v>43555</v>
      </c>
      <c r="S167" s="48">
        <f ca="1" t="shared" si="5"/>
        <v>349</v>
      </c>
      <c r="T167" s="327" t="s">
        <v>47</v>
      </c>
      <c r="U167" s="1681" t="s">
        <v>2594</v>
      </c>
      <c r="V167" s="842"/>
      <c r="W167" s="842"/>
    </row>
    <row r="168" s="14" customFormat="1" ht="23.1" customHeight="1" spans="1:23">
      <c r="A168" s="1658">
        <v>38</v>
      </c>
      <c r="B168" s="1224" t="s">
        <v>39</v>
      </c>
      <c r="C168" s="727" t="s">
        <v>189</v>
      </c>
      <c r="D168" s="358" t="s">
        <v>168</v>
      </c>
      <c r="E168" s="55">
        <v>445200</v>
      </c>
      <c r="F168" s="43" t="s">
        <v>3749</v>
      </c>
      <c r="G168" s="1686">
        <v>43473</v>
      </c>
      <c r="H168" s="1687">
        <v>43488</v>
      </c>
      <c r="I168" s="52">
        <f ca="1" t="shared" si="4"/>
        <v>416</v>
      </c>
      <c r="J168" s="959" t="s">
        <v>78</v>
      </c>
      <c r="K168" s="431"/>
      <c r="L168" s="562" t="s">
        <v>3750</v>
      </c>
      <c r="M168" s="338" t="s">
        <v>52</v>
      </c>
      <c r="N168" s="443" t="s">
        <v>3751</v>
      </c>
      <c r="O168" s="443" t="s">
        <v>80</v>
      </c>
      <c r="P168" s="443" t="s">
        <v>84</v>
      </c>
      <c r="Q168" s="444">
        <v>43560</v>
      </c>
      <c r="R168" s="456">
        <v>43561</v>
      </c>
      <c r="S168" s="48">
        <f ca="1" t="shared" si="5"/>
        <v>343</v>
      </c>
      <c r="T168" s="445" t="s">
        <v>47</v>
      </c>
      <c r="U168" s="1698" t="s">
        <v>2594</v>
      </c>
      <c r="V168" s="872" t="s">
        <v>2575</v>
      </c>
      <c r="W168" s="841"/>
    </row>
    <row r="169" s="14" customFormat="1" ht="23.1" customHeight="1" spans="1:23">
      <c r="A169" s="1658">
        <v>37</v>
      </c>
      <c r="B169" s="1224" t="s">
        <v>39</v>
      </c>
      <c r="C169" s="727" t="s">
        <v>189</v>
      </c>
      <c r="D169" s="358" t="s">
        <v>168</v>
      </c>
      <c r="E169" s="55">
        <v>445200</v>
      </c>
      <c r="F169" s="43" t="s">
        <v>3752</v>
      </c>
      <c r="G169" s="1686">
        <v>43474</v>
      </c>
      <c r="H169" s="1687">
        <v>43484</v>
      </c>
      <c r="I169" s="52">
        <f ca="1" t="shared" si="4"/>
        <v>420</v>
      </c>
      <c r="J169" s="959" t="s">
        <v>78</v>
      </c>
      <c r="K169" s="431"/>
      <c r="L169" s="562">
        <v>43572</v>
      </c>
      <c r="M169" s="338" t="s">
        <v>52</v>
      </c>
      <c r="N169" s="443" t="s">
        <v>3753</v>
      </c>
      <c r="O169" s="443" t="s">
        <v>88</v>
      </c>
      <c r="P169" s="443" t="s">
        <v>89</v>
      </c>
      <c r="Q169" s="444">
        <v>43567</v>
      </c>
      <c r="R169" s="456">
        <v>43567</v>
      </c>
      <c r="S169" s="48">
        <f ca="1" t="shared" si="5"/>
        <v>337</v>
      </c>
      <c r="T169" s="445" t="s">
        <v>106</v>
      </c>
      <c r="U169" s="1698" t="s">
        <v>3754</v>
      </c>
      <c r="V169" s="872"/>
      <c r="W169" s="841"/>
    </row>
    <row r="170" s="14" customFormat="1" ht="21" customHeight="1" spans="1:23">
      <c r="A170" s="1658">
        <v>26</v>
      </c>
      <c r="B170" s="1224" t="s">
        <v>39</v>
      </c>
      <c r="C170" s="727" t="s">
        <v>176</v>
      </c>
      <c r="D170" s="44" t="s">
        <v>168</v>
      </c>
      <c r="E170" s="55">
        <v>413800</v>
      </c>
      <c r="F170" s="1074" t="s">
        <v>3755</v>
      </c>
      <c r="G170" s="56">
        <v>43544</v>
      </c>
      <c r="H170" s="1074">
        <v>43558</v>
      </c>
      <c r="I170" s="52">
        <f ca="1" t="shared" si="4"/>
        <v>346</v>
      </c>
      <c r="J170" s="959" t="s">
        <v>3756</v>
      </c>
      <c r="K170" s="52"/>
      <c r="L170" s="339" t="s">
        <v>3729</v>
      </c>
      <c r="M170" s="338"/>
      <c r="N170" s="48" t="s">
        <v>3757</v>
      </c>
      <c r="O170" s="70" t="s">
        <v>171</v>
      </c>
      <c r="P170" s="48" t="s">
        <v>59</v>
      </c>
      <c r="Q170" s="452">
        <v>43569</v>
      </c>
      <c r="R170" s="171">
        <v>43569</v>
      </c>
      <c r="S170" s="48">
        <f ca="1" t="shared" si="5"/>
        <v>335</v>
      </c>
      <c r="T170" s="1247" t="s">
        <v>106</v>
      </c>
      <c r="U170" s="1681"/>
      <c r="V170" s="1257" t="s">
        <v>2603</v>
      </c>
      <c r="W170" s="841"/>
    </row>
    <row r="171" s="14" customFormat="1" ht="23.1" customHeight="1" spans="1:23">
      <c r="A171" s="1683">
        <v>16</v>
      </c>
      <c r="B171" s="1224" t="s">
        <v>39</v>
      </c>
      <c r="C171" s="727" t="s">
        <v>176</v>
      </c>
      <c r="D171" s="44" t="s">
        <v>199</v>
      </c>
      <c r="E171" s="207">
        <v>413800</v>
      </c>
      <c r="F171" s="43" t="s">
        <v>3758</v>
      </c>
      <c r="G171" s="132">
        <v>43497</v>
      </c>
      <c r="H171" s="1074">
        <v>43522</v>
      </c>
      <c r="I171" s="52">
        <f ca="1" t="shared" si="4"/>
        <v>382</v>
      </c>
      <c r="J171" s="959" t="s">
        <v>78</v>
      </c>
      <c r="K171" s="52"/>
      <c r="L171" s="338" t="s">
        <v>3750</v>
      </c>
      <c r="M171" s="338" t="s">
        <v>52</v>
      </c>
      <c r="N171" s="48" t="s">
        <v>3759</v>
      </c>
      <c r="O171" s="70" t="s">
        <v>192</v>
      </c>
      <c r="P171" s="48" t="s">
        <v>84</v>
      </c>
      <c r="Q171" s="452">
        <v>43552</v>
      </c>
      <c r="R171" s="171">
        <v>43556</v>
      </c>
      <c r="S171" s="48">
        <f ca="1" t="shared" si="5"/>
        <v>348</v>
      </c>
      <c r="T171" s="1247" t="s">
        <v>106</v>
      </c>
      <c r="U171" s="1681" t="s">
        <v>3760</v>
      </c>
      <c r="V171" s="872" t="s">
        <v>3761</v>
      </c>
      <c r="W171" s="841"/>
    </row>
    <row r="172" s="14" customFormat="1" ht="21" customHeight="1" spans="1:23">
      <c r="A172" s="1683">
        <v>28</v>
      </c>
      <c r="B172" s="1224" t="s">
        <v>39</v>
      </c>
      <c r="C172" s="727" t="s">
        <v>176</v>
      </c>
      <c r="D172" s="44" t="s">
        <v>168</v>
      </c>
      <c r="E172" s="55">
        <v>413800</v>
      </c>
      <c r="F172" s="1570" t="s">
        <v>3762</v>
      </c>
      <c r="G172" s="1227">
        <v>43557</v>
      </c>
      <c r="H172" s="1074">
        <v>43571</v>
      </c>
      <c r="I172" s="52">
        <f ca="1" t="shared" si="4"/>
        <v>333</v>
      </c>
      <c r="J172" s="959" t="s">
        <v>78</v>
      </c>
      <c r="K172" s="52" t="s">
        <v>3763</v>
      </c>
      <c r="L172" s="339">
        <v>43579</v>
      </c>
      <c r="M172" s="338"/>
      <c r="N172" s="371" t="s">
        <v>3269</v>
      </c>
      <c r="O172" s="1399" t="s">
        <v>88</v>
      </c>
      <c r="P172" s="371" t="s">
        <v>89</v>
      </c>
      <c r="Q172" s="1714">
        <v>43568</v>
      </c>
      <c r="R172" s="1204">
        <v>43568</v>
      </c>
      <c r="S172" s="371">
        <f ca="1" t="shared" si="5"/>
        <v>336</v>
      </c>
      <c r="T172" s="1715" t="s">
        <v>106</v>
      </c>
      <c r="U172" s="1716" t="s">
        <v>2600</v>
      </c>
      <c r="V172" s="841"/>
      <c r="W172" s="841"/>
    </row>
    <row r="173" s="14" customFormat="1" ht="23.1" customHeight="1" spans="1:23">
      <c r="A173" s="1683">
        <v>37</v>
      </c>
      <c r="B173" s="1224" t="s">
        <v>39</v>
      </c>
      <c r="C173" s="727" t="s">
        <v>189</v>
      </c>
      <c r="D173" s="358" t="s">
        <v>168</v>
      </c>
      <c r="E173" s="55">
        <v>445200</v>
      </c>
      <c r="F173" s="43" t="s">
        <v>3764</v>
      </c>
      <c r="G173" s="1686">
        <v>43474</v>
      </c>
      <c r="H173" s="1687">
        <v>43487</v>
      </c>
      <c r="I173" s="48">
        <f ca="1" t="shared" si="4"/>
        <v>417</v>
      </c>
      <c r="J173" s="688" t="s">
        <v>78</v>
      </c>
      <c r="K173" s="431"/>
      <c r="L173" s="1709">
        <v>43581</v>
      </c>
      <c r="M173" s="338" t="s">
        <v>52</v>
      </c>
      <c r="N173" s="443" t="s">
        <v>3765</v>
      </c>
      <c r="O173" s="443" t="s">
        <v>109</v>
      </c>
      <c r="P173" s="443" t="s">
        <v>89</v>
      </c>
      <c r="Q173" s="444">
        <v>43568</v>
      </c>
      <c r="R173" s="456">
        <v>43568</v>
      </c>
      <c r="S173" s="48">
        <f ca="1" t="shared" si="5"/>
        <v>336</v>
      </c>
      <c r="T173" s="445" t="s">
        <v>106</v>
      </c>
      <c r="U173" s="1698" t="s">
        <v>2607</v>
      </c>
      <c r="V173" s="841"/>
      <c r="W173" s="841"/>
    </row>
    <row r="174" s="13" customFormat="1" ht="21" customHeight="1" spans="1:23">
      <c r="A174" s="1683">
        <v>13</v>
      </c>
      <c r="B174" s="1224" t="s">
        <v>39</v>
      </c>
      <c r="C174" s="706" t="s">
        <v>150</v>
      </c>
      <c r="D174" s="47" t="s">
        <v>3766</v>
      </c>
      <c r="E174" s="55">
        <v>382800</v>
      </c>
      <c r="F174" s="43" t="s">
        <v>3767</v>
      </c>
      <c r="G174" s="136">
        <v>43510</v>
      </c>
      <c r="H174" s="493">
        <v>43519</v>
      </c>
      <c r="I174" s="52">
        <f ca="1" t="shared" si="4"/>
        <v>385</v>
      </c>
      <c r="J174" s="959" t="s">
        <v>78</v>
      </c>
      <c r="K174" s="48"/>
      <c r="L174" s="1709">
        <v>43579</v>
      </c>
      <c r="M174" s="339"/>
      <c r="N174" s="354" t="s">
        <v>3768</v>
      </c>
      <c r="O174" s="354" t="s">
        <v>45</v>
      </c>
      <c r="P174" s="354" t="s">
        <v>59</v>
      </c>
      <c r="Q174" s="452">
        <v>43576</v>
      </c>
      <c r="R174" s="171">
        <v>43578</v>
      </c>
      <c r="S174" s="48">
        <f ca="1" t="shared" si="5"/>
        <v>326</v>
      </c>
      <c r="T174" s="327" t="s">
        <v>106</v>
      </c>
      <c r="U174" s="1681" t="s">
        <v>2607</v>
      </c>
      <c r="V174" s="842"/>
      <c r="W174" s="842"/>
    </row>
    <row r="175" s="14" customFormat="1" ht="21" customHeight="1" spans="1:23">
      <c r="A175" s="1658">
        <v>20</v>
      </c>
      <c r="B175" s="1224" t="s">
        <v>39</v>
      </c>
      <c r="C175" s="727" t="s">
        <v>176</v>
      </c>
      <c r="D175" s="55" t="s">
        <v>199</v>
      </c>
      <c r="E175" s="207">
        <v>413800</v>
      </c>
      <c r="F175" s="43" t="s">
        <v>3769</v>
      </c>
      <c r="G175" s="56">
        <v>43525</v>
      </c>
      <c r="H175" s="1074">
        <v>43539</v>
      </c>
      <c r="I175" s="52">
        <f ca="1" t="shared" si="4"/>
        <v>365</v>
      </c>
      <c r="J175" s="959" t="s">
        <v>3756</v>
      </c>
      <c r="K175" s="52"/>
      <c r="L175" s="339" t="s">
        <v>3729</v>
      </c>
      <c r="M175" s="338" t="s">
        <v>52</v>
      </c>
      <c r="N175" s="48" t="s">
        <v>3770</v>
      </c>
      <c r="O175" s="70" t="s">
        <v>109</v>
      </c>
      <c r="P175" s="48" t="s">
        <v>89</v>
      </c>
      <c r="Q175" s="452">
        <v>43576</v>
      </c>
      <c r="R175" s="171">
        <v>43577</v>
      </c>
      <c r="S175" s="48">
        <f ca="1" t="shared" si="5"/>
        <v>327</v>
      </c>
      <c r="T175" s="327" t="s">
        <v>106</v>
      </c>
      <c r="U175" s="1681" t="s">
        <v>1658</v>
      </c>
      <c r="V175" s="1257" t="s">
        <v>2603</v>
      </c>
      <c r="W175" s="841"/>
    </row>
    <row r="176" s="14" customFormat="1" ht="21" customHeight="1" spans="1:23">
      <c r="A176" s="1683">
        <v>27</v>
      </c>
      <c r="B176" s="1224" t="s">
        <v>39</v>
      </c>
      <c r="C176" s="727" t="s">
        <v>176</v>
      </c>
      <c r="D176" s="44" t="s">
        <v>168</v>
      </c>
      <c r="E176" s="55">
        <v>413800</v>
      </c>
      <c r="F176" s="1570" t="s">
        <v>3771</v>
      </c>
      <c r="G176" s="1227">
        <v>43557</v>
      </c>
      <c r="H176" s="1074">
        <v>43571</v>
      </c>
      <c r="I176" s="52">
        <f ca="1" t="shared" si="4"/>
        <v>333</v>
      </c>
      <c r="J176" s="959" t="s">
        <v>78</v>
      </c>
      <c r="K176" s="52"/>
      <c r="L176" s="339">
        <v>43579</v>
      </c>
      <c r="M176" s="338" t="s">
        <v>52</v>
      </c>
      <c r="N176" s="48" t="s">
        <v>3772</v>
      </c>
      <c r="O176" s="70" t="s">
        <v>74</v>
      </c>
      <c r="P176" s="48" t="s">
        <v>46</v>
      </c>
      <c r="Q176" s="452">
        <v>43576</v>
      </c>
      <c r="R176" s="171">
        <v>43577</v>
      </c>
      <c r="S176" s="371">
        <f ca="1" t="shared" si="5"/>
        <v>327</v>
      </c>
      <c r="T176" s="327" t="s">
        <v>106</v>
      </c>
      <c r="U176" s="1681" t="s">
        <v>1658</v>
      </c>
      <c r="V176" s="841"/>
      <c r="W176" s="841"/>
    </row>
    <row r="177" s="14" customFormat="1" ht="23.1" customHeight="1" spans="1:23">
      <c r="A177" s="1658">
        <v>44</v>
      </c>
      <c r="B177" s="1224" t="s">
        <v>39</v>
      </c>
      <c r="C177" s="727" t="s">
        <v>189</v>
      </c>
      <c r="D177" s="358" t="s">
        <v>199</v>
      </c>
      <c r="E177" s="55">
        <v>445200</v>
      </c>
      <c r="F177" s="43" t="s">
        <v>3773</v>
      </c>
      <c r="G177" s="1686">
        <v>43475</v>
      </c>
      <c r="H177" s="1687">
        <v>43487</v>
      </c>
      <c r="I177" s="48">
        <f ca="1" t="shared" si="4"/>
        <v>417</v>
      </c>
      <c r="J177" s="959" t="s">
        <v>78</v>
      </c>
      <c r="K177" s="431"/>
      <c r="L177" s="1709">
        <v>43573</v>
      </c>
      <c r="M177" s="338" t="s">
        <v>52</v>
      </c>
      <c r="N177" s="354" t="s">
        <v>3774</v>
      </c>
      <c r="O177" s="354" t="s">
        <v>192</v>
      </c>
      <c r="P177" s="354" t="s">
        <v>84</v>
      </c>
      <c r="Q177" s="423">
        <v>43562</v>
      </c>
      <c r="R177" s="171">
        <v>43563</v>
      </c>
      <c r="S177" s="48">
        <f ca="1" t="shared" si="5"/>
        <v>341</v>
      </c>
      <c r="T177" s="327" t="s">
        <v>106</v>
      </c>
      <c r="U177" s="1698" t="s">
        <v>2607</v>
      </c>
      <c r="V177" s="841"/>
      <c r="W177" s="841"/>
    </row>
    <row r="178" s="14" customFormat="1" ht="23.1" customHeight="1" spans="1:23">
      <c r="A178" s="1658">
        <v>44</v>
      </c>
      <c r="B178" s="1224" t="s">
        <v>39</v>
      </c>
      <c r="C178" s="727" t="s">
        <v>189</v>
      </c>
      <c r="D178" s="358" t="s">
        <v>199</v>
      </c>
      <c r="E178" s="55">
        <v>445200</v>
      </c>
      <c r="F178" s="468" t="s">
        <v>3775</v>
      </c>
      <c r="G178" s="1686">
        <v>43475</v>
      </c>
      <c r="H178" s="1687">
        <v>43487</v>
      </c>
      <c r="I178" s="52">
        <f ca="1" t="shared" si="4"/>
        <v>417</v>
      </c>
      <c r="J178" s="959" t="s">
        <v>78</v>
      </c>
      <c r="K178" s="431"/>
      <c r="L178" s="1710">
        <v>43581</v>
      </c>
      <c r="M178" s="338" t="s">
        <v>52</v>
      </c>
      <c r="N178" s="443" t="s">
        <v>3776</v>
      </c>
      <c r="O178" s="443" t="s">
        <v>122</v>
      </c>
      <c r="P178" s="443" t="s">
        <v>84</v>
      </c>
      <c r="Q178" s="444">
        <v>43576</v>
      </c>
      <c r="R178" s="456">
        <v>43576</v>
      </c>
      <c r="S178" s="48">
        <f ca="1" t="shared" si="5"/>
        <v>328</v>
      </c>
      <c r="T178" s="445" t="s">
        <v>473</v>
      </c>
      <c r="U178" s="1717" t="s">
        <v>940</v>
      </c>
      <c r="V178" s="841"/>
      <c r="W178" s="841"/>
    </row>
    <row r="179" s="14" customFormat="1" ht="23.1" customHeight="1" spans="1:23">
      <c r="A179" s="1683">
        <v>34</v>
      </c>
      <c r="B179" s="1224" t="s">
        <v>39</v>
      </c>
      <c r="C179" s="727" t="s">
        <v>189</v>
      </c>
      <c r="D179" s="1703" t="s">
        <v>168</v>
      </c>
      <c r="E179" s="55">
        <v>445200</v>
      </c>
      <c r="F179" s="940" t="s">
        <v>3777</v>
      </c>
      <c r="G179" s="1704">
        <v>43475</v>
      </c>
      <c r="H179" s="1705">
        <v>43488</v>
      </c>
      <c r="I179" s="52">
        <f ca="1" t="shared" si="4"/>
        <v>416</v>
      </c>
      <c r="J179" s="959" t="s">
        <v>78</v>
      </c>
      <c r="K179" s="431"/>
      <c r="L179" s="1710">
        <v>43581</v>
      </c>
      <c r="M179" s="338" t="s">
        <v>52</v>
      </c>
      <c r="N179" s="443" t="s">
        <v>3778</v>
      </c>
      <c r="O179" s="443" t="s">
        <v>17</v>
      </c>
      <c r="P179" s="443" t="s">
        <v>46</v>
      </c>
      <c r="Q179" s="444">
        <v>43576</v>
      </c>
      <c r="R179" s="456">
        <v>43576</v>
      </c>
      <c r="S179" s="48">
        <f ca="1" t="shared" si="5"/>
        <v>328</v>
      </c>
      <c r="T179" s="445" t="s">
        <v>47</v>
      </c>
      <c r="U179" s="1698" t="s">
        <v>2628</v>
      </c>
      <c r="V179" s="841"/>
      <c r="W179" s="841"/>
    </row>
    <row r="180" s="14" customFormat="1" ht="23.1" customHeight="1" spans="1:23">
      <c r="A180" s="1658">
        <v>35</v>
      </c>
      <c r="B180" s="1224" t="s">
        <v>39</v>
      </c>
      <c r="C180" s="727" t="s">
        <v>189</v>
      </c>
      <c r="D180" s="44" t="s">
        <v>168</v>
      </c>
      <c r="E180" s="55">
        <v>445200</v>
      </c>
      <c r="F180" s="940" t="s">
        <v>3779</v>
      </c>
      <c r="G180" s="132">
        <v>43497</v>
      </c>
      <c r="H180" s="1074">
        <v>43521</v>
      </c>
      <c r="I180" s="52">
        <f ca="1" t="shared" si="4"/>
        <v>383</v>
      </c>
      <c r="J180" s="959" t="s">
        <v>78</v>
      </c>
      <c r="K180" s="431"/>
      <c r="L180" s="1710">
        <v>43581</v>
      </c>
      <c r="M180" s="338" t="s">
        <v>52</v>
      </c>
      <c r="N180" s="443" t="s">
        <v>3780</v>
      </c>
      <c r="O180" s="443" t="s">
        <v>171</v>
      </c>
      <c r="P180" s="443" t="s">
        <v>59</v>
      </c>
      <c r="Q180" s="444">
        <v>43579</v>
      </c>
      <c r="R180" s="456">
        <v>43579</v>
      </c>
      <c r="S180" s="48">
        <f ca="1" t="shared" si="5"/>
        <v>325</v>
      </c>
      <c r="T180" s="445" t="s">
        <v>47</v>
      </c>
      <c r="U180" s="1698" t="s">
        <v>2628</v>
      </c>
      <c r="V180" s="841"/>
      <c r="W180" s="841"/>
    </row>
    <row r="181" s="14" customFormat="1" ht="21" customHeight="1" spans="1:23">
      <c r="A181" s="1658">
        <v>24</v>
      </c>
      <c r="B181" s="1224" t="s">
        <v>39</v>
      </c>
      <c r="C181" s="727" t="s">
        <v>176</v>
      </c>
      <c r="D181" s="44" t="s">
        <v>168</v>
      </c>
      <c r="E181" s="55">
        <v>413800</v>
      </c>
      <c r="F181" s="1074" t="s">
        <v>3781</v>
      </c>
      <c r="G181" s="56">
        <v>43544</v>
      </c>
      <c r="H181" s="1074">
        <v>43558</v>
      </c>
      <c r="I181" s="52">
        <f ca="1" t="shared" si="4"/>
        <v>346</v>
      </c>
      <c r="J181" s="959" t="s">
        <v>78</v>
      </c>
      <c r="K181" s="52"/>
      <c r="L181" s="339" t="s">
        <v>3729</v>
      </c>
      <c r="M181" s="338"/>
      <c r="N181" s="263" t="s">
        <v>3782</v>
      </c>
      <c r="O181" s="52" t="s">
        <v>192</v>
      </c>
      <c r="P181" s="52" t="s">
        <v>84</v>
      </c>
      <c r="Q181" s="452">
        <v>43527</v>
      </c>
      <c r="R181" s="171">
        <v>43582</v>
      </c>
      <c r="S181" s="48">
        <f ca="1" t="shared" si="5"/>
        <v>322</v>
      </c>
      <c r="T181" s="52" t="s">
        <v>47</v>
      </c>
      <c r="U181" s="52" t="s">
        <v>3783</v>
      </c>
      <c r="V181" s="1625" t="s">
        <v>2603</v>
      </c>
      <c r="W181" s="841"/>
    </row>
    <row r="182" s="52" customFormat="1" ht="23.1" customHeight="1" spans="1:21">
      <c r="A182" s="1658">
        <v>48</v>
      </c>
      <c r="B182" s="1224" t="s">
        <v>39</v>
      </c>
      <c r="C182" s="727" t="s">
        <v>189</v>
      </c>
      <c r="D182" s="1669" t="s">
        <v>193</v>
      </c>
      <c r="E182" s="55">
        <v>445200</v>
      </c>
      <c r="F182" s="940" t="s">
        <v>3784</v>
      </c>
      <c r="G182" s="132">
        <v>43521</v>
      </c>
      <c r="H182" s="1074">
        <v>43529</v>
      </c>
      <c r="I182" s="48">
        <f ca="1" t="shared" si="4"/>
        <v>375</v>
      </c>
      <c r="J182" s="959" t="s">
        <v>78</v>
      </c>
      <c r="L182" s="1710">
        <v>43613</v>
      </c>
      <c r="M182" s="338" t="s">
        <v>52</v>
      </c>
      <c r="N182" s="354" t="s">
        <v>3785</v>
      </c>
      <c r="O182" s="354" t="s">
        <v>122</v>
      </c>
      <c r="P182" s="354" t="s">
        <v>84</v>
      </c>
      <c r="Q182" s="423">
        <v>43582</v>
      </c>
      <c r="R182" s="171">
        <v>43583</v>
      </c>
      <c r="S182" s="48">
        <f ca="1" t="shared" si="5"/>
        <v>321</v>
      </c>
      <c r="T182" s="327" t="s">
        <v>106</v>
      </c>
      <c r="U182" s="1699"/>
    </row>
    <row r="183" s="52" customFormat="1" ht="23.1" customHeight="1" spans="1:21">
      <c r="A183" s="1683">
        <v>51</v>
      </c>
      <c r="B183" s="1224" t="s">
        <v>39</v>
      </c>
      <c r="C183" s="727" t="s">
        <v>189</v>
      </c>
      <c r="D183" s="1669" t="s">
        <v>193</v>
      </c>
      <c r="E183" s="55">
        <v>445200</v>
      </c>
      <c r="F183" s="940" t="s">
        <v>3786</v>
      </c>
      <c r="G183" s="132">
        <v>43475</v>
      </c>
      <c r="H183" s="1074">
        <v>43487</v>
      </c>
      <c r="I183" s="52">
        <f ca="1" t="shared" si="4"/>
        <v>417</v>
      </c>
      <c r="J183" s="959" t="s">
        <v>78</v>
      </c>
      <c r="L183" s="1710">
        <v>43581</v>
      </c>
      <c r="M183" s="338" t="s">
        <v>52</v>
      </c>
      <c r="N183" s="443" t="s">
        <v>3787</v>
      </c>
      <c r="O183" s="443" t="s">
        <v>17</v>
      </c>
      <c r="P183" s="443" t="s">
        <v>46</v>
      </c>
      <c r="Q183" s="423">
        <v>43576</v>
      </c>
      <c r="R183" s="171">
        <v>43576</v>
      </c>
      <c r="S183" s="48">
        <f ca="1" t="shared" si="5"/>
        <v>328</v>
      </c>
      <c r="T183" s="327" t="s">
        <v>47</v>
      </c>
      <c r="U183" s="1699" t="s">
        <v>2628</v>
      </c>
    </row>
    <row r="184" s="14" customFormat="1" ht="23.1" customHeight="1" spans="1:23">
      <c r="A184" s="1683">
        <v>49</v>
      </c>
      <c r="B184" s="1224" t="s">
        <v>39</v>
      </c>
      <c r="C184" s="727" t="s">
        <v>214</v>
      </c>
      <c r="D184" s="1669" t="s">
        <v>208</v>
      </c>
      <c r="E184" s="55">
        <v>475000</v>
      </c>
      <c r="F184" s="1564" t="s">
        <v>3788</v>
      </c>
      <c r="G184" s="132">
        <v>43544</v>
      </c>
      <c r="H184" s="1074">
        <v>43558</v>
      </c>
      <c r="I184" s="48">
        <f ca="1" t="shared" si="4"/>
        <v>346</v>
      </c>
      <c r="J184" s="688" t="s">
        <v>78</v>
      </c>
      <c r="K184" s="52"/>
      <c r="L184" s="1710">
        <v>43581</v>
      </c>
      <c r="M184" s="338"/>
      <c r="N184" s="1711" t="s">
        <v>3789</v>
      </c>
      <c r="O184" s="70" t="s">
        <v>105</v>
      </c>
      <c r="P184" s="48" t="s">
        <v>46</v>
      </c>
      <c r="Q184" s="452">
        <v>43579</v>
      </c>
      <c r="R184" s="171">
        <v>43579</v>
      </c>
      <c r="S184" s="48">
        <f ca="1" t="shared" si="5"/>
        <v>325</v>
      </c>
      <c r="T184" s="327" t="s">
        <v>106</v>
      </c>
      <c r="U184" s="1681" t="s">
        <v>946</v>
      </c>
      <c r="V184" s="841"/>
      <c r="W184" s="841"/>
    </row>
    <row r="185" s="14" customFormat="1" ht="23.1" customHeight="1" spans="1:23">
      <c r="A185" s="1683">
        <v>32</v>
      </c>
      <c r="B185" s="821" t="s">
        <v>2249</v>
      </c>
      <c r="C185" s="727" t="s">
        <v>189</v>
      </c>
      <c r="D185" s="47" t="s">
        <v>3306</v>
      </c>
      <c r="E185" s="43">
        <v>466200</v>
      </c>
      <c r="F185" s="940" t="s">
        <v>3790</v>
      </c>
      <c r="G185" s="136">
        <v>43361</v>
      </c>
      <c r="H185" s="493">
        <v>43370</v>
      </c>
      <c r="I185" s="1206">
        <f ca="1" t="shared" si="4"/>
        <v>534</v>
      </c>
      <c r="J185" s="959" t="s">
        <v>1293</v>
      </c>
      <c r="K185" s="52" t="s">
        <v>3791</v>
      </c>
      <c r="L185" s="1709">
        <v>43581</v>
      </c>
      <c r="M185" s="338" t="s">
        <v>52</v>
      </c>
      <c r="N185" s="354" t="s">
        <v>3792</v>
      </c>
      <c r="O185" s="354" t="s">
        <v>225</v>
      </c>
      <c r="P185" s="354" t="s">
        <v>84</v>
      </c>
      <c r="Q185" s="452">
        <v>43576</v>
      </c>
      <c r="R185" s="171">
        <v>43576</v>
      </c>
      <c r="S185" s="48">
        <f ca="1" t="shared" si="5"/>
        <v>328</v>
      </c>
      <c r="T185" s="327" t="s">
        <v>47</v>
      </c>
      <c r="U185" s="1681" t="s">
        <v>3793</v>
      </c>
      <c r="V185" s="841"/>
      <c r="W185" s="841"/>
    </row>
    <row r="186" s="14" customFormat="1" ht="21" customHeight="1" spans="1:23">
      <c r="A186" s="1683">
        <v>22</v>
      </c>
      <c r="B186" s="1224" t="s">
        <v>39</v>
      </c>
      <c r="C186" s="727" t="s">
        <v>176</v>
      </c>
      <c r="D186" s="55" t="s">
        <v>199</v>
      </c>
      <c r="E186" s="207">
        <v>413800</v>
      </c>
      <c r="F186" s="1706" t="s">
        <v>3794</v>
      </c>
      <c r="G186" s="132">
        <v>43554</v>
      </c>
      <c r="H186" s="1074">
        <v>43563</v>
      </c>
      <c r="I186" s="52">
        <f ca="1" t="shared" si="4"/>
        <v>341</v>
      </c>
      <c r="J186" s="959" t="s">
        <v>78</v>
      </c>
      <c r="K186" s="52"/>
      <c r="L186" s="1710">
        <v>43581</v>
      </c>
      <c r="M186" s="338" t="s">
        <v>52</v>
      </c>
      <c r="N186" s="48" t="s">
        <v>3795</v>
      </c>
      <c r="O186" s="70" t="s">
        <v>171</v>
      </c>
      <c r="P186" s="48" t="s">
        <v>59</v>
      </c>
      <c r="Q186" s="452">
        <v>43583</v>
      </c>
      <c r="R186" s="171">
        <v>43584</v>
      </c>
      <c r="S186" s="48">
        <f ca="1" t="shared" si="5"/>
        <v>320</v>
      </c>
      <c r="T186" s="327" t="s">
        <v>47</v>
      </c>
      <c r="U186" s="1681" t="s">
        <v>2667</v>
      </c>
      <c r="V186" s="841"/>
      <c r="W186" s="841"/>
    </row>
    <row r="187" s="14" customFormat="1" ht="23.1" customHeight="1" spans="1:23">
      <c r="A187" s="1658">
        <v>17</v>
      </c>
      <c r="B187" s="1224" t="s">
        <v>39</v>
      </c>
      <c r="C187" s="727" t="s">
        <v>176</v>
      </c>
      <c r="D187" s="44" t="s">
        <v>199</v>
      </c>
      <c r="E187" s="207">
        <v>413800</v>
      </c>
      <c r="F187" s="43" t="s">
        <v>3796</v>
      </c>
      <c r="G187" s="132">
        <v>43481</v>
      </c>
      <c r="H187" s="1074">
        <v>43492</v>
      </c>
      <c r="I187" s="52">
        <f ca="1" t="shared" si="4"/>
        <v>412</v>
      </c>
      <c r="J187" s="959" t="s">
        <v>78</v>
      </c>
      <c r="K187" s="52"/>
      <c r="L187" s="339" t="s">
        <v>3742</v>
      </c>
      <c r="M187" s="338" t="s">
        <v>52</v>
      </c>
      <c r="N187" s="478" t="s">
        <v>3797</v>
      </c>
      <c r="O187" s="70" t="s">
        <v>258</v>
      </c>
      <c r="P187" s="48" t="s">
        <v>59</v>
      </c>
      <c r="Q187" s="423">
        <v>43588</v>
      </c>
      <c r="R187" s="171">
        <v>43588</v>
      </c>
      <c r="S187" s="48">
        <f ca="1" t="shared" si="5"/>
        <v>316</v>
      </c>
      <c r="T187" s="327" t="s">
        <v>47</v>
      </c>
      <c r="U187" s="1681" t="s">
        <v>2667</v>
      </c>
      <c r="V187" s="872" t="s">
        <v>3798</v>
      </c>
      <c r="W187" s="841"/>
    </row>
    <row r="188" s="14" customFormat="1" ht="21" customHeight="1" spans="1:23">
      <c r="A188" s="1658">
        <v>17</v>
      </c>
      <c r="B188" s="1224" t="s">
        <v>39</v>
      </c>
      <c r="C188" s="727" t="s">
        <v>176</v>
      </c>
      <c r="D188" s="55" t="s">
        <v>199</v>
      </c>
      <c r="E188" s="207">
        <v>413800</v>
      </c>
      <c r="F188" s="43" t="s">
        <v>3799</v>
      </c>
      <c r="G188" s="56">
        <v>43523</v>
      </c>
      <c r="H188" s="56">
        <v>43531</v>
      </c>
      <c r="I188" s="52">
        <f ca="1" t="shared" si="4"/>
        <v>373</v>
      </c>
      <c r="J188" s="959" t="s">
        <v>78</v>
      </c>
      <c r="K188" s="52"/>
      <c r="L188" s="339" t="s">
        <v>3729</v>
      </c>
      <c r="M188" s="338" t="s">
        <v>52</v>
      </c>
      <c r="N188" s="48" t="s">
        <v>3800</v>
      </c>
      <c r="O188" s="70" t="s">
        <v>225</v>
      </c>
      <c r="P188" s="48" t="s">
        <v>84</v>
      </c>
      <c r="Q188" s="452">
        <v>43594</v>
      </c>
      <c r="R188" s="171">
        <v>43594</v>
      </c>
      <c r="S188" s="48">
        <f ca="1" t="shared" si="5"/>
        <v>310</v>
      </c>
      <c r="T188" s="354" t="s">
        <v>47</v>
      </c>
      <c r="U188" s="1681"/>
      <c r="V188" s="1257" t="s">
        <v>2603</v>
      </c>
      <c r="W188" s="841"/>
    </row>
    <row r="189" s="13" customFormat="1" ht="23.1" customHeight="1" spans="1:23">
      <c r="A189" s="1658">
        <v>11</v>
      </c>
      <c r="B189" s="1224" t="s">
        <v>39</v>
      </c>
      <c r="C189" s="706" t="s">
        <v>150</v>
      </c>
      <c r="D189" s="44" t="s">
        <v>50</v>
      </c>
      <c r="E189" s="55">
        <v>382800</v>
      </c>
      <c r="F189" s="1074" t="s">
        <v>3801</v>
      </c>
      <c r="G189" s="1074">
        <v>43546</v>
      </c>
      <c r="H189" s="1074">
        <v>43571</v>
      </c>
      <c r="I189" s="48">
        <f ca="1" t="shared" si="4"/>
        <v>333</v>
      </c>
      <c r="J189" s="959" t="s">
        <v>78</v>
      </c>
      <c r="K189" s="48"/>
      <c r="L189" s="339" t="s">
        <v>3729</v>
      </c>
      <c r="M189" s="339" t="s">
        <v>52</v>
      </c>
      <c r="N189" s="354" t="s">
        <v>3802</v>
      </c>
      <c r="O189" s="354" t="s">
        <v>225</v>
      </c>
      <c r="P189" s="354" t="s">
        <v>84</v>
      </c>
      <c r="Q189" s="452">
        <v>43592</v>
      </c>
      <c r="R189" s="171">
        <v>43592</v>
      </c>
      <c r="S189" s="48">
        <f ca="1" t="shared" si="5"/>
        <v>312</v>
      </c>
      <c r="T189" s="327" t="s">
        <v>47</v>
      </c>
      <c r="U189" s="1681"/>
      <c r="V189" s="1257" t="s">
        <v>2603</v>
      </c>
      <c r="W189" s="842"/>
    </row>
    <row r="190" s="13" customFormat="1" ht="23.1" customHeight="1" spans="1:23">
      <c r="A190" s="1658">
        <v>9</v>
      </c>
      <c r="B190" s="1224" t="s">
        <v>39</v>
      </c>
      <c r="C190" s="706" t="s">
        <v>150</v>
      </c>
      <c r="D190" s="44" t="s">
        <v>50</v>
      </c>
      <c r="E190" s="55">
        <v>382800</v>
      </c>
      <c r="F190" s="1074" t="s">
        <v>3803</v>
      </c>
      <c r="G190" s="1074">
        <v>43531</v>
      </c>
      <c r="H190" s="1074">
        <v>43539</v>
      </c>
      <c r="I190" s="48">
        <f ca="1" t="shared" si="4"/>
        <v>365</v>
      </c>
      <c r="J190" s="959" t="s">
        <v>3804</v>
      </c>
      <c r="K190" s="48"/>
      <c r="L190" s="339" t="s">
        <v>3729</v>
      </c>
      <c r="M190" s="339" t="s">
        <v>52</v>
      </c>
      <c r="N190" s="354" t="s">
        <v>3805</v>
      </c>
      <c r="O190" s="354" t="s">
        <v>2053</v>
      </c>
      <c r="P190" s="354" t="s">
        <v>2054</v>
      </c>
      <c r="Q190" s="452">
        <v>43598</v>
      </c>
      <c r="R190" s="171">
        <v>43598</v>
      </c>
      <c r="S190" s="48">
        <f ca="1" t="shared" si="5"/>
        <v>306</v>
      </c>
      <c r="T190" s="327" t="s">
        <v>106</v>
      </c>
      <c r="U190" s="1681" t="s">
        <v>2684</v>
      </c>
      <c r="V190" s="1257" t="s">
        <v>2603</v>
      </c>
      <c r="W190" s="842"/>
    </row>
    <row r="191" s="14" customFormat="1" ht="23.1" customHeight="1" spans="1:23">
      <c r="A191" s="1683">
        <v>31</v>
      </c>
      <c r="B191" s="1224" t="s">
        <v>39</v>
      </c>
      <c r="C191" s="727" t="s">
        <v>176</v>
      </c>
      <c r="D191" s="1689" t="s">
        <v>193</v>
      </c>
      <c r="E191" s="55">
        <v>413800</v>
      </c>
      <c r="F191" s="940" t="s">
        <v>3806</v>
      </c>
      <c r="G191" s="1601">
        <v>43518</v>
      </c>
      <c r="H191" s="1564">
        <v>43534</v>
      </c>
      <c r="I191" s="52">
        <f ca="1" t="shared" si="4"/>
        <v>370</v>
      </c>
      <c r="J191" s="959" t="s">
        <v>78</v>
      </c>
      <c r="K191" s="52"/>
      <c r="L191" s="338" t="s">
        <v>3750</v>
      </c>
      <c r="M191" s="338" t="s">
        <v>52</v>
      </c>
      <c r="N191" s="478" t="s">
        <v>3807</v>
      </c>
      <c r="O191" s="70" t="s">
        <v>171</v>
      </c>
      <c r="P191" s="48" t="s">
        <v>59</v>
      </c>
      <c r="Q191" s="452">
        <v>43601</v>
      </c>
      <c r="R191" s="171">
        <v>43601</v>
      </c>
      <c r="S191" s="48">
        <f ca="1" t="shared" si="5"/>
        <v>303</v>
      </c>
      <c r="T191" s="327" t="s">
        <v>47</v>
      </c>
      <c r="U191" s="1681" t="s">
        <v>3808</v>
      </c>
      <c r="V191" s="872" t="s">
        <v>3761</v>
      </c>
      <c r="W191" s="841"/>
    </row>
    <row r="192" s="13" customFormat="1" ht="21" customHeight="1" spans="1:23">
      <c r="A192" s="1658">
        <v>14</v>
      </c>
      <c r="B192" s="1224" t="s">
        <v>39</v>
      </c>
      <c r="C192" s="706" t="s">
        <v>150</v>
      </c>
      <c r="D192" s="44" t="s">
        <v>90</v>
      </c>
      <c r="E192" s="55">
        <v>382800</v>
      </c>
      <c r="F192" s="940" t="s">
        <v>3809</v>
      </c>
      <c r="G192" s="132">
        <v>43518</v>
      </c>
      <c r="H192" s="1074">
        <v>43529</v>
      </c>
      <c r="I192" s="52">
        <f ca="1" t="shared" si="4"/>
        <v>375</v>
      </c>
      <c r="J192" s="959" t="s">
        <v>3810</v>
      </c>
      <c r="K192" s="48"/>
      <c r="L192" s="339">
        <v>43581</v>
      </c>
      <c r="M192" s="339" t="s">
        <v>52</v>
      </c>
      <c r="N192" s="354" t="s">
        <v>3811</v>
      </c>
      <c r="O192" s="354" t="s">
        <v>131</v>
      </c>
      <c r="P192" s="354" t="s">
        <v>84</v>
      </c>
      <c r="Q192" s="452">
        <v>43582</v>
      </c>
      <c r="R192" s="171">
        <v>43582</v>
      </c>
      <c r="S192" s="48">
        <f ca="1" t="shared" si="5"/>
        <v>322</v>
      </c>
      <c r="T192" s="327" t="s">
        <v>47</v>
      </c>
      <c r="U192" s="1681" t="s">
        <v>1730</v>
      </c>
      <c r="V192" s="842"/>
      <c r="W192" s="842"/>
    </row>
    <row r="193" s="13" customFormat="1" ht="23.1" customHeight="1" spans="1:23">
      <c r="A193" s="1683">
        <v>9</v>
      </c>
      <c r="B193" s="1224" t="s">
        <v>39</v>
      </c>
      <c r="C193" s="706" t="s">
        <v>150</v>
      </c>
      <c r="D193" s="44" t="s">
        <v>50</v>
      </c>
      <c r="E193" s="55">
        <v>382800</v>
      </c>
      <c r="F193" s="427" t="s">
        <v>3812</v>
      </c>
      <c r="G193" s="1074">
        <v>43531</v>
      </c>
      <c r="H193" s="1074">
        <v>43539</v>
      </c>
      <c r="I193" s="52">
        <f ca="1" t="shared" si="4"/>
        <v>365</v>
      </c>
      <c r="J193" s="959" t="s">
        <v>78</v>
      </c>
      <c r="K193" s="48"/>
      <c r="L193" s="339" t="s">
        <v>3729</v>
      </c>
      <c r="M193" s="339" t="s">
        <v>52</v>
      </c>
      <c r="N193" s="1246" t="s">
        <v>3813</v>
      </c>
      <c r="O193" s="1246" t="s">
        <v>912</v>
      </c>
      <c r="P193" s="1243" t="s">
        <v>46</v>
      </c>
      <c r="Q193" s="1400">
        <v>43569</v>
      </c>
      <c r="R193" s="1726">
        <v>43569</v>
      </c>
      <c r="S193" s="1243">
        <f ca="1" t="shared" si="5"/>
        <v>335</v>
      </c>
      <c r="T193" s="327" t="s">
        <v>47</v>
      </c>
      <c r="U193" s="1681" t="s">
        <v>1730</v>
      </c>
      <c r="V193" s="1257" t="s">
        <v>2603</v>
      </c>
      <c r="W193" s="842"/>
    </row>
    <row r="194" s="13" customFormat="1" ht="23.1" customHeight="1" spans="1:23">
      <c r="A194" s="1658">
        <v>11</v>
      </c>
      <c r="B194" s="1224" t="s">
        <v>39</v>
      </c>
      <c r="C194" s="706" t="s">
        <v>150</v>
      </c>
      <c r="D194" s="44" t="s">
        <v>50</v>
      </c>
      <c r="E194" s="55">
        <v>382800</v>
      </c>
      <c r="F194" s="1570" t="s">
        <v>3814</v>
      </c>
      <c r="G194" s="1227">
        <v>43557</v>
      </c>
      <c r="H194" s="1074">
        <v>43570</v>
      </c>
      <c r="I194" s="52">
        <f ca="1" t="shared" ref="I194:I257" si="6">TODAY()-H194</f>
        <v>334</v>
      </c>
      <c r="J194" s="959" t="s">
        <v>78</v>
      </c>
      <c r="K194" s="48"/>
      <c r="L194" s="339">
        <v>43581</v>
      </c>
      <c r="M194" s="339" t="s">
        <v>52</v>
      </c>
      <c r="N194" s="354" t="s">
        <v>3815</v>
      </c>
      <c r="O194" s="354" t="s">
        <v>171</v>
      </c>
      <c r="P194" s="354" t="s">
        <v>59</v>
      </c>
      <c r="Q194" s="452">
        <v>43603</v>
      </c>
      <c r="R194" s="171">
        <v>43603</v>
      </c>
      <c r="S194" s="1243">
        <f ca="1" t="shared" si="5"/>
        <v>301</v>
      </c>
      <c r="T194" s="327" t="s">
        <v>47</v>
      </c>
      <c r="U194" s="1681" t="s">
        <v>3816</v>
      </c>
      <c r="V194" s="842"/>
      <c r="W194" s="842"/>
    </row>
    <row r="195" s="13" customFormat="1" ht="23.1" customHeight="1" spans="1:23">
      <c r="A195" s="1683">
        <v>45</v>
      </c>
      <c r="B195" s="1224" t="s">
        <v>39</v>
      </c>
      <c r="C195" s="727" t="s">
        <v>189</v>
      </c>
      <c r="D195" s="44" t="s">
        <v>168</v>
      </c>
      <c r="E195" s="55">
        <v>445200</v>
      </c>
      <c r="F195" s="468" t="s">
        <v>3817</v>
      </c>
      <c r="G195" s="132">
        <v>43523</v>
      </c>
      <c r="H195" s="1074">
        <v>43531</v>
      </c>
      <c r="I195" s="52">
        <f ca="1" t="shared" si="6"/>
        <v>373</v>
      </c>
      <c r="J195" s="959" t="s">
        <v>78</v>
      </c>
      <c r="K195" s="48"/>
      <c r="L195" s="1710">
        <v>43612</v>
      </c>
      <c r="M195" s="338" t="s">
        <v>52</v>
      </c>
      <c r="N195" s="478" t="s">
        <v>3818</v>
      </c>
      <c r="O195" s="70" t="s">
        <v>45</v>
      </c>
      <c r="P195" s="48" t="s">
        <v>59</v>
      </c>
      <c r="Q195" s="452">
        <v>43606</v>
      </c>
      <c r="R195" s="171">
        <v>43606</v>
      </c>
      <c r="S195" s="48">
        <f ca="1" t="shared" si="5"/>
        <v>298</v>
      </c>
      <c r="T195" s="354" t="s">
        <v>47</v>
      </c>
      <c r="U195" s="1697" t="s">
        <v>3819</v>
      </c>
      <c r="V195" s="842"/>
      <c r="W195" s="842"/>
    </row>
    <row r="196" s="14" customFormat="1" ht="23.1" customHeight="1" spans="1:23">
      <c r="A196" s="1683">
        <v>52</v>
      </c>
      <c r="B196" s="1224" t="s">
        <v>39</v>
      </c>
      <c r="C196" s="727" t="s">
        <v>189</v>
      </c>
      <c r="D196" s="358" t="s">
        <v>199</v>
      </c>
      <c r="E196" s="55">
        <v>445200</v>
      </c>
      <c r="F196" s="468" t="s">
        <v>3820</v>
      </c>
      <c r="G196" s="1686">
        <v>43475</v>
      </c>
      <c r="H196" s="1687">
        <v>43487</v>
      </c>
      <c r="I196" s="52">
        <f ca="1" t="shared" si="6"/>
        <v>417</v>
      </c>
      <c r="J196" s="959" t="s">
        <v>78</v>
      </c>
      <c r="K196" s="431"/>
      <c r="L196" s="1710">
        <v>43613</v>
      </c>
      <c r="M196" s="338" t="s">
        <v>52</v>
      </c>
      <c r="N196" s="443" t="s">
        <v>3821</v>
      </c>
      <c r="O196" s="443" t="s">
        <v>465</v>
      </c>
      <c r="P196" s="443" t="s">
        <v>89</v>
      </c>
      <c r="Q196" s="444">
        <v>43610</v>
      </c>
      <c r="R196" s="456">
        <v>43611</v>
      </c>
      <c r="S196" s="48">
        <f ca="1" t="shared" si="5"/>
        <v>293</v>
      </c>
      <c r="T196" s="445" t="s">
        <v>106</v>
      </c>
      <c r="U196" s="1698"/>
      <c r="V196" s="841"/>
      <c r="W196" s="841"/>
    </row>
    <row r="197" s="14" customFormat="1" ht="23.1" customHeight="1" spans="1:23">
      <c r="A197" s="1658">
        <v>62</v>
      </c>
      <c r="B197" s="1224" t="s">
        <v>39</v>
      </c>
      <c r="C197" s="727" t="s">
        <v>204</v>
      </c>
      <c r="D197" s="1669" t="s">
        <v>179</v>
      </c>
      <c r="E197" s="55">
        <v>470900</v>
      </c>
      <c r="F197" s="1718" t="s">
        <v>3822</v>
      </c>
      <c r="G197" s="1227">
        <v>43594</v>
      </c>
      <c r="H197" s="1074">
        <v>43611</v>
      </c>
      <c r="I197" s="48">
        <f ca="1" t="shared" si="6"/>
        <v>293</v>
      </c>
      <c r="J197" s="688" t="s">
        <v>78</v>
      </c>
      <c r="K197" s="52"/>
      <c r="L197" s="1710">
        <v>43613</v>
      </c>
      <c r="M197" s="338"/>
      <c r="N197" s="1242" t="s">
        <v>3823</v>
      </c>
      <c r="O197" s="1242" t="s">
        <v>131</v>
      </c>
      <c r="P197" s="1243" t="s">
        <v>84</v>
      </c>
      <c r="Q197" s="452">
        <v>43575</v>
      </c>
      <c r="R197" s="171">
        <v>43594</v>
      </c>
      <c r="S197" s="48">
        <f ca="1" t="shared" si="5"/>
        <v>310</v>
      </c>
      <c r="T197" s="327" t="s">
        <v>47</v>
      </c>
      <c r="U197" s="1681" t="s">
        <v>3824</v>
      </c>
      <c r="V197" s="841"/>
      <c r="W197" s="841"/>
    </row>
    <row r="198" s="14" customFormat="1" ht="21" customHeight="1" spans="1:23">
      <c r="A198" s="1683">
        <v>28</v>
      </c>
      <c r="B198" s="1224" t="s">
        <v>39</v>
      </c>
      <c r="C198" s="727" t="s">
        <v>176</v>
      </c>
      <c r="D198" s="55" t="s">
        <v>168</v>
      </c>
      <c r="E198" s="207">
        <v>413800</v>
      </c>
      <c r="F198" s="1718" t="s">
        <v>3825</v>
      </c>
      <c r="G198" s="1227">
        <v>43593</v>
      </c>
      <c r="H198" s="1074">
        <v>43611</v>
      </c>
      <c r="I198" s="52">
        <f ca="1" t="shared" si="6"/>
        <v>293</v>
      </c>
      <c r="J198" s="959" t="s">
        <v>78</v>
      </c>
      <c r="K198" s="52"/>
      <c r="L198" s="1710">
        <v>43613</v>
      </c>
      <c r="M198" s="338"/>
      <c r="N198" s="48" t="s">
        <v>3826</v>
      </c>
      <c r="O198" s="70" t="s">
        <v>74</v>
      </c>
      <c r="P198" s="48" t="s">
        <v>46</v>
      </c>
      <c r="Q198" s="452">
        <v>43610</v>
      </c>
      <c r="R198" s="171">
        <v>43610</v>
      </c>
      <c r="S198" s="48">
        <f ca="1" t="shared" si="5"/>
        <v>294</v>
      </c>
      <c r="T198" s="327" t="s">
        <v>106</v>
      </c>
      <c r="U198" s="1727"/>
      <c r="V198" s="841"/>
      <c r="W198" s="841"/>
    </row>
    <row r="199" s="14" customFormat="1" ht="21" customHeight="1" spans="1:23">
      <c r="A199" s="1658">
        <v>26</v>
      </c>
      <c r="B199" s="1224" t="s">
        <v>39</v>
      </c>
      <c r="C199" s="727" t="s">
        <v>176</v>
      </c>
      <c r="D199" s="43" t="s">
        <v>168</v>
      </c>
      <c r="E199" s="229">
        <v>413800</v>
      </c>
      <c r="F199" s="1718" t="s">
        <v>3827</v>
      </c>
      <c r="G199" s="1230">
        <v>43593</v>
      </c>
      <c r="H199" s="1074">
        <v>43610</v>
      </c>
      <c r="I199" s="52">
        <f ca="1" t="shared" si="6"/>
        <v>294</v>
      </c>
      <c r="J199" s="959" t="s">
        <v>78</v>
      </c>
      <c r="K199" s="52"/>
      <c r="L199" s="1710">
        <v>43613</v>
      </c>
      <c r="M199" s="338"/>
      <c r="N199" s="48" t="s">
        <v>3828</v>
      </c>
      <c r="O199" s="70" t="s">
        <v>258</v>
      </c>
      <c r="P199" s="48" t="s">
        <v>59</v>
      </c>
      <c r="Q199" s="452">
        <v>43601</v>
      </c>
      <c r="R199" s="171">
        <v>43602</v>
      </c>
      <c r="S199" s="48">
        <f ca="1" t="shared" si="5"/>
        <v>302</v>
      </c>
      <c r="T199" s="327" t="s">
        <v>47</v>
      </c>
      <c r="U199" s="1727" t="s">
        <v>3829</v>
      </c>
      <c r="V199" s="841"/>
      <c r="W199" s="841"/>
    </row>
    <row r="200" s="14" customFormat="1" ht="23.1" customHeight="1" spans="1:23">
      <c r="A200" s="1683">
        <v>49</v>
      </c>
      <c r="B200" s="1224" t="s">
        <v>39</v>
      </c>
      <c r="C200" s="727" t="s">
        <v>189</v>
      </c>
      <c r="D200" s="55" t="s">
        <v>199</v>
      </c>
      <c r="E200" s="55">
        <v>445200</v>
      </c>
      <c r="F200" s="43" t="s">
        <v>3830</v>
      </c>
      <c r="G200" s="1686">
        <v>43523</v>
      </c>
      <c r="H200" s="1074">
        <v>43531</v>
      </c>
      <c r="I200" s="52">
        <f ca="1" t="shared" si="6"/>
        <v>373</v>
      </c>
      <c r="J200" s="959" t="s">
        <v>78</v>
      </c>
      <c r="K200" s="431"/>
      <c r="L200" s="64">
        <v>43616</v>
      </c>
      <c r="M200" s="338" t="s">
        <v>52</v>
      </c>
      <c r="N200" s="443" t="s">
        <v>3831</v>
      </c>
      <c r="O200" s="443" t="s">
        <v>109</v>
      </c>
      <c r="P200" s="443" t="s">
        <v>89</v>
      </c>
      <c r="Q200" s="444">
        <v>43613</v>
      </c>
      <c r="R200" s="456">
        <v>43614</v>
      </c>
      <c r="S200" s="48">
        <f ca="1" t="shared" si="5"/>
        <v>290</v>
      </c>
      <c r="T200" s="445" t="s">
        <v>47</v>
      </c>
      <c r="U200" s="1698" t="s">
        <v>1023</v>
      </c>
      <c r="V200" s="841"/>
      <c r="W200" s="841"/>
    </row>
    <row r="201" s="14" customFormat="1" ht="21" customHeight="1" spans="1:23">
      <c r="A201" s="1683">
        <v>25</v>
      </c>
      <c r="B201" s="1224" t="s">
        <v>39</v>
      </c>
      <c r="C201" s="727" t="s">
        <v>176</v>
      </c>
      <c r="D201" s="43" t="s">
        <v>168</v>
      </c>
      <c r="E201" s="229">
        <v>413800</v>
      </c>
      <c r="F201" s="1570" t="s">
        <v>3832</v>
      </c>
      <c r="G201" s="1230">
        <v>43593</v>
      </c>
      <c r="H201" s="1074">
        <v>43610</v>
      </c>
      <c r="I201" s="52">
        <f ca="1" t="shared" si="6"/>
        <v>294</v>
      </c>
      <c r="J201" s="959" t="s">
        <v>78</v>
      </c>
      <c r="K201" s="52"/>
      <c r="L201" s="59">
        <v>43613</v>
      </c>
      <c r="M201" s="338"/>
      <c r="N201" s="52" t="s">
        <v>3833</v>
      </c>
      <c r="O201" s="70" t="s">
        <v>109</v>
      </c>
      <c r="P201" s="48" t="s">
        <v>89</v>
      </c>
      <c r="Q201" s="452">
        <v>43596</v>
      </c>
      <c r="R201" s="171">
        <v>43596</v>
      </c>
      <c r="S201" s="48">
        <f ca="1" t="shared" si="5"/>
        <v>308</v>
      </c>
      <c r="T201" s="327" t="s">
        <v>47</v>
      </c>
      <c r="U201" s="1727" t="s">
        <v>1023</v>
      </c>
      <c r="V201" s="841"/>
      <c r="W201" s="841"/>
    </row>
    <row r="202" s="14" customFormat="1" ht="21" customHeight="1" spans="1:23">
      <c r="A202" s="1683">
        <v>7</v>
      </c>
      <c r="B202" s="1224" t="s">
        <v>39</v>
      </c>
      <c r="C202" s="706" t="s">
        <v>150</v>
      </c>
      <c r="D202" s="44" t="s">
        <v>41</v>
      </c>
      <c r="E202" s="55">
        <v>382800</v>
      </c>
      <c r="F202" s="1570" t="s">
        <v>3834</v>
      </c>
      <c r="G202" s="1074">
        <v>43566</v>
      </c>
      <c r="H202" s="1074">
        <v>43593</v>
      </c>
      <c r="I202" s="52">
        <f ca="1" t="shared" si="6"/>
        <v>311</v>
      </c>
      <c r="J202" s="959" t="s">
        <v>78</v>
      </c>
      <c r="K202" s="52"/>
      <c r="L202" s="768">
        <v>43643</v>
      </c>
      <c r="M202" s="52" t="s">
        <v>2110</v>
      </c>
      <c r="N202" s="52" t="s">
        <v>3835</v>
      </c>
      <c r="O202" s="70"/>
      <c r="P202" s="48"/>
      <c r="Q202" s="452"/>
      <c r="R202" s="171"/>
      <c r="S202" s="48"/>
      <c r="T202" s="327"/>
      <c r="U202" s="1681" t="s">
        <v>2719</v>
      </c>
      <c r="V202" s="841"/>
      <c r="W202" s="841"/>
    </row>
    <row r="203" s="14" customFormat="1" ht="23.1" customHeight="1" spans="1:23">
      <c r="A203" s="1658">
        <v>56</v>
      </c>
      <c r="B203" s="1224" t="s">
        <v>39</v>
      </c>
      <c r="C203" s="727" t="s">
        <v>204</v>
      </c>
      <c r="D203" s="1669" t="s">
        <v>208</v>
      </c>
      <c r="E203" s="55">
        <v>470900</v>
      </c>
      <c r="F203" s="1570" t="s">
        <v>3836</v>
      </c>
      <c r="G203" s="132">
        <v>43573</v>
      </c>
      <c r="H203" s="1074">
        <v>43579</v>
      </c>
      <c r="I203" s="48">
        <f ca="1" t="shared" si="6"/>
        <v>325</v>
      </c>
      <c r="J203" s="688" t="s">
        <v>78</v>
      </c>
      <c r="K203" s="52"/>
      <c r="L203" s="64">
        <v>43605</v>
      </c>
      <c r="M203" s="338"/>
      <c r="N203" s="1242" t="s">
        <v>3837</v>
      </c>
      <c r="O203" s="1242" t="s">
        <v>1135</v>
      </c>
      <c r="P203" s="1243" t="s">
        <v>303</v>
      </c>
      <c r="Q203" s="452">
        <v>43601</v>
      </c>
      <c r="R203" s="171">
        <v>43601</v>
      </c>
      <c r="S203" s="48">
        <f ca="1" t="shared" ref="S203:S265" si="7">TODAY()-R203</f>
        <v>303</v>
      </c>
      <c r="T203" s="48" t="s">
        <v>106</v>
      </c>
      <c r="U203" s="1681" t="s">
        <v>1709</v>
      </c>
      <c r="V203" s="841"/>
      <c r="W203" s="841"/>
    </row>
    <row r="204" s="13" customFormat="1" ht="23.1" customHeight="1" spans="1:23">
      <c r="A204" s="1683">
        <v>12</v>
      </c>
      <c r="B204" s="1224" t="s">
        <v>39</v>
      </c>
      <c r="C204" s="706" t="s">
        <v>150</v>
      </c>
      <c r="D204" s="44" t="s">
        <v>50</v>
      </c>
      <c r="E204" s="1228">
        <v>382800</v>
      </c>
      <c r="F204" s="1570" t="s">
        <v>3838</v>
      </c>
      <c r="G204" s="1227">
        <v>43594</v>
      </c>
      <c r="H204" s="1074">
        <v>43611</v>
      </c>
      <c r="I204" s="52">
        <f ca="1" t="shared" si="6"/>
        <v>293</v>
      </c>
      <c r="J204" s="959" t="s">
        <v>78</v>
      </c>
      <c r="K204" s="48"/>
      <c r="L204" s="339">
        <v>43626</v>
      </c>
      <c r="M204" s="338" t="s">
        <v>52</v>
      </c>
      <c r="N204" s="354" t="s">
        <v>3839</v>
      </c>
      <c r="O204" s="354" t="s">
        <v>192</v>
      </c>
      <c r="P204" s="354" t="s">
        <v>84</v>
      </c>
      <c r="Q204" s="452">
        <v>43618</v>
      </c>
      <c r="R204" s="171">
        <v>43618</v>
      </c>
      <c r="S204" s="1243">
        <f ca="1" t="shared" si="7"/>
        <v>286</v>
      </c>
      <c r="T204" s="327" t="s">
        <v>106</v>
      </c>
      <c r="U204" s="1681" t="s">
        <v>1780</v>
      </c>
      <c r="V204" s="842"/>
      <c r="W204" s="842"/>
    </row>
    <row r="205" s="14" customFormat="1" ht="23.1" customHeight="1" spans="1:23">
      <c r="A205" s="1683">
        <v>46</v>
      </c>
      <c r="B205" s="1224" t="s">
        <v>39</v>
      </c>
      <c r="C205" s="727" t="s">
        <v>189</v>
      </c>
      <c r="D205" s="55" t="s">
        <v>199</v>
      </c>
      <c r="E205" s="1228">
        <v>445200</v>
      </c>
      <c r="F205" s="55" t="s">
        <v>3840</v>
      </c>
      <c r="G205" s="132">
        <v>43521</v>
      </c>
      <c r="H205" s="1074">
        <v>43534</v>
      </c>
      <c r="I205" s="52">
        <f ca="1" t="shared" si="6"/>
        <v>370</v>
      </c>
      <c r="J205" s="959" t="s">
        <v>78</v>
      </c>
      <c r="K205" s="431"/>
      <c r="L205" s="339">
        <v>43626</v>
      </c>
      <c r="M205" s="338" t="s">
        <v>52</v>
      </c>
      <c r="N205" s="1242" t="s">
        <v>3841</v>
      </c>
      <c r="O205" s="1242" t="s">
        <v>83</v>
      </c>
      <c r="P205" s="1243" t="s">
        <v>84</v>
      </c>
      <c r="Q205" s="444">
        <v>43621</v>
      </c>
      <c r="R205" s="456">
        <v>43623</v>
      </c>
      <c r="S205" s="48">
        <f ca="1" t="shared" si="7"/>
        <v>281</v>
      </c>
      <c r="T205" s="445" t="s">
        <v>106</v>
      </c>
      <c r="U205" s="1698" t="s">
        <v>1780</v>
      </c>
      <c r="V205" s="841"/>
      <c r="W205" s="841"/>
    </row>
    <row r="206" s="14" customFormat="1" ht="18.95" customHeight="1" spans="1:23">
      <c r="A206" s="1658">
        <v>6</v>
      </c>
      <c r="B206" s="1224" t="s">
        <v>39</v>
      </c>
      <c r="C206" s="706" t="s">
        <v>150</v>
      </c>
      <c r="D206" s="44" t="s">
        <v>41</v>
      </c>
      <c r="E206" s="1228">
        <v>382800</v>
      </c>
      <c r="F206" s="43" t="s">
        <v>3842</v>
      </c>
      <c r="G206" s="1074">
        <v>43554</v>
      </c>
      <c r="H206" s="1074">
        <v>43563</v>
      </c>
      <c r="I206" s="52">
        <f ca="1" t="shared" si="6"/>
        <v>341</v>
      </c>
      <c r="J206" s="959" t="s">
        <v>78</v>
      </c>
      <c r="K206" s="52"/>
      <c r="L206" s="339">
        <v>43627</v>
      </c>
      <c r="M206" s="339" t="s">
        <v>52</v>
      </c>
      <c r="N206" s="48" t="s">
        <v>3843</v>
      </c>
      <c r="O206" s="70" t="s">
        <v>192</v>
      </c>
      <c r="P206" s="48" t="s">
        <v>84</v>
      </c>
      <c r="Q206" s="452">
        <v>43620</v>
      </c>
      <c r="R206" s="171">
        <v>43620</v>
      </c>
      <c r="S206" s="1243">
        <f ca="1" t="shared" si="7"/>
        <v>284</v>
      </c>
      <c r="T206" s="327" t="s">
        <v>106</v>
      </c>
      <c r="U206" s="1681" t="s">
        <v>2734</v>
      </c>
      <c r="V206" s="841"/>
      <c r="W206" s="841"/>
    </row>
    <row r="207" s="14" customFormat="1" ht="23.1" customHeight="1" spans="1:23">
      <c r="A207" s="1658">
        <v>35</v>
      </c>
      <c r="B207" s="1224" t="s">
        <v>39</v>
      </c>
      <c r="C207" s="727" t="s">
        <v>176</v>
      </c>
      <c r="D207" s="44" t="s">
        <v>3280</v>
      </c>
      <c r="E207" s="1228">
        <v>413800</v>
      </c>
      <c r="F207" s="1570" t="s">
        <v>3844</v>
      </c>
      <c r="G207" s="132">
        <v>43554</v>
      </c>
      <c r="H207" s="1074">
        <v>43563</v>
      </c>
      <c r="I207" s="48">
        <f ca="1" t="shared" si="6"/>
        <v>341</v>
      </c>
      <c r="J207" s="959" t="s">
        <v>78</v>
      </c>
      <c r="K207" s="52"/>
      <c r="L207" s="339">
        <v>43628</v>
      </c>
      <c r="M207" s="338" t="s">
        <v>52</v>
      </c>
      <c r="N207" s="478" t="s">
        <v>3845</v>
      </c>
      <c r="O207" s="70" t="s">
        <v>109</v>
      </c>
      <c r="P207" s="48" t="s">
        <v>89</v>
      </c>
      <c r="Q207" s="452">
        <v>43627</v>
      </c>
      <c r="R207" s="171">
        <v>43627</v>
      </c>
      <c r="S207" s="48">
        <f ca="1" t="shared" si="7"/>
        <v>277</v>
      </c>
      <c r="T207" s="327" t="s">
        <v>106</v>
      </c>
      <c r="U207" s="1681" t="s">
        <v>3846</v>
      </c>
      <c r="V207" s="841"/>
      <c r="W207" s="841"/>
    </row>
    <row r="208" s="13" customFormat="1" ht="23.1" customHeight="1" spans="1:23">
      <c r="A208" s="1683">
        <v>10</v>
      </c>
      <c r="B208" s="1224" t="s">
        <v>39</v>
      </c>
      <c r="C208" s="706" t="s">
        <v>150</v>
      </c>
      <c r="D208" s="47" t="s">
        <v>50</v>
      </c>
      <c r="E208" s="1229">
        <v>382800</v>
      </c>
      <c r="F208" s="1570" t="s">
        <v>3847</v>
      </c>
      <c r="G208" s="1230">
        <v>43593</v>
      </c>
      <c r="H208" s="493">
        <v>43610</v>
      </c>
      <c r="I208" s="52">
        <f ca="1" t="shared" si="6"/>
        <v>294</v>
      </c>
      <c r="J208" s="959" t="s">
        <v>78</v>
      </c>
      <c r="K208" s="48"/>
      <c r="L208" s="339">
        <v>43628</v>
      </c>
      <c r="M208" s="339"/>
      <c r="N208" s="354" t="s">
        <v>3848</v>
      </c>
      <c r="O208" s="354" t="s">
        <v>122</v>
      </c>
      <c r="P208" s="354" t="s">
        <v>84</v>
      </c>
      <c r="Q208" s="452">
        <v>43614</v>
      </c>
      <c r="R208" s="171">
        <v>43614</v>
      </c>
      <c r="S208" s="1243">
        <f ca="1" t="shared" si="7"/>
        <v>290</v>
      </c>
      <c r="T208" s="327" t="s">
        <v>47</v>
      </c>
      <c r="U208" s="1681" t="s">
        <v>2734</v>
      </c>
      <c r="V208" s="842"/>
      <c r="W208" s="842"/>
    </row>
    <row r="209" s="14" customFormat="1" ht="21" customHeight="1" spans="1:23">
      <c r="A209" s="1658">
        <v>26</v>
      </c>
      <c r="B209" s="1224" t="s">
        <v>39</v>
      </c>
      <c r="C209" s="727" t="s">
        <v>176</v>
      </c>
      <c r="D209" s="55" t="s">
        <v>168</v>
      </c>
      <c r="E209" s="1634">
        <v>413800</v>
      </c>
      <c r="F209" s="1706" t="s">
        <v>3849</v>
      </c>
      <c r="G209" s="1227">
        <v>43609</v>
      </c>
      <c r="H209" s="1074">
        <v>43619</v>
      </c>
      <c r="I209" s="52">
        <f ca="1" t="shared" si="6"/>
        <v>285</v>
      </c>
      <c r="J209" s="959" t="s">
        <v>78</v>
      </c>
      <c r="K209" s="52"/>
      <c r="L209" s="339">
        <v>43615</v>
      </c>
      <c r="M209" s="338"/>
      <c r="N209" s="48" t="s">
        <v>3850</v>
      </c>
      <c r="O209" s="70" t="s">
        <v>70</v>
      </c>
      <c r="P209" s="48" t="s">
        <v>59</v>
      </c>
      <c r="Q209" s="452">
        <v>43624</v>
      </c>
      <c r="R209" s="171">
        <v>43625</v>
      </c>
      <c r="S209" s="48">
        <f ca="1" t="shared" si="7"/>
        <v>279</v>
      </c>
      <c r="T209" s="327" t="s">
        <v>47</v>
      </c>
      <c r="U209" s="1256" t="s">
        <v>2737</v>
      </c>
      <c r="V209" s="1257" t="s">
        <v>2747</v>
      </c>
      <c r="W209" s="841"/>
    </row>
    <row r="210" s="14" customFormat="1" ht="21" customHeight="1" spans="1:23">
      <c r="A210" s="1683">
        <v>17</v>
      </c>
      <c r="B210" s="1224" t="s">
        <v>39</v>
      </c>
      <c r="C210" s="727" t="s">
        <v>176</v>
      </c>
      <c r="D210" s="44" t="s">
        <v>199</v>
      </c>
      <c r="E210" s="1228">
        <v>413800</v>
      </c>
      <c r="F210" s="1564" t="s">
        <v>3851</v>
      </c>
      <c r="G210" s="56">
        <v>43573</v>
      </c>
      <c r="H210" s="1074">
        <v>43579</v>
      </c>
      <c r="I210" s="52">
        <f ca="1" t="shared" si="6"/>
        <v>325</v>
      </c>
      <c r="J210" s="959" t="s">
        <v>78</v>
      </c>
      <c r="K210" s="52"/>
      <c r="L210" s="339">
        <v>43581</v>
      </c>
      <c r="M210" s="338" t="s">
        <v>52</v>
      </c>
      <c r="N210" s="48" t="s">
        <v>3852</v>
      </c>
      <c r="O210" s="70" t="s">
        <v>70</v>
      </c>
      <c r="P210" s="48" t="s">
        <v>59</v>
      </c>
      <c r="Q210" s="452">
        <v>43617</v>
      </c>
      <c r="R210" s="171">
        <v>43618</v>
      </c>
      <c r="S210" s="48">
        <f ca="1" t="shared" si="7"/>
        <v>286</v>
      </c>
      <c r="T210" s="354" t="s">
        <v>47</v>
      </c>
      <c r="U210" s="1256" t="s">
        <v>2737</v>
      </c>
      <c r="V210" s="1257" t="s">
        <v>2744</v>
      </c>
      <c r="W210" s="841"/>
    </row>
    <row r="211" s="13" customFormat="1" ht="23.1" customHeight="1" spans="1:23">
      <c r="A211" s="1683">
        <v>36</v>
      </c>
      <c r="B211" s="1224" t="s">
        <v>39</v>
      </c>
      <c r="C211" s="727" t="s">
        <v>189</v>
      </c>
      <c r="D211" s="44" t="s">
        <v>168</v>
      </c>
      <c r="E211" s="1228">
        <v>445200</v>
      </c>
      <c r="F211" s="55" t="s">
        <v>3853</v>
      </c>
      <c r="G211" s="132">
        <v>43523</v>
      </c>
      <c r="H211" s="1074">
        <v>43531</v>
      </c>
      <c r="I211" s="52">
        <f ca="1" t="shared" si="6"/>
        <v>373</v>
      </c>
      <c r="J211" s="959" t="s">
        <v>78</v>
      </c>
      <c r="K211" s="48"/>
      <c r="L211" s="339">
        <v>43629</v>
      </c>
      <c r="M211" s="338" t="s">
        <v>52</v>
      </c>
      <c r="N211" s="478" t="s">
        <v>3854</v>
      </c>
      <c r="O211" s="70" t="s">
        <v>258</v>
      </c>
      <c r="P211" s="48" t="s">
        <v>59</v>
      </c>
      <c r="Q211" s="452">
        <v>43615</v>
      </c>
      <c r="R211" s="452">
        <v>43615</v>
      </c>
      <c r="S211" s="48">
        <f ca="1" t="shared" si="7"/>
        <v>289</v>
      </c>
      <c r="T211" s="354" t="s">
        <v>47</v>
      </c>
      <c r="U211" s="1256" t="s">
        <v>2737</v>
      </c>
      <c r="V211" s="842"/>
      <c r="W211" s="842"/>
    </row>
    <row r="212" s="13" customFormat="1" ht="23.1" customHeight="1" spans="1:23">
      <c r="A212" s="1683">
        <v>9</v>
      </c>
      <c r="B212" s="1224" t="s">
        <v>39</v>
      </c>
      <c r="C212" s="706" t="s">
        <v>150</v>
      </c>
      <c r="D212" s="44" t="s">
        <v>50</v>
      </c>
      <c r="E212" s="1228">
        <v>382800</v>
      </c>
      <c r="F212" s="1570" t="s">
        <v>3855</v>
      </c>
      <c r="G212" s="1227">
        <v>43593</v>
      </c>
      <c r="H212" s="1074">
        <v>43611</v>
      </c>
      <c r="I212" s="52">
        <f ca="1" t="shared" si="6"/>
        <v>293</v>
      </c>
      <c r="J212" s="959" t="s">
        <v>78</v>
      </c>
      <c r="K212" s="48"/>
      <c r="L212" s="339">
        <v>43629</v>
      </c>
      <c r="M212" s="339"/>
      <c r="N212" s="354" t="s">
        <v>3856</v>
      </c>
      <c r="O212" s="354" t="s">
        <v>258</v>
      </c>
      <c r="P212" s="354" t="s">
        <v>59</v>
      </c>
      <c r="Q212" s="452">
        <v>43604</v>
      </c>
      <c r="R212" s="171">
        <v>43604</v>
      </c>
      <c r="S212" s="1243">
        <f ca="1" t="shared" si="7"/>
        <v>300</v>
      </c>
      <c r="T212" s="327" t="s">
        <v>106</v>
      </c>
      <c r="U212" s="1256" t="s">
        <v>2737</v>
      </c>
      <c r="V212" s="842"/>
      <c r="W212" s="842"/>
    </row>
    <row r="213" s="14" customFormat="1" ht="21" customHeight="1" spans="1:23">
      <c r="A213" s="1683">
        <v>19</v>
      </c>
      <c r="B213" s="1224" t="s">
        <v>39</v>
      </c>
      <c r="C213" s="727" t="s">
        <v>176</v>
      </c>
      <c r="D213" s="43" t="s">
        <v>199</v>
      </c>
      <c r="E213" s="1631">
        <v>413800</v>
      </c>
      <c r="F213" s="1570" t="s">
        <v>3857</v>
      </c>
      <c r="G213" s="1230">
        <v>43566</v>
      </c>
      <c r="H213" s="1074">
        <v>43603</v>
      </c>
      <c r="I213" s="52">
        <f ca="1" t="shared" si="6"/>
        <v>301</v>
      </c>
      <c r="J213" s="959" t="s">
        <v>78</v>
      </c>
      <c r="K213" s="52"/>
      <c r="L213" s="339">
        <v>43629</v>
      </c>
      <c r="M213" s="338"/>
      <c r="N213" s="48" t="s">
        <v>3858</v>
      </c>
      <c r="O213" s="70" t="s">
        <v>192</v>
      </c>
      <c r="P213" s="48" t="s">
        <v>89</v>
      </c>
      <c r="Q213" s="452">
        <v>43624</v>
      </c>
      <c r="R213" s="171">
        <v>43625</v>
      </c>
      <c r="S213" s="48">
        <f ca="1" t="shared" si="7"/>
        <v>279</v>
      </c>
      <c r="T213" s="327" t="s">
        <v>47</v>
      </c>
      <c r="U213" s="1256" t="s">
        <v>2737</v>
      </c>
      <c r="V213" s="52"/>
      <c r="W213" s="841"/>
    </row>
    <row r="214" s="14" customFormat="1" ht="21" customHeight="1" spans="1:23">
      <c r="A214" s="1683">
        <v>27</v>
      </c>
      <c r="B214" s="1224" t="s">
        <v>39</v>
      </c>
      <c r="C214" s="727" t="s">
        <v>176</v>
      </c>
      <c r="D214" s="55" t="s">
        <v>168</v>
      </c>
      <c r="E214" s="1634">
        <v>413800</v>
      </c>
      <c r="F214" s="1706" t="s">
        <v>3859</v>
      </c>
      <c r="G214" s="1227">
        <v>43609</v>
      </c>
      <c r="H214" s="1074">
        <v>43619</v>
      </c>
      <c r="I214" s="52">
        <f ca="1" t="shared" si="6"/>
        <v>285</v>
      </c>
      <c r="J214" s="959" t="s">
        <v>78</v>
      </c>
      <c r="K214" s="52"/>
      <c r="L214" s="339">
        <v>43632</v>
      </c>
      <c r="M214" s="338"/>
      <c r="N214" s="48" t="s">
        <v>3860</v>
      </c>
      <c r="O214" s="70" t="s">
        <v>171</v>
      </c>
      <c r="P214" s="48" t="s">
        <v>59</v>
      </c>
      <c r="Q214" s="452">
        <v>43624</v>
      </c>
      <c r="R214" s="171">
        <v>43624</v>
      </c>
      <c r="S214" s="48">
        <f ca="1" t="shared" si="7"/>
        <v>280</v>
      </c>
      <c r="T214" s="327" t="s">
        <v>47</v>
      </c>
      <c r="U214" s="1727" t="s">
        <v>2740</v>
      </c>
      <c r="V214" s="841"/>
      <c r="W214" s="841"/>
    </row>
    <row r="215" s="13" customFormat="1" ht="23.1" customHeight="1" spans="1:23">
      <c r="A215" s="1683">
        <v>44</v>
      </c>
      <c r="B215" s="1224" t="s">
        <v>39</v>
      </c>
      <c r="C215" s="727" t="s">
        <v>189</v>
      </c>
      <c r="D215" s="44" t="s">
        <v>168</v>
      </c>
      <c r="E215" s="1228">
        <v>445200</v>
      </c>
      <c r="F215" s="55" t="s">
        <v>3861</v>
      </c>
      <c r="G215" s="132">
        <v>43523</v>
      </c>
      <c r="H215" s="1074">
        <v>43531</v>
      </c>
      <c r="I215" s="52">
        <f ca="1" t="shared" si="6"/>
        <v>373</v>
      </c>
      <c r="J215" s="959" t="s">
        <v>78</v>
      </c>
      <c r="K215" s="48"/>
      <c r="L215" s="339">
        <v>43632</v>
      </c>
      <c r="M215" s="338" t="s">
        <v>52</v>
      </c>
      <c r="N215" s="478" t="s">
        <v>3862</v>
      </c>
      <c r="O215" s="70" t="s">
        <v>45</v>
      </c>
      <c r="P215" s="48" t="s">
        <v>59</v>
      </c>
      <c r="Q215" s="452">
        <v>43623</v>
      </c>
      <c r="R215" s="171">
        <v>43625</v>
      </c>
      <c r="S215" s="48">
        <f ca="1" t="shared" si="7"/>
        <v>279</v>
      </c>
      <c r="T215" s="354" t="s">
        <v>47</v>
      </c>
      <c r="U215" s="1697" t="s">
        <v>2740</v>
      </c>
      <c r="V215" s="842"/>
      <c r="W215" s="842"/>
    </row>
    <row r="216" s="13" customFormat="1" ht="23.1" customHeight="1" spans="1:23">
      <c r="A216" s="1658">
        <v>42</v>
      </c>
      <c r="B216" s="1224" t="s">
        <v>39</v>
      </c>
      <c r="C216" s="727" t="s">
        <v>189</v>
      </c>
      <c r="D216" s="44" t="s">
        <v>168</v>
      </c>
      <c r="E216" s="1228">
        <v>445200</v>
      </c>
      <c r="F216" s="55" t="s">
        <v>3863</v>
      </c>
      <c r="G216" s="132">
        <v>43523</v>
      </c>
      <c r="H216" s="1074">
        <v>43529</v>
      </c>
      <c r="I216" s="52">
        <f ca="1" t="shared" si="6"/>
        <v>375</v>
      </c>
      <c r="J216" s="959" t="s">
        <v>78</v>
      </c>
      <c r="K216" s="48"/>
      <c r="L216" s="339">
        <v>43630</v>
      </c>
      <c r="M216" s="338" t="s">
        <v>52</v>
      </c>
      <c r="N216" s="478" t="s">
        <v>3864</v>
      </c>
      <c r="O216" s="70" t="s">
        <v>70</v>
      </c>
      <c r="P216" s="48" t="s">
        <v>59</v>
      </c>
      <c r="Q216" s="452">
        <v>43623</v>
      </c>
      <c r="R216" s="171">
        <v>43625</v>
      </c>
      <c r="S216" s="48">
        <f ca="1" t="shared" si="7"/>
        <v>279</v>
      </c>
      <c r="T216" s="354" t="s">
        <v>47</v>
      </c>
      <c r="U216" s="1697" t="s">
        <v>3865</v>
      </c>
      <c r="V216" s="842"/>
      <c r="W216" s="842"/>
    </row>
    <row r="217" s="14" customFormat="1" ht="21" customHeight="1" spans="1:23">
      <c r="A217" s="1683">
        <v>28</v>
      </c>
      <c r="B217" s="1224" t="s">
        <v>39</v>
      </c>
      <c r="C217" s="727" t="s">
        <v>176</v>
      </c>
      <c r="D217" s="55" t="s">
        <v>168</v>
      </c>
      <c r="E217" s="1634">
        <v>413800</v>
      </c>
      <c r="F217" s="1706" t="s">
        <v>3866</v>
      </c>
      <c r="G217" s="1227">
        <v>43609</v>
      </c>
      <c r="H217" s="1074">
        <v>43619</v>
      </c>
      <c r="I217" s="52">
        <f ca="1" t="shared" si="6"/>
        <v>285</v>
      </c>
      <c r="J217" s="959" t="s">
        <v>78</v>
      </c>
      <c r="K217" s="52"/>
      <c r="L217" s="339">
        <v>43632</v>
      </c>
      <c r="M217" s="338"/>
      <c r="N217" s="48" t="s">
        <v>3867</v>
      </c>
      <c r="O217" s="70" t="s">
        <v>225</v>
      </c>
      <c r="P217" s="48" t="s">
        <v>84</v>
      </c>
      <c r="Q217" s="452">
        <v>43624</v>
      </c>
      <c r="R217" s="171">
        <v>43625</v>
      </c>
      <c r="S217" s="48">
        <f ca="1" t="shared" si="7"/>
        <v>279</v>
      </c>
      <c r="T217" s="327" t="s">
        <v>106</v>
      </c>
      <c r="U217" s="1727" t="s">
        <v>2740</v>
      </c>
      <c r="V217" s="841"/>
      <c r="W217" s="841"/>
    </row>
    <row r="218" s="13" customFormat="1" ht="23.1" customHeight="1" spans="1:23">
      <c r="A218" s="1683">
        <v>43</v>
      </c>
      <c r="B218" s="1224" t="s">
        <v>39</v>
      </c>
      <c r="C218" s="727" t="s">
        <v>189</v>
      </c>
      <c r="D218" s="44" t="s">
        <v>168</v>
      </c>
      <c r="E218" s="1228">
        <v>445200</v>
      </c>
      <c r="F218" s="55" t="s">
        <v>3868</v>
      </c>
      <c r="G218" s="132">
        <v>43523</v>
      </c>
      <c r="H218" s="1074">
        <v>43531</v>
      </c>
      <c r="I218" s="48">
        <f ca="1" t="shared" si="6"/>
        <v>373</v>
      </c>
      <c r="J218" s="959" t="s">
        <v>78</v>
      </c>
      <c r="K218" s="48"/>
      <c r="L218" s="339">
        <v>43632</v>
      </c>
      <c r="M218" s="338" t="s">
        <v>52</v>
      </c>
      <c r="N218" s="478" t="s">
        <v>3869</v>
      </c>
      <c r="O218" s="70" t="s">
        <v>3870</v>
      </c>
      <c r="P218" s="48" t="s">
        <v>2054</v>
      </c>
      <c r="Q218" s="452">
        <v>43625</v>
      </c>
      <c r="R218" s="171">
        <v>43625</v>
      </c>
      <c r="S218" s="48">
        <f ca="1" t="shared" si="7"/>
        <v>279</v>
      </c>
      <c r="T218" s="354" t="s">
        <v>47</v>
      </c>
      <c r="U218" s="1697" t="s">
        <v>3871</v>
      </c>
      <c r="V218" s="842"/>
      <c r="W218" s="842"/>
    </row>
    <row r="219" s="14" customFormat="1" ht="23.1" customHeight="1" spans="1:23">
      <c r="A219" s="1683">
        <v>39</v>
      </c>
      <c r="B219" s="1224" t="s">
        <v>39</v>
      </c>
      <c r="C219" s="727" t="s">
        <v>181</v>
      </c>
      <c r="D219" s="1669" t="s">
        <v>3872</v>
      </c>
      <c r="E219" s="1228">
        <v>413500</v>
      </c>
      <c r="F219" s="55" t="s">
        <v>3873</v>
      </c>
      <c r="G219" s="132">
        <v>43574</v>
      </c>
      <c r="H219" s="1074">
        <v>43579</v>
      </c>
      <c r="I219" s="52">
        <f ca="1" t="shared" si="6"/>
        <v>325</v>
      </c>
      <c r="J219" s="959" t="s">
        <v>78</v>
      </c>
      <c r="K219" s="52"/>
      <c r="L219" s="338">
        <v>43613</v>
      </c>
      <c r="M219" s="338" t="s">
        <v>52</v>
      </c>
      <c r="N219" s="478" t="s">
        <v>3874</v>
      </c>
      <c r="O219" s="70" t="s">
        <v>2774</v>
      </c>
      <c r="P219" s="48" t="s">
        <v>84</v>
      </c>
      <c r="Q219" s="452">
        <v>43601</v>
      </c>
      <c r="R219" s="171">
        <v>43607</v>
      </c>
      <c r="S219" s="48">
        <f ca="1" t="shared" si="7"/>
        <v>297</v>
      </c>
      <c r="T219" s="327" t="s">
        <v>473</v>
      </c>
      <c r="U219" s="1681" t="s">
        <v>2740</v>
      </c>
      <c r="V219" s="1257" t="s">
        <v>2725</v>
      </c>
      <c r="W219" s="841"/>
    </row>
    <row r="220" s="13" customFormat="1" ht="21" customHeight="1" spans="1:23">
      <c r="A220" s="1683">
        <v>1</v>
      </c>
      <c r="B220" s="1223" t="s">
        <v>39</v>
      </c>
      <c r="C220" s="706" t="s">
        <v>150</v>
      </c>
      <c r="D220" s="44" t="s">
        <v>41</v>
      </c>
      <c r="E220" s="1228">
        <v>382800</v>
      </c>
      <c r="F220" s="1568" t="s">
        <v>3875</v>
      </c>
      <c r="G220" s="132">
        <v>43453</v>
      </c>
      <c r="H220" s="1074">
        <v>43462</v>
      </c>
      <c r="I220" s="48">
        <f ca="1" t="shared" si="6"/>
        <v>442</v>
      </c>
      <c r="J220" s="688" t="s">
        <v>78</v>
      </c>
      <c r="K220" s="48"/>
      <c r="L220" s="339">
        <v>43581</v>
      </c>
      <c r="M220" s="166" t="s">
        <v>52</v>
      </c>
      <c r="N220" s="48" t="s">
        <v>3876</v>
      </c>
      <c r="O220" s="70" t="s">
        <v>258</v>
      </c>
      <c r="P220" s="48" t="s">
        <v>59</v>
      </c>
      <c r="Q220" s="452">
        <v>43620</v>
      </c>
      <c r="R220" s="171">
        <v>43620</v>
      </c>
      <c r="S220" s="1243">
        <f ca="1" t="shared" si="7"/>
        <v>284</v>
      </c>
      <c r="T220" s="354" t="s">
        <v>47</v>
      </c>
      <c r="U220" s="1697" t="s">
        <v>2740</v>
      </c>
      <c r="V220" s="872" t="s">
        <v>2744</v>
      </c>
      <c r="W220" s="842"/>
    </row>
    <row r="221" s="14" customFormat="1" ht="21" customHeight="1" spans="1:23">
      <c r="A221" s="1683">
        <v>21</v>
      </c>
      <c r="B221" s="1224" t="s">
        <v>39</v>
      </c>
      <c r="C221" s="727" t="s">
        <v>176</v>
      </c>
      <c r="D221" s="55" t="s">
        <v>199</v>
      </c>
      <c r="E221" s="1634">
        <v>413800</v>
      </c>
      <c r="F221" s="1706" t="s">
        <v>3877</v>
      </c>
      <c r="G221" s="1227">
        <v>43573</v>
      </c>
      <c r="H221" s="1074">
        <v>43579</v>
      </c>
      <c r="I221" s="52">
        <f ca="1" t="shared" si="6"/>
        <v>325</v>
      </c>
      <c r="J221" s="959" t="s">
        <v>78</v>
      </c>
      <c r="K221" s="52"/>
      <c r="L221" s="339">
        <v>43581</v>
      </c>
      <c r="M221" s="338"/>
      <c r="N221" s="1295" t="s">
        <v>3878</v>
      </c>
      <c r="O221" s="1246" t="s">
        <v>465</v>
      </c>
      <c r="P221" s="1243" t="s">
        <v>89</v>
      </c>
      <c r="Q221" s="452">
        <v>43624</v>
      </c>
      <c r="R221" s="171">
        <v>43629</v>
      </c>
      <c r="S221" s="48">
        <f ca="1" t="shared" si="7"/>
        <v>275</v>
      </c>
      <c r="T221" s="327" t="s">
        <v>47</v>
      </c>
      <c r="U221" s="1699" t="s">
        <v>2740</v>
      </c>
      <c r="V221" s="1257" t="s">
        <v>2744</v>
      </c>
      <c r="W221" s="841"/>
    </row>
    <row r="222" s="14" customFormat="1" ht="21" customHeight="1" spans="1:23">
      <c r="A222" s="1658">
        <v>18</v>
      </c>
      <c r="B222" s="1224" t="s">
        <v>39</v>
      </c>
      <c r="C222" s="727" t="s">
        <v>176</v>
      </c>
      <c r="D222" s="55" t="s">
        <v>199</v>
      </c>
      <c r="E222" s="1634">
        <v>413800</v>
      </c>
      <c r="F222" s="43" t="s">
        <v>3879</v>
      </c>
      <c r="G222" s="56">
        <v>43525</v>
      </c>
      <c r="H222" s="56">
        <v>43549</v>
      </c>
      <c r="I222" s="48">
        <f ca="1" t="shared" si="6"/>
        <v>355</v>
      </c>
      <c r="J222" s="959" t="s">
        <v>3880</v>
      </c>
      <c r="K222" s="52"/>
      <c r="L222" s="339" t="s">
        <v>3729</v>
      </c>
      <c r="M222" s="338" t="s">
        <v>52</v>
      </c>
      <c r="N222" s="48" t="s">
        <v>3881</v>
      </c>
      <c r="O222" s="70" t="s">
        <v>70</v>
      </c>
      <c r="P222" s="48" t="s">
        <v>59</v>
      </c>
      <c r="Q222" s="452">
        <v>43625</v>
      </c>
      <c r="R222" s="171">
        <v>43625</v>
      </c>
      <c r="S222" s="48">
        <f ca="1" t="shared" si="7"/>
        <v>279</v>
      </c>
      <c r="T222" s="327" t="s">
        <v>106</v>
      </c>
      <c r="U222" s="1681" t="s">
        <v>2740</v>
      </c>
      <c r="V222" s="1257" t="s">
        <v>2603</v>
      </c>
      <c r="W222" s="841"/>
    </row>
    <row r="223" s="14" customFormat="1" ht="21" customHeight="1" spans="1:23">
      <c r="A223" s="1683">
        <v>2</v>
      </c>
      <c r="B223" s="1224" t="s">
        <v>39</v>
      </c>
      <c r="C223" s="706" t="s">
        <v>150</v>
      </c>
      <c r="D223" s="47" t="s">
        <v>41</v>
      </c>
      <c r="E223" s="1228">
        <v>382800</v>
      </c>
      <c r="F223" s="52" t="s">
        <v>3882</v>
      </c>
      <c r="G223" s="136">
        <v>43475</v>
      </c>
      <c r="H223" s="493">
        <v>43487</v>
      </c>
      <c r="I223" s="52">
        <f ca="1" t="shared" si="6"/>
        <v>417</v>
      </c>
      <c r="J223" s="959" t="s">
        <v>78</v>
      </c>
      <c r="K223" s="52"/>
      <c r="L223" s="339" t="s">
        <v>3883</v>
      </c>
      <c r="M223" s="339" t="s">
        <v>52</v>
      </c>
      <c r="N223" s="48" t="s">
        <v>3884</v>
      </c>
      <c r="O223" s="70" t="s">
        <v>45</v>
      </c>
      <c r="P223" s="48" t="s">
        <v>59</v>
      </c>
      <c r="Q223" s="452">
        <v>43623</v>
      </c>
      <c r="R223" s="171">
        <v>43623</v>
      </c>
      <c r="S223" s="1243">
        <f ca="1" t="shared" si="7"/>
        <v>281</v>
      </c>
      <c r="T223" s="354" t="s">
        <v>47</v>
      </c>
      <c r="U223" s="1681" t="s">
        <v>2752</v>
      </c>
      <c r="V223" s="872" t="s">
        <v>3885</v>
      </c>
      <c r="W223" s="841"/>
    </row>
    <row r="224" s="14" customFormat="1" ht="23.1" customHeight="1" spans="1:23">
      <c r="A224" s="1658">
        <v>46</v>
      </c>
      <c r="B224" s="1224" t="s">
        <v>39</v>
      </c>
      <c r="C224" s="727" t="s">
        <v>214</v>
      </c>
      <c r="D224" s="1669" t="s">
        <v>3886</v>
      </c>
      <c r="E224" s="1228">
        <v>475000</v>
      </c>
      <c r="F224" s="1570" t="s">
        <v>3887</v>
      </c>
      <c r="G224" s="1227">
        <v>43594</v>
      </c>
      <c r="H224" s="1074">
        <v>43611</v>
      </c>
      <c r="I224" s="48">
        <f ca="1" t="shared" si="6"/>
        <v>293</v>
      </c>
      <c r="J224" s="688" t="s">
        <v>78</v>
      </c>
      <c r="K224" s="52"/>
      <c r="L224" s="339">
        <v>43633</v>
      </c>
      <c r="M224" s="338"/>
      <c r="N224" s="478" t="s">
        <v>3888</v>
      </c>
      <c r="O224" s="70" t="s">
        <v>12</v>
      </c>
      <c r="P224" s="48" t="s">
        <v>59</v>
      </c>
      <c r="Q224" s="452">
        <v>43621</v>
      </c>
      <c r="R224" s="171">
        <v>43631</v>
      </c>
      <c r="S224" s="48">
        <f ca="1" t="shared" si="7"/>
        <v>273</v>
      </c>
      <c r="T224" s="327" t="s">
        <v>106</v>
      </c>
      <c r="U224" s="1681" t="s">
        <v>3889</v>
      </c>
      <c r="V224" s="841"/>
      <c r="W224" s="841"/>
    </row>
    <row r="225" s="14" customFormat="1" ht="23.1" customHeight="1" spans="1:23">
      <c r="A225" s="1658">
        <v>37</v>
      </c>
      <c r="B225" s="1224" t="s">
        <v>39</v>
      </c>
      <c r="C225" s="727" t="s">
        <v>189</v>
      </c>
      <c r="D225" s="55" t="s">
        <v>199</v>
      </c>
      <c r="E225" s="1228">
        <v>445200</v>
      </c>
      <c r="F225" s="43" t="s">
        <v>3890</v>
      </c>
      <c r="G225" s="1686">
        <v>43523</v>
      </c>
      <c r="H225" s="1074">
        <v>43537</v>
      </c>
      <c r="I225" s="48">
        <f ca="1" t="shared" si="6"/>
        <v>367</v>
      </c>
      <c r="J225" s="959" t="s">
        <v>78</v>
      </c>
      <c r="K225" s="431"/>
      <c r="L225" s="339">
        <v>43634</v>
      </c>
      <c r="M225" s="338" t="s">
        <v>52</v>
      </c>
      <c r="N225" s="443" t="s">
        <v>3891</v>
      </c>
      <c r="O225" s="443" t="s">
        <v>171</v>
      </c>
      <c r="P225" s="443" t="s">
        <v>59</v>
      </c>
      <c r="Q225" s="444">
        <v>43624</v>
      </c>
      <c r="R225" s="456">
        <v>43624</v>
      </c>
      <c r="S225" s="48">
        <f ca="1" t="shared" si="7"/>
        <v>280</v>
      </c>
      <c r="T225" s="445" t="s">
        <v>47</v>
      </c>
      <c r="U225" s="1698" t="s">
        <v>1063</v>
      </c>
      <c r="V225" s="841"/>
      <c r="W225" s="841"/>
    </row>
    <row r="226" s="14" customFormat="1" ht="21" customHeight="1" spans="1:23">
      <c r="A226" s="1683">
        <v>22</v>
      </c>
      <c r="B226" s="1224" t="s">
        <v>39</v>
      </c>
      <c r="C226" s="727" t="s">
        <v>176</v>
      </c>
      <c r="D226" s="55" t="s">
        <v>168</v>
      </c>
      <c r="E226" s="1634">
        <v>413800</v>
      </c>
      <c r="F226" s="1706" t="s">
        <v>3892</v>
      </c>
      <c r="G226" s="1227">
        <v>43609</v>
      </c>
      <c r="H226" s="1074">
        <v>43619</v>
      </c>
      <c r="I226" s="52">
        <f ca="1" t="shared" si="6"/>
        <v>285</v>
      </c>
      <c r="J226" s="959" t="s">
        <v>78</v>
      </c>
      <c r="K226" s="52"/>
      <c r="L226" s="339">
        <v>43615</v>
      </c>
      <c r="M226" s="338"/>
      <c r="N226" s="48" t="s">
        <v>3893</v>
      </c>
      <c r="O226" s="70" t="s">
        <v>258</v>
      </c>
      <c r="P226" s="48" t="s">
        <v>59</v>
      </c>
      <c r="Q226" s="452">
        <v>43624</v>
      </c>
      <c r="R226" s="171">
        <v>43624</v>
      </c>
      <c r="S226" s="48">
        <f ca="1" t="shared" si="7"/>
        <v>280</v>
      </c>
      <c r="T226" s="327" t="s">
        <v>47</v>
      </c>
      <c r="U226" s="1727" t="s">
        <v>1063</v>
      </c>
      <c r="V226" s="1257" t="s">
        <v>2747</v>
      </c>
      <c r="W226" s="841"/>
    </row>
    <row r="227" s="14" customFormat="1" ht="21" customHeight="1" spans="1:23">
      <c r="A227" s="1658">
        <v>21</v>
      </c>
      <c r="B227" s="1224" t="s">
        <v>39</v>
      </c>
      <c r="C227" s="727" t="s">
        <v>176</v>
      </c>
      <c r="D227" s="55" t="s">
        <v>168</v>
      </c>
      <c r="E227" s="1634">
        <v>413800</v>
      </c>
      <c r="F227" s="1706" t="s">
        <v>3894</v>
      </c>
      <c r="G227" s="1227">
        <v>43609</v>
      </c>
      <c r="H227" s="1074">
        <v>43619</v>
      </c>
      <c r="I227" s="52">
        <f ca="1" t="shared" si="6"/>
        <v>285</v>
      </c>
      <c r="J227" s="959" t="s">
        <v>78</v>
      </c>
      <c r="K227" s="52"/>
      <c r="L227" s="339">
        <v>43615</v>
      </c>
      <c r="M227" s="338"/>
      <c r="N227" s="48" t="s">
        <v>3895</v>
      </c>
      <c r="O227" s="70" t="s">
        <v>2774</v>
      </c>
      <c r="P227" s="48" t="s">
        <v>84</v>
      </c>
      <c r="Q227" s="452">
        <v>43620</v>
      </c>
      <c r="R227" s="171">
        <v>43624</v>
      </c>
      <c r="S227" s="48">
        <f ca="1" t="shared" si="7"/>
        <v>280</v>
      </c>
      <c r="T227" s="327" t="s">
        <v>47</v>
      </c>
      <c r="U227" s="1727" t="s">
        <v>1063</v>
      </c>
      <c r="V227" s="1257" t="s">
        <v>2747</v>
      </c>
      <c r="W227" s="841"/>
    </row>
    <row r="228" s="13" customFormat="1" ht="21" customHeight="1" spans="1:23">
      <c r="A228" s="1683">
        <v>21</v>
      </c>
      <c r="B228" s="1223" t="s">
        <v>39</v>
      </c>
      <c r="C228" s="706" t="s">
        <v>176</v>
      </c>
      <c r="D228" s="55" t="s">
        <v>168</v>
      </c>
      <c r="E228" s="1634">
        <v>413800</v>
      </c>
      <c r="F228" s="1570" t="s">
        <v>3896</v>
      </c>
      <c r="G228" s="1227">
        <v>43605</v>
      </c>
      <c r="H228" s="493">
        <v>43636</v>
      </c>
      <c r="I228" s="48">
        <f ca="1" t="shared" si="6"/>
        <v>268</v>
      </c>
      <c r="J228" s="688" t="s">
        <v>78</v>
      </c>
      <c r="K228" s="48"/>
      <c r="L228" s="339">
        <v>43615</v>
      </c>
      <c r="M228" s="339" t="s">
        <v>52</v>
      </c>
      <c r="N228" s="48" t="s">
        <v>3897</v>
      </c>
      <c r="O228" s="70" t="s">
        <v>258</v>
      </c>
      <c r="P228" s="48" t="s">
        <v>59</v>
      </c>
      <c r="Q228" s="452">
        <v>43617</v>
      </c>
      <c r="R228" s="171">
        <v>43618</v>
      </c>
      <c r="S228" s="48">
        <f ca="1" t="shared" si="7"/>
        <v>286</v>
      </c>
      <c r="T228" s="354" t="s">
        <v>473</v>
      </c>
      <c r="U228" s="1697" t="s">
        <v>3898</v>
      </c>
      <c r="V228" s="1728" t="s">
        <v>2747</v>
      </c>
      <c r="W228" s="842"/>
    </row>
    <row r="229" s="14" customFormat="1" ht="21" customHeight="1" spans="1:23">
      <c r="A229" s="1658">
        <v>4</v>
      </c>
      <c r="B229" s="1224" t="s">
        <v>39</v>
      </c>
      <c r="C229" s="706" t="s">
        <v>150</v>
      </c>
      <c r="D229" s="47" t="s">
        <v>41</v>
      </c>
      <c r="E229" s="1229">
        <v>382800</v>
      </c>
      <c r="F229" s="1430" t="s">
        <v>3899</v>
      </c>
      <c r="G229" s="1230">
        <v>43609</v>
      </c>
      <c r="H229" s="493">
        <v>43618</v>
      </c>
      <c r="I229" s="52">
        <f ca="1" t="shared" si="6"/>
        <v>286</v>
      </c>
      <c r="J229" s="959" t="s">
        <v>78</v>
      </c>
      <c r="K229" s="52"/>
      <c r="L229" s="339">
        <v>43635</v>
      </c>
      <c r="M229" s="52"/>
      <c r="N229" s="48" t="s">
        <v>3900</v>
      </c>
      <c r="O229" s="70" t="s">
        <v>88</v>
      </c>
      <c r="P229" s="48" t="s">
        <v>89</v>
      </c>
      <c r="Q229" s="452">
        <v>43623</v>
      </c>
      <c r="R229" s="171">
        <v>43623</v>
      </c>
      <c r="S229" s="1243">
        <f ca="1" t="shared" si="7"/>
        <v>281</v>
      </c>
      <c r="T229" s="327" t="s">
        <v>47</v>
      </c>
      <c r="U229" s="1697" t="s">
        <v>3898</v>
      </c>
      <c r="W229" s="841"/>
    </row>
    <row r="230" s="14" customFormat="1" ht="23.1" customHeight="1" spans="1:23">
      <c r="A230" s="1658">
        <v>49</v>
      </c>
      <c r="B230" s="1224" t="s">
        <v>39</v>
      </c>
      <c r="C230" s="1659" t="s">
        <v>214</v>
      </c>
      <c r="D230" s="1719" t="s">
        <v>3886</v>
      </c>
      <c r="E230" s="1720">
        <v>475000</v>
      </c>
      <c r="F230" s="1721" t="s">
        <v>3901</v>
      </c>
      <c r="G230" s="1722">
        <v>43594</v>
      </c>
      <c r="H230" s="1723">
        <v>43611</v>
      </c>
      <c r="I230" s="16">
        <f ca="1" t="shared" si="6"/>
        <v>293</v>
      </c>
      <c r="J230" s="1556" t="s">
        <v>78</v>
      </c>
      <c r="K230" s="473"/>
      <c r="L230" s="1068">
        <v>43643</v>
      </c>
      <c r="M230" s="538"/>
      <c r="N230" s="1724" t="s">
        <v>3902</v>
      </c>
      <c r="O230" s="1725" t="s">
        <v>2440</v>
      </c>
      <c r="P230" s="16" t="s">
        <v>744</v>
      </c>
      <c r="Q230" s="1729">
        <v>43615</v>
      </c>
      <c r="R230" s="521">
        <v>43615</v>
      </c>
      <c r="S230" s="16">
        <f ca="1" t="shared" si="7"/>
        <v>289</v>
      </c>
      <c r="T230" s="511" t="s">
        <v>47</v>
      </c>
      <c r="U230" s="1697" t="s">
        <v>3898</v>
      </c>
      <c r="V230" s="841"/>
      <c r="W230" s="841"/>
    </row>
    <row r="231" s="13" customFormat="1" ht="23.1" customHeight="1" spans="1:23">
      <c r="A231" s="1658">
        <v>42</v>
      </c>
      <c r="B231" s="1224" t="s">
        <v>39</v>
      </c>
      <c r="C231" s="727" t="s">
        <v>189</v>
      </c>
      <c r="D231" s="44" t="s">
        <v>168</v>
      </c>
      <c r="E231" s="1228">
        <v>445200</v>
      </c>
      <c r="F231" s="55" t="s">
        <v>3903</v>
      </c>
      <c r="G231" s="132">
        <v>43523</v>
      </c>
      <c r="H231" s="1074">
        <v>43531</v>
      </c>
      <c r="I231" s="52">
        <f ca="1" t="shared" si="6"/>
        <v>373</v>
      </c>
      <c r="J231" s="959" t="s">
        <v>78</v>
      </c>
      <c r="K231" s="48"/>
      <c r="L231" s="339">
        <v>43633</v>
      </c>
      <c r="M231" s="338" t="s">
        <v>52</v>
      </c>
      <c r="N231" s="354" t="s">
        <v>3904</v>
      </c>
      <c r="O231" s="354" t="s">
        <v>3905</v>
      </c>
      <c r="P231" s="354" t="s">
        <v>744</v>
      </c>
      <c r="Q231" s="423">
        <v>43624</v>
      </c>
      <c r="R231" s="171">
        <v>43625</v>
      </c>
      <c r="S231" s="48">
        <f ca="1" t="shared" si="7"/>
        <v>279</v>
      </c>
      <c r="T231" s="327" t="s">
        <v>106</v>
      </c>
      <c r="U231" s="1697" t="s">
        <v>3898</v>
      </c>
      <c r="V231" s="842"/>
      <c r="W231" s="842"/>
    </row>
    <row r="232" s="14" customFormat="1" ht="23.1" customHeight="1" spans="1:23">
      <c r="A232" s="1658">
        <v>30</v>
      </c>
      <c r="B232" s="1224" t="s">
        <v>39</v>
      </c>
      <c r="C232" s="727" t="s">
        <v>176</v>
      </c>
      <c r="D232" s="44" t="s">
        <v>3280</v>
      </c>
      <c r="E232" s="1228">
        <v>413800</v>
      </c>
      <c r="F232" s="940" t="s">
        <v>3906</v>
      </c>
      <c r="G232" s="132">
        <v>43525</v>
      </c>
      <c r="H232" s="1074">
        <v>43546</v>
      </c>
      <c r="I232" s="52">
        <f ca="1" t="shared" si="6"/>
        <v>358</v>
      </c>
      <c r="J232" s="959" t="s">
        <v>78</v>
      </c>
      <c r="K232" s="52"/>
      <c r="L232" s="339">
        <v>43633</v>
      </c>
      <c r="M232" s="338" t="s">
        <v>52</v>
      </c>
      <c r="N232" s="70" t="s">
        <v>3907</v>
      </c>
      <c r="O232" s="70" t="s">
        <v>3908</v>
      </c>
      <c r="P232" s="48" t="s">
        <v>744</v>
      </c>
      <c r="Q232" s="452">
        <v>43617</v>
      </c>
      <c r="R232" s="171">
        <v>43621</v>
      </c>
      <c r="S232" s="48">
        <f ca="1" t="shared" si="7"/>
        <v>283</v>
      </c>
      <c r="T232" s="327" t="s">
        <v>47</v>
      </c>
      <c r="U232" s="1681" t="s">
        <v>3909</v>
      </c>
      <c r="V232" s="841"/>
      <c r="W232" s="841"/>
    </row>
    <row r="233" s="13" customFormat="1" ht="23.1" customHeight="1" spans="1:23">
      <c r="A233" s="1658">
        <v>6</v>
      </c>
      <c r="B233" s="1224" t="s">
        <v>39</v>
      </c>
      <c r="C233" s="706" t="s">
        <v>150</v>
      </c>
      <c r="D233" s="44" t="s">
        <v>50</v>
      </c>
      <c r="E233" s="1228">
        <v>382800</v>
      </c>
      <c r="F233" s="1570" t="s">
        <v>3910</v>
      </c>
      <c r="G233" s="1074">
        <v>43531</v>
      </c>
      <c r="H233" s="1074">
        <v>43539</v>
      </c>
      <c r="I233" s="52">
        <f ca="1" t="shared" si="6"/>
        <v>365</v>
      </c>
      <c r="J233" s="959" t="s">
        <v>3911</v>
      </c>
      <c r="K233" s="48"/>
      <c r="L233" s="339" t="s">
        <v>3729</v>
      </c>
      <c r="M233" s="339" t="s">
        <v>52</v>
      </c>
      <c r="N233" s="354" t="s">
        <v>3912</v>
      </c>
      <c r="O233" s="354" t="s">
        <v>465</v>
      </c>
      <c r="P233" s="354" t="s">
        <v>89</v>
      </c>
      <c r="Q233" s="452">
        <v>43638</v>
      </c>
      <c r="R233" s="171">
        <v>43638</v>
      </c>
      <c r="S233" s="1243">
        <f ca="1" t="shared" si="7"/>
        <v>266</v>
      </c>
      <c r="T233" s="327" t="s">
        <v>106</v>
      </c>
      <c r="U233" s="1681" t="s">
        <v>3913</v>
      </c>
      <c r="V233" s="1257" t="s">
        <v>2603</v>
      </c>
      <c r="W233" s="842"/>
    </row>
    <row r="234" s="14" customFormat="1" ht="21" customHeight="1" spans="1:23">
      <c r="A234" s="1658">
        <v>15</v>
      </c>
      <c r="B234" s="1224" t="s">
        <v>39</v>
      </c>
      <c r="C234" s="727" t="s">
        <v>176</v>
      </c>
      <c r="D234" s="55" t="s">
        <v>199</v>
      </c>
      <c r="E234" s="1634">
        <v>413800</v>
      </c>
      <c r="F234" s="43" t="s">
        <v>3914</v>
      </c>
      <c r="G234" s="56">
        <v>43524</v>
      </c>
      <c r="H234" s="56">
        <v>43531</v>
      </c>
      <c r="I234" s="52">
        <f ca="1" t="shared" si="6"/>
        <v>373</v>
      </c>
      <c r="J234" s="959" t="s">
        <v>3880</v>
      </c>
      <c r="K234" s="52"/>
      <c r="L234" s="339" t="s">
        <v>3729</v>
      </c>
      <c r="M234" s="338" t="s">
        <v>52</v>
      </c>
      <c r="N234" s="48" t="s">
        <v>3915</v>
      </c>
      <c r="O234" s="70" t="s">
        <v>225</v>
      </c>
      <c r="P234" s="48" t="s">
        <v>84</v>
      </c>
      <c r="Q234" s="452">
        <v>43638</v>
      </c>
      <c r="R234" s="171">
        <v>43638</v>
      </c>
      <c r="S234" s="48">
        <f ca="1" t="shared" si="7"/>
        <v>266</v>
      </c>
      <c r="T234" s="327" t="s">
        <v>106</v>
      </c>
      <c r="U234" s="1681" t="s">
        <v>3916</v>
      </c>
      <c r="V234" s="1257" t="s">
        <v>2603</v>
      </c>
      <c r="W234" s="841"/>
    </row>
    <row r="235" s="14" customFormat="1" ht="21" customHeight="1" spans="1:23">
      <c r="A235" s="1658">
        <v>19</v>
      </c>
      <c r="B235" s="1224" t="s">
        <v>39</v>
      </c>
      <c r="C235" s="727" t="s">
        <v>176</v>
      </c>
      <c r="D235" s="55" t="s">
        <v>168</v>
      </c>
      <c r="E235" s="1634">
        <v>413800</v>
      </c>
      <c r="F235" s="1706" t="s">
        <v>3917</v>
      </c>
      <c r="G235" s="1227">
        <v>43605</v>
      </c>
      <c r="H235" s="1074">
        <v>43622</v>
      </c>
      <c r="I235" s="52">
        <f ca="1" t="shared" si="6"/>
        <v>282</v>
      </c>
      <c r="J235" s="959" t="s">
        <v>78</v>
      </c>
      <c r="K235" s="52"/>
      <c r="L235" s="339">
        <v>43615</v>
      </c>
      <c r="M235" s="338" t="s">
        <v>52</v>
      </c>
      <c r="N235" s="1295" t="s">
        <v>3918</v>
      </c>
      <c r="O235" s="1246" t="s">
        <v>192</v>
      </c>
      <c r="P235" s="1243" t="s">
        <v>84</v>
      </c>
      <c r="Q235" s="452">
        <v>43624</v>
      </c>
      <c r="R235" s="171">
        <v>43629</v>
      </c>
      <c r="S235" s="48">
        <f ca="1" t="shared" si="7"/>
        <v>275</v>
      </c>
      <c r="T235" s="327" t="s">
        <v>47</v>
      </c>
      <c r="U235" s="1681" t="s">
        <v>3919</v>
      </c>
      <c r="V235" s="1257" t="s">
        <v>2747</v>
      </c>
      <c r="W235" s="841"/>
    </row>
    <row r="236" s="14" customFormat="1" ht="21" customHeight="1" spans="1:23">
      <c r="A236" s="1683">
        <v>2</v>
      </c>
      <c r="B236" s="1224" t="s">
        <v>39</v>
      </c>
      <c r="C236" s="706" t="s">
        <v>150</v>
      </c>
      <c r="D236" s="43" t="s">
        <v>41</v>
      </c>
      <c r="E236" s="1228">
        <v>382800</v>
      </c>
      <c r="F236" s="43" t="s">
        <v>3920</v>
      </c>
      <c r="G236" s="51">
        <v>43518</v>
      </c>
      <c r="H236" s="51">
        <v>43529</v>
      </c>
      <c r="I236" s="52">
        <f ca="1" t="shared" si="6"/>
        <v>375</v>
      </c>
      <c r="J236" s="959" t="s">
        <v>78</v>
      </c>
      <c r="K236" s="52"/>
      <c r="L236" s="339" t="s">
        <v>3750</v>
      </c>
      <c r="M236" s="339" t="s">
        <v>52</v>
      </c>
      <c r="N236" s="48" t="s">
        <v>3921</v>
      </c>
      <c r="O236" s="70" t="s">
        <v>192</v>
      </c>
      <c r="P236" s="48" t="s">
        <v>84</v>
      </c>
      <c r="Q236" s="452">
        <v>43625</v>
      </c>
      <c r="R236" s="171">
        <v>43626</v>
      </c>
      <c r="S236" s="1243">
        <f ca="1" t="shared" si="7"/>
        <v>278</v>
      </c>
      <c r="T236" s="327" t="s">
        <v>47</v>
      </c>
      <c r="U236" s="1681" t="s">
        <v>3922</v>
      </c>
      <c r="V236" s="872" t="s">
        <v>2575</v>
      </c>
      <c r="W236" s="841"/>
    </row>
    <row r="237" s="13" customFormat="1" ht="23.1" customHeight="1" spans="1:23">
      <c r="A237" s="1683">
        <v>38</v>
      </c>
      <c r="B237" s="1224" t="s">
        <v>39</v>
      </c>
      <c r="C237" s="727" t="s">
        <v>189</v>
      </c>
      <c r="D237" s="44" t="s">
        <v>168</v>
      </c>
      <c r="E237" s="1228">
        <v>445200</v>
      </c>
      <c r="F237" s="55" t="s">
        <v>3923</v>
      </c>
      <c r="G237" s="132">
        <v>43523</v>
      </c>
      <c r="H237" s="1074">
        <v>43531</v>
      </c>
      <c r="I237" s="52">
        <f ca="1" t="shared" si="6"/>
        <v>373</v>
      </c>
      <c r="J237" s="959" t="s">
        <v>78</v>
      </c>
      <c r="K237" s="48"/>
      <c r="L237" s="339">
        <v>43639</v>
      </c>
      <c r="M237" s="338" t="s">
        <v>52</v>
      </c>
      <c r="N237" s="354" t="s">
        <v>3924</v>
      </c>
      <c r="O237" s="354" t="s">
        <v>122</v>
      </c>
      <c r="P237" s="354" t="s">
        <v>84</v>
      </c>
      <c r="Q237" s="423">
        <v>43623</v>
      </c>
      <c r="R237" s="171">
        <v>43623</v>
      </c>
      <c r="S237" s="48">
        <f ca="1" t="shared" si="7"/>
        <v>281</v>
      </c>
      <c r="T237" s="327" t="s">
        <v>47</v>
      </c>
      <c r="U237" s="1697" t="s">
        <v>3925</v>
      </c>
      <c r="V237" s="842"/>
      <c r="W237" s="842"/>
    </row>
    <row r="238" s="14" customFormat="1" ht="21" customHeight="1" spans="1:23">
      <c r="A238" s="1658">
        <v>21</v>
      </c>
      <c r="B238" s="1224" t="s">
        <v>39</v>
      </c>
      <c r="C238" s="727" t="s">
        <v>176</v>
      </c>
      <c r="D238" s="55" t="s">
        <v>168</v>
      </c>
      <c r="E238" s="1634">
        <v>413800</v>
      </c>
      <c r="F238" s="1706" t="s">
        <v>3926</v>
      </c>
      <c r="G238" s="1227">
        <v>43609</v>
      </c>
      <c r="H238" s="1074">
        <v>43618</v>
      </c>
      <c r="I238" s="52">
        <f ca="1" t="shared" si="6"/>
        <v>286</v>
      </c>
      <c r="J238" s="959" t="s">
        <v>78</v>
      </c>
      <c r="K238" s="52"/>
      <c r="L238" s="338">
        <v>43639</v>
      </c>
      <c r="M238" s="338"/>
      <c r="N238" s="48" t="s">
        <v>3927</v>
      </c>
      <c r="O238" s="70" t="s">
        <v>131</v>
      </c>
      <c r="P238" s="48" t="s">
        <v>84</v>
      </c>
      <c r="Q238" s="452">
        <v>43625</v>
      </c>
      <c r="R238" s="171">
        <v>43626</v>
      </c>
      <c r="S238" s="48">
        <f ca="1" t="shared" si="7"/>
        <v>278</v>
      </c>
      <c r="T238" s="327" t="s">
        <v>47</v>
      </c>
      <c r="U238" s="1681" t="s">
        <v>3928</v>
      </c>
      <c r="V238" s="841"/>
      <c r="W238" s="841"/>
    </row>
    <row r="239" s="13" customFormat="1" ht="23.1" customHeight="1" spans="1:23">
      <c r="A239" s="1658">
        <v>7</v>
      </c>
      <c r="B239" s="1224" t="s">
        <v>39</v>
      </c>
      <c r="C239" s="706" t="s">
        <v>150</v>
      </c>
      <c r="D239" s="47" t="s">
        <v>50</v>
      </c>
      <c r="E239" s="1229">
        <v>382800</v>
      </c>
      <c r="F239" s="1430" t="s">
        <v>3929</v>
      </c>
      <c r="G239" s="1230">
        <v>43609</v>
      </c>
      <c r="H239" s="493">
        <v>43618</v>
      </c>
      <c r="I239" s="52">
        <f ca="1" t="shared" si="6"/>
        <v>286</v>
      </c>
      <c r="J239" s="959" t="s">
        <v>78</v>
      </c>
      <c r="K239" s="52"/>
      <c r="L239" s="339">
        <v>43639</v>
      </c>
      <c r="M239" s="339"/>
      <c r="N239" s="354" t="s">
        <v>3930</v>
      </c>
      <c r="O239" s="354" t="s">
        <v>105</v>
      </c>
      <c r="P239" s="354" t="s">
        <v>46</v>
      </c>
      <c r="Q239" s="452">
        <v>43623</v>
      </c>
      <c r="R239" s="171">
        <v>43625</v>
      </c>
      <c r="S239" s="1243">
        <f ca="1" t="shared" si="7"/>
        <v>279</v>
      </c>
      <c r="T239" s="327" t="s">
        <v>47</v>
      </c>
      <c r="U239" s="1681" t="s">
        <v>3931</v>
      </c>
      <c r="V239" s="842"/>
      <c r="W239" s="842"/>
    </row>
    <row r="240" s="14" customFormat="1" ht="21" customHeight="1" spans="1:23">
      <c r="A240" s="1658">
        <v>25</v>
      </c>
      <c r="B240" s="1224" t="s">
        <v>39</v>
      </c>
      <c r="C240" s="727" t="s">
        <v>176</v>
      </c>
      <c r="D240" s="348" t="s">
        <v>3468</v>
      </c>
      <c r="E240" s="1634">
        <v>413800</v>
      </c>
      <c r="F240" s="1570" t="s">
        <v>3932</v>
      </c>
      <c r="G240" s="1227">
        <v>43630</v>
      </c>
      <c r="H240" s="1074">
        <v>43639</v>
      </c>
      <c r="I240" s="52">
        <f ca="1" t="shared" si="6"/>
        <v>265</v>
      </c>
      <c r="J240" s="959" t="s">
        <v>78</v>
      </c>
      <c r="K240" s="52"/>
      <c r="L240" s="339">
        <v>43639</v>
      </c>
      <c r="M240" s="338"/>
      <c r="N240" s="1295" t="s">
        <v>3933</v>
      </c>
      <c r="O240" s="1246" t="s">
        <v>114</v>
      </c>
      <c r="P240" s="1243" t="s">
        <v>89</v>
      </c>
      <c r="Q240" s="452">
        <v>43625</v>
      </c>
      <c r="R240" s="171">
        <v>43629</v>
      </c>
      <c r="S240" s="48">
        <f ca="1" t="shared" si="7"/>
        <v>275</v>
      </c>
      <c r="T240" s="327" t="s">
        <v>47</v>
      </c>
      <c r="U240" s="1681" t="s">
        <v>3934</v>
      </c>
      <c r="V240" s="841"/>
      <c r="W240" s="841"/>
    </row>
    <row r="241" s="13" customFormat="1" ht="23.1" customHeight="1" spans="1:23">
      <c r="A241" s="1658">
        <v>39</v>
      </c>
      <c r="B241" s="1224" t="s">
        <v>39</v>
      </c>
      <c r="C241" s="727" t="s">
        <v>189</v>
      </c>
      <c r="D241" s="44" t="s">
        <v>3280</v>
      </c>
      <c r="E241" s="1228">
        <v>445200</v>
      </c>
      <c r="F241" s="43" t="s">
        <v>3935</v>
      </c>
      <c r="G241" s="132">
        <v>43474</v>
      </c>
      <c r="H241" s="1074">
        <v>43481</v>
      </c>
      <c r="I241" s="48">
        <f ca="1" t="shared" si="6"/>
        <v>423</v>
      </c>
      <c r="J241" s="688" t="s">
        <v>78</v>
      </c>
      <c r="K241" s="48"/>
      <c r="L241" s="339">
        <v>43639</v>
      </c>
      <c r="M241" s="339" t="s">
        <v>52</v>
      </c>
      <c r="N241" s="354" t="s">
        <v>3936</v>
      </c>
      <c r="O241" s="354" t="s">
        <v>88</v>
      </c>
      <c r="P241" s="354" t="s">
        <v>89</v>
      </c>
      <c r="Q241" s="423">
        <v>43625</v>
      </c>
      <c r="R241" s="171">
        <v>43626</v>
      </c>
      <c r="S241" s="48">
        <f ca="1" t="shared" si="7"/>
        <v>278</v>
      </c>
      <c r="T241" s="423" t="s">
        <v>106</v>
      </c>
      <c r="U241" s="1681" t="s">
        <v>3937</v>
      </c>
      <c r="V241" s="842"/>
      <c r="W241" s="842"/>
    </row>
    <row r="242" s="13" customFormat="1" ht="23.1" customHeight="1" spans="1:23">
      <c r="A242" s="1658">
        <v>6</v>
      </c>
      <c r="B242" s="1224" t="s">
        <v>39</v>
      </c>
      <c r="C242" s="706" t="s">
        <v>150</v>
      </c>
      <c r="D242" s="47" t="s">
        <v>50</v>
      </c>
      <c r="E242" s="1229">
        <v>382800</v>
      </c>
      <c r="F242" s="1430" t="s">
        <v>3938</v>
      </c>
      <c r="G242" s="1230">
        <v>43609</v>
      </c>
      <c r="H242" s="493">
        <v>43618</v>
      </c>
      <c r="I242" s="52">
        <f ca="1" t="shared" si="6"/>
        <v>286</v>
      </c>
      <c r="J242" s="959" t="s">
        <v>78</v>
      </c>
      <c r="K242" s="48"/>
      <c r="L242" s="339">
        <v>43639</v>
      </c>
      <c r="M242" s="339"/>
      <c r="N242" s="354" t="s">
        <v>3939</v>
      </c>
      <c r="O242" s="354" t="s">
        <v>1167</v>
      </c>
      <c r="P242" s="354" t="s">
        <v>744</v>
      </c>
      <c r="Q242" s="452">
        <v>43625</v>
      </c>
      <c r="R242" s="171">
        <v>43625</v>
      </c>
      <c r="S242" s="48">
        <f ca="1" t="shared" si="7"/>
        <v>279</v>
      </c>
      <c r="T242" s="327" t="s">
        <v>47</v>
      </c>
      <c r="U242" s="1681" t="s">
        <v>2768</v>
      </c>
      <c r="V242" s="842"/>
      <c r="W242" s="842"/>
    </row>
    <row r="243" s="14" customFormat="1" ht="21" customHeight="1" spans="1:23">
      <c r="A243" s="1658">
        <v>15</v>
      </c>
      <c r="B243" s="1224" t="s">
        <v>39</v>
      </c>
      <c r="C243" s="727" t="s">
        <v>176</v>
      </c>
      <c r="D243" s="55" t="s">
        <v>199</v>
      </c>
      <c r="E243" s="1634">
        <v>413800</v>
      </c>
      <c r="F243" s="1706" t="s">
        <v>3940</v>
      </c>
      <c r="G243" s="1227">
        <v>43566</v>
      </c>
      <c r="H243" s="1074">
        <v>43579</v>
      </c>
      <c r="I243" s="52">
        <f ca="1" t="shared" si="6"/>
        <v>325</v>
      </c>
      <c r="J243" s="959" t="s">
        <v>78</v>
      </c>
      <c r="K243" s="52"/>
      <c r="L243" s="339">
        <v>43581</v>
      </c>
      <c r="M243" s="338" t="s">
        <v>52</v>
      </c>
      <c r="N243" s="52" t="s">
        <v>3941</v>
      </c>
      <c r="O243" s="52" t="s">
        <v>3942</v>
      </c>
      <c r="P243" s="52" t="s">
        <v>744</v>
      </c>
      <c r="Q243" s="447">
        <v>43634</v>
      </c>
      <c r="R243" s="121">
        <v>43636</v>
      </c>
      <c r="S243" s="48">
        <f ca="1" t="shared" si="7"/>
        <v>268</v>
      </c>
      <c r="T243" s="327" t="s">
        <v>47</v>
      </c>
      <c r="U243" s="1681" t="s">
        <v>3943</v>
      </c>
      <c r="V243" s="1257" t="s">
        <v>2744</v>
      </c>
      <c r="W243" s="841"/>
    </row>
    <row r="244" s="14" customFormat="1" ht="23.1" customHeight="1" spans="1:23">
      <c r="A244" s="1658">
        <v>21</v>
      </c>
      <c r="B244" s="1224" t="s">
        <v>39</v>
      </c>
      <c r="C244" s="727" t="s">
        <v>176</v>
      </c>
      <c r="D244" s="44" t="s">
        <v>3280</v>
      </c>
      <c r="E244" s="1228">
        <v>413800</v>
      </c>
      <c r="F244" s="940" t="s">
        <v>3944</v>
      </c>
      <c r="G244" s="132">
        <v>43525</v>
      </c>
      <c r="H244" s="1074">
        <v>43539</v>
      </c>
      <c r="I244" s="52">
        <f ca="1" t="shared" si="6"/>
        <v>365</v>
      </c>
      <c r="J244" s="959" t="s">
        <v>78</v>
      </c>
      <c r="K244" s="52"/>
      <c r="L244" s="339">
        <v>43636</v>
      </c>
      <c r="M244" s="338" t="s">
        <v>52</v>
      </c>
      <c r="N244" s="478" t="s">
        <v>3945</v>
      </c>
      <c r="O244" s="70" t="s">
        <v>45</v>
      </c>
      <c r="P244" s="48" t="s">
        <v>59</v>
      </c>
      <c r="Q244" s="452">
        <v>43624</v>
      </c>
      <c r="R244" s="171">
        <v>43625</v>
      </c>
      <c r="S244" s="48">
        <f ca="1" t="shared" si="7"/>
        <v>279</v>
      </c>
      <c r="T244" s="327" t="s">
        <v>47</v>
      </c>
      <c r="U244" s="1681" t="s">
        <v>3946</v>
      </c>
      <c r="V244" s="841"/>
      <c r="W244" s="841"/>
    </row>
    <row r="245" s="14" customFormat="1" ht="21" customHeight="1" spans="1:23">
      <c r="A245" s="1658">
        <v>17</v>
      </c>
      <c r="B245" s="1224" t="s">
        <v>39</v>
      </c>
      <c r="C245" s="727" t="s">
        <v>176</v>
      </c>
      <c r="D245" s="348" t="s">
        <v>3529</v>
      </c>
      <c r="E245" s="1634">
        <v>413800</v>
      </c>
      <c r="F245" s="1570" t="s">
        <v>3947</v>
      </c>
      <c r="G245" s="1227">
        <v>43630</v>
      </c>
      <c r="H245" s="1074">
        <v>43642</v>
      </c>
      <c r="I245" s="52">
        <f ca="1" t="shared" si="6"/>
        <v>262</v>
      </c>
      <c r="J245" s="959" t="s">
        <v>78</v>
      </c>
      <c r="K245" s="52"/>
      <c r="L245" s="338">
        <v>43642</v>
      </c>
      <c r="M245" s="338"/>
      <c r="N245" s="1295" t="s">
        <v>3948</v>
      </c>
      <c r="O245" s="1246" t="s">
        <v>131</v>
      </c>
      <c r="P245" s="1243" t="s">
        <v>84</v>
      </c>
      <c r="Q245" s="452">
        <v>43624</v>
      </c>
      <c r="R245" s="171">
        <v>43629</v>
      </c>
      <c r="S245" s="48">
        <f ca="1" t="shared" si="7"/>
        <v>275</v>
      </c>
      <c r="T245" s="327" t="s">
        <v>106</v>
      </c>
      <c r="U245" s="1681" t="s">
        <v>3949</v>
      </c>
      <c r="V245" s="841"/>
      <c r="W245" s="841"/>
    </row>
    <row r="246" s="13" customFormat="1" ht="23.1" customHeight="1" spans="1:23">
      <c r="A246" s="1658">
        <v>16</v>
      </c>
      <c r="B246" s="1224" t="s">
        <v>39</v>
      </c>
      <c r="C246" s="706" t="s">
        <v>150</v>
      </c>
      <c r="D246" s="55" t="s">
        <v>168</v>
      </c>
      <c r="E246" s="1634">
        <v>413800</v>
      </c>
      <c r="F246" s="1718" t="s">
        <v>3950</v>
      </c>
      <c r="G246" s="1227">
        <v>43630</v>
      </c>
      <c r="H246" s="1074">
        <v>43637</v>
      </c>
      <c r="I246" s="52">
        <f ca="1" t="shared" si="6"/>
        <v>267</v>
      </c>
      <c r="J246" s="959" t="s">
        <v>78</v>
      </c>
      <c r="K246" s="52"/>
      <c r="L246" s="339">
        <v>43643</v>
      </c>
      <c r="M246" s="338"/>
      <c r="N246" s="48" t="s">
        <v>3951</v>
      </c>
      <c r="O246" s="70" t="s">
        <v>258</v>
      </c>
      <c r="P246" s="48" t="s">
        <v>59</v>
      </c>
      <c r="Q246" s="452">
        <v>43635</v>
      </c>
      <c r="R246" s="171">
        <v>43635</v>
      </c>
      <c r="S246" s="48">
        <f ca="1" t="shared" si="7"/>
        <v>269</v>
      </c>
      <c r="T246" s="327" t="s">
        <v>47</v>
      </c>
      <c r="U246" s="1681" t="s">
        <v>3952</v>
      </c>
      <c r="V246" s="841"/>
      <c r="W246" s="841"/>
    </row>
    <row r="247" s="14" customFormat="1" ht="23.1" customHeight="1" spans="1:23">
      <c r="A247" s="1658">
        <v>24</v>
      </c>
      <c r="B247" s="1224" t="s">
        <v>39</v>
      </c>
      <c r="C247" s="727" t="s">
        <v>181</v>
      </c>
      <c r="D247" s="55" t="s">
        <v>199</v>
      </c>
      <c r="E247" s="1383">
        <v>421100</v>
      </c>
      <c r="F247" s="940" t="s">
        <v>3953</v>
      </c>
      <c r="G247" s="1227">
        <v>43630</v>
      </c>
      <c r="H247" s="1074">
        <v>43637</v>
      </c>
      <c r="I247" s="52">
        <f ca="1" t="shared" si="6"/>
        <v>267</v>
      </c>
      <c r="J247" s="959" t="s">
        <v>78</v>
      </c>
      <c r="K247" s="52"/>
      <c r="L247" s="338">
        <v>43675</v>
      </c>
      <c r="M247" s="338"/>
      <c r="N247" s="478" t="s">
        <v>3954</v>
      </c>
      <c r="O247" s="70" t="s">
        <v>3955</v>
      </c>
      <c r="P247" s="48" t="s">
        <v>84</v>
      </c>
      <c r="Q247" s="452">
        <v>43638</v>
      </c>
      <c r="R247" s="171">
        <v>43639</v>
      </c>
      <c r="S247" s="48">
        <f ca="1" t="shared" si="7"/>
        <v>265</v>
      </c>
      <c r="T247" s="327" t="s">
        <v>47</v>
      </c>
      <c r="U247" s="1681" t="s">
        <v>3956</v>
      </c>
      <c r="V247" s="1257"/>
      <c r="W247" s="841"/>
    </row>
    <row r="248" s="14" customFormat="1" ht="23.1" customHeight="1" spans="1:23">
      <c r="A248" s="1658">
        <v>33</v>
      </c>
      <c r="B248" s="1224" t="s">
        <v>39</v>
      </c>
      <c r="C248" s="706" t="s">
        <v>189</v>
      </c>
      <c r="D248" s="1669" t="s">
        <v>168</v>
      </c>
      <c r="E248" s="1228">
        <v>445200</v>
      </c>
      <c r="F248" s="1570" t="s">
        <v>3957</v>
      </c>
      <c r="G248" s="132">
        <v>43640</v>
      </c>
      <c r="H248" s="1074">
        <v>43658</v>
      </c>
      <c r="I248" s="52">
        <f ca="1" t="shared" si="6"/>
        <v>246</v>
      </c>
      <c r="J248" s="959" t="s">
        <v>78</v>
      </c>
      <c r="K248" s="52"/>
      <c r="L248" s="339">
        <v>43675</v>
      </c>
      <c r="M248" s="339"/>
      <c r="N248" s="1295" t="s">
        <v>3958</v>
      </c>
      <c r="O248" s="1246" t="s">
        <v>171</v>
      </c>
      <c r="P248" s="1243" t="s">
        <v>59</v>
      </c>
      <c r="Q248" s="1400">
        <v>43625</v>
      </c>
      <c r="R248" s="171">
        <v>43641</v>
      </c>
      <c r="S248" s="48">
        <f ca="1" t="shared" si="7"/>
        <v>263</v>
      </c>
      <c r="T248" s="327" t="s">
        <v>47</v>
      </c>
      <c r="U248" s="1681" t="s">
        <v>3959</v>
      </c>
      <c r="V248" s="841"/>
      <c r="W248" s="841"/>
    </row>
    <row r="249" s="14" customFormat="1" ht="21" customHeight="1" spans="1:23">
      <c r="A249" s="1658">
        <v>18</v>
      </c>
      <c r="B249" s="1224" t="s">
        <v>39</v>
      </c>
      <c r="C249" s="706" t="s">
        <v>176</v>
      </c>
      <c r="D249" s="44" t="s">
        <v>3280</v>
      </c>
      <c r="E249" s="1228">
        <v>413800</v>
      </c>
      <c r="F249" s="55" t="s">
        <v>3960</v>
      </c>
      <c r="G249" s="56">
        <v>43510</v>
      </c>
      <c r="H249" s="1074">
        <v>43521</v>
      </c>
      <c r="I249" s="52">
        <f ca="1" t="shared" si="6"/>
        <v>383</v>
      </c>
      <c r="J249" s="959" t="s">
        <v>78</v>
      </c>
      <c r="K249" s="52"/>
      <c r="L249" s="339" t="s">
        <v>3750</v>
      </c>
      <c r="M249" s="338" t="s">
        <v>52</v>
      </c>
      <c r="N249" s="48" t="s">
        <v>3961</v>
      </c>
      <c r="O249" s="70" t="s">
        <v>258</v>
      </c>
      <c r="P249" s="48" t="s">
        <v>59</v>
      </c>
      <c r="Q249" s="452">
        <v>43615</v>
      </c>
      <c r="R249" s="171">
        <v>43615</v>
      </c>
      <c r="S249" s="48">
        <f ca="1" t="shared" si="7"/>
        <v>289</v>
      </c>
      <c r="T249" s="327" t="s">
        <v>47</v>
      </c>
      <c r="U249" s="1681" t="s">
        <v>3962</v>
      </c>
      <c r="V249" s="872" t="s">
        <v>3761</v>
      </c>
      <c r="W249" s="841"/>
    </row>
    <row r="250" s="14" customFormat="1" ht="23.1" customHeight="1" spans="1:23">
      <c r="A250" s="1658">
        <v>35</v>
      </c>
      <c r="B250" s="1224" t="s">
        <v>39</v>
      </c>
      <c r="C250" s="706" t="s">
        <v>189</v>
      </c>
      <c r="D250" s="1669" t="s">
        <v>168</v>
      </c>
      <c r="E250" s="1228">
        <v>445200</v>
      </c>
      <c r="F250" s="1570" t="s">
        <v>3963</v>
      </c>
      <c r="G250" s="132">
        <v>43640</v>
      </c>
      <c r="H250" s="1074">
        <v>43658</v>
      </c>
      <c r="I250" s="52">
        <f ca="1" t="shared" si="6"/>
        <v>246</v>
      </c>
      <c r="J250" s="959" t="s">
        <v>78</v>
      </c>
      <c r="K250" s="52"/>
      <c r="L250" s="339">
        <v>43668</v>
      </c>
      <c r="M250" s="339"/>
      <c r="N250" s="1295" t="s">
        <v>3964</v>
      </c>
      <c r="O250" s="1246" t="s">
        <v>114</v>
      </c>
      <c r="P250" s="1243" t="s">
        <v>89</v>
      </c>
      <c r="Q250" s="1400">
        <v>43629</v>
      </c>
      <c r="R250" s="171">
        <v>43641</v>
      </c>
      <c r="S250" s="48">
        <f ca="1" t="shared" si="7"/>
        <v>263</v>
      </c>
      <c r="T250" s="327" t="s">
        <v>47</v>
      </c>
      <c r="U250" s="1681" t="s">
        <v>3965</v>
      </c>
      <c r="V250" s="841"/>
      <c r="W250" s="841"/>
    </row>
    <row r="251" s="13" customFormat="1" ht="23.1" customHeight="1" spans="1:23">
      <c r="A251" s="1658">
        <v>5</v>
      </c>
      <c r="B251" s="1224" t="s">
        <v>39</v>
      </c>
      <c r="C251" s="706" t="s">
        <v>150</v>
      </c>
      <c r="D251" s="47" t="s">
        <v>50</v>
      </c>
      <c r="E251" s="1229">
        <v>382800</v>
      </c>
      <c r="F251" s="1570" t="s">
        <v>3966</v>
      </c>
      <c r="G251" s="1230">
        <v>43609</v>
      </c>
      <c r="H251" s="493">
        <v>43618</v>
      </c>
      <c r="I251" s="52">
        <f ca="1" t="shared" si="6"/>
        <v>286</v>
      </c>
      <c r="J251" s="959" t="s">
        <v>78</v>
      </c>
      <c r="K251" s="48"/>
      <c r="L251" s="339">
        <v>43643</v>
      </c>
      <c r="M251" s="339"/>
      <c r="N251" s="354" t="s">
        <v>3967</v>
      </c>
      <c r="O251" s="354" t="s">
        <v>88</v>
      </c>
      <c r="P251" s="354" t="s">
        <v>89</v>
      </c>
      <c r="Q251" s="452">
        <v>43625</v>
      </c>
      <c r="R251" s="171">
        <v>43625</v>
      </c>
      <c r="S251" s="1243">
        <f ca="1" t="shared" si="7"/>
        <v>279</v>
      </c>
      <c r="T251" s="327" t="s">
        <v>47</v>
      </c>
      <c r="U251" s="1681" t="s">
        <v>3968</v>
      </c>
      <c r="V251" s="842"/>
      <c r="W251" s="842"/>
    </row>
    <row r="252" s="14" customFormat="1" ht="21" customHeight="1" spans="1:23">
      <c r="A252" s="1658">
        <v>17</v>
      </c>
      <c r="B252" s="1224" t="s">
        <v>39</v>
      </c>
      <c r="C252" s="727" t="s">
        <v>176</v>
      </c>
      <c r="D252" s="348" t="s">
        <v>3468</v>
      </c>
      <c r="E252" s="1634">
        <v>413800</v>
      </c>
      <c r="F252" s="1570" t="s">
        <v>3969</v>
      </c>
      <c r="G252" s="1227">
        <v>43636</v>
      </c>
      <c r="H252" s="1074">
        <v>43644</v>
      </c>
      <c r="I252" s="52">
        <f ca="1" t="shared" si="6"/>
        <v>260</v>
      </c>
      <c r="J252" s="959" t="s">
        <v>78</v>
      </c>
      <c r="K252" s="52"/>
      <c r="L252" s="338">
        <v>43669</v>
      </c>
      <c r="M252" s="338"/>
      <c r="N252" s="1295" t="s">
        <v>3970</v>
      </c>
      <c r="O252" s="1246" t="s">
        <v>225</v>
      </c>
      <c r="P252" s="1243" t="s">
        <v>84</v>
      </c>
      <c r="Q252" s="452">
        <v>43620</v>
      </c>
      <c r="R252" s="171">
        <v>43636</v>
      </c>
      <c r="S252" s="48">
        <f ca="1" t="shared" si="7"/>
        <v>268</v>
      </c>
      <c r="T252" s="327" t="s">
        <v>47</v>
      </c>
      <c r="U252" s="1681" t="s">
        <v>3971</v>
      </c>
      <c r="V252" s="841"/>
      <c r="W252" s="841"/>
    </row>
    <row r="253" s="14" customFormat="1" ht="23.1" customHeight="1" spans="1:23">
      <c r="A253" s="1658">
        <v>23</v>
      </c>
      <c r="B253" s="1224" t="s">
        <v>39</v>
      </c>
      <c r="C253" s="706" t="s">
        <v>181</v>
      </c>
      <c r="D253" s="55" t="s">
        <v>199</v>
      </c>
      <c r="E253" s="1383">
        <v>421100</v>
      </c>
      <c r="F253" s="1570" t="s">
        <v>3972</v>
      </c>
      <c r="G253" s="1227">
        <v>43636</v>
      </c>
      <c r="H253" s="1074">
        <v>43649</v>
      </c>
      <c r="I253" s="52">
        <f ca="1" t="shared" si="6"/>
        <v>255</v>
      </c>
      <c r="J253" s="959" t="s">
        <v>78</v>
      </c>
      <c r="K253" s="52"/>
      <c r="L253" s="338">
        <v>43675</v>
      </c>
      <c r="M253" s="338"/>
      <c r="N253" s="478" t="s">
        <v>3973</v>
      </c>
      <c r="O253" s="70" t="s">
        <v>225</v>
      </c>
      <c r="P253" s="48" t="s">
        <v>84</v>
      </c>
      <c r="Q253" s="452">
        <v>43639</v>
      </c>
      <c r="R253" s="171">
        <v>43643</v>
      </c>
      <c r="S253" s="48">
        <f ca="1" t="shared" si="7"/>
        <v>261</v>
      </c>
      <c r="T253" s="327" t="s">
        <v>47</v>
      </c>
      <c r="U253" s="1681" t="s">
        <v>3974</v>
      </c>
      <c r="V253" s="1257"/>
      <c r="W253" s="841"/>
    </row>
    <row r="254" s="13" customFormat="1" ht="23.1" customHeight="1" spans="1:23">
      <c r="A254" s="1658">
        <v>12</v>
      </c>
      <c r="B254" s="1224" t="s">
        <v>39</v>
      </c>
      <c r="C254" s="706" t="s">
        <v>150</v>
      </c>
      <c r="D254" s="44" t="s">
        <v>3468</v>
      </c>
      <c r="E254" s="1228">
        <v>382800</v>
      </c>
      <c r="F254" s="1570" t="s">
        <v>3975</v>
      </c>
      <c r="G254" s="1227">
        <v>43636</v>
      </c>
      <c r="H254" s="1074">
        <v>43649</v>
      </c>
      <c r="I254" s="52">
        <f ca="1" t="shared" si="6"/>
        <v>255</v>
      </c>
      <c r="J254" s="959" t="s">
        <v>78</v>
      </c>
      <c r="K254" s="48"/>
      <c r="L254" s="339">
        <v>43669</v>
      </c>
      <c r="M254" s="339"/>
      <c r="N254" s="1295" t="s">
        <v>3976</v>
      </c>
      <c r="O254" s="1246" t="s">
        <v>2774</v>
      </c>
      <c r="P254" s="1243" t="s">
        <v>84</v>
      </c>
      <c r="Q254" s="452">
        <v>43621</v>
      </c>
      <c r="R254" s="171">
        <v>43636</v>
      </c>
      <c r="S254" s="48">
        <f ca="1" t="shared" si="7"/>
        <v>268</v>
      </c>
      <c r="T254" s="327" t="s">
        <v>47</v>
      </c>
      <c r="U254" s="1681" t="s">
        <v>3977</v>
      </c>
      <c r="W254" s="842"/>
    </row>
    <row r="255" s="14" customFormat="1" ht="23.1" customHeight="1" spans="1:23">
      <c r="A255" s="1658">
        <v>34</v>
      </c>
      <c r="B255" s="1224" t="s">
        <v>39</v>
      </c>
      <c r="C255" s="727" t="s">
        <v>189</v>
      </c>
      <c r="D255" s="1669" t="s">
        <v>168</v>
      </c>
      <c r="E255" s="1228">
        <v>445200</v>
      </c>
      <c r="F255" s="1570" t="s">
        <v>3978</v>
      </c>
      <c r="G255" s="132">
        <v>43640</v>
      </c>
      <c r="H255" s="1074">
        <v>43658</v>
      </c>
      <c r="I255" s="48">
        <f ca="1" t="shared" si="6"/>
        <v>246</v>
      </c>
      <c r="J255" s="688" t="s">
        <v>78</v>
      </c>
      <c r="K255" s="52"/>
      <c r="L255" s="339">
        <v>43675</v>
      </c>
      <c r="M255" s="339"/>
      <c r="N255" s="1295" t="s">
        <v>3979</v>
      </c>
      <c r="O255" s="1246" t="s">
        <v>2774</v>
      </c>
      <c r="P255" s="1243" t="s">
        <v>84</v>
      </c>
      <c r="Q255" s="1400">
        <v>43625</v>
      </c>
      <c r="R255" s="171">
        <v>43641</v>
      </c>
      <c r="S255" s="48">
        <f ca="1" t="shared" si="7"/>
        <v>263</v>
      </c>
      <c r="T255" s="327" t="s">
        <v>47</v>
      </c>
      <c r="U255" s="1681" t="s">
        <v>3980</v>
      </c>
      <c r="V255" s="841"/>
      <c r="W255" s="841"/>
    </row>
    <row r="256" s="14" customFormat="1" ht="23.1" customHeight="1" spans="1:23">
      <c r="A256" s="1658">
        <v>37</v>
      </c>
      <c r="B256" s="1224" t="s">
        <v>39</v>
      </c>
      <c r="C256" s="727" t="s">
        <v>189</v>
      </c>
      <c r="D256" s="1669" t="s">
        <v>199</v>
      </c>
      <c r="E256" s="1228">
        <v>445200</v>
      </c>
      <c r="F256" s="1570" t="s">
        <v>3981</v>
      </c>
      <c r="G256" s="132">
        <v>43640</v>
      </c>
      <c r="H256" s="1074">
        <v>43661</v>
      </c>
      <c r="I256" s="52">
        <f ca="1" t="shared" si="6"/>
        <v>243</v>
      </c>
      <c r="J256" s="959" t="s">
        <v>78</v>
      </c>
      <c r="K256" s="52"/>
      <c r="L256" s="339">
        <v>43675</v>
      </c>
      <c r="M256" s="339"/>
      <c r="N256" s="1295" t="s">
        <v>3982</v>
      </c>
      <c r="O256" s="1246" t="s">
        <v>2774</v>
      </c>
      <c r="P256" s="1243" t="s">
        <v>84</v>
      </c>
      <c r="Q256" s="452">
        <v>43625</v>
      </c>
      <c r="R256" s="171">
        <v>43641</v>
      </c>
      <c r="S256" s="48">
        <f ca="1" t="shared" si="7"/>
        <v>263</v>
      </c>
      <c r="T256" s="327" t="s">
        <v>47</v>
      </c>
      <c r="U256" s="1681" t="s">
        <v>3980</v>
      </c>
      <c r="V256" s="841"/>
      <c r="W256" s="841"/>
    </row>
    <row r="257" s="14" customFormat="1" ht="21" customHeight="1" spans="1:23">
      <c r="A257" s="1658">
        <v>16</v>
      </c>
      <c r="B257" s="1224" t="s">
        <v>39</v>
      </c>
      <c r="C257" s="727" t="s">
        <v>176</v>
      </c>
      <c r="D257" s="348" t="s">
        <v>193</v>
      </c>
      <c r="E257" s="1634">
        <v>413800</v>
      </c>
      <c r="F257" s="1570" t="s">
        <v>3983</v>
      </c>
      <c r="G257" s="1227">
        <v>43630</v>
      </c>
      <c r="H257" s="1074">
        <v>43639</v>
      </c>
      <c r="I257" s="52">
        <f ca="1" t="shared" si="6"/>
        <v>265</v>
      </c>
      <c r="J257" s="959" t="s">
        <v>78</v>
      </c>
      <c r="K257" s="52"/>
      <c r="L257" s="338">
        <v>43646</v>
      </c>
      <c r="M257" s="338"/>
      <c r="N257" s="1295" t="s">
        <v>3984</v>
      </c>
      <c r="O257" s="1246" t="s">
        <v>105</v>
      </c>
      <c r="P257" s="1243" t="s">
        <v>46</v>
      </c>
      <c r="Q257" s="452">
        <v>43610</v>
      </c>
      <c r="R257" s="171">
        <v>43634</v>
      </c>
      <c r="S257" s="48">
        <f ca="1" t="shared" si="7"/>
        <v>270</v>
      </c>
      <c r="T257" s="327" t="s">
        <v>47</v>
      </c>
      <c r="U257" s="1681" t="s">
        <v>3985</v>
      </c>
      <c r="V257" s="841"/>
      <c r="W257" s="841"/>
    </row>
    <row r="258" s="14" customFormat="1" ht="23.1" customHeight="1" spans="1:23">
      <c r="A258" s="1658">
        <v>29</v>
      </c>
      <c r="B258" s="1224" t="s">
        <v>39</v>
      </c>
      <c r="C258" s="727" t="s">
        <v>181</v>
      </c>
      <c r="D258" s="1669" t="s">
        <v>168</v>
      </c>
      <c r="E258" s="1383">
        <v>421100</v>
      </c>
      <c r="F258" s="1570" t="s">
        <v>3986</v>
      </c>
      <c r="G258" s="1227">
        <v>43636</v>
      </c>
      <c r="H258" s="1074">
        <v>43643</v>
      </c>
      <c r="I258" s="52">
        <f ca="1" t="shared" ref="I258:I321" si="8">TODAY()-H258</f>
        <v>261</v>
      </c>
      <c r="J258" s="959" t="s">
        <v>78</v>
      </c>
      <c r="K258" s="52"/>
      <c r="L258" s="338">
        <v>43657</v>
      </c>
      <c r="M258" s="338" t="s">
        <v>52</v>
      </c>
      <c r="N258" s="229" t="s">
        <v>3987</v>
      </c>
      <c r="O258" s="755" t="s">
        <v>225</v>
      </c>
      <c r="P258" s="207" t="s">
        <v>84</v>
      </c>
      <c r="Q258" s="452">
        <v>43652</v>
      </c>
      <c r="R258" s="1401">
        <v>43652</v>
      </c>
      <c r="S258" s="207">
        <f ca="1" t="shared" si="7"/>
        <v>252</v>
      </c>
      <c r="T258" s="327" t="s">
        <v>47</v>
      </c>
      <c r="U258" s="1734" t="s">
        <v>1112</v>
      </c>
      <c r="V258" s="1735"/>
      <c r="W258" s="1736"/>
    </row>
    <row r="259" s="14" customFormat="1" ht="21" customHeight="1" spans="1:23">
      <c r="A259" s="1658">
        <v>24</v>
      </c>
      <c r="B259" s="1224" t="s">
        <v>39</v>
      </c>
      <c r="C259" s="727" t="s">
        <v>176</v>
      </c>
      <c r="D259" s="55" t="s">
        <v>168</v>
      </c>
      <c r="E259" s="1634">
        <v>413800</v>
      </c>
      <c r="F259" s="1706" t="s">
        <v>3988</v>
      </c>
      <c r="G259" s="1227">
        <v>43609</v>
      </c>
      <c r="H259" s="1074">
        <v>43619</v>
      </c>
      <c r="I259" s="52">
        <f ca="1" t="shared" si="8"/>
        <v>285</v>
      </c>
      <c r="J259" s="959" t="s">
        <v>78</v>
      </c>
      <c r="K259" s="52"/>
      <c r="L259" s="339">
        <v>43615</v>
      </c>
      <c r="M259" s="339"/>
      <c r="N259" s="1242" t="s">
        <v>3989</v>
      </c>
      <c r="O259" s="1440" t="s">
        <v>70</v>
      </c>
      <c r="P259" s="1394" t="s">
        <v>59</v>
      </c>
      <c r="Q259" s="452">
        <v>43639</v>
      </c>
      <c r="R259" s="1401">
        <v>43642</v>
      </c>
      <c r="S259" s="207">
        <f ca="1" t="shared" si="7"/>
        <v>262</v>
      </c>
      <c r="T259" s="327" t="s">
        <v>47</v>
      </c>
      <c r="U259" s="1734" t="s">
        <v>3990</v>
      </c>
      <c r="V259" s="1737" t="s">
        <v>2747</v>
      </c>
      <c r="W259" s="1736"/>
    </row>
    <row r="260" s="13" customFormat="1" ht="23.1" customHeight="1" spans="1:23">
      <c r="A260" s="1658">
        <v>5</v>
      </c>
      <c r="B260" s="1224" t="s">
        <v>39</v>
      </c>
      <c r="C260" s="706" t="s">
        <v>150</v>
      </c>
      <c r="D260" s="44" t="s">
        <v>50</v>
      </c>
      <c r="E260" s="1228">
        <v>382800</v>
      </c>
      <c r="F260" s="1570" t="s">
        <v>3991</v>
      </c>
      <c r="G260" s="1227">
        <v>43609</v>
      </c>
      <c r="H260" s="1074">
        <v>43618</v>
      </c>
      <c r="I260" s="52">
        <f ca="1" t="shared" si="8"/>
        <v>286</v>
      </c>
      <c r="J260" s="959" t="s">
        <v>78</v>
      </c>
      <c r="K260" s="48"/>
      <c r="L260" s="339">
        <v>43643</v>
      </c>
      <c r="M260" s="339"/>
      <c r="N260" s="1242" t="s">
        <v>3992</v>
      </c>
      <c r="O260" s="1440" t="s">
        <v>122</v>
      </c>
      <c r="P260" s="1394" t="s">
        <v>84</v>
      </c>
      <c r="Q260" s="452">
        <v>43654</v>
      </c>
      <c r="R260" s="1401">
        <v>43655</v>
      </c>
      <c r="S260" s="1394">
        <f ca="1" t="shared" si="7"/>
        <v>249</v>
      </c>
      <c r="T260" s="327" t="s">
        <v>47</v>
      </c>
      <c r="U260" s="1734" t="s">
        <v>3993</v>
      </c>
      <c r="V260" s="1737" t="s">
        <v>2822</v>
      </c>
      <c r="W260" s="871"/>
    </row>
    <row r="261" s="14" customFormat="1" ht="21" customHeight="1" spans="1:23">
      <c r="A261" s="1658">
        <v>3</v>
      </c>
      <c r="B261" s="1224" t="s">
        <v>39</v>
      </c>
      <c r="C261" s="706" t="s">
        <v>150</v>
      </c>
      <c r="D261" s="47" t="s">
        <v>41</v>
      </c>
      <c r="E261" s="1229">
        <v>382800</v>
      </c>
      <c r="F261" s="1430" t="s">
        <v>3994</v>
      </c>
      <c r="G261" s="1230">
        <v>43609</v>
      </c>
      <c r="H261" s="493">
        <v>43618</v>
      </c>
      <c r="I261" s="52">
        <f ca="1" t="shared" si="8"/>
        <v>286</v>
      </c>
      <c r="J261" s="959" t="s">
        <v>78</v>
      </c>
      <c r="K261" s="52"/>
      <c r="L261" s="339">
        <v>43662</v>
      </c>
      <c r="M261" s="52"/>
      <c r="N261" s="207" t="s">
        <v>3995</v>
      </c>
      <c r="O261" s="755" t="s">
        <v>465</v>
      </c>
      <c r="P261" s="207" t="s">
        <v>89</v>
      </c>
      <c r="Q261" s="452">
        <v>43644</v>
      </c>
      <c r="R261" s="1401">
        <v>43644</v>
      </c>
      <c r="S261" s="1394">
        <f ca="1" t="shared" si="7"/>
        <v>260</v>
      </c>
      <c r="T261" s="327" t="s">
        <v>47</v>
      </c>
      <c r="U261" s="1734" t="s">
        <v>3996</v>
      </c>
      <c r="V261" s="799"/>
      <c r="W261" s="1736"/>
    </row>
    <row r="262" s="14" customFormat="1" ht="23.1" customHeight="1" spans="1:23">
      <c r="A262" s="1658">
        <v>33</v>
      </c>
      <c r="B262" s="1224" t="s">
        <v>39</v>
      </c>
      <c r="C262" s="727" t="s">
        <v>181</v>
      </c>
      <c r="D262" s="1669" t="s">
        <v>168</v>
      </c>
      <c r="E262" s="1383">
        <v>421100</v>
      </c>
      <c r="F262" s="1570" t="s">
        <v>3997</v>
      </c>
      <c r="G262" s="1227">
        <v>43630</v>
      </c>
      <c r="H262" s="1074">
        <v>43639</v>
      </c>
      <c r="I262" s="52">
        <f ca="1" t="shared" si="8"/>
        <v>265</v>
      </c>
      <c r="J262" s="959" t="s">
        <v>78</v>
      </c>
      <c r="K262" s="52"/>
      <c r="L262" s="338">
        <v>43662</v>
      </c>
      <c r="M262" s="338"/>
      <c r="N262" s="1731" t="s">
        <v>3998</v>
      </c>
      <c r="O262" s="755" t="s">
        <v>122</v>
      </c>
      <c r="P262" s="207" t="s">
        <v>84</v>
      </c>
      <c r="Q262" s="452">
        <v>43646</v>
      </c>
      <c r="R262" s="1401">
        <v>43647</v>
      </c>
      <c r="S262" s="207">
        <f ca="1" t="shared" si="7"/>
        <v>257</v>
      </c>
      <c r="T262" s="327" t="s">
        <v>47</v>
      </c>
      <c r="U262" s="1734"/>
      <c r="V262" s="1735"/>
      <c r="W262" s="1736"/>
    </row>
    <row r="263" s="14" customFormat="1" ht="23.1" customHeight="1" spans="1:23">
      <c r="A263" s="1658">
        <v>48</v>
      </c>
      <c r="B263" s="1224" t="s">
        <v>39</v>
      </c>
      <c r="C263" s="727" t="s">
        <v>189</v>
      </c>
      <c r="D263" s="1669" t="s">
        <v>193</v>
      </c>
      <c r="E263" s="1228">
        <v>445200</v>
      </c>
      <c r="F263" s="940" t="s">
        <v>3999</v>
      </c>
      <c r="G263" s="132">
        <v>43523</v>
      </c>
      <c r="H263" s="1074">
        <v>43537</v>
      </c>
      <c r="I263" s="52">
        <f ca="1" t="shared" si="8"/>
        <v>367</v>
      </c>
      <c r="J263" s="959" t="s">
        <v>78</v>
      </c>
      <c r="K263" s="52"/>
      <c r="L263" s="339">
        <v>43660</v>
      </c>
      <c r="M263" s="339" t="s">
        <v>52</v>
      </c>
      <c r="N263" s="1731" t="s">
        <v>4000</v>
      </c>
      <c r="O263" s="755" t="s">
        <v>4001</v>
      </c>
      <c r="P263" s="207" t="s">
        <v>14</v>
      </c>
      <c r="Q263" s="452">
        <v>43649</v>
      </c>
      <c r="R263" s="1401">
        <v>43650</v>
      </c>
      <c r="S263" s="207">
        <f ca="1" t="shared" si="7"/>
        <v>254</v>
      </c>
      <c r="T263" s="327" t="s">
        <v>47</v>
      </c>
      <c r="U263" s="1734" t="s">
        <v>4002</v>
      </c>
      <c r="V263" s="1736"/>
      <c r="W263" s="1736"/>
    </row>
    <row r="264" s="14" customFormat="1" ht="21" customHeight="1" spans="1:23">
      <c r="A264" s="1658">
        <v>18</v>
      </c>
      <c r="B264" s="1224" t="s">
        <v>39</v>
      </c>
      <c r="C264" s="727" t="s">
        <v>176</v>
      </c>
      <c r="D264" s="55" t="s">
        <v>199</v>
      </c>
      <c r="E264" s="1634">
        <v>413800</v>
      </c>
      <c r="F264" s="1570" t="s">
        <v>4003</v>
      </c>
      <c r="G264" s="1227">
        <v>43655</v>
      </c>
      <c r="H264" s="1074">
        <v>43661</v>
      </c>
      <c r="I264" s="52">
        <f ca="1" t="shared" si="8"/>
        <v>243</v>
      </c>
      <c r="J264" s="959" t="s">
        <v>78</v>
      </c>
      <c r="K264" s="52"/>
      <c r="L264" s="339">
        <v>43663</v>
      </c>
      <c r="M264" s="338"/>
      <c r="N264" s="1295" t="s">
        <v>4004</v>
      </c>
      <c r="O264" s="1440" t="s">
        <v>105</v>
      </c>
      <c r="P264" s="1394" t="s">
        <v>46</v>
      </c>
      <c r="Q264" s="447">
        <v>43629</v>
      </c>
      <c r="R264" s="1586">
        <v>43656</v>
      </c>
      <c r="S264" s="207">
        <f ca="1" t="shared" si="7"/>
        <v>248</v>
      </c>
      <c r="T264" s="327" t="s">
        <v>47</v>
      </c>
      <c r="U264" s="1734" t="s">
        <v>2844</v>
      </c>
      <c r="V264" s="1735"/>
      <c r="W264" s="1736"/>
    </row>
    <row r="265" s="13" customFormat="1" ht="23.1" customHeight="1" spans="1:23">
      <c r="A265" s="1658">
        <v>9</v>
      </c>
      <c r="B265" s="1224" t="s">
        <v>39</v>
      </c>
      <c r="C265" s="706" t="s">
        <v>150</v>
      </c>
      <c r="D265" s="44" t="s">
        <v>151</v>
      </c>
      <c r="E265" s="1228">
        <v>382800</v>
      </c>
      <c r="F265" s="1570" t="s">
        <v>4005</v>
      </c>
      <c r="G265" s="1227">
        <v>43640</v>
      </c>
      <c r="H265" s="1074">
        <v>43649</v>
      </c>
      <c r="I265" s="52">
        <f ca="1" t="shared" si="8"/>
        <v>255</v>
      </c>
      <c r="J265" s="959" t="s">
        <v>78</v>
      </c>
      <c r="K265" s="48"/>
      <c r="L265" s="339">
        <v>43667</v>
      </c>
      <c r="M265" s="284"/>
      <c r="N265" s="229" t="s">
        <v>4006</v>
      </c>
      <c r="O265" s="354" t="s">
        <v>114</v>
      </c>
      <c r="P265" s="354" t="s">
        <v>89</v>
      </c>
      <c r="Q265" s="452">
        <v>43654</v>
      </c>
      <c r="R265" s="1401">
        <v>43656</v>
      </c>
      <c r="S265" s="1394">
        <f ca="1" t="shared" si="7"/>
        <v>248</v>
      </c>
      <c r="T265" s="327" t="s">
        <v>47</v>
      </c>
      <c r="U265" s="1734" t="s">
        <v>4007</v>
      </c>
      <c r="V265" s="797"/>
      <c r="W265" s="871"/>
    </row>
    <row r="266" s="14" customFormat="1" ht="21" customHeight="1" spans="1:23">
      <c r="A266" s="1658">
        <v>19</v>
      </c>
      <c r="B266" s="1224" t="s">
        <v>39</v>
      </c>
      <c r="C266" s="727" t="s">
        <v>176</v>
      </c>
      <c r="D266" s="55" t="s">
        <v>199</v>
      </c>
      <c r="E266" s="1634">
        <v>413800</v>
      </c>
      <c r="F266" s="1570" t="s">
        <v>4008</v>
      </c>
      <c r="G266" s="1227">
        <v>43655</v>
      </c>
      <c r="H266" s="1074">
        <v>43661</v>
      </c>
      <c r="I266" s="52">
        <f ca="1" t="shared" si="8"/>
        <v>243</v>
      </c>
      <c r="J266" s="959" t="s">
        <v>78</v>
      </c>
      <c r="K266" s="52"/>
      <c r="L266" s="339">
        <v>43667</v>
      </c>
      <c r="M266" s="338"/>
      <c r="N266" s="1295" t="s">
        <v>4009</v>
      </c>
      <c r="O266" s="1440" t="s">
        <v>225</v>
      </c>
      <c r="P266" s="1394" t="s">
        <v>84</v>
      </c>
      <c r="Q266" s="447">
        <v>43656</v>
      </c>
      <c r="R266" s="1586">
        <v>43656</v>
      </c>
      <c r="S266" s="207">
        <v>0</v>
      </c>
      <c r="T266" s="327" t="s">
        <v>47</v>
      </c>
      <c r="U266" s="1734" t="s">
        <v>4010</v>
      </c>
      <c r="V266" s="1735"/>
      <c r="W266" s="1736"/>
    </row>
    <row r="267" s="14" customFormat="1" ht="23.1" customHeight="1" spans="1:23">
      <c r="A267" s="1658">
        <v>49</v>
      </c>
      <c r="B267" s="1224" t="s">
        <v>39</v>
      </c>
      <c r="C267" s="727" t="s">
        <v>189</v>
      </c>
      <c r="D267" s="1669" t="s">
        <v>199</v>
      </c>
      <c r="E267" s="1228">
        <v>445200</v>
      </c>
      <c r="F267" s="1570" t="s">
        <v>4011</v>
      </c>
      <c r="G267" s="132">
        <v>43640</v>
      </c>
      <c r="H267" s="1074">
        <v>43661</v>
      </c>
      <c r="I267" s="52">
        <f ca="1" t="shared" si="8"/>
        <v>243</v>
      </c>
      <c r="J267" s="959" t="s">
        <v>78</v>
      </c>
      <c r="K267" s="52"/>
      <c r="L267" s="339">
        <v>43667</v>
      </c>
      <c r="M267" s="339"/>
      <c r="N267" s="755" t="s">
        <v>4012</v>
      </c>
      <c r="O267" s="755" t="s">
        <v>74</v>
      </c>
      <c r="P267" s="207" t="s">
        <v>46</v>
      </c>
      <c r="Q267" s="452">
        <v>43645</v>
      </c>
      <c r="R267" s="1401">
        <v>43646</v>
      </c>
      <c r="S267" s="207">
        <f ca="1" t="shared" ref="S267:S285" si="9">TODAY()-R267</f>
        <v>258</v>
      </c>
      <c r="T267" s="327" t="s">
        <v>106</v>
      </c>
      <c r="U267" s="1734" t="s">
        <v>2847</v>
      </c>
      <c r="V267" s="1736"/>
      <c r="W267" s="1736"/>
    </row>
    <row r="268" s="13" customFormat="1" ht="23.1" customHeight="1" spans="1:23">
      <c r="A268" s="1658">
        <v>13</v>
      </c>
      <c r="B268" s="1224" t="s">
        <v>39</v>
      </c>
      <c r="C268" s="706" t="s">
        <v>150</v>
      </c>
      <c r="D268" s="44" t="s">
        <v>3297</v>
      </c>
      <c r="E268" s="1228">
        <v>382800</v>
      </c>
      <c r="F268" s="1570" t="s">
        <v>4013</v>
      </c>
      <c r="G268" s="1227">
        <v>43630</v>
      </c>
      <c r="H268" s="1074">
        <v>43639</v>
      </c>
      <c r="I268" s="52">
        <f ca="1" t="shared" si="8"/>
        <v>265</v>
      </c>
      <c r="J268" s="959" t="s">
        <v>78</v>
      </c>
      <c r="K268" s="48"/>
      <c r="L268" s="339">
        <v>43657</v>
      </c>
      <c r="M268" s="284"/>
      <c r="N268" s="229" t="s">
        <v>4014</v>
      </c>
      <c r="O268" s="354" t="s">
        <v>2396</v>
      </c>
      <c r="P268" s="354" t="s">
        <v>744</v>
      </c>
      <c r="Q268" s="452">
        <v>43648</v>
      </c>
      <c r="R268" s="1401">
        <v>43652</v>
      </c>
      <c r="S268" s="207">
        <f ca="1" t="shared" si="9"/>
        <v>252</v>
      </c>
      <c r="T268" s="327" t="s">
        <v>106</v>
      </c>
      <c r="U268" s="1734" t="s">
        <v>1112</v>
      </c>
      <c r="V268" s="797"/>
      <c r="W268" s="871"/>
    </row>
    <row r="269" s="14" customFormat="1" ht="23.1" customHeight="1" spans="1:23">
      <c r="A269" s="1658">
        <v>47</v>
      </c>
      <c r="B269" s="1224" t="s">
        <v>39</v>
      </c>
      <c r="C269" s="727" t="s">
        <v>189</v>
      </c>
      <c r="D269" s="1669" t="s">
        <v>168</v>
      </c>
      <c r="E269" s="1228">
        <v>445200</v>
      </c>
      <c r="F269" s="1570" t="s">
        <v>4015</v>
      </c>
      <c r="G269" s="132">
        <v>43640</v>
      </c>
      <c r="H269" s="1074">
        <v>43658</v>
      </c>
      <c r="I269" s="52">
        <f ca="1" t="shared" si="8"/>
        <v>246</v>
      </c>
      <c r="J269" s="959" t="s">
        <v>78</v>
      </c>
      <c r="K269" s="52"/>
      <c r="L269" s="339">
        <v>43664</v>
      </c>
      <c r="M269" s="339"/>
      <c r="N269" s="1295" t="s">
        <v>4016</v>
      </c>
      <c r="O269" s="1440" t="s">
        <v>17</v>
      </c>
      <c r="P269" s="1394" t="s">
        <v>46</v>
      </c>
      <c r="Q269" s="1400">
        <v>43632</v>
      </c>
      <c r="R269" s="1401">
        <v>43641</v>
      </c>
      <c r="S269" s="207">
        <f ca="1" t="shared" si="9"/>
        <v>263</v>
      </c>
      <c r="T269" s="327" t="s">
        <v>47</v>
      </c>
      <c r="U269" s="1734" t="s">
        <v>4017</v>
      </c>
      <c r="V269" s="1736"/>
      <c r="W269" s="1736"/>
    </row>
    <row r="270" s="14" customFormat="1" ht="23.1" customHeight="1" spans="1:23">
      <c r="A270" s="1658">
        <v>26</v>
      </c>
      <c r="B270" s="1224" t="s">
        <v>39</v>
      </c>
      <c r="C270" s="727" t="s">
        <v>176</v>
      </c>
      <c r="D270" s="1669" t="s">
        <v>3392</v>
      </c>
      <c r="E270" s="1228">
        <v>413800</v>
      </c>
      <c r="F270" s="1570" t="s">
        <v>4018</v>
      </c>
      <c r="G270" s="1227">
        <v>43653</v>
      </c>
      <c r="H270" s="1074">
        <v>43667</v>
      </c>
      <c r="I270" s="48">
        <f ca="1" t="shared" si="8"/>
        <v>237</v>
      </c>
      <c r="J270" s="959" t="s">
        <v>78</v>
      </c>
      <c r="K270" s="52"/>
      <c r="L270" s="339">
        <v>43669</v>
      </c>
      <c r="M270" s="338"/>
      <c r="N270" s="1242" t="s">
        <v>4019</v>
      </c>
      <c r="O270" s="1440" t="s">
        <v>80</v>
      </c>
      <c r="P270" s="1394" t="s">
        <v>46</v>
      </c>
      <c r="Q270" s="452">
        <v>43617</v>
      </c>
      <c r="R270" s="1401">
        <v>43653</v>
      </c>
      <c r="S270" s="207">
        <f ca="1" t="shared" si="9"/>
        <v>251</v>
      </c>
      <c r="T270" s="327" t="s">
        <v>47</v>
      </c>
      <c r="U270" s="1734" t="s">
        <v>4020</v>
      </c>
      <c r="V270" s="799"/>
      <c r="W270" s="1736"/>
    </row>
    <row r="271" s="14" customFormat="1" ht="21" customHeight="1" spans="1:23">
      <c r="A271" s="1658">
        <v>15</v>
      </c>
      <c r="B271" s="1224" t="s">
        <v>39</v>
      </c>
      <c r="C271" s="727" t="s">
        <v>176</v>
      </c>
      <c r="D271" s="55" t="s">
        <v>199</v>
      </c>
      <c r="E271" s="1634">
        <v>413800</v>
      </c>
      <c r="F271" s="43" t="s">
        <v>4021</v>
      </c>
      <c r="G271" s="56">
        <v>43525</v>
      </c>
      <c r="H271" s="56">
        <v>43546</v>
      </c>
      <c r="I271" s="52">
        <f ca="1" t="shared" si="8"/>
        <v>358</v>
      </c>
      <c r="J271" s="959" t="s">
        <v>3880</v>
      </c>
      <c r="K271" s="52"/>
      <c r="L271" s="339" t="s">
        <v>3729</v>
      </c>
      <c r="M271" s="338" t="s">
        <v>52</v>
      </c>
      <c r="N271" s="207" t="s">
        <v>4022</v>
      </c>
      <c r="O271" s="755" t="s">
        <v>122</v>
      </c>
      <c r="P271" s="207" t="s">
        <v>84</v>
      </c>
      <c r="Q271" s="452">
        <v>43670</v>
      </c>
      <c r="R271" s="1401">
        <v>43670</v>
      </c>
      <c r="S271" s="1394">
        <f ca="1" t="shared" si="9"/>
        <v>234</v>
      </c>
      <c r="T271" s="327" t="s">
        <v>47</v>
      </c>
      <c r="U271" s="1734" t="s">
        <v>4023</v>
      </c>
      <c r="V271" s="1737" t="s">
        <v>2603</v>
      </c>
      <c r="W271" s="1736"/>
    </row>
    <row r="272" s="14" customFormat="1" ht="23.1" customHeight="1" spans="1:23">
      <c r="A272" s="1658">
        <v>46</v>
      </c>
      <c r="B272" s="1224" t="s">
        <v>39</v>
      </c>
      <c r="C272" s="727" t="s">
        <v>189</v>
      </c>
      <c r="D272" s="1669" t="s">
        <v>168</v>
      </c>
      <c r="E272" s="1228">
        <v>445200</v>
      </c>
      <c r="F272" s="1570" t="s">
        <v>4024</v>
      </c>
      <c r="G272" s="132">
        <v>43655</v>
      </c>
      <c r="H272" s="1074">
        <v>43673</v>
      </c>
      <c r="I272" s="52">
        <f ca="1" t="shared" si="8"/>
        <v>231</v>
      </c>
      <c r="J272" s="959" t="s">
        <v>78</v>
      </c>
      <c r="K272" s="52"/>
      <c r="L272" s="339">
        <v>43674</v>
      </c>
      <c r="M272" s="339"/>
      <c r="N272" s="1295" t="s">
        <v>4025</v>
      </c>
      <c r="O272" s="1440" t="s">
        <v>258</v>
      </c>
      <c r="P272" s="1394" t="s">
        <v>59</v>
      </c>
      <c r="Q272" s="1400">
        <v>43646</v>
      </c>
      <c r="R272" s="1401">
        <v>43656</v>
      </c>
      <c r="S272" s="207">
        <f ca="1" t="shared" si="9"/>
        <v>248</v>
      </c>
      <c r="T272" s="327" t="s">
        <v>47</v>
      </c>
      <c r="U272" s="1734" t="s">
        <v>4026</v>
      </c>
      <c r="V272" s="1736"/>
      <c r="W272" s="1736"/>
    </row>
    <row r="273" s="14" customFormat="1" ht="21" customHeight="1" spans="1:23">
      <c r="A273" s="1658">
        <v>34</v>
      </c>
      <c r="B273" s="1224" t="s">
        <v>39</v>
      </c>
      <c r="C273" s="727" t="s">
        <v>181</v>
      </c>
      <c r="D273" s="55" t="s">
        <v>199</v>
      </c>
      <c r="E273" s="1383">
        <v>421100</v>
      </c>
      <c r="F273" s="1570" t="s">
        <v>4027</v>
      </c>
      <c r="G273" s="1227">
        <v>43636</v>
      </c>
      <c r="H273" s="1074">
        <v>43643</v>
      </c>
      <c r="I273" s="52">
        <f ca="1" t="shared" si="8"/>
        <v>261</v>
      </c>
      <c r="J273" s="959" t="s">
        <v>78</v>
      </c>
      <c r="K273" s="52"/>
      <c r="L273" s="338">
        <v>43674</v>
      </c>
      <c r="M273" s="338" t="s">
        <v>52</v>
      </c>
      <c r="N273" s="1731" t="s">
        <v>4028</v>
      </c>
      <c r="O273" s="207" t="s">
        <v>258</v>
      </c>
      <c r="P273" s="207" t="s">
        <v>59</v>
      </c>
      <c r="Q273" s="452">
        <v>43666</v>
      </c>
      <c r="R273" s="1401">
        <v>43667</v>
      </c>
      <c r="S273" s="207">
        <f ca="1" t="shared" si="9"/>
        <v>237</v>
      </c>
      <c r="T273" s="327" t="s">
        <v>106</v>
      </c>
      <c r="U273" s="1734" t="s">
        <v>4029</v>
      </c>
      <c r="V273" s="1735"/>
      <c r="W273" s="1736"/>
    </row>
    <row r="274" s="14" customFormat="1" ht="23.1" customHeight="1" spans="1:23">
      <c r="A274" s="1658">
        <v>53</v>
      </c>
      <c r="B274" s="1224" t="s">
        <v>39</v>
      </c>
      <c r="C274" s="706" t="s">
        <v>214</v>
      </c>
      <c r="D274" s="47" t="s">
        <v>3886</v>
      </c>
      <c r="E274" s="1385">
        <v>475000</v>
      </c>
      <c r="F274" s="1430" t="s">
        <v>4030</v>
      </c>
      <c r="G274" s="136">
        <v>43655</v>
      </c>
      <c r="H274" s="493">
        <v>43674</v>
      </c>
      <c r="I274" s="52">
        <f ca="1" t="shared" si="8"/>
        <v>230</v>
      </c>
      <c r="J274" s="959" t="s">
        <v>78</v>
      </c>
      <c r="K274" s="52"/>
      <c r="L274" s="339">
        <v>43674</v>
      </c>
      <c r="M274" s="339"/>
      <c r="N274" s="1247" t="s">
        <v>4031</v>
      </c>
      <c r="O274" s="1626" t="s">
        <v>45</v>
      </c>
      <c r="P274" s="1280" t="s">
        <v>59</v>
      </c>
      <c r="Q274" s="452">
        <v>43621</v>
      </c>
      <c r="R274" s="1401">
        <v>43656</v>
      </c>
      <c r="S274" s="207">
        <f ca="1" t="shared" si="9"/>
        <v>248</v>
      </c>
      <c r="T274" s="1247" t="s">
        <v>47</v>
      </c>
      <c r="U274" s="1734" t="s">
        <v>4032</v>
      </c>
      <c r="V274" s="1736"/>
      <c r="W274" s="1736"/>
    </row>
    <row r="275" s="14" customFormat="1" ht="23.1" customHeight="1" spans="1:23">
      <c r="A275" s="1658">
        <v>49</v>
      </c>
      <c r="B275" s="1224" t="s">
        <v>39</v>
      </c>
      <c r="C275" s="727" t="s">
        <v>189</v>
      </c>
      <c r="D275" s="1662" t="s">
        <v>199</v>
      </c>
      <c r="E275" s="1229">
        <v>445200</v>
      </c>
      <c r="F275" s="1430" t="s">
        <v>4033</v>
      </c>
      <c r="G275" s="136">
        <v>43655</v>
      </c>
      <c r="H275" s="493">
        <v>43674</v>
      </c>
      <c r="I275" s="52">
        <f ca="1" t="shared" si="8"/>
        <v>230</v>
      </c>
      <c r="J275" s="959" t="s">
        <v>78</v>
      </c>
      <c r="K275" s="52"/>
      <c r="L275" s="339">
        <v>43674</v>
      </c>
      <c r="M275" s="339"/>
      <c r="N275" s="1295" t="s">
        <v>4034</v>
      </c>
      <c r="O275" s="1440" t="s">
        <v>80</v>
      </c>
      <c r="P275" s="1394" t="s">
        <v>46</v>
      </c>
      <c r="Q275" s="1400">
        <v>43666</v>
      </c>
      <c r="R275" s="1401">
        <v>43667</v>
      </c>
      <c r="S275" s="207">
        <f ca="1" t="shared" si="9"/>
        <v>237</v>
      </c>
      <c r="T275" s="327" t="s">
        <v>106</v>
      </c>
      <c r="U275" s="1734" t="s">
        <v>4035</v>
      </c>
      <c r="V275" s="1736"/>
      <c r="W275" s="1736"/>
    </row>
    <row r="276" s="13" customFormat="1" ht="23.1" customHeight="1" spans="1:23">
      <c r="A276" s="1658">
        <v>14</v>
      </c>
      <c r="B276" s="1224" t="s">
        <v>39</v>
      </c>
      <c r="C276" s="706" t="s">
        <v>165</v>
      </c>
      <c r="D276" s="44" t="s">
        <v>3297</v>
      </c>
      <c r="E276" s="1228">
        <v>392800</v>
      </c>
      <c r="F276" s="1718" t="s">
        <v>4036</v>
      </c>
      <c r="G276" s="1227">
        <v>43653</v>
      </c>
      <c r="H276" s="1074">
        <v>43672</v>
      </c>
      <c r="I276" s="52">
        <f ca="1" t="shared" si="8"/>
        <v>232</v>
      </c>
      <c r="J276" s="959" t="s">
        <v>78</v>
      </c>
      <c r="K276" s="955" t="s">
        <v>4037</v>
      </c>
      <c r="L276" s="339">
        <v>43675</v>
      </c>
      <c r="M276" s="284"/>
      <c r="N276" s="229" t="s">
        <v>4038</v>
      </c>
      <c r="O276" s="354" t="s">
        <v>12</v>
      </c>
      <c r="P276" s="354" t="s">
        <v>59</v>
      </c>
      <c r="Q276" s="452">
        <v>43669</v>
      </c>
      <c r="R276" s="1401">
        <v>43669</v>
      </c>
      <c r="S276" s="1394">
        <f ca="1" t="shared" si="9"/>
        <v>235</v>
      </c>
      <c r="T276" s="327" t="s">
        <v>106</v>
      </c>
      <c r="U276" s="1734" t="s">
        <v>4039</v>
      </c>
      <c r="V276" s="797"/>
      <c r="W276" s="871"/>
    </row>
    <row r="277" s="14" customFormat="1" ht="23.1" customHeight="1" spans="1:23">
      <c r="A277" s="1658">
        <v>34</v>
      </c>
      <c r="B277" s="1224" t="s">
        <v>39</v>
      </c>
      <c r="C277" s="727" t="s">
        <v>181</v>
      </c>
      <c r="D277" s="207" t="s">
        <v>199</v>
      </c>
      <c r="E277" s="1730">
        <v>423900</v>
      </c>
      <c r="F277" s="1394" t="s">
        <v>4040</v>
      </c>
      <c r="G277" s="1635">
        <v>43653</v>
      </c>
      <c r="H277" s="1074">
        <v>43669</v>
      </c>
      <c r="I277" s="52">
        <f ca="1" t="shared" si="8"/>
        <v>235</v>
      </c>
      <c r="J277" s="959" t="s">
        <v>78</v>
      </c>
      <c r="K277" s="865"/>
      <c r="L277" s="338">
        <v>43675</v>
      </c>
      <c r="M277" s="338"/>
      <c r="N277" s="229" t="s">
        <v>4041</v>
      </c>
      <c r="O277" s="755" t="s">
        <v>225</v>
      </c>
      <c r="P277" s="207" t="s">
        <v>84</v>
      </c>
      <c r="Q277" s="452">
        <v>43671</v>
      </c>
      <c r="R277" s="1401">
        <v>43671</v>
      </c>
      <c r="S277" s="207">
        <f ca="1" t="shared" si="9"/>
        <v>233</v>
      </c>
      <c r="T277" s="327" t="s">
        <v>47</v>
      </c>
      <c r="U277" s="1734" t="s">
        <v>4042</v>
      </c>
      <c r="V277" s="1735"/>
      <c r="W277" s="1736"/>
    </row>
    <row r="278" s="14" customFormat="1" ht="21" customHeight="1" spans="1:23">
      <c r="A278" s="1658">
        <v>3</v>
      </c>
      <c r="B278" s="1224" t="s">
        <v>39</v>
      </c>
      <c r="C278" s="706" t="s">
        <v>150</v>
      </c>
      <c r="D278" s="44" t="s">
        <v>41</v>
      </c>
      <c r="E278" s="1228">
        <v>382800</v>
      </c>
      <c r="F278" s="1570" t="s">
        <v>4043</v>
      </c>
      <c r="G278" s="1227">
        <v>43630</v>
      </c>
      <c r="H278" s="1074">
        <v>43636</v>
      </c>
      <c r="I278" s="52">
        <f ca="1" t="shared" si="8"/>
        <v>268</v>
      </c>
      <c r="J278" s="959" t="s">
        <v>78</v>
      </c>
      <c r="K278" s="865"/>
      <c r="L278" s="339">
        <v>43675</v>
      </c>
      <c r="M278" s="284"/>
      <c r="N278" s="1242" t="s">
        <v>4044</v>
      </c>
      <c r="O278" s="1440" t="s">
        <v>122</v>
      </c>
      <c r="P278" s="1394" t="s">
        <v>84</v>
      </c>
      <c r="Q278" s="452">
        <v>43666</v>
      </c>
      <c r="R278" s="1401">
        <v>43666</v>
      </c>
      <c r="S278" s="1394">
        <f ca="1" t="shared" si="9"/>
        <v>238</v>
      </c>
      <c r="T278" s="327" t="s">
        <v>47</v>
      </c>
      <c r="U278" s="1734" t="s">
        <v>4042</v>
      </c>
      <c r="V278" s="799"/>
      <c r="W278" s="1736"/>
    </row>
    <row r="279" s="14" customFormat="1" ht="21" customHeight="1" spans="1:23">
      <c r="A279" s="1658">
        <v>15</v>
      </c>
      <c r="B279" s="1224" t="s">
        <v>39</v>
      </c>
      <c r="C279" s="727" t="s">
        <v>176</v>
      </c>
      <c r="D279" s="55" t="s">
        <v>199</v>
      </c>
      <c r="E279" s="1634">
        <v>413800</v>
      </c>
      <c r="F279" s="1570" t="s">
        <v>4045</v>
      </c>
      <c r="G279" s="1227">
        <v>43657</v>
      </c>
      <c r="H279" s="1074">
        <v>43664</v>
      </c>
      <c r="I279" s="52">
        <f ca="1" t="shared" si="8"/>
        <v>240</v>
      </c>
      <c r="J279" s="959" t="s">
        <v>78</v>
      </c>
      <c r="K279" s="1614"/>
      <c r="L279" s="339">
        <v>43675</v>
      </c>
      <c r="M279" s="338"/>
      <c r="N279" s="1731" t="s">
        <v>4046</v>
      </c>
      <c r="O279" s="207" t="s">
        <v>12</v>
      </c>
      <c r="P279" s="207" t="s">
        <v>59</v>
      </c>
      <c r="Q279" s="452">
        <v>43673</v>
      </c>
      <c r="R279" s="1401">
        <v>43674</v>
      </c>
      <c r="S279" s="207">
        <f ca="1" t="shared" si="9"/>
        <v>230</v>
      </c>
      <c r="T279" s="327" t="s">
        <v>106</v>
      </c>
      <c r="U279" s="1734" t="s">
        <v>4047</v>
      </c>
      <c r="V279" s="1735"/>
      <c r="W279" s="1736"/>
    </row>
    <row r="280" s="14" customFormat="1" ht="23.1" customHeight="1" spans="1:23">
      <c r="A280" s="1658">
        <v>45</v>
      </c>
      <c r="B280" s="1224" t="s">
        <v>39</v>
      </c>
      <c r="C280" s="727" t="s">
        <v>189</v>
      </c>
      <c r="D280" s="1669" t="s">
        <v>168</v>
      </c>
      <c r="E280" s="1228">
        <v>445200</v>
      </c>
      <c r="F280" s="1570" t="s">
        <v>4048</v>
      </c>
      <c r="G280" s="132">
        <v>43655</v>
      </c>
      <c r="H280" s="1074">
        <v>43672</v>
      </c>
      <c r="I280" s="52">
        <f ca="1" t="shared" si="8"/>
        <v>232</v>
      </c>
      <c r="J280" s="959" t="s">
        <v>78</v>
      </c>
      <c r="K280" s="1614"/>
      <c r="L280" s="339">
        <v>43676</v>
      </c>
      <c r="M280" s="339"/>
      <c r="N280" s="1295" t="s">
        <v>4049</v>
      </c>
      <c r="O280" s="1440" t="s">
        <v>109</v>
      </c>
      <c r="P280" s="1394" t="s">
        <v>89</v>
      </c>
      <c r="Q280" s="1400">
        <v>43671</v>
      </c>
      <c r="R280" s="1401">
        <v>43672</v>
      </c>
      <c r="S280" s="207">
        <f ca="1" t="shared" si="9"/>
        <v>232</v>
      </c>
      <c r="T280" s="327" t="s">
        <v>106</v>
      </c>
      <c r="U280" s="1734" t="s">
        <v>4050</v>
      </c>
      <c r="V280" s="1736"/>
      <c r="W280" s="1736"/>
    </row>
    <row r="281" s="13" customFormat="1" ht="23.1" customHeight="1" spans="1:23">
      <c r="A281" s="1658">
        <v>4</v>
      </c>
      <c r="B281" s="1224" t="s">
        <v>39</v>
      </c>
      <c r="C281" s="706" t="s">
        <v>150</v>
      </c>
      <c r="D281" s="44" t="s">
        <v>50</v>
      </c>
      <c r="E281" s="1228">
        <v>382800</v>
      </c>
      <c r="F281" s="1570" t="s">
        <v>4051</v>
      </c>
      <c r="G281" s="1227">
        <v>43660</v>
      </c>
      <c r="H281" s="1074">
        <v>43675</v>
      </c>
      <c r="I281" s="52">
        <f ca="1" t="shared" si="8"/>
        <v>229</v>
      </c>
      <c r="J281" s="959" t="s">
        <v>78</v>
      </c>
      <c r="K281" s="955" t="s">
        <v>4052</v>
      </c>
      <c r="L281" s="339">
        <v>43705</v>
      </c>
      <c r="M281" s="339"/>
      <c r="N281" s="229" t="s">
        <v>4053</v>
      </c>
      <c r="O281" s="354" t="s">
        <v>45</v>
      </c>
      <c r="P281" s="354" t="s">
        <v>59</v>
      </c>
      <c r="Q281" s="452">
        <v>43662</v>
      </c>
      <c r="R281" s="1401">
        <v>43663</v>
      </c>
      <c r="S281" s="1394">
        <f ca="1" t="shared" si="9"/>
        <v>241</v>
      </c>
      <c r="T281" s="327" t="s">
        <v>47</v>
      </c>
      <c r="U281" s="1738" t="s">
        <v>4054</v>
      </c>
      <c r="V281" s="1737"/>
      <c r="W281" s="871"/>
    </row>
    <row r="282" s="14" customFormat="1" ht="21" customHeight="1" spans="1:23">
      <c r="A282" s="1658">
        <v>23</v>
      </c>
      <c r="B282" s="1224" t="s">
        <v>39</v>
      </c>
      <c r="C282" s="727" t="s">
        <v>176</v>
      </c>
      <c r="D282" s="55" t="s">
        <v>168</v>
      </c>
      <c r="E282" s="1634">
        <v>413800</v>
      </c>
      <c r="F282" s="1570" t="s">
        <v>4055</v>
      </c>
      <c r="G282" s="1227">
        <v>43660</v>
      </c>
      <c r="H282" s="1074">
        <v>43675</v>
      </c>
      <c r="I282" s="52">
        <f ca="1" t="shared" si="8"/>
        <v>229</v>
      </c>
      <c r="J282" s="959" t="s">
        <v>78</v>
      </c>
      <c r="K282" s="1614"/>
      <c r="L282" s="339">
        <v>43676</v>
      </c>
      <c r="M282" s="339"/>
      <c r="N282" s="1732" t="s">
        <v>4056</v>
      </c>
      <c r="O282" s="1440" t="s">
        <v>45</v>
      </c>
      <c r="P282" s="1394" t="s">
        <v>46</v>
      </c>
      <c r="Q282" s="452">
        <v>43659</v>
      </c>
      <c r="R282" s="1401">
        <v>43659</v>
      </c>
      <c r="S282" s="207">
        <f ca="1" t="shared" si="9"/>
        <v>245</v>
      </c>
      <c r="T282" s="327" t="s">
        <v>47</v>
      </c>
      <c r="U282" s="1734" t="s">
        <v>4057</v>
      </c>
      <c r="V282" s="1737"/>
      <c r="W282" s="1736"/>
    </row>
    <row r="283" s="14" customFormat="1" ht="21" customHeight="1" spans="1:23">
      <c r="A283" s="1658">
        <v>20</v>
      </c>
      <c r="B283" s="1224" t="s">
        <v>39</v>
      </c>
      <c r="C283" s="706" t="s">
        <v>176</v>
      </c>
      <c r="D283" s="55" t="s">
        <v>168</v>
      </c>
      <c r="E283" s="1634">
        <v>413800</v>
      </c>
      <c r="F283" s="1570" t="s">
        <v>4058</v>
      </c>
      <c r="G283" s="1227">
        <v>43658</v>
      </c>
      <c r="H283" s="1074">
        <v>43673</v>
      </c>
      <c r="I283" s="52">
        <f ca="1" t="shared" si="8"/>
        <v>231</v>
      </c>
      <c r="J283" s="959" t="s">
        <v>78</v>
      </c>
      <c r="K283" s="1614"/>
      <c r="L283" s="339">
        <v>43675</v>
      </c>
      <c r="M283" s="339"/>
      <c r="N283" s="1247" t="s">
        <v>4059</v>
      </c>
      <c r="O283" s="1248" t="s">
        <v>80</v>
      </c>
      <c r="P283" s="1249" t="s">
        <v>46</v>
      </c>
      <c r="Q283" s="452">
        <v>43649</v>
      </c>
      <c r="R283" s="1401">
        <v>43658</v>
      </c>
      <c r="S283" s="207">
        <f ca="1" t="shared" si="9"/>
        <v>246</v>
      </c>
      <c r="T283" s="327" t="s">
        <v>47</v>
      </c>
      <c r="U283" s="1734" t="s">
        <v>4060</v>
      </c>
      <c r="V283" s="1737"/>
      <c r="W283" s="1736"/>
    </row>
    <row r="284" s="14" customFormat="1" ht="21" customHeight="1" spans="1:23">
      <c r="A284" s="1658">
        <v>21</v>
      </c>
      <c r="B284" s="1224" t="s">
        <v>39</v>
      </c>
      <c r="C284" s="727" t="s">
        <v>176</v>
      </c>
      <c r="D284" s="55" t="s">
        <v>168</v>
      </c>
      <c r="E284" s="1634">
        <v>413800</v>
      </c>
      <c r="F284" s="1570" t="s">
        <v>4061</v>
      </c>
      <c r="G284" s="1227">
        <v>43660</v>
      </c>
      <c r="H284" s="1074">
        <v>43675</v>
      </c>
      <c r="I284" s="52">
        <f ca="1" t="shared" si="8"/>
        <v>229</v>
      </c>
      <c r="J284" s="959" t="s">
        <v>78</v>
      </c>
      <c r="K284" s="1614"/>
      <c r="L284" s="339">
        <v>43676</v>
      </c>
      <c r="M284" s="339"/>
      <c r="N284" s="1733" t="s">
        <v>4062</v>
      </c>
      <c r="O284" s="1248" t="s">
        <v>80</v>
      </c>
      <c r="P284" s="1249" t="s">
        <v>46</v>
      </c>
      <c r="Q284" s="1382">
        <v>43659</v>
      </c>
      <c r="R284" s="1401">
        <v>43660</v>
      </c>
      <c r="S284" s="207">
        <f ca="1" t="shared" si="9"/>
        <v>244</v>
      </c>
      <c r="T284" s="1247" t="s">
        <v>106</v>
      </c>
      <c r="U284" s="1734" t="s">
        <v>4020</v>
      </c>
      <c r="V284" s="1737"/>
      <c r="W284" s="1736"/>
    </row>
    <row r="285" s="14" customFormat="1" ht="21" customHeight="1" spans="1:23">
      <c r="A285" s="1658">
        <v>12</v>
      </c>
      <c r="B285" s="1224" t="s">
        <v>39</v>
      </c>
      <c r="C285" s="727" t="s">
        <v>176</v>
      </c>
      <c r="D285" s="43" t="s">
        <v>199</v>
      </c>
      <c r="E285" s="1631">
        <v>413800</v>
      </c>
      <c r="F285" s="1570" t="s">
        <v>4063</v>
      </c>
      <c r="G285" s="1230">
        <v>43636</v>
      </c>
      <c r="H285" s="56">
        <v>43649</v>
      </c>
      <c r="I285" s="52">
        <f ca="1" t="shared" si="8"/>
        <v>255</v>
      </c>
      <c r="J285" s="959" t="s">
        <v>78</v>
      </c>
      <c r="K285" s="1614"/>
      <c r="L285" s="339">
        <v>43675</v>
      </c>
      <c r="M285" s="338"/>
      <c r="N285" s="1295" t="s">
        <v>4064</v>
      </c>
      <c r="O285" s="1440" t="s">
        <v>171</v>
      </c>
      <c r="P285" s="1394" t="s">
        <v>59</v>
      </c>
      <c r="Q285" s="447">
        <v>43666</v>
      </c>
      <c r="R285" s="1586">
        <v>43669</v>
      </c>
      <c r="S285" s="207">
        <f ca="1" t="shared" si="9"/>
        <v>235</v>
      </c>
      <c r="T285" s="327" t="s">
        <v>47</v>
      </c>
      <c r="U285" s="1734" t="s">
        <v>4065</v>
      </c>
      <c r="V285" s="1735"/>
      <c r="W285" s="1736"/>
    </row>
    <row r="286" s="796" customFormat="1" ht="23.1" customHeight="1" spans="1:22">
      <c r="A286" s="494">
        <v>3</v>
      </c>
      <c r="B286" s="1224" t="s">
        <v>39</v>
      </c>
      <c r="C286" s="1089" t="s">
        <v>374</v>
      </c>
      <c r="D286" s="1424" t="s">
        <v>455</v>
      </c>
      <c r="E286" s="1228">
        <v>218800</v>
      </c>
      <c r="F286" s="1430" t="s">
        <v>4066</v>
      </c>
      <c r="G286" s="171">
        <v>43668</v>
      </c>
      <c r="H286" s="1074">
        <v>43670</v>
      </c>
      <c r="I286" s="52">
        <f ca="1" t="shared" si="8"/>
        <v>234</v>
      </c>
      <c r="J286" s="959" t="s">
        <v>4067</v>
      </c>
      <c r="K286" s="865"/>
      <c r="L286" s="338">
        <v>43675</v>
      </c>
      <c r="M286" s="632" t="s">
        <v>4068</v>
      </c>
      <c r="N286" s="1115" t="s">
        <v>4069</v>
      </c>
      <c r="O286" s="70" t="s">
        <v>12</v>
      </c>
      <c r="P286" s="48" t="s">
        <v>59</v>
      </c>
      <c r="Q286" s="452">
        <v>43677</v>
      </c>
      <c r="R286" s="452">
        <v>43677</v>
      </c>
      <c r="S286" s="48" t="s">
        <v>106</v>
      </c>
      <c r="T286" s="277"/>
      <c r="U286" s="1057"/>
      <c r="V286" s="1452"/>
    </row>
    <row r="287" s="14" customFormat="1" ht="21" customHeight="1" spans="1:23">
      <c r="A287" s="1658">
        <v>1</v>
      </c>
      <c r="B287" s="1224" t="s">
        <v>39</v>
      </c>
      <c r="C287" s="706" t="s">
        <v>150</v>
      </c>
      <c r="D287" s="47" t="s">
        <v>41</v>
      </c>
      <c r="E287" s="1228">
        <v>382800</v>
      </c>
      <c r="F287" s="52" t="s">
        <v>4070</v>
      </c>
      <c r="G287" s="136">
        <v>43475</v>
      </c>
      <c r="H287" s="493">
        <v>43487</v>
      </c>
      <c r="I287" s="52">
        <f ca="1" t="shared" si="8"/>
        <v>417</v>
      </c>
      <c r="J287" s="959" t="s">
        <v>78</v>
      </c>
      <c r="K287" s="1614"/>
      <c r="L287" s="339" t="s">
        <v>3742</v>
      </c>
      <c r="M287" s="339" t="s">
        <v>52</v>
      </c>
      <c r="N287" s="1242" t="s">
        <v>4071</v>
      </c>
      <c r="O287" s="1246" t="s">
        <v>70</v>
      </c>
      <c r="P287" s="1243" t="s">
        <v>59</v>
      </c>
      <c r="Q287" s="452">
        <v>43652</v>
      </c>
      <c r="R287" s="1401">
        <v>43657</v>
      </c>
      <c r="S287" s="1394">
        <f ca="1" t="shared" ref="S287:S350" si="10">TODAY()-R287</f>
        <v>247</v>
      </c>
      <c r="T287" s="354" t="s">
        <v>106</v>
      </c>
      <c r="U287" s="1734" t="s">
        <v>4072</v>
      </c>
      <c r="V287" s="1739" t="s">
        <v>3798</v>
      </c>
      <c r="W287" s="1736"/>
    </row>
    <row r="288" s="14" customFormat="1" ht="23.1" customHeight="1" spans="1:23">
      <c r="A288" s="1658">
        <v>42</v>
      </c>
      <c r="B288" s="1224" t="s">
        <v>39</v>
      </c>
      <c r="C288" s="727" t="s">
        <v>189</v>
      </c>
      <c r="D288" s="1662" t="s">
        <v>156</v>
      </c>
      <c r="E288" s="1229">
        <v>445200</v>
      </c>
      <c r="F288" s="1430" t="s">
        <v>4073</v>
      </c>
      <c r="G288" s="136">
        <v>43655</v>
      </c>
      <c r="H288" s="493">
        <v>43674</v>
      </c>
      <c r="I288" s="52">
        <f ca="1" t="shared" si="8"/>
        <v>230</v>
      </c>
      <c r="J288" s="959" t="s">
        <v>78</v>
      </c>
      <c r="K288" s="1614"/>
      <c r="L288" s="339">
        <v>43705</v>
      </c>
      <c r="M288" s="339"/>
      <c r="N288" s="1295" t="s">
        <v>4074</v>
      </c>
      <c r="O288" s="1440" t="s">
        <v>225</v>
      </c>
      <c r="P288" s="1394" t="s">
        <v>84</v>
      </c>
      <c r="Q288" s="1400">
        <v>43666</v>
      </c>
      <c r="R288" s="1401">
        <v>43666</v>
      </c>
      <c r="S288" s="207">
        <f ca="1" t="shared" si="10"/>
        <v>238</v>
      </c>
      <c r="T288" s="327" t="s">
        <v>106</v>
      </c>
      <c r="U288" s="1734" t="s">
        <v>4075</v>
      </c>
      <c r="V288" s="1736"/>
      <c r="W288" s="1736"/>
    </row>
    <row r="289" s="14" customFormat="1" ht="23.1" customHeight="1" spans="1:23">
      <c r="A289" s="1658">
        <v>22</v>
      </c>
      <c r="B289" s="1224" t="s">
        <v>39</v>
      </c>
      <c r="C289" s="727" t="s">
        <v>176</v>
      </c>
      <c r="D289" s="44" t="s">
        <v>3280</v>
      </c>
      <c r="E289" s="1228">
        <v>413800</v>
      </c>
      <c r="F289" s="1570" t="s">
        <v>4076</v>
      </c>
      <c r="G289" s="132">
        <v>43554</v>
      </c>
      <c r="H289" s="1074">
        <v>43563</v>
      </c>
      <c r="I289" s="52">
        <f ca="1" t="shared" si="8"/>
        <v>341</v>
      </c>
      <c r="J289" s="959" t="s">
        <v>78</v>
      </c>
      <c r="K289" s="1614"/>
      <c r="L289" s="339">
        <v>43675</v>
      </c>
      <c r="M289" s="338" t="s">
        <v>52</v>
      </c>
      <c r="N289" s="478" t="s">
        <v>4077</v>
      </c>
      <c r="O289" s="755" t="s">
        <v>122</v>
      </c>
      <c r="P289" s="207" t="s">
        <v>84</v>
      </c>
      <c r="Q289" s="452">
        <v>43673</v>
      </c>
      <c r="R289" s="1401">
        <v>43673</v>
      </c>
      <c r="S289" s="207">
        <f ca="1" t="shared" si="10"/>
        <v>231</v>
      </c>
      <c r="T289" s="327" t="s">
        <v>47</v>
      </c>
      <c r="U289" s="1734" t="s">
        <v>4078</v>
      </c>
      <c r="V289" s="1736"/>
      <c r="W289" s="1736"/>
    </row>
    <row r="290" s="13" customFormat="1" ht="23.1" customHeight="1" spans="1:23">
      <c r="A290" s="1658">
        <v>5</v>
      </c>
      <c r="B290" s="1224" t="s">
        <v>39</v>
      </c>
      <c r="C290" s="706" t="s">
        <v>150</v>
      </c>
      <c r="D290" s="44" t="s">
        <v>50</v>
      </c>
      <c r="E290" s="1228">
        <v>382800</v>
      </c>
      <c r="F290" s="1570" t="s">
        <v>4079</v>
      </c>
      <c r="G290" s="1227">
        <v>43660</v>
      </c>
      <c r="H290" s="1074">
        <v>43675</v>
      </c>
      <c r="I290" s="52">
        <f ca="1" t="shared" si="8"/>
        <v>229</v>
      </c>
      <c r="J290" s="959" t="s">
        <v>78</v>
      </c>
      <c r="K290" s="955"/>
      <c r="L290" s="339">
        <v>43676</v>
      </c>
      <c r="M290" s="339"/>
      <c r="N290" s="1247" t="s">
        <v>4080</v>
      </c>
      <c r="O290" s="1248" t="s">
        <v>80</v>
      </c>
      <c r="P290" s="1249" t="s">
        <v>46</v>
      </c>
      <c r="Q290" s="1382">
        <v>43659</v>
      </c>
      <c r="R290" s="1401">
        <v>43660</v>
      </c>
      <c r="S290" s="1394">
        <f ca="1" t="shared" si="10"/>
        <v>244</v>
      </c>
      <c r="T290" s="327" t="s">
        <v>47</v>
      </c>
      <c r="U290" s="1734" t="s">
        <v>4081</v>
      </c>
      <c r="V290" s="1737"/>
      <c r="W290" s="871"/>
    </row>
    <row r="291" s="14" customFormat="1" ht="21" customHeight="1" spans="1:23">
      <c r="A291" s="1658">
        <v>25</v>
      </c>
      <c r="B291" s="1224" t="s">
        <v>39</v>
      </c>
      <c r="C291" s="727" t="s">
        <v>181</v>
      </c>
      <c r="D291" s="55" t="s">
        <v>199</v>
      </c>
      <c r="E291" s="1383">
        <v>421100</v>
      </c>
      <c r="F291" s="1570" t="s">
        <v>4082</v>
      </c>
      <c r="G291" s="1227">
        <v>43660</v>
      </c>
      <c r="H291" s="1074">
        <v>43675</v>
      </c>
      <c r="I291" s="52">
        <f ca="1" t="shared" si="8"/>
        <v>229</v>
      </c>
      <c r="J291" s="959" t="s">
        <v>78</v>
      </c>
      <c r="K291" s="1614"/>
      <c r="L291" s="338">
        <v>43676</v>
      </c>
      <c r="M291" s="338"/>
      <c r="N291" s="1731" t="s">
        <v>4083</v>
      </c>
      <c r="O291" s="755" t="s">
        <v>171</v>
      </c>
      <c r="P291" s="207" t="s">
        <v>59</v>
      </c>
      <c r="Q291" s="452">
        <v>43670</v>
      </c>
      <c r="R291" s="1401">
        <v>43670</v>
      </c>
      <c r="S291" s="207">
        <f ca="1" t="shared" si="10"/>
        <v>234</v>
      </c>
      <c r="T291" s="327" t="s">
        <v>47</v>
      </c>
      <c r="U291" s="1734"/>
      <c r="V291" s="1257" t="s">
        <v>2900</v>
      </c>
      <c r="W291" s="1736"/>
    </row>
    <row r="292" s="14" customFormat="1" ht="21" customHeight="1" spans="1:23">
      <c r="A292" s="1658">
        <v>14</v>
      </c>
      <c r="B292" s="1224" t="s">
        <v>39</v>
      </c>
      <c r="C292" s="706" t="s">
        <v>176</v>
      </c>
      <c r="D292" s="55" t="s">
        <v>168</v>
      </c>
      <c r="E292" s="1634">
        <v>413800</v>
      </c>
      <c r="F292" s="1570" t="s">
        <v>4084</v>
      </c>
      <c r="G292" s="1227">
        <v>43658</v>
      </c>
      <c r="H292" s="1074">
        <v>43686</v>
      </c>
      <c r="I292" s="52">
        <f ca="1" t="shared" si="8"/>
        <v>218</v>
      </c>
      <c r="J292" s="959" t="s">
        <v>78</v>
      </c>
      <c r="K292" s="1614"/>
      <c r="L292" s="339">
        <v>43676</v>
      </c>
      <c r="M292" s="339"/>
      <c r="N292" s="1295" t="s">
        <v>4085</v>
      </c>
      <c r="O292" s="1246" t="s">
        <v>70</v>
      </c>
      <c r="P292" s="1243" t="s">
        <v>59</v>
      </c>
      <c r="Q292" s="452">
        <v>43666</v>
      </c>
      <c r="R292" s="1401">
        <v>43672</v>
      </c>
      <c r="S292" s="207">
        <f ca="1" t="shared" si="10"/>
        <v>232</v>
      </c>
      <c r="T292" s="327" t="s">
        <v>106</v>
      </c>
      <c r="U292" s="1734" t="s">
        <v>4086</v>
      </c>
      <c r="V292" s="1257" t="s">
        <v>2900</v>
      </c>
      <c r="W292" s="1736"/>
    </row>
    <row r="293" s="14" customFormat="1" ht="23.1" customHeight="1" spans="1:23">
      <c r="A293" s="1658">
        <v>24</v>
      </c>
      <c r="B293" s="1224" t="s">
        <v>39</v>
      </c>
      <c r="C293" s="727" t="s">
        <v>181</v>
      </c>
      <c r="D293" s="1669" t="s">
        <v>168</v>
      </c>
      <c r="E293" s="1383">
        <v>419800</v>
      </c>
      <c r="F293" s="1570" t="s">
        <v>4087</v>
      </c>
      <c r="G293" s="1227">
        <v>43659</v>
      </c>
      <c r="H293" s="1074">
        <v>43675</v>
      </c>
      <c r="I293" s="52">
        <f ca="1" t="shared" si="8"/>
        <v>229</v>
      </c>
      <c r="J293" s="959" t="s">
        <v>78</v>
      </c>
      <c r="K293" s="1614"/>
      <c r="L293" s="338">
        <v>43705</v>
      </c>
      <c r="M293" s="338"/>
      <c r="N293" s="1731" t="s">
        <v>4088</v>
      </c>
      <c r="O293" s="755" t="s">
        <v>122</v>
      </c>
      <c r="P293" s="207" t="s">
        <v>84</v>
      </c>
      <c r="Q293" s="452">
        <v>43661</v>
      </c>
      <c r="R293" s="1401">
        <v>43662</v>
      </c>
      <c r="S293" s="207">
        <f ca="1" t="shared" si="10"/>
        <v>242</v>
      </c>
      <c r="T293" s="327" t="s">
        <v>47</v>
      </c>
      <c r="U293" s="1734" t="s">
        <v>4089</v>
      </c>
      <c r="V293" s="1735"/>
      <c r="W293" s="1736"/>
    </row>
    <row r="294" s="14" customFormat="1" ht="21" customHeight="1" spans="1:23">
      <c r="A294" s="1658">
        <v>15</v>
      </c>
      <c r="B294" s="1224" t="s">
        <v>39</v>
      </c>
      <c r="C294" s="727" t="s">
        <v>176</v>
      </c>
      <c r="D294" s="55" t="s">
        <v>168</v>
      </c>
      <c r="E294" s="1634">
        <v>413800</v>
      </c>
      <c r="F294" s="1570" t="s">
        <v>4090</v>
      </c>
      <c r="G294" s="1227">
        <v>43660</v>
      </c>
      <c r="H294" s="1074">
        <v>43675</v>
      </c>
      <c r="I294" s="52">
        <f ca="1" t="shared" si="8"/>
        <v>229</v>
      </c>
      <c r="J294" s="959" t="s">
        <v>78</v>
      </c>
      <c r="K294" s="1614"/>
      <c r="L294" s="339">
        <v>43676</v>
      </c>
      <c r="M294" s="339"/>
      <c r="N294" s="1242" t="s">
        <v>4091</v>
      </c>
      <c r="O294" s="1440" t="s">
        <v>17</v>
      </c>
      <c r="P294" s="1394" t="s">
        <v>46</v>
      </c>
      <c r="Q294" s="452">
        <v>43660</v>
      </c>
      <c r="R294" s="1401">
        <v>43660</v>
      </c>
      <c r="S294" s="207">
        <f ca="1" t="shared" si="10"/>
        <v>244</v>
      </c>
      <c r="T294" s="327" t="s">
        <v>47</v>
      </c>
      <c r="U294" s="1734" t="s">
        <v>4020</v>
      </c>
      <c r="V294" s="1257" t="s">
        <v>2900</v>
      </c>
      <c r="W294" s="1736"/>
    </row>
    <row r="295" s="14" customFormat="1" ht="23.1" customHeight="1" spans="1:23">
      <c r="A295" s="1658">
        <v>36</v>
      </c>
      <c r="B295" s="1224" t="s">
        <v>39</v>
      </c>
      <c r="C295" s="727" t="s">
        <v>189</v>
      </c>
      <c r="D295" s="1662" t="s">
        <v>199</v>
      </c>
      <c r="E295" s="1229">
        <v>445200</v>
      </c>
      <c r="F295" s="1430" t="s">
        <v>4092</v>
      </c>
      <c r="G295" s="136">
        <v>43655</v>
      </c>
      <c r="H295" s="493">
        <v>43674</v>
      </c>
      <c r="I295" s="52">
        <f ca="1" t="shared" si="8"/>
        <v>230</v>
      </c>
      <c r="J295" s="959" t="s">
        <v>78</v>
      </c>
      <c r="K295" s="1614"/>
      <c r="L295" s="338">
        <v>43675</v>
      </c>
      <c r="M295" s="338"/>
      <c r="N295" s="1295" t="s">
        <v>4093</v>
      </c>
      <c r="O295" s="1440" t="s">
        <v>105</v>
      </c>
      <c r="P295" s="1394" t="s">
        <v>46</v>
      </c>
      <c r="Q295" s="1400">
        <v>43673</v>
      </c>
      <c r="R295" s="1401">
        <v>43673</v>
      </c>
      <c r="S295" s="207">
        <f ca="1" t="shared" si="10"/>
        <v>231</v>
      </c>
      <c r="T295" s="327" t="s">
        <v>47</v>
      </c>
      <c r="U295" s="1734" t="s">
        <v>4094</v>
      </c>
      <c r="V295" s="1257" t="s">
        <v>2889</v>
      </c>
      <c r="W295" s="1736"/>
    </row>
    <row r="296" s="14" customFormat="1" ht="23.1" customHeight="1" spans="1:23">
      <c r="A296" s="1658">
        <v>34</v>
      </c>
      <c r="B296" s="1224" t="s">
        <v>39</v>
      </c>
      <c r="C296" s="706" t="s">
        <v>214</v>
      </c>
      <c r="D296" s="44" t="s">
        <v>3886</v>
      </c>
      <c r="E296" s="1383">
        <v>475000</v>
      </c>
      <c r="F296" s="1570" t="s">
        <v>4095</v>
      </c>
      <c r="G296" s="132">
        <v>43664</v>
      </c>
      <c r="H296" s="1074">
        <v>43677</v>
      </c>
      <c r="I296" s="52">
        <f ca="1" t="shared" si="8"/>
        <v>227</v>
      </c>
      <c r="J296" s="959" t="s">
        <v>78</v>
      </c>
      <c r="K296" s="1614"/>
      <c r="L296" s="339">
        <v>43705</v>
      </c>
      <c r="M296" s="339"/>
      <c r="N296" s="1247" t="s">
        <v>4096</v>
      </c>
      <c r="O296" s="1248" t="s">
        <v>122</v>
      </c>
      <c r="P296" s="1249" t="s">
        <v>84</v>
      </c>
      <c r="Q296" s="452">
        <v>43631</v>
      </c>
      <c r="R296" s="1401">
        <v>43665</v>
      </c>
      <c r="S296" s="207">
        <f ca="1" t="shared" si="10"/>
        <v>239</v>
      </c>
      <c r="T296" s="1247" t="s">
        <v>106</v>
      </c>
      <c r="U296" s="1734" t="s">
        <v>4097</v>
      </c>
      <c r="V296" s="1736"/>
      <c r="W296" s="1736"/>
    </row>
    <row r="297" s="13" customFormat="1" ht="23.1" customHeight="1" spans="1:23">
      <c r="A297" s="1658">
        <v>7</v>
      </c>
      <c r="B297" s="1224" t="s">
        <v>39</v>
      </c>
      <c r="C297" s="706" t="s">
        <v>150</v>
      </c>
      <c r="D297" s="44" t="s">
        <v>151</v>
      </c>
      <c r="E297" s="1228">
        <v>382800</v>
      </c>
      <c r="F297" s="1570" t="s">
        <v>4098</v>
      </c>
      <c r="G297" s="1227">
        <v>43657</v>
      </c>
      <c r="H297" s="1074">
        <v>43673</v>
      </c>
      <c r="I297" s="52">
        <f ca="1" t="shared" si="8"/>
        <v>231</v>
      </c>
      <c r="J297" s="959" t="s">
        <v>78</v>
      </c>
      <c r="K297" s="955"/>
      <c r="L297" s="339">
        <v>43675</v>
      </c>
      <c r="M297" s="284"/>
      <c r="N297" s="229" t="s">
        <v>4099</v>
      </c>
      <c r="O297" s="354" t="s">
        <v>109</v>
      </c>
      <c r="P297" s="354" t="s">
        <v>89</v>
      </c>
      <c r="Q297" s="452">
        <v>43672</v>
      </c>
      <c r="R297" s="1401">
        <v>43673</v>
      </c>
      <c r="S297" s="1394">
        <f ca="1" t="shared" si="10"/>
        <v>231</v>
      </c>
      <c r="T297" s="327" t="s">
        <v>47</v>
      </c>
      <c r="U297" s="1734" t="s">
        <v>4100</v>
      </c>
      <c r="V297" s="1257" t="s">
        <v>2889</v>
      </c>
      <c r="W297" s="871"/>
    </row>
    <row r="298" s="14" customFormat="1" ht="23.1" customHeight="1" spans="1:23">
      <c r="A298" s="1658">
        <v>20</v>
      </c>
      <c r="B298" s="1224" t="s">
        <v>39</v>
      </c>
      <c r="C298" s="727" t="s">
        <v>176</v>
      </c>
      <c r="D298" s="1669" t="s">
        <v>193</v>
      </c>
      <c r="E298" s="1228">
        <v>413800</v>
      </c>
      <c r="F298" s="1570" t="s">
        <v>4101</v>
      </c>
      <c r="G298" s="1227">
        <v>43657</v>
      </c>
      <c r="H298" s="1074">
        <v>43673</v>
      </c>
      <c r="I298" s="52">
        <f ca="1" t="shared" si="8"/>
        <v>231</v>
      </c>
      <c r="J298" s="959" t="s">
        <v>78</v>
      </c>
      <c r="K298" s="1614"/>
      <c r="L298" s="339">
        <v>43675</v>
      </c>
      <c r="M298" s="338"/>
      <c r="N298" s="1242" t="s">
        <v>4102</v>
      </c>
      <c r="O298" s="1440" t="s">
        <v>225</v>
      </c>
      <c r="P298" s="1394" t="s">
        <v>84</v>
      </c>
      <c r="Q298" s="452">
        <v>43674</v>
      </c>
      <c r="R298" s="1401">
        <v>43675</v>
      </c>
      <c r="S298" s="207">
        <f ca="1" t="shared" si="10"/>
        <v>229</v>
      </c>
      <c r="T298" s="327" t="s">
        <v>47</v>
      </c>
      <c r="U298" s="1734"/>
      <c r="V298" s="1257" t="s">
        <v>2889</v>
      </c>
      <c r="W298" s="1736"/>
    </row>
    <row r="299" s="14" customFormat="1" ht="23.1" customHeight="1" spans="1:23">
      <c r="A299" s="1658">
        <v>18</v>
      </c>
      <c r="B299" s="1224" t="s">
        <v>39</v>
      </c>
      <c r="C299" s="727" t="s">
        <v>176</v>
      </c>
      <c r="D299" s="1669" t="s">
        <v>3392</v>
      </c>
      <c r="E299" s="1228">
        <v>413800</v>
      </c>
      <c r="F299" s="1570" t="s">
        <v>4103</v>
      </c>
      <c r="G299" s="1227">
        <v>43658</v>
      </c>
      <c r="H299" s="1074">
        <v>43677</v>
      </c>
      <c r="I299" s="52">
        <f ca="1" t="shared" si="8"/>
        <v>227</v>
      </c>
      <c r="J299" s="959" t="s">
        <v>78</v>
      </c>
      <c r="K299" s="1614"/>
      <c r="L299" s="339">
        <v>43682</v>
      </c>
      <c r="M299" s="338"/>
      <c r="N299" s="1295" t="s">
        <v>4104</v>
      </c>
      <c r="O299" s="1246" t="s">
        <v>274</v>
      </c>
      <c r="P299" s="1243" t="s">
        <v>2814</v>
      </c>
      <c r="Q299" s="452">
        <v>43624</v>
      </c>
      <c r="R299" s="1401">
        <v>43658</v>
      </c>
      <c r="S299" s="207">
        <f ca="1" t="shared" si="10"/>
        <v>246</v>
      </c>
      <c r="T299" s="327" t="s">
        <v>47</v>
      </c>
      <c r="U299" s="1734" t="s">
        <v>4105</v>
      </c>
      <c r="V299" s="799"/>
      <c r="W299" s="1736"/>
    </row>
    <row r="300" s="14" customFormat="1" ht="23.1" customHeight="1" spans="1:23">
      <c r="A300" s="1658">
        <v>32</v>
      </c>
      <c r="B300" s="1224" t="s">
        <v>39</v>
      </c>
      <c r="C300" s="706" t="s">
        <v>214</v>
      </c>
      <c r="D300" s="44" t="s">
        <v>3886</v>
      </c>
      <c r="E300" s="1383">
        <v>475000</v>
      </c>
      <c r="F300" s="1570" t="s">
        <v>4106</v>
      </c>
      <c r="G300" s="132">
        <v>43664</v>
      </c>
      <c r="H300" s="1074">
        <v>43681</v>
      </c>
      <c r="I300" s="52">
        <f ca="1" t="shared" si="8"/>
        <v>223</v>
      </c>
      <c r="J300" s="959" t="s">
        <v>78</v>
      </c>
      <c r="K300" s="1614"/>
      <c r="L300" s="339">
        <v>43683</v>
      </c>
      <c r="M300" s="339"/>
      <c r="N300" s="1247" t="s">
        <v>4107</v>
      </c>
      <c r="O300" s="1626" t="s">
        <v>83</v>
      </c>
      <c r="P300" s="1280" t="s">
        <v>84</v>
      </c>
      <c r="Q300" s="452">
        <v>43669</v>
      </c>
      <c r="R300" s="1401">
        <v>43670</v>
      </c>
      <c r="S300" s="207">
        <f ca="1" t="shared" si="10"/>
        <v>234</v>
      </c>
      <c r="T300" s="1247" t="s">
        <v>106</v>
      </c>
      <c r="U300" s="1734"/>
      <c r="V300" s="1736"/>
      <c r="W300" s="1736"/>
    </row>
    <row r="301" s="14" customFormat="1" ht="21" customHeight="1" spans="1:23">
      <c r="A301" s="1658">
        <v>2</v>
      </c>
      <c r="B301" s="1224" t="s">
        <v>39</v>
      </c>
      <c r="C301" s="706" t="s">
        <v>150</v>
      </c>
      <c r="D301" s="44" t="s">
        <v>41</v>
      </c>
      <c r="E301" s="1228">
        <v>382800</v>
      </c>
      <c r="F301" s="1570" t="s">
        <v>4108</v>
      </c>
      <c r="G301" s="1227">
        <v>43669</v>
      </c>
      <c r="H301" s="1074">
        <v>43675</v>
      </c>
      <c r="I301" s="52">
        <f ca="1" t="shared" si="8"/>
        <v>229</v>
      </c>
      <c r="J301" s="959" t="s">
        <v>78</v>
      </c>
      <c r="K301" s="1614"/>
      <c r="L301" s="339">
        <v>43676</v>
      </c>
      <c r="M301" s="284"/>
      <c r="N301" s="1242" t="s">
        <v>4109</v>
      </c>
      <c r="O301" s="1440" t="s">
        <v>225</v>
      </c>
      <c r="P301" s="1394" t="s">
        <v>84</v>
      </c>
      <c r="Q301" s="452">
        <v>43653</v>
      </c>
      <c r="R301" s="1401">
        <v>43670</v>
      </c>
      <c r="S301" s="1394">
        <f ca="1" t="shared" si="10"/>
        <v>234</v>
      </c>
      <c r="T301" s="327" t="s">
        <v>47</v>
      </c>
      <c r="U301" s="1734"/>
      <c r="V301" s="1257" t="s">
        <v>2900</v>
      </c>
      <c r="W301" s="1736"/>
    </row>
    <row r="302" s="14" customFormat="1" ht="23.1" customHeight="1" spans="1:23">
      <c r="A302" s="1658">
        <v>16</v>
      </c>
      <c r="B302" s="1224" t="s">
        <v>39</v>
      </c>
      <c r="C302" s="727" t="s">
        <v>176</v>
      </c>
      <c r="D302" s="1669" t="s">
        <v>193</v>
      </c>
      <c r="E302" s="1228">
        <v>413800</v>
      </c>
      <c r="F302" s="1570" t="s">
        <v>4110</v>
      </c>
      <c r="G302" s="1227">
        <v>43657</v>
      </c>
      <c r="H302" s="1074">
        <v>43673</v>
      </c>
      <c r="I302" s="52">
        <f ca="1" t="shared" si="8"/>
        <v>231</v>
      </c>
      <c r="J302" s="959" t="s">
        <v>78</v>
      </c>
      <c r="K302" s="1614"/>
      <c r="L302" s="339">
        <v>43675</v>
      </c>
      <c r="M302" s="338"/>
      <c r="N302" s="1619" t="s">
        <v>4111</v>
      </c>
      <c r="O302" s="1246" t="s">
        <v>122</v>
      </c>
      <c r="P302" s="1243" t="s">
        <v>84</v>
      </c>
      <c r="Q302" s="452">
        <v>43673</v>
      </c>
      <c r="R302" s="1401">
        <v>43674</v>
      </c>
      <c r="S302" s="207">
        <f ca="1" t="shared" si="10"/>
        <v>230</v>
      </c>
      <c r="T302" s="327" t="s">
        <v>47</v>
      </c>
      <c r="U302" s="1734" t="s">
        <v>4112</v>
      </c>
      <c r="V302" s="1257" t="s">
        <v>2889</v>
      </c>
      <c r="W302" s="1736"/>
    </row>
    <row r="303" s="14" customFormat="1" ht="23.1" customHeight="1" spans="1:23">
      <c r="A303" s="1658">
        <v>39</v>
      </c>
      <c r="B303" s="1224" t="s">
        <v>39</v>
      </c>
      <c r="C303" s="727" t="s">
        <v>181</v>
      </c>
      <c r="D303" s="55" t="s">
        <v>3280</v>
      </c>
      <c r="E303" s="1383">
        <v>421100</v>
      </c>
      <c r="F303" s="1570" t="s">
        <v>4113</v>
      </c>
      <c r="G303" s="1227">
        <v>43640</v>
      </c>
      <c r="H303" s="1074">
        <v>43649</v>
      </c>
      <c r="I303" s="52">
        <f ca="1" t="shared" si="8"/>
        <v>255</v>
      </c>
      <c r="J303" s="959" t="s">
        <v>78</v>
      </c>
      <c r="K303" s="1614"/>
      <c r="L303" s="338">
        <v>43689</v>
      </c>
      <c r="M303" s="338"/>
      <c r="N303" s="1626" t="s">
        <v>4114</v>
      </c>
      <c r="O303" s="755" t="s">
        <v>122</v>
      </c>
      <c r="P303" s="207" t="s">
        <v>84</v>
      </c>
      <c r="Q303" s="452">
        <v>43680</v>
      </c>
      <c r="R303" s="1401">
        <v>43681</v>
      </c>
      <c r="S303" s="207">
        <f ca="1" t="shared" si="10"/>
        <v>223</v>
      </c>
      <c r="T303" s="327" t="s">
        <v>47</v>
      </c>
      <c r="U303" s="1734" t="s">
        <v>1940</v>
      </c>
      <c r="V303" s="1735"/>
      <c r="W303" s="1736"/>
    </row>
    <row r="304" s="14" customFormat="1" ht="21" customHeight="1" spans="1:23">
      <c r="A304" s="1658">
        <v>11</v>
      </c>
      <c r="B304" s="1224" t="s">
        <v>39</v>
      </c>
      <c r="C304" s="727" t="s">
        <v>176</v>
      </c>
      <c r="D304" s="55" t="s">
        <v>199</v>
      </c>
      <c r="E304" s="1634">
        <v>413800</v>
      </c>
      <c r="F304" s="1570" t="s">
        <v>4115</v>
      </c>
      <c r="G304" s="1227">
        <v>43655</v>
      </c>
      <c r="H304" s="1074">
        <v>43661</v>
      </c>
      <c r="I304" s="52">
        <f ca="1" t="shared" si="8"/>
        <v>243</v>
      </c>
      <c r="J304" s="959" t="s">
        <v>78</v>
      </c>
      <c r="K304" s="1614"/>
      <c r="L304" s="339">
        <v>43675</v>
      </c>
      <c r="M304" s="339" t="s">
        <v>52</v>
      </c>
      <c r="N304" s="1242" t="s">
        <v>4116</v>
      </c>
      <c r="O304" s="1246" t="s">
        <v>114</v>
      </c>
      <c r="P304" s="1243" t="s">
        <v>89</v>
      </c>
      <c r="Q304" s="1400">
        <v>43666</v>
      </c>
      <c r="R304" s="1401">
        <v>43687</v>
      </c>
      <c r="S304" s="207">
        <f ca="1" t="shared" si="10"/>
        <v>217</v>
      </c>
      <c r="T304" s="1740" t="s">
        <v>47</v>
      </c>
      <c r="U304" s="1734" t="s">
        <v>4117</v>
      </c>
      <c r="V304" s="1257" t="s">
        <v>2889</v>
      </c>
      <c r="W304" s="1736"/>
    </row>
    <row r="305" s="14" customFormat="1" ht="23.1" customHeight="1" spans="1:23">
      <c r="A305" s="1658">
        <v>30</v>
      </c>
      <c r="B305" s="1224" t="s">
        <v>39</v>
      </c>
      <c r="C305" s="727" t="s">
        <v>176</v>
      </c>
      <c r="D305" s="44" t="s">
        <v>3280</v>
      </c>
      <c r="E305" s="1228">
        <v>413800</v>
      </c>
      <c r="F305" s="1570" t="s">
        <v>4118</v>
      </c>
      <c r="G305" s="132">
        <v>43554</v>
      </c>
      <c r="H305" s="1074">
        <v>43563</v>
      </c>
      <c r="I305" s="52">
        <f ca="1" t="shared" si="8"/>
        <v>341</v>
      </c>
      <c r="J305" s="959" t="s">
        <v>78</v>
      </c>
      <c r="K305" s="1614"/>
      <c r="L305" s="339">
        <v>43705</v>
      </c>
      <c r="M305" s="338" t="s">
        <v>52</v>
      </c>
      <c r="N305" s="1242" t="s">
        <v>4119</v>
      </c>
      <c r="O305" s="1246" t="s">
        <v>2396</v>
      </c>
      <c r="P305" s="1243" t="s">
        <v>744</v>
      </c>
      <c r="Q305" s="452">
        <v>43688</v>
      </c>
      <c r="R305" s="1401">
        <v>43688</v>
      </c>
      <c r="S305" s="207">
        <f ca="1" t="shared" si="10"/>
        <v>216</v>
      </c>
      <c r="T305" s="327" t="s">
        <v>106</v>
      </c>
      <c r="U305" s="1734" t="s">
        <v>4120</v>
      </c>
      <c r="V305" s="1736"/>
      <c r="W305" s="1736"/>
    </row>
    <row r="306" s="14" customFormat="1" ht="23.1" customHeight="1" spans="1:23">
      <c r="A306" s="1658">
        <v>48</v>
      </c>
      <c r="B306" s="1224" t="s">
        <v>39</v>
      </c>
      <c r="C306" s="727" t="s">
        <v>189</v>
      </c>
      <c r="D306" s="1669" t="s">
        <v>4121</v>
      </c>
      <c r="E306" s="1228">
        <v>445200</v>
      </c>
      <c r="F306" s="1570" t="s">
        <v>4122</v>
      </c>
      <c r="G306" s="132">
        <v>43655</v>
      </c>
      <c r="H306" s="1074">
        <v>43673</v>
      </c>
      <c r="I306" s="52">
        <f ca="1" t="shared" si="8"/>
        <v>231</v>
      </c>
      <c r="J306" s="959" t="s">
        <v>78</v>
      </c>
      <c r="K306" s="1614"/>
      <c r="L306" s="339">
        <v>43692</v>
      </c>
      <c r="M306" s="339"/>
      <c r="N306" s="1295" t="s">
        <v>4123</v>
      </c>
      <c r="O306" s="1440" t="s">
        <v>114</v>
      </c>
      <c r="P306" s="1394" t="s">
        <v>89</v>
      </c>
      <c r="Q306" s="1400">
        <v>43687</v>
      </c>
      <c r="R306" s="1401">
        <v>43687</v>
      </c>
      <c r="S306" s="207">
        <f ca="1" t="shared" si="10"/>
        <v>217</v>
      </c>
      <c r="T306" s="327" t="s">
        <v>47</v>
      </c>
      <c r="U306" s="1734" t="s">
        <v>1164</v>
      </c>
      <c r="V306" s="1736"/>
      <c r="W306" s="1736"/>
    </row>
    <row r="307" s="14" customFormat="1" ht="21" customHeight="1" spans="1:23">
      <c r="A307" s="1658">
        <v>11</v>
      </c>
      <c r="B307" s="1224" t="s">
        <v>39</v>
      </c>
      <c r="C307" s="727" t="s">
        <v>176</v>
      </c>
      <c r="D307" s="43" t="s">
        <v>199</v>
      </c>
      <c r="E307" s="1631">
        <v>413800</v>
      </c>
      <c r="F307" s="1430" t="s">
        <v>4124</v>
      </c>
      <c r="G307" s="1230">
        <v>43672</v>
      </c>
      <c r="H307" s="493">
        <v>43687</v>
      </c>
      <c r="I307" s="52">
        <f ca="1" t="shared" si="8"/>
        <v>217</v>
      </c>
      <c r="J307" s="959" t="s">
        <v>78</v>
      </c>
      <c r="K307" s="1614"/>
      <c r="L307" s="339">
        <v>43676</v>
      </c>
      <c r="M307" s="339" t="s">
        <v>52</v>
      </c>
      <c r="N307" s="1731" t="s">
        <v>4125</v>
      </c>
      <c r="O307" s="207" t="s">
        <v>131</v>
      </c>
      <c r="P307" s="207" t="s">
        <v>84</v>
      </c>
      <c r="Q307" s="452">
        <v>43646</v>
      </c>
      <c r="R307" s="1401">
        <v>43672</v>
      </c>
      <c r="S307" s="207">
        <f ca="1" t="shared" si="10"/>
        <v>232</v>
      </c>
      <c r="T307" s="327" t="s">
        <v>106</v>
      </c>
      <c r="U307" s="1734" t="s">
        <v>4126</v>
      </c>
      <c r="V307" s="1257" t="s">
        <v>2900</v>
      </c>
      <c r="W307" s="1736"/>
    </row>
    <row r="308" s="14" customFormat="1" ht="23.1" customHeight="1" spans="1:23">
      <c r="A308" s="1658">
        <v>40</v>
      </c>
      <c r="B308" s="1224" t="s">
        <v>39</v>
      </c>
      <c r="C308" s="727" t="s">
        <v>181</v>
      </c>
      <c r="D308" s="1662" t="s">
        <v>3392</v>
      </c>
      <c r="E308" s="1385">
        <v>421100</v>
      </c>
      <c r="F308" s="1430" t="s">
        <v>4127</v>
      </c>
      <c r="G308" s="1230">
        <v>43678</v>
      </c>
      <c r="H308" s="493">
        <v>43691</v>
      </c>
      <c r="I308" s="52">
        <f ca="1" t="shared" si="8"/>
        <v>213</v>
      </c>
      <c r="J308" s="959" t="s">
        <v>78</v>
      </c>
      <c r="K308" s="1614" t="s">
        <v>4128</v>
      </c>
      <c r="L308" s="339">
        <v>43705</v>
      </c>
      <c r="M308" s="338"/>
      <c r="N308" s="1295" t="s">
        <v>4129</v>
      </c>
      <c r="O308" s="1246" t="s">
        <v>45</v>
      </c>
      <c r="P308" s="1243" t="s">
        <v>46</v>
      </c>
      <c r="Q308" s="452">
        <v>43687</v>
      </c>
      <c r="R308" s="1401">
        <v>43687</v>
      </c>
      <c r="S308" s="207">
        <f ca="1" t="shared" si="10"/>
        <v>217</v>
      </c>
      <c r="T308" s="327" t="s">
        <v>106</v>
      </c>
      <c r="U308" s="1734"/>
      <c r="V308" s="1257"/>
      <c r="W308" s="1736"/>
    </row>
    <row r="309" s="14" customFormat="1" ht="21" customHeight="1" spans="1:22">
      <c r="A309" s="1658">
        <v>11</v>
      </c>
      <c r="B309" s="1224" t="s">
        <v>39</v>
      </c>
      <c r="C309" s="727" t="s">
        <v>176</v>
      </c>
      <c r="D309" s="43" t="s">
        <v>199</v>
      </c>
      <c r="E309" s="1631">
        <v>413800</v>
      </c>
      <c r="F309" s="1430" t="s">
        <v>4130</v>
      </c>
      <c r="G309" s="1230">
        <v>43672</v>
      </c>
      <c r="H309" s="493">
        <v>43687</v>
      </c>
      <c r="I309" s="52">
        <f ca="1" t="shared" si="8"/>
        <v>217</v>
      </c>
      <c r="J309" s="959" t="s">
        <v>78</v>
      </c>
      <c r="K309" s="1614"/>
      <c r="L309" s="339">
        <v>43696</v>
      </c>
      <c r="M309" s="338"/>
      <c r="N309" s="1295" t="s">
        <v>4131</v>
      </c>
      <c r="O309" s="1440" t="s">
        <v>131</v>
      </c>
      <c r="P309" s="1394" t="s">
        <v>84</v>
      </c>
      <c r="Q309" s="447">
        <v>43692</v>
      </c>
      <c r="R309" s="1586">
        <v>43693</v>
      </c>
      <c r="S309" s="207">
        <f ca="1" t="shared" si="10"/>
        <v>211</v>
      </c>
      <c r="T309" s="327" t="s">
        <v>47</v>
      </c>
      <c r="U309" s="1734" t="s">
        <v>4132</v>
      </c>
      <c r="V309" s="1735"/>
    </row>
    <row r="310" s="13" customFormat="1" ht="23.1" customHeight="1" spans="1:23">
      <c r="A310" s="1658">
        <v>2</v>
      </c>
      <c r="B310" s="1224" t="s">
        <v>39</v>
      </c>
      <c r="C310" s="706" t="s">
        <v>150</v>
      </c>
      <c r="D310" s="44" t="s">
        <v>50</v>
      </c>
      <c r="E310" s="1228">
        <v>382800</v>
      </c>
      <c r="F310" s="1570" t="s">
        <v>4133</v>
      </c>
      <c r="G310" s="1227">
        <v>43660</v>
      </c>
      <c r="H310" s="1074">
        <v>43677</v>
      </c>
      <c r="I310" s="52">
        <f ca="1" t="shared" si="8"/>
        <v>227</v>
      </c>
      <c r="J310" s="959" t="s">
        <v>78</v>
      </c>
      <c r="K310" s="955" t="s">
        <v>4134</v>
      </c>
      <c r="L310" s="339">
        <v>43696</v>
      </c>
      <c r="M310" s="339"/>
      <c r="N310" s="1242" t="s">
        <v>4135</v>
      </c>
      <c r="O310" s="1440" t="s">
        <v>114</v>
      </c>
      <c r="P310" s="1394" t="s">
        <v>89</v>
      </c>
      <c r="Q310" s="452">
        <v>43667</v>
      </c>
      <c r="R310" s="1401">
        <v>43667</v>
      </c>
      <c r="S310" s="1394">
        <f ca="1" t="shared" si="10"/>
        <v>237</v>
      </c>
      <c r="T310" s="327" t="s">
        <v>473</v>
      </c>
      <c r="U310" s="1734" t="s">
        <v>4136</v>
      </c>
      <c r="V310" s="1735"/>
      <c r="W310" s="871"/>
    </row>
    <row r="311" s="14" customFormat="1" ht="21" customHeight="1" spans="1:23">
      <c r="A311" s="1658">
        <v>22</v>
      </c>
      <c r="B311" s="1224" t="s">
        <v>39</v>
      </c>
      <c r="C311" s="727" t="s">
        <v>176</v>
      </c>
      <c r="D311" s="55" t="s">
        <v>168</v>
      </c>
      <c r="E311" s="1634">
        <v>413800</v>
      </c>
      <c r="F311" s="1570" t="s">
        <v>4137</v>
      </c>
      <c r="G311" s="1227">
        <v>43677</v>
      </c>
      <c r="H311" s="1074">
        <v>43686</v>
      </c>
      <c r="I311" s="52">
        <f ca="1" t="shared" si="8"/>
        <v>218</v>
      </c>
      <c r="J311" s="959" t="s">
        <v>78</v>
      </c>
      <c r="K311" s="1614"/>
      <c r="L311" s="339">
        <v>43696</v>
      </c>
      <c r="M311" s="339" t="s">
        <v>52</v>
      </c>
      <c r="N311" s="1242" t="s">
        <v>4138</v>
      </c>
      <c r="O311" s="1246" t="s">
        <v>88</v>
      </c>
      <c r="P311" s="1243" t="s">
        <v>89</v>
      </c>
      <c r="Q311" s="1400">
        <v>43666</v>
      </c>
      <c r="R311" s="1401">
        <v>43677</v>
      </c>
      <c r="S311" s="207">
        <f ca="1" t="shared" si="10"/>
        <v>227</v>
      </c>
      <c r="T311" s="1740" t="s">
        <v>47</v>
      </c>
      <c r="U311" s="1734" t="s">
        <v>1958</v>
      </c>
      <c r="V311" s="1735"/>
      <c r="W311" s="1736"/>
    </row>
    <row r="312" s="14" customFormat="1" ht="23.1" customHeight="1" spans="1:23">
      <c r="A312" s="1658">
        <v>20</v>
      </c>
      <c r="B312" s="1224" t="s">
        <v>39</v>
      </c>
      <c r="C312" s="727" t="s">
        <v>176</v>
      </c>
      <c r="D312" s="55" t="s">
        <v>168</v>
      </c>
      <c r="E312" s="1634">
        <v>413800</v>
      </c>
      <c r="F312" s="1570" t="s">
        <v>4139</v>
      </c>
      <c r="G312" s="1227">
        <v>43677</v>
      </c>
      <c r="H312" s="1074">
        <v>43686</v>
      </c>
      <c r="I312" s="52">
        <f ca="1" t="shared" si="8"/>
        <v>218</v>
      </c>
      <c r="J312" s="959" t="s">
        <v>78</v>
      </c>
      <c r="K312" s="1614"/>
      <c r="L312" s="339">
        <v>43697</v>
      </c>
      <c r="M312" s="339"/>
      <c r="N312" s="1250" t="s">
        <v>4140</v>
      </c>
      <c r="O312" s="1246" t="s">
        <v>88</v>
      </c>
      <c r="P312" s="1243" t="s">
        <v>89</v>
      </c>
      <c r="Q312" s="1400">
        <v>43673</v>
      </c>
      <c r="R312" s="1401">
        <v>43682</v>
      </c>
      <c r="S312" s="207">
        <f ca="1" t="shared" si="10"/>
        <v>222</v>
      </c>
      <c r="T312" s="1740" t="s">
        <v>47</v>
      </c>
      <c r="U312" s="1734" t="s">
        <v>1964</v>
      </c>
      <c r="V312" s="1735"/>
      <c r="W312" s="1736"/>
    </row>
    <row r="313" s="14" customFormat="1" ht="23.1" customHeight="1" spans="1:23">
      <c r="A313" s="1658">
        <v>48</v>
      </c>
      <c r="B313" s="1224" t="s">
        <v>39</v>
      </c>
      <c r="C313" s="727" t="s">
        <v>189</v>
      </c>
      <c r="D313" s="1669" t="s">
        <v>168</v>
      </c>
      <c r="E313" s="1228">
        <v>445200</v>
      </c>
      <c r="F313" s="1570" t="s">
        <v>4141</v>
      </c>
      <c r="G313" s="132">
        <v>43690</v>
      </c>
      <c r="H313" s="1074">
        <v>43698</v>
      </c>
      <c r="I313" s="52">
        <f ca="1" t="shared" si="8"/>
        <v>206</v>
      </c>
      <c r="J313" s="959" t="s">
        <v>78</v>
      </c>
      <c r="K313" s="1614"/>
      <c r="L313" s="339">
        <v>43698</v>
      </c>
      <c r="M313" s="339"/>
      <c r="N313" s="1250" t="s">
        <v>4142</v>
      </c>
      <c r="O313" s="1246" t="s">
        <v>258</v>
      </c>
      <c r="P313" s="1243" t="s">
        <v>59</v>
      </c>
      <c r="Q313" s="1400">
        <v>43690</v>
      </c>
      <c r="R313" s="1401">
        <v>43691</v>
      </c>
      <c r="S313" s="207">
        <f ca="1" t="shared" si="10"/>
        <v>213</v>
      </c>
      <c r="T313" s="327" t="s">
        <v>47</v>
      </c>
      <c r="U313" s="1734" t="s">
        <v>4143</v>
      </c>
      <c r="V313" s="1736"/>
      <c r="W313" s="1736"/>
    </row>
    <row r="314" s="14" customFormat="1" ht="23.1" customHeight="1" spans="1:23">
      <c r="A314" s="1658">
        <v>23</v>
      </c>
      <c r="B314" s="1224" t="s">
        <v>39</v>
      </c>
      <c r="C314" s="727" t="s">
        <v>176</v>
      </c>
      <c r="D314" s="55" t="s">
        <v>168</v>
      </c>
      <c r="E314" s="1634">
        <v>413800</v>
      </c>
      <c r="F314" s="1570" t="s">
        <v>4144</v>
      </c>
      <c r="G314" s="1227">
        <v>43690</v>
      </c>
      <c r="H314" s="1074">
        <v>43696</v>
      </c>
      <c r="I314" s="52">
        <f ca="1" t="shared" si="8"/>
        <v>208</v>
      </c>
      <c r="J314" s="959" t="s">
        <v>78</v>
      </c>
      <c r="K314" s="1614"/>
      <c r="L314" s="339">
        <v>43699</v>
      </c>
      <c r="M314" s="339"/>
      <c r="N314" s="1247" t="s">
        <v>4145</v>
      </c>
      <c r="O314" s="1246" t="s">
        <v>80</v>
      </c>
      <c r="P314" s="1243" t="s">
        <v>46</v>
      </c>
      <c r="Q314" s="1400">
        <v>43673</v>
      </c>
      <c r="R314" s="1401">
        <v>43690</v>
      </c>
      <c r="S314" s="207">
        <f ca="1" t="shared" si="10"/>
        <v>214</v>
      </c>
      <c r="T314" s="1295" t="s">
        <v>47</v>
      </c>
      <c r="U314" s="1734"/>
      <c r="V314" s="1735"/>
      <c r="W314" s="1736"/>
    </row>
    <row r="315" s="14" customFormat="1" ht="23.1" customHeight="1" spans="1:23">
      <c r="A315" s="1658">
        <v>56</v>
      </c>
      <c r="B315" s="1224" t="s">
        <v>39</v>
      </c>
      <c r="C315" s="706" t="s">
        <v>214</v>
      </c>
      <c r="D315" s="44" t="s">
        <v>208</v>
      </c>
      <c r="E315" s="1383">
        <v>475000</v>
      </c>
      <c r="F315" s="1570" t="s">
        <v>4146</v>
      </c>
      <c r="G315" s="1227">
        <v>43660</v>
      </c>
      <c r="H315" s="1074">
        <v>43675</v>
      </c>
      <c r="I315" s="52">
        <f ca="1" t="shared" si="8"/>
        <v>229</v>
      </c>
      <c r="J315" s="959" t="s">
        <v>78</v>
      </c>
      <c r="K315" s="1614"/>
      <c r="L315" s="339">
        <v>43698</v>
      </c>
      <c r="M315" s="339"/>
      <c r="N315" s="1247" t="s">
        <v>4147</v>
      </c>
      <c r="O315" s="1626" t="s">
        <v>1233</v>
      </c>
      <c r="P315" s="1280" t="s">
        <v>641</v>
      </c>
      <c r="Q315" s="452">
        <v>43693</v>
      </c>
      <c r="R315" s="1401">
        <v>43693</v>
      </c>
      <c r="S315" s="207">
        <f ca="1" t="shared" si="10"/>
        <v>211</v>
      </c>
      <c r="T315" s="1247" t="s">
        <v>106</v>
      </c>
      <c r="U315" s="1734" t="s">
        <v>1171</v>
      </c>
      <c r="V315" s="1736"/>
      <c r="W315" s="1736"/>
    </row>
    <row r="316" s="14" customFormat="1" ht="23.1" customHeight="1" spans="1:23">
      <c r="A316" s="1658">
        <v>58</v>
      </c>
      <c r="B316" s="1224" t="s">
        <v>39</v>
      </c>
      <c r="C316" s="706" t="s">
        <v>3324</v>
      </c>
      <c r="D316" s="1669" t="s">
        <v>179</v>
      </c>
      <c r="E316" s="1383">
        <v>498000</v>
      </c>
      <c r="F316" s="1570" t="s">
        <v>4148</v>
      </c>
      <c r="G316" s="132">
        <v>43653</v>
      </c>
      <c r="H316" s="1074">
        <v>43669</v>
      </c>
      <c r="I316" s="52">
        <f ca="1" t="shared" si="8"/>
        <v>235</v>
      </c>
      <c r="J316" s="959" t="s">
        <v>78</v>
      </c>
      <c r="K316" s="1614"/>
      <c r="L316" s="339">
        <v>43705</v>
      </c>
      <c r="M316" s="339"/>
      <c r="N316" s="1242" t="s">
        <v>1596</v>
      </c>
      <c r="O316" s="1246" t="s">
        <v>4149</v>
      </c>
      <c r="P316" s="1275" t="s">
        <v>14</v>
      </c>
      <c r="Q316" s="452">
        <v>43688</v>
      </c>
      <c r="R316" s="1401">
        <v>43688</v>
      </c>
      <c r="S316" s="207">
        <f ca="1" t="shared" si="10"/>
        <v>216</v>
      </c>
      <c r="T316" s="354" t="s">
        <v>106</v>
      </c>
      <c r="U316" s="1734" t="s">
        <v>4150</v>
      </c>
      <c r="V316" s="1736"/>
      <c r="W316" s="1736"/>
    </row>
    <row r="317" s="13" customFormat="1" ht="23.1" customHeight="1" spans="1:23">
      <c r="A317" s="1658">
        <v>4</v>
      </c>
      <c r="B317" s="1224" t="s">
        <v>39</v>
      </c>
      <c r="C317" s="706" t="s">
        <v>150</v>
      </c>
      <c r="D317" s="44" t="s">
        <v>50</v>
      </c>
      <c r="E317" s="1228">
        <v>382800</v>
      </c>
      <c r="F317" s="1570" t="s">
        <v>4151</v>
      </c>
      <c r="G317" s="1227">
        <v>43690</v>
      </c>
      <c r="H317" s="1074">
        <v>43698</v>
      </c>
      <c r="I317" s="52">
        <f ca="1" t="shared" si="8"/>
        <v>206</v>
      </c>
      <c r="J317" s="959" t="s">
        <v>78</v>
      </c>
      <c r="K317" s="955"/>
      <c r="L317" s="339">
        <v>43702</v>
      </c>
      <c r="M317" s="339"/>
      <c r="N317" s="1247" t="s">
        <v>4152</v>
      </c>
      <c r="O317" s="1246" t="s">
        <v>131</v>
      </c>
      <c r="P317" s="1243" t="s">
        <v>84</v>
      </c>
      <c r="Q317" s="452">
        <v>43666</v>
      </c>
      <c r="R317" s="1401">
        <v>43690</v>
      </c>
      <c r="S317" s="1394">
        <f ca="1" t="shared" si="10"/>
        <v>214</v>
      </c>
      <c r="T317" s="327" t="s">
        <v>47</v>
      </c>
      <c r="U317" s="1734" t="s">
        <v>2960</v>
      </c>
      <c r="V317" s="1735"/>
      <c r="W317" s="871"/>
    </row>
    <row r="318" s="14" customFormat="1" ht="23.1" customHeight="1" spans="1:23">
      <c r="A318" s="1658">
        <v>29</v>
      </c>
      <c r="B318" s="1224" t="s">
        <v>39</v>
      </c>
      <c r="C318" s="727" t="s">
        <v>176</v>
      </c>
      <c r="D318" s="55" t="s">
        <v>168</v>
      </c>
      <c r="E318" s="1634">
        <v>413800</v>
      </c>
      <c r="F318" s="1570" t="s">
        <v>4153</v>
      </c>
      <c r="G318" s="1227">
        <v>43690</v>
      </c>
      <c r="H318" s="1074">
        <v>43699</v>
      </c>
      <c r="I318" s="52">
        <f ca="1" t="shared" si="8"/>
        <v>205</v>
      </c>
      <c r="J318" s="959" t="s">
        <v>78</v>
      </c>
      <c r="K318" s="1614"/>
      <c r="L318" s="339">
        <v>43702</v>
      </c>
      <c r="M318" s="339"/>
      <c r="N318" s="1250" t="s">
        <v>4154</v>
      </c>
      <c r="O318" s="1246" t="s">
        <v>45</v>
      </c>
      <c r="P318" s="1243" t="s">
        <v>46</v>
      </c>
      <c r="Q318" s="1400">
        <v>43695</v>
      </c>
      <c r="R318" s="1401">
        <v>43695</v>
      </c>
      <c r="S318" s="207">
        <f ca="1" t="shared" si="10"/>
        <v>209</v>
      </c>
      <c r="T318" s="1295" t="s">
        <v>47</v>
      </c>
      <c r="U318" s="1734" t="s">
        <v>2960</v>
      </c>
      <c r="V318" s="1735"/>
      <c r="W318" s="1736"/>
    </row>
    <row r="319" s="14" customFormat="1" ht="21" customHeight="1" spans="1:23">
      <c r="A319" s="1658">
        <v>25</v>
      </c>
      <c r="B319" s="1224" t="s">
        <v>39</v>
      </c>
      <c r="C319" s="727" t="s">
        <v>176</v>
      </c>
      <c r="D319" s="55" t="s">
        <v>168</v>
      </c>
      <c r="E319" s="1634">
        <v>413800</v>
      </c>
      <c r="F319" s="1570" t="s">
        <v>4155</v>
      </c>
      <c r="G319" s="1227">
        <v>43677</v>
      </c>
      <c r="H319" s="1074">
        <v>43686</v>
      </c>
      <c r="I319" s="52">
        <f ca="1" t="shared" si="8"/>
        <v>218</v>
      </c>
      <c r="J319" s="959" t="s">
        <v>78</v>
      </c>
      <c r="K319" s="1614" t="s">
        <v>4156</v>
      </c>
      <c r="L319" s="339">
        <v>43705</v>
      </c>
      <c r="M319" s="339" t="s">
        <v>52</v>
      </c>
      <c r="N319" s="1731" t="s">
        <v>4157</v>
      </c>
      <c r="O319" s="207" t="s">
        <v>114</v>
      </c>
      <c r="P319" s="207" t="s">
        <v>89</v>
      </c>
      <c r="Q319" s="452">
        <v>43673</v>
      </c>
      <c r="R319" s="1401">
        <v>43676</v>
      </c>
      <c r="S319" s="207">
        <f ca="1" t="shared" si="10"/>
        <v>228</v>
      </c>
      <c r="T319" s="327" t="s">
        <v>47</v>
      </c>
      <c r="U319" s="1734" t="s">
        <v>2960</v>
      </c>
      <c r="V319" s="1735"/>
      <c r="W319" s="1736"/>
    </row>
    <row r="320" s="14" customFormat="1" ht="21" customHeight="1" spans="1:23">
      <c r="A320" s="1658">
        <v>16</v>
      </c>
      <c r="B320" s="1224" t="s">
        <v>39</v>
      </c>
      <c r="C320" s="727" t="s">
        <v>176</v>
      </c>
      <c r="D320" s="43" t="s">
        <v>199</v>
      </c>
      <c r="E320" s="1631">
        <v>413800</v>
      </c>
      <c r="F320" s="1430" t="s">
        <v>4158</v>
      </c>
      <c r="G320" s="1230">
        <v>43672</v>
      </c>
      <c r="H320" s="493">
        <v>43687</v>
      </c>
      <c r="I320" s="52">
        <f ca="1" t="shared" si="8"/>
        <v>217</v>
      </c>
      <c r="J320" s="959" t="s">
        <v>78</v>
      </c>
      <c r="K320" s="1614"/>
      <c r="L320" s="339">
        <v>43676</v>
      </c>
      <c r="M320" s="338"/>
      <c r="N320" s="1247" t="s">
        <v>4159</v>
      </c>
      <c r="O320" s="1246" t="s">
        <v>12</v>
      </c>
      <c r="P320" s="1243" t="s">
        <v>59</v>
      </c>
      <c r="Q320" s="1400">
        <v>43681</v>
      </c>
      <c r="R320" s="1401">
        <v>43681</v>
      </c>
      <c r="S320" s="207">
        <f ca="1" t="shared" si="10"/>
        <v>223</v>
      </c>
      <c r="T320" s="1295" t="s">
        <v>47</v>
      </c>
      <c r="U320" s="1734" t="s">
        <v>4160</v>
      </c>
      <c r="V320" s="1257" t="s">
        <v>2900</v>
      </c>
      <c r="W320" s="1736"/>
    </row>
    <row r="321" s="14" customFormat="1" ht="23.1" customHeight="1" spans="1:23">
      <c r="A321" s="1658">
        <v>42</v>
      </c>
      <c r="B321" s="1224" t="s">
        <v>39</v>
      </c>
      <c r="C321" s="727" t="s">
        <v>181</v>
      </c>
      <c r="D321" s="1662" t="s">
        <v>3392</v>
      </c>
      <c r="E321" s="1383">
        <v>421100</v>
      </c>
      <c r="F321" s="1570" t="s">
        <v>4161</v>
      </c>
      <c r="G321" s="1227">
        <v>43636</v>
      </c>
      <c r="H321" s="1074">
        <v>43650</v>
      </c>
      <c r="I321" s="52">
        <f ca="1" t="shared" si="8"/>
        <v>254</v>
      </c>
      <c r="J321" s="959" t="s">
        <v>78</v>
      </c>
      <c r="K321" s="1614"/>
      <c r="L321" s="338">
        <v>43702</v>
      </c>
      <c r="M321" s="339" t="s">
        <v>52</v>
      </c>
      <c r="N321" s="229" t="s">
        <v>4162</v>
      </c>
      <c r="O321" s="755" t="s">
        <v>45</v>
      </c>
      <c r="P321" s="207" t="s">
        <v>46</v>
      </c>
      <c r="Q321" s="452">
        <v>43684</v>
      </c>
      <c r="R321" s="1401">
        <v>43684</v>
      </c>
      <c r="S321" s="207">
        <f ca="1" t="shared" si="10"/>
        <v>220</v>
      </c>
      <c r="T321" s="327" t="s">
        <v>47</v>
      </c>
      <c r="U321" s="1734" t="s">
        <v>2960</v>
      </c>
      <c r="V321" s="1735"/>
      <c r="W321" s="1736"/>
    </row>
    <row r="322" s="14" customFormat="1" ht="23.1" customHeight="1" spans="1:23">
      <c r="A322" s="1658">
        <v>36</v>
      </c>
      <c r="B322" s="1224" t="s">
        <v>39</v>
      </c>
      <c r="C322" s="727" t="s">
        <v>181</v>
      </c>
      <c r="D322" s="1669" t="s">
        <v>168</v>
      </c>
      <c r="E322" s="1383">
        <v>419800</v>
      </c>
      <c r="F322" s="1570" t="s">
        <v>4163</v>
      </c>
      <c r="G322" s="1227">
        <v>43690</v>
      </c>
      <c r="H322" s="1074">
        <v>43696</v>
      </c>
      <c r="I322" s="52">
        <f ca="1" t="shared" ref="I322:I365" si="11">TODAY()-H322</f>
        <v>208</v>
      </c>
      <c r="J322" s="959" t="s">
        <v>78</v>
      </c>
      <c r="K322" s="1614"/>
      <c r="L322" s="339">
        <v>43702</v>
      </c>
      <c r="M322" s="338"/>
      <c r="N322" s="1247" t="s">
        <v>4164</v>
      </c>
      <c r="O322" s="1246" t="s">
        <v>3150</v>
      </c>
      <c r="P322" s="1243" t="s">
        <v>89</v>
      </c>
      <c r="Q322" s="452">
        <v>43673</v>
      </c>
      <c r="R322" s="1401">
        <v>43691</v>
      </c>
      <c r="S322" s="207">
        <f ca="1" t="shared" si="10"/>
        <v>213</v>
      </c>
      <c r="T322" s="1295" t="s">
        <v>47</v>
      </c>
      <c r="U322" s="1734" t="s">
        <v>2960</v>
      </c>
      <c r="V322" s="1257"/>
      <c r="W322" s="1736"/>
    </row>
    <row r="323" s="14" customFormat="1" ht="23.1" customHeight="1" spans="1:23">
      <c r="A323" s="1658">
        <v>32</v>
      </c>
      <c r="B323" s="1224" t="s">
        <v>39</v>
      </c>
      <c r="C323" s="727" t="s">
        <v>181</v>
      </c>
      <c r="D323" s="1669" t="s">
        <v>168</v>
      </c>
      <c r="E323" s="1383">
        <v>419800</v>
      </c>
      <c r="F323" s="1570" t="s">
        <v>4165</v>
      </c>
      <c r="G323" s="1227">
        <v>43690</v>
      </c>
      <c r="H323" s="1074">
        <v>43698</v>
      </c>
      <c r="I323" s="52">
        <f ca="1" t="shared" si="11"/>
        <v>206</v>
      </c>
      <c r="J323" s="959" t="s">
        <v>78</v>
      </c>
      <c r="K323" s="1614"/>
      <c r="L323" s="339">
        <v>43703</v>
      </c>
      <c r="M323" s="338"/>
      <c r="N323" s="1247" t="s">
        <v>4166</v>
      </c>
      <c r="O323" s="1246" t="s">
        <v>171</v>
      </c>
      <c r="P323" s="1243" t="s">
        <v>59</v>
      </c>
      <c r="Q323" s="452">
        <v>43673</v>
      </c>
      <c r="R323" s="1401">
        <v>43691</v>
      </c>
      <c r="S323" s="207">
        <f ca="1" t="shared" si="10"/>
        <v>213</v>
      </c>
      <c r="T323" s="327" t="s">
        <v>47</v>
      </c>
      <c r="U323" s="1734" t="s">
        <v>1973</v>
      </c>
      <c r="V323" s="1257"/>
      <c r="W323" s="1736"/>
    </row>
    <row r="324" s="14" customFormat="1" ht="23.1" customHeight="1" spans="1:23">
      <c r="A324" s="1658">
        <v>37</v>
      </c>
      <c r="B324" s="1224" t="s">
        <v>39</v>
      </c>
      <c r="C324" s="727" t="s">
        <v>181</v>
      </c>
      <c r="D324" s="1662" t="s">
        <v>3392</v>
      </c>
      <c r="E324" s="1383">
        <v>421100</v>
      </c>
      <c r="F324" s="1570" t="s">
        <v>4167</v>
      </c>
      <c r="G324" s="1227">
        <v>43636</v>
      </c>
      <c r="H324" s="1074">
        <v>43644</v>
      </c>
      <c r="I324" s="52">
        <f ca="1" t="shared" si="11"/>
        <v>260</v>
      </c>
      <c r="J324" s="959" t="s">
        <v>78</v>
      </c>
      <c r="K324" s="1614"/>
      <c r="L324" s="338">
        <v>43705</v>
      </c>
      <c r="M324" s="338" t="s">
        <v>52</v>
      </c>
      <c r="N324" s="229" t="s">
        <v>4168</v>
      </c>
      <c r="O324" s="755" t="s">
        <v>171</v>
      </c>
      <c r="P324" s="207" t="s">
        <v>59</v>
      </c>
      <c r="Q324" s="452">
        <v>43674</v>
      </c>
      <c r="R324" s="1401">
        <v>43675</v>
      </c>
      <c r="S324" s="207">
        <f ca="1" t="shared" si="10"/>
        <v>229</v>
      </c>
      <c r="T324" s="327" t="s">
        <v>47</v>
      </c>
      <c r="U324" s="1734" t="s">
        <v>1973</v>
      </c>
      <c r="V324" s="1735"/>
      <c r="W324" s="1736"/>
    </row>
    <row r="325" s="14" customFormat="1" ht="23.1" customHeight="1" spans="1:23">
      <c r="A325" s="1658">
        <v>26</v>
      </c>
      <c r="B325" s="1224" t="s">
        <v>39</v>
      </c>
      <c r="C325" s="727" t="s">
        <v>176</v>
      </c>
      <c r="D325" s="55" t="s">
        <v>168</v>
      </c>
      <c r="E325" s="1634">
        <v>413800</v>
      </c>
      <c r="F325" s="1570" t="s">
        <v>4169</v>
      </c>
      <c r="G325" s="1227">
        <v>43690</v>
      </c>
      <c r="H325" s="1074">
        <v>43699</v>
      </c>
      <c r="I325" s="52">
        <f ca="1" t="shared" si="11"/>
        <v>205</v>
      </c>
      <c r="J325" s="959" t="s">
        <v>78</v>
      </c>
      <c r="K325" s="1614"/>
      <c r="L325" s="339">
        <v>43703</v>
      </c>
      <c r="M325" s="339"/>
      <c r="N325" s="1247" t="s">
        <v>4170</v>
      </c>
      <c r="O325" s="1246" t="s">
        <v>171</v>
      </c>
      <c r="P325" s="1243" t="s">
        <v>59</v>
      </c>
      <c r="Q325" s="1400">
        <v>43695</v>
      </c>
      <c r="R325" s="1401">
        <v>43696</v>
      </c>
      <c r="S325" s="207">
        <f ca="1" t="shared" si="10"/>
        <v>208</v>
      </c>
      <c r="T325" s="1295" t="s">
        <v>47</v>
      </c>
      <c r="U325" s="1734" t="s">
        <v>1973</v>
      </c>
      <c r="V325" s="1735"/>
      <c r="W325" s="1736"/>
    </row>
    <row r="326" s="14" customFormat="1" ht="23.1" customHeight="1" spans="1:23">
      <c r="A326" s="1658">
        <v>24</v>
      </c>
      <c r="B326" s="1224" t="s">
        <v>39</v>
      </c>
      <c r="C326" s="727" t="s">
        <v>176</v>
      </c>
      <c r="D326" s="55" t="s">
        <v>168</v>
      </c>
      <c r="E326" s="1634">
        <v>413800</v>
      </c>
      <c r="F326" s="1570" t="s">
        <v>4171</v>
      </c>
      <c r="G326" s="1227">
        <v>43690</v>
      </c>
      <c r="H326" s="1074">
        <v>43699</v>
      </c>
      <c r="I326" s="52">
        <f ca="1" t="shared" si="11"/>
        <v>205</v>
      </c>
      <c r="J326" s="959" t="s">
        <v>78</v>
      </c>
      <c r="K326" s="1614"/>
      <c r="L326" s="339">
        <v>43703</v>
      </c>
      <c r="M326" s="339"/>
      <c r="N326" s="1247" t="s">
        <v>4172</v>
      </c>
      <c r="O326" s="1246" t="s">
        <v>225</v>
      </c>
      <c r="P326" s="1243" t="s">
        <v>84</v>
      </c>
      <c r="Q326" s="1400">
        <v>43694</v>
      </c>
      <c r="R326" s="1401">
        <v>43696</v>
      </c>
      <c r="S326" s="207">
        <f ca="1" t="shared" si="10"/>
        <v>208</v>
      </c>
      <c r="T326" s="1295" t="s">
        <v>106</v>
      </c>
      <c r="U326" s="1734" t="s">
        <v>1973</v>
      </c>
      <c r="V326" s="1735"/>
      <c r="W326" s="1736"/>
    </row>
    <row r="327" s="14" customFormat="1" ht="23.1" customHeight="1" spans="1:23">
      <c r="A327" s="1658">
        <v>30</v>
      </c>
      <c r="B327" s="1224" t="s">
        <v>39</v>
      </c>
      <c r="C327" s="727" t="s">
        <v>176</v>
      </c>
      <c r="D327" s="348" t="s">
        <v>193</v>
      </c>
      <c r="E327" s="1634">
        <v>413800</v>
      </c>
      <c r="F327" s="1570" t="s">
        <v>4173</v>
      </c>
      <c r="G327" s="1227">
        <v>43690</v>
      </c>
      <c r="H327" s="1074">
        <v>43698</v>
      </c>
      <c r="I327" s="52">
        <f ca="1" t="shared" si="11"/>
        <v>206</v>
      </c>
      <c r="J327" s="959" t="s">
        <v>78</v>
      </c>
      <c r="K327" s="1614"/>
      <c r="L327" s="339">
        <v>43703</v>
      </c>
      <c r="M327" s="339"/>
      <c r="N327" s="1242" t="s">
        <v>4174</v>
      </c>
      <c r="O327" s="1248" t="s">
        <v>83</v>
      </c>
      <c r="P327" s="1249" t="s">
        <v>84</v>
      </c>
      <c r="Q327" s="1400">
        <v>43682</v>
      </c>
      <c r="R327" s="1401">
        <v>43690</v>
      </c>
      <c r="S327" s="207">
        <f ca="1" t="shared" si="10"/>
        <v>214</v>
      </c>
      <c r="T327" s="1740" t="s">
        <v>47</v>
      </c>
      <c r="U327" s="1734" t="s">
        <v>1973</v>
      </c>
      <c r="V327" s="1735"/>
      <c r="W327" s="1736"/>
    </row>
    <row r="328" s="14" customFormat="1" ht="23.1" customHeight="1" spans="1:23">
      <c r="A328" s="1658">
        <v>44</v>
      </c>
      <c r="B328" s="1224" t="s">
        <v>39</v>
      </c>
      <c r="C328" s="727" t="s">
        <v>189</v>
      </c>
      <c r="D328" s="1669" t="s">
        <v>3468</v>
      </c>
      <c r="E328" s="1228">
        <v>445200</v>
      </c>
      <c r="F328" s="1570" t="s">
        <v>4175</v>
      </c>
      <c r="G328" s="132">
        <v>43690</v>
      </c>
      <c r="H328" s="1074">
        <v>43696</v>
      </c>
      <c r="I328" s="52">
        <f ca="1" t="shared" si="11"/>
        <v>208</v>
      </c>
      <c r="J328" s="959" t="s">
        <v>78</v>
      </c>
      <c r="K328" s="1614"/>
      <c r="L328" s="339">
        <v>43704</v>
      </c>
      <c r="M328" s="339"/>
      <c r="N328" s="1619" t="s">
        <v>4176</v>
      </c>
      <c r="O328" s="1440" t="s">
        <v>45</v>
      </c>
      <c r="P328" s="1394" t="s">
        <v>46</v>
      </c>
      <c r="Q328" s="1400">
        <v>43702</v>
      </c>
      <c r="R328" s="1401">
        <v>43702</v>
      </c>
      <c r="S328" s="207">
        <f ca="1" t="shared" si="10"/>
        <v>202</v>
      </c>
      <c r="T328" s="327" t="s">
        <v>47</v>
      </c>
      <c r="U328" s="1734" t="s">
        <v>1180</v>
      </c>
      <c r="V328" s="1736"/>
      <c r="W328" s="1736"/>
    </row>
    <row r="329" s="14" customFormat="1" ht="23.1" customHeight="1" spans="1:23">
      <c r="A329" s="1658">
        <v>26</v>
      </c>
      <c r="B329" s="1224" t="s">
        <v>39</v>
      </c>
      <c r="C329" s="727" t="s">
        <v>176</v>
      </c>
      <c r="D329" s="55" t="s">
        <v>168</v>
      </c>
      <c r="E329" s="1634">
        <v>413800</v>
      </c>
      <c r="F329" s="1430" t="s">
        <v>4177</v>
      </c>
      <c r="G329" s="1227">
        <v>43690</v>
      </c>
      <c r="H329" s="1074">
        <v>43699</v>
      </c>
      <c r="I329" s="52">
        <f ca="1" t="shared" si="11"/>
        <v>205</v>
      </c>
      <c r="J329" s="959" t="s">
        <v>78</v>
      </c>
      <c r="K329" s="1614"/>
      <c r="L329" s="339">
        <v>43705</v>
      </c>
      <c r="M329" s="339"/>
      <c r="N329" s="1242" t="s">
        <v>4178</v>
      </c>
      <c r="O329" s="1248" t="s">
        <v>258</v>
      </c>
      <c r="P329" s="1249" t="s">
        <v>59</v>
      </c>
      <c r="Q329" s="1400">
        <v>43694</v>
      </c>
      <c r="R329" s="1401">
        <v>43698</v>
      </c>
      <c r="S329" s="207">
        <f ca="1" t="shared" si="10"/>
        <v>206</v>
      </c>
      <c r="T329" s="1295" t="s">
        <v>47</v>
      </c>
      <c r="U329" s="1734" t="s">
        <v>2972</v>
      </c>
      <c r="V329" s="1735"/>
      <c r="W329" s="1736"/>
    </row>
    <row r="330" s="14" customFormat="1" ht="23.1" customHeight="1" spans="1:23">
      <c r="A330" s="1658">
        <v>42</v>
      </c>
      <c r="B330" s="1224" t="s">
        <v>39</v>
      </c>
      <c r="C330" s="727" t="s">
        <v>189</v>
      </c>
      <c r="D330" s="1669" t="s">
        <v>168</v>
      </c>
      <c r="E330" s="1228">
        <v>445200</v>
      </c>
      <c r="F330" s="1430" t="s">
        <v>4179</v>
      </c>
      <c r="G330" s="132">
        <v>43696</v>
      </c>
      <c r="H330" s="1074">
        <v>43704</v>
      </c>
      <c r="I330" s="52">
        <f ca="1" t="shared" si="11"/>
        <v>200</v>
      </c>
      <c r="J330" s="959" t="s">
        <v>78</v>
      </c>
      <c r="K330" s="1614"/>
      <c r="L330" s="339">
        <v>43705</v>
      </c>
      <c r="M330" s="339"/>
      <c r="N330" s="1619" t="s">
        <v>4180</v>
      </c>
      <c r="O330" s="1246" t="s">
        <v>88</v>
      </c>
      <c r="P330" s="1243" t="s">
        <v>89</v>
      </c>
      <c r="Q330" s="1400">
        <v>43681</v>
      </c>
      <c r="R330" s="1401">
        <v>43696</v>
      </c>
      <c r="S330" s="207">
        <f ca="1" t="shared" si="10"/>
        <v>208</v>
      </c>
      <c r="T330" s="327" t="s">
        <v>47</v>
      </c>
      <c r="U330" s="1734" t="s">
        <v>2972</v>
      </c>
      <c r="V330" s="1736"/>
      <c r="W330" s="1736"/>
    </row>
    <row r="331" s="14" customFormat="1" ht="23.1" customHeight="1" spans="1:23">
      <c r="A331" s="1658">
        <v>35</v>
      </c>
      <c r="B331" s="1224" t="s">
        <v>39</v>
      </c>
      <c r="C331" s="727" t="s">
        <v>181</v>
      </c>
      <c r="D331" s="1669" t="s">
        <v>3392</v>
      </c>
      <c r="E331" s="1383">
        <v>419800</v>
      </c>
      <c r="F331" s="1430" t="s">
        <v>4181</v>
      </c>
      <c r="G331" s="1227">
        <v>43690</v>
      </c>
      <c r="H331" s="1074">
        <v>43698</v>
      </c>
      <c r="I331" s="52">
        <f ca="1" t="shared" si="11"/>
        <v>206</v>
      </c>
      <c r="J331" s="959" t="s">
        <v>78</v>
      </c>
      <c r="K331" s="1614"/>
      <c r="L331" s="338">
        <v>43705</v>
      </c>
      <c r="M331" s="338"/>
      <c r="N331" s="229" t="s">
        <v>4182</v>
      </c>
      <c r="O331" s="755" t="s">
        <v>88</v>
      </c>
      <c r="P331" s="207" t="s">
        <v>89</v>
      </c>
      <c r="Q331" s="452">
        <v>43695</v>
      </c>
      <c r="R331" s="1401">
        <v>43696</v>
      </c>
      <c r="S331" s="207">
        <f ca="1" t="shared" si="10"/>
        <v>208</v>
      </c>
      <c r="T331" s="327" t="s">
        <v>47</v>
      </c>
      <c r="U331" s="1734" t="s">
        <v>2972</v>
      </c>
      <c r="V331" s="1735"/>
      <c r="W331" s="1736"/>
    </row>
    <row r="332" s="14" customFormat="1" ht="23.1" customHeight="1" spans="1:23">
      <c r="A332" s="1658">
        <v>23</v>
      </c>
      <c r="B332" s="1224" t="s">
        <v>39</v>
      </c>
      <c r="C332" s="727" t="s">
        <v>176</v>
      </c>
      <c r="D332" s="55" t="s">
        <v>168</v>
      </c>
      <c r="E332" s="1634">
        <v>413800</v>
      </c>
      <c r="F332" s="1430" t="s">
        <v>4183</v>
      </c>
      <c r="G332" s="1227">
        <v>43690</v>
      </c>
      <c r="H332" s="1074">
        <v>43699</v>
      </c>
      <c r="I332" s="52">
        <f ca="1" t="shared" si="11"/>
        <v>205</v>
      </c>
      <c r="J332" s="959" t="s">
        <v>78</v>
      </c>
      <c r="K332" s="1614"/>
      <c r="L332" s="339">
        <v>43705</v>
      </c>
      <c r="M332" s="339"/>
      <c r="N332" s="1242" t="s">
        <v>4184</v>
      </c>
      <c r="O332" s="1246" t="s">
        <v>80</v>
      </c>
      <c r="P332" s="1243" t="s">
        <v>46</v>
      </c>
      <c r="Q332" s="1400">
        <v>43645</v>
      </c>
      <c r="R332" s="1401">
        <v>43697</v>
      </c>
      <c r="S332" s="207">
        <f ca="1" t="shared" si="10"/>
        <v>207</v>
      </c>
      <c r="T332" s="1295" t="s">
        <v>47</v>
      </c>
      <c r="U332" s="1734" t="s">
        <v>2972</v>
      </c>
      <c r="V332" s="1735"/>
      <c r="W332" s="1736"/>
    </row>
    <row r="333" s="13" customFormat="1" ht="23.1" customHeight="1" spans="1:23">
      <c r="A333" s="1658">
        <v>12</v>
      </c>
      <c r="B333" s="1224" t="s">
        <v>39</v>
      </c>
      <c r="C333" s="706" t="s">
        <v>165</v>
      </c>
      <c r="D333" s="55" t="s">
        <v>41</v>
      </c>
      <c r="E333" s="1228">
        <v>392800</v>
      </c>
      <c r="F333" s="1430" t="s">
        <v>4185</v>
      </c>
      <c r="G333" s="1227">
        <v>43690</v>
      </c>
      <c r="H333" s="1074">
        <v>43696</v>
      </c>
      <c r="I333" s="52">
        <f ca="1" t="shared" si="11"/>
        <v>208</v>
      </c>
      <c r="J333" s="959" t="s">
        <v>78</v>
      </c>
      <c r="K333" s="955"/>
      <c r="L333" s="339">
        <v>43705</v>
      </c>
      <c r="M333" s="284"/>
      <c r="N333" s="229" t="s">
        <v>4186</v>
      </c>
      <c r="O333" s="354" t="s">
        <v>88</v>
      </c>
      <c r="P333" s="354" t="s">
        <v>89</v>
      </c>
      <c r="Q333" s="452">
        <v>43698</v>
      </c>
      <c r="R333" s="1401">
        <v>43699</v>
      </c>
      <c r="S333" s="1394">
        <f ca="1" t="shared" si="10"/>
        <v>205</v>
      </c>
      <c r="T333" s="327" t="s">
        <v>47</v>
      </c>
      <c r="U333" s="1734" t="s">
        <v>2972</v>
      </c>
      <c r="V333" s="797"/>
      <c r="W333" s="871"/>
    </row>
    <row r="334" s="14" customFormat="1" ht="23.1" customHeight="1" spans="1:23">
      <c r="A334" s="1658">
        <v>28</v>
      </c>
      <c r="B334" s="1224" t="s">
        <v>39</v>
      </c>
      <c r="C334" s="727" t="s">
        <v>181</v>
      </c>
      <c r="D334" s="207" t="s">
        <v>199</v>
      </c>
      <c r="E334" s="1383">
        <v>419800</v>
      </c>
      <c r="F334" s="1570" t="s">
        <v>4187</v>
      </c>
      <c r="G334" s="1635">
        <v>43690</v>
      </c>
      <c r="H334" s="1074">
        <v>43698</v>
      </c>
      <c r="I334" s="52">
        <f ca="1" t="shared" si="11"/>
        <v>206</v>
      </c>
      <c r="J334" s="959" t="s">
        <v>78</v>
      </c>
      <c r="K334" s="1614"/>
      <c r="L334" s="338">
        <v>43736</v>
      </c>
      <c r="M334" s="338"/>
      <c r="N334" s="229" t="s">
        <v>4188</v>
      </c>
      <c r="O334" s="755" t="s">
        <v>114</v>
      </c>
      <c r="P334" s="207" t="s">
        <v>89</v>
      </c>
      <c r="Q334" s="452">
        <v>43704</v>
      </c>
      <c r="R334" s="1401">
        <v>43704</v>
      </c>
      <c r="S334" s="207">
        <f ca="1" t="shared" si="10"/>
        <v>200</v>
      </c>
      <c r="T334" s="327" t="s">
        <v>47</v>
      </c>
      <c r="U334" s="1734" t="s">
        <v>2981</v>
      </c>
      <c r="V334" s="1735"/>
      <c r="W334" s="1736"/>
    </row>
    <row r="335" s="14" customFormat="1" ht="23.1" customHeight="1" spans="1:23">
      <c r="A335" s="1658">
        <v>25</v>
      </c>
      <c r="B335" s="1224" t="s">
        <v>39</v>
      </c>
      <c r="C335" s="727" t="s">
        <v>181</v>
      </c>
      <c r="D335" s="1662" t="s">
        <v>168</v>
      </c>
      <c r="E335" s="1385">
        <v>421100</v>
      </c>
      <c r="F335" s="1570" t="s">
        <v>4189</v>
      </c>
      <c r="G335" s="1230">
        <v>43659</v>
      </c>
      <c r="H335" s="493">
        <v>43674</v>
      </c>
      <c r="I335" s="52">
        <f ca="1" t="shared" si="11"/>
        <v>230</v>
      </c>
      <c r="J335" s="959" t="s">
        <v>78</v>
      </c>
      <c r="K335" s="1614"/>
      <c r="L335" s="339">
        <v>43675</v>
      </c>
      <c r="M335" s="338"/>
      <c r="N335" s="1295" t="s">
        <v>4190</v>
      </c>
      <c r="O335" s="1246" t="s">
        <v>12</v>
      </c>
      <c r="P335" s="1243" t="s">
        <v>59</v>
      </c>
      <c r="Q335" s="452">
        <v>43670</v>
      </c>
      <c r="R335" s="1401">
        <v>43672</v>
      </c>
      <c r="S335" s="207">
        <f ca="1" t="shared" si="10"/>
        <v>232</v>
      </c>
      <c r="T335" s="327" t="s">
        <v>47</v>
      </c>
      <c r="U335" s="1734" t="s">
        <v>4191</v>
      </c>
      <c r="V335" s="1257" t="s">
        <v>2889</v>
      </c>
      <c r="W335" s="1736"/>
    </row>
    <row r="336" s="14" customFormat="1" ht="21" customHeight="1" spans="1:23">
      <c r="A336" s="1658">
        <v>3</v>
      </c>
      <c r="B336" s="1224" t="s">
        <v>39</v>
      </c>
      <c r="C336" s="706" t="s">
        <v>150</v>
      </c>
      <c r="D336" s="55" t="s">
        <v>41</v>
      </c>
      <c r="E336" s="1228">
        <v>382800</v>
      </c>
      <c r="F336" s="1430" t="s">
        <v>4192</v>
      </c>
      <c r="G336" s="56">
        <v>43700</v>
      </c>
      <c r="H336" s="1074">
        <v>43705</v>
      </c>
      <c r="I336" s="48">
        <f ca="1" t="shared" si="11"/>
        <v>199</v>
      </c>
      <c r="J336" s="688" t="s">
        <v>78</v>
      </c>
      <c r="K336" s="955"/>
      <c r="L336" s="339">
        <v>43705</v>
      </c>
      <c r="M336" s="339"/>
      <c r="N336" s="1247" t="s">
        <v>4193</v>
      </c>
      <c r="O336" s="1246" t="s">
        <v>225</v>
      </c>
      <c r="P336" s="1243" t="s">
        <v>84</v>
      </c>
      <c r="Q336" s="1400">
        <v>43673</v>
      </c>
      <c r="R336" s="1401">
        <v>43700</v>
      </c>
      <c r="S336" s="1394">
        <f ca="1" t="shared" si="10"/>
        <v>204</v>
      </c>
      <c r="T336" s="327" t="s">
        <v>47</v>
      </c>
      <c r="U336" s="1734" t="s">
        <v>2981</v>
      </c>
      <c r="V336" s="1737"/>
      <c r="W336" s="1736"/>
    </row>
    <row r="337" s="14" customFormat="1" ht="23.1" customHeight="1" spans="1:23">
      <c r="A337" s="1658">
        <v>38</v>
      </c>
      <c r="B337" s="1224" t="s">
        <v>39</v>
      </c>
      <c r="C337" s="706" t="s">
        <v>3324</v>
      </c>
      <c r="D337" s="1669" t="s">
        <v>179</v>
      </c>
      <c r="E337" s="1383">
        <v>498000</v>
      </c>
      <c r="F337" s="1430" t="s">
        <v>4194</v>
      </c>
      <c r="G337" s="132">
        <v>43653</v>
      </c>
      <c r="H337" s="1074">
        <v>43669</v>
      </c>
      <c r="I337" s="52">
        <f ca="1" t="shared" si="11"/>
        <v>235</v>
      </c>
      <c r="J337" s="959" t="s">
        <v>78</v>
      </c>
      <c r="K337" s="1614" t="s">
        <v>4195</v>
      </c>
      <c r="L337" s="339">
        <v>43736</v>
      </c>
      <c r="M337" s="339" t="s">
        <v>52</v>
      </c>
      <c r="N337" s="1242" t="s">
        <v>4196</v>
      </c>
      <c r="O337" s="1246" t="s">
        <v>131</v>
      </c>
      <c r="P337" s="1275" t="s">
        <v>84</v>
      </c>
      <c r="Q337" s="452">
        <v>43701</v>
      </c>
      <c r="R337" s="1401">
        <v>43701</v>
      </c>
      <c r="S337" s="207">
        <f ca="1" t="shared" si="10"/>
        <v>203</v>
      </c>
      <c r="T337" s="354" t="s">
        <v>47</v>
      </c>
      <c r="U337" s="1741" t="s">
        <v>1190</v>
      </c>
      <c r="V337" s="871"/>
      <c r="W337" s="1736"/>
    </row>
    <row r="338" s="13" customFormat="1" ht="23.1" customHeight="1" spans="1:23">
      <c r="A338" s="1658">
        <v>4</v>
      </c>
      <c r="B338" s="1224" t="s">
        <v>39</v>
      </c>
      <c r="C338" s="706" t="s">
        <v>150</v>
      </c>
      <c r="D338" s="43" t="s">
        <v>50</v>
      </c>
      <c r="E338" s="1229">
        <v>382800</v>
      </c>
      <c r="F338" s="1430" t="s">
        <v>4197</v>
      </c>
      <c r="G338" s="51">
        <v>43701</v>
      </c>
      <c r="H338" s="493">
        <v>43711</v>
      </c>
      <c r="I338" s="52">
        <f ca="1" t="shared" si="11"/>
        <v>193</v>
      </c>
      <c r="J338" s="959" t="s">
        <v>78</v>
      </c>
      <c r="K338" s="955"/>
      <c r="L338" s="339">
        <v>43736</v>
      </c>
      <c r="M338" s="339"/>
      <c r="N338" s="1247" t="s">
        <v>4198</v>
      </c>
      <c r="O338" s="1248" t="s">
        <v>105</v>
      </c>
      <c r="P338" s="1249" t="s">
        <v>46</v>
      </c>
      <c r="Q338" s="1382">
        <v>43686</v>
      </c>
      <c r="R338" s="1401">
        <v>43701</v>
      </c>
      <c r="S338" s="1394">
        <f ca="1" t="shared" si="10"/>
        <v>203</v>
      </c>
      <c r="T338" s="1247" t="s">
        <v>47</v>
      </c>
      <c r="U338" s="1734" t="s">
        <v>1190</v>
      </c>
      <c r="V338" s="1735"/>
      <c r="W338" s="871"/>
    </row>
    <row r="339" s="14" customFormat="1" ht="23.1" customHeight="1" spans="1:23">
      <c r="A339" s="1658">
        <v>21</v>
      </c>
      <c r="B339" s="1224" t="s">
        <v>39</v>
      </c>
      <c r="C339" s="727" t="s">
        <v>176</v>
      </c>
      <c r="D339" s="55" t="s">
        <v>168</v>
      </c>
      <c r="E339" s="1634">
        <v>413800</v>
      </c>
      <c r="F339" s="1570" t="s">
        <v>4199</v>
      </c>
      <c r="G339" s="1227">
        <v>43690</v>
      </c>
      <c r="H339" s="1074">
        <v>43699</v>
      </c>
      <c r="I339" s="52">
        <f ca="1" t="shared" si="11"/>
        <v>205</v>
      </c>
      <c r="J339" s="959" t="s">
        <v>78</v>
      </c>
      <c r="K339" s="1614"/>
      <c r="L339" s="339">
        <v>43706</v>
      </c>
      <c r="M339" s="339"/>
      <c r="N339" s="1382" t="s">
        <v>4200</v>
      </c>
      <c r="O339" s="1295" t="s">
        <v>105</v>
      </c>
      <c r="P339" s="1243" t="s">
        <v>46</v>
      </c>
      <c r="Q339" s="1400">
        <v>43702</v>
      </c>
      <c r="R339" s="1401">
        <v>43707</v>
      </c>
      <c r="S339" s="207">
        <f ca="1" t="shared" si="10"/>
        <v>197</v>
      </c>
      <c r="T339" s="1295" t="s">
        <v>106</v>
      </c>
      <c r="U339" s="1734" t="s">
        <v>4201</v>
      </c>
      <c r="V339" s="1735"/>
      <c r="W339" s="1736"/>
    </row>
    <row r="340" s="14" customFormat="1" ht="21" customHeight="1" spans="1:23">
      <c r="A340" s="1658">
        <v>14</v>
      </c>
      <c r="B340" s="1224" t="s">
        <v>39</v>
      </c>
      <c r="C340" s="727" t="s">
        <v>176</v>
      </c>
      <c r="D340" s="55" t="s">
        <v>199</v>
      </c>
      <c r="E340" s="1634">
        <v>413800</v>
      </c>
      <c r="F340" s="1430" t="s">
        <v>4202</v>
      </c>
      <c r="G340" s="1227">
        <v>43690</v>
      </c>
      <c r="H340" s="1074">
        <v>43696</v>
      </c>
      <c r="I340" s="52">
        <f ca="1" t="shared" si="11"/>
        <v>208</v>
      </c>
      <c r="J340" s="959" t="s">
        <v>78</v>
      </c>
      <c r="K340" s="1614"/>
      <c r="L340" s="339">
        <v>43736</v>
      </c>
      <c r="M340" s="338"/>
      <c r="N340" s="1247" t="s">
        <v>4203</v>
      </c>
      <c r="O340" s="1246" t="s">
        <v>80</v>
      </c>
      <c r="P340" s="1243" t="s">
        <v>46</v>
      </c>
      <c r="Q340" s="1400">
        <v>43695</v>
      </c>
      <c r="R340" s="1401">
        <v>43696</v>
      </c>
      <c r="S340" s="207">
        <f ca="1" t="shared" si="10"/>
        <v>208</v>
      </c>
      <c r="T340" s="1295" t="s">
        <v>106</v>
      </c>
      <c r="U340" s="1734" t="s">
        <v>1190</v>
      </c>
      <c r="V340" s="1257"/>
      <c r="W340" s="1736"/>
    </row>
    <row r="341" s="14" customFormat="1" ht="21" customHeight="1" spans="1:23">
      <c r="A341" s="1658">
        <v>14</v>
      </c>
      <c r="B341" s="1224" t="s">
        <v>39</v>
      </c>
      <c r="C341" s="727" t="s">
        <v>176</v>
      </c>
      <c r="D341" s="55" t="s">
        <v>199</v>
      </c>
      <c r="E341" s="1634">
        <v>413800</v>
      </c>
      <c r="F341" s="1430" t="s">
        <v>4204</v>
      </c>
      <c r="G341" s="1227">
        <v>43690</v>
      </c>
      <c r="H341" s="1074">
        <v>43698</v>
      </c>
      <c r="I341" s="52">
        <f ca="1" t="shared" si="11"/>
        <v>206</v>
      </c>
      <c r="J341" s="959" t="s">
        <v>78</v>
      </c>
      <c r="K341" s="1614"/>
      <c r="L341" s="339">
        <v>43705</v>
      </c>
      <c r="M341" s="338"/>
      <c r="N341" s="1242" t="s">
        <v>4205</v>
      </c>
      <c r="O341" s="1246" t="s">
        <v>171</v>
      </c>
      <c r="P341" s="1243" t="s">
        <v>59</v>
      </c>
      <c r="Q341" s="1400">
        <v>43701</v>
      </c>
      <c r="R341" s="1401">
        <v>43703</v>
      </c>
      <c r="S341" s="207">
        <f ca="1" t="shared" si="10"/>
        <v>201</v>
      </c>
      <c r="T341" s="1295" t="s">
        <v>47</v>
      </c>
      <c r="U341" s="1734" t="s">
        <v>1190</v>
      </c>
      <c r="V341" s="1257"/>
      <c r="W341" s="1736"/>
    </row>
    <row r="342" s="14" customFormat="1" ht="23.1" customHeight="1" spans="1:23">
      <c r="A342" s="1658">
        <v>20</v>
      </c>
      <c r="B342" s="1224" t="s">
        <v>39</v>
      </c>
      <c r="C342" s="727" t="s">
        <v>176</v>
      </c>
      <c r="D342" s="55" t="s">
        <v>168</v>
      </c>
      <c r="E342" s="1634">
        <v>413800</v>
      </c>
      <c r="F342" s="1570" t="s">
        <v>4206</v>
      </c>
      <c r="G342" s="1227">
        <v>43697</v>
      </c>
      <c r="H342" s="1074">
        <v>43712</v>
      </c>
      <c r="I342" s="52">
        <f ca="1" t="shared" si="11"/>
        <v>192</v>
      </c>
      <c r="J342" s="959" t="s">
        <v>78</v>
      </c>
      <c r="K342" s="1614"/>
      <c r="L342" s="339">
        <v>43736</v>
      </c>
      <c r="M342" s="339"/>
      <c r="N342" s="1277" t="s">
        <v>4207</v>
      </c>
      <c r="O342" s="1248" t="s">
        <v>258</v>
      </c>
      <c r="P342" s="1249" t="s">
        <v>59</v>
      </c>
      <c r="Q342" s="1400">
        <v>43702</v>
      </c>
      <c r="R342" s="1401">
        <v>43703</v>
      </c>
      <c r="S342" s="207">
        <f ca="1" t="shared" si="10"/>
        <v>201</v>
      </c>
      <c r="T342" s="1247" t="s">
        <v>47</v>
      </c>
      <c r="U342" s="1734" t="s">
        <v>4208</v>
      </c>
      <c r="V342" s="1735"/>
      <c r="W342" s="1736"/>
    </row>
    <row r="343" s="14" customFormat="1" ht="21" customHeight="1" spans="1:23">
      <c r="A343" s="1658">
        <v>13</v>
      </c>
      <c r="B343" s="1224" t="s">
        <v>39</v>
      </c>
      <c r="C343" s="727" t="s">
        <v>176</v>
      </c>
      <c r="D343" s="55" t="s">
        <v>199</v>
      </c>
      <c r="E343" s="1634">
        <v>413800</v>
      </c>
      <c r="F343" s="1430" t="s">
        <v>4209</v>
      </c>
      <c r="G343" s="1227">
        <v>43690</v>
      </c>
      <c r="H343" s="1074">
        <v>43698</v>
      </c>
      <c r="I343" s="52">
        <f ca="1" t="shared" si="11"/>
        <v>206</v>
      </c>
      <c r="J343" s="959" t="s">
        <v>78</v>
      </c>
      <c r="K343" s="1614"/>
      <c r="L343" s="339">
        <v>43736</v>
      </c>
      <c r="M343" s="338"/>
      <c r="N343" s="1247" t="s">
        <v>4210</v>
      </c>
      <c r="O343" s="1246" t="s">
        <v>122</v>
      </c>
      <c r="P343" s="1243" t="s">
        <v>84</v>
      </c>
      <c r="Q343" s="1400">
        <v>43701</v>
      </c>
      <c r="R343" s="1401">
        <v>43701</v>
      </c>
      <c r="S343" s="207">
        <f ca="1" t="shared" si="10"/>
        <v>203</v>
      </c>
      <c r="T343" s="1295" t="s">
        <v>47</v>
      </c>
      <c r="U343" s="1734" t="s">
        <v>1190</v>
      </c>
      <c r="V343" s="1257"/>
      <c r="W343" s="1736"/>
    </row>
    <row r="344" s="14" customFormat="1" ht="23.1" customHeight="1" spans="1:23">
      <c r="A344" s="1658">
        <v>17</v>
      </c>
      <c r="B344" s="1224" t="s">
        <v>39</v>
      </c>
      <c r="C344" s="727" t="s">
        <v>176</v>
      </c>
      <c r="D344" s="55" t="s">
        <v>168</v>
      </c>
      <c r="E344" s="1634">
        <v>413800</v>
      </c>
      <c r="F344" s="1570" t="s">
        <v>4211</v>
      </c>
      <c r="G344" s="1227">
        <v>43691</v>
      </c>
      <c r="H344" s="1074">
        <v>43699</v>
      </c>
      <c r="I344" s="52">
        <f ca="1" t="shared" si="11"/>
        <v>205</v>
      </c>
      <c r="J344" s="959" t="s">
        <v>78</v>
      </c>
      <c r="K344" s="1614"/>
      <c r="L344" s="339">
        <v>43736</v>
      </c>
      <c r="M344" s="339"/>
      <c r="N344" s="1247" t="s">
        <v>4212</v>
      </c>
      <c r="O344" s="1246" t="s">
        <v>114</v>
      </c>
      <c r="P344" s="1243" t="s">
        <v>89</v>
      </c>
      <c r="Q344" s="1400">
        <v>43695</v>
      </c>
      <c r="R344" s="1401">
        <v>43699</v>
      </c>
      <c r="S344" s="207">
        <f ca="1" t="shared" si="10"/>
        <v>205</v>
      </c>
      <c r="T344" s="1295" t="s">
        <v>47</v>
      </c>
      <c r="U344" s="1734"/>
      <c r="V344" s="1735"/>
      <c r="W344" s="1736"/>
    </row>
    <row r="345" s="14" customFormat="1" ht="21" customHeight="1" spans="1:23">
      <c r="A345" s="1658">
        <v>2</v>
      </c>
      <c r="B345" s="1224" t="s">
        <v>39</v>
      </c>
      <c r="C345" s="706" t="s">
        <v>150</v>
      </c>
      <c r="D345" s="55" t="s">
        <v>41</v>
      </c>
      <c r="E345" s="1228">
        <v>382800</v>
      </c>
      <c r="F345" s="1430" t="s">
        <v>4213</v>
      </c>
      <c r="G345" s="56">
        <v>43700</v>
      </c>
      <c r="H345" s="1074">
        <v>43705</v>
      </c>
      <c r="I345" s="52">
        <f ca="1" t="shared" si="11"/>
        <v>199</v>
      </c>
      <c r="J345" s="959" t="s">
        <v>78</v>
      </c>
      <c r="K345" s="1614"/>
      <c r="L345" s="339">
        <v>43705</v>
      </c>
      <c r="M345" s="339"/>
      <c r="N345" s="1247" t="s">
        <v>4214</v>
      </c>
      <c r="O345" s="1246" t="s">
        <v>114</v>
      </c>
      <c r="P345" s="1243" t="s">
        <v>89</v>
      </c>
      <c r="Q345" s="1400">
        <v>43673</v>
      </c>
      <c r="R345" s="1401">
        <v>43700</v>
      </c>
      <c r="S345" s="1394">
        <f ca="1" t="shared" si="10"/>
        <v>204</v>
      </c>
      <c r="T345" s="327" t="s">
        <v>47</v>
      </c>
      <c r="U345" s="1734"/>
      <c r="V345" s="1737"/>
      <c r="W345" s="1736"/>
    </row>
    <row r="346" s="14" customFormat="1" ht="21" customHeight="1" spans="1:23">
      <c r="A346" s="1658">
        <v>15</v>
      </c>
      <c r="B346" s="1224" t="s">
        <v>39</v>
      </c>
      <c r="C346" s="727" t="s">
        <v>176</v>
      </c>
      <c r="D346" s="348" t="s">
        <v>4121</v>
      </c>
      <c r="E346" s="1634">
        <v>413800</v>
      </c>
      <c r="F346" s="1570" t="s">
        <v>4215</v>
      </c>
      <c r="G346" s="1227">
        <v>43694</v>
      </c>
      <c r="H346" s="1074">
        <v>43704</v>
      </c>
      <c r="I346" s="52">
        <f ca="1" t="shared" si="11"/>
        <v>200</v>
      </c>
      <c r="J346" s="959" t="s">
        <v>78</v>
      </c>
      <c r="K346" s="1614"/>
      <c r="L346" s="339">
        <v>43710</v>
      </c>
      <c r="M346" s="338"/>
      <c r="N346" s="1247" t="s">
        <v>4216</v>
      </c>
      <c r="O346" s="1246" t="s">
        <v>109</v>
      </c>
      <c r="P346" s="1400">
        <v>43708</v>
      </c>
      <c r="Q346" s="1401">
        <v>43708</v>
      </c>
      <c r="R346" s="1401">
        <v>43709</v>
      </c>
      <c r="S346" s="207">
        <f ca="1" t="shared" si="10"/>
        <v>195</v>
      </c>
      <c r="T346" s="1295" t="s">
        <v>106</v>
      </c>
      <c r="U346" s="1734"/>
      <c r="V346" s="1257"/>
      <c r="W346" s="1736"/>
    </row>
    <row r="347" s="14" customFormat="1" ht="21" customHeight="1" spans="1:23">
      <c r="A347" s="1658">
        <v>14</v>
      </c>
      <c r="B347" s="1224" t="s">
        <v>39</v>
      </c>
      <c r="C347" s="727" t="s">
        <v>176</v>
      </c>
      <c r="D347" s="55" t="s">
        <v>199</v>
      </c>
      <c r="E347" s="1634">
        <v>413800</v>
      </c>
      <c r="F347" s="1570" t="s">
        <v>4217</v>
      </c>
      <c r="G347" s="1227">
        <v>43694</v>
      </c>
      <c r="H347" s="1074">
        <v>43702</v>
      </c>
      <c r="I347" s="52">
        <f ca="1" t="shared" si="11"/>
        <v>202</v>
      </c>
      <c r="J347" s="959" t="s">
        <v>78</v>
      </c>
      <c r="K347" s="1614"/>
      <c r="L347" s="339">
        <v>43712</v>
      </c>
      <c r="M347" s="338"/>
      <c r="N347" s="1247" t="s">
        <v>4218</v>
      </c>
      <c r="O347" s="1246" t="s">
        <v>131</v>
      </c>
      <c r="P347" s="1243" t="s">
        <v>84</v>
      </c>
      <c r="Q347" s="1400">
        <v>43709</v>
      </c>
      <c r="R347" s="1401">
        <v>43709</v>
      </c>
      <c r="S347" s="207">
        <f ca="1" t="shared" si="10"/>
        <v>195</v>
      </c>
      <c r="T347" s="1295" t="s">
        <v>106</v>
      </c>
      <c r="U347" s="1734" t="s">
        <v>1193</v>
      </c>
      <c r="V347" s="1257"/>
      <c r="W347" s="1736"/>
    </row>
    <row r="348" s="14" customFormat="1" ht="23.1" customHeight="1" spans="1:23">
      <c r="A348" s="1658">
        <v>28</v>
      </c>
      <c r="B348" s="1224" t="s">
        <v>39</v>
      </c>
      <c r="C348" s="706" t="s">
        <v>214</v>
      </c>
      <c r="D348" s="1669" t="s">
        <v>4219</v>
      </c>
      <c r="E348" s="1228">
        <v>475000</v>
      </c>
      <c r="F348" s="1570" t="s">
        <v>4220</v>
      </c>
      <c r="G348" s="132">
        <v>43704</v>
      </c>
      <c r="H348" s="1074">
        <v>43710</v>
      </c>
      <c r="I348" s="52">
        <f ca="1" t="shared" si="11"/>
        <v>194</v>
      </c>
      <c r="J348" s="959" t="s">
        <v>78</v>
      </c>
      <c r="K348" s="1614"/>
      <c r="L348" s="339">
        <v>43712</v>
      </c>
      <c r="M348" s="339"/>
      <c r="N348" s="1277" t="s">
        <v>4221</v>
      </c>
      <c r="O348" s="1248" t="s">
        <v>225</v>
      </c>
      <c r="P348" s="1249" t="s">
        <v>84</v>
      </c>
      <c r="Q348" s="452">
        <v>43701</v>
      </c>
      <c r="R348" s="1401">
        <v>43704</v>
      </c>
      <c r="S348" s="207">
        <f ca="1" t="shared" si="10"/>
        <v>200</v>
      </c>
      <c r="T348" s="1247" t="s">
        <v>47</v>
      </c>
      <c r="U348" s="1734" t="s">
        <v>1193</v>
      </c>
      <c r="V348" s="1736"/>
      <c r="W348" s="1736"/>
    </row>
    <row r="349" s="13" customFormat="1" ht="23.1" customHeight="1" spans="1:23">
      <c r="A349" s="1658">
        <v>2</v>
      </c>
      <c r="B349" s="1224" t="s">
        <v>39</v>
      </c>
      <c r="C349" s="706" t="s">
        <v>150</v>
      </c>
      <c r="D349" s="55" t="s">
        <v>50</v>
      </c>
      <c r="E349" s="1228">
        <v>382800</v>
      </c>
      <c r="F349" s="1570" t="s">
        <v>4222</v>
      </c>
      <c r="G349" s="56">
        <v>43700</v>
      </c>
      <c r="H349" s="1074">
        <v>43710</v>
      </c>
      <c r="I349" s="52">
        <f ca="1" t="shared" si="11"/>
        <v>194</v>
      </c>
      <c r="J349" s="959" t="s">
        <v>78</v>
      </c>
      <c r="K349" s="955"/>
      <c r="L349" s="339">
        <v>43712</v>
      </c>
      <c r="M349" s="339"/>
      <c r="N349" s="1247" t="s">
        <v>4223</v>
      </c>
      <c r="O349" s="1246" t="s">
        <v>80</v>
      </c>
      <c r="P349" s="1243" t="s">
        <v>46</v>
      </c>
      <c r="Q349" s="1400">
        <v>43676</v>
      </c>
      <c r="R349" s="1401">
        <v>43701</v>
      </c>
      <c r="S349" s="1394">
        <f ca="1" t="shared" si="10"/>
        <v>203</v>
      </c>
      <c r="T349" s="1295" t="s">
        <v>106</v>
      </c>
      <c r="U349" s="1734"/>
      <c r="V349" s="1735"/>
      <c r="W349" s="871"/>
    </row>
    <row r="350" s="14" customFormat="1" ht="20.25" customHeight="1" spans="1:23">
      <c r="A350" s="1658">
        <v>13</v>
      </c>
      <c r="B350" s="1224" t="s">
        <v>39</v>
      </c>
      <c r="C350" s="727" t="s">
        <v>176</v>
      </c>
      <c r="D350" s="55" t="s">
        <v>199</v>
      </c>
      <c r="E350" s="1634">
        <v>413800</v>
      </c>
      <c r="F350" s="1570" t="s">
        <v>4224</v>
      </c>
      <c r="G350" s="1227">
        <v>43694</v>
      </c>
      <c r="H350" s="1074">
        <v>43702</v>
      </c>
      <c r="I350" s="52">
        <f ca="1" t="shared" si="11"/>
        <v>202</v>
      </c>
      <c r="J350" s="959" t="s">
        <v>78</v>
      </c>
      <c r="K350" s="1614"/>
      <c r="L350" s="339">
        <v>43716</v>
      </c>
      <c r="M350" s="338"/>
      <c r="N350" s="1242" t="s">
        <v>889</v>
      </c>
      <c r="O350" s="1242" t="s">
        <v>45</v>
      </c>
      <c r="P350" s="1243" t="s">
        <v>46</v>
      </c>
      <c r="Q350" s="1400">
        <v>43708</v>
      </c>
      <c r="R350" s="1401">
        <v>43708</v>
      </c>
      <c r="S350" s="207">
        <f ca="1" t="shared" si="10"/>
        <v>196</v>
      </c>
      <c r="T350" s="1295" t="s">
        <v>47</v>
      </c>
      <c r="U350" s="1734"/>
      <c r="V350" s="1257"/>
      <c r="W350" s="1736"/>
    </row>
    <row r="351" s="14" customFormat="1" ht="23.1" customHeight="1" spans="1:23">
      <c r="A351" s="1658">
        <v>29</v>
      </c>
      <c r="B351" s="1224" t="s">
        <v>39</v>
      </c>
      <c r="C351" s="727" t="s">
        <v>189</v>
      </c>
      <c r="D351" s="1669" t="s">
        <v>168</v>
      </c>
      <c r="E351" s="1228">
        <v>445200</v>
      </c>
      <c r="F351" s="1570" t="s">
        <v>4225</v>
      </c>
      <c r="G351" s="132">
        <v>43704</v>
      </c>
      <c r="H351" s="1074">
        <v>43710</v>
      </c>
      <c r="I351" s="52">
        <f ca="1" t="shared" si="11"/>
        <v>194</v>
      </c>
      <c r="J351" s="959" t="s">
        <v>78</v>
      </c>
      <c r="K351" s="1614"/>
      <c r="L351" s="339">
        <v>43716</v>
      </c>
      <c r="M351" s="339"/>
      <c r="N351" s="1277" t="s">
        <v>4226</v>
      </c>
      <c r="O351" s="1248" t="s">
        <v>45</v>
      </c>
      <c r="P351" s="1249" t="s">
        <v>46</v>
      </c>
      <c r="Q351" s="1400">
        <v>43701</v>
      </c>
      <c r="R351" s="1401">
        <v>43704</v>
      </c>
      <c r="S351" s="207">
        <f ca="1" t="shared" ref="S351:S365" si="12">TODAY()-R351</f>
        <v>200</v>
      </c>
      <c r="T351" s="1247" t="s">
        <v>106</v>
      </c>
      <c r="U351" s="1734"/>
      <c r="V351" s="1736"/>
      <c r="W351" s="1736"/>
    </row>
    <row r="352" s="14" customFormat="1" ht="23.1" customHeight="1" spans="1:23">
      <c r="A352" s="1658">
        <v>28</v>
      </c>
      <c r="B352" s="1224" t="s">
        <v>39</v>
      </c>
      <c r="C352" s="727" t="s">
        <v>189</v>
      </c>
      <c r="D352" s="1669" t="s">
        <v>193</v>
      </c>
      <c r="E352" s="1228">
        <v>445200</v>
      </c>
      <c r="F352" s="1570" t="s">
        <v>4227</v>
      </c>
      <c r="G352" s="132">
        <v>43690</v>
      </c>
      <c r="H352" s="1074">
        <v>43696</v>
      </c>
      <c r="I352" s="52">
        <f ca="1" t="shared" si="11"/>
        <v>208</v>
      </c>
      <c r="J352" s="959" t="s">
        <v>78</v>
      </c>
      <c r="K352" s="1614"/>
      <c r="L352" s="339">
        <v>43716</v>
      </c>
      <c r="M352" s="339"/>
      <c r="N352" s="1295" t="s">
        <v>4228</v>
      </c>
      <c r="O352" s="1440" t="s">
        <v>192</v>
      </c>
      <c r="P352" s="1394" t="s">
        <v>84</v>
      </c>
      <c r="Q352" s="1400">
        <v>43701</v>
      </c>
      <c r="R352" s="1401">
        <v>43702</v>
      </c>
      <c r="S352" s="207">
        <f ca="1" t="shared" si="12"/>
        <v>202</v>
      </c>
      <c r="T352" s="327" t="s">
        <v>106</v>
      </c>
      <c r="U352" s="1734"/>
      <c r="V352" s="1736"/>
      <c r="W352" s="1736"/>
    </row>
    <row r="353" s="13" customFormat="1" ht="23.1" customHeight="1" spans="1:23">
      <c r="A353" s="1658">
        <v>10</v>
      </c>
      <c r="B353" s="1224" t="s">
        <v>39</v>
      </c>
      <c r="C353" s="706" t="s">
        <v>165</v>
      </c>
      <c r="D353" s="55" t="s">
        <v>41</v>
      </c>
      <c r="E353" s="1228">
        <v>392800</v>
      </c>
      <c r="F353" s="1570" t="s">
        <v>4229</v>
      </c>
      <c r="G353" s="1227">
        <v>43697</v>
      </c>
      <c r="H353" s="1074">
        <v>43712</v>
      </c>
      <c r="I353" s="52">
        <f ca="1" t="shared" si="11"/>
        <v>192</v>
      </c>
      <c r="J353" s="959" t="s">
        <v>78</v>
      </c>
      <c r="K353" s="955"/>
      <c r="L353" s="339">
        <v>43716</v>
      </c>
      <c r="M353" s="284"/>
      <c r="N353" s="1247" t="s">
        <v>4230</v>
      </c>
      <c r="O353" s="1246" t="s">
        <v>83</v>
      </c>
      <c r="P353" s="1243" t="s">
        <v>84</v>
      </c>
      <c r="Q353" s="452">
        <v>43694</v>
      </c>
      <c r="R353" s="1401">
        <v>43715</v>
      </c>
      <c r="S353" s="1394">
        <f ca="1" t="shared" si="12"/>
        <v>189</v>
      </c>
      <c r="T353" s="1295" t="s">
        <v>106</v>
      </c>
      <c r="U353" s="1734"/>
      <c r="V353" s="797"/>
      <c r="W353" s="871"/>
    </row>
    <row r="354" s="13" customFormat="1" ht="23.1" customHeight="1" spans="1:23">
      <c r="A354" s="1658">
        <v>9</v>
      </c>
      <c r="B354" s="1224" t="s">
        <v>39</v>
      </c>
      <c r="C354" s="706" t="s">
        <v>165</v>
      </c>
      <c r="D354" s="55" t="s">
        <v>41</v>
      </c>
      <c r="E354" s="1228">
        <v>392800</v>
      </c>
      <c r="F354" s="1570" t="s">
        <v>4231</v>
      </c>
      <c r="G354" s="1227">
        <v>43690</v>
      </c>
      <c r="H354" s="1074">
        <v>43698</v>
      </c>
      <c r="I354" s="52">
        <f ca="1" t="shared" si="11"/>
        <v>206</v>
      </c>
      <c r="J354" s="959" t="s">
        <v>78</v>
      </c>
      <c r="K354" s="955"/>
      <c r="L354" s="339">
        <v>43716</v>
      </c>
      <c r="M354" s="284"/>
      <c r="N354" s="229" t="s">
        <v>4232</v>
      </c>
      <c r="O354" s="354" t="s">
        <v>12</v>
      </c>
      <c r="P354" s="354" t="s">
        <v>59</v>
      </c>
      <c r="Q354" s="452">
        <v>43701</v>
      </c>
      <c r="R354" s="1401">
        <v>43701</v>
      </c>
      <c r="S354" s="1394">
        <f ca="1" t="shared" si="12"/>
        <v>203</v>
      </c>
      <c r="T354" s="327" t="s">
        <v>47</v>
      </c>
      <c r="U354" s="1734"/>
      <c r="V354" s="797"/>
      <c r="W354" s="871"/>
    </row>
    <row r="355" s="14" customFormat="1" ht="23.1" customHeight="1" spans="1:23">
      <c r="A355" s="1658">
        <v>18</v>
      </c>
      <c r="B355" s="1224" t="s">
        <v>39</v>
      </c>
      <c r="C355" s="727" t="s">
        <v>181</v>
      </c>
      <c r="D355" s="1662" t="s">
        <v>3392</v>
      </c>
      <c r="E355" s="1383">
        <v>423900</v>
      </c>
      <c r="F355" s="1570" t="s">
        <v>4233</v>
      </c>
      <c r="G355" s="1227">
        <v>43653</v>
      </c>
      <c r="H355" s="1074">
        <v>43669</v>
      </c>
      <c r="I355" s="52">
        <f ca="1" t="shared" si="11"/>
        <v>235</v>
      </c>
      <c r="J355" s="959" t="s">
        <v>78</v>
      </c>
      <c r="K355" s="1614"/>
      <c r="L355" s="338">
        <v>43736</v>
      </c>
      <c r="M355" s="338"/>
      <c r="N355" s="229" t="s">
        <v>4234</v>
      </c>
      <c r="O355" s="755" t="s">
        <v>4235</v>
      </c>
      <c r="P355" s="207" t="s">
        <v>744</v>
      </c>
      <c r="Q355" s="452">
        <v>43696</v>
      </c>
      <c r="R355" s="1401">
        <v>43696</v>
      </c>
      <c r="S355" s="207">
        <f ca="1" t="shared" si="12"/>
        <v>208</v>
      </c>
      <c r="T355" s="327" t="s">
        <v>47</v>
      </c>
      <c r="U355" s="1742" t="s">
        <v>4236</v>
      </c>
      <c r="V355" s="1735"/>
      <c r="W355" s="1736"/>
    </row>
    <row r="356" s="14" customFormat="1" ht="23.1" customHeight="1" spans="1:23">
      <c r="A356" s="1658">
        <v>19</v>
      </c>
      <c r="B356" s="1224" t="s">
        <v>39</v>
      </c>
      <c r="C356" s="727" t="s">
        <v>181</v>
      </c>
      <c r="D356" s="1669" t="s">
        <v>3392</v>
      </c>
      <c r="E356" s="1383">
        <v>423900</v>
      </c>
      <c r="F356" s="1570" t="s">
        <v>4237</v>
      </c>
      <c r="G356" s="1227">
        <v>43642</v>
      </c>
      <c r="H356" s="1074">
        <v>43661</v>
      </c>
      <c r="I356" s="52">
        <f ca="1" t="shared" si="11"/>
        <v>243</v>
      </c>
      <c r="J356" s="959" t="s">
        <v>78</v>
      </c>
      <c r="K356" s="1614"/>
      <c r="L356" s="338">
        <v>43736</v>
      </c>
      <c r="M356" s="338" t="s">
        <v>52</v>
      </c>
      <c r="N356" s="227" t="s">
        <v>4238</v>
      </c>
      <c r="O356" s="755" t="s">
        <v>4239</v>
      </c>
      <c r="P356" s="207" t="s">
        <v>308</v>
      </c>
      <c r="Q356" s="452">
        <v>43703</v>
      </c>
      <c r="R356" s="1401">
        <v>43703</v>
      </c>
      <c r="S356" s="207">
        <f ca="1" t="shared" si="12"/>
        <v>201</v>
      </c>
      <c r="T356" s="327" t="s">
        <v>106</v>
      </c>
      <c r="U356" s="1734" t="s">
        <v>3024</v>
      </c>
      <c r="V356" s="1735"/>
      <c r="W356" s="1736"/>
    </row>
    <row r="357" s="14" customFormat="1" ht="21" customHeight="1" spans="1:23">
      <c r="A357" s="1658">
        <v>9</v>
      </c>
      <c r="B357" s="1224" t="s">
        <v>39</v>
      </c>
      <c r="C357" s="727" t="s">
        <v>176</v>
      </c>
      <c r="D357" s="55" t="s">
        <v>199</v>
      </c>
      <c r="E357" s="1634">
        <v>413800</v>
      </c>
      <c r="F357" s="1570" t="s">
        <v>4240</v>
      </c>
      <c r="G357" s="1227">
        <v>43690</v>
      </c>
      <c r="H357" s="1074">
        <v>43696</v>
      </c>
      <c r="I357" s="52">
        <f ca="1" t="shared" si="11"/>
        <v>208</v>
      </c>
      <c r="J357" s="959" t="s">
        <v>78</v>
      </c>
      <c r="K357" s="1614"/>
      <c r="L357" s="339">
        <v>43705</v>
      </c>
      <c r="M357" s="338"/>
      <c r="N357" s="1247" t="s">
        <v>4241</v>
      </c>
      <c r="O357" s="1246" t="s">
        <v>17</v>
      </c>
      <c r="P357" s="1243" t="s">
        <v>46</v>
      </c>
      <c r="Q357" s="1400">
        <v>43695</v>
      </c>
      <c r="R357" s="1401">
        <v>43695</v>
      </c>
      <c r="S357" s="207">
        <f ca="1" t="shared" si="12"/>
        <v>209</v>
      </c>
      <c r="T357" s="1295" t="s">
        <v>47</v>
      </c>
      <c r="U357" s="1734" t="s">
        <v>1190</v>
      </c>
      <c r="V357" s="1257"/>
      <c r="W357" s="1736"/>
    </row>
    <row r="358" s="14" customFormat="1" ht="23.1" customHeight="1" spans="1:23">
      <c r="A358" s="1658">
        <v>15</v>
      </c>
      <c r="B358" s="1224" t="s">
        <v>39</v>
      </c>
      <c r="C358" s="727" t="s">
        <v>181</v>
      </c>
      <c r="D358" s="207" t="s">
        <v>199</v>
      </c>
      <c r="E358" s="1383">
        <v>421100</v>
      </c>
      <c r="F358" s="1570" t="s">
        <v>4242</v>
      </c>
      <c r="G358" s="1635">
        <v>43690</v>
      </c>
      <c r="H358" s="1074">
        <v>43696</v>
      </c>
      <c r="I358" s="52">
        <f ca="1" t="shared" si="11"/>
        <v>208</v>
      </c>
      <c r="J358" s="959" t="s">
        <v>78</v>
      </c>
      <c r="K358" s="1614"/>
      <c r="L358" s="338">
        <v>43718</v>
      </c>
      <c r="M358" s="338"/>
      <c r="N358" s="229" t="s">
        <v>4243</v>
      </c>
      <c r="O358" s="755" t="s">
        <v>131</v>
      </c>
      <c r="P358" s="207" t="s">
        <v>84</v>
      </c>
      <c r="Q358" s="452">
        <v>43711</v>
      </c>
      <c r="R358" s="1401">
        <v>43711</v>
      </c>
      <c r="S358" s="207">
        <f ca="1" t="shared" si="12"/>
        <v>193</v>
      </c>
      <c r="T358" s="327" t="s">
        <v>47</v>
      </c>
      <c r="U358" s="1734" t="s">
        <v>1215</v>
      </c>
      <c r="V358" s="1735"/>
      <c r="W358" s="1736"/>
    </row>
    <row r="359" s="14" customFormat="1" ht="23.1" customHeight="1" spans="1:23">
      <c r="A359" s="1658">
        <v>17</v>
      </c>
      <c r="B359" s="1224" t="s">
        <v>39</v>
      </c>
      <c r="C359" s="727" t="s">
        <v>181</v>
      </c>
      <c r="D359" s="1669" t="s">
        <v>3392</v>
      </c>
      <c r="E359" s="1383">
        <v>419800</v>
      </c>
      <c r="F359" s="1570" t="s">
        <v>4244</v>
      </c>
      <c r="G359" s="1227">
        <v>43699</v>
      </c>
      <c r="H359" s="1074">
        <v>43708</v>
      </c>
      <c r="I359" s="52">
        <f ca="1" t="shared" si="11"/>
        <v>196</v>
      </c>
      <c r="J359" s="959" t="s">
        <v>78</v>
      </c>
      <c r="K359" s="1614"/>
      <c r="L359" s="338">
        <v>43718</v>
      </c>
      <c r="M359" s="338"/>
      <c r="N359" s="1242" t="s">
        <v>4245</v>
      </c>
      <c r="O359" s="1246" t="s">
        <v>225</v>
      </c>
      <c r="P359" s="1243" t="s">
        <v>84</v>
      </c>
      <c r="Q359" s="452">
        <v>43708</v>
      </c>
      <c r="R359" s="1401">
        <v>43710</v>
      </c>
      <c r="S359" s="207">
        <f ca="1" t="shared" si="12"/>
        <v>194</v>
      </c>
      <c r="T359" s="1295" t="s">
        <v>47</v>
      </c>
      <c r="U359" s="1734" t="s">
        <v>4246</v>
      </c>
      <c r="V359" s="1735"/>
      <c r="W359" s="1736"/>
    </row>
    <row r="360" s="14" customFormat="1" ht="23.1" customHeight="1" spans="1:23">
      <c r="A360" s="1658">
        <v>51</v>
      </c>
      <c r="B360" s="1224" t="s">
        <v>39</v>
      </c>
      <c r="C360" s="706" t="s">
        <v>214</v>
      </c>
      <c r="D360" s="1669" t="s">
        <v>3886</v>
      </c>
      <c r="E360" s="1228">
        <v>475000</v>
      </c>
      <c r="F360" s="1570" t="s">
        <v>4247</v>
      </c>
      <c r="G360" s="132">
        <v>43713</v>
      </c>
      <c r="H360" s="1074">
        <v>43720</v>
      </c>
      <c r="I360" s="52">
        <f ca="1" t="shared" si="11"/>
        <v>184</v>
      </c>
      <c r="J360" s="959" t="s">
        <v>78</v>
      </c>
      <c r="K360" s="1614"/>
      <c r="L360" s="339">
        <v>43724</v>
      </c>
      <c r="M360" s="339"/>
      <c r="N360" s="1277" t="s">
        <v>4248</v>
      </c>
      <c r="O360" s="1248" t="s">
        <v>88</v>
      </c>
      <c r="P360" s="1249" t="s">
        <v>89</v>
      </c>
      <c r="Q360" s="452">
        <v>43715</v>
      </c>
      <c r="R360" s="1401">
        <v>43716</v>
      </c>
      <c r="S360" s="207">
        <f ca="1" t="shared" si="12"/>
        <v>188</v>
      </c>
      <c r="T360" s="1247" t="s">
        <v>47</v>
      </c>
      <c r="U360" s="1734" t="s">
        <v>3044</v>
      </c>
      <c r="V360" s="1736"/>
      <c r="W360" s="1736"/>
    </row>
    <row r="361" s="13" customFormat="1" ht="23.1" customHeight="1" spans="1:23">
      <c r="A361" s="1658">
        <v>12</v>
      </c>
      <c r="B361" s="1224" t="s">
        <v>39</v>
      </c>
      <c r="C361" s="706" t="s">
        <v>150</v>
      </c>
      <c r="D361" s="44" t="s">
        <v>151</v>
      </c>
      <c r="E361" s="1228">
        <v>382800</v>
      </c>
      <c r="F361" s="1570" t="s">
        <v>4249</v>
      </c>
      <c r="G361" s="1227">
        <v>43640</v>
      </c>
      <c r="H361" s="1074">
        <v>43661</v>
      </c>
      <c r="I361" s="52">
        <f ca="1" t="shared" si="11"/>
        <v>243</v>
      </c>
      <c r="J361" s="959" t="s">
        <v>4250</v>
      </c>
      <c r="K361" s="955" t="s">
        <v>4251</v>
      </c>
      <c r="L361" s="339">
        <v>43723</v>
      </c>
      <c r="M361" s="284" t="s">
        <v>52</v>
      </c>
      <c r="N361" s="229" t="s">
        <v>4252</v>
      </c>
      <c r="O361" s="354" t="s">
        <v>122</v>
      </c>
      <c r="P361" s="354" t="s">
        <v>84</v>
      </c>
      <c r="Q361" s="452">
        <v>43721</v>
      </c>
      <c r="R361" s="1401">
        <v>43722</v>
      </c>
      <c r="S361" s="207">
        <f ca="1" t="shared" si="12"/>
        <v>182</v>
      </c>
      <c r="T361" s="327" t="s">
        <v>47</v>
      </c>
      <c r="U361" s="1734" t="s">
        <v>4253</v>
      </c>
      <c r="V361" s="797"/>
      <c r="W361" s="871"/>
    </row>
    <row r="362" s="14" customFormat="1" ht="21" customHeight="1" spans="1:23">
      <c r="A362" s="1658">
        <v>15</v>
      </c>
      <c r="B362" s="1224" t="s">
        <v>39</v>
      </c>
      <c r="C362" s="727" t="s">
        <v>176</v>
      </c>
      <c r="D362" s="55" t="s">
        <v>199</v>
      </c>
      <c r="E362" s="1634">
        <v>413800</v>
      </c>
      <c r="F362" s="1430" t="s">
        <v>4254</v>
      </c>
      <c r="G362" s="1227">
        <v>43690</v>
      </c>
      <c r="H362" s="1074">
        <v>43698</v>
      </c>
      <c r="I362" s="52">
        <f ca="1" t="shared" si="11"/>
        <v>206</v>
      </c>
      <c r="J362" s="959" t="s">
        <v>78</v>
      </c>
      <c r="K362" s="1614"/>
      <c r="L362" s="339">
        <v>43724</v>
      </c>
      <c r="M362" s="338"/>
      <c r="N362" s="1242" t="s">
        <v>4255</v>
      </c>
      <c r="O362" s="1242" t="s">
        <v>80</v>
      </c>
      <c r="P362" s="1243" t="s">
        <v>84</v>
      </c>
      <c r="Q362" s="1400">
        <v>43561</v>
      </c>
      <c r="R362" s="1401">
        <v>43704</v>
      </c>
      <c r="S362" s="207">
        <f ca="1" t="shared" si="12"/>
        <v>200</v>
      </c>
      <c r="T362" s="1295" t="s">
        <v>47</v>
      </c>
      <c r="U362" s="1734" t="s">
        <v>4256</v>
      </c>
      <c r="V362" s="1257"/>
      <c r="W362" s="1736"/>
    </row>
    <row r="363" s="14" customFormat="1" ht="20.25" customHeight="1" spans="1:23">
      <c r="A363" s="1658">
        <v>26</v>
      </c>
      <c r="B363" s="1224" t="s">
        <v>39</v>
      </c>
      <c r="C363" s="727" t="s">
        <v>176</v>
      </c>
      <c r="D363" s="55" t="s">
        <v>168</v>
      </c>
      <c r="E363" s="1634">
        <v>413800</v>
      </c>
      <c r="F363" s="1570" t="s">
        <v>4257</v>
      </c>
      <c r="G363" s="1227">
        <v>43713</v>
      </c>
      <c r="H363" s="1074">
        <v>43721</v>
      </c>
      <c r="I363" s="52">
        <f ca="1" t="shared" si="11"/>
        <v>183</v>
      </c>
      <c r="J363" s="959" t="s">
        <v>78</v>
      </c>
      <c r="K363" s="1614"/>
      <c r="L363" s="339">
        <v>43725</v>
      </c>
      <c r="M363" s="338"/>
      <c r="N363" s="1242" t="s">
        <v>4258</v>
      </c>
      <c r="O363" s="1248" t="s">
        <v>114</v>
      </c>
      <c r="P363" s="1249" t="s">
        <v>89</v>
      </c>
      <c r="Q363" s="1382">
        <v>43694</v>
      </c>
      <c r="R363" s="1401">
        <v>43713</v>
      </c>
      <c r="S363" s="207">
        <f ca="1" t="shared" si="12"/>
        <v>191</v>
      </c>
      <c r="T363" s="1247" t="s">
        <v>47</v>
      </c>
      <c r="U363" s="1734" t="s">
        <v>2050</v>
      </c>
      <c r="V363" s="1257"/>
      <c r="W363" s="1736"/>
    </row>
    <row r="364" s="13" customFormat="1" ht="23.1" customHeight="1" spans="1:23">
      <c r="A364" s="1658">
        <v>4</v>
      </c>
      <c r="B364" s="1224" t="s">
        <v>39</v>
      </c>
      <c r="C364" s="706" t="s">
        <v>150</v>
      </c>
      <c r="D364" s="55" t="s">
        <v>50</v>
      </c>
      <c r="E364" s="1228">
        <v>382800</v>
      </c>
      <c r="F364" s="1570" t="s">
        <v>4259</v>
      </c>
      <c r="G364" s="56">
        <v>43713</v>
      </c>
      <c r="H364" s="1074">
        <v>43721</v>
      </c>
      <c r="I364" s="52">
        <f ca="1" t="shared" si="11"/>
        <v>183</v>
      </c>
      <c r="J364" s="959" t="s">
        <v>78</v>
      </c>
      <c r="K364" s="955"/>
      <c r="L364" s="339">
        <v>43725</v>
      </c>
      <c r="M364" s="339"/>
      <c r="N364" s="1247" t="s">
        <v>4260</v>
      </c>
      <c r="O364" s="1246" t="s">
        <v>45</v>
      </c>
      <c r="P364" s="1243" t="s">
        <v>46</v>
      </c>
      <c r="Q364" s="1382">
        <v>43714</v>
      </c>
      <c r="R364" s="1401">
        <v>43714</v>
      </c>
      <c r="S364" s="1394">
        <f ca="1" t="shared" si="12"/>
        <v>190</v>
      </c>
      <c r="T364" s="1394" t="s">
        <v>47</v>
      </c>
      <c r="U364" s="1734" t="s">
        <v>2050</v>
      </c>
      <c r="V364" s="1735"/>
      <c r="W364" s="871"/>
    </row>
    <row r="365" s="13" customFormat="1" ht="23.1" customHeight="1" spans="1:23">
      <c r="A365" s="1658">
        <v>3</v>
      </c>
      <c r="B365" s="1224" t="s">
        <v>39</v>
      </c>
      <c r="C365" s="706" t="s">
        <v>150</v>
      </c>
      <c r="D365" s="43" t="s">
        <v>50</v>
      </c>
      <c r="E365" s="1229">
        <v>382800</v>
      </c>
      <c r="F365" s="1430" t="s">
        <v>4261</v>
      </c>
      <c r="G365" s="51">
        <v>43701</v>
      </c>
      <c r="H365" s="493">
        <v>43711</v>
      </c>
      <c r="I365" s="52">
        <f ca="1" t="shared" si="11"/>
        <v>193</v>
      </c>
      <c r="J365" s="959" t="s">
        <v>78</v>
      </c>
      <c r="K365" s="955"/>
      <c r="L365" s="339">
        <v>43719</v>
      </c>
      <c r="M365" s="339"/>
      <c r="N365" s="1247" t="s">
        <v>4262</v>
      </c>
      <c r="O365" s="1246" t="s">
        <v>114</v>
      </c>
      <c r="P365" s="1243" t="s">
        <v>89</v>
      </c>
      <c r="Q365" s="1382">
        <v>43705</v>
      </c>
      <c r="R365" s="1401">
        <v>43711</v>
      </c>
      <c r="S365" s="1394">
        <f ca="1" t="shared" si="12"/>
        <v>193</v>
      </c>
      <c r="T365" s="1295" t="s">
        <v>47</v>
      </c>
      <c r="U365" s="1734" t="s">
        <v>4263</v>
      </c>
      <c r="V365" s="1735"/>
      <c r="W365" s="871"/>
    </row>
    <row r="366" s="14" customFormat="1" ht="20.25" customHeight="1" spans="1:23">
      <c r="A366" s="1658">
        <v>24</v>
      </c>
      <c r="B366" s="1224" t="s">
        <v>39</v>
      </c>
      <c r="C366" s="727" t="s">
        <v>176</v>
      </c>
      <c r="D366" s="55" t="s">
        <v>168</v>
      </c>
      <c r="E366" s="1634">
        <v>413800</v>
      </c>
      <c r="F366" s="1570" t="s">
        <v>4264</v>
      </c>
      <c r="G366" s="1227">
        <v>43719</v>
      </c>
      <c r="H366" s="1074">
        <v>43731</v>
      </c>
      <c r="I366" s="52">
        <f ca="1" t="shared" ref="I366:I394" si="13">TODAY()-H366</f>
        <v>173</v>
      </c>
      <c r="J366" s="959" t="s">
        <v>78</v>
      </c>
      <c r="K366" s="1614"/>
      <c r="L366" s="339">
        <v>43736</v>
      </c>
      <c r="M366" s="338"/>
      <c r="N366" s="1247" t="s">
        <v>4265</v>
      </c>
      <c r="O366" s="1246" t="s">
        <v>171</v>
      </c>
      <c r="P366" s="1243" t="s">
        <v>59</v>
      </c>
      <c r="Q366" s="1400">
        <v>43708</v>
      </c>
      <c r="R366" s="1401">
        <v>43719</v>
      </c>
      <c r="S366" s="207">
        <f ca="1" t="shared" ref="S366:S394" si="14">TODAY()-R366</f>
        <v>185</v>
      </c>
      <c r="T366" s="1295" t="s">
        <v>47</v>
      </c>
      <c r="U366" s="1734"/>
      <c r="V366" s="1257"/>
      <c r="W366" s="1736"/>
    </row>
    <row r="367" s="14" customFormat="1" ht="23.1" customHeight="1" spans="1:23">
      <c r="A367" s="1658">
        <v>58</v>
      </c>
      <c r="B367" s="1224" t="s">
        <v>39</v>
      </c>
      <c r="C367" s="706" t="s">
        <v>214</v>
      </c>
      <c r="D367" s="1669" t="s">
        <v>3886</v>
      </c>
      <c r="E367" s="1228">
        <v>475000</v>
      </c>
      <c r="F367" s="1570" t="s">
        <v>4266</v>
      </c>
      <c r="G367" s="132">
        <v>43718</v>
      </c>
      <c r="H367" s="1074">
        <v>43729</v>
      </c>
      <c r="I367" s="52">
        <f ca="1" t="shared" si="13"/>
        <v>175</v>
      </c>
      <c r="J367" s="959" t="s">
        <v>78</v>
      </c>
      <c r="K367" s="1614"/>
      <c r="L367" s="339">
        <v>43730</v>
      </c>
      <c r="M367" s="339"/>
      <c r="N367" s="1277" t="s">
        <v>4267</v>
      </c>
      <c r="O367" s="1246" t="s">
        <v>70</v>
      </c>
      <c r="P367" s="1243" t="s">
        <v>59</v>
      </c>
      <c r="Q367" s="452">
        <v>43716</v>
      </c>
      <c r="R367" s="1401">
        <v>43719</v>
      </c>
      <c r="S367" s="207">
        <f ca="1" t="shared" si="14"/>
        <v>185</v>
      </c>
      <c r="T367" s="1295" t="s">
        <v>106</v>
      </c>
      <c r="U367" s="1734"/>
      <c r="V367" s="1736"/>
      <c r="W367" s="1736"/>
    </row>
    <row r="368" s="14" customFormat="1" ht="23.1" customHeight="1" spans="1:23">
      <c r="A368" s="1658">
        <v>44</v>
      </c>
      <c r="B368" s="1224" t="s">
        <v>39</v>
      </c>
      <c r="C368" s="727" t="s">
        <v>181</v>
      </c>
      <c r="D368" s="55" t="s">
        <v>3280</v>
      </c>
      <c r="E368" s="1383">
        <v>423900</v>
      </c>
      <c r="F368" s="1570" t="s">
        <v>4268</v>
      </c>
      <c r="G368" s="1227">
        <v>43653</v>
      </c>
      <c r="H368" s="1074">
        <v>43669</v>
      </c>
      <c r="I368" s="52">
        <f ca="1" t="shared" si="13"/>
        <v>235</v>
      </c>
      <c r="J368" s="959" t="s">
        <v>78</v>
      </c>
      <c r="K368" s="1614"/>
      <c r="L368" s="338">
        <v>43730</v>
      </c>
      <c r="M368" s="338" t="s">
        <v>52</v>
      </c>
      <c r="N368" s="229" t="s">
        <v>4269</v>
      </c>
      <c r="O368" s="755" t="s">
        <v>70</v>
      </c>
      <c r="P368" s="207" t="s">
        <v>59</v>
      </c>
      <c r="Q368" s="452">
        <v>43717</v>
      </c>
      <c r="R368" s="1401">
        <v>43718</v>
      </c>
      <c r="S368" s="207">
        <f ca="1" t="shared" si="14"/>
        <v>186</v>
      </c>
      <c r="T368" s="1295" t="s">
        <v>47</v>
      </c>
      <c r="U368" s="1734"/>
      <c r="V368" s="1735"/>
      <c r="W368" s="1736"/>
    </row>
    <row r="369" s="14" customFormat="1" ht="23.1" customHeight="1" spans="1:23">
      <c r="A369" s="1658">
        <v>43</v>
      </c>
      <c r="B369" s="1224" t="s">
        <v>39</v>
      </c>
      <c r="C369" s="727" t="s">
        <v>181</v>
      </c>
      <c r="D369" s="207" t="s">
        <v>199</v>
      </c>
      <c r="E369" s="1383">
        <v>419800</v>
      </c>
      <c r="F369" s="1570" t="s">
        <v>4270</v>
      </c>
      <c r="G369" s="1635">
        <v>43690</v>
      </c>
      <c r="H369" s="1074">
        <v>43698</v>
      </c>
      <c r="I369" s="52">
        <f ca="1" t="shared" si="13"/>
        <v>206</v>
      </c>
      <c r="J369" s="959" t="s">
        <v>78</v>
      </c>
      <c r="K369" s="1614"/>
      <c r="L369" s="338">
        <v>43730</v>
      </c>
      <c r="M369" s="338"/>
      <c r="N369" s="229" t="s">
        <v>4271</v>
      </c>
      <c r="O369" s="755" t="s">
        <v>225</v>
      </c>
      <c r="P369" s="207" t="s">
        <v>84</v>
      </c>
      <c r="Q369" s="452">
        <v>43716</v>
      </c>
      <c r="R369" s="1401">
        <v>43716</v>
      </c>
      <c r="S369" s="207">
        <f ca="1" t="shared" si="14"/>
        <v>188</v>
      </c>
      <c r="T369" s="327"/>
      <c r="U369" s="1734"/>
      <c r="V369" s="1735"/>
      <c r="W369" s="1736"/>
    </row>
    <row r="370" s="14" customFormat="1" ht="23.1" customHeight="1" spans="1:23">
      <c r="A370" s="1658">
        <v>57</v>
      </c>
      <c r="B370" s="1224" t="s">
        <v>39</v>
      </c>
      <c r="C370" s="706" t="s">
        <v>214</v>
      </c>
      <c r="D370" s="1669" t="s">
        <v>4219</v>
      </c>
      <c r="E370" s="1228">
        <v>475000</v>
      </c>
      <c r="F370" s="1570" t="s">
        <v>4272</v>
      </c>
      <c r="G370" s="132">
        <v>43709</v>
      </c>
      <c r="H370" s="1074">
        <v>43720</v>
      </c>
      <c r="I370" s="52">
        <f ca="1" t="shared" si="13"/>
        <v>184</v>
      </c>
      <c r="J370" s="959" t="s">
        <v>78</v>
      </c>
      <c r="K370" s="1614"/>
      <c r="L370" s="338">
        <v>43730</v>
      </c>
      <c r="M370" s="339"/>
      <c r="N370" s="1277" t="s">
        <v>4273</v>
      </c>
      <c r="O370" s="1248" t="s">
        <v>122</v>
      </c>
      <c r="P370" s="1249" t="s">
        <v>84</v>
      </c>
      <c r="Q370" s="452">
        <v>43722</v>
      </c>
      <c r="R370" s="1401">
        <v>43722</v>
      </c>
      <c r="S370" s="207">
        <f ca="1" t="shared" si="14"/>
        <v>182</v>
      </c>
      <c r="T370" s="1247" t="s">
        <v>47</v>
      </c>
      <c r="U370" s="1734"/>
      <c r="V370" s="1736"/>
      <c r="W370" s="1736"/>
    </row>
    <row r="371" s="14" customFormat="1" ht="21" customHeight="1" spans="1:23">
      <c r="A371" s="1658">
        <v>45</v>
      </c>
      <c r="B371" s="1224" t="s">
        <v>39</v>
      </c>
      <c r="C371" s="727" t="s">
        <v>189</v>
      </c>
      <c r="D371" s="44" t="s">
        <v>3280</v>
      </c>
      <c r="E371" s="1228">
        <v>445200</v>
      </c>
      <c r="F371" s="43" t="s">
        <v>4274</v>
      </c>
      <c r="G371" s="132">
        <v>43475</v>
      </c>
      <c r="H371" s="1074">
        <v>43490</v>
      </c>
      <c r="I371" s="52">
        <f ca="1" t="shared" si="13"/>
        <v>414</v>
      </c>
      <c r="J371" s="959" t="s">
        <v>78</v>
      </c>
      <c r="K371" s="354"/>
      <c r="L371" s="338">
        <v>43730</v>
      </c>
      <c r="M371" s="339" t="s">
        <v>52</v>
      </c>
      <c r="N371" s="229" t="s">
        <v>4275</v>
      </c>
      <c r="O371" s="14" t="s">
        <v>122</v>
      </c>
      <c r="P371" s="354" t="s">
        <v>84</v>
      </c>
      <c r="Q371" s="423">
        <v>43721</v>
      </c>
      <c r="R371" s="1401">
        <v>43722</v>
      </c>
      <c r="S371" s="207">
        <f ca="1" t="shared" si="14"/>
        <v>182</v>
      </c>
      <c r="T371" s="327" t="s">
        <v>47</v>
      </c>
      <c r="U371" s="1734"/>
      <c r="V371" s="1736"/>
      <c r="W371" s="1736"/>
    </row>
    <row r="372" s="14" customFormat="1" ht="20.25" customHeight="1" spans="1:23">
      <c r="A372" s="1658">
        <v>15</v>
      </c>
      <c r="B372" s="1224" t="s">
        <v>39</v>
      </c>
      <c r="C372" s="727" t="s">
        <v>176</v>
      </c>
      <c r="D372" s="43" t="s">
        <v>199</v>
      </c>
      <c r="E372" s="1631">
        <v>413800</v>
      </c>
      <c r="F372" s="1430" t="s">
        <v>4276</v>
      </c>
      <c r="G372" s="1230">
        <v>43719</v>
      </c>
      <c r="H372" s="493">
        <v>43728</v>
      </c>
      <c r="I372" s="52">
        <f ca="1" t="shared" si="13"/>
        <v>176</v>
      </c>
      <c r="J372" s="959" t="s">
        <v>78</v>
      </c>
      <c r="K372" s="1614"/>
      <c r="L372" s="338">
        <v>43730</v>
      </c>
      <c r="M372" s="338"/>
      <c r="N372" s="1242" t="s">
        <v>4277</v>
      </c>
      <c r="O372" s="1246" t="s">
        <v>131</v>
      </c>
      <c r="P372" s="1243" t="s">
        <v>89</v>
      </c>
      <c r="Q372" s="1400">
        <v>43722</v>
      </c>
      <c r="R372" s="1401">
        <v>43722</v>
      </c>
      <c r="S372" s="207">
        <f ca="1" t="shared" si="14"/>
        <v>182</v>
      </c>
      <c r="T372" s="1247" t="s">
        <v>47</v>
      </c>
      <c r="U372" s="1734"/>
      <c r="V372" s="1257"/>
      <c r="W372" s="1736"/>
    </row>
    <row r="373" s="14" customFormat="1" ht="23.1" customHeight="1" spans="1:23">
      <c r="A373" s="1658">
        <v>44</v>
      </c>
      <c r="B373" s="1224" t="s">
        <v>39</v>
      </c>
      <c r="C373" s="727" t="s">
        <v>189</v>
      </c>
      <c r="D373" s="44" t="s">
        <v>168</v>
      </c>
      <c r="E373" s="1228">
        <v>445200</v>
      </c>
      <c r="F373" s="1570" t="s">
        <v>4278</v>
      </c>
      <c r="G373" s="132">
        <v>43718</v>
      </c>
      <c r="H373" s="1074">
        <v>43729</v>
      </c>
      <c r="I373" s="52">
        <f ca="1" t="shared" si="13"/>
        <v>175</v>
      </c>
      <c r="J373" s="959" t="s">
        <v>78</v>
      </c>
      <c r="K373" s="1614"/>
      <c r="L373" s="338">
        <v>43731</v>
      </c>
      <c r="M373" s="339"/>
      <c r="N373" s="1247" t="s">
        <v>4279</v>
      </c>
      <c r="O373" s="1248" t="s">
        <v>171</v>
      </c>
      <c r="P373" s="1249" t="s">
        <v>59</v>
      </c>
      <c r="Q373" s="1382">
        <v>43717</v>
      </c>
      <c r="R373" s="1401">
        <v>43719</v>
      </c>
      <c r="S373" s="207">
        <f ca="1" t="shared" si="14"/>
        <v>185</v>
      </c>
      <c r="T373" s="1247" t="s">
        <v>47</v>
      </c>
      <c r="U373" s="1734" t="s">
        <v>3057</v>
      </c>
      <c r="V373" s="1736"/>
      <c r="W373" s="1736"/>
    </row>
    <row r="374" s="14" customFormat="1" ht="20.25" customHeight="1" spans="1:23">
      <c r="A374" s="1658">
        <v>13</v>
      </c>
      <c r="B374" s="1224" t="s">
        <v>39</v>
      </c>
      <c r="C374" s="727" t="s">
        <v>176</v>
      </c>
      <c r="D374" s="43" t="s">
        <v>199</v>
      </c>
      <c r="E374" s="1631">
        <v>413800</v>
      </c>
      <c r="F374" s="1430" t="s">
        <v>4280</v>
      </c>
      <c r="G374" s="1230">
        <v>43719</v>
      </c>
      <c r="H374" s="493">
        <v>43728</v>
      </c>
      <c r="I374" s="52">
        <f ca="1" t="shared" si="13"/>
        <v>176</v>
      </c>
      <c r="J374" s="959" t="s">
        <v>78</v>
      </c>
      <c r="K374" s="1614"/>
      <c r="L374" s="338">
        <v>43731</v>
      </c>
      <c r="M374" s="338"/>
      <c r="N374" s="1242" t="s">
        <v>4281</v>
      </c>
      <c r="O374" s="1246" t="s">
        <v>258</v>
      </c>
      <c r="P374" s="1243" t="s">
        <v>59</v>
      </c>
      <c r="Q374" s="1400">
        <v>43719</v>
      </c>
      <c r="R374" s="1401">
        <v>43720</v>
      </c>
      <c r="S374" s="207">
        <f ca="1" t="shared" si="14"/>
        <v>184</v>
      </c>
      <c r="T374" s="1247" t="s">
        <v>47</v>
      </c>
      <c r="U374" s="1734" t="s">
        <v>3057</v>
      </c>
      <c r="V374" s="1257"/>
      <c r="W374" s="1736"/>
    </row>
    <row r="375" s="14" customFormat="1" ht="20.25" customHeight="1" spans="1:23">
      <c r="A375" s="1658">
        <v>14</v>
      </c>
      <c r="B375" s="1224" t="s">
        <v>39</v>
      </c>
      <c r="C375" s="727" t="s">
        <v>176</v>
      </c>
      <c r="D375" s="43" t="s">
        <v>199</v>
      </c>
      <c r="E375" s="1631">
        <v>413800</v>
      </c>
      <c r="F375" s="1430" t="s">
        <v>4282</v>
      </c>
      <c r="G375" s="1230">
        <v>43719</v>
      </c>
      <c r="H375" s="493">
        <v>43728</v>
      </c>
      <c r="I375" s="52">
        <f ca="1" t="shared" si="13"/>
        <v>176</v>
      </c>
      <c r="J375" s="959" t="s">
        <v>78</v>
      </c>
      <c r="K375" s="1614"/>
      <c r="L375" s="338">
        <v>43731</v>
      </c>
      <c r="M375" s="338"/>
      <c r="N375" s="1242" t="s">
        <v>4283</v>
      </c>
      <c r="O375" s="1246" t="s">
        <v>225</v>
      </c>
      <c r="P375" s="1243" t="s">
        <v>84</v>
      </c>
      <c r="Q375" s="1400">
        <v>43722</v>
      </c>
      <c r="R375" s="1401">
        <v>43722</v>
      </c>
      <c r="S375" s="207">
        <f ca="1" t="shared" si="14"/>
        <v>182</v>
      </c>
      <c r="T375" s="1247" t="s">
        <v>47</v>
      </c>
      <c r="U375" s="1734" t="s">
        <v>1251</v>
      </c>
      <c r="V375" s="1257"/>
      <c r="W375" s="1736"/>
    </row>
    <row r="376" s="14" customFormat="1" ht="20.25" customHeight="1" spans="1:23">
      <c r="A376" s="1658">
        <v>28</v>
      </c>
      <c r="B376" s="1224" t="s">
        <v>39</v>
      </c>
      <c r="C376" s="727" t="s">
        <v>176</v>
      </c>
      <c r="D376" s="55" t="s">
        <v>168</v>
      </c>
      <c r="E376" s="1634">
        <v>413800</v>
      </c>
      <c r="F376" s="1570" t="s">
        <v>4284</v>
      </c>
      <c r="G376" s="1227">
        <v>43722</v>
      </c>
      <c r="H376" s="1074">
        <v>43730</v>
      </c>
      <c r="I376" s="52">
        <f ca="1" t="shared" si="13"/>
        <v>174</v>
      </c>
      <c r="J376" s="959" t="s">
        <v>78</v>
      </c>
      <c r="K376" s="1614"/>
      <c r="L376" s="338">
        <v>43731</v>
      </c>
      <c r="M376" s="338"/>
      <c r="N376" s="1247" t="s">
        <v>4285</v>
      </c>
      <c r="O376" s="1246" t="s">
        <v>131</v>
      </c>
      <c r="P376" s="1243" t="s">
        <v>89</v>
      </c>
      <c r="Q376" s="1400">
        <v>43722</v>
      </c>
      <c r="R376" s="1401">
        <v>43722</v>
      </c>
      <c r="S376" s="207">
        <f ca="1" t="shared" si="14"/>
        <v>182</v>
      </c>
      <c r="T376" s="1295" t="s">
        <v>47</v>
      </c>
      <c r="U376" s="1734" t="s">
        <v>3057</v>
      </c>
      <c r="V376" s="1257"/>
      <c r="W376" s="1736"/>
    </row>
    <row r="377" s="14" customFormat="1" ht="20.25" customHeight="1" spans="1:23">
      <c r="A377" s="1658">
        <v>18</v>
      </c>
      <c r="B377" s="1224" t="s">
        <v>39</v>
      </c>
      <c r="C377" s="727" t="s">
        <v>176</v>
      </c>
      <c r="D377" s="55" t="s">
        <v>199</v>
      </c>
      <c r="E377" s="1634">
        <v>413800</v>
      </c>
      <c r="F377" s="1570" t="s">
        <v>4286</v>
      </c>
      <c r="G377" s="1227">
        <v>43719</v>
      </c>
      <c r="H377" s="1074">
        <v>43729</v>
      </c>
      <c r="I377" s="52">
        <f ca="1" t="shared" si="13"/>
        <v>175</v>
      </c>
      <c r="J377" s="959" t="s">
        <v>78</v>
      </c>
      <c r="K377" s="1614"/>
      <c r="L377" s="338">
        <v>43731</v>
      </c>
      <c r="M377" s="338"/>
      <c r="N377" s="1242" t="s">
        <v>4287</v>
      </c>
      <c r="O377" s="1246" t="s">
        <v>131</v>
      </c>
      <c r="P377" s="1243" t="s">
        <v>89</v>
      </c>
      <c r="Q377" s="1400">
        <v>43723</v>
      </c>
      <c r="R377" s="1401">
        <v>43723</v>
      </c>
      <c r="S377" s="207">
        <f ca="1" t="shared" si="14"/>
        <v>181</v>
      </c>
      <c r="T377" s="1247" t="s">
        <v>47</v>
      </c>
      <c r="U377" s="1734" t="s">
        <v>3057</v>
      </c>
      <c r="V377" s="1257"/>
      <c r="W377" s="1736"/>
    </row>
    <row r="378" s="14" customFormat="1" ht="23.1" customHeight="1" spans="1:23">
      <c r="A378" s="1658">
        <v>49</v>
      </c>
      <c r="B378" s="1224" t="s">
        <v>39</v>
      </c>
      <c r="C378" s="727" t="s">
        <v>189</v>
      </c>
      <c r="D378" s="47" t="s">
        <v>199</v>
      </c>
      <c r="E378" s="1229">
        <v>445200</v>
      </c>
      <c r="F378" s="1430" t="s">
        <v>4288</v>
      </c>
      <c r="G378" s="136">
        <v>43719</v>
      </c>
      <c r="H378" s="493">
        <v>43728</v>
      </c>
      <c r="I378" s="52">
        <f ca="1" t="shared" si="13"/>
        <v>176</v>
      </c>
      <c r="J378" s="959" t="s">
        <v>78</v>
      </c>
      <c r="K378" s="1614"/>
      <c r="L378" s="338">
        <v>43731</v>
      </c>
      <c r="M378" s="339"/>
      <c r="N378" s="1247" t="s">
        <v>4289</v>
      </c>
      <c r="O378" s="1246" t="s">
        <v>17</v>
      </c>
      <c r="P378" s="1243" t="s">
        <v>46</v>
      </c>
      <c r="Q378" s="1400">
        <v>43698</v>
      </c>
      <c r="R378" s="1401">
        <v>43719</v>
      </c>
      <c r="S378" s="207">
        <f ca="1" t="shared" si="14"/>
        <v>185</v>
      </c>
      <c r="T378" s="1247" t="s">
        <v>47</v>
      </c>
      <c r="U378" s="1734" t="s">
        <v>4290</v>
      </c>
      <c r="V378" s="1736"/>
      <c r="W378" s="1736"/>
    </row>
    <row r="379" s="14" customFormat="1" ht="23.1" customHeight="1" spans="1:23">
      <c r="A379" s="1658">
        <v>46</v>
      </c>
      <c r="B379" s="1224" t="s">
        <v>39</v>
      </c>
      <c r="C379" s="727" t="s">
        <v>189</v>
      </c>
      <c r="D379" s="47" t="s">
        <v>168</v>
      </c>
      <c r="E379" s="1229">
        <v>445200</v>
      </c>
      <c r="F379" s="1430" t="s">
        <v>4291</v>
      </c>
      <c r="G379" s="136">
        <v>43718</v>
      </c>
      <c r="H379" s="493">
        <v>43728</v>
      </c>
      <c r="I379" s="52">
        <f ca="1" t="shared" si="13"/>
        <v>176</v>
      </c>
      <c r="J379" s="959" t="s">
        <v>78</v>
      </c>
      <c r="K379" s="1614"/>
      <c r="L379" s="338">
        <v>43731</v>
      </c>
      <c r="M379" s="339"/>
      <c r="N379" s="1277" t="s">
        <v>4292</v>
      </c>
      <c r="O379" s="1248" t="s">
        <v>45</v>
      </c>
      <c r="P379" s="1249" t="s">
        <v>46</v>
      </c>
      <c r="Q379" s="423">
        <v>43721</v>
      </c>
      <c r="R379" s="1401">
        <v>43721</v>
      </c>
      <c r="S379" s="207">
        <f ca="1" t="shared" si="14"/>
        <v>183</v>
      </c>
      <c r="T379" s="1247" t="s">
        <v>47</v>
      </c>
      <c r="U379" s="1734" t="s">
        <v>1251</v>
      </c>
      <c r="V379" s="1736"/>
      <c r="W379" s="1736"/>
    </row>
    <row r="380" s="13" customFormat="1" ht="23.1" customHeight="1" spans="1:23">
      <c r="A380" s="1658">
        <v>6</v>
      </c>
      <c r="B380" s="1224" t="s">
        <v>39</v>
      </c>
      <c r="C380" s="706" t="s">
        <v>150</v>
      </c>
      <c r="D380" s="43" t="s">
        <v>50</v>
      </c>
      <c r="E380" s="1229">
        <v>382800</v>
      </c>
      <c r="F380" s="1430" t="s">
        <v>4293</v>
      </c>
      <c r="G380" s="1230">
        <v>43719</v>
      </c>
      <c r="H380" s="493">
        <v>43728</v>
      </c>
      <c r="I380" s="52">
        <f ca="1" t="shared" si="13"/>
        <v>176</v>
      </c>
      <c r="J380" s="959" t="s">
        <v>78</v>
      </c>
      <c r="K380" s="955"/>
      <c r="L380" s="338">
        <v>43731</v>
      </c>
      <c r="M380" s="339"/>
      <c r="N380" s="1247" t="s">
        <v>4294</v>
      </c>
      <c r="O380" s="1246" t="s">
        <v>45</v>
      </c>
      <c r="P380" s="1243" t="s">
        <v>46</v>
      </c>
      <c r="Q380" s="1382">
        <v>43722</v>
      </c>
      <c r="R380" s="1401">
        <v>43722</v>
      </c>
      <c r="S380" s="1394">
        <f ca="1" t="shared" si="14"/>
        <v>182</v>
      </c>
      <c r="T380" s="1394" t="s">
        <v>47</v>
      </c>
      <c r="U380" s="1734" t="s">
        <v>3057</v>
      </c>
      <c r="V380" s="1735"/>
      <c r="W380" s="871"/>
    </row>
    <row r="381" s="14" customFormat="1" ht="23.1" customHeight="1" spans="1:23">
      <c r="A381" s="1658">
        <v>43</v>
      </c>
      <c r="B381" s="1224" t="s">
        <v>39</v>
      </c>
      <c r="C381" s="727" t="s">
        <v>189</v>
      </c>
      <c r="D381" s="44" t="s">
        <v>168</v>
      </c>
      <c r="E381" s="1228">
        <v>445200</v>
      </c>
      <c r="F381" s="1570" t="s">
        <v>4295</v>
      </c>
      <c r="G381" s="132">
        <v>43718</v>
      </c>
      <c r="H381" s="1074">
        <v>43729</v>
      </c>
      <c r="I381" s="52">
        <f ca="1" t="shared" si="13"/>
        <v>175</v>
      </c>
      <c r="J381" s="959" t="s">
        <v>78</v>
      </c>
      <c r="K381" s="1614"/>
      <c r="L381" s="338">
        <v>43731</v>
      </c>
      <c r="M381" s="339"/>
      <c r="N381" s="1247" t="s">
        <v>4296</v>
      </c>
      <c r="O381" s="1246" t="s">
        <v>45</v>
      </c>
      <c r="P381" s="1243" t="s">
        <v>46</v>
      </c>
      <c r="Q381" s="1400">
        <v>43707</v>
      </c>
      <c r="R381" s="1401">
        <v>43719</v>
      </c>
      <c r="S381" s="207">
        <f ca="1" t="shared" si="14"/>
        <v>185</v>
      </c>
      <c r="T381" s="1295" t="s">
        <v>47</v>
      </c>
      <c r="U381" s="1734" t="s">
        <v>3057</v>
      </c>
      <c r="V381" s="1736"/>
      <c r="W381" s="1736"/>
    </row>
    <row r="382" s="14" customFormat="1" ht="20.25" customHeight="1" spans="1:23">
      <c r="A382" s="1658">
        <v>19</v>
      </c>
      <c r="B382" s="1224" t="s">
        <v>39</v>
      </c>
      <c r="C382" s="727" t="s">
        <v>176</v>
      </c>
      <c r="D382" s="55" t="s">
        <v>168</v>
      </c>
      <c r="E382" s="1634">
        <v>413800</v>
      </c>
      <c r="F382" s="1570" t="s">
        <v>4297</v>
      </c>
      <c r="G382" s="1227">
        <v>43719</v>
      </c>
      <c r="H382" s="1074">
        <v>43731</v>
      </c>
      <c r="I382" s="52">
        <f ca="1" t="shared" si="13"/>
        <v>173</v>
      </c>
      <c r="J382" s="959" t="s">
        <v>78</v>
      </c>
      <c r="K382" s="1614"/>
      <c r="L382" s="339">
        <v>43733</v>
      </c>
      <c r="M382" s="338"/>
      <c r="N382" s="1247" t="s">
        <v>4298</v>
      </c>
      <c r="O382" s="1248" t="s">
        <v>12</v>
      </c>
      <c r="P382" s="1249" t="s">
        <v>59</v>
      </c>
      <c r="Q382" s="1382">
        <v>43708</v>
      </c>
      <c r="R382" s="1401">
        <v>43719</v>
      </c>
      <c r="S382" s="207">
        <f ca="1" t="shared" si="14"/>
        <v>185</v>
      </c>
      <c r="T382" s="1247" t="s">
        <v>47</v>
      </c>
      <c r="U382" s="1734" t="s">
        <v>1254</v>
      </c>
      <c r="V382" s="1257"/>
      <c r="W382" s="1736"/>
    </row>
    <row r="383" s="14" customFormat="1" ht="21" customHeight="1" spans="1:23">
      <c r="A383" s="1658">
        <v>2</v>
      </c>
      <c r="B383" s="1224" t="s">
        <v>39</v>
      </c>
      <c r="C383" s="706" t="s">
        <v>150</v>
      </c>
      <c r="D383" s="55" t="s">
        <v>41</v>
      </c>
      <c r="E383" s="1228">
        <v>382800</v>
      </c>
      <c r="F383" s="1570" t="s">
        <v>4299</v>
      </c>
      <c r="G383" s="56">
        <v>43719</v>
      </c>
      <c r="H383" s="1074">
        <v>43731</v>
      </c>
      <c r="I383" s="52">
        <f ca="1" t="shared" si="13"/>
        <v>173</v>
      </c>
      <c r="J383" s="959" t="s">
        <v>78</v>
      </c>
      <c r="K383" s="1614"/>
      <c r="L383" s="339">
        <v>43732</v>
      </c>
      <c r="M383" s="339"/>
      <c r="N383" s="1247" t="s">
        <v>4300</v>
      </c>
      <c r="O383" s="1248" t="s">
        <v>70</v>
      </c>
      <c r="P383" s="1249" t="s">
        <v>59</v>
      </c>
      <c r="Q383" s="452">
        <v>43721</v>
      </c>
      <c r="R383" s="1401">
        <v>43721</v>
      </c>
      <c r="S383" s="1394">
        <f ca="1" t="shared" si="14"/>
        <v>183</v>
      </c>
      <c r="T383" s="1247" t="s">
        <v>47</v>
      </c>
      <c r="U383" s="1734" t="s">
        <v>1251</v>
      </c>
      <c r="V383" s="1737"/>
      <c r="W383" s="1736"/>
    </row>
    <row r="384" s="14" customFormat="1" ht="20.25" customHeight="1" spans="1:23">
      <c r="A384" s="1658">
        <v>11</v>
      </c>
      <c r="B384" s="1224" t="s">
        <v>39</v>
      </c>
      <c r="C384" s="727" t="s">
        <v>176</v>
      </c>
      <c r="D384" s="55" t="s">
        <v>199</v>
      </c>
      <c r="E384" s="1634">
        <v>413800</v>
      </c>
      <c r="F384" s="1570" t="s">
        <v>4301</v>
      </c>
      <c r="G384" s="1227">
        <v>43713</v>
      </c>
      <c r="H384" s="1074">
        <v>43720</v>
      </c>
      <c r="I384" s="52">
        <f ca="1" t="shared" si="13"/>
        <v>184</v>
      </c>
      <c r="J384" s="959" t="s">
        <v>78</v>
      </c>
      <c r="K384" s="1614"/>
      <c r="L384" s="339">
        <v>43732</v>
      </c>
      <c r="M384" s="338"/>
      <c r="N384" s="1242" t="s">
        <v>4302</v>
      </c>
      <c r="O384" s="1246" t="s">
        <v>122</v>
      </c>
      <c r="P384" s="1243" t="s">
        <v>84</v>
      </c>
      <c r="Q384" s="1400">
        <v>43713</v>
      </c>
      <c r="R384" s="1401">
        <v>43713</v>
      </c>
      <c r="S384" s="207">
        <f ca="1" t="shared" si="14"/>
        <v>191</v>
      </c>
      <c r="T384" s="1247" t="s">
        <v>47</v>
      </c>
      <c r="U384" s="1734" t="s">
        <v>1254</v>
      </c>
      <c r="V384" s="1257"/>
      <c r="W384" s="1736"/>
    </row>
    <row r="385" s="13" customFormat="1" ht="23.1" customHeight="1" spans="1:23">
      <c r="A385" s="1658">
        <v>6</v>
      </c>
      <c r="B385" s="1224" t="s">
        <v>39</v>
      </c>
      <c r="C385" s="706" t="s">
        <v>150</v>
      </c>
      <c r="D385" s="43" t="s">
        <v>50</v>
      </c>
      <c r="E385" s="1229">
        <v>382800</v>
      </c>
      <c r="F385" s="1430" t="s">
        <v>4303</v>
      </c>
      <c r="G385" s="1230">
        <v>43719</v>
      </c>
      <c r="H385" s="493">
        <v>43728</v>
      </c>
      <c r="I385" s="52">
        <f ca="1" t="shared" si="13"/>
        <v>176</v>
      </c>
      <c r="J385" s="959" t="s">
        <v>78</v>
      </c>
      <c r="K385" s="955"/>
      <c r="L385" s="339">
        <v>43732</v>
      </c>
      <c r="M385" s="339"/>
      <c r="N385" s="1247" t="s">
        <v>4304</v>
      </c>
      <c r="O385" s="1248" t="s">
        <v>45</v>
      </c>
      <c r="P385" s="1249" t="s">
        <v>46</v>
      </c>
      <c r="Q385" s="1382">
        <v>43722</v>
      </c>
      <c r="R385" s="1401">
        <v>43722</v>
      </c>
      <c r="S385" s="1394">
        <f ca="1" t="shared" si="14"/>
        <v>182</v>
      </c>
      <c r="T385" s="1247" t="s">
        <v>47</v>
      </c>
      <c r="U385" s="1734" t="s">
        <v>1254</v>
      </c>
      <c r="V385" s="1735"/>
      <c r="W385" s="871"/>
    </row>
    <row r="386" s="14" customFormat="1" ht="23.1" customHeight="1" spans="1:23">
      <c r="A386" s="1658">
        <v>38</v>
      </c>
      <c r="B386" s="1224" t="s">
        <v>39</v>
      </c>
      <c r="C386" s="727" t="s">
        <v>189</v>
      </c>
      <c r="D386" s="44" t="s">
        <v>168</v>
      </c>
      <c r="E386" s="1228">
        <v>445200</v>
      </c>
      <c r="F386" s="1570" t="s">
        <v>4305</v>
      </c>
      <c r="G386" s="132">
        <v>43718</v>
      </c>
      <c r="H386" s="1074">
        <v>43729</v>
      </c>
      <c r="I386" s="52">
        <f ca="1" t="shared" si="13"/>
        <v>175</v>
      </c>
      <c r="J386" s="959" t="s">
        <v>78</v>
      </c>
      <c r="K386" s="1614"/>
      <c r="L386" s="339">
        <v>43732</v>
      </c>
      <c r="M386" s="339"/>
      <c r="N386" s="1247" t="s">
        <v>4306</v>
      </c>
      <c r="O386" s="354" t="s">
        <v>105</v>
      </c>
      <c r="P386" s="354" t="s">
        <v>46</v>
      </c>
      <c r="Q386" s="423">
        <v>43721</v>
      </c>
      <c r="R386" s="1401">
        <v>43721</v>
      </c>
      <c r="S386" s="207">
        <f ca="1" t="shared" si="14"/>
        <v>183</v>
      </c>
      <c r="T386" s="327" t="s">
        <v>47</v>
      </c>
      <c r="U386" s="1734" t="s">
        <v>1251</v>
      </c>
      <c r="V386" s="1736"/>
      <c r="W386" s="1736"/>
    </row>
    <row r="387" s="14" customFormat="1" ht="20.25" customHeight="1" spans="1:23">
      <c r="A387" s="1658">
        <v>18</v>
      </c>
      <c r="B387" s="1224" t="s">
        <v>39</v>
      </c>
      <c r="C387" s="727" t="s">
        <v>176</v>
      </c>
      <c r="D387" s="55" t="s">
        <v>168</v>
      </c>
      <c r="E387" s="1634">
        <v>413800</v>
      </c>
      <c r="F387" s="1570" t="s">
        <v>4307</v>
      </c>
      <c r="G387" s="1227">
        <v>43713</v>
      </c>
      <c r="H387" s="1074">
        <v>43730</v>
      </c>
      <c r="I387" s="52">
        <f ca="1" t="shared" si="13"/>
        <v>174</v>
      </c>
      <c r="J387" s="959" t="s">
        <v>78</v>
      </c>
      <c r="K387" s="1614"/>
      <c r="L387" s="339">
        <v>43736</v>
      </c>
      <c r="M387" s="338"/>
      <c r="N387" s="1242" t="s">
        <v>4308</v>
      </c>
      <c r="O387" s="1248" t="s">
        <v>105</v>
      </c>
      <c r="P387" s="1249" t="s">
        <v>46</v>
      </c>
      <c r="Q387" s="1382">
        <v>43700</v>
      </c>
      <c r="R387" s="1401">
        <v>43713</v>
      </c>
      <c r="S387" s="207">
        <f ca="1" t="shared" si="14"/>
        <v>191</v>
      </c>
      <c r="T387" s="1740" t="s">
        <v>106</v>
      </c>
      <c r="U387" s="1734" t="s">
        <v>1251</v>
      </c>
      <c r="V387" s="1257"/>
      <c r="W387" s="1736"/>
    </row>
    <row r="388" s="14" customFormat="1" ht="23.1" customHeight="1" spans="1:23">
      <c r="A388" s="1658">
        <v>40</v>
      </c>
      <c r="B388" s="1224" t="s">
        <v>39</v>
      </c>
      <c r="C388" s="727" t="s">
        <v>189</v>
      </c>
      <c r="D388" s="44" t="s">
        <v>199</v>
      </c>
      <c r="E388" s="1228">
        <v>445200</v>
      </c>
      <c r="F388" s="1570" t="s">
        <v>4309</v>
      </c>
      <c r="G388" s="132">
        <v>43718</v>
      </c>
      <c r="H388" s="1074">
        <v>43729</v>
      </c>
      <c r="I388" s="52">
        <f ca="1" t="shared" si="13"/>
        <v>175</v>
      </c>
      <c r="J388" s="959" t="s">
        <v>78</v>
      </c>
      <c r="K388" s="1614"/>
      <c r="L388" s="339">
        <v>43733</v>
      </c>
      <c r="M388" s="339"/>
      <c r="N388" s="1247" t="s">
        <v>4310</v>
      </c>
      <c r="O388" s="1246" t="s">
        <v>105</v>
      </c>
      <c r="P388" s="1243" t="s">
        <v>46</v>
      </c>
      <c r="Q388" s="1400">
        <v>43708</v>
      </c>
      <c r="R388" s="1401">
        <v>43719</v>
      </c>
      <c r="S388" s="207">
        <f ca="1" t="shared" si="14"/>
        <v>185</v>
      </c>
      <c r="T388" s="1247" t="s">
        <v>47</v>
      </c>
      <c r="U388" s="1734" t="s">
        <v>1254</v>
      </c>
      <c r="V388" s="1736"/>
      <c r="W388" s="1736"/>
    </row>
    <row r="389" s="14" customFormat="1" ht="20.25" customHeight="1" spans="1:23">
      <c r="A389" s="1658">
        <v>14</v>
      </c>
      <c r="B389" s="1224" t="s">
        <v>39</v>
      </c>
      <c r="C389" s="727" t="s">
        <v>176</v>
      </c>
      <c r="D389" s="55" t="s">
        <v>168</v>
      </c>
      <c r="E389" s="1634">
        <v>413800</v>
      </c>
      <c r="F389" s="1570" t="s">
        <v>4311</v>
      </c>
      <c r="G389" s="1227">
        <v>43713</v>
      </c>
      <c r="H389" s="1074">
        <v>43732</v>
      </c>
      <c r="I389" s="52">
        <f ca="1" t="shared" si="13"/>
        <v>172</v>
      </c>
      <c r="J389" s="959" t="s">
        <v>78</v>
      </c>
      <c r="K389" s="1614"/>
      <c r="L389" s="339">
        <v>43736</v>
      </c>
      <c r="M389" s="338"/>
      <c r="N389" s="1242" t="s">
        <v>4312</v>
      </c>
      <c r="O389" s="1246" t="s">
        <v>12</v>
      </c>
      <c r="P389" s="1243" t="s">
        <v>59</v>
      </c>
      <c r="Q389" s="1400">
        <v>43688</v>
      </c>
      <c r="R389" s="1401">
        <v>43713</v>
      </c>
      <c r="S389" s="207">
        <f ca="1" t="shared" si="14"/>
        <v>191</v>
      </c>
      <c r="T389" s="1247" t="s">
        <v>106</v>
      </c>
      <c r="U389" s="1734" t="s">
        <v>1254</v>
      </c>
      <c r="V389" s="1257"/>
      <c r="W389" s="1736"/>
    </row>
    <row r="390" s="14" customFormat="1" ht="21" customHeight="1" spans="1:23">
      <c r="A390" s="1658">
        <v>6</v>
      </c>
      <c r="B390" s="1224" t="s">
        <v>39</v>
      </c>
      <c r="C390" s="706" t="s">
        <v>150</v>
      </c>
      <c r="D390" s="44" t="s">
        <v>90</v>
      </c>
      <c r="E390" s="1228">
        <v>382800</v>
      </c>
      <c r="F390" s="1570" t="s">
        <v>4313</v>
      </c>
      <c r="G390" s="1227">
        <v>43630</v>
      </c>
      <c r="H390" s="1074">
        <v>43637</v>
      </c>
      <c r="I390" s="52">
        <f ca="1" t="shared" si="13"/>
        <v>267</v>
      </c>
      <c r="J390" s="959" t="s">
        <v>78</v>
      </c>
      <c r="K390" s="955"/>
      <c r="L390" s="339">
        <v>43643</v>
      </c>
      <c r="M390" s="284" t="s">
        <v>52</v>
      </c>
      <c r="N390" s="1247" t="s">
        <v>4314</v>
      </c>
      <c r="O390" s="1248" t="s">
        <v>114</v>
      </c>
      <c r="P390" s="1249" t="s">
        <v>89</v>
      </c>
      <c r="Q390" s="452">
        <v>43727</v>
      </c>
      <c r="R390" s="1401">
        <v>43727</v>
      </c>
      <c r="S390" s="1394">
        <f ca="1" t="shared" si="14"/>
        <v>177</v>
      </c>
      <c r="T390" s="1247" t="s">
        <v>47</v>
      </c>
      <c r="U390" s="1734" t="s">
        <v>4315</v>
      </c>
      <c r="V390" s="1737" t="s">
        <v>2822</v>
      </c>
      <c r="W390" s="871"/>
    </row>
    <row r="391" s="14" customFormat="1" ht="20.25" customHeight="1" spans="1:23">
      <c r="A391" s="1658">
        <v>15</v>
      </c>
      <c r="B391" s="1224" t="s">
        <v>39</v>
      </c>
      <c r="C391" s="727" t="s">
        <v>176</v>
      </c>
      <c r="D391" s="55" t="s">
        <v>168</v>
      </c>
      <c r="E391" s="1634">
        <v>413800</v>
      </c>
      <c r="F391" s="1570" t="s">
        <v>4316</v>
      </c>
      <c r="G391" s="1227">
        <v>43719</v>
      </c>
      <c r="H391" s="1074">
        <v>43731</v>
      </c>
      <c r="I391" s="52">
        <f ca="1" t="shared" si="13"/>
        <v>173</v>
      </c>
      <c r="J391" s="959" t="s">
        <v>78</v>
      </c>
      <c r="K391" s="1614"/>
      <c r="L391" s="339">
        <v>43733</v>
      </c>
      <c r="M391" s="338"/>
      <c r="N391" s="1277" t="s">
        <v>4317</v>
      </c>
      <c r="O391" s="1246" t="s">
        <v>225</v>
      </c>
      <c r="P391" s="1243" t="s">
        <v>84</v>
      </c>
      <c r="Q391" s="1400">
        <v>43708</v>
      </c>
      <c r="R391" s="1401">
        <v>43719</v>
      </c>
      <c r="S391" s="207">
        <f ca="1" t="shared" si="14"/>
        <v>185</v>
      </c>
      <c r="T391" s="1295" t="s">
        <v>47</v>
      </c>
      <c r="U391" s="1734" t="s">
        <v>1254</v>
      </c>
      <c r="V391" s="1257"/>
      <c r="W391" s="1736"/>
    </row>
    <row r="392" s="13" customFormat="1" ht="23.1" customHeight="1" spans="1:23">
      <c r="A392" s="1658">
        <v>2</v>
      </c>
      <c r="B392" s="1224" t="s">
        <v>39</v>
      </c>
      <c r="C392" s="706" t="s">
        <v>150</v>
      </c>
      <c r="D392" s="55" t="s">
        <v>50</v>
      </c>
      <c r="E392" s="1228">
        <v>382800</v>
      </c>
      <c r="F392" s="1570" t="s">
        <v>4318</v>
      </c>
      <c r="G392" s="56">
        <v>43719</v>
      </c>
      <c r="H392" s="1074">
        <v>43731</v>
      </c>
      <c r="I392" s="52">
        <f ca="1" t="shared" si="13"/>
        <v>173</v>
      </c>
      <c r="J392" s="959" t="s">
        <v>78</v>
      </c>
      <c r="K392" s="955"/>
      <c r="L392" s="339">
        <v>43733</v>
      </c>
      <c r="M392" s="339"/>
      <c r="N392" s="1247" t="s">
        <v>4319</v>
      </c>
      <c r="O392" s="1248" t="s">
        <v>225</v>
      </c>
      <c r="P392" s="1249" t="s">
        <v>84</v>
      </c>
      <c r="Q392" s="1382">
        <v>43693</v>
      </c>
      <c r="R392" s="1401">
        <v>43719</v>
      </c>
      <c r="S392" s="1394">
        <f ca="1" t="shared" si="14"/>
        <v>185</v>
      </c>
      <c r="T392" s="1394" t="s">
        <v>47</v>
      </c>
      <c r="U392" s="1734" t="s">
        <v>1254</v>
      </c>
      <c r="V392" s="1735"/>
      <c r="W392" s="871"/>
    </row>
    <row r="393" s="14" customFormat="1" ht="20.25" customHeight="1" spans="1:23">
      <c r="A393" s="1743">
        <v>18</v>
      </c>
      <c r="B393" s="1224" t="s">
        <v>39</v>
      </c>
      <c r="C393" s="727" t="s">
        <v>176</v>
      </c>
      <c r="D393" s="55" t="s">
        <v>168</v>
      </c>
      <c r="E393" s="1634">
        <v>413800</v>
      </c>
      <c r="F393" s="1570" t="s">
        <v>4320</v>
      </c>
      <c r="G393" s="1227">
        <v>43725</v>
      </c>
      <c r="H393" s="1074">
        <v>43739</v>
      </c>
      <c r="I393" s="1278">
        <f ca="1" t="shared" si="13"/>
        <v>165</v>
      </c>
      <c r="J393" s="959" t="s">
        <v>78</v>
      </c>
      <c r="K393" s="1614"/>
      <c r="L393" s="339">
        <v>43736</v>
      </c>
      <c r="M393" s="338"/>
      <c r="N393" s="1247" t="s">
        <v>4321</v>
      </c>
      <c r="O393" s="1246" t="s">
        <v>258</v>
      </c>
      <c r="P393" s="1243" t="s">
        <v>59</v>
      </c>
      <c r="Q393" s="1400">
        <v>43730</v>
      </c>
      <c r="R393" s="1401">
        <v>43730</v>
      </c>
      <c r="S393" s="1278">
        <f ca="1" t="shared" si="14"/>
        <v>174</v>
      </c>
      <c r="T393" s="1295" t="s">
        <v>47</v>
      </c>
      <c r="U393" s="1734" t="s">
        <v>1268</v>
      </c>
      <c r="V393" s="1257"/>
      <c r="W393" s="1736"/>
    </row>
    <row r="394" s="14" customFormat="1" ht="20.25" customHeight="1" spans="1:23">
      <c r="A394" s="1743">
        <v>14</v>
      </c>
      <c r="B394" s="1224" t="s">
        <v>39</v>
      </c>
      <c r="C394" s="727" t="s">
        <v>176</v>
      </c>
      <c r="D394" s="55" t="s">
        <v>168</v>
      </c>
      <c r="E394" s="1634">
        <v>413800</v>
      </c>
      <c r="F394" s="1570" t="s">
        <v>4322</v>
      </c>
      <c r="G394" s="1227">
        <v>43722</v>
      </c>
      <c r="H394" s="1074">
        <v>43730</v>
      </c>
      <c r="I394" s="1278">
        <f ca="1" t="shared" si="13"/>
        <v>174</v>
      </c>
      <c r="J394" s="959" t="s">
        <v>78</v>
      </c>
      <c r="K394" s="1614"/>
      <c r="L394" s="339">
        <v>43735</v>
      </c>
      <c r="M394" s="338"/>
      <c r="N394" s="1623" t="s">
        <v>4323</v>
      </c>
      <c r="O394" s="1624" t="s">
        <v>88</v>
      </c>
      <c r="P394" s="1625" t="s">
        <v>89</v>
      </c>
      <c r="Q394" s="1745">
        <v>43721</v>
      </c>
      <c r="R394" s="1746">
        <v>43722</v>
      </c>
      <c r="S394" s="1747">
        <f ca="1" t="shared" si="14"/>
        <v>182</v>
      </c>
      <c r="T394" s="1623" t="s">
        <v>47</v>
      </c>
      <c r="U394" s="1734" t="s">
        <v>1268</v>
      </c>
      <c r="V394" s="1257"/>
      <c r="W394" s="1736"/>
    </row>
    <row r="395" s="14" customFormat="1" ht="23.1" customHeight="1" spans="1:23">
      <c r="A395" s="1743">
        <v>30</v>
      </c>
      <c r="B395" s="1224" t="s">
        <v>39</v>
      </c>
      <c r="C395" s="706" t="s">
        <v>3324</v>
      </c>
      <c r="D395" s="1669" t="s">
        <v>4324</v>
      </c>
      <c r="E395" s="1228">
        <v>498000</v>
      </c>
      <c r="F395" s="1570" t="s">
        <v>4325</v>
      </c>
      <c r="G395" s="132">
        <v>43709</v>
      </c>
      <c r="H395" s="1074">
        <v>43730</v>
      </c>
      <c r="I395" s="1278">
        <f ca="1" t="shared" ref="I395:I413" si="15">TODAY()-H395</f>
        <v>174</v>
      </c>
      <c r="J395" s="959" t="s">
        <v>78</v>
      </c>
      <c r="K395" s="1614"/>
      <c r="L395" s="339">
        <v>43738</v>
      </c>
      <c r="M395" s="339"/>
      <c r="N395" s="1277" t="s">
        <v>4326</v>
      </c>
      <c r="O395" s="1248" t="s">
        <v>4001</v>
      </c>
      <c r="P395" s="1249" t="s">
        <v>14</v>
      </c>
      <c r="Q395" s="452">
        <v>43721</v>
      </c>
      <c r="R395" s="1401">
        <v>43722</v>
      </c>
      <c r="S395" s="1634">
        <f ca="1" t="shared" ref="S395:S413" si="16">TODAY()-R395</f>
        <v>182</v>
      </c>
      <c r="T395" s="1247" t="s">
        <v>106</v>
      </c>
      <c r="U395" s="1734"/>
      <c r="V395" s="1736"/>
      <c r="W395" s="1736"/>
    </row>
    <row r="396" s="14" customFormat="1" ht="23.1" customHeight="1" spans="1:23">
      <c r="A396" s="1743">
        <v>28</v>
      </c>
      <c r="B396" s="1224" t="s">
        <v>39</v>
      </c>
      <c r="C396" s="706" t="s">
        <v>204</v>
      </c>
      <c r="D396" s="1669" t="s">
        <v>208</v>
      </c>
      <c r="E396" s="1383">
        <v>470900</v>
      </c>
      <c r="F396" s="1570" t="s">
        <v>4327</v>
      </c>
      <c r="G396" s="132">
        <v>43630</v>
      </c>
      <c r="H396" s="1074">
        <v>43639</v>
      </c>
      <c r="I396" s="1278">
        <f ca="1" t="shared" si="15"/>
        <v>265</v>
      </c>
      <c r="J396" s="959" t="s">
        <v>78</v>
      </c>
      <c r="K396" s="1614"/>
      <c r="L396" s="339">
        <v>43738</v>
      </c>
      <c r="M396" s="339" t="s">
        <v>52</v>
      </c>
      <c r="N396" s="229" t="s">
        <v>4328</v>
      </c>
      <c r="O396" s="755" t="s">
        <v>3704</v>
      </c>
      <c r="P396" s="207" t="s">
        <v>303</v>
      </c>
      <c r="Q396" s="452">
        <v>43716</v>
      </c>
      <c r="R396" s="1401">
        <v>43717</v>
      </c>
      <c r="S396" s="1634">
        <f ca="1" t="shared" si="16"/>
        <v>187</v>
      </c>
      <c r="T396" s="327" t="s">
        <v>106</v>
      </c>
      <c r="U396" s="1734" t="s">
        <v>4329</v>
      </c>
      <c r="V396" s="1736"/>
      <c r="W396" s="1736"/>
    </row>
    <row r="397" s="14" customFormat="1" ht="20.25" customHeight="1" spans="1:23">
      <c r="A397" s="1743">
        <v>12</v>
      </c>
      <c r="B397" s="1224" t="s">
        <v>39</v>
      </c>
      <c r="C397" s="727" t="s">
        <v>176</v>
      </c>
      <c r="D397" s="55" t="s">
        <v>168</v>
      </c>
      <c r="E397" s="1634">
        <v>413800</v>
      </c>
      <c r="F397" s="1570" t="s">
        <v>4330</v>
      </c>
      <c r="G397" s="1227">
        <v>43719</v>
      </c>
      <c r="H397" s="1074">
        <v>43731</v>
      </c>
      <c r="I397" s="1278">
        <f ca="1" t="shared" si="15"/>
        <v>173</v>
      </c>
      <c r="J397" s="959" t="s">
        <v>78</v>
      </c>
      <c r="K397" s="1614"/>
      <c r="L397" s="339">
        <v>43738</v>
      </c>
      <c r="M397" s="338"/>
      <c r="N397" s="1277" t="s">
        <v>4331</v>
      </c>
      <c r="O397" s="1248" t="s">
        <v>258</v>
      </c>
      <c r="P397" s="1249" t="s">
        <v>59</v>
      </c>
      <c r="Q397" s="1382">
        <v>43709</v>
      </c>
      <c r="R397" s="1586">
        <v>43719</v>
      </c>
      <c r="S397" s="1631">
        <f ca="1" t="shared" si="16"/>
        <v>185</v>
      </c>
      <c r="T397" s="1247" t="s">
        <v>106</v>
      </c>
      <c r="U397" s="1734"/>
      <c r="V397" s="1257"/>
      <c r="W397" s="1736"/>
    </row>
    <row r="398" s="13" customFormat="1" ht="23.1" customHeight="1" spans="1:23">
      <c r="A398" s="1743">
        <v>3</v>
      </c>
      <c r="B398" s="1224" t="s">
        <v>39</v>
      </c>
      <c r="C398" s="706" t="s">
        <v>150</v>
      </c>
      <c r="D398" s="55" t="s">
        <v>50</v>
      </c>
      <c r="E398" s="1228">
        <v>382800</v>
      </c>
      <c r="F398" s="1570" t="s">
        <v>4332</v>
      </c>
      <c r="G398" s="56">
        <v>43719</v>
      </c>
      <c r="H398" s="1074">
        <v>43731</v>
      </c>
      <c r="I398" s="1278">
        <f ca="1" t="shared" si="15"/>
        <v>173</v>
      </c>
      <c r="J398" s="959" t="s">
        <v>78</v>
      </c>
      <c r="K398" s="955"/>
      <c r="L398" s="339">
        <v>43737</v>
      </c>
      <c r="M398" s="339"/>
      <c r="N398" s="1247" t="s">
        <v>4333</v>
      </c>
      <c r="O398" s="1248" t="s">
        <v>74</v>
      </c>
      <c r="P398" s="1249" t="s">
        <v>46</v>
      </c>
      <c r="Q398" s="1382">
        <v>43721</v>
      </c>
      <c r="R398" s="1586">
        <v>43722</v>
      </c>
      <c r="S398" s="1748">
        <f ca="1" t="shared" si="16"/>
        <v>182</v>
      </c>
      <c r="T398" s="1280" t="s">
        <v>47</v>
      </c>
      <c r="U398" s="1734"/>
      <c r="V398" s="1735"/>
      <c r="W398" s="871"/>
    </row>
    <row r="399" s="14" customFormat="1" ht="21" customHeight="1" spans="1:23">
      <c r="A399" s="1743">
        <v>1</v>
      </c>
      <c r="B399" s="1224" t="s">
        <v>39</v>
      </c>
      <c r="C399" s="706" t="s">
        <v>150</v>
      </c>
      <c r="D399" s="55" t="s">
        <v>41</v>
      </c>
      <c r="E399" s="1228">
        <v>382800</v>
      </c>
      <c r="F399" s="55" t="s">
        <v>4334</v>
      </c>
      <c r="G399" s="56">
        <v>43525</v>
      </c>
      <c r="H399" s="1074">
        <v>43549</v>
      </c>
      <c r="I399" s="1278">
        <f ca="1" t="shared" si="15"/>
        <v>355</v>
      </c>
      <c r="J399" s="959" t="s">
        <v>3911</v>
      </c>
      <c r="K399" s="1614"/>
      <c r="L399" s="339">
        <v>43581</v>
      </c>
      <c r="M399" s="339" t="s">
        <v>52</v>
      </c>
      <c r="N399" s="1247" t="s">
        <v>4335</v>
      </c>
      <c r="O399" s="1248" t="s">
        <v>114</v>
      </c>
      <c r="P399" s="1249" t="s">
        <v>89</v>
      </c>
      <c r="Q399" s="452">
        <v>43693</v>
      </c>
      <c r="R399" s="1401">
        <v>43715</v>
      </c>
      <c r="S399" s="1730">
        <f ca="1" t="shared" si="16"/>
        <v>189</v>
      </c>
      <c r="T399" s="1247" t="s">
        <v>473</v>
      </c>
      <c r="U399" s="1734" t="s">
        <v>4336</v>
      </c>
      <c r="V399" s="1737" t="s">
        <v>2744</v>
      </c>
      <c r="W399" s="1736"/>
    </row>
    <row r="400" s="14" customFormat="1" ht="20.25" customHeight="1" spans="1:23">
      <c r="A400" s="1743">
        <v>12</v>
      </c>
      <c r="B400" s="1224" t="s">
        <v>39</v>
      </c>
      <c r="C400" s="727" t="s">
        <v>176</v>
      </c>
      <c r="D400" s="55" t="s">
        <v>168</v>
      </c>
      <c r="E400" s="1634">
        <v>413800</v>
      </c>
      <c r="F400" s="1570" t="s">
        <v>4337</v>
      </c>
      <c r="G400" s="1227">
        <v>43725</v>
      </c>
      <c r="H400" s="1074">
        <v>43739</v>
      </c>
      <c r="I400" s="1278">
        <f ca="1" t="shared" si="15"/>
        <v>165</v>
      </c>
      <c r="J400" s="959" t="s">
        <v>78</v>
      </c>
      <c r="K400" s="1614"/>
      <c r="L400" s="339">
        <v>43767</v>
      </c>
      <c r="M400" s="338"/>
      <c r="N400" s="1247" t="s">
        <v>4338</v>
      </c>
      <c r="O400" s="1248" t="s">
        <v>171</v>
      </c>
      <c r="P400" s="1249" t="s">
        <v>59</v>
      </c>
      <c r="Q400" s="1382">
        <v>43722</v>
      </c>
      <c r="R400" s="1586">
        <v>43726</v>
      </c>
      <c r="S400" s="1631">
        <f ca="1" t="shared" si="16"/>
        <v>178</v>
      </c>
      <c r="T400" s="1247" t="s">
        <v>47</v>
      </c>
      <c r="U400" s="1734" t="s">
        <v>2098</v>
      </c>
      <c r="V400" s="1257"/>
      <c r="W400" s="1736"/>
    </row>
    <row r="401" s="14" customFormat="1" ht="20.25" customHeight="1" spans="1:23">
      <c r="A401" s="1743">
        <v>10</v>
      </c>
      <c r="B401" s="1224" t="s">
        <v>39</v>
      </c>
      <c r="C401" s="727" t="s">
        <v>176</v>
      </c>
      <c r="D401" s="55" t="s">
        <v>168</v>
      </c>
      <c r="E401" s="1634">
        <v>413800</v>
      </c>
      <c r="F401" s="1570" t="s">
        <v>4339</v>
      </c>
      <c r="G401" s="1227">
        <v>43719</v>
      </c>
      <c r="H401" s="1074">
        <v>43730</v>
      </c>
      <c r="I401" s="1278">
        <f ca="1" t="shared" si="15"/>
        <v>174</v>
      </c>
      <c r="J401" s="959" t="s">
        <v>78</v>
      </c>
      <c r="K401" s="1614"/>
      <c r="L401" s="339">
        <v>43747</v>
      </c>
      <c r="M401" s="338"/>
      <c r="N401" s="1247" t="s">
        <v>4340</v>
      </c>
      <c r="O401" s="1248" t="s">
        <v>114</v>
      </c>
      <c r="P401" s="1249" t="s">
        <v>89</v>
      </c>
      <c r="Q401" s="1382">
        <v>43710</v>
      </c>
      <c r="R401" s="1586">
        <v>43720</v>
      </c>
      <c r="S401" s="1631">
        <f ca="1" t="shared" si="16"/>
        <v>184</v>
      </c>
      <c r="T401" s="1247" t="s">
        <v>47</v>
      </c>
      <c r="U401" s="1734" t="s">
        <v>2104</v>
      </c>
      <c r="V401" s="1257"/>
      <c r="W401" s="1736"/>
    </row>
    <row r="402" s="14" customFormat="1" ht="20.25" customHeight="1" spans="1:23">
      <c r="A402" s="1743">
        <v>11</v>
      </c>
      <c r="B402" s="1224" t="s">
        <v>39</v>
      </c>
      <c r="C402" s="727" t="s">
        <v>176</v>
      </c>
      <c r="D402" s="55" t="s">
        <v>168</v>
      </c>
      <c r="E402" s="1634">
        <v>413800</v>
      </c>
      <c r="F402" s="1570" t="s">
        <v>4341</v>
      </c>
      <c r="G402" s="1227">
        <v>43725</v>
      </c>
      <c r="H402" s="1074">
        <v>43739</v>
      </c>
      <c r="I402" s="1278">
        <f ca="1" t="shared" si="15"/>
        <v>165</v>
      </c>
      <c r="J402" s="959" t="s">
        <v>78</v>
      </c>
      <c r="K402" s="1614"/>
      <c r="L402" s="339">
        <v>43767</v>
      </c>
      <c r="M402" s="338"/>
      <c r="N402" s="52" t="s">
        <v>4342</v>
      </c>
      <c r="O402" s="52" t="s">
        <v>12</v>
      </c>
      <c r="P402" s="52" t="s">
        <v>59</v>
      </c>
      <c r="Q402" s="47">
        <v>43729</v>
      </c>
      <c r="R402" s="47">
        <v>43729</v>
      </c>
      <c r="S402" s="1278">
        <f ca="1" t="shared" si="16"/>
        <v>175</v>
      </c>
      <c r="T402" s="52" t="s">
        <v>106</v>
      </c>
      <c r="U402" s="1734" t="s">
        <v>2104</v>
      </c>
      <c r="V402" s="1257"/>
      <c r="W402" s="1736"/>
    </row>
    <row r="403" s="14" customFormat="1" ht="20.25" customHeight="1" spans="1:23">
      <c r="A403" s="1743">
        <v>12</v>
      </c>
      <c r="B403" s="1224" t="s">
        <v>39</v>
      </c>
      <c r="C403" s="727" t="s">
        <v>176</v>
      </c>
      <c r="D403" s="55" t="s">
        <v>168</v>
      </c>
      <c r="E403" s="1634">
        <v>413800</v>
      </c>
      <c r="F403" s="1570" t="s">
        <v>4343</v>
      </c>
      <c r="G403" s="1227">
        <v>43726</v>
      </c>
      <c r="H403" s="1074">
        <v>43739</v>
      </c>
      <c r="I403" s="1278">
        <f ca="1" t="shared" si="15"/>
        <v>165</v>
      </c>
      <c r="J403" s="959" t="s">
        <v>78</v>
      </c>
      <c r="K403" s="1614"/>
      <c r="L403" s="339">
        <v>43767</v>
      </c>
      <c r="M403" s="338"/>
      <c r="N403" s="1574" t="s">
        <v>4344</v>
      </c>
      <c r="O403" s="1574" t="s">
        <v>225</v>
      </c>
      <c r="P403" s="1574" t="s">
        <v>84</v>
      </c>
      <c r="Q403" s="1382">
        <v>43729</v>
      </c>
      <c r="R403" s="1586">
        <v>43730</v>
      </c>
      <c r="S403" s="1278">
        <f ca="1" t="shared" si="16"/>
        <v>174</v>
      </c>
      <c r="T403" s="1247" t="s">
        <v>47</v>
      </c>
      <c r="U403" s="1734" t="s">
        <v>2104</v>
      </c>
      <c r="V403" s="1257"/>
      <c r="W403" s="1736"/>
    </row>
    <row r="404" s="14" customFormat="1" ht="20.25" customHeight="1" spans="1:23">
      <c r="A404" s="1743">
        <v>13</v>
      </c>
      <c r="B404" s="1224" t="s">
        <v>39</v>
      </c>
      <c r="C404" s="727" t="s">
        <v>176</v>
      </c>
      <c r="D404" s="55" t="s">
        <v>168</v>
      </c>
      <c r="E404" s="1634">
        <v>413800</v>
      </c>
      <c r="F404" s="1570" t="s">
        <v>4345</v>
      </c>
      <c r="G404" s="1227">
        <v>43726</v>
      </c>
      <c r="H404" s="1074">
        <v>43739</v>
      </c>
      <c r="I404" s="1278">
        <f ca="1" t="shared" si="15"/>
        <v>165</v>
      </c>
      <c r="J404" s="959" t="s">
        <v>78</v>
      </c>
      <c r="K404" s="1614"/>
      <c r="L404" s="339">
        <v>43767</v>
      </c>
      <c r="M404" s="338"/>
      <c r="N404" s="1277" t="s">
        <v>4346</v>
      </c>
      <c r="O404" s="1246" t="s">
        <v>45</v>
      </c>
      <c r="P404" s="1249" t="s">
        <v>46</v>
      </c>
      <c r="Q404" s="1400">
        <v>43730</v>
      </c>
      <c r="R404" s="1401">
        <v>43730</v>
      </c>
      <c r="S404" s="1278">
        <f ca="1" t="shared" si="16"/>
        <v>174</v>
      </c>
      <c r="T404" s="1295" t="s">
        <v>47</v>
      </c>
      <c r="U404" s="1734" t="s">
        <v>2104</v>
      </c>
      <c r="V404" s="1257"/>
      <c r="W404" s="1736"/>
    </row>
    <row r="405" s="14" customFormat="1" ht="20.25" customHeight="1" spans="1:23">
      <c r="A405" s="1743">
        <v>18</v>
      </c>
      <c r="B405" s="1224" t="s">
        <v>39</v>
      </c>
      <c r="C405" s="727" t="s">
        <v>176</v>
      </c>
      <c r="D405" s="55" t="s">
        <v>156</v>
      </c>
      <c r="E405" s="1616">
        <f>413800+7000</f>
        <v>420800</v>
      </c>
      <c r="F405" s="1570" t="s">
        <v>4347</v>
      </c>
      <c r="G405" s="1227">
        <v>43727</v>
      </c>
      <c r="H405" s="1074">
        <v>43738</v>
      </c>
      <c r="I405" s="1278">
        <f ca="1" t="shared" si="15"/>
        <v>166</v>
      </c>
      <c r="J405" s="959" t="s">
        <v>4348</v>
      </c>
      <c r="K405" s="1614"/>
      <c r="L405" s="339">
        <v>43747</v>
      </c>
      <c r="M405" s="338"/>
      <c r="N405" s="1247" t="s">
        <v>4349</v>
      </c>
      <c r="O405" s="1246" t="s">
        <v>105</v>
      </c>
      <c r="P405" s="1243" t="s">
        <v>46</v>
      </c>
      <c r="Q405" s="1400">
        <v>43673</v>
      </c>
      <c r="R405" s="1401">
        <v>43727</v>
      </c>
      <c r="S405" s="1634">
        <f ca="1" t="shared" si="16"/>
        <v>177</v>
      </c>
      <c r="T405" s="1295" t="s">
        <v>47</v>
      </c>
      <c r="U405" s="1734" t="s">
        <v>2104</v>
      </c>
      <c r="V405" s="1257"/>
      <c r="W405" s="1736"/>
    </row>
    <row r="406" s="14" customFormat="1" ht="20.25" customHeight="1" spans="1:23">
      <c r="A406" s="1743">
        <v>14</v>
      </c>
      <c r="B406" s="1224" t="s">
        <v>39</v>
      </c>
      <c r="C406" s="727" t="s">
        <v>176</v>
      </c>
      <c r="D406" s="55" t="s">
        <v>168</v>
      </c>
      <c r="E406" s="1616">
        <f>413800+7000</f>
        <v>420800</v>
      </c>
      <c r="F406" s="1570" t="s">
        <v>4350</v>
      </c>
      <c r="G406" s="1227">
        <v>43725</v>
      </c>
      <c r="H406" s="1074">
        <v>43739</v>
      </c>
      <c r="I406" s="1278">
        <f ca="1" t="shared" si="15"/>
        <v>165</v>
      </c>
      <c r="J406" s="959" t="s">
        <v>4348</v>
      </c>
      <c r="K406" s="1614"/>
      <c r="L406" s="339">
        <v>43767</v>
      </c>
      <c r="M406" s="338"/>
      <c r="N406" s="1277" t="s">
        <v>4351</v>
      </c>
      <c r="O406" s="1246" t="s">
        <v>80</v>
      </c>
      <c r="P406" s="1243" t="s">
        <v>46</v>
      </c>
      <c r="Q406" s="1400">
        <v>43698</v>
      </c>
      <c r="R406" s="1401">
        <v>43738</v>
      </c>
      <c r="S406" s="1278">
        <f ca="1" t="shared" si="16"/>
        <v>166</v>
      </c>
      <c r="T406" s="1749" t="s">
        <v>47</v>
      </c>
      <c r="U406" s="1734" t="s">
        <v>4352</v>
      </c>
      <c r="V406" s="1257"/>
      <c r="W406" s="1736"/>
    </row>
    <row r="407" s="14" customFormat="1" ht="23.1" customHeight="1" spans="1:23">
      <c r="A407" s="1743">
        <v>20</v>
      </c>
      <c r="B407" s="1224" t="s">
        <v>39</v>
      </c>
      <c r="C407" s="727" t="s">
        <v>181</v>
      </c>
      <c r="D407" s="207" t="s">
        <v>199</v>
      </c>
      <c r="E407" s="1730">
        <v>423900</v>
      </c>
      <c r="F407" s="1394" t="s">
        <v>4353</v>
      </c>
      <c r="G407" s="1635">
        <v>43653</v>
      </c>
      <c r="H407" s="1074">
        <v>43669</v>
      </c>
      <c r="I407" s="1278">
        <f ca="1" t="shared" si="15"/>
        <v>235</v>
      </c>
      <c r="J407" s="959" t="s">
        <v>78</v>
      </c>
      <c r="K407" s="1614"/>
      <c r="L407" s="338">
        <v>43748</v>
      </c>
      <c r="M407" s="338" t="s">
        <v>52</v>
      </c>
      <c r="N407" s="229" t="s">
        <v>4354</v>
      </c>
      <c r="O407" s="755" t="s">
        <v>131</v>
      </c>
      <c r="P407" s="207" t="s">
        <v>84</v>
      </c>
      <c r="Q407" s="452">
        <v>43744</v>
      </c>
      <c r="R407" s="1401">
        <v>43745</v>
      </c>
      <c r="S407" s="1634">
        <f ca="1" t="shared" si="16"/>
        <v>159</v>
      </c>
      <c r="T407" s="327" t="s">
        <v>47</v>
      </c>
      <c r="U407" s="1734"/>
      <c r="V407" s="1735"/>
      <c r="W407" s="1736"/>
    </row>
    <row r="408" s="14" customFormat="1" ht="20.25" customHeight="1" spans="1:23">
      <c r="A408" s="1743">
        <v>11</v>
      </c>
      <c r="B408" s="1224" t="s">
        <v>39</v>
      </c>
      <c r="C408" s="727" t="s">
        <v>176</v>
      </c>
      <c r="D408" s="55" t="s">
        <v>168</v>
      </c>
      <c r="E408" s="1616">
        <f>413800+7000</f>
        <v>420800</v>
      </c>
      <c r="F408" s="1570" t="s">
        <v>4355</v>
      </c>
      <c r="G408" s="1227">
        <v>43726</v>
      </c>
      <c r="H408" s="1074">
        <v>43739</v>
      </c>
      <c r="I408" s="1278">
        <f ca="1" t="shared" si="15"/>
        <v>165</v>
      </c>
      <c r="J408" s="959" t="s">
        <v>4348</v>
      </c>
      <c r="K408" s="1614"/>
      <c r="L408" s="339">
        <v>43749</v>
      </c>
      <c r="M408" s="338"/>
      <c r="N408" s="1247" t="s">
        <v>4356</v>
      </c>
      <c r="O408" s="1246" t="s">
        <v>83</v>
      </c>
      <c r="P408" s="1243" t="s">
        <v>84</v>
      </c>
      <c r="Q408" s="1400">
        <v>43740</v>
      </c>
      <c r="R408" s="1401">
        <v>43740</v>
      </c>
      <c r="S408" s="1278">
        <f ca="1" t="shared" si="16"/>
        <v>164</v>
      </c>
      <c r="T408" s="1295" t="s">
        <v>47</v>
      </c>
      <c r="U408" s="1734" t="s">
        <v>4357</v>
      </c>
      <c r="V408" s="1257"/>
      <c r="W408" s="1736"/>
    </row>
    <row r="409" s="14" customFormat="1" ht="20.25" customHeight="1" spans="1:23">
      <c r="A409" s="1743">
        <v>8</v>
      </c>
      <c r="B409" s="1224" t="s">
        <v>39</v>
      </c>
      <c r="C409" s="727" t="s">
        <v>176</v>
      </c>
      <c r="D409" s="55" t="s">
        <v>199</v>
      </c>
      <c r="E409" s="1616">
        <f>413800+7000</f>
        <v>420800</v>
      </c>
      <c r="F409" s="1570" t="s">
        <v>4358</v>
      </c>
      <c r="G409" s="1227">
        <v>43719</v>
      </c>
      <c r="H409" s="1074">
        <v>43729</v>
      </c>
      <c r="I409" s="1278">
        <f ca="1" t="shared" si="15"/>
        <v>175</v>
      </c>
      <c r="J409" s="959" t="s">
        <v>4348</v>
      </c>
      <c r="K409" s="1614"/>
      <c r="L409" s="339">
        <v>43749</v>
      </c>
      <c r="M409" s="338"/>
      <c r="N409" s="1281" t="s">
        <v>4359</v>
      </c>
      <c r="O409" s="1282" t="s">
        <v>17</v>
      </c>
      <c r="P409" s="1283" t="s">
        <v>46</v>
      </c>
      <c r="Q409" s="1382">
        <v>43745</v>
      </c>
      <c r="R409" s="1586">
        <v>43745</v>
      </c>
      <c r="S409" s="1278">
        <f ca="1" t="shared" si="16"/>
        <v>159</v>
      </c>
      <c r="T409" s="1247" t="s">
        <v>106</v>
      </c>
      <c r="U409" s="1734" t="s">
        <v>4360</v>
      </c>
      <c r="V409" s="1257"/>
      <c r="W409" s="1736"/>
    </row>
    <row r="410" s="14" customFormat="1" ht="20.25" customHeight="1" spans="1:23">
      <c r="A410" s="1743">
        <v>8</v>
      </c>
      <c r="B410" s="1224" t="s">
        <v>39</v>
      </c>
      <c r="C410" s="727" t="s">
        <v>176</v>
      </c>
      <c r="D410" s="55" t="s">
        <v>199</v>
      </c>
      <c r="E410" s="1616">
        <f>413800+7000</f>
        <v>420800</v>
      </c>
      <c r="F410" s="1570" t="s">
        <v>4361</v>
      </c>
      <c r="G410" s="1227">
        <v>43719</v>
      </c>
      <c r="H410" s="1074">
        <v>43729</v>
      </c>
      <c r="I410" s="1278">
        <f ca="1" t="shared" si="15"/>
        <v>175</v>
      </c>
      <c r="J410" s="959" t="s">
        <v>4348</v>
      </c>
      <c r="K410" s="1614"/>
      <c r="L410" s="339">
        <v>43751</v>
      </c>
      <c r="M410" s="338"/>
      <c r="N410" s="1242" t="s">
        <v>4362</v>
      </c>
      <c r="O410" s="1246" t="s">
        <v>171</v>
      </c>
      <c r="P410" s="1243" t="s">
        <v>59</v>
      </c>
      <c r="Q410" s="1382">
        <v>43739</v>
      </c>
      <c r="R410" s="1586">
        <v>43740</v>
      </c>
      <c r="S410" s="1278">
        <f ca="1" t="shared" si="16"/>
        <v>164</v>
      </c>
      <c r="T410" s="1247" t="s">
        <v>106</v>
      </c>
      <c r="U410" s="1734" t="s">
        <v>3118</v>
      </c>
      <c r="V410" s="1257"/>
      <c r="W410" s="1736"/>
    </row>
    <row r="411" s="14" customFormat="1" ht="23.1" customHeight="1" spans="1:23">
      <c r="A411" s="1743">
        <v>18</v>
      </c>
      <c r="B411" s="1224" t="s">
        <v>39</v>
      </c>
      <c r="C411" s="727" t="s">
        <v>181</v>
      </c>
      <c r="D411" s="207" t="s">
        <v>199</v>
      </c>
      <c r="E411" s="1570">
        <v>419800</v>
      </c>
      <c r="F411" s="1570" t="s">
        <v>4363</v>
      </c>
      <c r="G411" s="1635">
        <v>43739</v>
      </c>
      <c r="H411" s="1074">
        <v>43748</v>
      </c>
      <c r="I411" s="1278">
        <f ca="1" t="shared" si="15"/>
        <v>156</v>
      </c>
      <c r="J411" s="959" t="s">
        <v>78</v>
      </c>
      <c r="K411" s="1614"/>
      <c r="L411" s="338">
        <v>43751</v>
      </c>
      <c r="M411" s="338"/>
      <c r="N411" s="229" t="s">
        <v>4364</v>
      </c>
      <c r="O411" s="755" t="s">
        <v>80</v>
      </c>
      <c r="P411" s="207" t="s">
        <v>46</v>
      </c>
      <c r="Q411" s="452">
        <v>43749</v>
      </c>
      <c r="R411" s="1401">
        <v>43750</v>
      </c>
      <c r="S411" s="1634">
        <f ca="1" t="shared" si="16"/>
        <v>154</v>
      </c>
      <c r="T411" s="1740" t="s">
        <v>106</v>
      </c>
      <c r="U411" s="1734" t="s">
        <v>3118</v>
      </c>
      <c r="V411" s="1735"/>
      <c r="W411" s="1736"/>
    </row>
    <row r="412" s="14" customFormat="1" ht="20.25" customHeight="1" spans="1:23">
      <c r="A412" s="1743">
        <v>8</v>
      </c>
      <c r="B412" s="1224" t="s">
        <v>39</v>
      </c>
      <c r="C412" s="727" t="s">
        <v>176</v>
      </c>
      <c r="D412" s="55" t="s">
        <v>168</v>
      </c>
      <c r="E412" s="1634">
        <v>413800</v>
      </c>
      <c r="F412" s="1570" t="s">
        <v>4365</v>
      </c>
      <c r="G412" s="1227">
        <v>43725</v>
      </c>
      <c r="H412" s="1074">
        <v>43739</v>
      </c>
      <c r="I412" s="1278">
        <f ca="1" t="shared" si="15"/>
        <v>165</v>
      </c>
      <c r="J412" s="959" t="s">
        <v>78</v>
      </c>
      <c r="K412" s="1614"/>
      <c r="L412" s="339">
        <v>43752</v>
      </c>
      <c r="M412" s="338"/>
      <c r="N412" s="1247" t="s">
        <v>4366</v>
      </c>
      <c r="O412" s="1248" t="s">
        <v>465</v>
      </c>
      <c r="P412" s="1249" t="s">
        <v>89</v>
      </c>
      <c r="Q412" s="1382">
        <v>43723</v>
      </c>
      <c r="R412" s="1586">
        <v>43726</v>
      </c>
      <c r="S412" s="1631">
        <f ca="1" t="shared" si="16"/>
        <v>178</v>
      </c>
      <c r="T412" s="1247" t="s">
        <v>47</v>
      </c>
      <c r="U412" s="1734"/>
      <c r="V412" s="1257"/>
      <c r="W412" s="1736"/>
    </row>
    <row r="413" s="14" customFormat="1" ht="20.25" customHeight="1" spans="1:23">
      <c r="A413" s="1743">
        <v>6</v>
      </c>
      <c r="B413" s="1224" t="s">
        <v>39</v>
      </c>
      <c r="C413" s="727" t="s">
        <v>176</v>
      </c>
      <c r="D413" s="55" t="s">
        <v>199</v>
      </c>
      <c r="E413" s="1616">
        <f>413800+7000</f>
        <v>420800</v>
      </c>
      <c r="F413" s="1570" t="s">
        <v>4367</v>
      </c>
      <c r="G413" s="1227">
        <v>43719</v>
      </c>
      <c r="H413" s="1074">
        <v>43729</v>
      </c>
      <c r="I413" s="1278">
        <f ca="1" t="shared" si="15"/>
        <v>175</v>
      </c>
      <c r="J413" s="959" t="s">
        <v>4348</v>
      </c>
      <c r="K413" s="1614"/>
      <c r="L413" s="339">
        <v>43754</v>
      </c>
      <c r="M413" s="338"/>
      <c r="N413" s="1277" t="s">
        <v>4368</v>
      </c>
      <c r="O413" s="1248" t="s">
        <v>114</v>
      </c>
      <c r="P413" s="1249" t="s">
        <v>89</v>
      </c>
      <c r="Q413" s="47">
        <v>43743</v>
      </c>
      <c r="R413" s="47">
        <v>43744</v>
      </c>
      <c r="S413" s="1631">
        <f ca="1" t="shared" si="16"/>
        <v>160</v>
      </c>
      <c r="T413" s="52" t="s">
        <v>47</v>
      </c>
      <c r="U413" s="1734" t="s">
        <v>4369</v>
      </c>
      <c r="V413" s="1257"/>
      <c r="W413" s="1736"/>
    </row>
    <row r="414" s="14" customFormat="1" ht="20.25" customHeight="1" spans="1:23">
      <c r="A414" s="1743">
        <v>7</v>
      </c>
      <c r="B414" s="1224" t="s">
        <v>39</v>
      </c>
      <c r="C414" s="727" t="s">
        <v>176</v>
      </c>
      <c r="D414" s="55" t="s">
        <v>168</v>
      </c>
      <c r="E414" s="1297">
        <v>413800</v>
      </c>
      <c r="F414" s="1570" t="s">
        <v>4370</v>
      </c>
      <c r="G414" s="1227">
        <v>43726</v>
      </c>
      <c r="H414" s="1074">
        <v>43739</v>
      </c>
      <c r="I414" s="1278">
        <f ca="1" t="shared" ref="I414:I420" si="17">TODAY()-H414</f>
        <v>165</v>
      </c>
      <c r="J414" s="959" t="s">
        <v>78</v>
      </c>
      <c r="K414" s="1614"/>
      <c r="L414" s="339">
        <v>43755</v>
      </c>
      <c r="M414" s="338"/>
      <c r="N414" s="1247" t="s">
        <v>4371</v>
      </c>
      <c r="O414" s="1246" t="s">
        <v>171</v>
      </c>
      <c r="P414" s="1243" t="s">
        <v>59</v>
      </c>
      <c r="Q414" s="1400">
        <v>43741</v>
      </c>
      <c r="R414" s="1401">
        <v>43742</v>
      </c>
      <c r="S414" s="1634">
        <f ca="1" t="shared" ref="S414:S420" si="18">TODAY()-R414</f>
        <v>162</v>
      </c>
      <c r="T414" s="1295" t="s">
        <v>47</v>
      </c>
      <c r="U414" s="1734"/>
      <c r="V414" s="1257"/>
      <c r="W414" s="1736"/>
    </row>
    <row r="415" s="14" customFormat="1" ht="21" customHeight="1" spans="1:23">
      <c r="A415" s="1743">
        <v>5</v>
      </c>
      <c r="B415" s="1224" t="s">
        <v>39</v>
      </c>
      <c r="C415" s="727" t="s">
        <v>176</v>
      </c>
      <c r="D415" s="55" t="s">
        <v>199</v>
      </c>
      <c r="E415" s="1634">
        <v>413800</v>
      </c>
      <c r="F415" s="1570" t="s">
        <v>4372</v>
      </c>
      <c r="G415" s="1227">
        <v>43719</v>
      </c>
      <c r="H415" s="1074">
        <v>43729</v>
      </c>
      <c r="I415" s="1278">
        <f ca="1" t="shared" si="17"/>
        <v>175</v>
      </c>
      <c r="J415" s="959" t="s">
        <v>78</v>
      </c>
      <c r="K415" s="1614"/>
      <c r="L415" s="339">
        <v>43755</v>
      </c>
      <c r="M415" s="338"/>
      <c r="N415" s="1277" t="s">
        <v>4373</v>
      </c>
      <c r="O415" s="1248" t="s">
        <v>171</v>
      </c>
      <c r="P415" s="1249" t="s">
        <v>59</v>
      </c>
      <c r="Q415" s="47">
        <v>43730</v>
      </c>
      <c r="R415" s="47">
        <v>43730</v>
      </c>
      <c r="S415" s="1631">
        <f ca="1" t="shared" si="18"/>
        <v>174</v>
      </c>
      <c r="T415" s="52" t="s">
        <v>47</v>
      </c>
      <c r="U415" s="1734"/>
      <c r="V415" s="1257"/>
      <c r="W415" s="1736"/>
    </row>
    <row r="416" s="14" customFormat="1" ht="21" customHeight="1" spans="1:23">
      <c r="A416" s="1743">
        <v>27</v>
      </c>
      <c r="B416" s="1224" t="s">
        <v>39</v>
      </c>
      <c r="C416" s="706" t="s">
        <v>204</v>
      </c>
      <c r="D416" s="44" t="s">
        <v>208</v>
      </c>
      <c r="E416" s="1228">
        <v>470900</v>
      </c>
      <c r="F416" s="1570" t="s">
        <v>4374</v>
      </c>
      <c r="G416" s="132">
        <v>43727</v>
      </c>
      <c r="H416" s="1074">
        <v>43738</v>
      </c>
      <c r="I416" s="1278">
        <f ca="1" t="shared" si="17"/>
        <v>166</v>
      </c>
      <c r="J416" s="959" t="s">
        <v>78</v>
      </c>
      <c r="K416" s="1614"/>
      <c r="L416" s="339">
        <v>43755</v>
      </c>
      <c r="M416" s="339"/>
      <c r="N416" s="1285" t="s">
        <v>4375</v>
      </c>
      <c r="O416" s="1282" t="s">
        <v>70</v>
      </c>
      <c r="P416" s="1283" t="s">
        <v>59</v>
      </c>
      <c r="Q416" s="1400">
        <v>43722</v>
      </c>
      <c r="R416" s="1401">
        <v>43744</v>
      </c>
      <c r="S416" s="1634">
        <f ca="1" t="shared" si="18"/>
        <v>160</v>
      </c>
      <c r="T416" s="52" t="s">
        <v>47</v>
      </c>
      <c r="U416" s="1734"/>
      <c r="V416" s="1736"/>
      <c r="W416" s="1736"/>
    </row>
    <row r="417" s="13" customFormat="1" ht="23.1" customHeight="1" spans="1:23">
      <c r="A417" s="1743">
        <v>4</v>
      </c>
      <c r="B417" s="1224" t="s">
        <v>39</v>
      </c>
      <c r="C417" s="706" t="s">
        <v>150</v>
      </c>
      <c r="D417" s="44" t="s">
        <v>3333</v>
      </c>
      <c r="E417" s="1228">
        <v>382800</v>
      </c>
      <c r="F417" s="1570" t="s">
        <v>4376</v>
      </c>
      <c r="G417" s="1227">
        <v>43655</v>
      </c>
      <c r="H417" s="1074">
        <v>43672</v>
      </c>
      <c r="I417" s="1278">
        <f ca="1" t="shared" si="17"/>
        <v>232</v>
      </c>
      <c r="J417" s="959" t="s">
        <v>4250</v>
      </c>
      <c r="K417" s="955" t="s">
        <v>4377</v>
      </c>
      <c r="L417" s="339">
        <v>43758</v>
      </c>
      <c r="M417" s="284" t="s">
        <v>52</v>
      </c>
      <c r="N417" s="52" t="s">
        <v>4378</v>
      </c>
      <c r="O417" s="52" t="s">
        <v>12</v>
      </c>
      <c r="P417" s="52" t="s">
        <v>59</v>
      </c>
      <c r="Q417" s="47">
        <v>43739</v>
      </c>
      <c r="R417" s="47">
        <v>43739</v>
      </c>
      <c r="S417" s="1631">
        <f ca="1" t="shared" si="18"/>
        <v>165</v>
      </c>
      <c r="T417" s="52" t="s">
        <v>47</v>
      </c>
      <c r="U417" s="1734" t="s">
        <v>4379</v>
      </c>
      <c r="V417" s="797"/>
      <c r="W417" s="871"/>
    </row>
    <row r="418" s="14" customFormat="1" ht="20.25" customHeight="1" spans="1:23">
      <c r="A418" s="1743">
        <v>6</v>
      </c>
      <c r="B418" s="1224" t="s">
        <v>39</v>
      </c>
      <c r="C418" s="727" t="s">
        <v>176</v>
      </c>
      <c r="D418" s="55" t="s">
        <v>168</v>
      </c>
      <c r="E418" s="1616">
        <f>413800+7000</f>
        <v>420800</v>
      </c>
      <c r="F418" s="1570" t="s">
        <v>4380</v>
      </c>
      <c r="G418" s="1227">
        <v>43726</v>
      </c>
      <c r="H418" s="1074">
        <v>43732</v>
      </c>
      <c r="I418" s="1278">
        <f ca="1" t="shared" si="17"/>
        <v>172</v>
      </c>
      <c r="J418" s="959" t="s">
        <v>4348</v>
      </c>
      <c r="K418" s="1614"/>
      <c r="L418" s="339">
        <v>43758</v>
      </c>
      <c r="M418" s="338"/>
      <c r="N418" s="1250" t="s">
        <v>4381</v>
      </c>
      <c r="O418" s="1246" t="s">
        <v>70</v>
      </c>
      <c r="P418" s="1243" t="s">
        <v>59</v>
      </c>
      <c r="Q418" s="1400">
        <v>43741</v>
      </c>
      <c r="R418" s="1401">
        <v>43741</v>
      </c>
      <c r="S418" s="1634">
        <f ca="1" t="shared" si="18"/>
        <v>163</v>
      </c>
      <c r="T418" s="1295" t="s">
        <v>47</v>
      </c>
      <c r="U418" s="1734"/>
      <c r="V418" s="1257"/>
      <c r="W418" s="1736"/>
    </row>
    <row r="419" s="14" customFormat="1" ht="23.1" customHeight="1" spans="1:23">
      <c r="A419" s="1743">
        <v>18</v>
      </c>
      <c r="B419" s="1224" t="s">
        <v>39</v>
      </c>
      <c r="C419" s="727" t="s">
        <v>189</v>
      </c>
      <c r="D419" s="1669" t="s">
        <v>193</v>
      </c>
      <c r="E419" s="1228">
        <v>445200</v>
      </c>
      <c r="F419" s="1570" t="s">
        <v>4382</v>
      </c>
      <c r="G419" s="132">
        <v>43747</v>
      </c>
      <c r="H419" s="1074">
        <v>43754</v>
      </c>
      <c r="I419" s="1278">
        <f ca="1" t="shared" si="17"/>
        <v>150</v>
      </c>
      <c r="J419" s="959" t="s">
        <v>78</v>
      </c>
      <c r="K419" s="354"/>
      <c r="L419" s="339">
        <v>43767</v>
      </c>
      <c r="M419" s="339"/>
      <c r="N419" s="1285" t="s">
        <v>4383</v>
      </c>
      <c r="O419" s="1282" t="s">
        <v>114</v>
      </c>
      <c r="P419" s="1283" t="s">
        <v>89</v>
      </c>
      <c r="Q419" s="1400">
        <v>43743</v>
      </c>
      <c r="R419" s="1401">
        <v>43748</v>
      </c>
      <c r="S419" s="1634">
        <f ca="1" t="shared" si="18"/>
        <v>156</v>
      </c>
      <c r="T419" s="1305" t="s">
        <v>47</v>
      </c>
      <c r="U419" s="1734"/>
      <c r="V419" s="1736"/>
      <c r="W419" s="1736"/>
    </row>
    <row r="420" s="14" customFormat="1" ht="23.1" customHeight="1" spans="1:23">
      <c r="A420" s="1743">
        <v>13</v>
      </c>
      <c r="B420" s="1224" t="s">
        <v>39</v>
      </c>
      <c r="C420" s="727" t="s">
        <v>189</v>
      </c>
      <c r="D420" s="44" t="s">
        <v>3280</v>
      </c>
      <c r="E420" s="1228">
        <v>445200</v>
      </c>
      <c r="F420" s="43" t="s">
        <v>4384</v>
      </c>
      <c r="G420" s="132">
        <v>43531</v>
      </c>
      <c r="H420" s="1074">
        <v>43539</v>
      </c>
      <c r="I420" s="1278">
        <f ca="1" t="shared" si="17"/>
        <v>365</v>
      </c>
      <c r="J420" s="959" t="s">
        <v>78</v>
      </c>
      <c r="K420" s="354"/>
      <c r="L420" s="339">
        <v>43767</v>
      </c>
      <c r="M420" s="339" t="s">
        <v>52</v>
      </c>
      <c r="N420" s="354" t="s">
        <v>4385</v>
      </c>
      <c r="O420" s="354" t="s">
        <v>161</v>
      </c>
      <c r="P420" s="354" t="s">
        <v>89</v>
      </c>
      <c r="Q420" s="423">
        <v>43741</v>
      </c>
      <c r="R420" s="1401">
        <v>43742</v>
      </c>
      <c r="S420" s="1634">
        <f ca="1" t="shared" si="18"/>
        <v>162</v>
      </c>
      <c r="T420" s="327" t="s">
        <v>47</v>
      </c>
      <c r="U420" s="1734" t="s">
        <v>4386</v>
      </c>
      <c r="V420" s="1736"/>
      <c r="W420" s="1736"/>
    </row>
    <row r="421" s="14" customFormat="1" ht="20.25" customHeight="1" spans="1:23">
      <c r="A421" s="1743">
        <v>9</v>
      </c>
      <c r="B421" s="1224" t="s">
        <v>39</v>
      </c>
      <c r="C421" s="727" t="s">
        <v>176</v>
      </c>
      <c r="D421" s="55" t="s">
        <v>168</v>
      </c>
      <c r="E421" s="1297">
        <v>413800</v>
      </c>
      <c r="F421" s="1570" t="s">
        <v>4387</v>
      </c>
      <c r="G421" s="1227">
        <v>43748</v>
      </c>
      <c r="H421" s="1074">
        <v>43754</v>
      </c>
      <c r="I421" s="1278">
        <f ca="1" t="shared" ref="I421:I430" si="19">TODAY()-H421</f>
        <v>150</v>
      </c>
      <c r="J421" s="959" t="s">
        <v>78</v>
      </c>
      <c r="K421" s="1614"/>
      <c r="L421" s="339">
        <v>43759</v>
      </c>
      <c r="M421" s="338"/>
      <c r="N421" s="1281" t="s">
        <v>4388</v>
      </c>
      <c r="O421" s="1282" t="s">
        <v>258</v>
      </c>
      <c r="P421" s="1283" t="s">
        <v>59</v>
      </c>
      <c r="Q421" s="1382">
        <v>43744</v>
      </c>
      <c r="R421" s="1401">
        <v>43749</v>
      </c>
      <c r="S421" s="1634">
        <f ca="1" t="shared" ref="S421:S430" si="20">TODAY()-R421</f>
        <v>155</v>
      </c>
      <c r="T421" s="1740" t="s">
        <v>47</v>
      </c>
      <c r="U421" s="1734"/>
      <c r="V421" s="1257"/>
      <c r="W421" s="1736"/>
    </row>
    <row r="422" s="14" customFormat="1" ht="23.1" customHeight="1" spans="1:23">
      <c r="A422" s="1743">
        <v>18</v>
      </c>
      <c r="B422" s="1224" t="s">
        <v>39</v>
      </c>
      <c r="C422" s="727" t="s">
        <v>189</v>
      </c>
      <c r="D422" s="1744" t="s">
        <v>193</v>
      </c>
      <c r="E422" s="1228">
        <v>445200</v>
      </c>
      <c r="F422" s="1570" t="s">
        <v>4389</v>
      </c>
      <c r="G422" s="1227">
        <v>43750</v>
      </c>
      <c r="H422" s="1074">
        <v>43758</v>
      </c>
      <c r="I422" s="1278">
        <f ca="1" t="shared" si="19"/>
        <v>146</v>
      </c>
      <c r="J422" s="959" t="s">
        <v>78</v>
      </c>
      <c r="K422" s="327"/>
      <c r="L422" s="338">
        <v>43767</v>
      </c>
      <c r="M422" s="338"/>
      <c r="N422" s="1285" t="s">
        <v>4390</v>
      </c>
      <c r="O422" s="1282" t="s">
        <v>225</v>
      </c>
      <c r="P422" s="1283" t="s">
        <v>84</v>
      </c>
      <c r="Q422" s="1382">
        <v>43745</v>
      </c>
      <c r="R422" s="1586">
        <v>43751</v>
      </c>
      <c r="S422" s="1631">
        <v>1</v>
      </c>
      <c r="T422" s="1285" t="s">
        <v>47</v>
      </c>
      <c r="U422" s="1734"/>
      <c r="V422" s="1736"/>
      <c r="W422" s="1736"/>
    </row>
    <row r="423" s="14" customFormat="1" ht="21" customHeight="1" spans="1:23">
      <c r="A423" s="1743">
        <v>29</v>
      </c>
      <c r="B423" s="1224" t="s">
        <v>39</v>
      </c>
      <c r="C423" s="706" t="s">
        <v>214</v>
      </c>
      <c r="D423" s="44" t="s">
        <v>3886</v>
      </c>
      <c r="E423" s="1228">
        <v>475000</v>
      </c>
      <c r="F423" s="1570" t="s">
        <v>4391</v>
      </c>
      <c r="G423" s="132">
        <v>43749</v>
      </c>
      <c r="H423" s="1074">
        <v>43756</v>
      </c>
      <c r="I423" s="1278">
        <f ca="1" t="shared" si="19"/>
        <v>148</v>
      </c>
      <c r="J423" s="959" t="s">
        <v>78</v>
      </c>
      <c r="K423" s="1614"/>
      <c r="L423" s="339">
        <v>43759</v>
      </c>
      <c r="M423" s="339"/>
      <c r="N423" s="1285" t="s">
        <v>4392</v>
      </c>
      <c r="O423" s="1282" t="s">
        <v>122</v>
      </c>
      <c r="P423" s="1283" t="s">
        <v>84</v>
      </c>
      <c r="Q423" s="1400">
        <v>43730</v>
      </c>
      <c r="R423" s="1401">
        <v>43750</v>
      </c>
      <c r="S423" s="1634">
        <f ca="1" t="shared" si="20"/>
        <v>154</v>
      </c>
      <c r="T423" s="52" t="s">
        <v>106</v>
      </c>
      <c r="U423" s="1734"/>
      <c r="V423" s="1736"/>
      <c r="W423" s="1736"/>
    </row>
    <row r="424" s="14" customFormat="1" ht="20.25" customHeight="1" spans="1:23">
      <c r="A424" s="1743">
        <v>5</v>
      </c>
      <c r="B424" s="1224" t="s">
        <v>39</v>
      </c>
      <c r="C424" s="727" t="s">
        <v>176</v>
      </c>
      <c r="D424" s="55" t="s">
        <v>168</v>
      </c>
      <c r="E424" s="1297">
        <v>413800</v>
      </c>
      <c r="F424" s="1570" t="s">
        <v>4393</v>
      </c>
      <c r="G424" s="1227">
        <v>43748</v>
      </c>
      <c r="H424" s="1074">
        <v>43754</v>
      </c>
      <c r="I424" s="1278">
        <f ca="1" t="shared" si="19"/>
        <v>150</v>
      </c>
      <c r="J424" s="959" t="s">
        <v>78</v>
      </c>
      <c r="K424" s="1614"/>
      <c r="L424" s="339">
        <v>43759</v>
      </c>
      <c r="M424" s="338"/>
      <c r="N424" s="1281" t="s">
        <v>4394</v>
      </c>
      <c r="O424" s="1282" t="s">
        <v>192</v>
      </c>
      <c r="P424" s="1283" t="s">
        <v>84</v>
      </c>
      <c r="Q424" s="1382">
        <v>43739</v>
      </c>
      <c r="R424" s="1401">
        <v>43749</v>
      </c>
      <c r="S424" s="1634">
        <f ca="1" t="shared" si="20"/>
        <v>155</v>
      </c>
      <c r="T424" s="1740" t="s">
        <v>47</v>
      </c>
      <c r="U424" s="1734"/>
      <c r="V424" s="1257"/>
      <c r="W424" s="1736"/>
    </row>
    <row r="425" s="14" customFormat="1" ht="23.1" customHeight="1" spans="1:23">
      <c r="A425" s="1743">
        <v>16</v>
      </c>
      <c r="B425" s="1224" t="s">
        <v>39</v>
      </c>
      <c r="C425" s="727" t="s">
        <v>189</v>
      </c>
      <c r="D425" s="1669" t="s">
        <v>193</v>
      </c>
      <c r="E425" s="1228">
        <v>445200</v>
      </c>
      <c r="F425" s="1570" t="s">
        <v>4395</v>
      </c>
      <c r="G425" s="132">
        <v>43747</v>
      </c>
      <c r="H425" s="1074">
        <v>43754</v>
      </c>
      <c r="I425" s="1278">
        <f ca="1" t="shared" si="19"/>
        <v>150</v>
      </c>
      <c r="J425" s="959" t="s">
        <v>78</v>
      </c>
      <c r="K425" s="354"/>
      <c r="L425" s="339">
        <v>43767</v>
      </c>
      <c r="M425" s="339"/>
      <c r="N425" s="1285" t="s">
        <v>4396</v>
      </c>
      <c r="O425" s="1282" t="s">
        <v>80</v>
      </c>
      <c r="P425" s="1283" t="s">
        <v>46</v>
      </c>
      <c r="Q425" s="1382">
        <v>43742</v>
      </c>
      <c r="R425" s="1401">
        <v>43748</v>
      </c>
      <c r="S425" s="1634">
        <f ca="1" t="shared" si="20"/>
        <v>156</v>
      </c>
      <c r="T425" s="1285" t="s">
        <v>106</v>
      </c>
      <c r="U425" s="1734"/>
      <c r="V425" s="1736"/>
      <c r="W425" s="1736"/>
    </row>
    <row r="426" s="14" customFormat="1" ht="20.25" customHeight="1" spans="1:23">
      <c r="A426" s="1743">
        <v>5</v>
      </c>
      <c r="B426" s="1224" t="s">
        <v>39</v>
      </c>
      <c r="C426" s="727" t="s">
        <v>176</v>
      </c>
      <c r="D426" s="55" t="s">
        <v>199</v>
      </c>
      <c r="E426" s="1634">
        <v>413800</v>
      </c>
      <c r="F426" s="1570" t="s">
        <v>4397</v>
      </c>
      <c r="G426" s="1227">
        <v>43719</v>
      </c>
      <c r="H426" s="1074">
        <v>43729</v>
      </c>
      <c r="I426" s="1278">
        <f ca="1" t="shared" si="19"/>
        <v>175</v>
      </c>
      <c r="J426" s="959" t="s">
        <v>4398</v>
      </c>
      <c r="K426" s="1614" t="s">
        <v>4399</v>
      </c>
      <c r="L426" s="339">
        <v>43758</v>
      </c>
      <c r="M426" s="338"/>
      <c r="N426" s="52" t="s">
        <v>4400</v>
      </c>
      <c r="O426" s="52" t="s">
        <v>109</v>
      </c>
      <c r="P426" s="52" t="s">
        <v>89</v>
      </c>
      <c r="Q426" s="47">
        <v>43737</v>
      </c>
      <c r="R426" s="47">
        <v>43737</v>
      </c>
      <c r="S426" s="1278">
        <f ca="1" t="shared" si="20"/>
        <v>167</v>
      </c>
      <c r="T426" s="52" t="s">
        <v>47</v>
      </c>
      <c r="U426" s="1734"/>
      <c r="V426" s="1257"/>
      <c r="W426" s="1736"/>
    </row>
    <row r="427" s="14" customFormat="1" ht="20.25" customHeight="1" spans="1:23">
      <c r="A427" s="1743">
        <v>7</v>
      </c>
      <c r="B427" s="1224" t="s">
        <v>39</v>
      </c>
      <c r="C427" s="727" t="s">
        <v>176</v>
      </c>
      <c r="D427" s="55" t="s">
        <v>168</v>
      </c>
      <c r="E427" s="1297">
        <v>413800</v>
      </c>
      <c r="F427" s="1570" t="s">
        <v>4401</v>
      </c>
      <c r="G427" s="1227">
        <v>43748</v>
      </c>
      <c r="H427" s="1074">
        <v>43754</v>
      </c>
      <c r="I427" s="1278">
        <f ca="1" t="shared" si="19"/>
        <v>150</v>
      </c>
      <c r="J427" s="959" t="s">
        <v>78</v>
      </c>
      <c r="K427" s="1614"/>
      <c r="L427" s="339">
        <v>43761</v>
      </c>
      <c r="M427" s="338"/>
      <c r="N427" s="1281" t="s">
        <v>4402</v>
      </c>
      <c r="O427" s="1282" t="s">
        <v>70</v>
      </c>
      <c r="P427" s="1283" t="s">
        <v>59</v>
      </c>
      <c r="Q427" s="1382">
        <v>43743</v>
      </c>
      <c r="R427" s="1401">
        <v>43749</v>
      </c>
      <c r="S427" s="1634">
        <f ca="1" t="shared" si="20"/>
        <v>155</v>
      </c>
      <c r="T427" s="1740" t="s">
        <v>106</v>
      </c>
      <c r="U427" s="1734"/>
      <c r="V427" s="1257"/>
      <c r="W427" s="1736"/>
    </row>
    <row r="428" s="14" customFormat="1" ht="23.1" customHeight="1" spans="1:23">
      <c r="A428" s="1743">
        <v>23</v>
      </c>
      <c r="B428" s="1224" t="s">
        <v>39</v>
      </c>
      <c r="C428" s="727" t="s">
        <v>189</v>
      </c>
      <c r="D428" s="44" t="s">
        <v>199</v>
      </c>
      <c r="E428" s="1228">
        <v>445200</v>
      </c>
      <c r="F428" s="1570" t="s">
        <v>4403</v>
      </c>
      <c r="G428" s="132">
        <v>43718</v>
      </c>
      <c r="H428" s="1074">
        <v>43729</v>
      </c>
      <c r="I428" s="1278">
        <f ca="1" t="shared" si="19"/>
        <v>175</v>
      </c>
      <c r="J428" s="959" t="s">
        <v>78</v>
      </c>
      <c r="K428" s="1614"/>
      <c r="L428" s="339">
        <v>43761</v>
      </c>
      <c r="M428" s="339"/>
      <c r="N428" s="52" t="s">
        <v>4404</v>
      </c>
      <c r="O428" s="52" t="s">
        <v>122</v>
      </c>
      <c r="P428" s="52" t="s">
        <v>84</v>
      </c>
      <c r="Q428" s="47">
        <v>43741</v>
      </c>
      <c r="R428" s="47">
        <v>43742</v>
      </c>
      <c r="S428" s="1634">
        <f ca="1" t="shared" si="20"/>
        <v>162</v>
      </c>
      <c r="T428" s="52" t="s">
        <v>47</v>
      </c>
      <c r="U428" s="1734"/>
      <c r="V428" s="1736"/>
      <c r="W428" s="1736"/>
    </row>
    <row r="429" s="13" customFormat="1" ht="21" customHeight="1" spans="1:23">
      <c r="A429" s="1743">
        <v>1</v>
      </c>
      <c r="B429" s="1224" t="s">
        <v>39</v>
      </c>
      <c r="C429" s="706" t="s">
        <v>150</v>
      </c>
      <c r="D429" s="55" t="s">
        <v>50</v>
      </c>
      <c r="E429" s="1228">
        <v>382800</v>
      </c>
      <c r="F429" s="1570" t="s">
        <v>4405</v>
      </c>
      <c r="G429" s="56">
        <v>43719</v>
      </c>
      <c r="H429" s="1074">
        <v>43731</v>
      </c>
      <c r="I429" s="1278">
        <f ca="1" t="shared" si="19"/>
        <v>173</v>
      </c>
      <c r="J429" s="959" t="s">
        <v>78</v>
      </c>
      <c r="K429" s="955"/>
      <c r="L429" s="339">
        <v>43762</v>
      </c>
      <c r="M429" s="339"/>
      <c r="N429" s="1281" t="s">
        <v>4406</v>
      </c>
      <c r="O429" s="1282" t="s">
        <v>122</v>
      </c>
      <c r="P429" s="1283" t="s">
        <v>84</v>
      </c>
      <c r="Q429" s="1382">
        <v>43721</v>
      </c>
      <c r="R429" s="1401">
        <v>43754</v>
      </c>
      <c r="S429" s="1631">
        <f ca="1" t="shared" si="20"/>
        <v>150</v>
      </c>
      <c r="T429" s="1740" t="s">
        <v>106</v>
      </c>
      <c r="U429" s="1734"/>
      <c r="V429" s="1735"/>
      <c r="W429" s="871"/>
    </row>
    <row r="430" s="14" customFormat="1" ht="23.1" customHeight="1" spans="1:23">
      <c r="A430" s="1743">
        <v>13</v>
      </c>
      <c r="B430" s="1224" t="s">
        <v>39</v>
      </c>
      <c r="C430" s="727" t="s">
        <v>189</v>
      </c>
      <c r="D430" s="1669" t="s">
        <v>193</v>
      </c>
      <c r="E430" s="1228">
        <v>445200</v>
      </c>
      <c r="F430" s="1570" t="s">
        <v>4407</v>
      </c>
      <c r="G430" s="132">
        <v>43747</v>
      </c>
      <c r="H430" s="1074">
        <v>43754</v>
      </c>
      <c r="I430" s="1278">
        <f ca="1" t="shared" si="19"/>
        <v>150</v>
      </c>
      <c r="J430" s="959" t="s">
        <v>78</v>
      </c>
      <c r="K430" s="354"/>
      <c r="L430" s="339">
        <v>43762</v>
      </c>
      <c r="M430" s="339"/>
      <c r="N430" s="1285" t="s">
        <v>4408</v>
      </c>
      <c r="O430" s="1282" t="s">
        <v>17</v>
      </c>
      <c r="P430" s="1283" t="s">
        <v>46</v>
      </c>
      <c r="Q430" s="1382">
        <v>43729</v>
      </c>
      <c r="R430" s="1401">
        <v>43748</v>
      </c>
      <c r="S430" s="1634">
        <f ca="1" t="shared" si="20"/>
        <v>156</v>
      </c>
      <c r="T430" s="1285" t="s">
        <v>47</v>
      </c>
      <c r="U430" s="1734"/>
      <c r="V430" s="1736"/>
      <c r="W430" s="1736"/>
    </row>
    <row r="431" s="14" customFormat="1" ht="20.25" customHeight="1" spans="1:23">
      <c r="A431" s="1743">
        <v>5</v>
      </c>
      <c r="B431" s="1224" t="s">
        <v>39</v>
      </c>
      <c r="C431" s="727" t="s">
        <v>176</v>
      </c>
      <c r="D431" s="55" t="s">
        <v>168</v>
      </c>
      <c r="E431" s="1297">
        <v>413800</v>
      </c>
      <c r="F431" s="1570" t="s">
        <v>4409</v>
      </c>
      <c r="G431" s="1227">
        <v>43748</v>
      </c>
      <c r="H431" s="1074">
        <v>43754</v>
      </c>
      <c r="I431" s="1278">
        <f ca="1" t="shared" ref="I431:I463" si="21">TODAY()-H431</f>
        <v>150</v>
      </c>
      <c r="J431" s="959" t="s">
        <v>78</v>
      </c>
      <c r="K431" s="1614"/>
      <c r="L431" s="339">
        <v>43763</v>
      </c>
      <c r="M431" s="338"/>
      <c r="N431" s="1281" t="s">
        <v>4410</v>
      </c>
      <c r="O431" s="1282" t="s">
        <v>70</v>
      </c>
      <c r="P431" s="1283" t="s">
        <v>59</v>
      </c>
      <c r="Q431" s="1382">
        <v>43742</v>
      </c>
      <c r="R431" s="1401">
        <v>43749</v>
      </c>
      <c r="S431" s="1634">
        <f ca="1" t="shared" ref="S431:S433" si="22">TODAY()-R431</f>
        <v>155</v>
      </c>
      <c r="T431" s="1740" t="s">
        <v>106</v>
      </c>
      <c r="U431" s="1734"/>
      <c r="V431" s="1257"/>
      <c r="W431" s="1736"/>
    </row>
    <row r="432" s="14" customFormat="1" ht="20.25" customHeight="1" spans="1:23">
      <c r="A432" s="1743">
        <v>4</v>
      </c>
      <c r="B432" s="1224" t="s">
        <v>39</v>
      </c>
      <c r="C432" s="727" t="s">
        <v>176</v>
      </c>
      <c r="D432" s="55" t="s">
        <v>168</v>
      </c>
      <c r="E432" s="1297">
        <v>413800</v>
      </c>
      <c r="F432" s="1570" t="s">
        <v>4411</v>
      </c>
      <c r="G432" s="1227">
        <v>43748</v>
      </c>
      <c r="H432" s="1074">
        <v>43754</v>
      </c>
      <c r="I432" s="1278">
        <f ca="1" t="shared" si="21"/>
        <v>150</v>
      </c>
      <c r="J432" s="959" t="s">
        <v>78</v>
      </c>
      <c r="K432" s="1614"/>
      <c r="L432" s="339">
        <v>43763</v>
      </c>
      <c r="M432" s="338"/>
      <c r="N432" s="1281" t="s">
        <v>4412</v>
      </c>
      <c r="O432" s="1282" t="s">
        <v>105</v>
      </c>
      <c r="P432" s="1283" t="s">
        <v>46</v>
      </c>
      <c r="Q432" s="1382">
        <v>43742</v>
      </c>
      <c r="R432" s="1401">
        <v>43749</v>
      </c>
      <c r="S432" s="1634">
        <f ca="1" t="shared" si="22"/>
        <v>155</v>
      </c>
      <c r="T432" s="1740" t="s">
        <v>47</v>
      </c>
      <c r="U432" s="1734"/>
      <c r="V432" s="1257"/>
      <c r="W432" s="1736"/>
    </row>
    <row r="433" s="14" customFormat="1" ht="23.1" customHeight="1" spans="1:23">
      <c r="A433" s="1743">
        <v>31</v>
      </c>
      <c r="B433" s="1224" t="s">
        <v>39</v>
      </c>
      <c r="C433" s="727" t="s">
        <v>4413</v>
      </c>
      <c r="D433" s="1669" t="s">
        <v>3392</v>
      </c>
      <c r="E433" s="1228">
        <v>451200</v>
      </c>
      <c r="F433" s="1570" t="s">
        <v>4414</v>
      </c>
      <c r="G433" s="132">
        <v>43753</v>
      </c>
      <c r="H433" s="1074">
        <v>43762</v>
      </c>
      <c r="I433" s="1278">
        <f ca="1" t="shared" si="21"/>
        <v>142</v>
      </c>
      <c r="J433" s="959" t="s">
        <v>78</v>
      </c>
      <c r="K433" s="354"/>
      <c r="L433" s="339">
        <v>43765</v>
      </c>
      <c r="M433" s="339"/>
      <c r="N433" s="1281" t="s">
        <v>4415</v>
      </c>
      <c r="O433" s="1286" t="s">
        <v>58</v>
      </c>
      <c r="P433" s="1287" t="s">
        <v>59</v>
      </c>
      <c r="Q433" s="423">
        <v>43757</v>
      </c>
      <c r="R433" s="1401">
        <v>43757</v>
      </c>
      <c r="S433" s="1634">
        <f ca="1" t="shared" si="22"/>
        <v>147</v>
      </c>
      <c r="T433" s="327" t="s">
        <v>106</v>
      </c>
      <c r="U433" s="1734"/>
      <c r="V433" s="1736"/>
      <c r="W433" s="1736"/>
    </row>
    <row r="434" s="14" customFormat="1" ht="23.1" customHeight="1" spans="1:23">
      <c r="A434" s="1743">
        <v>30</v>
      </c>
      <c r="B434" s="1224" t="s">
        <v>39</v>
      </c>
      <c r="C434" s="727" t="s">
        <v>189</v>
      </c>
      <c r="D434" s="1669" t="s">
        <v>3468</v>
      </c>
      <c r="E434" s="1228">
        <v>445200</v>
      </c>
      <c r="F434" s="1570" t="s">
        <v>4416</v>
      </c>
      <c r="G434" s="132">
        <v>43747</v>
      </c>
      <c r="H434" s="1074">
        <v>43754</v>
      </c>
      <c r="I434" s="1278">
        <f ca="1" t="shared" si="21"/>
        <v>150</v>
      </c>
      <c r="J434" s="959" t="s">
        <v>78</v>
      </c>
      <c r="K434" s="354"/>
      <c r="L434" s="339">
        <v>43765</v>
      </c>
      <c r="M434" s="339"/>
      <c r="N434" s="1285" t="s">
        <v>4417</v>
      </c>
      <c r="O434" s="1282" t="s">
        <v>17</v>
      </c>
      <c r="P434" s="1283" t="s">
        <v>46</v>
      </c>
      <c r="Q434" s="423">
        <v>43738</v>
      </c>
      <c r="R434" s="1401">
        <v>43760</v>
      </c>
      <c r="S434" s="1631">
        <v>1</v>
      </c>
      <c r="T434" s="327" t="s">
        <v>106</v>
      </c>
      <c r="U434" s="1734"/>
      <c r="V434" s="1736"/>
      <c r="W434" s="1736"/>
    </row>
    <row r="435" s="14" customFormat="1" ht="23.1" customHeight="1" spans="1:23">
      <c r="A435" s="1743">
        <v>22</v>
      </c>
      <c r="B435" s="1224" t="s">
        <v>39</v>
      </c>
      <c r="C435" s="727" t="s">
        <v>189</v>
      </c>
      <c r="D435" s="1669" t="s">
        <v>193</v>
      </c>
      <c r="E435" s="1228">
        <v>445200</v>
      </c>
      <c r="F435" s="1570" t="s">
        <v>4418</v>
      </c>
      <c r="G435" s="132">
        <v>43747</v>
      </c>
      <c r="H435" s="1074">
        <v>43762</v>
      </c>
      <c r="I435" s="1278">
        <f ca="1" t="shared" si="21"/>
        <v>142</v>
      </c>
      <c r="J435" s="959" t="s">
        <v>78</v>
      </c>
      <c r="K435" s="354"/>
      <c r="L435" s="339">
        <v>43765</v>
      </c>
      <c r="M435" s="339"/>
      <c r="N435" s="1285" t="s">
        <v>4419</v>
      </c>
      <c r="O435" s="1282" t="s">
        <v>17</v>
      </c>
      <c r="P435" s="1283" t="s">
        <v>46</v>
      </c>
      <c r="Q435" s="1382">
        <v>43722</v>
      </c>
      <c r="R435" s="1401">
        <v>43748</v>
      </c>
      <c r="S435" s="1634">
        <f ca="1">TODAY()-R435</f>
        <v>156</v>
      </c>
      <c r="T435" s="1285" t="s">
        <v>106</v>
      </c>
      <c r="U435" s="1734"/>
      <c r="V435" s="1736"/>
      <c r="W435" s="1736"/>
    </row>
    <row r="436" s="14" customFormat="1" ht="23.1" customHeight="1" spans="1:23">
      <c r="A436" s="1743">
        <v>24</v>
      </c>
      <c r="B436" s="1224" t="s">
        <v>39</v>
      </c>
      <c r="C436" s="727" t="s">
        <v>189</v>
      </c>
      <c r="D436" s="1744" t="s">
        <v>193</v>
      </c>
      <c r="E436" s="1228">
        <v>445200</v>
      </c>
      <c r="F436" s="1570" t="s">
        <v>4420</v>
      </c>
      <c r="G436" s="1227">
        <v>43750</v>
      </c>
      <c r="H436" s="1074">
        <v>43758</v>
      </c>
      <c r="I436" s="1278">
        <f ca="1" t="shared" si="21"/>
        <v>146</v>
      </c>
      <c r="J436" s="959" t="s">
        <v>78</v>
      </c>
      <c r="K436" s="327"/>
      <c r="L436" s="339">
        <v>43765</v>
      </c>
      <c r="M436" s="338"/>
      <c r="N436" s="1281" t="s">
        <v>4421</v>
      </c>
      <c r="O436" s="1282" t="s">
        <v>105</v>
      </c>
      <c r="P436" s="1283" t="s">
        <v>46</v>
      </c>
      <c r="Q436" s="1382">
        <v>43735</v>
      </c>
      <c r="R436" s="1586">
        <v>43751</v>
      </c>
      <c r="S436" s="1631">
        <v>1</v>
      </c>
      <c r="T436" s="1285" t="s">
        <v>47</v>
      </c>
      <c r="U436" s="1734"/>
      <c r="V436" s="1736"/>
      <c r="W436" s="1736"/>
    </row>
    <row r="437" s="14" customFormat="1" ht="23.1" customHeight="1" spans="1:23">
      <c r="A437" s="1743">
        <v>28</v>
      </c>
      <c r="B437" s="1224" t="s">
        <v>39</v>
      </c>
      <c r="C437" s="727" t="s">
        <v>189</v>
      </c>
      <c r="D437" s="1669" t="s">
        <v>193</v>
      </c>
      <c r="E437" s="1228">
        <v>445200</v>
      </c>
      <c r="F437" s="1570" t="s">
        <v>4422</v>
      </c>
      <c r="G437" s="132">
        <v>43747</v>
      </c>
      <c r="H437" s="1074">
        <v>43762</v>
      </c>
      <c r="I437" s="1278">
        <f ca="1" t="shared" si="21"/>
        <v>142</v>
      </c>
      <c r="J437" s="959" t="s">
        <v>78</v>
      </c>
      <c r="K437" s="354"/>
      <c r="L437" s="339">
        <v>43766</v>
      </c>
      <c r="M437" s="339"/>
      <c r="N437" s="1285" t="s">
        <v>4423</v>
      </c>
      <c r="O437" s="1282" t="s">
        <v>70</v>
      </c>
      <c r="P437" s="1283" t="s">
        <v>59</v>
      </c>
      <c r="Q437" s="1382">
        <v>43730</v>
      </c>
      <c r="R437" s="1401">
        <v>43748</v>
      </c>
      <c r="S437" s="1634">
        <f ca="1" t="shared" ref="S437:S463" si="23">TODAY()-R437</f>
        <v>156</v>
      </c>
      <c r="T437" s="1285" t="s">
        <v>47</v>
      </c>
      <c r="U437" s="1734"/>
      <c r="V437" s="1736"/>
      <c r="W437" s="1736"/>
    </row>
    <row r="438" s="14" customFormat="1" ht="23.1" customHeight="1" spans="1:23">
      <c r="A438" s="1743">
        <v>23</v>
      </c>
      <c r="B438" s="1224" t="s">
        <v>39</v>
      </c>
      <c r="C438" s="727" t="s">
        <v>189</v>
      </c>
      <c r="D438" s="44" t="s">
        <v>3280</v>
      </c>
      <c r="E438" s="1228">
        <v>445200</v>
      </c>
      <c r="F438" s="940" t="s">
        <v>4424</v>
      </c>
      <c r="G438" s="132">
        <v>43531</v>
      </c>
      <c r="H438" s="1074">
        <v>43542</v>
      </c>
      <c r="I438" s="1278">
        <f ca="1" t="shared" si="21"/>
        <v>362</v>
      </c>
      <c r="J438" s="959" t="s">
        <v>78</v>
      </c>
      <c r="K438" s="354" t="s">
        <v>4425</v>
      </c>
      <c r="L438" s="339">
        <v>43767</v>
      </c>
      <c r="M438" s="339" t="s">
        <v>52</v>
      </c>
      <c r="N438" s="1281" t="s">
        <v>4426</v>
      </c>
      <c r="O438" s="1286" t="s">
        <v>1167</v>
      </c>
      <c r="P438" s="1287" t="s">
        <v>744</v>
      </c>
      <c r="Q438" s="423">
        <v>43743</v>
      </c>
      <c r="R438" s="1401">
        <v>43743</v>
      </c>
      <c r="S438" s="1634">
        <f ca="1" t="shared" si="23"/>
        <v>161</v>
      </c>
      <c r="T438" s="327" t="s">
        <v>47</v>
      </c>
      <c r="U438" s="1734"/>
      <c r="V438" s="1736"/>
      <c r="W438" s="1736"/>
    </row>
    <row r="439" s="14" customFormat="1" ht="20.25" customHeight="1" spans="1:23">
      <c r="A439" s="1743">
        <v>22</v>
      </c>
      <c r="B439" s="1224" t="s">
        <v>39</v>
      </c>
      <c r="C439" s="727" t="s">
        <v>176</v>
      </c>
      <c r="D439" s="55" t="s">
        <v>199</v>
      </c>
      <c r="E439" s="1297">
        <v>413800</v>
      </c>
      <c r="F439" s="1570" t="s">
        <v>4427</v>
      </c>
      <c r="G439" s="1227">
        <v>43764</v>
      </c>
      <c r="H439" s="1074">
        <v>43777</v>
      </c>
      <c r="I439" s="1278">
        <f ca="1" t="shared" si="21"/>
        <v>127</v>
      </c>
      <c r="J439" s="959" t="s">
        <v>78</v>
      </c>
      <c r="K439" s="1614"/>
      <c r="L439" s="339">
        <v>43797</v>
      </c>
      <c r="M439" s="338"/>
      <c r="N439" s="1281" t="s">
        <v>4428</v>
      </c>
      <c r="O439" s="1282" t="s">
        <v>70</v>
      </c>
      <c r="P439" s="1283" t="s">
        <v>59</v>
      </c>
      <c r="Q439" s="1382">
        <v>43750</v>
      </c>
      <c r="R439" s="1401">
        <v>43764</v>
      </c>
      <c r="S439" s="1634">
        <f ca="1" t="shared" si="23"/>
        <v>140</v>
      </c>
      <c r="T439" s="1740" t="s">
        <v>106</v>
      </c>
      <c r="U439" s="1734"/>
      <c r="V439" s="1257"/>
      <c r="W439" s="1736"/>
    </row>
    <row r="440" s="14" customFormat="1" ht="20.25" customHeight="1" spans="1:23">
      <c r="A440" s="1743">
        <v>21</v>
      </c>
      <c r="B440" s="1224" t="s">
        <v>39</v>
      </c>
      <c r="C440" s="706" t="s">
        <v>176</v>
      </c>
      <c r="D440" s="55" t="s">
        <v>168</v>
      </c>
      <c r="E440" s="1297">
        <v>413800</v>
      </c>
      <c r="F440" s="1570" t="s">
        <v>4429</v>
      </c>
      <c r="G440" s="1227">
        <v>43766</v>
      </c>
      <c r="H440" s="1074">
        <v>43777</v>
      </c>
      <c r="I440" s="1278">
        <f ca="1" t="shared" si="21"/>
        <v>127</v>
      </c>
      <c r="J440" s="959" t="s">
        <v>78</v>
      </c>
      <c r="K440" s="1614"/>
      <c r="L440" s="339">
        <v>43797</v>
      </c>
      <c r="M440" s="338"/>
      <c r="N440" s="1285" t="s">
        <v>4430</v>
      </c>
      <c r="O440" s="1282" t="s">
        <v>274</v>
      </c>
      <c r="P440" s="1283" t="s">
        <v>89</v>
      </c>
      <c r="Q440" s="1400">
        <v>43761</v>
      </c>
      <c r="R440" s="1401">
        <v>43767</v>
      </c>
      <c r="S440" s="1634">
        <f ca="1" t="shared" si="23"/>
        <v>137</v>
      </c>
      <c r="T440" s="1750" t="s">
        <v>47</v>
      </c>
      <c r="U440" s="1734"/>
      <c r="V440" s="1257"/>
      <c r="W440" s="1736"/>
    </row>
    <row r="441" s="14" customFormat="1" ht="23.1" customHeight="1" spans="1:23">
      <c r="A441" s="1743">
        <v>26</v>
      </c>
      <c r="B441" s="1224" t="s">
        <v>39</v>
      </c>
      <c r="C441" s="727" t="s">
        <v>189</v>
      </c>
      <c r="D441" s="44" t="s">
        <v>168</v>
      </c>
      <c r="E441" s="1228">
        <v>445200</v>
      </c>
      <c r="F441" s="1570" t="s">
        <v>4431</v>
      </c>
      <c r="G441" s="132">
        <v>43759</v>
      </c>
      <c r="H441" s="1074">
        <v>43780</v>
      </c>
      <c r="I441" s="1297">
        <f ca="1" t="shared" si="21"/>
        <v>124</v>
      </c>
      <c r="J441" s="959" t="s">
        <v>78</v>
      </c>
      <c r="K441" s="354"/>
      <c r="L441" s="339">
        <v>43797</v>
      </c>
      <c r="M441" s="339"/>
      <c r="N441" s="1285" t="s">
        <v>4432</v>
      </c>
      <c r="O441" s="1282" t="s">
        <v>258</v>
      </c>
      <c r="P441" s="1283" t="s">
        <v>59</v>
      </c>
      <c r="Q441" s="1382">
        <v>43729</v>
      </c>
      <c r="R441" s="1401">
        <v>43760</v>
      </c>
      <c r="S441" s="1634">
        <f ca="1" t="shared" si="23"/>
        <v>144</v>
      </c>
      <c r="T441" s="1285" t="s">
        <v>47</v>
      </c>
      <c r="U441" s="1734"/>
      <c r="V441" s="1736"/>
      <c r="W441" s="1736"/>
    </row>
    <row r="442" s="14" customFormat="1" ht="23.1" customHeight="1" spans="1:23">
      <c r="A442" s="1743">
        <v>27</v>
      </c>
      <c r="B442" s="1224" t="s">
        <v>39</v>
      </c>
      <c r="C442" s="727" t="s">
        <v>189</v>
      </c>
      <c r="D442" s="44" t="s">
        <v>168</v>
      </c>
      <c r="E442" s="1228">
        <v>445200</v>
      </c>
      <c r="F442" s="1570" t="s">
        <v>4433</v>
      </c>
      <c r="G442" s="132">
        <v>43761</v>
      </c>
      <c r="H442" s="1074">
        <v>43771</v>
      </c>
      <c r="I442" s="1278">
        <f ca="1" t="shared" si="21"/>
        <v>133</v>
      </c>
      <c r="J442" s="959" t="s">
        <v>78</v>
      </c>
      <c r="K442" s="354"/>
      <c r="L442" s="339">
        <v>43797</v>
      </c>
      <c r="M442" s="339"/>
      <c r="N442" s="1285" t="s">
        <v>4434</v>
      </c>
      <c r="O442" s="1282" t="s">
        <v>83</v>
      </c>
      <c r="P442" s="1283" t="s">
        <v>84</v>
      </c>
      <c r="Q442" s="1400">
        <v>43739</v>
      </c>
      <c r="R442" s="1401">
        <v>43762</v>
      </c>
      <c r="S442" s="1634">
        <f ca="1" t="shared" si="23"/>
        <v>142</v>
      </c>
      <c r="T442" s="1305" t="s">
        <v>106</v>
      </c>
      <c r="U442" s="1734"/>
      <c r="V442" s="1736"/>
      <c r="W442" s="1736"/>
    </row>
    <row r="443" s="14" customFormat="1" ht="20.25" customHeight="1" spans="1:23">
      <c r="A443" s="1743">
        <v>13</v>
      </c>
      <c r="B443" s="1224" t="s">
        <v>39</v>
      </c>
      <c r="C443" s="706" t="s">
        <v>176</v>
      </c>
      <c r="D443" s="55" t="s">
        <v>168</v>
      </c>
      <c r="E443" s="1297">
        <v>413800</v>
      </c>
      <c r="F443" s="1570" t="s">
        <v>4435</v>
      </c>
      <c r="G443" s="1227">
        <v>43764</v>
      </c>
      <c r="H443" s="1074">
        <v>43777</v>
      </c>
      <c r="I443" s="1297">
        <f ca="1" t="shared" si="21"/>
        <v>127</v>
      </c>
      <c r="J443" s="959" t="s">
        <v>78</v>
      </c>
      <c r="K443" s="1614"/>
      <c r="L443" s="339">
        <v>43767</v>
      </c>
      <c r="M443" s="338"/>
      <c r="N443" s="1281" t="s">
        <v>4436</v>
      </c>
      <c r="O443" s="1282" t="s">
        <v>122</v>
      </c>
      <c r="P443" s="1283" t="s">
        <v>84</v>
      </c>
      <c r="Q443" s="1382">
        <v>43745</v>
      </c>
      <c r="R443" s="1401">
        <v>43764</v>
      </c>
      <c r="S443" s="1634">
        <f ca="1" t="shared" si="23"/>
        <v>140</v>
      </c>
      <c r="T443" s="1740" t="s">
        <v>106</v>
      </c>
      <c r="U443" s="1734"/>
      <c r="V443" s="1257"/>
      <c r="W443" s="1736"/>
    </row>
    <row r="444" s="14" customFormat="1" ht="20.25" customHeight="1" spans="1:23">
      <c r="A444" s="1743">
        <v>14</v>
      </c>
      <c r="B444" s="1224" t="s">
        <v>39</v>
      </c>
      <c r="C444" s="727" t="s">
        <v>176</v>
      </c>
      <c r="D444" s="55" t="s">
        <v>168</v>
      </c>
      <c r="E444" s="1297">
        <v>413800</v>
      </c>
      <c r="F444" s="1570" t="s">
        <v>4437</v>
      </c>
      <c r="G444" s="1227">
        <v>43764</v>
      </c>
      <c r="H444" s="1074">
        <v>43775</v>
      </c>
      <c r="I444" s="1278">
        <f ca="1" t="shared" si="21"/>
        <v>129</v>
      </c>
      <c r="J444" s="959" t="s">
        <v>78</v>
      </c>
      <c r="K444" s="1614"/>
      <c r="L444" s="339">
        <v>43767</v>
      </c>
      <c r="M444" s="338"/>
      <c r="N444" s="1281" t="s">
        <v>4438</v>
      </c>
      <c r="O444" s="1282" t="s">
        <v>274</v>
      </c>
      <c r="P444" s="1283" t="s">
        <v>89</v>
      </c>
      <c r="Q444" s="1382">
        <v>43730</v>
      </c>
      <c r="R444" s="1401">
        <v>43764</v>
      </c>
      <c r="S444" s="1634">
        <f ca="1" t="shared" si="23"/>
        <v>140</v>
      </c>
      <c r="T444" s="1740" t="s">
        <v>106</v>
      </c>
      <c r="U444" s="1734"/>
      <c r="V444" s="1257"/>
      <c r="W444" s="1736"/>
    </row>
    <row r="445" s="14" customFormat="1" ht="20.25" customHeight="1" spans="1:23">
      <c r="A445" s="1743">
        <v>17</v>
      </c>
      <c r="B445" s="1224" t="s">
        <v>39</v>
      </c>
      <c r="C445" s="727" t="s">
        <v>176</v>
      </c>
      <c r="D445" s="55" t="s">
        <v>168</v>
      </c>
      <c r="E445" s="1297">
        <v>413800</v>
      </c>
      <c r="F445" s="1570" t="s">
        <v>4439</v>
      </c>
      <c r="G445" s="1227">
        <v>43764</v>
      </c>
      <c r="H445" s="1074">
        <v>43774</v>
      </c>
      <c r="I445" s="1278">
        <f ca="1" t="shared" si="21"/>
        <v>130</v>
      </c>
      <c r="J445" s="959" t="s">
        <v>78</v>
      </c>
      <c r="K445" s="1614"/>
      <c r="L445" s="339">
        <v>43767</v>
      </c>
      <c r="M445" s="338"/>
      <c r="N445" s="1456" t="s">
        <v>4440</v>
      </c>
      <c r="O445" s="1282" t="s">
        <v>131</v>
      </c>
      <c r="P445" s="1283" t="s">
        <v>84</v>
      </c>
      <c r="Q445" s="1382">
        <v>43767</v>
      </c>
      <c r="R445" s="1401">
        <v>43769</v>
      </c>
      <c r="S445" s="1634">
        <f ca="1" t="shared" si="23"/>
        <v>135</v>
      </c>
      <c r="T445" s="1740" t="s">
        <v>47</v>
      </c>
      <c r="U445" s="1734"/>
      <c r="V445" s="1257"/>
      <c r="W445" s="1736"/>
    </row>
    <row r="446" s="13" customFormat="1" ht="23.1" customHeight="1" spans="1:23">
      <c r="A446" s="1743">
        <v>3</v>
      </c>
      <c r="B446" s="1224" t="s">
        <v>39</v>
      </c>
      <c r="C446" s="706" t="s">
        <v>150</v>
      </c>
      <c r="D446" s="44" t="s">
        <v>50</v>
      </c>
      <c r="E446" s="1228">
        <v>382800</v>
      </c>
      <c r="F446" s="1570" t="s">
        <v>4441</v>
      </c>
      <c r="G446" s="1227">
        <v>43767</v>
      </c>
      <c r="H446" s="1074">
        <v>43774</v>
      </c>
      <c r="I446" s="1278">
        <f ca="1" t="shared" si="21"/>
        <v>130</v>
      </c>
      <c r="J446" s="959" t="s">
        <v>78</v>
      </c>
      <c r="K446" s="955"/>
      <c r="L446" s="339">
        <v>43767</v>
      </c>
      <c r="M446" s="284"/>
      <c r="N446" s="1305" t="s">
        <v>4442</v>
      </c>
      <c r="O446" s="1285" t="s">
        <v>88</v>
      </c>
      <c r="P446" s="1283" t="s">
        <v>89</v>
      </c>
      <c r="Q446" s="447">
        <v>43742</v>
      </c>
      <c r="R446" s="1586">
        <v>43767</v>
      </c>
      <c r="S446" s="1634">
        <f ca="1" t="shared" si="23"/>
        <v>137</v>
      </c>
      <c r="T446" s="1285" t="s">
        <v>47</v>
      </c>
      <c r="U446" s="1734"/>
      <c r="V446" s="797"/>
      <c r="W446" s="871"/>
    </row>
    <row r="447" s="13" customFormat="1" ht="23.1" customHeight="1" spans="1:23">
      <c r="A447" s="1743">
        <v>4</v>
      </c>
      <c r="B447" s="1224" t="s">
        <v>39</v>
      </c>
      <c r="C447" s="706" t="s">
        <v>150</v>
      </c>
      <c r="D447" s="44" t="s">
        <v>50</v>
      </c>
      <c r="E447" s="1228">
        <v>382800</v>
      </c>
      <c r="F447" s="1570" t="s">
        <v>4443</v>
      </c>
      <c r="G447" s="1227">
        <v>43767</v>
      </c>
      <c r="H447" s="1074">
        <v>43774</v>
      </c>
      <c r="I447" s="1278">
        <f ca="1" t="shared" si="21"/>
        <v>130</v>
      </c>
      <c r="J447" s="959" t="s">
        <v>78</v>
      </c>
      <c r="K447" s="955"/>
      <c r="L447" s="339">
        <v>43767</v>
      </c>
      <c r="M447" s="284"/>
      <c r="N447" s="1456" t="s">
        <v>4444</v>
      </c>
      <c r="O447" s="1282" t="s">
        <v>161</v>
      </c>
      <c r="P447" s="1283" t="s">
        <v>89</v>
      </c>
      <c r="Q447" s="447">
        <v>43742</v>
      </c>
      <c r="R447" s="1586">
        <v>43767</v>
      </c>
      <c r="S447" s="1634">
        <f ca="1" t="shared" si="23"/>
        <v>137</v>
      </c>
      <c r="T447" s="1740" t="s">
        <v>106</v>
      </c>
      <c r="U447" s="1734"/>
      <c r="V447" s="797"/>
      <c r="W447" s="871"/>
    </row>
    <row r="448" s="14" customFormat="1" ht="20.25" customHeight="1" spans="1:23">
      <c r="A448" s="1743">
        <v>18</v>
      </c>
      <c r="B448" s="1224" t="s">
        <v>39</v>
      </c>
      <c r="C448" s="727" t="s">
        <v>176</v>
      </c>
      <c r="D448" s="55" t="s">
        <v>168</v>
      </c>
      <c r="E448" s="1297">
        <v>413800</v>
      </c>
      <c r="F448" s="1570" t="s">
        <v>4445</v>
      </c>
      <c r="G448" s="1227">
        <v>43764</v>
      </c>
      <c r="H448" s="1074">
        <v>43774</v>
      </c>
      <c r="I448" s="1278">
        <f ca="1" t="shared" si="21"/>
        <v>130</v>
      </c>
      <c r="J448" s="959" t="s">
        <v>78</v>
      </c>
      <c r="K448" s="1614"/>
      <c r="L448" s="339">
        <v>43797</v>
      </c>
      <c r="M448" s="338"/>
      <c r="N448" s="1281" t="s">
        <v>4446</v>
      </c>
      <c r="O448" s="1282" t="s">
        <v>114</v>
      </c>
      <c r="P448" s="1283" t="s">
        <v>89</v>
      </c>
      <c r="Q448" s="1382">
        <v>43751</v>
      </c>
      <c r="R448" s="1401">
        <v>43764</v>
      </c>
      <c r="S448" s="1634">
        <f ca="1" t="shared" si="23"/>
        <v>140</v>
      </c>
      <c r="T448" s="1740" t="s">
        <v>106</v>
      </c>
      <c r="U448" s="1734"/>
      <c r="V448" s="1257"/>
      <c r="W448" s="1736"/>
    </row>
    <row r="449" s="14" customFormat="1" ht="20.25" customHeight="1" spans="1:23">
      <c r="A449" s="1743">
        <v>20</v>
      </c>
      <c r="B449" s="1224" t="s">
        <v>39</v>
      </c>
      <c r="C449" s="727" t="s">
        <v>176</v>
      </c>
      <c r="D449" s="55" t="s">
        <v>168</v>
      </c>
      <c r="E449" s="1297">
        <v>413800</v>
      </c>
      <c r="F449" s="1570" t="s">
        <v>4447</v>
      </c>
      <c r="G449" s="1227">
        <v>43764</v>
      </c>
      <c r="H449" s="1074">
        <v>43774</v>
      </c>
      <c r="I449" s="1278">
        <f ca="1" t="shared" si="21"/>
        <v>130</v>
      </c>
      <c r="J449" s="959" t="s">
        <v>78</v>
      </c>
      <c r="K449" s="1614"/>
      <c r="L449" s="339">
        <v>43797</v>
      </c>
      <c r="M449" s="338"/>
      <c r="N449" s="1281" t="s">
        <v>4448</v>
      </c>
      <c r="O449" s="1282" t="s">
        <v>83</v>
      </c>
      <c r="P449" s="1283" t="s">
        <v>84</v>
      </c>
      <c r="Q449" s="1382">
        <v>43756</v>
      </c>
      <c r="R449" s="1401">
        <v>43764</v>
      </c>
      <c r="S449" s="1634">
        <f ca="1" t="shared" si="23"/>
        <v>140</v>
      </c>
      <c r="T449" s="1740" t="s">
        <v>47</v>
      </c>
      <c r="U449" s="1734"/>
      <c r="V449" s="1257"/>
      <c r="W449" s="1736"/>
    </row>
    <row r="450" s="14" customFormat="1" ht="21" customHeight="1" spans="1:23">
      <c r="A450" s="1743">
        <v>47</v>
      </c>
      <c r="B450" s="1224" t="s">
        <v>39</v>
      </c>
      <c r="C450" s="706" t="s">
        <v>204</v>
      </c>
      <c r="D450" s="44" t="s">
        <v>179</v>
      </c>
      <c r="E450" s="1228">
        <v>470900</v>
      </c>
      <c r="F450" s="1570" t="s">
        <v>4449</v>
      </c>
      <c r="G450" s="1227">
        <v>43767</v>
      </c>
      <c r="H450" s="1074">
        <v>43777</v>
      </c>
      <c r="I450" s="1278">
        <f ca="1" t="shared" si="21"/>
        <v>127</v>
      </c>
      <c r="J450" s="959" t="s">
        <v>78</v>
      </c>
      <c r="K450" s="1614"/>
      <c r="L450" s="339">
        <v>43779</v>
      </c>
      <c r="M450" s="339"/>
      <c r="N450" s="1305" t="s">
        <v>4450</v>
      </c>
      <c r="O450" s="1282" t="s">
        <v>171</v>
      </c>
      <c r="P450" s="1283" t="s">
        <v>59</v>
      </c>
      <c r="Q450" s="1400">
        <v>43758</v>
      </c>
      <c r="R450" s="1401">
        <v>43768</v>
      </c>
      <c r="S450" s="1634">
        <f ca="1" t="shared" si="23"/>
        <v>136</v>
      </c>
      <c r="T450" s="1285" t="s">
        <v>47</v>
      </c>
      <c r="U450" s="1734"/>
      <c r="V450" s="1736"/>
      <c r="W450" s="1736"/>
    </row>
    <row r="451" s="14" customFormat="1" ht="20.25" customHeight="1" spans="1:23">
      <c r="A451" s="1743">
        <v>18</v>
      </c>
      <c r="B451" s="1224" t="s">
        <v>39</v>
      </c>
      <c r="C451" s="727" t="s">
        <v>176</v>
      </c>
      <c r="D451" s="55" t="s">
        <v>168</v>
      </c>
      <c r="E451" s="1297">
        <v>413800</v>
      </c>
      <c r="F451" s="1570" t="s">
        <v>4451</v>
      </c>
      <c r="G451" s="1227">
        <v>43764</v>
      </c>
      <c r="H451" s="1074">
        <v>43774</v>
      </c>
      <c r="I451" s="1278">
        <f ca="1" t="shared" si="21"/>
        <v>130</v>
      </c>
      <c r="J451" s="959" t="s">
        <v>78</v>
      </c>
      <c r="K451" s="1614"/>
      <c r="L451" s="339">
        <v>43779</v>
      </c>
      <c r="M451" s="338"/>
      <c r="N451" s="1281" t="s">
        <v>4452</v>
      </c>
      <c r="O451" s="1282" t="s">
        <v>70</v>
      </c>
      <c r="P451" s="1283" t="s">
        <v>59</v>
      </c>
      <c r="Q451" s="1382">
        <v>43757</v>
      </c>
      <c r="R451" s="1401">
        <v>43764</v>
      </c>
      <c r="S451" s="1634">
        <f ca="1" t="shared" si="23"/>
        <v>140</v>
      </c>
      <c r="T451" s="1740" t="s">
        <v>106</v>
      </c>
      <c r="U451" s="1734" t="s">
        <v>372</v>
      </c>
      <c r="V451" s="1257"/>
      <c r="W451" s="1736"/>
    </row>
    <row r="452" s="14" customFormat="1" ht="20.25" customHeight="1" spans="1:23">
      <c r="A452" s="1743">
        <v>16</v>
      </c>
      <c r="B452" s="1224" t="s">
        <v>39</v>
      </c>
      <c r="C452" s="727" t="s">
        <v>176</v>
      </c>
      <c r="D452" s="55" t="s">
        <v>168</v>
      </c>
      <c r="E452" s="1297">
        <v>413800</v>
      </c>
      <c r="F452" s="1570" t="s">
        <v>4453</v>
      </c>
      <c r="G452" s="1227">
        <v>43764</v>
      </c>
      <c r="H452" s="1074">
        <v>43774</v>
      </c>
      <c r="I452" s="1278">
        <f ca="1" t="shared" si="21"/>
        <v>130</v>
      </c>
      <c r="J452" s="959" t="s">
        <v>78</v>
      </c>
      <c r="K452" s="1614"/>
      <c r="L452" s="339">
        <v>43779</v>
      </c>
      <c r="M452" s="338"/>
      <c r="N452" s="1281" t="s">
        <v>4454</v>
      </c>
      <c r="O452" s="1282" t="s">
        <v>70</v>
      </c>
      <c r="P452" s="1283" t="s">
        <v>59</v>
      </c>
      <c r="Q452" s="1382">
        <v>43755</v>
      </c>
      <c r="R452" s="1401">
        <v>43764</v>
      </c>
      <c r="S452" s="1634">
        <f ca="1" t="shared" si="23"/>
        <v>140</v>
      </c>
      <c r="T452" s="1740" t="s">
        <v>47</v>
      </c>
      <c r="U452" s="1734"/>
      <c r="V452" s="1257"/>
      <c r="W452" s="1736"/>
    </row>
    <row r="453" s="14" customFormat="1" ht="20.25" customHeight="1" spans="1:23">
      <c r="A453" s="1743">
        <v>19</v>
      </c>
      <c r="B453" s="1224" t="s">
        <v>39</v>
      </c>
      <c r="C453" s="727" t="s">
        <v>176</v>
      </c>
      <c r="D453" s="55" t="s">
        <v>168</v>
      </c>
      <c r="E453" s="1297">
        <v>413800</v>
      </c>
      <c r="F453" s="1570" t="s">
        <v>4455</v>
      </c>
      <c r="G453" s="1227">
        <v>43764</v>
      </c>
      <c r="H453" s="1074">
        <v>43774</v>
      </c>
      <c r="I453" s="1278">
        <f ca="1" t="shared" si="21"/>
        <v>130</v>
      </c>
      <c r="J453" s="959" t="s">
        <v>78</v>
      </c>
      <c r="K453" s="1614"/>
      <c r="L453" s="339">
        <v>43779</v>
      </c>
      <c r="M453" s="338"/>
      <c r="N453" s="1456" t="s">
        <v>4456</v>
      </c>
      <c r="O453" s="1286" t="s">
        <v>192</v>
      </c>
      <c r="P453" s="1287" t="s">
        <v>84</v>
      </c>
      <c r="Q453" s="1400">
        <v>43758</v>
      </c>
      <c r="R453" s="1401">
        <v>43764</v>
      </c>
      <c r="S453" s="1634">
        <f ca="1" t="shared" si="23"/>
        <v>140</v>
      </c>
      <c r="T453" s="1750" t="s">
        <v>47</v>
      </c>
      <c r="U453" s="1734"/>
      <c r="V453" s="1257"/>
      <c r="W453" s="1736"/>
    </row>
    <row r="454" s="14" customFormat="1" ht="20.25" customHeight="1" spans="1:23">
      <c r="A454" s="1743">
        <v>17</v>
      </c>
      <c r="B454" s="1224" t="s">
        <v>39</v>
      </c>
      <c r="C454" s="727" t="s">
        <v>176</v>
      </c>
      <c r="D454" s="55" t="s">
        <v>168</v>
      </c>
      <c r="E454" s="1297">
        <v>413800</v>
      </c>
      <c r="F454" s="1570" t="s">
        <v>4457</v>
      </c>
      <c r="G454" s="1227">
        <v>43764</v>
      </c>
      <c r="H454" s="1074">
        <v>43774</v>
      </c>
      <c r="I454" s="1278">
        <f ca="1" t="shared" si="21"/>
        <v>130</v>
      </c>
      <c r="J454" s="959" t="s">
        <v>78</v>
      </c>
      <c r="K454" s="1614"/>
      <c r="L454" s="339">
        <v>43779</v>
      </c>
      <c r="M454" s="338"/>
      <c r="N454" s="1281" t="s">
        <v>4458</v>
      </c>
      <c r="O454" s="1282" t="s">
        <v>83</v>
      </c>
      <c r="P454" s="1283" t="s">
        <v>84</v>
      </c>
      <c r="Q454" s="1382">
        <v>43756</v>
      </c>
      <c r="R454" s="1401">
        <v>43764</v>
      </c>
      <c r="S454" s="1634">
        <f ca="1" t="shared" si="23"/>
        <v>140</v>
      </c>
      <c r="T454" s="1740" t="s">
        <v>47</v>
      </c>
      <c r="U454" s="1734"/>
      <c r="V454" s="1257"/>
      <c r="W454" s="1736"/>
    </row>
    <row r="455" s="13" customFormat="1" ht="23.1" customHeight="1" spans="1:23">
      <c r="A455" s="1743">
        <v>3</v>
      </c>
      <c r="B455" s="1224" t="s">
        <v>39</v>
      </c>
      <c r="C455" s="706" t="s">
        <v>150</v>
      </c>
      <c r="D455" s="44" t="s">
        <v>50</v>
      </c>
      <c r="E455" s="1228">
        <v>382800</v>
      </c>
      <c r="F455" s="1570" t="s">
        <v>4459</v>
      </c>
      <c r="G455" s="1227">
        <v>43767</v>
      </c>
      <c r="H455" s="1074">
        <v>43774</v>
      </c>
      <c r="I455" s="1278">
        <f ca="1" t="shared" si="21"/>
        <v>130</v>
      </c>
      <c r="J455" s="959" t="s">
        <v>78</v>
      </c>
      <c r="K455" s="955"/>
      <c r="L455" s="339">
        <v>43767</v>
      </c>
      <c r="M455" s="284"/>
      <c r="N455" s="1456" t="s">
        <v>4460</v>
      </c>
      <c r="O455" s="1282" t="s">
        <v>83</v>
      </c>
      <c r="P455" s="1283" t="s">
        <v>84</v>
      </c>
      <c r="Q455" s="447">
        <v>43742</v>
      </c>
      <c r="R455" s="1586">
        <v>43767</v>
      </c>
      <c r="S455" s="1634">
        <f ca="1" t="shared" si="23"/>
        <v>137</v>
      </c>
      <c r="T455" s="1740" t="s">
        <v>47</v>
      </c>
      <c r="U455" s="1734"/>
      <c r="V455" s="797"/>
      <c r="W455" s="871"/>
    </row>
    <row r="456" s="14" customFormat="1" ht="23.1" customHeight="1" spans="1:23">
      <c r="A456" s="1743">
        <v>26</v>
      </c>
      <c r="B456" s="1224" t="s">
        <v>39</v>
      </c>
      <c r="C456" s="727" t="s">
        <v>189</v>
      </c>
      <c r="D456" s="44" t="s">
        <v>168</v>
      </c>
      <c r="E456" s="1228">
        <v>445200</v>
      </c>
      <c r="F456" s="1570" t="s">
        <v>4461</v>
      </c>
      <c r="G456" s="132">
        <v>43770</v>
      </c>
      <c r="H456" s="1074">
        <v>43777</v>
      </c>
      <c r="I456" s="1278">
        <f ca="1" t="shared" si="21"/>
        <v>127</v>
      </c>
      <c r="J456" s="959" t="s">
        <v>78</v>
      </c>
      <c r="K456" s="354"/>
      <c r="L456" s="339">
        <v>43780</v>
      </c>
      <c r="M456" s="339"/>
      <c r="N456" s="1305" t="s">
        <v>4462</v>
      </c>
      <c r="O456" s="1282" t="s">
        <v>88</v>
      </c>
      <c r="P456" s="1283" t="s">
        <v>89</v>
      </c>
      <c r="Q456" s="1382">
        <v>43757</v>
      </c>
      <c r="R456" s="1401">
        <v>43770</v>
      </c>
      <c r="S456" s="1634">
        <f ca="1" t="shared" si="23"/>
        <v>134</v>
      </c>
      <c r="T456" s="1285" t="s">
        <v>47</v>
      </c>
      <c r="U456" s="1734"/>
      <c r="V456" s="1736"/>
      <c r="W456" s="1736"/>
    </row>
    <row r="457" s="14" customFormat="1" ht="23.1" customHeight="1" spans="1:23">
      <c r="A457" s="1743">
        <v>30</v>
      </c>
      <c r="B457" s="1224" t="s">
        <v>39</v>
      </c>
      <c r="C457" s="727" t="s">
        <v>189</v>
      </c>
      <c r="D457" s="44" t="s">
        <v>168</v>
      </c>
      <c r="E457" s="1228">
        <v>445200</v>
      </c>
      <c r="F457" s="1570" t="s">
        <v>4463</v>
      </c>
      <c r="G457" s="132">
        <v>43761</v>
      </c>
      <c r="H457" s="1074">
        <v>43771</v>
      </c>
      <c r="I457" s="1278">
        <f ca="1" t="shared" si="21"/>
        <v>133</v>
      </c>
      <c r="J457" s="959" t="s">
        <v>78</v>
      </c>
      <c r="K457" s="354"/>
      <c r="L457" s="339">
        <v>43780</v>
      </c>
      <c r="M457" s="339"/>
      <c r="N457" s="1285" t="s">
        <v>4464</v>
      </c>
      <c r="O457" s="1282" t="s">
        <v>161</v>
      </c>
      <c r="P457" s="1283" t="s">
        <v>89</v>
      </c>
      <c r="Q457" s="1382">
        <v>43744</v>
      </c>
      <c r="R457" s="1401">
        <v>43762</v>
      </c>
      <c r="S457" s="1634">
        <f ca="1" t="shared" si="23"/>
        <v>142</v>
      </c>
      <c r="T457" s="1285" t="s">
        <v>47</v>
      </c>
      <c r="U457" s="1734"/>
      <c r="V457" s="1736"/>
      <c r="W457" s="1736"/>
    </row>
    <row r="458" s="13" customFormat="1" ht="23.1" customHeight="1" spans="1:23">
      <c r="A458" s="1743">
        <v>6</v>
      </c>
      <c r="B458" s="1224" t="s">
        <v>39</v>
      </c>
      <c r="C458" s="706" t="s">
        <v>150</v>
      </c>
      <c r="D458" s="44" t="s">
        <v>50</v>
      </c>
      <c r="E458" s="1228">
        <v>382800</v>
      </c>
      <c r="F458" s="1570" t="s">
        <v>4465</v>
      </c>
      <c r="G458" s="1227">
        <v>43770</v>
      </c>
      <c r="H458" s="1074">
        <v>43777</v>
      </c>
      <c r="I458" s="1278">
        <f ca="1" t="shared" si="21"/>
        <v>127</v>
      </c>
      <c r="J458" s="959" t="s">
        <v>78</v>
      </c>
      <c r="K458" s="955"/>
      <c r="L458" s="339">
        <v>43780</v>
      </c>
      <c r="M458" s="284"/>
      <c r="N458" s="1305" t="s">
        <v>4116</v>
      </c>
      <c r="O458" s="1286" t="s">
        <v>105</v>
      </c>
      <c r="P458" s="1287" t="s">
        <v>46</v>
      </c>
      <c r="Q458" s="447">
        <v>43740</v>
      </c>
      <c r="R458" s="1586">
        <v>43770</v>
      </c>
      <c r="S458" s="1634">
        <f ca="1" t="shared" si="23"/>
        <v>134</v>
      </c>
      <c r="T458" s="1750" t="s">
        <v>106</v>
      </c>
      <c r="U458" s="1734"/>
      <c r="V458" s="797"/>
      <c r="W458" s="871"/>
    </row>
    <row r="459" s="14" customFormat="1" ht="23.1" customHeight="1" spans="1:23">
      <c r="A459" s="1743">
        <v>24</v>
      </c>
      <c r="B459" s="1224" t="s">
        <v>39</v>
      </c>
      <c r="C459" s="727" t="s">
        <v>189</v>
      </c>
      <c r="D459" s="44" t="s">
        <v>168</v>
      </c>
      <c r="E459" s="1228">
        <v>445200</v>
      </c>
      <c r="F459" s="1570" t="s">
        <v>4466</v>
      </c>
      <c r="G459" s="132">
        <v>43770</v>
      </c>
      <c r="H459" s="1074">
        <v>43777</v>
      </c>
      <c r="I459" s="1278">
        <f ca="1" t="shared" si="21"/>
        <v>127</v>
      </c>
      <c r="J459" s="959" t="s">
        <v>78</v>
      </c>
      <c r="K459" s="354" t="s">
        <v>4467</v>
      </c>
      <c r="L459" s="339">
        <v>43781</v>
      </c>
      <c r="M459" s="339"/>
      <c r="N459" s="1305" t="s">
        <v>4468</v>
      </c>
      <c r="O459" s="1286" t="s">
        <v>109</v>
      </c>
      <c r="P459" s="1287" t="s">
        <v>89</v>
      </c>
      <c r="Q459" s="1400">
        <v>43763</v>
      </c>
      <c r="R459" s="1401">
        <v>43770</v>
      </c>
      <c r="S459" s="1634">
        <f ca="1" t="shared" si="23"/>
        <v>134</v>
      </c>
      <c r="T459" s="1305" t="s">
        <v>106</v>
      </c>
      <c r="U459" s="1734" t="s">
        <v>4469</v>
      </c>
      <c r="V459" s="1736"/>
      <c r="W459" s="1736"/>
    </row>
    <row r="460" s="14" customFormat="1" ht="20.25" customHeight="1" spans="1:23">
      <c r="A460" s="1743">
        <v>13</v>
      </c>
      <c r="B460" s="1224" t="s">
        <v>39</v>
      </c>
      <c r="C460" s="727" t="s">
        <v>176</v>
      </c>
      <c r="D460" s="55" t="s">
        <v>168</v>
      </c>
      <c r="E460" s="1297">
        <v>413800</v>
      </c>
      <c r="F460" s="1570" t="s">
        <v>4470</v>
      </c>
      <c r="G460" s="1227">
        <v>43764</v>
      </c>
      <c r="H460" s="1074">
        <v>43774</v>
      </c>
      <c r="I460" s="1278">
        <f ca="1" t="shared" si="21"/>
        <v>130</v>
      </c>
      <c r="J460" s="959" t="s">
        <v>78</v>
      </c>
      <c r="K460" s="1614"/>
      <c r="L460" s="339">
        <v>43767</v>
      </c>
      <c r="M460" s="338"/>
      <c r="N460" s="1281" t="s">
        <v>4471</v>
      </c>
      <c r="O460" s="1282" t="s">
        <v>122</v>
      </c>
      <c r="P460" s="1283" t="s">
        <v>84</v>
      </c>
      <c r="Q460" s="1382">
        <v>43749</v>
      </c>
      <c r="R460" s="1401">
        <v>43764</v>
      </c>
      <c r="S460" s="1634">
        <f ca="1" t="shared" si="23"/>
        <v>140</v>
      </c>
      <c r="T460" s="1740" t="s">
        <v>47</v>
      </c>
      <c r="U460" s="1734"/>
      <c r="V460" s="1257"/>
      <c r="W460" s="1736"/>
    </row>
    <row r="461" s="14" customFormat="1" ht="23.1" customHeight="1" spans="1:23">
      <c r="A461" s="1743">
        <v>28</v>
      </c>
      <c r="B461" s="1224" t="s">
        <v>39</v>
      </c>
      <c r="C461" s="727" t="s">
        <v>189</v>
      </c>
      <c r="D461" s="44" t="s">
        <v>168</v>
      </c>
      <c r="E461" s="1228">
        <v>445200</v>
      </c>
      <c r="F461" s="1570" t="s">
        <v>4472</v>
      </c>
      <c r="G461" s="132">
        <v>43770</v>
      </c>
      <c r="H461" s="1074">
        <v>43777</v>
      </c>
      <c r="I461" s="1278">
        <f ca="1" t="shared" si="21"/>
        <v>127</v>
      </c>
      <c r="J461" s="959" t="s">
        <v>78</v>
      </c>
      <c r="K461" s="354"/>
      <c r="L461" s="339">
        <v>43782</v>
      </c>
      <c r="M461" s="339"/>
      <c r="N461" s="1456" t="s">
        <v>4473</v>
      </c>
      <c r="O461" s="1456" t="s">
        <v>114</v>
      </c>
      <c r="P461" s="1283" t="s">
        <v>89</v>
      </c>
      <c r="Q461" s="1382">
        <v>43768</v>
      </c>
      <c r="R461" s="1401">
        <v>43770</v>
      </c>
      <c r="S461" s="1634">
        <f ca="1" t="shared" si="23"/>
        <v>134</v>
      </c>
      <c r="T461" s="1740" t="s">
        <v>106</v>
      </c>
      <c r="U461" s="1734"/>
      <c r="V461" s="1736"/>
      <c r="W461" s="1736"/>
    </row>
    <row r="462" s="14" customFormat="1" ht="21" customHeight="1" spans="1:23">
      <c r="A462" s="1743">
        <v>47</v>
      </c>
      <c r="B462" s="1224" t="s">
        <v>39</v>
      </c>
      <c r="C462" s="706" t="s">
        <v>214</v>
      </c>
      <c r="D462" s="406" t="s">
        <v>179</v>
      </c>
      <c r="E462" s="1751">
        <v>475000</v>
      </c>
      <c r="F462" s="1639" t="s">
        <v>4474</v>
      </c>
      <c r="G462" s="1091">
        <v>43762</v>
      </c>
      <c r="H462" s="1638" t="s">
        <v>77</v>
      </c>
      <c r="I462" s="1278" t="e">
        <f ca="1" t="shared" si="21"/>
        <v>#VALUE!</v>
      </c>
      <c r="J462" s="959" t="s">
        <v>78</v>
      </c>
      <c r="K462" s="1614"/>
      <c r="L462" s="339">
        <v>43782</v>
      </c>
      <c r="M462" s="339"/>
      <c r="N462" s="1285" t="s">
        <v>4475</v>
      </c>
      <c r="O462" s="1282" t="s">
        <v>80</v>
      </c>
      <c r="P462" s="1283" t="s">
        <v>46</v>
      </c>
      <c r="Q462" s="1400">
        <v>43742</v>
      </c>
      <c r="R462" s="1401">
        <v>43764</v>
      </c>
      <c r="S462" s="1634">
        <f ca="1" t="shared" si="23"/>
        <v>140</v>
      </c>
      <c r="T462" s="327" t="s">
        <v>106</v>
      </c>
      <c r="U462" s="1734"/>
      <c r="V462" s="1736"/>
      <c r="W462" s="1736"/>
    </row>
    <row r="463" s="14" customFormat="1" ht="23.1" customHeight="1" spans="1:23">
      <c r="A463" s="1743">
        <v>26</v>
      </c>
      <c r="B463" s="1224" t="s">
        <v>39</v>
      </c>
      <c r="C463" s="727" t="s">
        <v>189</v>
      </c>
      <c r="D463" s="44" t="s">
        <v>168</v>
      </c>
      <c r="E463" s="1228">
        <v>445200</v>
      </c>
      <c r="F463" s="1570" t="s">
        <v>4476</v>
      </c>
      <c r="G463" s="132">
        <v>43770</v>
      </c>
      <c r="H463" s="1074">
        <v>43777</v>
      </c>
      <c r="I463" s="1278">
        <f ca="1" t="shared" si="21"/>
        <v>127</v>
      </c>
      <c r="J463" s="959" t="s">
        <v>78</v>
      </c>
      <c r="K463" s="354"/>
      <c r="L463" s="339">
        <v>43782</v>
      </c>
      <c r="M463" s="339"/>
      <c r="N463" s="1305" t="s">
        <v>4477</v>
      </c>
      <c r="O463" s="1286" t="s">
        <v>80</v>
      </c>
      <c r="P463" s="1287" t="s">
        <v>46</v>
      </c>
      <c r="Q463" s="1400">
        <v>43763</v>
      </c>
      <c r="R463" s="1401">
        <v>43770</v>
      </c>
      <c r="S463" s="1634">
        <f ca="1" t="shared" si="23"/>
        <v>134</v>
      </c>
      <c r="T463" s="1305" t="s">
        <v>106</v>
      </c>
      <c r="U463" s="1734"/>
      <c r="V463" s="1736"/>
      <c r="W463" s="1736"/>
    </row>
    <row r="464" s="13" customFormat="1" ht="23.1" customHeight="1" spans="1:23">
      <c r="A464" s="1743">
        <v>5</v>
      </c>
      <c r="B464" s="1224" t="s">
        <v>39</v>
      </c>
      <c r="C464" s="706" t="s">
        <v>150</v>
      </c>
      <c r="D464" s="44" t="s">
        <v>50</v>
      </c>
      <c r="E464" s="1228">
        <v>382800</v>
      </c>
      <c r="F464" s="1570" t="s">
        <v>4478</v>
      </c>
      <c r="G464" s="1227">
        <v>43767</v>
      </c>
      <c r="H464" s="1074">
        <v>43774</v>
      </c>
      <c r="I464" s="1297">
        <f ca="1" t="shared" ref="I464:I469" si="24">TODAY()-H464</f>
        <v>130</v>
      </c>
      <c r="J464" s="959" t="s">
        <v>78</v>
      </c>
      <c r="K464" s="955"/>
      <c r="L464" s="339">
        <v>43767</v>
      </c>
      <c r="M464" s="284"/>
      <c r="N464" s="1305" t="s">
        <v>4479</v>
      </c>
      <c r="O464" s="1282" t="s">
        <v>171</v>
      </c>
      <c r="P464" s="1283" t="s">
        <v>59</v>
      </c>
      <c r="Q464" s="447">
        <v>43722</v>
      </c>
      <c r="R464" s="1586">
        <v>43781</v>
      </c>
      <c r="S464" s="1634">
        <f ca="1" t="shared" ref="S464:S469" si="25">TODAY()-R464</f>
        <v>123</v>
      </c>
      <c r="T464" s="1750" t="s">
        <v>47</v>
      </c>
      <c r="U464" s="1734" t="s">
        <v>4480</v>
      </c>
      <c r="V464" s="797"/>
      <c r="W464" s="871"/>
    </row>
    <row r="465" s="13" customFormat="1" ht="23.1" customHeight="1" spans="1:23">
      <c r="A465" s="1743">
        <v>1</v>
      </c>
      <c r="B465" s="1224" t="s">
        <v>39</v>
      </c>
      <c r="C465" s="706" t="s">
        <v>150</v>
      </c>
      <c r="D465" s="44" t="s">
        <v>90</v>
      </c>
      <c r="E465" s="1228">
        <v>382800</v>
      </c>
      <c r="F465" s="1570" t="s">
        <v>4481</v>
      </c>
      <c r="G465" s="1227">
        <v>43630</v>
      </c>
      <c r="H465" s="1074">
        <v>43639</v>
      </c>
      <c r="I465" s="1278">
        <f ca="1" t="shared" si="24"/>
        <v>265</v>
      </c>
      <c r="J465" s="959" t="s">
        <v>4482</v>
      </c>
      <c r="K465" s="955"/>
      <c r="L465" s="339">
        <v>43783</v>
      </c>
      <c r="M465" s="284" t="s">
        <v>52</v>
      </c>
      <c r="N465" s="229" t="s">
        <v>4483</v>
      </c>
      <c r="O465" s="1248" t="s">
        <v>58</v>
      </c>
      <c r="P465" s="327" t="s">
        <v>59</v>
      </c>
      <c r="Q465" s="447">
        <v>43769</v>
      </c>
      <c r="R465" s="1586">
        <v>43770</v>
      </c>
      <c r="S465" s="1634">
        <f ca="1" t="shared" si="25"/>
        <v>134</v>
      </c>
      <c r="T465" s="327" t="s">
        <v>47</v>
      </c>
      <c r="U465" s="1734"/>
      <c r="V465" s="797"/>
      <c r="W465" s="871"/>
    </row>
    <row r="466" s="14" customFormat="1" ht="20.25" customHeight="1" spans="1:23">
      <c r="A466" s="1743">
        <v>14</v>
      </c>
      <c r="B466" s="1224" t="s">
        <v>39</v>
      </c>
      <c r="C466" s="727" t="s">
        <v>176</v>
      </c>
      <c r="D466" s="55" t="s">
        <v>168</v>
      </c>
      <c r="E466" s="1297">
        <v>413800</v>
      </c>
      <c r="F466" s="1570" t="s">
        <v>4484</v>
      </c>
      <c r="G466" s="1227">
        <v>43775</v>
      </c>
      <c r="H466" s="1074">
        <v>43782</v>
      </c>
      <c r="I466" s="1278">
        <f ca="1" t="shared" si="24"/>
        <v>122</v>
      </c>
      <c r="J466" s="959" t="s">
        <v>78</v>
      </c>
      <c r="K466" s="1614"/>
      <c r="L466" s="339">
        <v>43783</v>
      </c>
      <c r="M466" s="338"/>
      <c r="N466" s="1456" t="s">
        <v>4485</v>
      </c>
      <c r="O466" s="1456" t="s">
        <v>114</v>
      </c>
      <c r="P466" s="1283" t="s">
        <v>89</v>
      </c>
      <c r="Q466" s="1382">
        <v>43768</v>
      </c>
      <c r="R466" s="1401">
        <v>43775</v>
      </c>
      <c r="S466" s="1634">
        <f ca="1" t="shared" si="25"/>
        <v>129</v>
      </c>
      <c r="T466" s="1740" t="s">
        <v>47</v>
      </c>
      <c r="U466" s="1734"/>
      <c r="V466" s="1257"/>
      <c r="W466" s="1736"/>
    </row>
    <row r="467" s="14" customFormat="1" ht="20.25" customHeight="1" spans="1:23">
      <c r="A467" s="1743">
        <v>15</v>
      </c>
      <c r="B467" s="1224" t="s">
        <v>39</v>
      </c>
      <c r="C467" s="727" t="s">
        <v>176</v>
      </c>
      <c r="D467" s="55" t="s">
        <v>168</v>
      </c>
      <c r="E467" s="1297">
        <v>413800</v>
      </c>
      <c r="F467" s="1570" t="s">
        <v>4486</v>
      </c>
      <c r="G467" s="1227">
        <v>43775</v>
      </c>
      <c r="H467" s="1074">
        <v>43782</v>
      </c>
      <c r="I467" s="1278">
        <f ca="1" t="shared" si="24"/>
        <v>122</v>
      </c>
      <c r="J467" s="959" t="s">
        <v>78</v>
      </c>
      <c r="K467" s="1614"/>
      <c r="L467" s="339">
        <v>43783</v>
      </c>
      <c r="M467" s="338"/>
      <c r="N467" s="1456" t="s">
        <v>4487</v>
      </c>
      <c r="O467" s="1456" t="s">
        <v>114</v>
      </c>
      <c r="P467" s="1283" t="s">
        <v>89</v>
      </c>
      <c r="Q467" s="1382">
        <v>43772</v>
      </c>
      <c r="R467" s="1401">
        <v>43775</v>
      </c>
      <c r="S467" s="1634">
        <f ca="1" t="shared" si="25"/>
        <v>129</v>
      </c>
      <c r="T467" s="1740" t="s">
        <v>47</v>
      </c>
      <c r="U467" s="1734"/>
      <c r="V467" s="1257"/>
      <c r="W467" s="1736"/>
    </row>
    <row r="468" s="13" customFormat="1" ht="23.1" customHeight="1" spans="1:23">
      <c r="A468" s="1743">
        <v>9</v>
      </c>
      <c r="B468" s="1224" t="s">
        <v>39</v>
      </c>
      <c r="C468" s="706" t="s">
        <v>150</v>
      </c>
      <c r="D468" s="44" t="s">
        <v>50</v>
      </c>
      <c r="E468" s="1228">
        <v>382800</v>
      </c>
      <c r="F468" s="1570" t="s">
        <v>4488</v>
      </c>
      <c r="G468" s="1227">
        <v>43773</v>
      </c>
      <c r="H468" s="1074">
        <v>43780</v>
      </c>
      <c r="I468" s="1278">
        <f ca="1" t="shared" si="24"/>
        <v>124</v>
      </c>
      <c r="J468" s="959" t="s">
        <v>78</v>
      </c>
      <c r="K468" s="955"/>
      <c r="L468" s="339">
        <v>43783</v>
      </c>
      <c r="M468" s="284"/>
      <c r="N468" s="1456" t="s">
        <v>4489</v>
      </c>
      <c r="O468" s="1282" t="s">
        <v>3150</v>
      </c>
      <c r="P468" s="1283" t="s">
        <v>89</v>
      </c>
      <c r="Q468" s="1382">
        <v>43771</v>
      </c>
      <c r="R468" s="1586">
        <v>43774</v>
      </c>
      <c r="S468" s="1634">
        <f ca="1" t="shared" si="25"/>
        <v>130</v>
      </c>
      <c r="T468" s="1285" t="s">
        <v>47</v>
      </c>
      <c r="U468" s="1734"/>
      <c r="V468" s="797"/>
      <c r="W468" s="871"/>
    </row>
    <row r="469" s="14" customFormat="1" ht="20.25" customHeight="1" spans="1:23">
      <c r="A469" s="1743">
        <v>20</v>
      </c>
      <c r="B469" s="1224" t="s">
        <v>39</v>
      </c>
      <c r="C469" s="727" t="s">
        <v>176</v>
      </c>
      <c r="D469" s="55" t="s">
        <v>199</v>
      </c>
      <c r="E469" s="1297">
        <v>413800</v>
      </c>
      <c r="F469" s="1570" t="s">
        <v>4490</v>
      </c>
      <c r="G469" s="1227">
        <v>43770</v>
      </c>
      <c r="H469" s="1074">
        <v>43780</v>
      </c>
      <c r="I469" s="1278">
        <f ca="1" t="shared" si="24"/>
        <v>124</v>
      </c>
      <c r="J469" s="959" t="s">
        <v>78</v>
      </c>
      <c r="K469" s="1614"/>
      <c r="L469" s="339">
        <v>43783</v>
      </c>
      <c r="M469" s="338"/>
      <c r="N469" s="1456" t="s">
        <v>4491</v>
      </c>
      <c r="O469" s="1286" t="s">
        <v>88</v>
      </c>
      <c r="P469" s="1287" t="s">
        <v>89</v>
      </c>
      <c r="Q469" s="1400">
        <v>43752</v>
      </c>
      <c r="R469" s="1401">
        <v>43770</v>
      </c>
      <c r="S469" s="1634">
        <f ca="1" t="shared" si="25"/>
        <v>134</v>
      </c>
      <c r="T469" s="1305" t="s">
        <v>106</v>
      </c>
      <c r="U469" s="1734"/>
      <c r="V469" s="1257"/>
      <c r="W469" s="1736"/>
    </row>
    <row r="470" s="14" customFormat="1" ht="20.25" customHeight="1" spans="1:23">
      <c r="A470" s="1743">
        <v>10</v>
      </c>
      <c r="B470" s="1224" t="s">
        <v>39</v>
      </c>
      <c r="C470" s="727" t="s">
        <v>176</v>
      </c>
      <c r="D470" s="55" t="s">
        <v>168</v>
      </c>
      <c r="E470" s="1297">
        <v>413800</v>
      </c>
      <c r="F470" s="1570" t="s">
        <v>4492</v>
      </c>
      <c r="G470" s="1227">
        <v>43775</v>
      </c>
      <c r="H470" s="1074">
        <v>43782</v>
      </c>
      <c r="I470" s="1278">
        <f ca="1" t="shared" ref="I470:I478" si="26">TODAY()-H470</f>
        <v>122</v>
      </c>
      <c r="J470" s="959" t="s">
        <v>78</v>
      </c>
      <c r="K470" s="1614"/>
      <c r="L470" s="339">
        <v>43786</v>
      </c>
      <c r="M470" s="338"/>
      <c r="N470" s="1456" t="s">
        <v>4493</v>
      </c>
      <c r="O470" s="1456" t="s">
        <v>3150</v>
      </c>
      <c r="P470" s="1283" t="s">
        <v>89</v>
      </c>
      <c r="Q470" s="1382">
        <v>43769</v>
      </c>
      <c r="R470" s="1401">
        <v>43775</v>
      </c>
      <c r="S470" s="1634">
        <f ca="1" t="shared" ref="S470:S478" si="27">TODAY()-R470</f>
        <v>129</v>
      </c>
      <c r="T470" s="1740" t="s">
        <v>106</v>
      </c>
      <c r="U470" s="1734"/>
      <c r="V470" s="1257"/>
      <c r="W470" s="1736"/>
    </row>
    <row r="471" s="13" customFormat="1" ht="23.1" customHeight="1" spans="1:23">
      <c r="A471" s="1743">
        <v>5</v>
      </c>
      <c r="B471" s="1224" t="s">
        <v>39</v>
      </c>
      <c r="C471" s="706" t="s">
        <v>150</v>
      </c>
      <c r="D471" s="44" t="s">
        <v>50</v>
      </c>
      <c r="E471" s="1228">
        <v>382800</v>
      </c>
      <c r="F471" s="1570" t="s">
        <v>4494</v>
      </c>
      <c r="G471" s="1227">
        <v>43773</v>
      </c>
      <c r="H471" s="1074">
        <v>43782</v>
      </c>
      <c r="I471" s="1278">
        <f ca="1" t="shared" si="26"/>
        <v>122</v>
      </c>
      <c r="J471" s="959" t="s">
        <v>78</v>
      </c>
      <c r="K471" s="955"/>
      <c r="L471" s="339">
        <v>43786</v>
      </c>
      <c r="M471" s="284"/>
      <c r="N471" s="1305" t="s">
        <v>4495</v>
      </c>
      <c r="O471" s="1286" t="s">
        <v>88</v>
      </c>
      <c r="P471" s="1287" t="s">
        <v>89</v>
      </c>
      <c r="Q471" s="1400">
        <v>43765</v>
      </c>
      <c r="R471" s="1586">
        <v>43774</v>
      </c>
      <c r="S471" s="1634">
        <f ca="1" t="shared" si="27"/>
        <v>130</v>
      </c>
      <c r="T471" s="1305" t="s">
        <v>47</v>
      </c>
      <c r="U471" s="1734"/>
      <c r="V471" s="797"/>
      <c r="W471" s="871"/>
    </row>
    <row r="472" s="13" customFormat="1" ht="23.1" customHeight="1" spans="1:23">
      <c r="A472" s="1743">
        <v>1</v>
      </c>
      <c r="B472" s="1224" t="s">
        <v>39</v>
      </c>
      <c r="C472" s="706" t="s">
        <v>150</v>
      </c>
      <c r="D472" s="44" t="s">
        <v>749</v>
      </c>
      <c r="E472" s="1228">
        <v>382800</v>
      </c>
      <c r="F472" s="1570" t="s">
        <v>4496</v>
      </c>
      <c r="G472" s="1227">
        <v>43657</v>
      </c>
      <c r="H472" s="1074">
        <v>43673</v>
      </c>
      <c r="I472" s="1278">
        <f ca="1" t="shared" si="26"/>
        <v>231</v>
      </c>
      <c r="J472" s="959" t="s">
        <v>4250</v>
      </c>
      <c r="K472" s="955" t="s">
        <v>4497</v>
      </c>
      <c r="L472" s="339">
        <v>43797</v>
      </c>
      <c r="M472" s="284" t="s">
        <v>52</v>
      </c>
      <c r="N472" s="229" t="s">
        <v>4498</v>
      </c>
      <c r="O472" s="1248" t="s">
        <v>122</v>
      </c>
      <c r="P472" s="327" t="s">
        <v>84</v>
      </c>
      <c r="Q472" s="447">
        <v>43776</v>
      </c>
      <c r="R472" s="1586">
        <v>43776</v>
      </c>
      <c r="S472" s="1634">
        <f ca="1" t="shared" si="27"/>
        <v>128</v>
      </c>
      <c r="T472" s="327" t="s">
        <v>47</v>
      </c>
      <c r="U472" s="1734"/>
      <c r="V472" s="797"/>
      <c r="W472" s="871"/>
    </row>
    <row r="473" s="14" customFormat="1" ht="20.25" customHeight="1" spans="1:23">
      <c r="A473" s="1743">
        <v>5</v>
      </c>
      <c r="B473" s="1224" t="s">
        <v>39</v>
      </c>
      <c r="C473" s="727" t="s">
        <v>176</v>
      </c>
      <c r="D473" s="55" t="s">
        <v>168</v>
      </c>
      <c r="E473" s="1297">
        <v>413800</v>
      </c>
      <c r="F473" s="1570" t="s">
        <v>4499</v>
      </c>
      <c r="G473" s="1227">
        <v>43748</v>
      </c>
      <c r="H473" s="1074">
        <v>43754</v>
      </c>
      <c r="I473" s="1278">
        <f ca="1" t="shared" si="26"/>
        <v>150</v>
      </c>
      <c r="J473" s="959" t="s">
        <v>78</v>
      </c>
      <c r="K473" s="1614"/>
      <c r="L473" s="339">
        <v>43769</v>
      </c>
      <c r="M473" s="338"/>
      <c r="N473" s="1456" t="s">
        <v>4500</v>
      </c>
      <c r="O473" s="1456" t="s">
        <v>225</v>
      </c>
      <c r="P473" s="1283" t="s">
        <v>84</v>
      </c>
      <c r="Q473" s="1382">
        <v>43774</v>
      </c>
      <c r="R473" s="1401">
        <v>43775</v>
      </c>
      <c r="S473" s="1634">
        <f ca="1" t="shared" si="27"/>
        <v>129</v>
      </c>
      <c r="T473" s="1740" t="s">
        <v>47</v>
      </c>
      <c r="U473" s="1734" t="s">
        <v>4501</v>
      </c>
      <c r="V473" s="1257"/>
      <c r="W473" s="1736"/>
    </row>
    <row r="474" s="14" customFormat="1" ht="21" customHeight="1" spans="1:23">
      <c r="A474" s="1743">
        <v>32</v>
      </c>
      <c r="B474" s="1224" t="s">
        <v>39</v>
      </c>
      <c r="C474" s="706" t="s">
        <v>214</v>
      </c>
      <c r="D474" s="44" t="s">
        <v>208</v>
      </c>
      <c r="E474" s="1228">
        <v>475000</v>
      </c>
      <c r="F474" s="1570" t="s">
        <v>4502</v>
      </c>
      <c r="G474" s="132">
        <v>43752</v>
      </c>
      <c r="H474" s="1074">
        <v>43758</v>
      </c>
      <c r="I474" s="1278">
        <f ca="1" t="shared" si="26"/>
        <v>146</v>
      </c>
      <c r="J474" s="959" t="s">
        <v>78</v>
      </c>
      <c r="K474" s="1614"/>
      <c r="L474" s="339">
        <v>43787</v>
      </c>
      <c r="M474" s="339"/>
      <c r="N474" s="1285" t="s">
        <v>4503</v>
      </c>
      <c r="O474" s="1282" t="s">
        <v>122</v>
      </c>
      <c r="P474" s="1283" t="s">
        <v>84</v>
      </c>
      <c r="Q474" s="1400">
        <v>43779</v>
      </c>
      <c r="R474" s="1401">
        <v>43780</v>
      </c>
      <c r="S474" s="1634">
        <f ca="1" t="shared" si="27"/>
        <v>124</v>
      </c>
      <c r="T474" s="52" t="s">
        <v>106</v>
      </c>
      <c r="U474" s="1734"/>
      <c r="V474" s="1736"/>
      <c r="W474" s="1736"/>
    </row>
    <row r="475" s="14" customFormat="1" ht="21" customHeight="1" spans="1:23">
      <c r="A475" s="1743">
        <v>38</v>
      </c>
      <c r="B475" s="1224" t="s">
        <v>39</v>
      </c>
      <c r="C475" s="706" t="s">
        <v>204</v>
      </c>
      <c r="D475" s="44" t="s">
        <v>179</v>
      </c>
      <c r="E475" s="1228">
        <v>475000</v>
      </c>
      <c r="F475" s="1570" t="s">
        <v>4504</v>
      </c>
      <c r="G475" s="132">
        <v>43773</v>
      </c>
      <c r="H475" s="1074">
        <v>43782</v>
      </c>
      <c r="I475" s="1278">
        <f ca="1" t="shared" si="26"/>
        <v>122</v>
      </c>
      <c r="J475" s="959" t="s">
        <v>78</v>
      </c>
      <c r="K475" s="1614"/>
      <c r="L475" s="339">
        <v>43787</v>
      </c>
      <c r="M475" s="339"/>
      <c r="N475" s="1305" t="s">
        <v>4505</v>
      </c>
      <c r="O475" s="1282" t="s">
        <v>80</v>
      </c>
      <c r="P475" s="1283" t="s">
        <v>46</v>
      </c>
      <c r="Q475" s="1400">
        <v>43744</v>
      </c>
      <c r="R475" s="1401">
        <v>43776</v>
      </c>
      <c r="S475" s="1634">
        <f ca="1" t="shared" si="27"/>
        <v>128</v>
      </c>
      <c r="T475" s="1285" t="s">
        <v>47</v>
      </c>
      <c r="U475" s="1734"/>
      <c r="V475" s="1736"/>
      <c r="W475" s="1736"/>
    </row>
    <row r="476" s="14" customFormat="1" ht="20.25" customHeight="1" spans="1:23">
      <c r="A476" s="1743">
        <v>10</v>
      </c>
      <c r="B476" s="1224" t="s">
        <v>39</v>
      </c>
      <c r="C476" s="727" t="s">
        <v>176</v>
      </c>
      <c r="D476" s="43" t="s">
        <v>168</v>
      </c>
      <c r="E476" s="1278">
        <v>413800</v>
      </c>
      <c r="F476" s="1430" t="s">
        <v>4506</v>
      </c>
      <c r="G476" s="1230">
        <v>43778</v>
      </c>
      <c r="H476" s="493">
        <v>43787</v>
      </c>
      <c r="I476" s="1278">
        <f ca="1" t="shared" si="26"/>
        <v>117</v>
      </c>
      <c r="J476" s="959" t="s">
        <v>78</v>
      </c>
      <c r="K476" s="1614"/>
      <c r="L476" s="339">
        <v>43797</v>
      </c>
      <c r="M476" s="338"/>
      <c r="N476" s="1456" t="s">
        <v>4507</v>
      </c>
      <c r="O476" s="1456" t="s">
        <v>465</v>
      </c>
      <c r="P476" s="1283" t="s">
        <v>89</v>
      </c>
      <c r="Q476" s="1382">
        <v>43778</v>
      </c>
      <c r="R476" s="1401">
        <v>43778</v>
      </c>
      <c r="S476" s="1634">
        <f ca="1" t="shared" si="27"/>
        <v>126</v>
      </c>
      <c r="T476" s="1740" t="s">
        <v>47</v>
      </c>
      <c r="U476" s="1734"/>
      <c r="V476" s="1257"/>
      <c r="W476" s="1736"/>
    </row>
    <row r="477" s="14" customFormat="1" ht="20.25" customHeight="1" spans="1:23">
      <c r="A477" s="1743">
        <v>8</v>
      </c>
      <c r="B477" s="1224" t="s">
        <v>39</v>
      </c>
      <c r="C477" s="727" t="s">
        <v>176</v>
      </c>
      <c r="D477" s="55" t="s">
        <v>168</v>
      </c>
      <c r="E477" s="1297">
        <v>413800</v>
      </c>
      <c r="F477" s="1570" t="s">
        <v>4508</v>
      </c>
      <c r="G477" s="1227">
        <v>43776</v>
      </c>
      <c r="H477" s="1074">
        <v>43784</v>
      </c>
      <c r="I477" s="1278">
        <f ca="1" t="shared" si="26"/>
        <v>120</v>
      </c>
      <c r="J477" s="959" t="s">
        <v>78</v>
      </c>
      <c r="K477" s="1614"/>
      <c r="L477" s="339">
        <v>43789</v>
      </c>
      <c r="M477" s="338"/>
      <c r="N477" s="1281" t="s">
        <v>4509</v>
      </c>
      <c r="O477" s="1282" t="s">
        <v>258</v>
      </c>
      <c r="P477" s="1283" t="s">
        <v>59</v>
      </c>
      <c r="Q477" s="1382">
        <v>43764</v>
      </c>
      <c r="R477" s="1401">
        <v>43778</v>
      </c>
      <c r="S477" s="1634">
        <f ca="1" t="shared" si="27"/>
        <v>126</v>
      </c>
      <c r="T477" s="1740" t="s">
        <v>47</v>
      </c>
      <c r="U477" s="1734"/>
      <c r="V477" s="1257"/>
      <c r="W477" s="1736"/>
    </row>
    <row r="478" s="14" customFormat="1" ht="23.1" customHeight="1" spans="1:23">
      <c r="A478" s="1743">
        <v>17</v>
      </c>
      <c r="B478" s="1224" t="s">
        <v>39</v>
      </c>
      <c r="C478" s="727" t="s">
        <v>189</v>
      </c>
      <c r="D478" s="44" t="s">
        <v>168</v>
      </c>
      <c r="E478" s="1228">
        <v>445200</v>
      </c>
      <c r="F478" s="1570" t="s">
        <v>4510</v>
      </c>
      <c r="G478" s="132">
        <v>43770</v>
      </c>
      <c r="H478" s="1074">
        <v>43777</v>
      </c>
      <c r="I478" s="1278">
        <f ca="1" t="shared" si="26"/>
        <v>127</v>
      </c>
      <c r="J478" s="959" t="s">
        <v>78</v>
      </c>
      <c r="K478" s="354"/>
      <c r="L478" s="339">
        <v>43789</v>
      </c>
      <c r="M478" s="339"/>
      <c r="N478" s="1456" t="s">
        <v>4511</v>
      </c>
      <c r="O478" s="1286" t="s">
        <v>109</v>
      </c>
      <c r="P478" s="1287" t="s">
        <v>89</v>
      </c>
      <c r="Q478" s="1400">
        <v>43771</v>
      </c>
      <c r="R478" s="1401">
        <v>43781</v>
      </c>
      <c r="S478" s="1634">
        <f ca="1" t="shared" si="27"/>
        <v>123</v>
      </c>
      <c r="T478" s="1305" t="s">
        <v>47</v>
      </c>
      <c r="U478" s="1734"/>
      <c r="V478" s="1736"/>
      <c r="W478" s="1736"/>
    </row>
    <row r="479" s="14" customFormat="1" ht="20.25" customHeight="1" spans="1:23">
      <c r="A479" s="1743">
        <v>13</v>
      </c>
      <c r="B479" s="1224" t="s">
        <v>39</v>
      </c>
      <c r="C479" s="727" t="s">
        <v>181</v>
      </c>
      <c r="D479" s="55" t="s">
        <v>168</v>
      </c>
      <c r="E479" s="1570">
        <v>419800</v>
      </c>
      <c r="F479" s="1570" t="s">
        <v>4512</v>
      </c>
      <c r="G479" s="1227">
        <v>43766</v>
      </c>
      <c r="H479" s="1074">
        <v>43777</v>
      </c>
      <c r="I479" s="1278">
        <f ca="1" t="shared" ref="I479:I498" si="28">TODAY()-H479</f>
        <v>127</v>
      </c>
      <c r="J479" s="959" t="s">
        <v>78</v>
      </c>
      <c r="K479" s="1614"/>
      <c r="L479" s="339">
        <v>43790</v>
      </c>
      <c r="M479" s="338"/>
      <c r="N479" s="1456" t="s">
        <v>4513</v>
      </c>
      <c r="O479" s="1286" t="s">
        <v>114</v>
      </c>
      <c r="P479" s="1287" t="s">
        <v>89</v>
      </c>
      <c r="Q479" s="1382">
        <v>43741</v>
      </c>
      <c r="R479" s="1401">
        <v>43767</v>
      </c>
      <c r="S479" s="1634">
        <f ca="1" t="shared" ref="S479:S498" si="29">TODAY()-R479</f>
        <v>137</v>
      </c>
      <c r="T479" s="1285" t="s">
        <v>106</v>
      </c>
      <c r="U479" s="1734"/>
      <c r="V479" s="1257"/>
      <c r="W479" s="1736"/>
    </row>
    <row r="480" s="14" customFormat="1" ht="21" customHeight="1" spans="1:23">
      <c r="A480" s="1743">
        <v>36</v>
      </c>
      <c r="B480" s="1224" t="s">
        <v>39</v>
      </c>
      <c r="C480" s="706" t="s">
        <v>214</v>
      </c>
      <c r="D480" s="47" t="s">
        <v>179</v>
      </c>
      <c r="E480" s="1229">
        <v>475000</v>
      </c>
      <c r="F480" s="1430" t="s">
        <v>4514</v>
      </c>
      <c r="G480" s="136">
        <v>43773</v>
      </c>
      <c r="H480" s="493">
        <v>43787</v>
      </c>
      <c r="I480" s="1278">
        <f ca="1" t="shared" si="28"/>
        <v>117</v>
      </c>
      <c r="J480" s="959" t="s">
        <v>78</v>
      </c>
      <c r="K480" s="1614"/>
      <c r="L480" s="339">
        <v>43790</v>
      </c>
      <c r="M480" s="339"/>
      <c r="N480" s="1456" t="s">
        <v>4515</v>
      </c>
      <c r="O480" s="1282" t="s">
        <v>225</v>
      </c>
      <c r="P480" s="1283" t="s">
        <v>84</v>
      </c>
      <c r="Q480" s="1400">
        <v>43753</v>
      </c>
      <c r="R480" s="1401">
        <v>43774</v>
      </c>
      <c r="S480" s="1634">
        <f ca="1" t="shared" si="29"/>
        <v>130</v>
      </c>
      <c r="T480" s="1305" t="s">
        <v>47</v>
      </c>
      <c r="U480" s="1734"/>
      <c r="V480" s="1736"/>
      <c r="W480" s="1736"/>
    </row>
    <row r="481" s="14" customFormat="1" ht="20.25" customHeight="1" spans="1:23">
      <c r="A481" s="1743">
        <v>8</v>
      </c>
      <c r="B481" s="1224" t="s">
        <v>39</v>
      </c>
      <c r="C481" s="727" t="s">
        <v>176</v>
      </c>
      <c r="D481" s="43" t="s">
        <v>168</v>
      </c>
      <c r="E481" s="1278">
        <v>413800</v>
      </c>
      <c r="F481" s="1430" t="s">
        <v>4516</v>
      </c>
      <c r="G481" s="1230">
        <v>43778</v>
      </c>
      <c r="H481" s="493">
        <v>43787</v>
      </c>
      <c r="I481" s="1278">
        <f ca="1" t="shared" si="28"/>
        <v>117</v>
      </c>
      <c r="J481" s="959" t="s">
        <v>78</v>
      </c>
      <c r="K481" s="1614"/>
      <c r="L481" s="339">
        <v>43790</v>
      </c>
      <c r="M481" s="338"/>
      <c r="N481" s="1456" t="s">
        <v>4517</v>
      </c>
      <c r="O481" s="1456" t="s">
        <v>83</v>
      </c>
      <c r="P481" s="1283" t="s">
        <v>84</v>
      </c>
      <c r="Q481" s="1382">
        <v>43778</v>
      </c>
      <c r="R481" s="1401">
        <v>43778</v>
      </c>
      <c r="S481" s="1634">
        <f ca="1" t="shared" si="29"/>
        <v>126</v>
      </c>
      <c r="T481" s="1740" t="s">
        <v>106</v>
      </c>
      <c r="U481" s="1734"/>
      <c r="V481" s="1257"/>
      <c r="W481" s="1736"/>
    </row>
    <row r="482" s="14" customFormat="1" ht="20.25" customHeight="1" spans="1:23">
      <c r="A482" s="1743">
        <v>6</v>
      </c>
      <c r="B482" s="1224" t="s">
        <v>39</v>
      </c>
      <c r="C482" s="727" t="s">
        <v>176</v>
      </c>
      <c r="D482" s="55" t="s">
        <v>168</v>
      </c>
      <c r="E482" s="1297">
        <v>413800</v>
      </c>
      <c r="F482" s="1570" t="s">
        <v>4518</v>
      </c>
      <c r="G482" s="1227">
        <v>43762</v>
      </c>
      <c r="H482" s="1074">
        <v>43771</v>
      </c>
      <c r="I482" s="1297">
        <f ca="1" t="shared" si="28"/>
        <v>133</v>
      </c>
      <c r="J482" s="959" t="s">
        <v>78</v>
      </c>
      <c r="K482" s="1614"/>
      <c r="L482" s="339">
        <v>43767</v>
      </c>
      <c r="M482" s="338"/>
      <c r="N482" s="1281" t="s">
        <v>4519</v>
      </c>
      <c r="O482" s="1282" t="s">
        <v>70</v>
      </c>
      <c r="P482" s="1283" t="s">
        <v>59</v>
      </c>
      <c r="Q482" s="1400">
        <v>43735</v>
      </c>
      <c r="R482" s="1401">
        <v>43764</v>
      </c>
      <c r="S482" s="1634">
        <f ca="1" t="shared" si="29"/>
        <v>140</v>
      </c>
      <c r="T482" s="1305" t="s">
        <v>47</v>
      </c>
      <c r="U482" s="1734"/>
      <c r="V482" s="1257"/>
      <c r="W482" s="1736"/>
    </row>
    <row r="483" s="14" customFormat="1" ht="20.25" customHeight="1" spans="1:23">
      <c r="A483" s="1743">
        <v>12</v>
      </c>
      <c r="B483" s="1224" t="s">
        <v>39</v>
      </c>
      <c r="C483" s="727" t="s">
        <v>189</v>
      </c>
      <c r="D483" s="55" t="s">
        <v>168</v>
      </c>
      <c r="E483" s="1297">
        <v>445200</v>
      </c>
      <c r="F483" s="1570" t="s">
        <v>4520</v>
      </c>
      <c r="G483" s="1227">
        <v>43759</v>
      </c>
      <c r="H483" s="1074">
        <v>43781</v>
      </c>
      <c r="I483" s="1297">
        <f ca="1" t="shared" si="28"/>
        <v>123</v>
      </c>
      <c r="J483" s="959" t="s">
        <v>78</v>
      </c>
      <c r="K483" s="1614"/>
      <c r="L483" s="339">
        <v>43794</v>
      </c>
      <c r="M483" s="338"/>
      <c r="N483" s="1281" t="s">
        <v>4521</v>
      </c>
      <c r="O483" s="1282" t="s">
        <v>83</v>
      </c>
      <c r="P483" s="1283" t="s">
        <v>84</v>
      </c>
      <c r="Q483" s="1400">
        <v>43729</v>
      </c>
      <c r="R483" s="1401">
        <v>43760</v>
      </c>
      <c r="S483" s="1634">
        <f ca="1" t="shared" si="29"/>
        <v>144</v>
      </c>
      <c r="T483" s="1305" t="s">
        <v>106</v>
      </c>
      <c r="U483" s="1734"/>
      <c r="V483" s="1257"/>
      <c r="W483" s="1736"/>
    </row>
    <row r="484" s="13" customFormat="1" ht="23.1" customHeight="1" spans="1:23">
      <c r="A484" s="1743">
        <v>5</v>
      </c>
      <c r="B484" s="1224" t="s">
        <v>39</v>
      </c>
      <c r="C484" s="706" t="s">
        <v>150</v>
      </c>
      <c r="D484" s="44" t="s">
        <v>50</v>
      </c>
      <c r="E484" s="1228">
        <v>382800</v>
      </c>
      <c r="F484" s="1570" t="s">
        <v>4522</v>
      </c>
      <c r="G484" s="1227">
        <v>43773</v>
      </c>
      <c r="H484" s="1074">
        <v>43780</v>
      </c>
      <c r="I484" s="1278">
        <f ca="1" t="shared" si="28"/>
        <v>124</v>
      </c>
      <c r="J484" s="959" t="s">
        <v>78</v>
      </c>
      <c r="K484" s="955"/>
      <c r="L484" s="339">
        <v>43794</v>
      </c>
      <c r="M484" s="284"/>
      <c r="N484" s="1305" t="s">
        <v>4523</v>
      </c>
      <c r="O484" s="1286" t="s">
        <v>17</v>
      </c>
      <c r="P484" s="1287" t="s">
        <v>46</v>
      </c>
      <c r="Q484" s="1400">
        <v>43773</v>
      </c>
      <c r="R484" s="1586">
        <v>43774</v>
      </c>
      <c r="S484" s="1634">
        <f ca="1" t="shared" si="29"/>
        <v>130</v>
      </c>
      <c r="T484" s="1305" t="s">
        <v>47</v>
      </c>
      <c r="U484" s="1734"/>
      <c r="V484" s="797"/>
      <c r="W484" s="871"/>
    </row>
    <row r="485" s="14" customFormat="1" ht="20.25" customHeight="1" spans="1:23">
      <c r="A485" s="1743">
        <v>9</v>
      </c>
      <c r="B485" s="1224" t="s">
        <v>39</v>
      </c>
      <c r="C485" s="727" t="s">
        <v>176</v>
      </c>
      <c r="D485" s="55" t="s">
        <v>3392</v>
      </c>
      <c r="E485" s="1297">
        <v>413800</v>
      </c>
      <c r="F485" s="1570" t="s">
        <v>4524</v>
      </c>
      <c r="G485" s="1227">
        <v>43775</v>
      </c>
      <c r="H485" s="1074">
        <v>43785</v>
      </c>
      <c r="I485" s="1278">
        <f ca="1" t="shared" si="28"/>
        <v>119</v>
      </c>
      <c r="J485" s="959" t="s">
        <v>78</v>
      </c>
      <c r="K485" s="1614"/>
      <c r="L485" s="339">
        <v>43797</v>
      </c>
      <c r="M485" s="338"/>
      <c r="N485" s="1456" t="s">
        <v>4525</v>
      </c>
      <c r="O485" s="1286" t="s">
        <v>80</v>
      </c>
      <c r="P485" s="1287" t="s">
        <v>46</v>
      </c>
      <c r="Q485" s="1400">
        <v>43740</v>
      </c>
      <c r="R485" s="1401">
        <v>43775</v>
      </c>
      <c r="S485" s="1634">
        <f ca="1" t="shared" si="29"/>
        <v>129</v>
      </c>
      <c r="T485" s="1305" t="s">
        <v>47</v>
      </c>
      <c r="U485" s="1734"/>
      <c r="V485" s="1257"/>
      <c r="W485" s="1736"/>
    </row>
    <row r="486" s="13" customFormat="1" ht="21" customHeight="1" spans="1:23">
      <c r="A486" s="1743">
        <v>1</v>
      </c>
      <c r="B486" s="1224" t="s">
        <v>39</v>
      </c>
      <c r="C486" s="706" t="s">
        <v>150</v>
      </c>
      <c r="D486" s="44" t="s">
        <v>151</v>
      </c>
      <c r="E486" s="1228">
        <v>382800</v>
      </c>
      <c r="F486" s="1570" t="s">
        <v>4526</v>
      </c>
      <c r="G486" s="1227">
        <v>43781</v>
      </c>
      <c r="H486" s="1074">
        <v>43794</v>
      </c>
      <c r="I486" s="1278">
        <f ca="1" t="shared" si="28"/>
        <v>110</v>
      </c>
      <c r="J486" s="959" t="s">
        <v>78</v>
      </c>
      <c r="K486" s="955"/>
      <c r="L486" s="339">
        <v>43797</v>
      </c>
      <c r="M486" s="284"/>
      <c r="N486" s="229" t="s">
        <v>4527</v>
      </c>
      <c r="O486" s="1248" t="s">
        <v>131</v>
      </c>
      <c r="P486" s="327" t="s">
        <v>84</v>
      </c>
      <c r="Q486" s="447">
        <v>43784</v>
      </c>
      <c r="R486" s="1586">
        <v>43784</v>
      </c>
      <c r="S486" s="1634">
        <f ca="1" t="shared" si="29"/>
        <v>120</v>
      </c>
      <c r="T486" s="327" t="s">
        <v>47</v>
      </c>
      <c r="U486" s="1734"/>
      <c r="V486" s="797"/>
      <c r="W486" s="871"/>
    </row>
    <row r="487" s="14" customFormat="1" ht="20.25" customHeight="1" spans="1:23">
      <c r="A487" s="1743">
        <v>4</v>
      </c>
      <c r="B487" s="1224" t="s">
        <v>39</v>
      </c>
      <c r="C487" s="727" t="s">
        <v>176</v>
      </c>
      <c r="D487" s="55" t="s">
        <v>168</v>
      </c>
      <c r="E487" s="1297">
        <v>413800</v>
      </c>
      <c r="F487" s="1430" t="s">
        <v>4528</v>
      </c>
      <c r="G487" s="1227">
        <v>43764</v>
      </c>
      <c r="H487" s="1074">
        <v>43777</v>
      </c>
      <c r="I487" s="1278">
        <f ca="1" t="shared" si="28"/>
        <v>127</v>
      </c>
      <c r="J487" s="959" t="s">
        <v>78</v>
      </c>
      <c r="K487" s="1614"/>
      <c r="L487" s="339">
        <v>43767</v>
      </c>
      <c r="M487" s="338"/>
      <c r="N487" s="1281" t="s">
        <v>4529</v>
      </c>
      <c r="O487" s="1282" t="s">
        <v>258</v>
      </c>
      <c r="P487" s="1283" t="s">
        <v>59</v>
      </c>
      <c r="Q487" s="1382">
        <v>43785</v>
      </c>
      <c r="R487" s="1401">
        <v>43792</v>
      </c>
      <c r="S487" s="1634">
        <f ca="1" t="shared" si="29"/>
        <v>112</v>
      </c>
      <c r="T487" s="1305" t="s">
        <v>47</v>
      </c>
      <c r="U487" s="1734" t="s">
        <v>4530</v>
      </c>
      <c r="V487" s="1257"/>
      <c r="W487" s="1736"/>
    </row>
    <row r="488" s="14" customFormat="1" ht="20.25" customHeight="1" spans="1:23">
      <c r="A488" s="1743">
        <v>6</v>
      </c>
      <c r="B488" s="1224" t="s">
        <v>39</v>
      </c>
      <c r="C488" s="727" t="s">
        <v>176</v>
      </c>
      <c r="D488" s="55" t="s">
        <v>199</v>
      </c>
      <c r="E488" s="1297">
        <v>413800</v>
      </c>
      <c r="F488" s="1430" t="s">
        <v>4531</v>
      </c>
      <c r="G488" s="1227">
        <v>43770</v>
      </c>
      <c r="H488" s="1074">
        <v>43782</v>
      </c>
      <c r="I488" s="1278">
        <f ca="1" t="shared" si="28"/>
        <v>122</v>
      </c>
      <c r="J488" s="959" t="s">
        <v>78</v>
      </c>
      <c r="K488" s="1614"/>
      <c r="L488" s="339">
        <v>43796</v>
      </c>
      <c r="M488" s="338"/>
      <c r="N488" s="1281" t="s">
        <v>4532</v>
      </c>
      <c r="O488" s="1282" t="s">
        <v>122</v>
      </c>
      <c r="P488" s="1283" t="s">
        <v>84</v>
      </c>
      <c r="Q488" s="1382">
        <v>43752</v>
      </c>
      <c r="R488" s="1401">
        <v>43781</v>
      </c>
      <c r="S488" s="1634">
        <f ca="1" t="shared" si="29"/>
        <v>123</v>
      </c>
      <c r="T488" s="1305" t="s">
        <v>47</v>
      </c>
      <c r="U488" s="1734" t="s">
        <v>4533</v>
      </c>
      <c r="V488" s="1257"/>
      <c r="W488" s="1736"/>
    </row>
    <row r="489" s="14" customFormat="1" ht="20.25" customHeight="1" spans="1:23">
      <c r="A489" s="1743">
        <v>8</v>
      </c>
      <c r="B489" s="1224" t="s">
        <v>39</v>
      </c>
      <c r="C489" s="727" t="s">
        <v>181</v>
      </c>
      <c r="D489" s="55" t="s">
        <v>199</v>
      </c>
      <c r="E489" s="1297">
        <v>415100</v>
      </c>
      <c r="F489" s="1430" t="s">
        <v>4534</v>
      </c>
      <c r="G489" s="1227">
        <v>43782</v>
      </c>
      <c r="H489" s="1074">
        <v>43794</v>
      </c>
      <c r="I489" s="1278">
        <f ca="1" t="shared" si="28"/>
        <v>110</v>
      </c>
      <c r="J489" s="959" t="s">
        <v>78</v>
      </c>
      <c r="K489" s="1614"/>
      <c r="L489" s="339">
        <v>43796</v>
      </c>
      <c r="M489" s="338"/>
      <c r="N489" s="1281" t="s">
        <v>4535</v>
      </c>
      <c r="O489" s="1282" t="s">
        <v>17</v>
      </c>
      <c r="P489" s="1283" t="s">
        <v>46</v>
      </c>
      <c r="Q489" s="1382">
        <v>43753</v>
      </c>
      <c r="R489" s="1401">
        <v>43782</v>
      </c>
      <c r="S489" s="1634">
        <f ca="1" t="shared" si="29"/>
        <v>122</v>
      </c>
      <c r="T489" s="1305" t="s">
        <v>47</v>
      </c>
      <c r="U489" s="1734"/>
      <c r="V489" s="1257"/>
      <c r="W489" s="1736"/>
    </row>
    <row r="490" s="14" customFormat="1" ht="20.25" customHeight="1" spans="1:23">
      <c r="A490" s="1743">
        <v>4</v>
      </c>
      <c r="B490" s="1224" t="s">
        <v>39</v>
      </c>
      <c r="C490" s="727" t="s">
        <v>150</v>
      </c>
      <c r="D490" s="55" t="s">
        <v>50</v>
      </c>
      <c r="E490" s="1297">
        <v>382800</v>
      </c>
      <c r="F490" s="1570" t="s">
        <v>4536</v>
      </c>
      <c r="G490" s="1227">
        <v>43768</v>
      </c>
      <c r="H490" s="1074">
        <v>43782</v>
      </c>
      <c r="I490" s="1297">
        <f ca="1" t="shared" si="28"/>
        <v>122</v>
      </c>
      <c r="J490" s="959" t="s">
        <v>78</v>
      </c>
      <c r="K490" s="1614"/>
      <c r="L490" s="339"/>
      <c r="M490" s="338"/>
      <c r="N490" s="1281" t="s">
        <v>4537</v>
      </c>
      <c r="O490" s="1282" t="s">
        <v>131</v>
      </c>
      <c r="P490" s="1283" t="s">
        <v>84</v>
      </c>
      <c r="Q490" s="1400">
        <v>43758</v>
      </c>
      <c r="R490" s="1401">
        <v>43769</v>
      </c>
      <c r="S490" s="1634">
        <f ca="1" t="shared" si="29"/>
        <v>135</v>
      </c>
      <c r="T490" s="1305" t="s">
        <v>47</v>
      </c>
      <c r="U490" s="1734"/>
      <c r="V490" s="1257"/>
      <c r="W490" s="1736"/>
    </row>
    <row r="491" s="14" customFormat="1" ht="21" customHeight="1" spans="1:23">
      <c r="A491" s="1743">
        <v>32</v>
      </c>
      <c r="B491" s="1224" t="s">
        <v>39</v>
      </c>
      <c r="C491" s="706" t="s">
        <v>214</v>
      </c>
      <c r="D491" s="44" t="s">
        <v>179</v>
      </c>
      <c r="E491" s="1228">
        <v>475000</v>
      </c>
      <c r="F491" s="1430" t="s">
        <v>4538</v>
      </c>
      <c r="G491" s="132">
        <v>43781</v>
      </c>
      <c r="H491" s="1074">
        <v>43794</v>
      </c>
      <c r="I491" s="1278">
        <f ca="1" t="shared" si="28"/>
        <v>110</v>
      </c>
      <c r="J491" s="959" t="s">
        <v>78</v>
      </c>
      <c r="K491" s="1614"/>
      <c r="L491" s="339">
        <v>43797</v>
      </c>
      <c r="M491" s="339"/>
      <c r="N491" s="1305" t="s">
        <v>4539</v>
      </c>
      <c r="O491" s="1282" t="s">
        <v>258</v>
      </c>
      <c r="P491" s="1283" t="s">
        <v>59</v>
      </c>
      <c r="Q491" s="1400">
        <v>43791</v>
      </c>
      <c r="R491" s="1401">
        <v>43791</v>
      </c>
      <c r="S491" s="1634">
        <f ca="1" t="shared" si="29"/>
        <v>113</v>
      </c>
      <c r="T491" s="1634" t="s">
        <v>47</v>
      </c>
      <c r="U491" s="1734"/>
      <c r="V491" s="1736"/>
      <c r="W491" s="1736"/>
    </row>
    <row r="492" s="14" customFormat="1" ht="20.25" customHeight="1" spans="1:23">
      <c r="A492" s="1743">
        <v>9</v>
      </c>
      <c r="B492" s="1224" t="s">
        <v>39</v>
      </c>
      <c r="C492" s="727" t="s">
        <v>176</v>
      </c>
      <c r="D492" s="55" t="s">
        <v>168</v>
      </c>
      <c r="E492" s="1297">
        <v>413800</v>
      </c>
      <c r="F492" s="1394" t="s">
        <v>4540</v>
      </c>
      <c r="G492" s="1227">
        <v>43783</v>
      </c>
      <c r="H492" s="1074">
        <v>43794</v>
      </c>
      <c r="I492" s="1278">
        <f ca="1" t="shared" si="28"/>
        <v>110</v>
      </c>
      <c r="J492" s="959" t="s">
        <v>78</v>
      </c>
      <c r="K492" s="1614"/>
      <c r="L492" s="339">
        <v>43797</v>
      </c>
      <c r="M492" s="338"/>
      <c r="N492" s="1456" t="s">
        <v>4541</v>
      </c>
      <c r="O492" s="1282" t="s">
        <v>105</v>
      </c>
      <c r="P492" s="1283" t="s">
        <v>46</v>
      </c>
      <c r="Q492" s="1382">
        <v>43782</v>
      </c>
      <c r="R492" s="1401">
        <v>43784</v>
      </c>
      <c r="S492" s="1634">
        <f ca="1" t="shared" si="29"/>
        <v>120</v>
      </c>
      <c r="T492" s="1740" t="s">
        <v>47</v>
      </c>
      <c r="U492" s="1734"/>
      <c r="V492" s="1257"/>
      <c r="W492" s="1736"/>
    </row>
    <row r="493" s="14" customFormat="1" ht="23.1" customHeight="1" spans="1:23">
      <c r="A493" s="1743">
        <v>22</v>
      </c>
      <c r="B493" s="1224" t="s">
        <v>39</v>
      </c>
      <c r="C493" s="727" t="s">
        <v>189</v>
      </c>
      <c r="D493" s="1744" t="s">
        <v>199</v>
      </c>
      <c r="E493" s="1228">
        <v>445200</v>
      </c>
      <c r="F493" s="1430" t="s">
        <v>4542</v>
      </c>
      <c r="G493" s="1227">
        <v>43773</v>
      </c>
      <c r="H493" s="1074">
        <v>43781</v>
      </c>
      <c r="I493" s="1278">
        <f ca="1" t="shared" si="28"/>
        <v>123</v>
      </c>
      <c r="J493" s="959" t="s">
        <v>78</v>
      </c>
      <c r="K493" s="327"/>
      <c r="L493" s="338">
        <v>43797</v>
      </c>
      <c r="M493" s="338"/>
      <c r="N493" s="1281" t="s">
        <v>4543</v>
      </c>
      <c r="O493" s="1286" t="s">
        <v>114</v>
      </c>
      <c r="P493" s="1287" t="s">
        <v>89</v>
      </c>
      <c r="Q493" s="1382">
        <v>43793</v>
      </c>
      <c r="R493" s="1586">
        <v>43793</v>
      </c>
      <c r="S493" s="1634">
        <f ca="1" t="shared" si="29"/>
        <v>111</v>
      </c>
      <c r="T493" s="1305" t="s">
        <v>47</v>
      </c>
      <c r="U493" s="1734"/>
      <c r="V493" s="1736"/>
      <c r="W493" s="1736"/>
    </row>
    <row r="494" s="14" customFormat="1" ht="21" customHeight="1" spans="1:23">
      <c r="A494" s="1743">
        <v>31</v>
      </c>
      <c r="B494" s="1224" t="s">
        <v>39</v>
      </c>
      <c r="C494" s="706" t="s">
        <v>214</v>
      </c>
      <c r="D494" s="44" t="s">
        <v>208</v>
      </c>
      <c r="E494" s="1228">
        <v>475000</v>
      </c>
      <c r="F494" s="1430" t="s">
        <v>4544</v>
      </c>
      <c r="G494" s="132">
        <v>43755</v>
      </c>
      <c r="H494" s="1074">
        <v>43784</v>
      </c>
      <c r="I494" s="1278">
        <f ca="1" t="shared" si="28"/>
        <v>120</v>
      </c>
      <c r="J494" s="959" t="s">
        <v>78</v>
      </c>
      <c r="K494" s="1614"/>
      <c r="L494" s="339"/>
      <c r="M494" s="339"/>
      <c r="N494" s="1456" t="s">
        <v>4545</v>
      </c>
      <c r="O494" s="1580" t="s">
        <v>131</v>
      </c>
      <c r="P494" s="1581" t="s">
        <v>84</v>
      </c>
      <c r="Q494" s="1400">
        <v>43791</v>
      </c>
      <c r="R494" s="1401">
        <v>43791</v>
      </c>
      <c r="S494" s="1634">
        <f ca="1" t="shared" si="29"/>
        <v>113</v>
      </c>
      <c r="T494" s="52" t="s">
        <v>47</v>
      </c>
      <c r="U494" s="1734"/>
      <c r="V494" s="1736"/>
      <c r="W494" s="1736"/>
    </row>
    <row r="495" s="14" customFormat="1" ht="21" customHeight="1" spans="1:23">
      <c r="A495" s="1743">
        <v>32</v>
      </c>
      <c r="B495" s="1224" t="s">
        <v>39</v>
      </c>
      <c r="C495" s="706" t="s">
        <v>214</v>
      </c>
      <c r="D495" s="44" t="s">
        <v>208</v>
      </c>
      <c r="E495" s="1228">
        <v>475000</v>
      </c>
      <c r="F495" s="1570" t="s">
        <v>4546</v>
      </c>
      <c r="G495" s="132">
        <v>43761</v>
      </c>
      <c r="H495" s="1074">
        <v>43771</v>
      </c>
      <c r="I495" s="1278">
        <f ca="1" t="shared" si="28"/>
        <v>133</v>
      </c>
      <c r="J495" s="959" t="s">
        <v>78</v>
      </c>
      <c r="K495" s="1614"/>
      <c r="L495" s="339"/>
      <c r="M495" s="339"/>
      <c r="N495" s="1456" t="s">
        <v>4547</v>
      </c>
      <c r="O495" s="1456" t="s">
        <v>171</v>
      </c>
      <c r="P495" s="1287" t="s">
        <v>59</v>
      </c>
      <c r="Q495" s="1400">
        <v>43785</v>
      </c>
      <c r="R495" s="1401">
        <v>43799</v>
      </c>
      <c r="S495" s="1634">
        <f ca="1" t="shared" si="29"/>
        <v>105</v>
      </c>
      <c r="T495" s="52" t="s">
        <v>47</v>
      </c>
      <c r="U495" s="1734"/>
      <c r="V495" s="1736"/>
      <c r="W495" s="1736"/>
    </row>
    <row r="496" s="13" customFormat="1" ht="23.1" customHeight="1" spans="1:23">
      <c r="A496" s="1743">
        <v>2</v>
      </c>
      <c r="B496" s="1224" t="s">
        <v>39</v>
      </c>
      <c r="C496" s="706" t="s">
        <v>150</v>
      </c>
      <c r="D496" s="44" t="s">
        <v>199</v>
      </c>
      <c r="E496" s="1228">
        <v>387800</v>
      </c>
      <c r="F496" s="1570" t="s">
        <v>4548</v>
      </c>
      <c r="G496" s="1227">
        <v>43787</v>
      </c>
      <c r="H496" s="1074">
        <v>43799</v>
      </c>
      <c r="I496" s="1278">
        <f ca="1" t="shared" si="28"/>
        <v>105</v>
      </c>
      <c r="J496" s="959" t="s">
        <v>158</v>
      </c>
      <c r="K496" s="955"/>
      <c r="L496" s="339"/>
      <c r="M496" s="284"/>
      <c r="N496" s="1456" t="s">
        <v>4549</v>
      </c>
      <c r="O496" s="1282" t="s">
        <v>114</v>
      </c>
      <c r="P496" s="1283" t="s">
        <v>89</v>
      </c>
      <c r="Q496" s="1382">
        <v>43774</v>
      </c>
      <c r="R496" s="1586">
        <v>43796</v>
      </c>
      <c r="S496" s="1634">
        <f ca="1" t="shared" si="29"/>
        <v>108</v>
      </c>
      <c r="T496" s="327" t="s">
        <v>47</v>
      </c>
      <c r="U496" s="1734"/>
      <c r="V496" s="797"/>
      <c r="W496" s="871"/>
    </row>
    <row r="497" s="13" customFormat="1" ht="23.1" customHeight="1" spans="1:23">
      <c r="A497" s="1743">
        <v>1</v>
      </c>
      <c r="B497" s="1224" t="s">
        <v>39</v>
      </c>
      <c r="C497" s="706" t="s">
        <v>150</v>
      </c>
      <c r="D497" s="44" t="s">
        <v>41</v>
      </c>
      <c r="E497" s="1228">
        <v>382800</v>
      </c>
      <c r="F497" s="1570" t="s">
        <v>4550</v>
      </c>
      <c r="G497" s="1227">
        <v>43781</v>
      </c>
      <c r="H497" s="1074">
        <v>43794</v>
      </c>
      <c r="I497" s="1278">
        <f ca="1" t="shared" si="28"/>
        <v>110</v>
      </c>
      <c r="J497" s="959" t="s">
        <v>78</v>
      </c>
      <c r="K497" s="955"/>
      <c r="L497" s="339">
        <v>43797</v>
      </c>
      <c r="M497" s="284"/>
      <c r="N497" s="1281" t="s">
        <v>4551</v>
      </c>
      <c r="O497" s="1286" t="s">
        <v>105</v>
      </c>
      <c r="P497" s="1287" t="s">
        <v>46</v>
      </c>
      <c r="Q497" s="447">
        <v>43792</v>
      </c>
      <c r="R497" s="1586">
        <v>43792</v>
      </c>
      <c r="S497" s="1634">
        <f ca="1" t="shared" si="29"/>
        <v>112</v>
      </c>
      <c r="T497" s="327" t="s">
        <v>47</v>
      </c>
      <c r="U497" s="1734" t="s">
        <v>4552</v>
      </c>
      <c r="V497" s="797"/>
      <c r="W497" s="871"/>
    </row>
    <row r="498" s="14" customFormat="1" ht="20.25" customHeight="1" spans="1:23">
      <c r="A498" s="1743">
        <v>16</v>
      </c>
      <c r="B498" s="1224" t="s">
        <v>39</v>
      </c>
      <c r="C498" s="727" t="s">
        <v>189</v>
      </c>
      <c r="D498" s="55" t="s">
        <v>168</v>
      </c>
      <c r="E498" s="1297">
        <v>445200</v>
      </c>
      <c r="F498" s="1570" t="s">
        <v>4553</v>
      </c>
      <c r="G498" s="1227">
        <v>43788</v>
      </c>
      <c r="H498" s="1074">
        <v>43801</v>
      </c>
      <c r="I498" s="1278">
        <f ca="1" t="shared" si="28"/>
        <v>103</v>
      </c>
      <c r="J498" s="959" t="s">
        <v>78</v>
      </c>
      <c r="K498" s="1614"/>
      <c r="L498" s="339">
        <v>43797</v>
      </c>
      <c r="M498" s="338"/>
      <c r="N498" s="1456" t="s">
        <v>4554</v>
      </c>
      <c r="O498" s="1286" t="s">
        <v>109</v>
      </c>
      <c r="P498" s="1287" t="s">
        <v>89</v>
      </c>
      <c r="Q498" s="1400">
        <v>43774</v>
      </c>
      <c r="R498" s="1401">
        <v>43788</v>
      </c>
      <c r="S498" s="1634">
        <f ca="1" t="shared" si="29"/>
        <v>116</v>
      </c>
      <c r="T498" s="1305" t="s">
        <v>47</v>
      </c>
      <c r="U498" s="1734"/>
      <c r="V498" s="1257"/>
      <c r="W498" s="1736"/>
    </row>
    <row r="499" s="19" customFormat="1" ht="15.75" customHeight="1" spans="1:21">
      <c r="A499" s="1752"/>
      <c r="B499" s="1753"/>
      <c r="C499" s="1752"/>
      <c r="D499" s="1752"/>
      <c r="E499" s="503"/>
      <c r="F499" s="353"/>
      <c r="G499" s="503"/>
      <c r="H499" s="353"/>
      <c r="I499" s="1752"/>
      <c r="J499" s="353"/>
      <c r="K499" s="1754"/>
      <c r="L499" s="1755"/>
      <c r="M499" s="503"/>
      <c r="N499" s="353"/>
      <c r="O499" s="1752"/>
      <c r="P499" s="1756"/>
      <c r="Q499" s="1497"/>
      <c r="R499" s="1757"/>
      <c r="S499" s="1752"/>
      <c r="T499" s="1752"/>
      <c r="U499" s="1752"/>
    </row>
  </sheetData>
  <autoFilter ref="A1:IV498">
    <extLst/>
  </autoFilter>
  <conditionalFormatting sqref="I2">
    <cfRule type="cellIs" dxfId="1" priority="2067" operator="greaterThan">
      <formula>180</formula>
    </cfRule>
  </conditionalFormatting>
  <conditionalFormatting sqref="F3">
    <cfRule type="duplicateValues" dxfId="0" priority="2071"/>
  </conditionalFormatting>
  <conditionalFormatting sqref="I3">
    <cfRule type="cellIs" dxfId="1" priority="2068" operator="greaterThan">
      <formula>180</formula>
    </cfRule>
    <cfRule type="cellIs" dxfId="1" priority="2069" operator="greaterThan">
      <formula>260</formula>
    </cfRule>
    <cfRule type="cellIs" dxfId="1" priority="2070" operator="greaterThan">
      <formula>330</formula>
    </cfRule>
  </conditionalFormatting>
  <conditionalFormatting sqref="F4">
    <cfRule type="duplicateValues" dxfId="0" priority="2066"/>
  </conditionalFormatting>
  <conditionalFormatting sqref="I4">
    <cfRule type="cellIs" dxfId="1" priority="2063" operator="greaterThan">
      <formula>180</formula>
    </cfRule>
    <cfRule type="cellIs" dxfId="1" priority="2064" operator="greaterThan">
      <formula>260</formula>
    </cfRule>
    <cfRule type="cellIs" dxfId="1" priority="2065" operator="greaterThan">
      <formula>330</formula>
    </cfRule>
  </conditionalFormatting>
  <conditionalFormatting sqref="F5">
    <cfRule type="duplicateValues" dxfId="0" priority="2062"/>
  </conditionalFormatting>
  <conditionalFormatting sqref="I5">
    <cfRule type="cellIs" dxfId="1" priority="2059" operator="greaterThan">
      <formula>180</formula>
    </cfRule>
    <cfRule type="cellIs" dxfId="1" priority="2060" operator="greaterThan">
      <formula>260</formula>
    </cfRule>
    <cfRule type="cellIs" dxfId="1" priority="2061" operator="greaterThan">
      <formula>330</formula>
    </cfRule>
  </conditionalFormatting>
  <conditionalFormatting sqref="F6">
    <cfRule type="duplicateValues" dxfId="0" priority="2058"/>
  </conditionalFormatting>
  <conditionalFormatting sqref="I6">
    <cfRule type="cellIs" dxfId="1" priority="2055" operator="greaterThan">
      <formula>180</formula>
    </cfRule>
    <cfRule type="cellIs" dxfId="1" priority="2056" operator="greaterThan">
      <formula>260</formula>
    </cfRule>
    <cfRule type="cellIs" dxfId="1" priority="2057" operator="greaterThan">
      <formula>330</formula>
    </cfRule>
  </conditionalFormatting>
  <conditionalFormatting sqref="F7">
    <cfRule type="duplicateValues" dxfId="0" priority="2054"/>
  </conditionalFormatting>
  <conditionalFormatting sqref="I7">
    <cfRule type="cellIs" dxfId="1" priority="2051" operator="greaterThan">
      <formula>180</formula>
    </cfRule>
    <cfRule type="cellIs" dxfId="1" priority="2052" operator="greaterThan">
      <formula>260</formula>
    </cfRule>
    <cfRule type="cellIs" dxfId="1" priority="2053" operator="greaterThan">
      <formula>330</formula>
    </cfRule>
  </conditionalFormatting>
  <conditionalFormatting sqref="F8">
    <cfRule type="duplicateValues" dxfId="0" priority="2047"/>
  </conditionalFormatting>
  <conditionalFormatting sqref="I8">
    <cfRule type="cellIs" dxfId="1" priority="2048" operator="greaterThan">
      <formula>180</formula>
    </cfRule>
    <cfRule type="cellIs" dxfId="1" priority="2049" operator="greaterThan">
      <formula>260</formula>
    </cfRule>
    <cfRule type="cellIs" dxfId="1" priority="2050" operator="greaterThan">
      <formula>330</formula>
    </cfRule>
  </conditionalFormatting>
  <conditionalFormatting sqref="F9">
    <cfRule type="duplicateValues" dxfId="0" priority="2043"/>
  </conditionalFormatting>
  <conditionalFormatting sqref="I9">
    <cfRule type="cellIs" dxfId="1" priority="2044" operator="greaterThan">
      <formula>180</formula>
    </cfRule>
    <cfRule type="cellIs" dxfId="1" priority="2045" operator="greaterThan">
      <formula>260</formula>
    </cfRule>
    <cfRule type="cellIs" dxfId="1" priority="2046" operator="greaterThan">
      <formula>330</formula>
    </cfRule>
  </conditionalFormatting>
  <conditionalFormatting sqref="F10">
    <cfRule type="duplicateValues" dxfId="0" priority="2039"/>
  </conditionalFormatting>
  <conditionalFormatting sqref="I10">
    <cfRule type="cellIs" dxfId="1" priority="2040" operator="greaterThan">
      <formula>180</formula>
    </cfRule>
    <cfRule type="cellIs" dxfId="1" priority="2041" operator="greaterThan">
      <formula>260</formula>
    </cfRule>
    <cfRule type="cellIs" dxfId="1" priority="2042" operator="greaterThan">
      <formula>330</formula>
    </cfRule>
  </conditionalFormatting>
  <conditionalFormatting sqref="F11">
    <cfRule type="duplicateValues" dxfId="0" priority="2038"/>
  </conditionalFormatting>
  <conditionalFormatting sqref="I11">
    <cfRule type="cellIs" dxfId="1" priority="2035" operator="greaterThan">
      <formula>180</formula>
    </cfRule>
    <cfRule type="cellIs" dxfId="1" priority="2036" operator="greaterThan">
      <formula>260</formula>
    </cfRule>
    <cfRule type="cellIs" dxfId="1" priority="2037" operator="greaterThan">
      <formula>330</formula>
    </cfRule>
  </conditionalFormatting>
  <conditionalFormatting sqref="F12">
    <cfRule type="duplicateValues" dxfId="0" priority="2034"/>
  </conditionalFormatting>
  <conditionalFormatting sqref="I12">
    <cfRule type="cellIs" dxfId="1" priority="2031" operator="greaterThan">
      <formula>180</formula>
    </cfRule>
    <cfRule type="cellIs" dxfId="1" priority="2032" operator="greaterThan">
      <formula>260</formula>
    </cfRule>
    <cfRule type="cellIs" dxfId="1" priority="2033" operator="greaterThan">
      <formula>330</formula>
    </cfRule>
  </conditionalFormatting>
  <conditionalFormatting sqref="F13">
    <cfRule type="duplicateValues" dxfId="0" priority="2030"/>
  </conditionalFormatting>
  <conditionalFormatting sqref="I13">
    <cfRule type="cellIs" dxfId="1" priority="2027" operator="greaterThan">
      <formula>180</formula>
    </cfRule>
    <cfRule type="cellIs" dxfId="1" priority="2028" operator="greaterThan">
      <formula>260</formula>
    </cfRule>
    <cfRule type="cellIs" dxfId="1" priority="2029" operator="greaterThan">
      <formula>330</formula>
    </cfRule>
  </conditionalFormatting>
  <conditionalFormatting sqref="F14">
    <cfRule type="duplicateValues" dxfId="0" priority="2023"/>
  </conditionalFormatting>
  <conditionalFormatting sqref="I14">
    <cfRule type="cellIs" dxfId="1" priority="2024" operator="greaterThan">
      <formula>180</formula>
    </cfRule>
    <cfRule type="cellIs" dxfId="1" priority="2025" operator="greaterThan">
      <formula>260</formula>
    </cfRule>
    <cfRule type="cellIs" dxfId="1" priority="2026" operator="greaterThan">
      <formula>330</formula>
    </cfRule>
  </conditionalFormatting>
  <conditionalFormatting sqref="F15">
    <cfRule type="duplicateValues" dxfId="0" priority="2022"/>
  </conditionalFormatting>
  <conditionalFormatting sqref="I15">
    <cfRule type="cellIs" dxfId="1" priority="2019" operator="greaterThan">
      <formula>180</formula>
    </cfRule>
    <cfRule type="cellIs" dxfId="1" priority="2020" operator="greaterThan">
      <formula>260</formula>
    </cfRule>
    <cfRule type="cellIs" dxfId="1" priority="2021" operator="greaterThan">
      <formula>330</formula>
    </cfRule>
  </conditionalFormatting>
  <conditionalFormatting sqref="F16">
    <cfRule type="duplicateValues" dxfId="0" priority="2018"/>
  </conditionalFormatting>
  <conditionalFormatting sqref="I16">
    <cfRule type="cellIs" dxfId="1" priority="2015" operator="greaterThan">
      <formula>180</formula>
    </cfRule>
    <cfRule type="cellIs" dxfId="1" priority="2016" operator="greaterThan">
      <formula>260</formula>
    </cfRule>
    <cfRule type="cellIs" dxfId="1" priority="2017" operator="greaterThan">
      <formula>330</formula>
    </cfRule>
  </conditionalFormatting>
  <conditionalFormatting sqref="F17">
    <cfRule type="duplicateValues" dxfId="0" priority="2014"/>
  </conditionalFormatting>
  <conditionalFormatting sqref="I17">
    <cfRule type="cellIs" dxfId="1" priority="2011" operator="greaterThan">
      <formula>180</formula>
    </cfRule>
    <cfRule type="cellIs" dxfId="1" priority="2012" operator="greaterThan">
      <formula>260</formula>
    </cfRule>
    <cfRule type="cellIs" dxfId="1" priority="2013" operator="greaterThan">
      <formula>330</formula>
    </cfRule>
  </conditionalFormatting>
  <conditionalFormatting sqref="F20">
    <cfRule type="duplicateValues" dxfId="0" priority="2010"/>
  </conditionalFormatting>
  <conditionalFormatting sqref="I20">
    <cfRule type="cellIs" dxfId="1" priority="2007" operator="greaterThan">
      <formula>180</formula>
    </cfRule>
    <cfRule type="cellIs" dxfId="1" priority="2008" operator="greaterThan">
      <formula>260</formula>
    </cfRule>
    <cfRule type="cellIs" dxfId="1" priority="2009" operator="greaterThan">
      <formula>330</formula>
    </cfRule>
  </conditionalFormatting>
  <conditionalFormatting sqref="F21">
    <cfRule type="duplicateValues" dxfId="0" priority="2002"/>
  </conditionalFormatting>
  <conditionalFormatting sqref="I21">
    <cfRule type="cellIs" dxfId="1" priority="1999" operator="greaterThan">
      <formula>180</formula>
    </cfRule>
    <cfRule type="cellIs" dxfId="1" priority="2000" operator="greaterThan">
      <formula>260</formula>
    </cfRule>
    <cfRule type="cellIs" dxfId="1" priority="2001" operator="greaterThan">
      <formula>330</formula>
    </cfRule>
  </conditionalFormatting>
  <conditionalFormatting sqref="F22">
    <cfRule type="duplicateValues" dxfId="0" priority="1995"/>
  </conditionalFormatting>
  <conditionalFormatting sqref="I22">
    <cfRule type="cellIs" dxfId="1" priority="1996" operator="greaterThan">
      <formula>180</formula>
    </cfRule>
    <cfRule type="cellIs" dxfId="1" priority="1997" operator="greaterThan">
      <formula>260</formula>
    </cfRule>
    <cfRule type="cellIs" dxfId="1" priority="1998" operator="greaterThan">
      <formula>330</formula>
    </cfRule>
  </conditionalFormatting>
  <conditionalFormatting sqref="F23">
    <cfRule type="duplicateValues" dxfId="0" priority="1991"/>
  </conditionalFormatting>
  <conditionalFormatting sqref="I23">
    <cfRule type="cellIs" dxfId="1" priority="1992" operator="greaterThan">
      <formula>180</formula>
    </cfRule>
    <cfRule type="cellIs" dxfId="1" priority="1993" operator="greaterThan">
      <formula>260</formula>
    </cfRule>
    <cfRule type="cellIs" dxfId="1" priority="1994" operator="greaterThan">
      <formula>330</formula>
    </cfRule>
  </conditionalFormatting>
  <conditionalFormatting sqref="F24">
    <cfRule type="duplicateValues" dxfId="0" priority="1990"/>
  </conditionalFormatting>
  <conditionalFormatting sqref="I24">
    <cfRule type="cellIs" dxfId="1" priority="1987" operator="greaterThan">
      <formula>180</formula>
    </cfRule>
    <cfRule type="cellIs" dxfId="1" priority="1988" operator="greaterThan">
      <formula>260</formula>
    </cfRule>
    <cfRule type="cellIs" dxfId="1" priority="1989" operator="greaterThan">
      <formula>330</formula>
    </cfRule>
  </conditionalFormatting>
  <conditionalFormatting sqref="F25">
    <cfRule type="duplicateValues" dxfId="0" priority="1986"/>
  </conditionalFormatting>
  <conditionalFormatting sqref="I25">
    <cfRule type="cellIs" dxfId="1" priority="1983" operator="greaterThan">
      <formula>180</formula>
    </cfRule>
    <cfRule type="cellIs" dxfId="1" priority="1984" operator="greaterThan">
      <formula>260</formula>
    </cfRule>
    <cfRule type="cellIs" dxfId="1" priority="1985" operator="greaterThan">
      <formula>330</formula>
    </cfRule>
  </conditionalFormatting>
  <conditionalFormatting sqref="F26">
    <cfRule type="duplicateValues" dxfId="0" priority="1982"/>
  </conditionalFormatting>
  <conditionalFormatting sqref="I26">
    <cfRule type="cellIs" dxfId="1" priority="1979" operator="greaterThan">
      <formula>180</formula>
    </cfRule>
    <cfRule type="cellIs" dxfId="1" priority="1980" operator="greaterThan">
      <formula>260</formula>
    </cfRule>
    <cfRule type="cellIs" dxfId="1" priority="1981" operator="greaterThan">
      <formula>330</formula>
    </cfRule>
  </conditionalFormatting>
  <conditionalFormatting sqref="F27">
    <cfRule type="duplicateValues" dxfId="0" priority="1975"/>
  </conditionalFormatting>
  <conditionalFormatting sqref="I27">
    <cfRule type="cellIs" dxfId="1" priority="1976" operator="greaterThan">
      <formula>180</formula>
    </cfRule>
    <cfRule type="cellIs" dxfId="1" priority="1977" operator="greaterThan">
      <formula>260</formula>
    </cfRule>
    <cfRule type="cellIs" dxfId="1" priority="1978" operator="greaterThan">
      <formula>330</formula>
    </cfRule>
  </conditionalFormatting>
  <conditionalFormatting sqref="F28">
    <cfRule type="duplicateValues" dxfId="0" priority="1971"/>
  </conditionalFormatting>
  <conditionalFormatting sqref="I28">
    <cfRule type="cellIs" dxfId="1" priority="1972" operator="greaterThan">
      <formula>180</formula>
    </cfRule>
    <cfRule type="cellIs" dxfId="1" priority="1973" operator="greaterThan">
      <formula>260</formula>
    </cfRule>
    <cfRule type="cellIs" dxfId="1" priority="1974" operator="greaterThan">
      <formula>330</formula>
    </cfRule>
  </conditionalFormatting>
  <conditionalFormatting sqref="F29">
    <cfRule type="duplicateValues" dxfId="0" priority="1970"/>
  </conditionalFormatting>
  <conditionalFormatting sqref="I29">
    <cfRule type="cellIs" dxfId="1" priority="1967" operator="greaterThan">
      <formula>180</formula>
    </cfRule>
    <cfRule type="cellIs" dxfId="1" priority="1968" operator="greaterThan">
      <formula>260</formula>
    </cfRule>
    <cfRule type="cellIs" dxfId="1" priority="1969" operator="greaterThan">
      <formula>330</formula>
    </cfRule>
  </conditionalFormatting>
  <conditionalFormatting sqref="F30">
    <cfRule type="duplicateValues" dxfId="0" priority="1963"/>
  </conditionalFormatting>
  <conditionalFormatting sqref="I30">
    <cfRule type="cellIs" dxfId="1" priority="1964" operator="greaterThan">
      <formula>180</formula>
    </cfRule>
    <cfRule type="cellIs" dxfId="1" priority="1965" operator="greaterThan">
      <formula>260</formula>
    </cfRule>
    <cfRule type="cellIs" dxfId="1" priority="1966" operator="greaterThan">
      <formula>330</formula>
    </cfRule>
  </conditionalFormatting>
  <conditionalFormatting sqref="F31">
    <cfRule type="duplicateValues" dxfId="0" priority="1959"/>
  </conditionalFormatting>
  <conditionalFormatting sqref="I31">
    <cfRule type="cellIs" dxfId="1" priority="1960" operator="greaterThan">
      <formula>180</formula>
    </cfRule>
    <cfRule type="cellIs" dxfId="1" priority="1961" operator="greaterThan">
      <formula>260</formula>
    </cfRule>
    <cfRule type="cellIs" dxfId="1" priority="1962" operator="greaterThan">
      <formula>330</formula>
    </cfRule>
  </conditionalFormatting>
  <conditionalFormatting sqref="F32">
    <cfRule type="duplicateValues" dxfId="0" priority="1955"/>
  </conditionalFormatting>
  <conditionalFormatting sqref="I32">
    <cfRule type="cellIs" dxfId="1" priority="1956" operator="greaterThan">
      <formula>180</formula>
    </cfRule>
    <cfRule type="cellIs" dxfId="1" priority="1957" operator="greaterThan">
      <formula>260</formula>
    </cfRule>
    <cfRule type="cellIs" dxfId="1" priority="1958" operator="greaterThan">
      <formula>330</formula>
    </cfRule>
  </conditionalFormatting>
  <conditionalFormatting sqref="F33">
    <cfRule type="duplicateValues" dxfId="0" priority="1951"/>
  </conditionalFormatting>
  <conditionalFormatting sqref="I33">
    <cfRule type="cellIs" dxfId="1" priority="1952" operator="greaterThan">
      <formula>180</formula>
    </cfRule>
    <cfRule type="cellIs" dxfId="1" priority="1953" operator="greaterThan">
      <formula>260</formula>
    </cfRule>
    <cfRule type="cellIs" dxfId="1" priority="1954" operator="greaterThan">
      <formula>330</formula>
    </cfRule>
  </conditionalFormatting>
  <conditionalFormatting sqref="F34">
    <cfRule type="duplicateValues" dxfId="0" priority="1947"/>
  </conditionalFormatting>
  <conditionalFormatting sqref="I34">
    <cfRule type="cellIs" dxfId="1" priority="1948" operator="greaterThan">
      <formula>180</formula>
    </cfRule>
    <cfRule type="cellIs" dxfId="1" priority="1949" operator="greaterThan">
      <formula>260</formula>
    </cfRule>
    <cfRule type="cellIs" dxfId="1" priority="1950" operator="greaterThan">
      <formula>330</formula>
    </cfRule>
  </conditionalFormatting>
  <conditionalFormatting sqref="F35">
    <cfRule type="duplicateValues" dxfId="0" priority="1943"/>
  </conditionalFormatting>
  <conditionalFormatting sqref="I35">
    <cfRule type="cellIs" dxfId="1" priority="1944" operator="greaterThan">
      <formula>180</formula>
    </cfRule>
    <cfRule type="cellIs" dxfId="1" priority="1945" operator="greaterThan">
      <formula>260</formula>
    </cfRule>
    <cfRule type="cellIs" dxfId="1" priority="1946" operator="greaterThan">
      <formula>330</formula>
    </cfRule>
  </conditionalFormatting>
  <conditionalFormatting sqref="F36">
    <cfRule type="duplicateValues" dxfId="0" priority="1942"/>
  </conditionalFormatting>
  <conditionalFormatting sqref="I36">
    <cfRule type="cellIs" dxfId="1" priority="1939" operator="greaterThan">
      <formula>180</formula>
    </cfRule>
    <cfRule type="cellIs" dxfId="1" priority="1940" operator="greaterThan">
      <formula>260</formula>
    </cfRule>
    <cfRule type="cellIs" dxfId="1" priority="1941" operator="greaterThan">
      <formula>330</formula>
    </cfRule>
  </conditionalFormatting>
  <conditionalFormatting sqref="F37">
    <cfRule type="duplicateValues" dxfId="0" priority="1935"/>
  </conditionalFormatting>
  <conditionalFormatting sqref="I37">
    <cfRule type="cellIs" dxfId="1" priority="1936" operator="greaterThan">
      <formula>180</formula>
    </cfRule>
    <cfRule type="cellIs" dxfId="1" priority="1937" operator="greaterThan">
      <formula>260</formula>
    </cfRule>
    <cfRule type="cellIs" dxfId="1" priority="1938" operator="greaterThan">
      <formula>330</formula>
    </cfRule>
  </conditionalFormatting>
  <conditionalFormatting sqref="F38">
    <cfRule type="duplicateValues" dxfId="0" priority="1934"/>
  </conditionalFormatting>
  <conditionalFormatting sqref="I38">
    <cfRule type="cellIs" dxfId="1" priority="1931" operator="greaterThan">
      <formula>180</formula>
    </cfRule>
    <cfRule type="cellIs" dxfId="1" priority="1932" operator="greaterThan">
      <formula>260</formula>
    </cfRule>
    <cfRule type="cellIs" dxfId="1" priority="1933" operator="greaterThan">
      <formula>330</formula>
    </cfRule>
  </conditionalFormatting>
  <conditionalFormatting sqref="F39">
    <cfRule type="duplicateValues" dxfId="0" priority="1927"/>
  </conditionalFormatting>
  <conditionalFormatting sqref="I39">
    <cfRule type="cellIs" dxfId="1" priority="1928" operator="greaterThan">
      <formula>180</formula>
    </cfRule>
    <cfRule type="cellIs" dxfId="1" priority="1929" operator="greaterThan">
      <formula>260</formula>
    </cfRule>
    <cfRule type="cellIs" dxfId="1" priority="1930" operator="greaterThan">
      <formula>330</formula>
    </cfRule>
  </conditionalFormatting>
  <conditionalFormatting sqref="F40">
    <cfRule type="duplicateValues" dxfId="0" priority="1923"/>
  </conditionalFormatting>
  <conditionalFormatting sqref="I40">
    <cfRule type="cellIs" dxfId="1" priority="1924" operator="greaterThan">
      <formula>180</formula>
    </cfRule>
    <cfRule type="cellIs" dxfId="1" priority="1925" operator="greaterThan">
      <formula>260</formula>
    </cfRule>
    <cfRule type="cellIs" dxfId="1" priority="1926" operator="greaterThan">
      <formula>330</formula>
    </cfRule>
  </conditionalFormatting>
  <conditionalFormatting sqref="F41">
    <cfRule type="duplicateValues" dxfId="0" priority="1919"/>
  </conditionalFormatting>
  <conditionalFormatting sqref="I41">
    <cfRule type="cellIs" dxfId="1" priority="1920" operator="greaterThan">
      <formula>180</formula>
    </cfRule>
    <cfRule type="cellIs" dxfId="1" priority="1921" operator="greaterThan">
      <formula>260</formula>
    </cfRule>
    <cfRule type="cellIs" dxfId="1" priority="1922" operator="greaterThan">
      <formula>330</formula>
    </cfRule>
  </conditionalFormatting>
  <conditionalFormatting sqref="F42">
    <cfRule type="duplicateValues" dxfId="0" priority="1915"/>
  </conditionalFormatting>
  <conditionalFormatting sqref="I42">
    <cfRule type="cellIs" dxfId="1" priority="1916" operator="greaterThan">
      <formula>180</formula>
    </cfRule>
    <cfRule type="cellIs" dxfId="1" priority="1917" operator="greaterThan">
      <formula>260</formula>
    </cfRule>
    <cfRule type="cellIs" dxfId="1" priority="1918" operator="greaterThan">
      <formula>330</formula>
    </cfRule>
  </conditionalFormatting>
  <conditionalFormatting sqref="F43">
    <cfRule type="duplicateValues" dxfId="0" priority="1911"/>
  </conditionalFormatting>
  <conditionalFormatting sqref="I43">
    <cfRule type="cellIs" dxfId="1" priority="1912" operator="greaterThan">
      <formula>180</formula>
    </cfRule>
    <cfRule type="cellIs" dxfId="1" priority="1913" operator="greaterThan">
      <formula>260</formula>
    </cfRule>
    <cfRule type="cellIs" dxfId="1" priority="1914" operator="greaterThan">
      <formula>330</formula>
    </cfRule>
  </conditionalFormatting>
  <conditionalFormatting sqref="F44">
    <cfRule type="duplicateValues" dxfId="0" priority="1903"/>
  </conditionalFormatting>
  <conditionalFormatting sqref="I44">
    <cfRule type="cellIs" dxfId="1" priority="1904" operator="greaterThan">
      <formula>180</formula>
    </cfRule>
    <cfRule type="cellIs" dxfId="1" priority="1905" operator="greaterThan">
      <formula>260</formula>
    </cfRule>
    <cfRule type="cellIs" dxfId="1" priority="1906" operator="greaterThan">
      <formula>330</formula>
    </cfRule>
  </conditionalFormatting>
  <conditionalFormatting sqref="F45">
    <cfRule type="duplicateValues" dxfId="0" priority="1899"/>
  </conditionalFormatting>
  <conditionalFormatting sqref="I45">
    <cfRule type="cellIs" dxfId="1" priority="1900" operator="greaterThan">
      <formula>180</formula>
    </cfRule>
    <cfRule type="cellIs" dxfId="1" priority="1901" operator="greaterThan">
      <formula>260</formula>
    </cfRule>
    <cfRule type="cellIs" dxfId="1" priority="1902" operator="greaterThan">
      <formula>330</formula>
    </cfRule>
  </conditionalFormatting>
  <conditionalFormatting sqref="F46">
    <cfRule type="duplicateValues" dxfId="0" priority="1907"/>
  </conditionalFormatting>
  <conditionalFormatting sqref="I46">
    <cfRule type="cellIs" dxfId="1" priority="1908" operator="greaterThan">
      <formula>180</formula>
    </cfRule>
    <cfRule type="cellIs" dxfId="1" priority="1909" operator="greaterThan">
      <formula>260</formula>
    </cfRule>
    <cfRule type="cellIs" dxfId="1" priority="1910" operator="greaterThan">
      <formula>330</formula>
    </cfRule>
  </conditionalFormatting>
  <conditionalFormatting sqref="F47">
    <cfRule type="duplicateValues" dxfId="0" priority="1895"/>
  </conditionalFormatting>
  <conditionalFormatting sqref="I47">
    <cfRule type="cellIs" dxfId="1" priority="1896" operator="greaterThan">
      <formula>180</formula>
    </cfRule>
    <cfRule type="cellIs" dxfId="1" priority="1897" operator="greaterThan">
      <formula>260</formula>
    </cfRule>
    <cfRule type="cellIs" dxfId="1" priority="1898" operator="greaterThan">
      <formula>330</formula>
    </cfRule>
  </conditionalFormatting>
  <conditionalFormatting sqref="F48">
    <cfRule type="duplicateValues" dxfId="0" priority="1887"/>
  </conditionalFormatting>
  <conditionalFormatting sqref="I48">
    <cfRule type="cellIs" dxfId="1" priority="1888" operator="greaterThan">
      <formula>180</formula>
    </cfRule>
    <cfRule type="cellIs" dxfId="1" priority="1889" operator="greaterThan">
      <formula>260</formula>
    </cfRule>
    <cfRule type="cellIs" dxfId="1" priority="1890" operator="greaterThan">
      <formula>330</formula>
    </cfRule>
  </conditionalFormatting>
  <conditionalFormatting sqref="F49">
    <cfRule type="duplicateValues" dxfId="0" priority="1894"/>
  </conditionalFormatting>
  <conditionalFormatting sqref="I49">
    <cfRule type="cellIs" dxfId="1" priority="1891" operator="greaterThan">
      <formula>180</formula>
    </cfRule>
    <cfRule type="cellIs" dxfId="1" priority="1892" operator="greaterThan">
      <formula>260</formula>
    </cfRule>
    <cfRule type="cellIs" dxfId="1" priority="1893" operator="greaterThan">
      <formula>330</formula>
    </cfRule>
  </conditionalFormatting>
  <conditionalFormatting sqref="F50">
    <cfRule type="duplicateValues" dxfId="0" priority="1886"/>
  </conditionalFormatting>
  <conditionalFormatting sqref="I50">
    <cfRule type="cellIs" dxfId="1" priority="1883" operator="greaterThan">
      <formula>180</formula>
    </cfRule>
    <cfRule type="cellIs" dxfId="1" priority="1884" operator="greaterThan">
      <formula>260</formula>
    </cfRule>
    <cfRule type="cellIs" dxfId="1" priority="1885" operator="greaterThan">
      <formula>330</formula>
    </cfRule>
  </conditionalFormatting>
  <conditionalFormatting sqref="F51">
    <cfRule type="duplicateValues" dxfId="0" priority="1882"/>
  </conditionalFormatting>
  <conditionalFormatting sqref="I51">
    <cfRule type="cellIs" dxfId="1" priority="1879" operator="greaterThan">
      <formula>180</formula>
    </cfRule>
    <cfRule type="cellIs" dxfId="1" priority="1880" operator="greaterThan">
      <formula>260</formula>
    </cfRule>
    <cfRule type="cellIs" dxfId="1" priority="1881" operator="greaterThan">
      <formula>330</formula>
    </cfRule>
  </conditionalFormatting>
  <conditionalFormatting sqref="F52">
    <cfRule type="duplicateValues" dxfId="0" priority="1878"/>
  </conditionalFormatting>
  <conditionalFormatting sqref="I52">
    <cfRule type="cellIs" dxfId="1" priority="1875" operator="greaterThan">
      <formula>180</formula>
    </cfRule>
    <cfRule type="cellIs" dxfId="1" priority="1876" operator="greaterThan">
      <formula>260</formula>
    </cfRule>
    <cfRule type="cellIs" dxfId="1" priority="1877" operator="greaterThan">
      <formula>330</formula>
    </cfRule>
  </conditionalFormatting>
  <conditionalFormatting sqref="F53">
    <cfRule type="duplicateValues" dxfId="0" priority="1871"/>
  </conditionalFormatting>
  <conditionalFormatting sqref="I53">
    <cfRule type="cellIs" dxfId="1" priority="1872" operator="greaterThan">
      <formula>180</formula>
    </cfRule>
    <cfRule type="cellIs" dxfId="1" priority="1873" operator="greaterThan">
      <formula>260</formula>
    </cfRule>
    <cfRule type="cellIs" dxfId="1" priority="1874" operator="greaterThan">
      <formula>330</formula>
    </cfRule>
  </conditionalFormatting>
  <conditionalFormatting sqref="F54">
    <cfRule type="duplicateValues" dxfId="0" priority="1870"/>
  </conditionalFormatting>
  <conditionalFormatting sqref="I54">
    <cfRule type="cellIs" dxfId="1" priority="1867" operator="greaterThan">
      <formula>180</formula>
    </cfRule>
    <cfRule type="cellIs" dxfId="1" priority="1868" operator="greaterThan">
      <formula>260</formula>
    </cfRule>
    <cfRule type="cellIs" dxfId="1" priority="1869" operator="greaterThan">
      <formula>330</formula>
    </cfRule>
  </conditionalFormatting>
  <conditionalFormatting sqref="F55">
    <cfRule type="duplicateValues" dxfId="0" priority="1866"/>
  </conditionalFormatting>
  <conditionalFormatting sqref="I55">
    <cfRule type="cellIs" dxfId="1" priority="1863" operator="greaterThan">
      <formula>180</formula>
    </cfRule>
    <cfRule type="cellIs" dxfId="1" priority="1864" operator="greaterThan">
      <formula>260</formula>
    </cfRule>
    <cfRule type="cellIs" dxfId="1" priority="1865" operator="greaterThan">
      <formula>330</formula>
    </cfRule>
  </conditionalFormatting>
  <conditionalFormatting sqref="F56">
    <cfRule type="duplicateValues" dxfId="0" priority="1862"/>
  </conditionalFormatting>
  <conditionalFormatting sqref="I56">
    <cfRule type="cellIs" dxfId="1" priority="1859" operator="greaterThan">
      <formula>180</formula>
    </cfRule>
    <cfRule type="cellIs" dxfId="1" priority="1860" operator="greaterThan">
      <formula>260</formula>
    </cfRule>
    <cfRule type="cellIs" dxfId="1" priority="1861" operator="greaterThan">
      <formula>330</formula>
    </cfRule>
  </conditionalFormatting>
  <conditionalFormatting sqref="F57">
    <cfRule type="duplicateValues" dxfId="0" priority="1858"/>
  </conditionalFormatting>
  <conditionalFormatting sqref="I57">
    <cfRule type="cellIs" dxfId="1" priority="1855" operator="greaterThan">
      <formula>180</formula>
    </cfRule>
    <cfRule type="cellIs" dxfId="1" priority="1856" operator="greaterThan">
      <formula>260</formula>
    </cfRule>
    <cfRule type="cellIs" dxfId="1" priority="1857" operator="greaterThan">
      <formula>330</formula>
    </cfRule>
  </conditionalFormatting>
  <conditionalFormatting sqref="F58">
    <cfRule type="duplicateValues" dxfId="0" priority="1854"/>
  </conditionalFormatting>
  <conditionalFormatting sqref="I58">
    <cfRule type="cellIs" dxfId="1" priority="1851" operator="greaterThan">
      <formula>180</formula>
    </cfRule>
    <cfRule type="cellIs" dxfId="1" priority="1852" operator="greaterThan">
      <formula>260</formula>
    </cfRule>
    <cfRule type="cellIs" dxfId="1" priority="1853" operator="greaterThan">
      <formula>330</formula>
    </cfRule>
  </conditionalFormatting>
  <conditionalFormatting sqref="N58">
    <cfRule type="duplicateValues" dxfId="0" priority="1850"/>
  </conditionalFormatting>
  <conditionalFormatting sqref="F59">
    <cfRule type="duplicateValues" dxfId="0" priority="1845"/>
  </conditionalFormatting>
  <conditionalFormatting sqref="I59">
    <cfRule type="cellIs" dxfId="1" priority="1842" operator="greaterThan">
      <formula>180</formula>
    </cfRule>
    <cfRule type="cellIs" dxfId="1" priority="1843" operator="greaterThan">
      <formula>260</formula>
    </cfRule>
    <cfRule type="cellIs" dxfId="1" priority="1844" operator="greaterThan">
      <formula>330</formula>
    </cfRule>
  </conditionalFormatting>
  <conditionalFormatting sqref="F60">
    <cfRule type="duplicateValues" dxfId="0" priority="1849"/>
  </conditionalFormatting>
  <conditionalFormatting sqref="I60">
    <cfRule type="cellIs" dxfId="1" priority="1846" operator="greaterThan">
      <formula>180</formula>
    </cfRule>
    <cfRule type="cellIs" dxfId="1" priority="1847" operator="greaterThan">
      <formula>260</formula>
    </cfRule>
    <cfRule type="cellIs" dxfId="1" priority="1848" operator="greaterThan">
      <formula>330</formula>
    </cfRule>
  </conditionalFormatting>
  <conditionalFormatting sqref="F61">
    <cfRule type="duplicateValues" dxfId="0" priority="1837"/>
  </conditionalFormatting>
  <conditionalFormatting sqref="I61">
    <cfRule type="cellIs" dxfId="1" priority="1834" operator="greaterThan">
      <formula>180</formula>
    </cfRule>
    <cfRule type="cellIs" dxfId="1" priority="1835" operator="greaterThan">
      <formula>260</formula>
    </cfRule>
    <cfRule type="cellIs" dxfId="1" priority="1836" operator="greaterThan">
      <formula>330</formula>
    </cfRule>
  </conditionalFormatting>
  <conditionalFormatting sqref="F62">
    <cfRule type="duplicateValues" dxfId="0" priority="1838"/>
  </conditionalFormatting>
  <conditionalFormatting sqref="I62">
    <cfRule type="cellIs" dxfId="1" priority="1839" operator="greaterThan">
      <formula>180</formula>
    </cfRule>
    <cfRule type="cellIs" dxfId="1" priority="1840" operator="greaterThan">
      <formula>260</formula>
    </cfRule>
    <cfRule type="cellIs" dxfId="1" priority="1841" operator="greaterThan">
      <formula>330</formula>
    </cfRule>
  </conditionalFormatting>
  <conditionalFormatting sqref="F63">
    <cfRule type="duplicateValues" dxfId="0" priority="1830"/>
  </conditionalFormatting>
  <conditionalFormatting sqref="I63">
    <cfRule type="cellIs" dxfId="1" priority="1831" operator="greaterThan">
      <formula>180</formula>
    </cfRule>
    <cfRule type="cellIs" dxfId="1" priority="1832" operator="greaterThan">
      <formula>260</formula>
    </cfRule>
    <cfRule type="cellIs" dxfId="1" priority="1833" operator="greaterThan">
      <formula>330</formula>
    </cfRule>
  </conditionalFormatting>
  <conditionalFormatting sqref="F64">
    <cfRule type="duplicateValues" dxfId="0" priority="1829"/>
  </conditionalFormatting>
  <conditionalFormatting sqref="I64">
    <cfRule type="cellIs" dxfId="1" priority="1826" operator="greaterThan">
      <formula>180</formula>
    </cfRule>
    <cfRule type="cellIs" dxfId="1" priority="1827" operator="greaterThan">
      <formula>260</formula>
    </cfRule>
    <cfRule type="cellIs" dxfId="1" priority="1828" operator="greaterThan">
      <formula>330</formula>
    </cfRule>
  </conditionalFormatting>
  <conditionalFormatting sqref="F65">
    <cfRule type="duplicateValues" dxfId="0" priority="1825"/>
  </conditionalFormatting>
  <conditionalFormatting sqref="I65">
    <cfRule type="cellIs" dxfId="1" priority="1822" operator="greaterThan">
      <formula>180</formula>
    </cfRule>
    <cfRule type="cellIs" dxfId="1" priority="1823" operator="greaterThan">
      <formula>260</formula>
    </cfRule>
    <cfRule type="cellIs" dxfId="1" priority="1824" operator="greaterThan">
      <formula>330</formula>
    </cfRule>
  </conditionalFormatting>
  <conditionalFormatting sqref="F66">
    <cfRule type="duplicateValues" dxfId="0" priority="1821"/>
  </conditionalFormatting>
  <conditionalFormatting sqref="I66">
    <cfRule type="cellIs" dxfId="1" priority="1818" operator="greaterThan">
      <formula>180</formula>
    </cfRule>
    <cfRule type="cellIs" dxfId="1" priority="1819" operator="greaterThan">
      <formula>260</formula>
    </cfRule>
    <cfRule type="cellIs" dxfId="1" priority="1820" operator="greaterThan">
      <formula>330</formula>
    </cfRule>
  </conditionalFormatting>
  <conditionalFormatting sqref="F67">
    <cfRule type="duplicateValues" dxfId="0" priority="1817"/>
  </conditionalFormatting>
  <conditionalFormatting sqref="I67">
    <cfRule type="cellIs" dxfId="1" priority="1814" operator="greaterThan">
      <formula>180</formula>
    </cfRule>
    <cfRule type="cellIs" dxfId="1" priority="1815" operator="greaterThan">
      <formula>260</formula>
    </cfRule>
    <cfRule type="cellIs" dxfId="1" priority="1816" operator="greaterThan">
      <formula>330</formula>
    </cfRule>
  </conditionalFormatting>
  <conditionalFormatting sqref="F68">
    <cfRule type="duplicateValues" dxfId="0" priority="1813"/>
  </conditionalFormatting>
  <conditionalFormatting sqref="I68">
    <cfRule type="cellIs" dxfId="1" priority="1810" operator="greaterThan">
      <formula>180</formula>
    </cfRule>
    <cfRule type="cellIs" dxfId="1" priority="1811" operator="greaterThan">
      <formula>260</formula>
    </cfRule>
    <cfRule type="cellIs" dxfId="1" priority="1812" operator="greaterThan">
      <formula>330</formula>
    </cfRule>
  </conditionalFormatting>
  <conditionalFormatting sqref="N68">
    <cfRule type="duplicateValues" dxfId="0" priority="1809"/>
  </conditionalFormatting>
  <conditionalFormatting sqref="F69">
    <cfRule type="duplicateValues" dxfId="0" priority="1808"/>
  </conditionalFormatting>
  <conditionalFormatting sqref="I69">
    <cfRule type="cellIs" dxfId="1" priority="1805" operator="greaterThan">
      <formula>180</formula>
    </cfRule>
    <cfRule type="cellIs" dxfId="1" priority="1806" operator="greaterThan">
      <formula>260</formula>
    </cfRule>
    <cfRule type="cellIs" dxfId="1" priority="1807" operator="greaterThan">
      <formula>330</formula>
    </cfRule>
  </conditionalFormatting>
  <conditionalFormatting sqref="F70">
    <cfRule type="duplicateValues" dxfId="0" priority="1804"/>
  </conditionalFormatting>
  <conditionalFormatting sqref="I70">
    <cfRule type="cellIs" dxfId="1" priority="1801" operator="greaterThan">
      <formula>180</formula>
    </cfRule>
    <cfRule type="cellIs" dxfId="1" priority="1802" operator="greaterThan">
      <formula>260</formula>
    </cfRule>
    <cfRule type="cellIs" dxfId="1" priority="1803" operator="greaterThan">
      <formula>330</formula>
    </cfRule>
  </conditionalFormatting>
  <conditionalFormatting sqref="F71">
    <cfRule type="duplicateValues" dxfId="0" priority="1800"/>
  </conditionalFormatting>
  <conditionalFormatting sqref="I71">
    <cfRule type="cellIs" dxfId="1" priority="1797" operator="greaterThan">
      <formula>180</formula>
    </cfRule>
    <cfRule type="cellIs" dxfId="1" priority="1798" operator="greaterThan">
      <formula>260</formula>
    </cfRule>
    <cfRule type="cellIs" dxfId="1" priority="1799" operator="greaterThan">
      <formula>330</formula>
    </cfRule>
  </conditionalFormatting>
  <conditionalFormatting sqref="F72">
    <cfRule type="duplicateValues" dxfId="0" priority="1796"/>
  </conditionalFormatting>
  <conditionalFormatting sqref="I72">
    <cfRule type="cellIs" dxfId="1" priority="1793" operator="greaterThan">
      <formula>180</formula>
    </cfRule>
    <cfRule type="cellIs" dxfId="1" priority="1794" operator="greaterThan">
      <formula>260</formula>
    </cfRule>
    <cfRule type="cellIs" dxfId="1" priority="1795" operator="greaterThan">
      <formula>330</formula>
    </cfRule>
  </conditionalFormatting>
  <conditionalFormatting sqref="F73">
    <cfRule type="duplicateValues" dxfId="0" priority="1789"/>
  </conditionalFormatting>
  <conditionalFormatting sqref="I73">
    <cfRule type="cellIs" dxfId="1" priority="1790" operator="greaterThan">
      <formula>180</formula>
    </cfRule>
    <cfRule type="cellIs" dxfId="1" priority="1791" operator="greaterThan">
      <formula>260</formula>
    </cfRule>
    <cfRule type="cellIs" dxfId="1" priority="1792" operator="greaterThan">
      <formula>330</formula>
    </cfRule>
  </conditionalFormatting>
  <conditionalFormatting sqref="F74">
    <cfRule type="duplicateValues" dxfId="0" priority="1788"/>
  </conditionalFormatting>
  <conditionalFormatting sqref="I74">
    <cfRule type="cellIs" dxfId="1" priority="1785" operator="greaterThan">
      <formula>180</formula>
    </cfRule>
    <cfRule type="cellIs" dxfId="1" priority="1786" operator="greaterThan">
      <formula>260</formula>
    </cfRule>
    <cfRule type="cellIs" dxfId="1" priority="1787" operator="greaterThan">
      <formula>330</formula>
    </cfRule>
  </conditionalFormatting>
  <conditionalFormatting sqref="F75">
    <cfRule type="duplicateValues" dxfId="0" priority="1784"/>
  </conditionalFormatting>
  <conditionalFormatting sqref="I75">
    <cfRule type="cellIs" dxfId="1" priority="1781" operator="greaterThan">
      <formula>180</formula>
    </cfRule>
    <cfRule type="cellIs" dxfId="1" priority="1782" operator="greaterThan">
      <formula>260</formula>
    </cfRule>
    <cfRule type="cellIs" dxfId="1" priority="1783" operator="greaterThan">
      <formula>330</formula>
    </cfRule>
  </conditionalFormatting>
  <conditionalFormatting sqref="F76">
    <cfRule type="duplicateValues" dxfId="0" priority="1780"/>
  </conditionalFormatting>
  <conditionalFormatting sqref="I76">
    <cfRule type="cellIs" dxfId="1" priority="1777" operator="greaterThan">
      <formula>180</formula>
    </cfRule>
    <cfRule type="cellIs" dxfId="1" priority="1778" operator="greaterThan">
      <formula>260</formula>
    </cfRule>
    <cfRule type="cellIs" dxfId="1" priority="1779" operator="greaterThan">
      <formula>330</formula>
    </cfRule>
  </conditionalFormatting>
  <conditionalFormatting sqref="F77">
    <cfRule type="duplicateValues" dxfId="0" priority="1776"/>
  </conditionalFormatting>
  <conditionalFormatting sqref="I77">
    <cfRule type="cellIs" dxfId="1" priority="1773" operator="greaterThan">
      <formula>180</formula>
    </cfRule>
    <cfRule type="cellIs" dxfId="1" priority="1774" operator="greaterThan">
      <formula>260</formula>
    </cfRule>
    <cfRule type="cellIs" dxfId="1" priority="1775" operator="greaterThan">
      <formula>330</formula>
    </cfRule>
  </conditionalFormatting>
  <conditionalFormatting sqref="F78">
    <cfRule type="duplicateValues" dxfId="0" priority="1772"/>
  </conditionalFormatting>
  <conditionalFormatting sqref="I78">
    <cfRule type="cellIs" dxfId="1" priority="1769" operator="greaterThan">
      <formula>180</formula>
    </cfRule>
    <cfRule type="cellIs" dxfId="1" priority="1770" operator="greaterThan">
      <formula>260</formula>
    </cfRule>
    <cfRule type="cellIs" dxfId="1" priority="1771" operator="greaterThan">
      <formula>330</formula>
    </cfRule>
  </conditionalFormatting>
  <conditionalFormatting sqref="F79">
    <cfRule type="duplicateValues" dxfId="0" priority="1768"/>
  </conditionalFormatting>
  <conditionalFormatting sqref="I79">
    <cfRule type="cellIs" dxfId="1" priority="1765" operator="greaterThan">
      <formula>180</formula>
    </cfRule>
    <cfRule type="cellIs" dxfId="1" priority="1766" operator="greaterThan">
      <formula>260</formula>
    </cfRule>
    <cfRule type="cellIs" dxfId="1" priority="1767" operator="greaterThan">
      <formula>330</formula>
    </cfRule>
  </conditionalFormatting>
  <conditionalFormatting sqref="F80">
    <cfRule type="duplicateValues" dxfId="0" priority="1764"/>
  </conditionalFormatting>
  <conditionalFormatting sqref="I80">
    <cfRule type="cellIs" dxfId="1" priority="1761" operator="greaterThan">
      <formula>180</formula>
    </cfRule>
    <cfRule type="cellIs" dxfId="1" priority="1762" operator="greaterThan">
      <formula>260</formula>
    </cfRule>
    <cfRule type="cellIs" dxfId="1" priority="1763" operator="greaterThan">
      <formula>330</formula>
    </cfRule>
  </conditionalFormatting>
  <conditionalFormatting sqref="F81">
    <cfRule type="duplicateValues" dxfId="0" priority="1760"/>
  </conditionalFormatting>
  <conditionalFormatting sqref="I81">
    <cfRule type="cellIs" dxfId="1" priority="1757" operator="greaterThan">
      <formula>180</formula>
    </cfRule>
    <cfRule type="cellIs" dxfId="1" priority="1758" operator="greaterThan">
      <formula>260</formula>
    </cfRule>
    <cfRule type="cellIs" dxfId="1" priority="1759" operator="greaterThan">
      <formula>330</formula>
    </cfRule>
  </conditionalFormatting>
  <conditionalFormatting sqref="F82">
    <cfRule type="duplicateValues" dxfId="0" priority="1756"/>
  </conditionalFormatting>
  <conditionalFormatting sqref="I82">
    <cfRule type="cellIs" dxfId="1" priority="1753" operator="greaterThan">
      <formula>180</formula>
    </cfRule>
    <cfRule type="cellIs" dxfId="1" priority="1754" operator="greaterThan">
      <formula>260</formula>
    </cfRule>
    <cfRule type="cellIs" dxfId="1" priority="1755" operator="greaterThan">
      <formula>330</formula>
    </cfRule>
  </conditionalFormatting>
  <conditionalFormatting sqref="F83">
    <cfRule type="duplicateValues" dxfId="0" priority="1752"/>
  </conditionalFormatting>
  <conditionalFormatting sqref="I83">
    <cfRule type="cellIs" dxfId="1" priority="1749" operator="greaterThan">
      <formula>180</formula>
    </cfRule>
    <cfRule type="cellIs" dxfId="1" priority="1750" operator="greaterThan">
      <formula>260</formula>
    </cfRule>
    <cfRule type="cellIs" dxfId="1" priority="1751" operator="greaterThan">
      <formula>330</formula>
    </cfRule>
  </conditionalFormatting>
  <conditionalFormatting sqref="F84">
    <cfRule type="duplicateValues" dxfId="0" priority="1748"/>
  </conditionalFormatting>
  <conditionalFormatting sqref="I84">
    <cfRule type="cellIs" dxfId="1" priority="1745" operator="greaterThan">
      <formula>180</formula>
    </cfRule>
    <cfRule type="cellIs" dxfId="1" priority="1746" operator="greaterThan">
      <formula>260</formula>
    </cfRule>
    <cfRule type="cellIs" dxfId="1" priority="1747" operator="greaterThan">
      <formula>330</formula>
    </cfRule>
  </conditionalFormatting>
  <conditionalFormatting sqref="F85">
    <cfRule type="duplicateValues" dxfId="0" priority="1744"/>
  </conditionalFormatting>
  <conditionalFormatting sqref="I85">
    <cfRule type="cellIs" dxfId="1" priority="1741" operator="greaterThan">
      <formula>180</formula>
    </cfRule>
    <cfRule type="cellIs" dxfId="1" priority="1742" operator="greaterThan">
      <formula>260</formula>
    </cfRule>
    <cfRule type="cellIs" dxfId="1" priority="1743" operator="greaterThan">
      <formula>330</formula>
    </cfRule>
  </conditionalFormatting>
  <conditionalFormatting sqref="F86">
    <cfRule type="duplicateValues" dxfId="0" priority="1740"/>
  </conditionalFormatting>
  <conditionalFormatting sqref="I86">
    <cfRule type="cellIs" dxfId="1" priority="1737" operator="greaterThan">
      <formula>180</formula>
    </cfRule>
    <cfRule type="cellIs" dxfId="1" priority="1738" operator="greaterThan">
      <formula>260</formula>
    </cfRule>
    <cfRule type="cellIs" dxfId="1" priority="1739" operator="greaterThan">
      <formula>330</formula>
    </cfRule>
  </conditionalFormatting>
  <conditionalFormatting sqref="F87">
    <cfRule type="duplicateValues" dxfId="0" priority="1736"/>
  </conditionalFormatting>
  <conditionalFormatting sqref="I87">
    <cfRule type="cellIs" dxfId="1" priority="1733" operator="greaterThan">
      <formula>180</formula>
    </cfRule>
    <cfRule type="cellIs" dxfId="1" priority="1734" operator="greaterThan">
      <formula>260</formula>
    </cfRule>
    <cfRule type="cellIs" dxfId="1" priority="1735" operator="greaterThan">
      <formula>330</formula>
    </cfRule>
  </conditionalFormatting>
  <conditionalFormatting sqref="F88">
    <cfRule type="duplicateValues" dxfId="0" priority="1732"/>
  </conditionalFormatting>
  <conditionalFormatting sqref="I88">
    <cfRule type="cellIs" dxfId="1" priority="1729" operator="greaterThan">
      <formula>180</formula>
    </cfRule>
    <cfRule type="cellIs" dxfId="1" priority="1730" operator="greaterThan">
      <formula>260</formula>
    </cfRule>
    <cfRule type="cellIs" dxfId="1" priority="1731" operator="greaterThan">
      <formula>330</formula>
    </cfRule>
  </conditionalFormatting>
  <conditionalFormatting sqref="F89">
    <cfRule type="duplicateValues" dxfId="0" priority="1728"/>
  </conditionalFormatting>
  <conditionalFormatting sqref="I89">
    <cfRule type="cellIs" dxfId="1" priority="1725" operator="greaterThan">
      <formula>180</formula>
    </cfRule>
    <cfRule type="cellIs" dxfId="1" priority="1726" operator="greaterThan">
      <formula>260</formula>
    </cfRule>
    <cfRule type="cellIs" dxfId="1" priority="1727" operator="greaterThan">
      <formula>330</formula>
    </cfRule>
  </conditionalFormatting>
  <conditionalFormatting sqref="F90">
    <cfRule type="duplicateValues" dxfId="0" priority="1724"/>
  </conditionalFormatting>
  <conditionalFormatting sqref="I90">
    <cfRule type="cellIs" dxfId="1" priority="1721" operator="greaterThan">
      <formula>180</formula>
    </cfRule>
    <cfRule type="cellIs" dxfId="1" priority="1722" operator="greaterThan">
      <formula>260</formula>
    </cfRule>
    <cfRule type="cellIs" dxfId="1" priority="1723" operator="greaterThan">
      <formula>330</formula>
    </cfRule>
  </conditionalFormatting>
  <conditionalFormatting sqref="F91">
    <cfRule type="duplicateValues" dxfId="0" priority="1720"/>
  </conditionalFormatting>
  <conditionalFormatting sqref="I91">
    <cfRule type="cellIs" dxfId="1" priority="1717" operator="greaterThan">
      <formula>180</formula>
    </cfRule>
    <cfRule type="cellIs" dxfId="1" priority="1718" operator="greaterThan">
      <formula>260</formula>
    </cfRule>
    <cfRule type="cellIs" dxfId="1" priority="1719" operator="greaterThan">
      <formula>330</formula>
    </cfRule>
  </conditionalFormatting>
  <conditionalFormatting sqref="F92">
    <cfRule type="duplicateValues" dxfId="0" priority="1713"/>
  </conditionalFormatting>
  <conditionalFormatting sqref="I92">
    <cfRule type="cellIs" dxfId="1" priority="1714" operator="greaterThan">
      <formula>180</formula>
    </cfRule>
    <cfRule type="cellIs" dxfId="1" priority="1715" operator="greaterThan">
      <formula>260</formula>
    </cfRule>
    <cfRule type="cellIs" dxfId="1" priority="1716" operator="greaterThan">
      <formula>330</formula>
    </cfRule>
  </conditionalFormatting>
  <conditionalFormatting sqref="F93">
    <cfRule type="duplicateValues" dxfId="0" priority="1712"/>
  </conditionalFormatting>
  <conditionalFormatting sqref="I93">
    <cfRule type="cellIs" dxfId="1" priority="1709" operator="greaterThan">
      <formula>180</formula>
    </cfRule>
    <cfRule type="cellIs" dxfId="1" priority="1710" operator="greaterThan">
      <formula>260</formula>
    </cfRule>
    <cfRule type="cellIs" dxfId="1" priority="1711" operator="greaterThan">
      <formula>330</formula>
    </cfRule>
  </conditionalFormatting>
  <conditionalFormatting sqref="F94">
    <cfRule type="duplicateValues" dxfId="0" priority="1708"/>
  </conditionalFormatting>
  <conditionalFormatting sqref="I94">
    <cfRule type="cellIs" dxfId="1" priority="1705" operator="greaterThan">
      <formula>180</formula>
    </cfRule>
    <cfRule type="cellIs" dxfId="1" priority="1706" operator="greaterThan">
      <formula>260</formula>
    </cfRule>
    <cfRule type="cellIs" dxfId="1" priority="1707" operator="greaterThan">
      <formula>330</formula>
    </cfRule>
  </conditionalFormatting>
  <conditionalFormatting sqref="F95">
    <cfRule type="duplicateValues" dxfId="0" priority="1704"/>
  </conditionalFormatting>
  <conditionalFormatting sqref="I95">
    <cfRule type="cellIs" dxfId="1" priority="1701" operator="greaterThan">
      <formula>180</formula>
    </cfRule>
    <cfRule type="cellIs" dxfId="1" priority="1702" operator="greaterThan">
      <formula>260</formula>
    </cfRule>
    <cfRule type="cellIs" dxfId="1" priority="1703" operator="greaterThan">
      <formula>330</formula>
    </cfRule>
  </conditionalFormatting>
  <conditionalFormatting sqref="F96">
    <cfRule type="duplicateValues" dxfId="0" priority="1700"/>
  </conditionalFormatting>
  <conditionalFormatting sqref="I96">
    <cfRule type="cellIs" dxfId="1" priority="1697" operator="greaterThan">
      <formula>180</formula>
    </cfRule>
    <cfRule type="cellIs" dxfId="1" priority="1698" operator="greaterThan">
      <formula>260</formula>
    </cfRule>
    <cfRule type="cellIs" dxfId="1" priority="1699" operator="greaterThan">
      <formula>330</formula>
    </cfRule>
  </conditionalFormatting>
  <conditionalFormatting sqref="F97">
    <cfRule type="duplicateValues" dxfId="0" priority="1696"/>
  </conditionalFormatting>
  <conditionalFormatting sqref="I97">
    <cfRule type="cellIs" dxfId="1" priority="1693" operator="greaterThan">
      <formula>180</formula>
    </cfRule>
    <cfRule type="cellIs" dxfId="1" priority="1694" operator="greaterThan">
      <formula>260</formula>
    </cfRule>
    <cfRule type="cellIs" dxfId="1" priority="1695" operator="greaterThan">
      <formula>330</formula>
    </cfRule>
  </conditionalFormatting>
  <conditionalFormatting sqref="F98">
    <cfRule type="duplicateValues" dxfId="0" priority="1689"/>
  </conditionalFormatting>
  <conditionalFormatting sqref="I98">
    <cfRule type="cellIs" dxfId="1" priority="1690" operator="greaterThan">
      <formula>180</formula>
    </cfRule>
    <cfRule type="cellIs" dxfId="1" priority="1691" operator="greaterThan">
      <formula>260</formula>
    </cfRule>
    <cfRule type="cellIs" dxfId="1" priority="1692" operator="greaterThan">
      <formula>330</formula>
    </cfRule>
  </conditionalFormatting>
  <conditionalFormatting sqref="F99">
    <cfRule type="duplicateValues" dxfId="0" priority="1685"/>
  </conditionalFormatting>
  <conditionalFormatting sqref="I99">
    <cfRule type="cellIs" dxfId="1" priority="1686" operator="greaterThan">
      <formula>180</formula>
    </cfRule>
    <cfRule type="cellIs" dxfId="1" priority="1687" operator="greaterThan">
      <formula>260</formula>
    </cfRule>
    <cfRule type="cellIs" dxfId="1" priority="1688" operator="greaterThan">
      <formula>330</formula>
    </cfRule>
  </conditionalFormatting>
  <conditionalFormatting sqref="F100">
    <cfRule type="duplicateValues" dxfId="0" priority="1684"/>
  </conditionalFormatting>
  <conditionalFormatting sqref="I100">
    <cfRule type="cellIs" dxfId="1" priority="1681" operator="greaterThan">
      <formula>180</formula>
    </cfRule>
    <cfRule type="cellIs" dxfId="1" priority="1682" operator="greaterThan">
      <formula>260</formula>
    </cfRule>
    <cfRule type="cellIs" dxfId="1" priority="1683" operator="greaterThan">
      <formula>330</formula>
    </cfRule>
  </conditionalFormatting>
  <conditionalFormatting sqref="F101">
    <cfRule type="duplicateValues" dxfId="0" priority="1677"/>
  </conditionalFormatting>
  <conditionalFormatting sqref="I101">
    <cfRule type="cellIs" dxfId="1" priority="1678" operator="greaterThan">
      <formula>180</formula>
    </cfRule>
    <cfRule type="cellIs" dxfId="1" priority="1679" operator="greaterThan">
      <formula>260</formula>
    </cfRule>
    <cfRule type="cellIs" dxfId="1" priority="1680" operator="greaterThan">
      <formula>330</formula>
    </cfRule>
  </conditionalFormatting>
  <conditionalFormatting sqref="F102">
    <cfRule type="duplicateValues" dxfId="0" priority="1676"/>
  </conditionalFormatting>
  <conditionalFormatting sqref="I102">
    <cfRule type="cellIs" dxfId="1" priority="1673" operator="greaterThan">
      <formula>180</formula>
    </cfRule>
    <cfRule type="cellIs" dxfId="1" priority="1674" operator="greaterThan">
      <formula>260</formula>
    </cfRule>
    <cfRule type="cellIs" dxfId="1" priority="1675" operator="greaterThan">
      <formula>330</formula>
    </cfRule>
  </conditionalFormatting>
  <conditionalFormatting sqref="F103">
    <cfRule type="duplicateValues" dxfId="0" priority="1672"/>
  </conditionalFormatting>
  <conditionalFormatting sqref="I103">
    <cfRule type="cellIs" dxfId="1" priority="1669" operator="greaterThan">
      <formula>180</formula>
    </cfRule>
    <cfRule type="cellIs" dxfId="1" priority="1670" operator="greaterThan">
      <formula>260</formula>
    </cfRule>
    <cfRule type="cellIs" dxfId="1" priority="1671" operator="greaterThan">
      <formula>330</formula>
    </cfRule>
  </conditionalFormatting>
  <conditionalFormatting sqref="F104">
    <cfRule type="duplicateValues" dxfId="0" priority="1665"/>
  </conditionalFormatting>
  <conditionalFormatting sqref="I104">
    <cfRule type="cellIs" dxfId="1" priority="1666" operator="greaterThan">
      <formula>180</formula>
    </cfRule>
    <cfRule type="cellIs" dxfId="1" priority="1667" operator="greaterThan">
      <formula>260</formula>
    </cfRule>
    <cfRule type="cellIs" dxfId="1" priority="1668" operator="greaterThan">
      <formula>330</formula>
    </cfRule>
  </conditionalFormatting>
  <conditionalFormatting sqref="F105">
    <cfRule type="duplicateValues" dxfId="0" priority="1664"/>
  </conditionalFormatting>
  <conditionalFormatting sqref="I105">
    <cfRule type="cellIs" dxfId="1" priority="1661" operator="greaterThan">
      <formula>180</formula>
    </cfRule>
    <cfRule type="cellIs" dxfId="1" priority="1662" operator="greaterThan">
      <formula>260</formula>
    </cfRule>
    <cfRule type="cellIs" dxfId="1" priority="1663" operator="greaterThan">
      <formula>330</formula>
    </cfRule>
  </conditionalFormatting>
  <conditionalFormatting sqref="F106">
    <cfRule type="duplicateValues" dxfId="0" priority="1657"/>
  </conditionalFormatting>
  <conditionalFormatting sqref="I106">
    <cfRule type="cellIs" dxfId="1" priority="1658" operator="greaterThan">
      <formula>180</formula>
    </cfRule>
    <cfRule type="cellIs" dxfId="1" priority="1659" operator="greaterThan">
      <formula>260</formula>
    </cfRule>
    <cfRule type="cellIs" dxfId="1" priority="1660" operator="greaterThan">
      <formula>330</formula>
    </cfRule>
  </conditionalFormatting>
  <conditionalFormatting sqref="F107">
    <cfRule type="duplicateValues" dxfId="0" priority="1656"/>
  </conditionalFormatting>
  <conditionalFormatting sqref="I107">
    <cfRule type="cellIs" dxfId="1" priority="1653" operator="greaterThan">
      <formula>180</formula>
    </cfRule>
    <cfRule type="cellIs" dxfId="1" priority="1654" operator="greaterThan">
      <formula>260</formula>
    </cfRule>
    <cfRule type="cellIs" dxfId="1" priority="1655" operator="greaterThan">
      <formula>330</formula>
    </cfRule>
  </conditionalFormatting>
  <conditionalFormatting sqref="F108">
    <cfRule type="duplicateValues" dxfId="0" priority="1652"/>
  </conditionalFormatting>
  <conditionalFormatting sqref="I108">
    <cfRule type="cellIs" dxfId="1" priority="1649" operator="greaterThan">
      <formula>180</formula>
    </cfRule>
    <cfRule type="cellIs" dxfId="1" priority="1650" operator="greaterThan">
      <formula>260</formula>
    </cfRule>
    <cfRule type="cellIs" dxfId="1" priority="1651" operator="greaterThan">
      <formula>330</formula>
    </cfRule>
  </conditionalFormatting>
  <conditionalFormatting sqref="F109">
    <cfRule type="duplicateValues" dxfId="0" priority="1644"/>
  </conditionalFormatting>
  <conditionalFormatting sqref="I109">
    <cfRule type="cellIs" dxfId="1" priority="1641" operator="greaterThan">
      <formula>180</formula>
    </cfRule>
    <cfRule type="cellIs" dxfId="1" priority="1642" operator="greaterThan">
      <formula>260</formula>
    </cfRule>
    <cfRule type="cellIs" dxfId="1" priority="1643" operator="greaterThan">
      <formula>330</formula>
    </cfRule>
  </conditionalFormatting>
  <conditionalFormatting sqref="F110">
    <cfRule type="duplicateValues" dxfId="0" priority="1640"/>
  </conditionalFormatting>
  <conditionalFormatting sqref="I110">
    <cfRule type="cellIs" dxfId="1" priority="1637" operator="greaterThan">
      <formula>180</formula>
    </cfRule>
    <cfRule type="cellIs" dxfId="1" priority="1638" operator="greaterThan">
      <formula>260</formula>
    </cfRule>
    <cfRule type="cellIs" dxfId="1" priority="1639" operator="greaterThan">
      <formula>330</formula>
    </cfRule>
  </conditionalFormatting>
  <conditionalFormatting sqref="F111">
    <cfRule type="duplicateValues" dxfId="0" priority="1645"/>
  </conditionalFormatting>
  <conditionalFormatting sqref="I111">
    <cfRule type="cellIs" dxfId="1" priority="1646" operator="greaterThan">
      <formula>180</formula>
    </cfRule>
    <cfRule type="cellIs" dxfId="1" priority="1647" operator="greaterThan">
      <formula>260</formula>
    </cfRule>
    <cfRule type="cellIs" dxfId="1" priority="1648" operator="greaterThan">
      <formula>330</formula>
    </cfRule>
  </conditionalFormatting>
  <conditionalFormatting sqref="F112">
    <cfRule type="duplicateValues" dxfId="0" priority="1633"/>
  </conditionalFormatting>
  <conditionalFormatting sqref="I112">
    <cfRule type="cellIs" dxfId="1" priority="1634" operator="greaterThan">
      <formula>180</formula>
    </cfRule>
    <cfRule type="cellIs" dxfId="1" priority="1635" operator="greaterThan">
      <formula>260</formula>
    </cfRule>
    <cfRule type="cellIs" dxfId="1" priority="1636" operator="greaterThan">
      <formula>330</formula>
    </cfRule>
  </conditionalFormatting>
  <conditionalFormatting sqref="F113">
    <cfRule type="duplicateValues" dxfId="0" priority="1632"/>
  </conditionalFormatting>
  <conditionalFormatting sqref="I113">
    <cfRule type="cellIs" dxfId="1" priority="1629" operator="greaterThan">
      <formula>180</formula>
    </cfRule>
    <cfRule type="cellIs" dxfId="1" priority="1630" operator="greaterThan">
      <formula>260</formula>
    </cfRule>
    <cfRule type="cellIs" dxfId="1" priority="1631" operator="greaterThan">
      <formula>330</formula>
    </cfRule>
  </conditionalFormatting>
  <conditionalFormatting sqref="F114">
    <cfRule type="duplicateValues" dxfId="0" priority="1628"/>
  </conditionalFormatting>
  <conditionalFormatting sqref="I114">
    <cfRule type="cellIs" dxfId="1" priority="1625" operator="greaterThan">
      <formula>180</formula>
    </cfRule>
    <cfRule type="cellIs" dxfId="1" priority="1626" operator="greaterThan">
      <formula>260</formula>
    </cfRule>
    <cfRule type="cellIs" dxfId="1" priority="1627" operator="greaterThan">
      <formula>330</formula>
    </cfRule>
  </conditionalFormatting>
  <conditionalFormatting sqref="F115">
    <cfRule type="duplicateValues" dxfId="0" priority="1624"/>
  </conditionalFormatting>
  <conditionalFormatting sqref="I115">
    <cfRule type="cellIs" dxfId="1" priority="1621" operator="greaterThan">
      <formula>180</formula>
    </cfRule>
    <cfRule type="cellIs" dxfId="1" priority="1622" operator="greaterThan">
      <formula>260</formula>
    </cfRule>
    <cfRule type="cellIs" dxfId="1" priority="1623" operator="greaterThan">
      <formula>330</formula>
    </cfRule>
  </conditionalFormatting>
  <conditionalFormatting sqref="F116">
    <cfRule type="duplicateValues" dxfId="0" priority="1620"/>
  </conditionalFormatting>
  <conditionalFormatting sqref="I116">
    <cfRule type="cellIs" dxfId="1" priority="1617" operator="greaterThan">
      <formula>180</formula>
    </cfRule>
    <cfRule type="cellIs" dxfId="1" priority="1618" operator="greaterThan">
      <formula>260</formula>
    </cfRule>
    <cfRule type="cellIs" dxfId="1" priority="1619" operator="greaterThan">
      <formula>330</formula>
    </cfRule>
  </conditionalFormatting>
  <conditionalFormatting sqref="F117">
    <cfRule type="duplicateValues" dxfId="0" priority="1613"/>
  </conditionalFormatting>
  <conditionalFormatting sqref="I117">
    <cfRule type="cellIs" dxfId="1" priority="1614" operator="greaterThan">
      <formula>180</formula>
    </cfRule>
    <cfRule type="cellIs" dxfId="1" priority="1615" operator="greaterThan">
      <formula>260</formula>
    </cfRule>
    <cfRule type="cellIs" dxfId="1" priority="1616" operator="greaterThan">
      <formula>330</formula>
    </cfRule>
  </conditionalFormatting>
  <conditionalFormatting sqref="F118">
    <cfRule type="duplicateValues" dxfId="0" priority="1612"/>
  </conditionalFormatting>
  <conditionalFormatting sqref="I118">
    <cfRule type="cellIs" dxfId="1" priority="1609" operator="greaterThan">
      <formula>180</formula>
    </cfRule>
    <cfRule type="cellIs" dxfId="1" priority="1610" operator="greaterThan">
      <formula>260</formula>
    </cfRule>
    <cfRule type="cellIs" dxfId="1" priority="1611" operator="greaterThan">
      <formula>330</formula>
    </cfRule>
  </conditionalFormatting>
  <conditionalFormatting sqref="F119">
    <cfRule type="duplicateValues" dxfId="0" priority="1605"/>
  </conditionalFormatting>
  <conditionalFormatting sqref="I119">
    <cfRule type="cellIs" dxfId="1" priority="1606" operator="greaterThan">
      <formula>180</formula>
    </cfRule>
    <cfRule type="cellIs" dxfId="1" priority="1607" operator="greaterThan">
      <formula>260</formula>
    </cfRule>
    <cfRule type="cellIs" dxfId="1" priority="1608" operator="greaterThan">
      <formula>330</formula>
    </cfRule>
  </conditionalFormatting>
  <conditionalFormatting sqref="F120">
    <cfRule type="duplicateValues" dxfId="0" priority="1604"/>
  </conditionalFormatting>
  <conditionalFormatting sqref="I120">
    <cfRule type="cellIs" dxfId="1" priority="1601" operator="greaterThan">
      <formula>180</formula>
    </cfRule>
    <cfRule type="cellIs" dxfId="1" priority="1602" operator="greaterThan">
      <formula>260</formula>
    </cfRule>
    <cfRule type="cellIs" dxfId="1" priority="1603" operator="greaterThan">
      <formula>330</formula>
    </cfRule>
  </conditionalFormatting>
  <conditionalFormatting sqref="F121">
    <cfRule type="duplicateValues" dxfId="0" priority="1600"/>
  </conditionalFormatting>
  <conditionalFormatting sqref="I121">
    <cfRule type="cellIs" dxfId="1" priority="1597" operator="greaterThan">
      <formula>180</formula>
    </cfRule>
    <cfRule type="cellIs" dxfId="1" priority="1598" operator="greaterThan">
      <formula>260</formula>
    </cfRule>
    <cfRule type="cellIs" dxfId="1" priority="1599" operator="greaterThan">
      <formula>330</formula>
    </cfRule>
  </conditionalFormatting>
  <conditionalFormatting sqref="F122">
    <cfRule type="duplicateValues" dxfId="0" priority="1593"/>
  </conditionalFormatting>
  <conditionalFormatting sqref="I122">
    <cfRule type="cellIs" dxfId="1" priority="1594" operator="greaterThan">
      <formula>180</formula>
    </cfRule>
    <cfRule type="cellIs" dxfId="1" priority="1595" operator="greaterThan">
      <formula>260</formula>
    </cfRule>
    <cfRule type="cellIs" dxfId="1" priority="1596" operator="greaterThan">
      <formula>330</formula>
    </cfRule>
  </conditionalFormatting>
  <conditionalFormatting sqref="F123">
    <cfRule type="duplicateValues" dxfId="0" priority="1592"/>
  </conditionalFormatting>
  <conditionalFormatting sqref="I123">
    <cfRule type="cellIs" dxfId="1" priority="1589" operator="greaterThan">
      <formula>180</formula>
    </cfRule>
    <cfRule type="cellIs" dxfId="1" priority="1590" operator="greaterThan">
      <formula>260</formula>
    </cfRule>
    <cfRule type="cellIs" dxfId="1" priority="1591" operator="greaterThan">
      <formula>330</formula>
    </cfRule>
  </conditionalFormatting>
  <conditionalFormatting sqref="F124">
    <cfRule type="duplicateValues" dxfId="0" priority="1588"/>
  </conditionalFormatting>
  <conditionalFormatting sqref="I124">
    <cfRule type="cellIs" dxfId="1" priority="1585" operator="greaterThan">
      <formula>180</formula>
    </cfRule>
    <cfRule type="cellIs" dxfId="1" priority="1586" operator="greaterThan">
      <formula>260</formula>
    </cfRule>
    <cfRule type="cellIs" dxfId="1" priority="1587" operator="greaterThan">
      <formula>330</formula>
    </cfRule>
  </conditionalFormatting>
  <conditionalFormatting sqref="I125">
    <cfRule type="cellIs" dxfId="1" priority="1582" operator="greaterThan">
      <formula>180</formula>
    </cfRule>
    <cfRule type="cellIs" dxfId="1" priority="1583" operator="greaterThan">
      <formula>260</formula>
    </cfRule>
    <cfRule type="cellIs" dxfId="1" priority="1584" operator="greaterThan">
      <formula>330</formula>
    </cfRule>
  </conditionalFormatting>
  <conditionalFormatting sqref="F126">
    <cfRule type="duplicateValues" dxfId="0" priority="1581"/>
  </conditionalFormatting>
  <conditionalFormatting sqref="I126">
    <cfRule type="cellIs" dxfId="1" priority="1578" operator="greaterThan">
      <formula>180</formula>
    </cfRule>
    <cfRule type="cellIs" dxfId="1" priority="1579" operator="greaterThan">
      <formula>260</formula>
    </cfRule>
    <cfRule type="cellIs" dxfId="1" priority="1580" operator="greaterThan">
      <formula>330</formula>
    </cfRule>
  </conditionalFormatting>
  <conditionalFormatting sqref="F127">
    <cfRule type="duplicateValues" dxfId="0" priority="1574"/>
  </conditionalFormatting>
  <conditionalFormatting sqref="I127">
    <cfRule type="cellIs" dxfId="1" priority="1575" operator="greaterThan">
      <formula>180</formula>
    </cfRule>
    <cfRule type="cellIs" dxfId="1" priority="1576" operator="greaterThan">
      <formula>260</formula>
    </cfRule>
    <cfRule type="cellIs" dxfId="1" priority="1577" operator="greaterThan">
      <formula>330</formula>
    </cfRule>
  </conditionalFormatting>
  <conditionalFormatting sqref="I128">
    <cfRule type="cellIs" dxfId="1" priority="1571" operator="greaterThan">
      <formula>180</formula>
    </cfRule>
    <cfRule type="cellIs" dxfId="1" priority="1572" operator="greaterThan">
      <formula>260</formula>
    </cfRule>
    <cfRule type="cellIs" dxfId="1" priority="1573" operator="greaterThan">
      <formula>330</formula>
    </cfRule>
  </conditionalFormatting>
  <conditionalFormatting sqref="I129">
    <cfRule type="cellIs" dxfId="1" priority="1568" operator="greaterThan">
      <formula>180</formula>
    </cfRule>
    <cfRule type="cellIs" dxfId="1" priority="1569" operator="greaterThan">
      <formula>260</formula>
    </cfRule>
    <cfRule type="cellIs" dxfId="1" priority="1570" operator="greaterThan">
      <formula>330</formula>
    </cfRule>
  </conditionalFormatting>
  <conditionalFormatting sqref="F130">
    <cfRule type="duplicateValues" dxfId="0" priority="1567"/>
  </conditionalFormatting>
  <conditionalFormatting sqref="I130">
    <cfRule type="cellIs" dxfId="1" priority="1564" operator="greaterThan">
      <formula>180</formula>
    </cfRule>
    <cfRule type="cellIs" dxfId="1" priority="1565" operator="greaterThan">
      <formula>260</formula>
    </cfRule>
    <cfRule type="cellIs" dxfId="1" priority="1566" operator="greaterThan">
      <formula>330</formula>
    </cfRule>
  </conditionalFormatting>
  <conditionalFormatting sqref="I131">
    <cfRule type="cellIs" dxfId="1" priority="1561" operator="greaterThan">
      <formula>180</formula>
    </cfRule>
    <cfRule type="cellIs" dxfId="1" priority="1562" operator="greaterThan">
      <formula>260</formula>
    </cfRule>
    <cfRule type="cellIs" dxfId="1" priority="1563" operator="greaterThan">
      <formula>330</formula>
    </cfRule>
  </conditionalFormatting>
  <conditionalFormatting sqref="I132">
    <cfRule type="cellIs" dxfId="1" priority="1558" operator="greaterThan">
      <formula>180</formula>
    </cfRule>
    <cfRule type="cellIs" dxfId="1" priority="1559" operator="greaterThan">
      <formula>260</formula>
    </cfRule>
    <cfRule type="cellIs" dxfId="1" priority="1560" operator="greaterThan">
      <formula>330</formula>
    </cfRule>
  </conditionalFormatting>
  <conditionalFormatting sqref="I133">
    <cfRule type="cellIs" dxfId="1" priority="1555" operator="greaterThan">
      <formula>180</formula>
    </cfRule>
    <cfRule type="cellIs" dxfId="1" priority="1556" operator="greaterThan">
      <formula>260</formula>
    </cfRule>
    <cfRule type="cellIs" dxfId="1" priority="1557" operator="greaterThan">
      <formula>330</formula>
    </cfRule>
  </conditionalFormatting>
  <conditionalFormatting sqref="I134">
    <cfRule type="cellIs" dxfId="1" priority="1552" operator="greaterThan">
      <formula>180</formula>
    </cfRule>
    <cfRule type="cellIs" dxfId="1" priority="1553" operator="greaterThan">
      <formula>260</formula>
    </cfRule>
    <cfRule type="cellIs" dxfId="1" priority="1554" operator="greaterThan">
      <formula>330</formula>
    </cfRule>
  </conditionalFormatting>
  <conditionalFormatting sqref="I135">
    <cfRule type="cellIs" dxfId="1" priority="1549" operator="greaterThan">
      <formula>180</formula>
    </cfRule>
    <cfRule type="cellIs" dxfId="1" priority="1550" operator="greaterThan">
      <formula>260</formula>
    </cfRule>
    <cfRule type="cellIs" dxfId="1" priority="1551" operator="greaterThan">
      <formula>330</formula>
    </cfRule>
  </conditionalFormatting>
  <conditionalFormatting sqref="I136">
    <cfRule type="cellIs" dxfId="1" priority="1546" operator="greaterThan">
      <formula>180</formula>
    </cfRule>
    <cfRule type="cellIs" dxfId="1" priority="1547" operator="greaterThan">
      <formula>260</formula>
    </cfRule>
    <cfRule type="cellIs" dxfId="1" priority="1548" operator="greaterThan">
      <formula>330</formula>
    </cfRule>
  </conditionalFormatting>
  <conditionalFormatting sqref="I137">
    <cfRule type="cellIs" dxfId="1" priority="1543" operator="greaterThan">
      <formula>180</formula>
    </cfRule>
    <cfRule type="cellIs" dxfId="1" priority="1544" operator="greaterThan">
      <formula>260</formula>
    </cfRule>
    <cfRule type="cellIs" dxfId="1" priority="1545" operator="greaterThan">
      <formula>330</formula>
    </cfRule>
  </conditionalFormatting>
  <conditionalFormatting sqref="I138">
    <cfRule type="cellIs" dxfId="1" priority="1540" operator="greaterThan">
      <formula>180</formula>
    </cfRule>
    <cfRule type="cellIs" dxfId="1" priority="1541" operator="greaterThan">
      <formula>260</formula>
    </cfRule>
    <cfRule type="cellIs" dxfId="1" priority="1542" operator="greaterThan">
      <formula>330</formula>
    </cfRule>
  </conditionalFormatting>
  <conditionalFormatting sqref="I139">
    <cfRule type="cellIs" dxfId="1" priority="1537" operator="greaterThan">
      <formula>180</formula>
    </cfRule>
    <cfRule type="cellIs" dxfId="1" priority="1538" operator="greaterThan">
      <formula>260</formula>
    </cfRule>
    <cfRule type="cellIs" dxfId="1" priority="1539" operator="greaterThan">
      <formula>330</formula>
    </cfRule>
  </conditionalFormatting>
  <conditionalFormatting sqref="I140">
    <cfRule type="cellIs" dxfId="1" priority="1534" operator="greaterThan">
      <formula>180</formula>
    </cfRule>
    <cfRule type="cellIs" dxfId="1" priority="1535" operator="greaterThan">
      <formula>260</formula>
    </cfRule>
    <cfRule type="cellIs" dxfId="1" priority="1536" operator="greaterThan">
      <formula>330</formula>
    </cfRule>
  </conditionalFormatting>
  <conditionalFormatting sqref="F141">
    <cfRule type="duplicateValues" dxfId="0" priority="1533"/>
  </conditionalFormatting>
  <conditionalFormatting sqref="I141">
    <cfRule type="cellIs" dxfId="1" priority="1530" operator="greaterThan">
      <formula>180</formula>
    </cfRule>
    <cfRule type="cellIs" dxfId="1" priority="1531" operator="greaterThan">
      <formula>260</formula>
    </cfRule>
    <cfRule type="cellIs" dxfId="1" priority="1532" operator="greaterThan">
      <formula>330</formula>
    </cfRule>
  </conditionalFormatting>
  <conditionalFormatting sqref="I142">
    <cfRule type="cellIs" dxfId="1" priority="1527" operator="greaterThan">
      <formula>180</formula>
    </cfRule>
    <cfRule type="cellIs" dxfId="1" priority="1528" operator="greaterThan">
      <formula>260</formula>
    </cfRule>
    <cfRule type="cellIs" dxfId="1" priority="1529" operator="greaterThan">
      <formula>330</formula>
    </cfRule>
  </conditionalFormatting>
  <conditionalFormatting sqref="I143">
    <cfRule type="cellIs" dxfId="1" priority="1524" operator="greaterThan">
      <formula>180</formula>
    </cfRule>
    <cfRule type="cellIs" dxfId="1" priority="1525" operator="greaterThan">
      <formula>260</formula>
    </cfRule>
    <cfRule type="cellIs" dxfId="1" priority="1526" operator="greaterThan">
      <formula>330</formula>
    </cfRule>
  </conditionalFormatting>
  <conditionalFormatting sqref="F144">
    <cfRule type="duplicateValues" dxfId="0" priority="1523"/>
  </conditionalFormatting>
  <conditionalFormatting sqref="I144">
    <cfRule type="cellIs" dxfId="1" priority="1520" operator="greaterThan">
      <formula>180</formula>
    </cfRule>
    <cfRule type="cellIs" dxfId="1" priority="1521" operator="greaterThan">
      <formula>260</formula>
    </cfRule>
    <cfRule type="cellIs" dxfId="1" priority="1522" operator="greaterThan">
      <formula>330</formula>
    </cfRule>
  </conditionalFormatting>
  <conditionalFormatting sqref="I145">
    <cfRule type="cellIs" dxfId="1" priority="1517" operator="greaterThan">
      <formula>180</formula>
    </cfRule>
    <cfRule type="cellIs" dxfId="1" priority="1518" operator="greaterThan">
      <formula>260</formula>
    </cfRule>
    <cfRule type="cellIs" dxfId="1" priority="1519" operator="greaterThan">
      <formula>330</formula>
    </cfRule>
  </conditionalFormatting>
  <conditionalFormatting sqref="I146">
    <cfRule type="cellIs" dxfId="1" priority="1514" operator="greaterThan">
      <formula>180</formula>
    </cfRule>
    <cfRule type="cellIs" dxfId="1" priority="1515" operator="greaterThan">
      <formula>260</formula>
    </cfRule>
    <cfRule type="cellIs" dxfId="1" priority="1516" operator="greaterThan">
      <formula>330</formula>
    </cfRule>
  </conditionalFormatting>
  <conditionalFormatting sqref="I147">
    <cfRule type="cellIs" dxfId="1" priority="1511" operator="greaterThan">
      <formula>180</formula>
    </cfRule>
    <cfRule type="cellIs" dxfId="1" priority="1512" operator="greaterThan">
      <formula>260</formula>
    </cfRule>
    <cfRule type="cellIs" dxfId="1" priority="1513" operator="greaterThan">
      <formula>330</formula>
    </cfRule>
  </conditionalFormatting>
  <conditionalFormatting sqref="I148">
    <cfRule type="cellIs" dxfId="1" priority="1508" operator="greaterThan">
      <formula>180</formula>
    </cfRule>
    <cfRule type="cellIs" dxfId="1" priority="1509" operator="greaterThan">
      <formula>260</formula>
    </cfRule>
    <cfRule type="cellIs" dxfId="1" priority="1510" operator="greaterThan">
      <formula>330</formula>
    </cfRule>
  </conditionalFormatting>
  <conditionalFormatting sqref="I149">
    <cfRule type="cellIs" dxfId="1" priority="1505" operator="greaterThan">
      <formula>180</formula>
    </cfRule>
    <cfRule type="cellIs" dxfId="1" priority="1506" operator="greaterThan">
      <formula>260</formula>
    </cfRule>
    <cfRule type="cellIs" dxfId="1" priority="1507" operator="greaterThan">
      <formula>330</formula>
    </cfRule>
  </conditionalFormatting>
  <conditionalFormatting sqref="I150">
    <cfRule type="cellIs" dxfId="1" priority="1502" operator="greaterThan">
      <formula>180</formula>
    </cfRule>
    <cfRule type="cellIs" dxfId="1" priority="1503" operator="greaterThan">
      <formula>260</formula>
    </cfRule>
    <cfRule type="cellIs" dxfId="1" priority="1504" operator="greaterThan">
      <formula>330</formula>
    </cfRule>
  </conditionalFormatting>
  <conditionalFormatting sqref="I151">
    <cfRule type="cellIs" dxfId="1" priority="1499" operator="greaterThan">
      <formula>180</formula>
    </cfRule>
    <cfRule type="cellIs" dxfId="1" priority="1500" operator="greaterThan">
      <formula>260</formula>
    </cfRule>
    <cfRule type="cellIs" dxfId="1" priority="1501" operator="greaterThan">
      <formula>330</formula>
    </cfRule>
  </conditionalFormatting>
  <conditionalFormatting sqref="I152">
    <cfRule type="cellIs" dxfId="1" priority="1496" operator="greaterThan">
      <formula>180</formula>
    </cfRule>
    <cfRule type="cellIs" dxfId="1" priority="1497" operator="greaterThan">
      <formula>260</formula>
    </cfRule>
    <cfRule type="cellIs" dxfId="1" priority="1498" operator="greaterThan">
      <formula>330</formula>
    </cfRule>
  </conditionalFormatting>
  <conditionalFormatting sqref="I153">
    <cfRule type="cellIs" dxfId="1" priority="1493" operator="greaterThan">
      <formula>180</formula>
    </cfRule>
    <cfRule type="cellIs" dxfId="1" priority="1494" operator="greaterThan">
      <formula>260</formula>
    </cfRule>
    <cfRule type="cellIs" dxfId="1" priority="1495" operator="greaterThan">
      <formula>330</formula>
    </cfRule>
  </conditionalFormatting>
  <conditionalFormatting sqref="I154">
    <cfRule type="cellIs" dxfId="1" priority="1490" operator="greaterThan">
      <formula>180</formula>
    </cfRule>
    <cfRule type="cellIs" dxfId="1" priority="1491" operator="greaterThan">
      <formula>260</formula>
    </cfRule>
    <cfRule type="cellIs" dxfId="1" priority="1492" operator="greaterThan">
      <formula>330</formula>
    </cfRule>
  </conditionalFormatting>
  <conditionalFormatting sqref="I155">
    <cfRule type="cellIs" dxfId="1" priority="1487" operator="greaterThan">
      <formula>180</formula>
    </cfRule>
    <cfRule type="cellIs" dxfId="1" priority="1488" operator="greaterThan">
      <formula>260</formula>
    </cfRule>
    <cfRule type="cellIs" dxfId="1" priority="1489" operator="greaterThan">
      <formula>330</formula>
    </cfRule>
  </conditionalFormatting>
  <conditionalFormatting sqref="I156">
    <cfRule type="cellIs" dxfId="1" priority="1484" operator="greaterThan">
      <formula>180</formula>
    </cfRule>
    <cfRule type="cellIs" dxfId="1" priority="1485" operator="greaterThan">
      <formula>260</formula>
    </cfRule>
    <cfRule type="cellIs" dxfId="1" priority="1486" operator="greaterThan">
      <formula>330</formula>
    </cfRule>
  </conditionalFormatting>
  <conditionalFormatting sqref="F157">
    <cfRule type="duplicateValues" dxfId="0" priority="1480"/>
  </conditionalFormatting>
  <conditionalFormatting sqref="I157">
    <cfRule type="cellIs" dxfId="1" priority="1481" operator="greaterThan">
      <formula>180</formula>
    </cfRule>
    <cfRule type="cellIs" dxfId="1" priority="1482" operator="greaterThan">
      <formula>260</formula>
    </cfRule>
    <cfRule type="cellIs" dxfId="1" priority="1483" operator="greaterThan">
      <formula>330</formula>
    </cfRule>
  </conditionalFormatting>
  <conditionalFormatting sqref="I158">
    <cfRule type="cellIs" dxfId="1" priority="1477" operator="greaterThan">
      <formula>180</formula>
    </cfRule>
    <cfRule type="cellIs" dxfId="1" priority="1478" operator="greaterThan">
      <formula>260</formula>
    </cfRule>
    <cfRule type="cellIs" dxfId="1" priority="1479" operator="greaterThan">
      <formula>330</formula>
    </cfRule>
  </conditionalFormatting>
  <conditionalFormatting sqref="I159">
    <cfRule type="cellIs" dxfId="1" priority="1474" operator="greaterThan">
      <formula>180</formula>
    </cfRule>
    <cfRule type="cellIs" dxfId="1" priority="1475" operator="greaterThan">
      <formula>260</formula>
    </cfRule>
    <cfRule type="cellIs" dxfId="1" priority="1476" operator="greaterThan">
      <formula>330</formula>
    </cfRule>
  </conditionalFormatting>
  <conditionalFormatting sqref="I160">
    <cfRule type="cellIs" dxfId="1" priority="1471" operator="greaterThan">
      <formula>180</formula>
    </cfRule>
    <cfRule type="cellIs" dxfId="1" priority="1472" operator="greaterThan">
      <formula>260</formula>
    </cfRule>
    <cfRule type="cellIs" dxfId="1" priority="1473" operator="greaterThan">
      <formula>330</formula>
    </cfRule>
  </conditionalFormatting>
  <conditionalFormatting sqref="I161">
    <cfRule type="cellIs" dxfId="1" priority="1468" operator="greaterThan">
      <formula>180</formula>
    </cfRule>
    <cfRule type="cellIs" dxfId="1" priority="1469" operator="greaterThan">
      <formula>260</formula>
    </cfRule>
    <cfRule type="cellIs" dxfId="1" priority="1470" operator="greaterThan">
      <formula>330</formula>
    </cfRule>
  </conditionalFormatting>
  <conditionalFormatting sqref="I162">
    <cfRule type="cellIs" dxfId="1" priority="1465" operator="greaterThan">
      <formula>180</formula>
    </cfRule>
    <cfRule type="cellIs" dxfId="1" priority="1466" operator="greaterThan">
      <formula>260</formula>
    </cfRule>
    <cfRule type="cellIs" dxfId="1" priority="1467" operator="greaterThan">
      <formula>330</formula>
    </cfRule>
  </conditionalFormatting>
  <conditionalFormatting sqref="I163">
    <cfRule type="cellIs" dxfId="1" priority="1462" operator="greaterThan">
      <formula>180</formula>
    </cfRule>
    <cfRule type="cellIs" dxfId="1" priority="1463" operator="greaterThan">
      <formula>260</formula>
    </cfRule>
    <cfRule type="cellIs" dxfId="1" priority="1464" operator="greaterThan">
      <formula>330</formula>
    </cfRule>
  </conditionalFormatting>
  <conditionalFormatting sqref="I164">
    <cfRule type="cellIs" dxfId="1" priority="1456" operator="greaterThan">
      <formula>180</formula>
    </cfRule>
    <cfRule type="cellIs" dxfId="1" priority="1457" operator="greaterThan">
      <formula>260</formula>
    </cfRule>
    <cfRule type="cellIs" dxfId="1" priority="1458" operator="greaterThan">
      <formula>330</formula>
    </cfRule>
  </conditionalFormatting>
  <conditionalFormatting sqref="I165">
    <cfRule type="cellIs" dxfId="1" priority="1459" operator="greaterThan">
      <formula>180</formula>
    </cfRule>
    <cfRule type="cellIs" dxfId="1" priority="1460" operator="greaterThan">
      <formula>260</formula>
    </cfRule>
    <cfRule type="cellIs" dxfId="1" priority="1461" operator="greaterThan">
      <formula>330</formula>
    </cfRule>
  </conditionalFormatting>
  <conditionalFormatting sqref="I166">
    <cfRule type="cellIs" dxfId="1" priority="1453" operator="greaterThan">
      <formula>180</formula>
    </cfRule>
    <cfRule type="cellIs" dxfId="1" priority="1454" operator="greaterThan">
      <formula>260</formula>
    </cfRule>
    <cfRule type="cellIs" dxfId="1" priority="1455" operator="greaterThan">
      <formula>330</formula>
    </cfRule>
  </conditionalFormatting>
  <conditionalFormatting sqref="I167">
    <cfRule type="cellIs" dxfId="1" priority="1450" operator="greaterThan">
      <formula>180</formula>
    </cfRule>
    <cfRule type="cellIs" dxfId="1" priority="1451" operator="greaterThan">
      <formula>260</formula>
    </cfRule>
    <cfRule type="cellIs" dxfId="1" priority="1452" operator="greaterThan">
      <formula>330</formula>
    </cfRule>
  </conditionalFormatting>
  <conditionalFormatting sqref="I168">
    <cfRule type="cellIs" dxfId="1" priority="1447" operator="greaterThan">
      <formula>180</formula>
    </cfRule>
    <cfRule type="cellIs" dxfId="1" priority="1448" operator="greaterThan">
      <formula>260</formula>
    </cfRule>
    <cfRule type="cellIs" dxfId="1" priority="1449" operator="greaterThan">
      <formula>330</formula>
    </cfRule>
  </conditionalFormatting>
  <conditionalFormatting sqref="I169">
    <cfRule type="cellIs" dxfId="1" priority="1441" operator="greaterThan">
      <formula>180</formula>
    </cfRule>
    <cfRule type="cellIs" dxfId="1" priority="1442" operator="greaterThan">
      <formula>260</formula>
    </cfRule>
    <cfRule type="cellIs" dxfId="1" priority="1443" operator="greaterThan">
      <formula>330</formula>
    </cfRule>
  </conditionalFormatting>
  <conditionalFormatting sqref="I170">
    <cfRule type="cellIs" dxfId="1" priority="1438" operator="greaterThan">
      <formula>180</formula>
    </cfRule>
    <cfRule type="cellIs" dxfId="1" priority="1439" operator="greaterThan">
      <formula>260</formula>
    </cfRule>
    <cfRule type="cellIs" dxfId="1" priority="1440" operator="greaterThan">
      <formula>330</formula>
    </cfRule>
  </conditionalFormatting>
  <conditionalFormatting sqref="I171">
    <cfRule type="cellIs" dxfId="1" priority="1435" operator="greaterThan">
      <formula>180</formula>
    </cfRule>
    <cfRule type="cellIs" dxfId="1" priority="1436" operator="greaterThan">
      <formula>260</formula>
    </cfRule>
    <cfRule type="cellIs" dxfId="1" priority="1437" operator="greaterThan">
      <formula>330</formula>
    </cfRule>
  </conditionalFormatting>
  <conditionalFormatting sqref="F172">
    <cfRule type="duplicateValues" dxfId="3" priority="1431"/>
  </conditionalFormatting>
  <conditionalFormatting sqref="I172">
    <cfRule type="cellIs" dxfId="1" priority="1432" operator="greaterThan">
      <formula>180</formula>
    </cfRule>
    <cfRule type="cellIs" dxfId="1" priority="1433" operator="greaterThan">
      <formula>260</formula>
    </cfRule>
    <cfRule type="cellIs" dxfId="1" priority="1434" operator="greaterThan">
      <formula>330</formula>
    </cfRule>
  </conditionalFormatting>
  <conditionalFormatting sqref="I173">
    <cfRule type="cellIs" dxfId="1" priority="1428" operator="greaterThan">
      <formula>180</formula>
    </cfRule>
    <cfRule type="cellIs" dxfId="1" priority="1429" operator="greaterThan">
      <formula>260</formula>
    </cfRule>
    <cfRule type="cellIs" dxfId="1" priority="1430" operator="greaterThan">
      <formula>330</formula>
    </cfRule>
  </conditionalFormatting>
  <conditionalFormatting sqref="I174">
    <cfRule type="cellIs" dxfId="1" priority="1425" operator="greaterThan">
      <formula>180</formula>
    </cfRule>
    <cfRule type="cellIs" dxfId="1" priority="1426" operator="greaterThan">
      <formula>260</formula>
    </cfRule>
    <cfRule type="cellIs" dxfId="1" priority="1427" operator="greaterThan">
      <formula>330</formula>
    </cfRule>
  </conditionalFormatting>
  <conditionalFormatting sqref="I175">
    <cfRule type="cellIs" dxfId="1" priority="1422" operator="greaterThan">
      <formula>180</formula>
    </cfRule>
    <cfRule type="cellIs" dxfId="1" priority="1423" operator="greaterThan">
      <formula>260</formula>
    </cfRule>
    <cfRule type="cellIs" dxfId="1" priority="1424" operator="greaterThan">
      <formula>330</formula>
    </cfRule>
  </conditionalFormatting>
  <conditionalFormatting sqref="F176">
    <cfRule type="duplicateValues" dxfId="3" priority="1418"/>
  </conditionalFormatting>
  <conditionalFormatting sqref="I176">
    <cfRule type="cellIs" dxfId="1" priority="1419" operator="greaterThan">
      <formula>180</formula>
    </cfRule>
    <cfRule type="cellIs" dxfId="1" priority="1420" operator="greaterThan">
      <formula>260</formula>
    </cfRule>
    <cfRule type="cellIs" dxfId="1" priority="1421" operator="greaterThan">
      <formula>330</formula>
    </cfRule>
  </conditionalFormatting>
  <conditionalFormatting sqref="I177">
    <cfRule type="cellIs" dxfId="1" priority="1415" operator="greaterThan">
      <formula>180</formula>
    </cfRule>
    <cfRule type="cellIs" dxfId="1" priority="1416" operator="greaterThan">
      <formula>260</formula>
    </cfRule>
    <cfRule type="cellIs" dxfId="1" priority="1417" operator="greaterThan">
      <formula>330</formula>
    </cfRule>
  </conditionalFormatting>
  <conditionalFormatting sqref="I178">
    <cfRule type="cellIs" dxfId="1" priority="1412" operator="greaterThan">
      <formula>180</formula>
    </cfRule>
    <cfRule type="cellIs" dxfId="1" priority="1413" operator="greaterThan">
      <formula>260</formula>
    </cfRule>
    <cfRule type="cellIs" dxfId="1" priority="1414" operator="greaterThan">
      <formula>330</formula>
    </cfRule>
  </conditionalFormatting>
  <conditionalFormatting sqref="I179">
    <cfRule type="cellIs" dxfId="1" priority="1409" operator="greaterThan">
      <formula>180</formula>
    </cfRule>
    <cfRule type="cellIs" dxfId="1" priority="1410" operator="greaterThan">
      <formula>260</formula>
    </cfRule>
    <cfRule type="cellIs" dxfId="1" priority="1411" operator="greaterThan">
      <formula>330</formula>
    </cfRule>
  </conditionalFormatting>
  <conditionalFormatting sqref="I180">
    <cfRule type="cellIs" dxfId="1" priority="1406" operator="greaterThan">
      <formula>180</formula>
    </cfRule>
    <cfRule type="cellIs" dxfId="1" priority="1407" operator="greaterThan">
      <formula>260</formula>
    </cfRule>
    <cfRule type="cellIs" dxfId="1" priority="1408" operator="greaterThan">
      <formula>330</formula>
    </cfRule>
  </conditionalFormatting>
  <conditionalFormatting sqref="I181">
    <cfRule type="cellIs" dxfId="1" priority="1400" operator="greaterThan">
      <formula>180</formula>
    </cfRule>
    <cfRule type="cellIs" dxfId="1" priority="1401" operator="greaterThan">
      <formula>260</formula>
    </cfRule>
    <cfRule type="cellIs" dxfId="1" priority="1402" operator="greaterThan">
      <formula>330</formula>
    </cfRule>
  </conditionalFormatting>
  <conditionalFormatting sqref="I182">
    <cfRule type="cellIs" dxfId="1" priority="1397" operator="greaterThan">
      <formula>180</formula>
    </cfRule>
    <cfRule type="cellIs" dxfId="1" priority="1398" operator="greaterThan">
      <formula>260</formula>
    </cfRule>
    <cfRule type="cellIs" dxfId="1" priority="1399" operator="greaterThan">
      <formula>330</formula>
    </cfRule>
  </conditionalFormatting>
  <conditionalFormatting sqref="I183">
    <cfRule type="cellIs" dxfId="1" priority="1403" operator="greaterThan">
      <formula>180</formula>
    </cfRule>
    <cfRule type="cellIs" dxfId="1" priority="1404" operator="greaterThan">
      <formula>260</formula>
    </cfRule>
    <cfRule type="cellIs" dxfId="1" priority="1405" operator="greaterThan">
      <formula>330</formula>
    </cfRule>
  </conditionalFormatting>
  <conditionalFormatting sqref="I184">
    <cfRule type="cellIs" dxfId="1" priority="1394" operator="greaterThan">
      <formula>180</formula>
    </cfRule>
    <cfRule type="cellIs" dxfId="1" priority="1395" operator="greaterThan">
      <formula>260</formula>
    </cfRule>
    <cfRule type="cellIs" dxfId="1" priority="1396" operator="greaterThan">
      <formula>330</formula>
    </cfRule>
  </conditionalFormatting>
  <conditionalFormatting sqref="F185">
    <cfRule type="duplicateValues" dxfId="0" priority="1393"/>
  </conditionalFormatting>
  <conditionalFormatting sqref="I185">
    <cfRule type="cellIs" dxfId="1" priority="1390" operator="greaterThan">
      <formula>180</formula>
    </cfRule>
    <cfRule type="cellIs" dxfId="1" priority="1391" operator="greaterThan">
      <formula>260</formula>
    </cfRule>
    <cfRule type="cellIs" dxfId="1" priority="1392" operator="greaterThan">
      <formula>330</formula>
    </cfRule>
  </conditionalFormatting>
  <conditionalFormatting sqref="F186">
    <cfRule type="duplicateValues" dxfId="3" priority="1389"/>
  </conditionalFormatting>
  <conditionalFormatting sqref="I186">
    <cfRule type="cellIs" dxfId="1" priority="1386" operator="greaterThan">
      <formula>180</formula>
    </cfRule>
    <cfRule type="cellIs" dxfId="1" priority="1387" operator="greaterThan">
      <formula>260</formula>
    </cfRule>
    <cfRule type="cellIs" dxfId="1" priority="1388" operator="greaterThan">
      <formula>330</formula>
    </cfRule>
  </conditionalFormatting>
  <conditionalFormatting sqref="I187">
    <cfRule type="cellIs" dxfId="1" priority="1383" operator="greaterThan">
      <formula>180</formula>
    </cfRule>
    <cfRule type="cellIs" dxfId="1" priority="1384" operator="greaterThan">
      <formula>260</formula>
    </cfRule>
    <cfRule type="cellIs" dxfId="1" priority="1385" operator="greaterThan">
      <formula>330</formula>
    </cfRule>
  </conditionalFormatting>
  <conditionalFormatting sqref="I188">
    <cfRule type="cellIs" dxfId="1" priority="1380" operator="greaterThan">
      <formula>180</formula>
    </cfRule>
    <cfRule type="cellIs" dxfId="1" priority="1381" operator="greaterThan">
      <formula>260</formula>
    </cfRule>
    <cfRule type="cellIs" dxfId="1" priority="1382" operator="greaterThan">
      <formula>330</formula>
    </cfRule>
  </conditionalFormatting>
  <conditionalFormatting sqref="I189">
    <cfRule type="cellIs" dxfId="1" priority="1377" operator="greaterThan">
      <formula>180</formula>
    </cfRule>
    <cfRule type="cellIs" dxfId="1" priority="1378" operator="greaterThan">
      <formula>260</formula>
    </cfRule>
    <cfRule type="cellIs" dxfId="1" priority="1379" operator="greaterThan">
      <formula>330</formula>
    </cfRule>
  </conditionalFormatting>
  <conditionalFormatting sqref="I190">
    <cfRule type="cellIs" dxfId="1" priority="1371" operator="greaterThan">
      <formula>180</formula>
    </cfRule>
    <cfRule type="cellIs" dxfId="1" priority="1372" operator="greaterThan">
      <formula>260</formula>
    </cfRule>
    <cfRule type="cellIs" dxfId="1" priority="1373" operator="greaterThan">
      <formula>330</formula>
    </cfRule>
  </conditionalFormatting>
  <conditionalFormatting sqref="I191">
    <cfRule type="cellIs" dxfId="1" priority="1368" operator="greaterThan">
      <formula>180</formula>
    </cfRule>
    <cfRule type="cellIs" dxfId="1" priority="1369" operator="greaterThan">
      <formula>260</formula>
    </cfRule>
    <cfRule type="cellIs" dxfId="1" priority="1370" operator="greaterThan">
      <formula>330</formula>
    </cfRule>
  </conditionalFormatting>
  <conditionalFormatting sqref="I192">
    <cfRule type="cellIs" dxfId="1" priority="1365" operator="greaterThan">
      <formula>180</formula>
    </cfRule>
    <cfRule type="cellIs" dxfId="1" priority="1366" operator="greaterThan">
      <formula>260</formula>
    </cfRule>
    <cfRule type="cellIs" dxfId="1" priority="1367" operator="greaterThan">
      <formula>330</formula>
    </cfRule>
  </conditionalFormatting>
  <conditionalFormatting sqref="I193">
    <cfRule type="cellIs" dxfId="1" priority="1362" operator="greaterThan">
      <formula>180</formula>
    </cfRule>
    <cfRule type="cellIs" dxfId="1" priority="1363" operator="greaterThan">
      <formula>260</formula>
    </cfRule>
    <cfRule type="cellIs" dxfId="1" priority="1364" operator="greaterThan">
      <formula>330</formula>
    </cfRule>
  </conditionalFormatting>
  <conditionalFormatting sqref="F194">
    <cfRule type="duplicateValues" dxfId="3" priority="1358"/>
  </conditionalFormatting>
  <conditionalFormatting sqref="I194">
    <cfRule type="cellIs" dxfId="1" priority="1359" operator="greaterThan">
      <formula>180</formula>
    </cfRule>
    <cfRule type="cellIs" dxfId="1" priority="1360" operator="greaterThan">
      <formula>260</formula>
    </cfRule>
    <cfRule type="cellIs" dxfId="1" priority="1361" operator="greaterThan">
      <formula>330</formula>
    </cfRule>
  </conditionalFormatting>
  <conditionalFormatting sqref="I195">
    <cfRule type="cellIs" dxfId="1" priority="1355" operator="greaterThan">
      <formula>180</formula>
    </cfRule>
    <cfRule type="cellIs" dxfId="1" priority="1356" operator="greaterThan">
      <formula>260</formula>
    </cfRule>
    <cfRule type="cellIs" dxfId="1" priority="1357" operator="greaterThan">
      <formula>330</formula>
    </cfRule>
  </conditionalFormatting>
  <conditionalFormatting sqref="I196">
    <cfRule type="cellIs" dxfId="1" priority="1352" operator="greaterThan">
      <formula>180</formula>
    </cfRule>
    <cfRule type="cellIs" dxfId="1" priority="1353" operator="greaterThan">
      <formula>260</formula>
    </cfRule>
    <cfRule type="cellIs" dxfId="1" priority="1354" operator="greaterThan">
      <formula>330</formula>
    </cfRule>
  </conditionalFormatting>
  <conditionalFormatting sqref="F197">
    <cfRule type="duplicateValues" dxfId="3" priority="1351"/>
  </conditionalFormatting>
  <conditionalFormatting sqref="I197">
    <cfRule type="cellIs" dxfId="1" priority="1348" operator="greaterThan">
      <formula>180</formula>
    </cfRule>
    <cfRule type="cellIs" dxfId="1" priority="1349" operator="greaterThan">
      <formula>260</formula>
    </cfRule>
    <cfRule type="cellIs" dxfId="1" priority="1350" operator="greaterThan">
      <formula>330</formula>
    </cfRule>
  </conditionalFormatting>
  <conditionalFormatting sqref="F198">
    <cfRule type="duplicateValues" dxfId="3" priority="1347"/>
  </conditionalFormatting>
  <conditionalFormatting sqref="I198">
    <cfRule type="cellIs" dxfId="1" priority="1344" operator="greaterThan">
      <formula>180</formula>
    </cfRule>
    <cfRule type="cellIs" dxfId="1" priority="1345" operator="greaterThan">
      <formula>260</formula>
    </cfRule>
    <cfRule type="cellIs" dxfId="1" priority="1346" operator="greaterThan">
      <formula>330</formula>
    </cfRule>
  </conditionalFormatting>
  <conditionalFormatting sqref="F199">
    <cfRule type="duplicateValues" dxfId="3" priority="1343"/>
  </conditionalFormatting>
  <conditionalFormatting sqref="I199">
    <cfRule type="cellIs" dxfId="1" priority="1340" operator="greaterThan">
      <formula>180</formula>
    </cfRule>
    <cfRule type="cellIs" dxfId="1" priority="1341" operator="greaterThan">
      <formula>260</formula>
    </cfRule>
    <cfRule type="cellIs" dxfId="1" priority="1342" operator="greaterThan">
      <formula>330</formula>
    </cfRule>
  </conditionalFormatting>
  <conditionalFormatting sqref="I200">
    <cfRule type="cellIs" dxfId="1" priority="1337" operator="greaterThan">
      <formula>180</formula>
    </cfRule>
    <cfRule type="cellIs" dxfId="1" priority="1338" operator="greaterThan">
      <formula>260</formula>
    </cfRule>
    <cfRule type="cellIs" dxfId="1" priority="1339" operator="greaterThan">
      <formula>330</formula>
    </cfRule>
  </conditionalFormatting>
  <conditionalFormatting sqref="F201">
    <cfRule type="duplicateValues" dxfId="3" priority="1336"/>
  </conditionalFormatting>
  <conditionalFormatting sqref="I201">
    <cfRule type="cellIs" dxfId="1" priority="1333" operator="greaterThan">
      <formula>180</formula>
    </cfRule>
    <cfRule type="cellIs" dxfId="1" priority="1334" operator="greaterThan">
      <formula>260</formula>
    </cfRule>
    <cfRule type="cellIs" dxfId="1" priority="1335" operator="greaterThan">
      <formula>330</formula>
    </cfRule>
  </conditionalFormatting>
  <conditionalFormatting sqref="F202">
    <cfRule type="duplicateValues" dxfId="3" priority="1329"/>
  </conditionalFormatting>
  <conditionalFormatting sqref="I202">
    <cfRule type="cellIs" dxfId="1" priority="1330" operator="greaterThan">
      <formula>180</formula>
    </cfRule>
    <cfRule type="cellIs" dxfId="1" priority="1331" operator="greaterThan">
      <formula>260</formula>
    </cfRule>
    <cfRule type="cellIs" dxfId="1" priority="1332" operator="greaterThan">
      <formula>330</formula>
    </cfRule>
  </conditionalFormatting>
  <conditionalFormatting sqref="F203">
    <cfRule type="duplicateValues" dxfId="3" priority="1328"/>
  </conditionalFormatting>
  <conditionalFormatting sqref="I203">
    <cfRule type="cellIs" dxfId="1" priority="1325" operator="greaterThan">
      <formula>180</formula>
    </cfRule>
    <cfRule type="cellIs" dxfId="1" priority="1326" operator="greaterThan">
      <formula>260</formula>
    </cfRule>
    <cfRule type="cellIs" dxfId="1" priority="1327" operator="greaterThan">
      <formula>330</formula>
    </cfRule>
  </conditionalFormatting>
  <conditionalFormatting sqref="F204">
    <cfRule type="duplicateValues" dxfId="3" priority="1321"/>
  </conditionalFormatting>
  <conditionalFormatting sqref="I204">
    <cfRule type="cellIs" dxfId="1" priority="1322" operator="greaterThan">
      <formula>180</formula>
    </cfRule>
    <cfRule type="cellIs" dxfId="1" priority="1323" operator="greaterThan">
      <formula>260</formula>
    </cfRule>
    <cfRule type="cellIs" dxfId="1" priority="1324" operator="greaterThan">
      <formula>330</formula>
    </cfRule>
  </conditionalFormatting>
  <conditionalFormatting sqref="I205">
    <cfRule type="cellIs" dxfId="1" priority="1318" operator="greaterThan">
      <formula>180</formula>
    </cfRule>
    <cfRule type="cellIs" dxfId="1" priority="1319" operator="greaterThan">
      <formula>260</formula>
    </cfRule>
    <cfRule type="cellIs" dxfId="1" priority="1320" operator="greaterThan">
      <formula>330</formula>
    </cfRule>
  </conditionalFormatting>
  <conditionalFormatting sqref="I206">
    <cfRule type="cellIs" dxfId="1" priority="1315" operator="greaterThan">
      <formula>180</formula>
    </cfRule>
    <cfRule type="cellIs" dxfId="1" priority="1316" operator="greaterThan">
      <formula>260</formula>
    </cfRule>
    <cfRule type="cellIs" dxfId="1" priority="1317" operator="greaterThan">
      <formula>330</formula>
    </cfRule>
  </conditionalFormatting>
  <conditionalFormatting sqref="F207">
    <cfRule type="duplicateValues" dxfId="3" priority="1311"/>
  </conditionalFormatting>
  <conditionalFormatting sqref="I207">
    <cfRule type="cellIs" dxfId="1" priority="1312" operator="greaterThan">
      <formula>180</formula>
    </cfRule>
    <cfRule type="cellIs" dxfId="1" priority="1313" operator="greaterThan">
      <formula>260</formula>
    </cfRule>
    <cfRule type="cellIs" dxfId="1" priority="1314" operator="greaterThan">
      <formula>330</formula>
    </cfRule>
  </conditionalFormatting>
  <conditionalFormatting sqref="F208">
    <cfRule type="duplicateValues" dxfId="3" priority="1307"/>
  </conditionalFormatting>
  <conditionalFormatting sqref="I208">
    <cfRule type="cellIs" dxfId="1" priority="1308" operator="greaterThan">
      <formula>180</formula>
    </cfRule>
    <cfRule type="cellIs" dxfId="1" priority="1309" operator="greaterThan">
      <formula>260</formula>
    </cfRule>
    <cfRule type="cellIs" dxfId="1" priority="1310" operator="greaterThan">
      <formula>330</formula>
    </cfRule>
  </conditionalFormatting>
  <conditionalFormatting sqref="F209">
    <cfRule type="duplicateValues" dxfId="3" priority="1302"/>
    <cfRule type="duplicateValues" dxfId="3" priority="1306"/>
  </conditionalFormatting>
  <conditionalFormatting sqref="I209">
    <cfRule type="cellIs" dxfId="1" priority="1303" operator="greaterThan">
      <formula>180</formula>
    </cfRule>
    <cfRule type="cellIs" dxfId="1" priority="1304" operator="greaterThan">
      <formula>260</formula>
    </cfRule>
    <cfRule type="cellIs" dxfId="1" priority="1305" operator="greaterThan">
      <formula>330</formula>
    </cfRule>
  </conditionalFormatting>
  <conditionalFormatting sqref="I210">
    <cfRule type="cellIs" dxfId="1" priority="1299" operator="greaterThan">
      <formula>180</formula>
    </cfRule>
    <cfRule type="cellIs" dxfId="1" priority="1300" operator="greaterThan">
      <formula>260</formula>
    </cfRule>
    <cfRule type="cellIs" dxfId="1" priority="1301" operator="greaterThan">
      <formula>330</formula>
    </cfRule>
  </conditionalFormatting>
  <conditionalFormatting sqref="I211">
    <cfRule type="cellIs" dxfId="1" priority="1294" operator="greaterThan">
      <formula>180</formula>
    </cfRule>
    <cfRule type="cellIs" dxfId="1" priority="1295" operator="greaterThan">
      <formula>260</formula>
    </cfRule>
    <cfRule type="cellIs" dxfId="1" priority="1296" operator="greaterThan">
      <formula>330</formula>
    </cfRule>
  </conditionalFormatting>
  <conditionalFormatting sqref="F212">
    <cfRule type="duplicateValues" dxfId="3" priority="1290"/>
  </conditionalFormatting>
  <conditionalFormatting sqref="I212">
    <cfRule type="cellIs" dxfId="1" priority="1291" operator="greaterThan">
      <formula>180</formula>
    </cfRule>
    <cfRule type="cellIs" dxfId="1" priority="1292" operator="greaterThan">
      <formula>260</formula>
    </cfRule>
    <cfRule type="cellIs" dxfId="1" priority="1293" operator="greaterThan">
      <formula>330</formula>
    </cfRule>
  </conditionalFormatting>
  <conditionalFormatting sqref="F213">
    <cfRule type="duplicateValues" dxfId="3" priority="1289"/>
  </conditionalFormatting>
  <conditionalFormatting sqref="I213">
    <cfRule type="cellIs" dxfId="1" priority="1286" operator="greaterThan">
      <formula>180</formula>
    </cfRule>
    <cfRule type="cellIs" dxfId="1" priority="1287" operator="greaterThan">
      <formula>260</formula>
    </cfRule>
    <cfRule type="cellIs" dxfId="1" priority="1288" operator="greaterThan">
      <formula>330</formula>
    </cfRule>
  </conditionalFormatting>
  <conditionalFormatting sqref="F214">
    <cfRule type="duplicateValues" dxfId="3" priority="1281"/>
    <cfRule type="duplicateValues" dxfId="3" priority="1282"/>
  </conditionalFormatting>
  <conditionalFormatting sqref="I214">
    <cfRule type="cellIs" dxfId="1" priority="1283" operator="greaterThan">
      <formula>180</formula>
    </cfRule>
    <cfRule type="cellIs" dxfId="1" priority="1284" operator="greaterThan">
      <formula>260</formula>
    </cfRule>
    <cfRule type="cellIs" dxfId="1" priority="1285" operator="greaterThan">
      <formula>330</formula>
    </cfRule>
  </conditionalFormatting>
  <conditionalFormatting sqref="I215">
    <cfRule type="cellIs" dxfId="1" priority="1278" operator="greaterThan">
      <formula>180</formula>
    </cfRule>
    <cfRule type="cellIs" dxfId="1" priority="1279" operator="greaterThan">
      <formula>260</formula>
    </cfRule>
    <cfRule type="cellIs" dxfId="1" priority="1280" operator="greaterThan">
      <formula>330</formula>
    </cfRule>
  </conditionalFormatting>
  <conditionalFormatting sqref="I216">
    <cfRule type="cellIs" dxfId="1" priority="1272" operator="greaterThan">
      <formula>180</formula>
    </cfRule>
    <cfRule type="cellIs" dxfId="1" priority="1273" operator="greaterThan">
      <formula>260</formula>
    </cfRule>
    <cfRule type="cellIs" dxfId="1" priority="1274" operator="greaterThan">
      <formula>330</formula>
    </cfRule>
  </conditionalFormatting>
  <conditionalFormatting sqref="F217">
    <cfRule type="duplicateValues" dxfId="3" priority="1259"/>
    <cfRule type="duplicateValues" dxfId="3" priority="1263"/>
  </conditionalFormatting>
  <conditionalFormatting sqref="I217">
    <cfRule type="cellIs" dxfId="1" priority="1260" operator="greaterThan">
      <formula>180</formula>
    </cfRule>
    <cfRule type="cellIs" dxfId="1" priority="1261" operator="greaterThan">
      <formula>260</formula>
    </cfRule>
    <cfRule type="cellIs" dxfId="1" priority="1262" operator="greaterThan">
      <formula>330</formula>
    </cfRule>
  </conditionalFormatting>
  <conditionalFormatting sqref="I218">
    <cfRule type="cellIs" dxfId="1" priority="1252" operator="greaterThan">
      <formula>180</formula>
    </cfRule>
    <cfRule type="cellIs" dxfId="1" priority="1253" operator="greaterThan">
      <formula>260</formula>
    </cfRule>
    <cfRule type="cellIs" dxfId="1" priority="1254" operator="greaterThan">
      <formula>330</formula>
    </cfRule>
  </conditionalFormatting>
  <conditionalFormatting sqref="I219">
    <cfRule type="cellIs" dxfId="1" priority="1249" operator="greaterThan">
      <formula>180</formula>
    </cfRule>
    <cfRule type="cellIs" dxfId="1" priority="1250" operator="greaterThan">
      <formula>260</formula>
    </cfRule>
    <cfRule type="cellIs" dxfId="1" priority="1251" operator="greaterThan">
      <formula>330</formula>
    </cfRule>
  </conditionalFormatting>
  <conditionalFormatting sqref="F220">
    <cfRule type="duplicateValues" dxfId="0" priority="1271"/>
  </conditionalFormatting>
  <conditionalFormatting sqref="I220">
    <cfRule type="cellIs" dxfId="1" priority="1268" operator="greaterThan">
      <formula>180</formula>
    </cfRule>
    <cfRule type="cellIs" dxfId="1" priority="1269" operator="greaterThan">
      <formula>260</formula>
    </cfRule>
    <cfRule type="cellIs" dxfId="1" priority="1270" operator="greaterThan">
      <formula>330</formula>
    </cfRule>
  </conditionalFormatting>
  <conditionalFormatting sqref="F221">
    <cfRule type="duplicateValues" dxfId="3" priority="1267"/>
  </conditionalFormatting>
  <conditionalFormatting sqref="I221">
    <cfRule type="cellIs" dxfId="1" priority="1264" operator="greaterThan">
      <formula>180</formula>
    </cfRule>
    <cfRule type="cellIs" dxfId="1" priority="1265" operator="greaterThan">
      <formula>260</formula>
    </cfRule>
    <cfRule type="cellIs" dxfId="1" priority="1266" operator="greaterThan">
      <formula>330</formula>
    </cfRule>
  </conditionalFormatting>
  <conditionalFormatting sqref="I222">
    <cfRule type="cellIs" dxfId="1" priority="1275" operator="greaterThan">
      <formula>180</formula>
    </cfRule>
    <cfRule type="cellIs" dxfId="1" priority="1276" operator="greaterThan">
      <formula>260</formula>
    </cfRule>
    <cfRule type="cellIs" dxfId="1" priority="1277" operator="greaterThan">
      <formula>330</formula>
    </cfRule>
  </conditionalFormatting>
  <conditionalFormatting sqref="F223">
    <cfRule type="duplicateValues" dxfId="0" priority="1245"/>
  </conditionalFormatting>
  <conditionalFormatting sqref="I223">
    <cfRule type="cellIs" dxfId="1" priority="1246" operator="greaterThan">
      <formula>180</formula>
    </cfRule>
    <cfRule type="cellIs" dxfId="1" priority="1247" operator="greaterThan">
      <formula>260</formula>
    </cfRule>
    <cfRule type="cellIs" dxfId="1" priority="1248" operator="greaterThan">
      <formula>330</formula>
    </cfRule>
  </conditionalFormatting>
  <conditionalFormatting sqref="F224">
    <cfRule type="duplicateValues" dxfId="3" priority="1244"/>
  </conditionalFormatting>
  <conditionalFormatting sqref="I224">
    <cfRule type="cellIs" dxfId="1" priority="1241" operator="greaterThan">
      <formula>180</formula>
    </cfRule>
    <cfRule type="cellIs" dxfId="1" priority="1242" operator="greaterThan">
      <formula>260</formula>
    </cfRule>
    <cfRule type="cellIs" dxfId="1" priority="1243" operator="greaterThan">
      <formula>330</formula>
    </cfRule>
  </conditionalFormatting>
  <conditionalFormatting sqref="I225">
    <cfRule type="cellIs" dxfId="1" priority="1238" operator="greaterThan">
      <formula>180</formula>
    </cfRule>
    <cfRule type="cellIs" dxfId="1" priority="1239" operator="greaterThan">
      <formula>260</formula>
    </cfRule>
    <cfRule type="cellIs" dxfId="1" priority="1240" operator="greaterThan">
      <formula>330</formula>
    </cfRule>
  </conditionalFormatting>
  <conditionalFormatting sqref="F226">
    <cfRule type="duplicateValues" dxfId="3" priority="1234"/>
  </conditionalFormatting>
  <conditionalFormatting sqref="I226">
    <cfRule type="cellIs" dxfId="1" priority="1235" operator="greaterThan">
      <formula>180</formula>
    </cfRule>
    <cfRule type="cellIs" dxfId="1" priority="1236" operator="greaterThan">
      <formula>260</formula>
    </cfRule>
    <cfRule type="cellIs" dxfId="1" priority="1237" operator="greaterThan">
      <formula>330</formula>
    </cfRule>
  </conditionalFormatting>
  <conditionalFormatting sqref="F227">
    <cfRule type="duplicateValues" dxfId="3" priority="1229"/>
    <cfRule type="duplicateValues" dxfId="3" priority="1233"/>
  </conditionalFormatting>
  <conditionalFormatting sqref="I227">
    <cfRule type="cellIs" dxfId="1" priority="1230" operator="greaterThan">
      <formula>180</formula>
    </cfRule>
    <cfRule type="cellIs" dxfId="1" priority="1231" operator="greaterThan">
      <formula>260</formula>
    </cfRule>
    <cfRule type="cellIs" dxfId="1" priority="1232" operator="greaterThan">
      <formula>330</formula>
    </cfRule>
  </conditionalFormatting>
  <conditionalFormatting sqref="F228">
    <cfRule type="duplicateValues" dxfId="3" priority="1228"/>
  </conditionalFormatting>
  <conditionalFormatting sqref="I228">
    <cfRule type="cellIs" dxfId="1" priority="1225" operator="greaterThan">
      <formula>180</formula>
    </cfRule>
    <cfRule type="cellIs" dxfId="1" priority="1226" operator="greaterThan">
      <formula>260</formula>
    </cfRule>
    <cfRule type="cellIs" dxfId="1" priority="1227" operator="greaterThan">
      <formula>330</formula>
    </cfRule>
  </conditionalFormatting>
  <conditionalFormatting sqref="F229">
    <cfRule type="duplicateValues" dxfId="3" priority="1221"/>
  </conditionalFormatting>
  <conditionalFormatting sqref="I229">
    <cfRule type="cellIs" dxfId="1" priority="1222" operator="greaterThan">
      <formula>180</formula>
    </cfRule>
    <cfRule type="cellIs" dxfId="1" priority="1223" operator="greaterThan">
      <formula>260</formula>
    </cfRule>
    <cfRule type="cellIs" dxfId="1" priority="1224" operator="greaterThan">
      <formula>330</formula>
    </cfRule>
  </conditionalFormatting>
  <conditionalFormatting sqref="F230">
    <cfRule type="duplicateValues" dxfId="3" priority="1220"/>
  </conditionalFormatting>
  <conditionalFormatting sqref="I230">
    <cfRule type="cellIs" dxfId="1" priority="1217" operator="greaterThan">
      <formula>180</formula>
    </cfRule>
    <cfRule type="cellIs" dxfId="1" priority="1218" operator="greaterThan">
      <formula>260</formula>
    </cfRule>
    <cfRule type="cellIs" dxfId="1" priority="1219" operator="greaterThan">
      <formula>330</formula>
    </cfRule>
  </conditionalFormatting>
  <conditionalFormatting sqref="I231">
    <cfRule type="cellIs" dxfId="1" priority="1214" operator="greaterThan">
      <formula>180</formula>
    </cfRule>
    <cfRule type="cellIs" dxfId="1" priority="1215" operator="greaterThan">
      <formula>260</formula>
    </cfRule>
    <cfRule type="cellIs" dxfId="1" priority="1216" operator="greaterThan">
      <formula>330</formula>
    </cfRule>
  </conditionalFormatting>
  <conditionalFormatting sqref="I232">
    <cfRule type="cellIs" dxfId="1" priority="1211" operator="greaterThan">
      <formula>180</formula>
    </cfRule>
    <cfRule type="cellIs" dxfId="1" priority="1212" operator="greaterThan">
      <formula>260</formula>
    </cfRule>
    <cfRule type="cellIs" dxfId="1" priority="1213" operator="greaterThan">
      <formula>330</formula>
    </cfRule>
  </conditionalFormatting>
  <conditionalFormatting sqref="F233">
    <cfRule type="duplicateValues" dxfId="3" priority="1200"/>
  </conditionalFormatting>
  <conditionalFormatting sqref="I233">
    <cfRule type="cellIs" dxfId="1" priority="1201" operator="greaterThan">
      <formula>180</formula>
    </cfRule>
    <cfRule type="cellIs" dxfId="1" priority="1202" operator="greaterThan">
      <formula>260</formula>
    </cfRule>
    <cfRule type="cellIs" dxfId="1" priority="1203" operator="greaterThan">
      <formula>330</formula>
    </cfRule>
  </conditionalFormatting>
  <conditionalFormatting sqref="I234">
    <cfRule type="cellIs" dxfId="1" priority="1197" operator="greaterThan">
      <formula>180</formula>
    </cfRule>
    <cfRule type="cellIs" dxfId="1" priority="1198" operator="greaterThan">
      <formula>260</formula>
    </cfRule>
    <cfRule type="cellIs" dxfId="1" priority="1199" operator="greaterThan">
      <formula>330</formula>
    </cfRule>
  </conditionalFormatting>
  <conditionalFormatting sqref="F235">
    <cfRule type="duplicateValues" dxfId="3" priority="1190"/>
  </conditionalFormatting>
  <conditionalFormatting sqref="I235">
    <cfRule type="cellIs" dxfId="1" priority="1191" operator="greaterThan">
      <formula>180</formula>
    </cfRule>
    <cfRule type="cellIs" dxfId="1" priority="1192" operator="greaterThan">
      <formula>260</formula>
    </cfRule>
    <cfRule type="cellIs" dxfId="1" priority="1193" operator="greaterThan">
      <formula>330</formula>
    </cfRule>
  </conditionalFormatting>
  <conditionalFormatting sqref="I236">
    <cfRule type="cellIs" dxfId="1" priority="1187" operator="greaterThan">
      <formula>180</formula>
    </cfRule>
    <cfRule type="cellIs" dxfId="1" priority="1188" operator="greaterThan">
      <formula>260</formula>
    </cfRule>
    <cfRule type="cellIs" dxfId="1" priority="1189" operator="greaterThan">
      <formula>330</formula>
    </cfRule>
  </conditionalFormatting>
  <conditionalFormatting sqref="I237">
    <cfRule type="cellIs" dxfId="1" priority="1194" operator="greaterThan">
      <formula>180</formula>
    </cfRule>
    <cfRule type="cellIs" dxfId="1" priority="1195" operator="greaterThan">
      <formula>260</formula>
    </cfRule>
    <cfRule type="cellIs" dxfId="1" priority="1196" operator="greaterThan">
      <formula>330</formula>
    </cfRule>
  </conditionalFormatting>
  <conditionalFormatting sqref="F238">
    <cfRule type="duplicateValues" dxfId="3" priority="1182"/>
    <cfRule type="duplicateValues" dxfId="3" priority="1186"/>
  </conditionalFormatting>
  <conditionalFormatting sqref="I238">
    <cfRule type="cellIs" dxfId="1" priority="1183" operator="greaterThan">
      <formula>180</formula>
    </cfRule>
    <cfRule type="cellIs" dxfId="1" priority="1184" operator="greaterThan">
      <formula>260</formula>
    </cfRule>
    <cfRule type="cellIs" dxfId="1" priority="1185" operator="greaterThan">
      <formula>330</formula>
    </cfRule>
  </conditionalFormatting>
  <conditionalFormatting sqref="F239">
    <cfRule type="duplicateValues" dxfId="3" priority="1181"/>
  </conditionalFormatting>
  <conditionalFormatting sqref="I239">
    <cfRule type="cellIs" dxfId="1" priority="1178" operator="greaterThan">
      <formula>180</formula>
    </cfRule>
    <cfRule type="cellIs" dxfId="1" priority="1179" operator="greaterThan">
      <formula>260</formula>
    </cfRule>
    <cfRule type="cellIs" dxfId="1" priority="1180" operator="greaterThan">
      <formula>330</formula>
    </cfRule>
  </conditionalFormatting>
  <conditionalFormatting sqref="F240">
    <cfRule type="duplicateValues" dxfId="3" priority="1210"/>
  </conditionalFormatting>
  <conditionalFormatting sqref="I240">
    <cfRule type="cellIs" dxfId="1" priority="1207" operator="greaterThan">
      <formula>180</formula>
    </cfRule>
    <cfRule type="cellIs" dxfId="1" priority="1208" operator="greaterThan">
      <formula>260</formula>
    </cfRule>
    <cfRule type="cellIs" dxfId="1" priority="1209" operator="greaterThan">
      <formula>330</formula>
    </cfRule>
  </conditionalFormatting>
  <conditionalFormatting sqref="I241">
    <cfRule type="cellIs" dxfId="1" priority="1204" operator="greaterThan">
      <formula>180</formula>
    </cfRule>
    <cfRule type="cellIs" dxfId="1" priority="1205" operator="greaterThan">
      <formula>260</formula>
    </cfRule>
    <cfRule type="cellIs" dxfId="1" priority="1206" operator="greaterThan">
      <formula>330</formula>
    </cfRule>
  </conditionalFormatting>
  <conditionalFormatting sqref="F242">
    <cfRule type="duplicateValues" dxfId="3" priority="1177"/>
  </conditionalFormatting>
  <conditionalFormatting sqref="I242">
    <cfRule type="cellIs" dxfId="1" priority="1174" operator="greaterThan">
      <formula>180</formula>
    </cfRule>
    <cfRule type="cellIs" dxfId="1" priority="1175" operator="greaterThan">
      <formula>260</formula>
    </cfRule>
    <cfRule type="cellIs" dxfId="1" priority="1176" operator="greaterThan">
      <formula>330</formula>
    </cfRule>
  </conditionalFormatting>
  <conditionalFormatting sqref="F243">
    <cfRule type="duplicateValues" dxfId="3" priority="1173"/>
  </conditionalFormatting>
  <conditionalFormatting sqref="I243">
    <cfRule type="cellIs" dxfId="1" priority="1170" operator="greaterThan">
      <formula>180</formula>
    </cfRule>
    <cfRule type="cellIs" dxfId="1" priority="1171" operator="greaterThan">
      <formula>260</formula>
    </cfRule>
    <cfRule type="cellIs" dxfId="1" priority="1172" operator="greaterThan">
      <formula>330</formula>
    </cfRule>
  </conditionalFormatting>
  <conditionalFormatting sqref="I244">
    <cfRule type="cellIs" dxfId="1" priority="1167" operator="greaterThan">
      <formula>180</formula>
    </cfRule>
    <cfRule type="cellIs" dxfId="1" priority="1168" operator="greaterThan">
      <formula>260</formula>
    </cfRule>
    <cfRule type="cellIs" dxfId="1" priority="1169" operator="greaterThan">
      <formula>330</formula>
    </cfRule>
  </conditionalFormatting>
  <conditionalFormatting sqref="F245">
    <cfRule type="duplicateValues" dxfId="3" priority="1166"/>
  </conditionalFormatting>
  <conditionalFormatting sqref="I245">
    <cfRule type="cellIs" dxfId="1" priority="1163" operator="greaterThan">
      <formula>180</formula>
    </cfRule>
    <cfRule type="cellIs" dxfId="1" priority="1164" operator="greaterThan">
      <formula>260</formula>
    </cfRule>
    <cfRule type="cellIs" dxfId="1" priority="1165" operator="greaterThan">
      <formula>330</formula>
    </cfRule>
  </conditionalFormatting>
  <conditionalFormatting sqref="F246">
    <cfRule type="duplicateValues" dxfId="3" priority="1162"/>
  </conditionalFormatting>
  <conditionalFormatting sqref="I246">
    <cfRule type="cellIs" dxfId="1" priority="1159" operator="greaterThan">
      <formula>180</formula>
    </cfRule>
    <cfRule type="cellIs" dxfId="1" priority="1160" operator="greaterThan">
      <formula>260</formula>
    </cfRule>
    <cfRule type="cellIs" dxfId="1" priority="1161" operator="greaterThan">
      <formula>330</formula>
    </cfRule>
  </conditionalFormatting>
  <conditionalFormatting sqref="I247">
    <cfRule type="cellIs" dxfId="1" priority="1155" operator="greaterThan">
      <formula>180</formula>
    </cfRule>
    <cfRule type="cellIs" dxfId="1" priority="1156" operator="greaterThan">
      <formula>260</formula>
    </cfRule>
    <cfRule type="cellIs" dxfId="1" priority="1157" operator="greaterThan">
      <formula>330</formula>
    </cfRule>
  </conditionalFormatting>
  <conditionalFormatting sqref="F248">
    <cfRule type="duplicateValues" dxfId="3" priority="1154"/>
  </conditionalFormatting>
  <conditionalFormatting sqref="I248">
    <cfRule type="cellIs" dxfId="1" priority="1151" operator="greaterThan">
      <formula>180</formula>
    </cfRule>
    <cfRule type="cellIs" dxfId="1" priority="1152" operator="greaterThan">
      <formula>260</formula>
    </cfRule>
    <cfRule type="cellIs" dxfId="1" priority="1153" operator="greaterThan">
      <formula>330</formula>
    </cfRule>
  </conditionalFormatting>
  <conditionalFormatting sqref="I249">
    <cfRule type="cellIs" dxfId="1" priority="1148" operator="greaterThan">
      <formula>180</formula>
    </cfRule>
    <cfRule type="cellIs" dxfId="1" priority="1149" operator="greaterThan">
      <formula>260</formula>
    </cfRule>
    <cfRule type="cellIs" dxfId="1" priority="1150" operator="greaterThan">
      <formula>330</formula>
    </cfRule>
  </conditionalFormatting>
  <conditionalFormatting sqref="F250">
    <cfRule type="duplicateValues" dxfId="3" priority="1147"/>
  </conditionalFormatting>
  <conditionalFormatting sqref="I250">
    <cfRule type="cellIs" dxfId="1" priority="1144" operator="greaterThan">
      <formula>180</formula>
    </cfRule>
    <cfRule type="cellIs" dxfId="1" priority="1145" operator="greaterThan">
      <formula>260</formula>
    </cfRule>
    <cfRule type="cellIs" dxfId="1" priority="1146" operator="greaterThan">
      <formula>330</formula>
    </cfRule>
  </conditionalFormatting>
  <conditionalFormatting sqref="F251">
    <cfRule type="duplicateValues" dxfId="3" priority="1140"/>
  </conditionalFormatting>
  <conditionalFormatting sqref="I251">
    <cfRule type="cellIs" dxfId="1" priority="1141" operator="greaterThan">
      <formula>180</formula>
    </cfRule>
    <cfRule type="cellIs" dxfId="1" priority="1142" operator="greaterThan">
      <formula>260</formula>
    </cfRule>
    <cfRule type="cellIs" dxfId="1" priority="1143" operator="greaterThan">
      <formula>330</formula>
    </cfRule>
  </conditionalFormatting>
  <conditionalFormatting sqref="F252">
    <cfRule type="duplicateValues" dxfId="3" priority="1139"/>
  </conditionalFormatting>
  <conditionalFormatting sqref="I252">
    <cfRule type="cellIs" dxfId="1" priority="1136" operator="greaterThan">
      <formula>180</formula>
    </cfRule>
    <cfRule type="cellIs" dxfId="1" priority="1137" operator="greaterThan">
      <formula>260</formula>
    </cfRule>
    <cfRule type="cellIs" dxfId="1" priority="1138" operator="greaterThan">
      <formula>330</formula>
    </cfRule>
  </conditionalFormatting>
  <conditionalFormatting sqref="F253">
    <cfRule type="duplicateValues" dxfId="3" priority="1135"/>
  </conditionalFormatting>
  <conditionalFormatting sqref="I253">
    <cfRule type="cellIs" dxfId="1" priority="1132" operator="greaterThan">
      <formula>180</formula>
    </cfRule>
    <cfRule type="cellIs" dxfId="1" priority="1133" operator="greaterThan">
      <formula>260</formula>
    </cfRule>
    <cfRule type="cellIs" dxfId="1" priority="1134" operator="greaterThan">
      <formula>330</formula>
    </cfRule>
  </conditionalFormatting>
  <conditionalFormatting sqref="F254">
    <cfRule type="duplicateValues" dxfId="3" priority="1131"/>
  </conditionalFormatting>
  <conditionalFormatting sqref="I254">
    <cfRule type="cellIs" dxfId="1" priority="1128" operator="greaterThan">
      <formula>180</formula>
    </cfRule>
    <cfRule type="cellIs" dxfId="1" priority="1129" operator="greaterThan">
      <formula>260</formula>
    </cfRule>
    <cfRule type="cellIs" dxfId="1" priority="1130" operator="greaterThan">
      <formula>330</formula>
    </cfRule>
  </conditionalFormatting>
  <conditionalFormatting sqref="F255">
    <cfRule type="duplicateValues" dxfId="3" priority="1127"/>
  </conditionalFormatting>
  <conditionalFormatting sqref="I255">
    <cfRule type="cellIs" dxfId="1" priority="1124" operator="greaterThan">
      <formula>180</formula>
    </cfRule>
    <cfRule type="cellIs" dxfId="1" priority="1125" operator="greaterThan">
      <formula>260</formula>
    </cfRule>
    <cfRule type="cellIs" dxfId="1" priority="1126" operator="greaterThan">
      <formula>330</formula>
    </cfRule>
  </conditionalFormatting>
  <conditionalFormatting sqref="F256">
    <cfRule type="duplicateValues" dxfId="3" priority="1123"/>
  </conditionalFormatting>
  <conditionalFormatting sqref="I256">
    <cfRule type="cellIs" dxfId="1" priority="1120" operator="greaterThan">
      <formula>180</formula>
    </cfRule>
    <cfRule type="cellIs" dxfId="1" priority="1121" operator="greaterThan">
      <formula>260</formula>
    </cfRule>
    <cfRule type="cellIs" dxfId="1" priority="1122" operator="greaterThan">
      <formula>330</formula>
    </cfRule>
  </conditionalFormatting>
  <conditionalFormatting sqref="F257">
    <cfRule type="duplicateValues" dxfId="3" priority="1119"/>
  </conditionalFormatting>
  <conditionalFormatting sqref="I257">
    <cfRule type="cellIs" dxfId="1" priority="1116" operator="greaterThan">
      <formula>180</formula>
    </cfRule>
    <cfRule type="cellIs" dxfId="1" priority="1117" operator="greaterThan">
      <formula>260</formula>
    </cfRule>
    <cfRule type="cellIs" dxfId="1" priority="1118" operator="greaterThan">
      <formula>330</formula>
    </cfRule>
  </conditionalFormatting>
  <conditionalFormatting sqref="F258">
    <cfRule type="duplicateValues" dxfId="3" priority="1114"/>
    <cfRule type="duplicateValues" dxfId="3" priority="1115"/>
  </conditionalFormatting>
  <conditionalFormatting sqref="I258">
    <cfRule type="cellIs" dxfId="1" priority="1111" operator="greaterThan">
      <formula>180</formula>
    </cfRule>
    <cfRule type="cellIs" dxfId="1" priority="1112" operator="greaterThan">
      <formula>260</formula>
    </cfRule>
    <cfRule type="cellIs" dxfId="1" priority="1113" operator="greaterThan">
      <formula>330</formula>
    </cfRule>
  </conditionalFormatting>
  <conditionalFormatting sqref="F259">
    <cfRule type="duplicateValues" dxfId="3" priority="1105"/>
    <cfRule type="duplicateValues" dxfId="3" priority="1109"/>
    <cfRule type="duplicateValues" dxfId="3" priority="1110"/>
  </conditionalFormatting>
  <conditionalFormatting sqref="I259">
    <cfRule type="cellIs" dxfId="1" priority="1106" operator="greaterThan">
      <formula>180</formula>
    </cfRule>
    <cfRule type="cellIs" dxfId="1" priority="1107" operator="greaterThan">
      <formula>260</formula>
    </cfRule>
    <cfRule type="cellIs" dxfId="1" priority="1108" operator="greaterThan">
      <formula>330</formula>
    </cfRule>
  </conditionalFormatting>
  <conditionalFormatting sqref="F260">
    <cfRule type="duplicateValues" dxfId="3" priority="1100"/>
    <cfRule type="duplicateValues" dxfId="3" priority="1104"/>
  </conditionalFormatting>
  <conditionalFormatting sqref="I260">
    <cfRule type="cellIs" dxfId="1" priority="1101" operator="greaterThan">
      <formula>180</formula>
    </cfRule>
    <cfRule type="cellIs" dxfId="1" priority="1102" operator="greaterThan">
      <formula>260</formula>
    </cfRule>
    <cfRule type="cellIs" dxfId="1" priority="1103" operator="greaterThan">
      <formula>330</formula>
    </cfRule>
  </conditionalFormatting>
  <conditionalFormatting sqref="F261">
    <cfRule type="duplicateValues" dxfId="3" priority="1095"/>
    <cfRule type="duplicateValues" dxfId="3" priority="1099"/>
  </conditionalFormatting>
  <conditionalFormatting sqref="I261">
    <cfRule type="cellIs" dxfId="1" priority="1096" operator="greaterThan">
      <formula>180</formula>
    </cfRule>
    <cfRule type="cellIs" dxfId="1" priority="1097" operator="greaterThan">
      <formula>260</formula>
    </cfRule>
    <cfRule type="cellIs" dxfId="1" priority="1098" operator="greaterThan">
      <formula>330</formula>
    </cfRule>
  </conditionalFormatting>
  <conditionalFormatting sqref="F262">
    <cfRule type="duplicateValues" dxfId="3" priority="1093"/>
    <cfRule type="duplicateValues" dxfId="3" priority="1094"/>
  </conditionalFormatting>
  <conditionalFormatting sqref="I262">
    <cfRule type="cellIs" dxfId="1" priority="1090" operator="greaterThan">
      <formula>180</formula>
    </cfRule>
    <cfRule type="cellIs" dxfId="1" priority="1091" operator="greaterThan">
      <formula>260</formula>
    </cfRule>
    <cfRule type="cellIs" dxfId="1" priority="1092" operator="greaterThan">
      <formula>330</formula>
    </cfRule>
  </conditionalFormatting>
  <conditionalFormatting sqref="F263">
    <cfRule type="duplicateValues" dxfId="3" priority="1089"/>
  </conditionalFormatting>
  <conditionalFormatting sqref="I263">
    <cfRule type="cellIs" dxfId="1" priority="1086" operator="greaterThan">
      <formula>180</formula>
    </cfRule>
    <cfRule type="cellIs" dxfId="1" priority="1087" operator="greaterThan">
      <formula>260</formula>
    </cfRule>
    <cfRule type="cellIs" dxfId="1" priority="1088" operator="greaterThan">
      <formula>330</formula>
    </cfRule>
  </conditionalFormatting>
  <conditionalFormatting sqref="F264">
    <cfRule type="duplicateValues" dxfId="3" priority="1085"/>
  </conditionalFormatting>
  <conditionalFormatting sqref="I264">
    <cfRule type="cellIs" dxfId="1" priority="1082" operator="greaterThan">
      <formula>180</formula>
    </cfRule>
    <cfRule type="cellIs" dxfId="1" priority="1083" operator="greaterThan">
      <formula>260</formula>
    </cfRule>
    <cfRule type="cellIs" dxfId="1" priority="1084" operator="greaterThan">
      <formula>330</formula>
    </cfRule>
  </conditionalFormatting>
  <conditionalFormatting sqref="F265">
    <cfRule type="duplicateValues" dxfId="3" priority="1075"/>
    <cfRule type="duplicateValues" dxfId="3" priority="1076"/>
  </conditionalFormatting>
  <conditionalFormatting sqref="I265">
    <cfRule type="cellIs" dxfId="1" priority="1072" operator="greaterThan">
      <formula>180</formula>
    </cfRule>
    <cfRule type="cellIs" dxfId="1" priority="1073" operator="greaterThan">
      <formula>260</formula>
    </cfRule>
    <cfRule type="cellIs" dxfId="1" priority="1074" operator="greaterThan">
      <formula>330</formula>
    </cfRule>
  </conditionalFormatting>
  <conditionalFormatting sqref="F266">
    <cfRule type="duplicateValues" dxfId="3" priority="1071"/>
  </conditionalFormatting>
  <conditionalFormatting sqref="I266">
    <cfRule type="cellIs" dxfId="1" priority="1068" operator="greaterThan">
      <formula>180</formula>
    </cfRule>
    <cfRule type="cellIs" dxfId="1" priority="1069" operator="greaterThan">
      <formula>260</formula>
    </cfRule>
    <cfRule type="cellIs" dxfId="1" priority="1070" operator="greaterThan">
      <formula>330</formula>
    </cfRule>
  </conditionalFormatting>
  <conditionalFormatting sqref="F267">
    <cfRule type="duplicateValues" dxfId="3" priority="1066"/>
    <cfRule type="duplicateValues" dxfId="3" priority="1067"/>
  </conditionalFormatting>
  <conditionalFormatting sqref="I267">
    <cfRule type="cellIs" dxfId="1" priority="1063" operator="greaterThan">
      <formula>180</formula>
    </cfRule>
    <cfRule type="cellIs" dxfId="1" priority="1064" operator="greaterThan">
      <formula>260</formula>
    </cfRule>
    <cfRule type="cellIs" dxfId="1" priority="1065" operator="greaterThan">
      <formula>330</formula>
    </cfRule>
  </conditionalFormatting>
  <conditionalFormatting sqref="F268">
    <cfRule type="duplicateValues" dxfId="3" priority="1061"/>
    <cfRule type="duplicateValues" dxfId="3" priority="1062"/>
  </conditionalFormatting>
  <conditionalFormatting sqref="I268">
    <cfRule type="cellIs" dxfId="1" priority="1058" operator="greaterThan">
      <formula>180</formula>
    </cfRule>
    <cfRule type="cellIs" dxfId="1" priority="1059" operator="greaterThan">
      <formula>260</formula>
    </cfRule>
    <cfRule type="cellIs" dxfId="1" priority="1060" operator="greaterThan">
      <formula>330</formula>
    </cfRule>
  </conditionalFormatting>
  <conditionalFormatting sqref="F269">
    <cfRule type="duplicateValues" dxfId="3" priority="1080"/>
    <cfRule type="duplicateValues" dxfId="3" priority="1081"/>
  </conditionalFormatting>
  <conditionalFormatting sqref="I269">
    <cfRule type="cellIs" dxfId="1" priority="1077" operator="greaterThan">
      <formula>180</formula>
    </cfRule>
    <cfRule type="cellIs" dxfId="1" priority="1078" operator="greaterThan">
      <formula>260</formula>
    </cfRule>
    <cfRule type="cellIs" dxfId="1" priority="1079" operator="greaterThan">
      <formula>330</formula>
    </cfRule>
  </conditionalFormatting>
  <conditionalFormatting sqref="F270">
    <cfRule type="duplicateValues" dxfId="3" priority="1056"/>
    <cfRule type="duplicateValues" dxfId="3" priority="1057"/>
  </conditionalFormatting>
  <conditionalFormatting sqref="I270">
    <cfRule type="cellIs" dxfId="1" priority="1053" operator="greaterThan">
      <formula>180</formula>
    </cfRule>
    <cfRule type="cellIs" dxfId="1" priority="1054" operator="greaterThan">
      <formula>260</formula>
    </cfRule>
    <cfRule type="cellIs" dxfId="1" priority="1055" operator="greaterThan">
      <formula>330</formula>
    </cfRule>
  </conditionalFormatting>
  <conditionalFormatting sqref="F271">
    <cfRule type="duplicateValues" dxfId="3" priority="1052"/>
  </conditionalFormatting>
  <conditionalFormatting sqref="I271">
    <cfRule type="cellIs" dxfId="1" priority="1049" operator="greaterThan">
      <formula>180</formula>
    </cfRule>
    <cfRule type="cellIs" dxfId="1" priority="1050" operator="greaterThan">
      <formula>260</formula>
    </cfRule>
    <cfRule type="cellIs" dxfId="1" priority="1051" operator="greaterThan">
      <formula>330</formula>
    </cfRule>
  </conditionalFormatting>
  <conditionalFormatting sqref="F272">
    <cfRule type="duplicateValues" dxfId="3" priority="1044"/>
    <cfRule type="duplicateValues" dxfId="3" priority="1045"/>
  </conditionalFormatting>
  <conditionalFormatting sqref="I272">
    <cfRule type="cellIs" dxfId="1" priority="1046" operator="greaterThan">
      <formula>180</formula>
    </cfRule>
    <cfRule type="cellIs" dxfId="1" priority="1047" operator="greaterThan">
      <formula>260</formula>
    </cfRule>
    <cfRule type="cellIs" dxfId="1" priority="1048" operator="greaterThan">
      <formula>330</formula>
    </cfRule>
  </conditionalFormatting>
  <conditionalFormatting sqref="F273">
    <cfRule type="duplicateValues" dxfId="3" priority="1042"/>
    <cfRule type="duplicateValues" dxfId="3" priority="1043"/>
  </conditionalFormatting>
  <conditionalFormatting sqref="I273">
    <cfRule type="cellIs" dxfId="1" priority="1039" operator="greaterThan">
      <formula>180</formula>
    </cfRule>
    <cfRule type="cellIs" dxfId="1" priority="1040" operator="greaterThan">
      <formula>260</formula>
    </cfRule>
    <cfRule type="cellIs" dxfId="1" priority="1041" operator="greaterThan">
      <formula>330</formula>
    </cfRule>
  </conditionalFormatting>
  <conditionalFormatting sqref="F274">
    <cfRule type="duplicateValues" dxfId="3" priority="1038"/>
  </conditionalFormatting>
  <conditionalFormatting sqref="I274">
    <cfRule type="cellIs" dxfId="1" priority="1035" operator="greaterThan">
      <formula>180</formula>
    </cfRule>
    <cfRule type="cellIs" dxfId="1" priority="1036" operator="greaterThan">
      <formula>260</formula>
    </cfRule>
    <cfRule type="cellIs" dxfId="1" priority="1037" operator="greaterThan">
      <formula>330</formula>
    </cfRule>
  </conditionalFormatting>
  <conditionalFormatting sqref="F275">
    <cfRule type="duplicateValues" dxfId="3" priority="1030"/>
    <cfRule type="duplicateValues" dxfId="3" priority="1031"/>
  </conditionalFormatting>
  <conditionalFormatting sqref="I275">
    <cfRule type="cellIs" dxfId="1" priority="1032" operator="greaterThan">
      <formula>180</formula>
    </cfRule>
    <cfRule type="cellIs" dxfId="1" priority="1033" operator="greaterThan">
      <formula>260</formula>
    </cfRule>
    <cfRule type="cellIs" dxfId="1" priority="1034" operator="greaterThan">
      <formula>330</formula>
    </cfRule>
  </conditionalFormatting>
  <conditionalFormatting sqref="F276">
    <cfRule type="duplicateValues" dxfId="3" priority="1028"/>
    <cfRule type="duplicateValues" dxfId="3" priority="1029"/>
  </conditionalFormatting>
  <conditionalFormatting sqref="I276">
    <cfRule type="cellIs" dxfId="1" priority="1025" operator="greaterThan">
      <formula>180</formula>
    </cfRule>
    <cfRule type="cellIs" dxfId="1" priority="1026" operator="greaterThan">
      <formula>260</formula>
    </cfRule>
    <cfRule type="cellIs" dxfId="1" priority="1027" operator="greaterThan">
      <formula>330</formula>
    </cfRule>
  </conditionalFormatting>
  <conditionalFormatting sqref="F277">
    <cfRule type="duplicateValues" dxfId="3" priority="1020"/>
    <cfRule type="duplicateValues" dxfId="3" priority="1024"/>
  </conditionalFormatting>
  <conditionalFormatting sqref="I277">
    <cfRule type="cellIs" dxfId="1" priority="1021" operator="greaterThan">
      <formula>180</formula>
    </cfRule>
    <cfRule type="cellIs" dxfId="1" priority="1022" operator="greaterThan">
      <formula>260</formula>
    </cfRule>
    <cfRule type="cellIs" dxfId="1" priority="1023" operator="greaterThan">
      <formula>330</formula>
    </cfRule>
  </conditionalFormatting>
  <conditionalFormatting sqref="F278">
    <cfRule type="duplicateValues" dxfId="3" priority="1018"/>
    <cfRule type="duplicateValues" dxfId="3" priority="1019"/>
  </conditionalFormatting>
  <conditionalFormatting sqref="I278">
    <cfRule type="cellIs" dxfId="1" priority="1015" operator="greaterThan">
      <formula>180</formula>
    </cfRule>
    <cfRule type="cellIs" dxfId="1" priority="1016" operator="greaterThan">
      <formula>260</formula>
    </cfRule>
    <cfRule type="cellIs" dxfId="1" priority="1017" operator="greaterThan">
      <formula>330</formula>
    </cfRule>
  </conditionalFormatting>
  <conditionalFormatting sqref="F279">
    <cfRule type="duplicateValues" dxfId="3" priority="1014"/>
  </conditionalFormatting>
  <conditionalFormatting sqref="I279">
    <cfRule type="cellIs" dxfId="1" priority="1011" operator="greaterThan">
      <formula>180</formula>
    </cfRule>
    <cfRule type="cellIs" dxfId="1" priority="1012" operator="greaterThan">
      <formula>260</formula>
    </cfRule>
    <cfRule type="cellIs" dxfId="1" priority="1013" operator="greaterThan">
      <formula>330</formula>
    </cfRule>
  </conditionalFormatting>
  <conditionalFormatting sqref="F280">
    <cfRule type="duplicateValues" dxfId="3" priority="1006"/>
    <cfRule type="duplicateValues" dxfId="3" priority="1007"/>
  </conditionalFormatting>
  <conditionalFormatting sqref="I280">
    <cfRule type="cellIs" dxfId="1" priority="1008" operator="greaterThan">
      <formula>180</formula>
    </cfRule>
    <cfRule type="cellIs" dxfId="1" priority="1009" operator="greaterThan">
      <formula>260</formula>
    </cfRule>
    <cfRule type="cellIs" dxfId="1" priority="1010" operator="greaterThan">
      <formula>330</formula>
    </cfRule>
  </conditionalFormatting>
  <conditionalFormatting sqref="F281">
    <cfRule type="duplicateValues" dxfId="3" priority="1005"/>
  </conditionalFormatting>
  <conditionalFormatting sqref="I281">
    <cfRule type="cellIs" dxfId="1" priority="1002" operator="greaterThan">
      <formula>180</formula>
    </cfRule>
    <cfRule type="cellIs" dxfId="1" priority="1003" operator="greaterThan">
      <formula>260</formula>
    </cfRule>
    <cfRule type="cellIs" dxfId="1" priority="1004" operator="greaterThan">
      <formula>330</formula>
    </cfRule>
  </conditionalFormatting>
  <conditionalFormatting sqref="F282">
    <cfRule type="duplicateValues" dxfId="3" priority="1001"/>
  </conditionalFormatting>
  <conditionalFormatting sqref="I282">
    <cfRule type="cellIs" dxfId="1" priority="998" operator="greaterThan">
      <formula>180</formula>
    </cfRule>
    <cfRule type="cellIs" dxfId="1" priority="999" operator="greaterThan">
      <formula>260</formula>
    </cfRule>
    <cfRule type="cellIs" dxfId="1" priority="1000" operator="greaterThan">
      <formula>330</formula>
    </cfRule>
  </conditionalFormatting>
  <conditionalFormatting sqref="F283">
    <cfRule type="duplicateValues" dxfId="3" priority="997"/>
  </conditionalFormatting>
  <conditionalFormatting sqref="I283">
    <cfRule type="cellIs" dxfId="1" priority="994" operator="greaterThan">
      <formula>180</formula>
    </cfRule>
    <cfRule type="cellIs" dxfId="1" priority="995" operator="greaterThan">
      <formula>260</formula>
    </cfRule>
    <cfRule type="cellIs" dxfId="1" priority="996" operator="greaterThan">
      <formula>330</formula>
    </cfRule>
  </conditionalFormatting>
  <conditionalFormatting sqref="F284">
    <cfRule type="duplicateValues" dxfId="3" priority="993"/>
  </conditionalFormatting>
  <conditionalFormatting sqref="I284">
    <cfRule type="cellIs" dxfId="1" priority="990" operator="greaterThan">
      <formula>180</formula>
    </cfRule>
    <cfRule type="cellIs" dxfId="1" priority="991" operator="greaterThan">
      <formula>260</formula>
    </cfRule>
    <cfRule type="cellIs" dxfId="1" priority="992" operator="greaterThan">
      <formula>330</formula>
    </cfRule>
  </conditionalFormatting>
  <conditionalFormatting sqref="F285">
    <cfRule type="duplicateValues" dxfId="3" priority="988"/>
    <cfRule type="duplicateValues" dxfId="3" priority="989"/>
  </conditionalFormatting>
  <conditionalFormatting sqref="I285">
    <cfRule type="cellIs" dxfId="1" priority="985" operator="greaterThan">
      <formula>180</formula>
    </cfRule>
    <cfRule type="cellIs" dxfId="1" priority="986" operator="greaterThan">
      <formula>260</formula>
    </cfRule>
    <cfRule type="cellIs" dxfId="1" priority="987" operator="greaterThan">
      <formula>330</formula>
    </cfRule>
  </conditionalFormatting>
  <conditionalFormatting sqref="F286">
    <cfRule type="duplicateValues" dxfId="3" priority="981"/>
    <cfRule type="duplicateValues" dxfId="3" priority="982"/>
    <cfRule type="duplicateValues" dxfId="3" priority="983"/>
  </conditionalFormatting>
  <conditionalFormatting sqref="I286">
    <cfRule type="cellIs" dxfId="1" priority="978" operator="greaterThan">
      <formula>180</formula>
    </cfRule>
    <cfRule type="cellIs" dxfId="1" priority="979" operator="greaterThan">
      <formula>260</formula>
    </cfRule>
    <cfRule type="cellIs" dxfId="1" priority="980" operator="greaterThan">
      <formula>330</formula>
    </cfRule>
  </conditionalFormatting>
  <conditionalFormatting sqref="N286">
    <cfRule type="duplicateValues" dxfId="0" priority="984"/>
  </conditionalFormatting>
  <conditionalFormatting sqref="F287">
    <cfRule type="duplicateValues" dxfId="0" priority="973"/>
    <cfRule type="duplicateValues" dxfId="3" priority="977"/>
  </conditionalFormatting>
  <conditionalFormatting sqref="I287">
    <cfRule type="cellIs" dxfId="1" priority="974" operator="greaterThan">
      <formula>180</formula>
    </cfRule>
    <cfRule type="cellIs" dxfId="1" priority="975" operator="greaterThan">
      <formula>260</formula>
    </cfRule>
    <cfRule type="cellIs" dxfId="1" priority="976" operator="greaterThan">
      <formula>330</formula>
    </cfRule>
  </conditionalFormatting>
  <conditionalFormatting sqref="F288">
    <cfRule type="duplicateValues" dxfId="3" priority="968"/>
    <cfRule type="duplicateValues" dxfId="3" priority="969"/>
  </conditionalFormatting>
  <conditionalFormatting sqref="I288">
    <cfRule type="cellIs" dxfId="1" priority="970" operator="greaterThan">
      <formula>180</formula>
    </cfRule>
    <cfRule type="cellIs" dxfId="1" priority="971" operator="greaterThan">
      <formula>260</formula>
    </cfRule>
    <cfRule type="cellIs" dxfId="1" priority="972" operator="greaterThan">
      <formula>330</formula>
    </cfRule>
  </conditionalFormatting>
  <conditionalFormatting sqref="F289">
    <cfRule type="duplicateValues" dxfId="3" priority="966"/>
    <cfRule type="duplicateValues" dxfId="3" priority="967"/>
  </conditionalFormatting>
  <conditionalFormatting sqref="I289">
    <cfRule type="cellIs" dxfId="1" priority="963" operator="greaterThan">
      <formula>180</formula>
    </cfRule>
    <cfRule type="cellIs" dxfId="1" priority="964" operator="greaterThan">
      <formula>260</formula>
    </cfRule>
    <cfRule type="cellIs" dxfId="1" priority="965" operator="greaterThan">
      <formula>330</formula>
    </cfRule>
  </conditionalFormatting>
  <conditionalFormatting sqref="F290">
    <cfRule type="duplicateValues" dxfId="3" priority="962"/>
  </conditionalFormatting>
  <conditionalFormatting sqref="I290">
    <cfRule type="cellIs" dxfId="1" priority="959" operator="greaterThan">
      <formula>180</formula>
    </cfRule>
    <cfRule type="cellIs" dxfId="1" priority="960" operator="greaterThan">
      <formula>260</formula>
    </cfRule>
    <cfRule type="cellIs" dxfId="1" priority="961" operator="greaterThan">
      <formula>330</formula>
    </cfRule>
  </conditionalFormatting>
  <conditionalFormatting sqref="F291">
    <cfRule type="duplicateValues" dxfId="3" priority="958"/>
  </conditionalFormatting>
  <conditionalFormatting sqref="I291">
    <cfRule type="cellIs" dxfId="1" priority="955" operator="greaterThan">
      <formula>180</formula>
    </cfRule>
    <cfRule type="cellIs" dxfId="1" priority="956" operator="greaterThan">
      <formula>260</formula>
    </cfRule>
    <cfRule type="cellIs" dxfId="1" priority="957" operator="greaterThan">
      <formula>330</formula>
    </cfRule>
  </conditionalFormatting>
  <conditionalFormatting sqref="F292">
    <cfRule type="duplicateValues" dxfId="3" priority="954"/>
  </conditionalFormatting>
  <conditionalFormatting sqref="I292">
    <cfRule type="cellIs" dxfId="1" priority="951" operator="greaterThan">
      <formula>180</formula>
    </cfRule>
    <cfRule type="cellIs" dxfId="1" priority="952" operator="greaterThan">
      <formula>260</formula>
    </cfRule>
    <cfRule type="cellIs" dxfId="1" priority="953" operator="greaterThan">
      <formula>330</formula>
    </cfRule>
  </conditionalFormatting>
  <conditionalFormatting sqref="F293">
    <cfRule type="duplicateValues" dxfId="3" priority="950"/>
  </conditionalFormatting>
  <conditionalFormatting sqref="I293">
    <cfRule type="cellIs" dxfId="1" priority="947" operator="greaterThan">
      <formula>180</formula>
    </cfRule>
    <cfRule type="cellIs" dxfId="1" priority="948" operator="greaterThan">
      <formula>260</formula>
    </cfRule>
    <cfRule type="cellIs" dxfId="1" priority="949" operator="greaterThan">
      <formula>330</formula>
    </cfRule>
  </conditionalFormatting>
  <conditionalFormatting sqref="F294">
    <cfRule type="duplicateValues" dxfId="3" priority="946"/>
  </conditionalFormatting>
  <conditionalFormatting sqref="I294">
    <cfRule type="cellIs" dxfId="1" priority="943" operator="greaterThan">
      <formula>180</formula>
    </cfRule>
    <cfRule type="cellIs" dxfId="1" priority="944" operator="greaterThan">
      <formula>260</formula>
    </cfRule>
    <cfRule type="cellIs" dxfId="1" priority="945" operator="greaterThan">
      <formula>330</formula>
    </cfRule>
  </conditionalFormatting>
  <conditionalFormatting sqref="F295">
    <cfRule type="duplicateValues" dxfId="3" priority="938"/>
    <cfRule type="duplicateValues" dxfId="3" priority="939"/>
  </conditionalFormatting>
  <conditionalFormatting sqref="I295">
    <cfRule type="cellIs" dxfId="1" priority="940" operator="greaterThan">
      <formula>180</formula>
    </cfRule>
    <cfRule type="cellIs" dxfId="1" priority="941" operator="greaterThan">
      <formula>260</formula>
    </cfRule>
    <cfRule type="cellIs" dxfId="1" priority="942" operator="greaterThan">
      <formula>330</formula>
    </cfRule>
  </conditionalFormatting>
  <conditionalFormatting sqref="F296">
    <cfRule type="duplicateValues" dxfId="3" priority="934"/>
  </conditionalFormatting>
  <conditionalFormatting sqref="I296">
    <cfRule type="cellIs" dxfId="1" priority="935" operator="greaterThan">
      <formula>180</formula>
    </cfRule>
    <cfRule type="cellIs" dxfId="1" priority="936" operator="greaterThan">
      <formula>260</formula>
    </cfRule>
    <cfRule type="cellIs" dxfId="1" priority="937" operator="greaterThan">
      <formula>330</formula>
    </cfRule>
  </conditionalFormatting>
  <conditionalFormatting sqref="F297">
    <cfRule type="duplicateValues" dxfId="3" priority="933"/>
  </conditionalFormatting>
  <conditionalFormatting sqref="I297">
    <cfRule type="cellIs" dxfId="1" priority="930" operator="greaterThan">
      <formula>180</formula>
    </cfRule>
    <cfRule type="cellIs" dxfId="1" priority="931" operator="greaterThan">
      <formula>260</formula>
    </cfRule>
    <cfRule type="cellIs" dxfId="1" priority="932" operator="greaterThan">
      <formula>330</formula>
    </cfRule>
  </conditionalFormatting>
  <conditionalFormatting sqref="F298">
    <cfRule type="duplicateValues" dxfId="3" priority="929"/>
  </conditionalFormatting>
  <conditionalFormatting sqref="I298">
    <cfRule type="cellIs" dxfId="1" priority="926" operator="greaterThan">
      <formula>180</formula>
    </cfRule>
    <cfRule type="cellIs" dxfId="1" priority="927" operator="greaterThan">
      <formula>260</formula>
    </cfRule>
    <cfRule type="cellIs" dxfId="1" priority="928" operator="greaterThan">
      <formula>330</formula>
    </cfRule>
  </conditionalFormatting>
  <conditionalFormatting sqref="F299">
    <cfRule type="duplicateValues" dxfId="3" priority="925"/>
  </conditionalFormatting>
  <conditionalFormatting sqref="I299">
    <cfRule type="cellIs" dxfId="1" priority="922" operator="greaterThan">
      <formula>180</formula>
    </cfRule>
    <cfRule type="cellIs" dxfId="1" priority="923" operator="greaterThan">
      <formula>260</formula>
    </cfRule>
    <cfRule type="cellIs" dxfId="1" priority="924" operator="greaterThan">
      <formula>330</formula>
    </cfRule>
  </conditionalFormatting>
  <conditionalFormatting sqref="F300">
    <cfRule type="duplicateValues" dxfId="3" priority="918"/>
  </conditionalFormatting>
  <conditionalFormatting sqref="I300">
    <cfRule type="cellIs" dxfId="1" priority="919" operator="greaterThan">
      <formula>180</formula>
    </cfRule>
    <cfRule type="cellIs" dxfId="1" priority="920" operator="greaterThan">
      <formula>260</formula>
    </cfRule>
    <cfRule type="cellIs" dxfId="1" priority="921" operator="greaterThan">
      <formula>330</formula>
    </cfRule>
  </conditionalFormatting>
  <conditionalFormatting sqref="F301">
    <cfRule type="duplicateValues" dxfId="3" priority="916"/>
    <cfRule type="duplicateValues" dxfId="3" priority="917"/>
  </conditionalFormatting>
  <conditionalFormatting sqref="I301">
    <cfRule type="cellIs" dxfId="1" priority="913" operator="greaterThan">
      <formula>180</formula>
    </cfRule>
    <cfRule type="cellIs" dxfId="1" priority="914" operator="greaterThan">
      <formula>260</formula>
    </cfRule>
    <cfRule type="cellIs" dxfId="1" priority="915" operator="greaterThan">
      <formula>330</formula>
    </cfRule>
  </conditionalFormatting>
  <conditionalFormatting sqref="F302">
    <cfRule type="duplicateValues" dxfId="3" priority="912"/>
  </conditionalFormatting>
  <conditionalFormatting sqref="I302">
    <cfRule type="cellIs" dxfId="1" priority="909" operator="greaterThan">
      <formula>180</formula>
    </cfRule>
    <cfRule type="cellIs" dxfId="1" priority="910" operator="greaterThan">
      <formula>260</formula>
    </cfRule>
    <cfRule type="cellIs" dxfId="1" priority="911" operator="greaterThan">
      <formula>330</formula>
    </cfRule>
  </conditionalFormatting>
  <conditionalFormatting sqref="F303">
    <cfRule type="duplicateValues" dxfId="3" priority="907"/>
    <cfRule type="duplicateValues" dxfId="3" priority="908"/>
  </conditionalFormatting>
  <conditionalFormatting sqref="I303">
    <cfRule type="cellIs" dxfId="1" priority="904" operator="greaterThan">
      <formula>180</formula>
    </cfRule>
    <cfRule type="cellIs" dxfId="1" priority="905" operator="greaterThan">
      <formula>260</formula>
    </cfRule>
    <cfRule type="cellIs" dxfId="1" priority="906" operator="greaterThan">
      <formula>330</formula>
    </cfRule>
  </conditionalFormatting>
  <conditionalFormatting sqref="N303">
    <cfRule type="duplicateValues" dxfId="3" priority="903"/>
  </conditionalFormatting>
  <conditionalFormatting sqref="I304">
    <cfRule type="cellIs" dxfId="1" priority="900" operator="greaterThan">
      <formula>180</formula>
    </cfRule>
    <cfRule type="cellIs" dxfId="1" priority="901" operator="greaterThan">
      <formula>260</formula>
    </cfRule>
    <cfRule type="cellIs" dxfId="1" priority="902" operator="greaterThan">
      <formula>330</formula>
    </cfRule>
  </conditionalFormatting>
  <conditionalFormatting sqref="I305">
    <cfRule type="cellIs" dxfId="1" priority="897" operator="greaterThan">
      <formula>180</formula>
    </cfRule>
    <cfRule type="cellIs" dxfId="1" priority="898" operator="greaterThan">
      <formula>260</formula>
    </cfRule>
    <cfRule type="cellIs" dxfId="1" priority="899" operator="greaterThan">
      <formula>330</formula>
    </cfRule>
  </conditionalFormatting>
  <conditionalFormatting sqref="I306">
    <cfRule type="cellIs" dxfId="1" priority="894" operator="greaterThan">
      <formula>180</formula>
    </cfRule>
    <cfRule type="cellIs" dxfId="1" priority="895" operator="greaterThan">
      <formula>260</formula>
    </cfRule>
    <cfRule type="cellIs" dxfId="1" priority="896" operator="greaterThan">
      <formula>330</formula>
    </cfRule>
  </conditionalFormatting>
  <conditionalFormatting sqref="I307">
    <cfRule type="cellIs" dxfId="1" priority="891" operator="greaterThan">
      <formula>180</formula>
    </cfRule>
    <cfRule type="cellIs" dxfId="1" priority="892" operator="greaterThan">
      <formula>260</formula>
    </cfRule>
    <cfRule type="cellIs" dxfId="1" priority="893" operator="greaterThan">
      <formula>330</formula>
    </cfRule>
  </conditionalFormatting>
  <conditionalFormatting sqref="I308">
    <cfRule type="cellIs" dxfId="1" priority="888" operator="greaterThan">
      <formula>180</formula>
    </cfRule>
    <cfRule type="cellIs" dxfId="1" priority="889" operator="greaterThan">
      <formula>260</formula>
    </cfRule>
    <cfRule type="cellIs" dxfId="1" priority="890" operator="greaterThan">
      <formula>330</formula>
    </cfRule>
  </conditionalFormatting>
  <conditionalFormatting sqref="I309">
    <cfRule type="cellIs" dxfId="1" priority="885" operator="greaterThan">
      <formula>180</formula>
    </cfRule>
    <cfRule type="cellIs" dxfId="1" priority="886" operator="greaterThan">
      <formula>260</formula>
    </cfRule>
    <cfRule type="cellIs" dxfId="1" priority="887" operator="greaterThan">
      <formula>330</formula>
    </cfRule>
  </conditionalFormatting>
  <conditionalFormatting sqref="I310">
    <cfRule type="cellIs" dxfId="1" priority="882" operator="greaterThan">
      <formula>180</formula>
    </cfRule>
    <cfRule type="cellIs" dxfId="1" priority="883" operator="greaterThan">
      <formula>260</formula>
    </cfRule>
    <cfRule type="cellIs" dxfId="1" priority="884" operator="greaterThan">
      <formula>330</formula>
    </cfRule>
  </conditionalFormatting>
  <conditionalFormatting sqref="I311">
    <cfRule type="cellIs" dxfId="1" priority="879" operator="greaterThan">
      <formula>180</formula>
    </cfRule>
    <cfRule type="cellIs" dxfId="1" priority="880" operator="greaterThan">
      <formula>260</formula>
    </cfRule>
    <cfRule type="cellIs" dxfId="1" priority="881" operator="greaterThan">
      <formula>330</formula>
    </cfRule>
  </conditionalFormatting>
  <conditionalFormatting sqref="I312">
    <cfRule type="cellIs" dxfId="1" priority="876" operator="greaterThan">
      <formula>180</formula>
    </cfRule>
    <cfRule type="cellIs" dxfId="1" priority="877" operator="greaterThan">
      <formula>260</formula>
    </cfRule>
    <cfRule type="cellIs" dxfId="1" priority="878" operator="greaterThan">
      <formula>330</formula>
    </cfRule>
  </conditionalFormatting>
  <conditionalFormatting sqref="N312">
    <cfRule type="duplicateValues" dxfId="3" priority="875"/>
  </conditionalFormatting>
  <conditionalFormatting sqref="I313">
    <cfRule type="cellIs" dxfId="1" priority="872" operator="greaterThan">
      <formula>180</formula>
    </cfRule>
    <cfRule type="cellIs" dxfId="1" priority="873" operator="greaterThan">
      <formula>260</formula>
    </cfRule>
    <cfRule type="cellIs" dxfId="1" priority="874" operator="greaterThan">
      <formula>330</formula>
    </cfRule>
  </conditionalFormatting>
  <conditionalFormatting sqref="N313">
    <cfRule type="duplicateValues" dxfId="3" priority="871"/>
  </conditionalFormatting>
  <conditionalFormatting sqref="I314">
    <cfRule type="cellIs" dxfId="1" priority="868" operator="greaterThan">
      <formula>180</formula>
    </cfRule>
    <cfRule type="cellIs" dxfId="1" priority="869" operator="greaterThan">
      <formula>260</formula>
    </cfRule>
    <cfRule type="cellIs" dxfId="1" priority="870" operator="greaterThan">
      <formula>330</formula>
    </cfRule>
  </conditionalFormatting>
  <conditionalFormatting sqref="N314">
    <cfRule type="duplicateValues" dxfId="3" priority="867"/>
  </conditionalFormatting>
  <conditionalFormatting sqref="I315">
    <cfRule type="cellIs" dxfId="1" priority="864" operator="greaterThan">
      <formula>180</formula>
    </cfRule>
    <cfRule type="cellIs" dxfId="1" priority="865" operator="greaterThan">
      <formula>260</formula>
    </cfRule>
    <cfRule type="cellIs" dxfId="1" priority="866" operator="greaterThan">
      <formula>330</formula>
    </cfRule>
  </conditionalFormatting>
  <conditionalFormatting sqref="I316">
    <cfRule type="cellIs" dxfId="1" priority="861" operator="greaterThan">
      <formula>180</formula>
    </cfRule>
    <cfRule type="cellIs" dxfId="1" priority="862" operator="greaterThan">
      <formula>260</formula>
    </cfRule>
    <cfRule type="cellIs" dxfId="1" priority="863" operator="greaterThan">
      <formula>330</formula>
    </cfRule>
  </conditionalFormatting>
  <conditionalFormatting sqref="I317">
    <cfRule type="cellIs" dxfId="1" priority="858" operator="greaterThan">
      <formula>180</formula>
    </cfRule>
    <cfRule type="cellIs" dxfId="1" priority="859" operator="greaterThan">
      <formula>260</formula>
    </cfRule>
    <cfRule type="cellIs" dxfId="1" priority="860" operator="greaterThan">
      <formula>330</formula>
    </cfRule>
  </conditionalFormatting>
  <conditionalFormatting sqref="N317">
    <cfRule type="duplicateValues" dxfId="3" priority="857"/>
  </conditionalFormatting>
  <conditionalFormatting sqref="I318">
    <cfRule type="cellIs" dxfId="1" priority="853" operator="greaterThan">
      <formula>180</formula>
    </cfRule>
    <cfRule type="cellIs" dxfId="1" priority="854" operator="greaterThan">
      <formula>260</formula>
    </cfRule>
    <cfRule type="cellIs" dxfId="1" priority="855" operator="greaterThan">
      <formula>330</formula>
    </cfRule>
  </conditionalFormatting>
  <conditionalFormatting sqref="N318">
    <cfRule type="duplicateValues" dxfId="3" priority="856"/>
  </conditionalFormatting>
  <conditionalFormatting sqref="I319">
    <cfRule type="cellIs" dxfId="1" priority="850" operator="greaterThan">
      <formula>180</formula>
    </cfRule>
    <cfRule type="cellIs" dxfId="1" priority="851" operator="greaterThan">
      <formula>260</formula>
    </cfRule>
    <cfRule type="cellIs" dxfId="1" priority="852" operator="greaterThan">
      <formula>330</formula>
    </cfRule>
  </conditionalFormatting>
  <conditionalFormatting sqref="I320">
    <cfRule type="cellIs" dxfId="1" priority="847" operator="greaterThan">
      <formula>180</formula>
    </cfRule>
    <cfRule type="cellIs" dxfId="1" priority="848" operator="greaterThan">
      <formula>260</formula>
    </cfRule>
    <cfRule type="cellIs" dxfId="1" priority="849" operator="greaterThan">
      <formula>330</formula>
    </cfRule>
  </conditionalFormatting>
  <conditionalFormatting sqref="N320">
    <cfRule type="duplicateValues" dxfId="3" priority="846"/>
  </conditionalFormatting>
  <conditionalFormatting sqref="I321">
    <cfRule type="cellIs" dxfId="1" priority="843" operator="greaterThan">
      <formula>180</formula>
    </cfRule>
    <cfRule type="cellIs" dxfId="1" priority="844" operator="greaterThan">
      <formula>260</formula>
    </cfRule>
    <cfRule type="cellIs" dxfId="1" priority="845" operator="greaterThan">
      <formula>330</formula>
    </cfRule>
  </conditionalFormatting>
  <conditionalFormatting sqref="I322">
    <cfRule type="cellIs" dxfId="1" priority="840" operator="greaterThan">
      <formula>180</formula>
    </cfRule>
    <cfRule type="cellIs" dxfId="1" priority="841" operator="greaterThan">
      <formula>260</formula>
    </cfRule>
    <cfRule type="cellIs" dxfId="1" priority="842" operator="greaterThan">
      <formula>330</formula>
    </cfRule>
  </conditionalFormatting>
  <conditionalFormatting sqref="N322">
    <cfRule type="duplicateValues" dxfId="3" priority="839"/>
  </conditionalFormatting>
  <conditionalFormatting sqref="I323">
    <cfRule type="cellIs" dxfId="1" priority="836" operator="greaterThan">
      <formula>180</formula>
    </cfRule>
    <cfRule type="cellIs" dxfId="1" priority="837" operator="greaterThan">
      <formula>260</formula>
    </cfRule>
    <cfRule type="cellIs" dxfId="1" priority="838" operator="greaterThan">
      <formula>330</formula>
    </cfRule>
  </conditionalFormatting>
  <conditionalFormatting sqref="N323">
    <cfRule type="duplicateValues" dxfId="3" priority="835"/>
  </conditionalFormatting>
  <conditionalFormatting sqref="I324">
    <cfRule type="cellIs" dxfId="1" priority="832" operator="greaterThan">
      <formula>180</formula>
    </cfRule>
    <cfRule type="cellIs" dxfId="1" priority="833" operator="greaterThan">
      <formula>260</formula>
    </cfRule>
    <cfRule type="cellIs" dxfId="1" priority="834" operator="greaterThan">
      <formula>330</formula>
    </cfRule>
  </conditionalFormatting>
  <conditionalFormatting sqref="I325">
    <cfRule type="cellIs" dxfId="1" priority="828" operator="greaterThan">
      <formula>180</formula>
    </cfRule>
    <cfRule type="cellIs" dxfId="1" priority="829" operator="greaterThan">
      <formula>260</formula>
    </cfRule>
    <cfRule type="cellIs" dxfId="1" priority="830" operator="greaterThan">
      <formula>330</formula>
    </cfRule>
  </conditionalFormatting>
  <conditionalFormatting sqref="N325">
    <cfRule type="duplicateValues" dxfId="3" priority="831"/>
  </conditionalFormatting>
  <conditionalFormatting sqref="I326">
    <cfRule type="cellIs" dxfId="1" priority="824" operator="greaterThan">
      <formula>180</formula>
    </cfRule>
    <cfRule type="cellIs" dxfId="1" priority="825" operator="greaterThan">
      <formula>260</formula>
    </cfRule>
    <cfRule type="cellIs" dxfId="1" priority="826" operator="greaterThan">
      <formula>330</formula>
    </cfRule>
  </conditionalFormatting>
  <conditionalFormatting sqref="N326">
    <cfRule type="duplicateValues" dxfId="3" priority="827"/>
  </conditionalFormatting>
  <conditionalFormatting sqref="I327">
    <cfRule type="cellIs" dxfId="1" priority="821" operator="greaterThan">
      <formula>180</formula>
    </cfRule>
    <cfRule type="cellIs" dxfId="1" priority="822" operator="greaterThan">
      <formula>260</formula>
    </cfRule>
    <cfRule type="cellIs" dxfId="1" priority="823" operator="greaterThan">
      <formula>330</formula>
    </cfRule>
  </conditionalFormatting>
  <conditionalFormatting sqref="N327">
    <cfRule type="duplicateValues" dxfId="3" priority="820"/>
  </conditionalFormatting>
  <conditionalFormatting sqref="I328">
    <cfRule type="cellIs" dxfId="1" priority="817" operator="greaterThan">
      <formula>180</formula>
    </cfRule>
    <cfRule type="cellIs" dxfId="1" priority="818" operator="greaterThan">
      <formula>260</formula>
    </cfRule>
    <cfRule type="cellIs" dxfId="1" priority="819" operator="greaterThan">
      <formula>330</formula>
    </cfRule>
  </conditionalFormatting>
  <conditionalFormatting sqref="I329">
    <cfRule type="cellIs" dxfId="1" priority="814" operator="greaterThan">
      <formula>180</formula>
    </cfRule>
    <cfRule type="cellIs" dxfId="1" priority="815" operator="greaterThan">
      <formula>260</formula>
    </cfRule>
    <cfRule type="cellIs" dxfId="1" priority="816" operator="greaterThan">
      <formula>330</formula>
    </cfRule>
  </conditionalFormatting>
  <conditionalFormatting sqref="N329">
    <cfRule type="duplicateValues" dxfId="3" priority="813"/>
  </conditionalFormatting>
  <conditionalFormatting sqref="I330">
    <cfRule type="cellIs" dxfId="1" priority="810" operator="greaterThan">
      <formula>180</formula>
    </cfRule>
    <cfRule type="cellIs" dxfId="1" priority="811" operator="greaterThan">
      <formula>260</formula>
    </cfRule>
    <cfRule type="cellIs" dxfId="1" priority="812" operator="greaterThan">
      <formula>330</formula>
    </cfRule>
  </conditionalFormatting>
  <conditionalFormatting sqref="N330">
    <cfRule type="duplicateValues" dxfId="3" priority="809"/>
  </conditionalFormatting>
  <conditionalFormatting sqref="I331">
    <cfRule type="cellIs" dxfId="1" priority="806" operator="greaterThan">
      <formula>180</formula>
    </cfRule>
    <cfRule type="cellIs" dxfId="1" priority="807" operator="greaterThan">
      <formula>260</formula>
    </cfRule>
    <cfRule type="cellIs" dxfId="1" priority="808" operator="greaterThan">
      <formula>330</formula>
    </cfRule>
  </conditionalFormatting>
  <conditionalFormatting sqref="I332">
    <cfRule type="cellIs" dxfId="1" priority="803" operator="greaterThan">
      <formula>180</formula>
    </cfRule>
    <cfRule type="cellIs" dxfId="1" priority="804" operator="greaterThan">
      <formula>260</formula>
    </cfRule>
    <cfRule type="cellIs" dxfId="1" priority="805" operator="greaterThan">
      <formula>330</formula>
    </cfRule>
  </conditionalFormatting>
  <conditionalFormatting sqref="I333">
    <cfRule type="cellIs" dxfId="1" priority="800" operator="greaterThan">
      <formula>180</formula>
    </cfRule>
    <cfRule type="cellIs" dxfId="1" priority="801" operator="greaterThan">
      <formula>260</formula>
    </cfRule>
    <cfRule type="cellIs" dxfId="1" priority="802" operator="greaterThan">
      <formula>330</formula>
    </cfRule>
  </conditionalFormatting>
  <conditionalFormatting sqref="I334">
    <cfRule type="cellIs" dxfId="1" priority="797" operator="greaterThan">
      <formula>180</formula>
    </cfRule>
    <cfRule type="cellIs" dxfId="1" priority="798" operator="greaterThan">
      <formula>260</formula>
    </cfRule>
    <cfRule type="cellIs" dxfId="1" priority="799" operator="greaterThan">
      <formula>330</formula>
    </cfRule>
  </conditionalFormatting>
  <conditionalFormatting sqref="I335">
    <cfRule type="cellIs" dxfId="1" priority="794" operator="greaterThan">
      <formula>180</formula>
    </cfRule>
    <cfRule type="cellIs" dxfId="1" priority="795" operator="greaterThan">
      <formula>260</formula>
    </cfRule>
    <cfRule type="cellIs" dxfId="1" priority="796" operator="greaterThan">
      <formula>330</formula>
    </cfRule>
  </conditionalFormatting>
  <conditionalFormatting sqref="F336">
    <cfRule type="duplicateValues" dxfId="2" priority="789"/>
  </conditionalFormatting>
  <conditionalFormatting sqref="I336">
    <cfRule type="cellIs" dxfId="1" priority="791" operator="greaterThan">
      <formula>180</formula>
    </cfRule>
    <cfRule type="cellIs" dxfId="1" priority="792" operator="greaterThan">
      <formula>260</formula>
    </cfRule>
    <cfRule type="cellIs" dxfId="1" priority="793" operator="greaterThan">
      <formula>330</formula>
    </cfRule>
  </conditionalFormatting>
  <conditionalFormatting sqref="N336">
    <cfRule type="duplicateValues" dxfId="3" priority="790"/>
  </conditionalFormatting>
  <conditionalFormatting sqref="I337">
    <cfRule type="cellIs" dxfId="1" priority="786" operator="greaterThan">
      <formula>180</formula>
    </cfRule>
    <cfRule type="cellIs" dxfId="1" priority="787" operator="greaterThan">
      <formula>260</formula>
    </cfRule>
    <cfRule type="cellIs" dxfId="1" priority="788" operator="greaterThan">
      <formula>330</formula>
    </cfRule>
  </conditionalFormatting>
  <conditionalFormatting sqref="F338">
    <cfRule type="duplicateValues" dxfId="2" priority="782"/>
  </conditionalFormatting>
  <conditionalFormatting sqref="I338">
    <cfRule type="cellIs" dxfId="1" priority="783" operator="greaterThan">
      <formula>180</formula>
    </cfRule>
    <cfRule type="cellIs" dxfId="1" priority="784" operator="greaterThan">
      <formula>260</formula>
    </cfRule>
    <cfRule type="cellIs" dxfId="1" priority="785" operator="greaterThan">
      <formula>330</formula>
    </cfRule>
  </conditionalFormatting>
  <conditionalFormatting sqref="N338">
    <cfRule type="duplicateValues" dxfId="3" priority="781"/>
  </conditionalFormatting>
  <conditionalFormatting sqref="I339">
    <cfRule type="cellIs" dxfId="1" priority="778" operator="greaterThan">
      <formula>180</formula>
    </cfRule>
    <cfRule type="cellIs" dxfId="1" priority="779" operator="greaterThan">
      <formula>260</formula>
    </cfRule>
    <cfRule type="cellIs" dxfId="1" priority="780" operator="greaterThan">
      <formula>330</formula>
    </cfRule>
  </conditionalFormatting>
  <conditionalFormatting sqref="N339">
    <cfRule type="duplicateValues" dxfId="3" priority="777"/>
  </conditionalFormatting>
  <conditionalFormatting sqref="I340">
    <cfRule type="cellIs" dxfId="1" priority="774" operator="greaterThan">
      <formula>180</formula>
    </cfRule>
    <cfRule type="cellIs" dxfId="1" priority="775" operator="greaterThan">
      <formula>260</formula>
    </cfRule>
    <cfRule type="cellIs" dxfId="1" priority="776" operator="greaterThan">
      <formula>330</formula>
    </cfRule>
  </conditionalFormatting>
  <conditionalFormatting sqref="N340">
    <cfRule type="duplicateValues" dxfId="3" priority="773"/>
  </conditionalFormatting>
  <conditionalFormatting sqref="I341">
    <cfRule type="cellIs" dxfId="1" priority="770" operator="greaterThan">
      <formula>180</formula>
    </cfRule>
    <cfRule type="cellIs" dxfId="1" priority="771" operator="greaterThan">
      <formula>260</formula>
    </cfRule>
    <cfRule type="cellIs" dxfId="1" priority="772" operator="greaterThan">
      <formula>330</formula>
    </cfRule>
  </conditionalFormatting>
  <conditionalFormatting sqref="N341">
    <cfRule type="duplicateValues" dxfId="3" priority="769"/>
  </conditionalFormatting>
  <conditionalFormatting sqref="F342">
    <cfRule type="duplicateValues" dxfId="2" priority="768"/>
  </conditionalFormatting>
  <conditionalFormatting sqref="I342">
    <cfRule type="cellIs" dxfId="1" priority="765" operator="greaterThan">
      <formula>180</formula>
    </cfRule>
    <cfRule type="cellIs" dxfId="1" priority="766" operator="greaterThan">
      <formula>260</formula>
    </cfRule>
    <cfRule type="cellIs" dxfId="1" priority="767" operator="greaterThan">
      <formula>330</formula>
    </cfRule>
  </conditionalFormatting>
  <conditionalFormatting sqref="N342">
    <cfRule type="duplicateValues" dxfId="3" priority="764"/>
  </conditionalFormatting>
  <conditionalFormatting sqref="I343">
    <cfRule type="cellIs" dxfId="1" priority="760" operator="greaterThan">
      <formula>180</formula>
    </cfRule>
    <cfRule type="cellIs" dxfId="1" priority="761" operator="greaterThan">
      <formula>260</formula>
    </cfRule>
    <cfRule type="cellIs" dxfId="1" priority="762" operator="greaterThan">
      <formula>330</formula>
    </cfRule>
  </conditionalFormatting>
  <conditionalFormatting sqref="N343">
    <cfRule type="duplicateValues" dxfId="3" priority="763"/>
  </conditionalFormatting>
  <conditionalFormatting sqref="F344">
    <cfRule type="duplicateValues" dxfId="3" priority="758"/>
  </conditionalFormatting>
  <conditionalFormatting sqref="I344">
    <cfRule type="cellIs" dxfId="1" priority="755" operator="greaterThan">
      <formula>180</formula>
    </cfRule>
    <cfRule type="cellIs" dxfId="1" priority="756" operator="greaterThan">
      <formula>260</formula>
    </cfRule>
    <cfRule type="cellIs" dxfId="1" priority="757" operator="greaterThan">
      <formula>330</formula>
    </cfRule>
  </conditionalFormatting>
  <conditionalFormatting sqref="N344">
    <cfRule type="duplicateValues" dxfId="3" priority="759"/>
  </conditionalFormatting>
  <conditionalFormatting sqref="F345">
    <cfRule type="duplicateValues" dxfId="2" priority="751"/>
  </conditionalFormatting>
  <conditionalFormatting sqref="I345">
    <cfRule type="cellIs" dxfId="1" priority="748" operator="greaterThan">
      <formula>180</formula>
    </cfRule>
    <cfRule type="cellIs" dxfId="1" priority="749" operator="greaterThan">
      <formula>260</formula>
    </cfRule>
    <cfRule type="cellIs" dxfId="1" priority="750" operator="greaterThan">
      <formula>330</formula>
    </cfRule>
  </conditionalFormatting>
  <conditionalFormatting sqref="N345">
    <cfRule type="duplicateValues" dxfId="3" priority="747"/>
  </conditionalFormatting>
  <conditionalFormatting sqref="F346">
    <cfRule type="duplicateValues" dxfId="2" priority="746"/>
  </conditionalFormatting>
  <conditionalFormatting sqref="I346">
    <cfRule type="cellIs" dxfId="1" priority="743" operator="greaterThan">
      <formula>180</formula>
    </cfRule>
    <cfRule type="cellIs" dxfId="1" priority="744" operator="greaterThan">
      <formula>260</formula>
    </cfRule>
    <cfRule type="cellIs" dxfId="1" priority="745" operator="greaterThan">
      <formula>330</formula>
    </cfRule>
  </conditionalFormatting>
  <conditionalFormatting sqref="N346">
    <cfRule type="duplicateValues" dxfId="3" priority="742"/>
  </conditionalFormatting>
  <conditionalFormatting sqref="F347">
    <cfRule type="duplicateValues" dxfId="2" priority="740"/>
  </conditionalFormatting>
  <conditionalFormatting sqref="I347">
    <cfRule type="cellIs" dxfId="1" priority="737" operator="greaterThan">
      <formula>180</formula>
    </cfRule>
    <cfRule type="cellIs" dxfId="1" priority="738" operator="greaterThan">
      <formula>260</formula>
    </cfRule>
    <cfRule type="cellIs" dxfId="1" priority="739" operator="greaterThan">
      <formula>330</formula>
    </cfRule>
  </conditionalFormatting>
  <conditionalFormatting sqref="N347">
    <cfRule type="duplicateValues" dxfId="3" priority="741"/>
  </conditionalFormatting>
  <conditionalFormatting sqref="F348">
    <cfRule type="duplicateValues" dxfId="2" priority="736"/>
  </conditionalFormatting>
  <conditionalFormatting sqref="I348">
    <cfRule type="cellIs" dxfId="1" priority="733" operator="greaterThan">
      <formula>180</formula>
    </cfRule>
    <cfRule type="cellIs" dxfId="1" priority="734" operator="greaterThan">
      <formula>260</formula>
    </cfRule>
    <cfRule type="cellIs" dxfId="1" priority="735" operator="greaterThan">
      <formula>330</formula>
    </cfRule>
  </conditionalFormatting>
  <conditionalFormatting sqref="N348">
    <cfRule type="duplicateValues" dxfId="3" priority="732"/>
  </conditionalFormatting>
  <conditionalFormatting sqref="F349">
    <cfRule type="duplicateValues" dxfId="2" priority="728"/>
  </conditionalFormatting>
  <conditionalFormatting sqref="I349">
    <cfRule type="cellIs" dxfId="1" priority="729" operator="greaterThan">
      <formula>180</formula>
    </cfRule>
    <cfRule type="cellIs" dxfId="1" priority="730" operator="greaterThan">
      <formula>260</formula>
    </cfRule>
    <cfRule type="cellIs" dxfId="1" priority="731" operator="greaterThan">
      <formula>330</formula>
    </cfRule>
  </conditionalFormatting>
  <conditionalFormatting sqref="N349">
    <cfRule type="duplicateValues" dxfId="3" priority="727"/>
  </conditionalFormatting>
  <conditionalFormatting sqref="F350">
    <cfRule type="duplicateValues" dxfId="2" priority="726"/>
  </conditionalFormatting>
  <conditionalFormatting sqref="I350">
    <cfRule type="cellIs" dxfId="1" priority="723" operator="greaterThan">
      <formula>180</formula>
    </cfRule>
    <cfRule type="cellIs" dxfId="1" priority="724" operator="greaterThan">
      <formula>260</formula>
    </cfRule>
    <cfRule type="cellIs" dxfId="1" priority="725" operator="greaterThan">
      <formula>330</formula>
    </cfRule>
  </conditionalFormatting>
  <conditionalFormatting sqref="F351">
    <cfRule type="duplicateValues" dxfId="2" priority="722"/>
  </conditionalFormatting>
  <conditionalFormatting sqref="I351">
    <cfRule type="cellIs" dxfId="1" priority="719" operator="greaterThan">
      <formula>180</formula>
    </cfRule>
    <cfRule type="cellIs" dxfId="1" priority="720" operator="greaterThan">
      <formula>260</formula>
    </cfRule>
    <cfRule type="cellIs" dxfId="1" priority="721" operator="greaterThan">
      <formula>330</formula>
    </cfRule>
  </conditionalFormatting>
  <conditionalFormatting sqref="N351">
    <cfRule type="duplicateValues" dxfId="3" priority="718"/>
  </conditionalFormatting>
  <conditionalFormatting sqref="I352">
    <cfRule type="cellIs" dxfId="1" priority="715" operator="greaterThan">
      <formula>180</formula>
    </cfRule>
    <cfRule type="cellIs" dxfId="1" priority="716" operator="greaterThan">
      <formula>260</formula>
    </cfRule>
    <cfRule type="cellIs" dxfId="1" priority="717" operator="greaterThan">
      <formula>330</formula>
    </cfRule>
  </conditionalFormatting>
  <conditionalFormatting sqref="F353">
    <cfRule type="duplicateValues" dxfId="2" priority="714"/>
  </conditionalFormatting>
  <conditionalFormatting sqref="I353">
    <cfRule type="cellIs" dxfId="1" priority="711" operator="greaterThan">
      <formula>180</formula>
    </cfRule>
    <cfRule type="cellIs" dxfId="1" priority="712" operator="greaterThan">
      <formula>260</formula>
    </cfRule>
    <cfRule type="cellIs" dxfId="1" priority="713" operator="greaterThan">
      <formula>330</formula>
    </cfRule>
  </conditionalFormatting>
  <conditionalFormatting sqref="N353">
    <cfRule type="duplicateValues" dxfId="3" priority="710"/>
  </conditionalFormatting>
  <conditionalFormatting sqref="I354">
    <cfRule type="cellIs" dxfId="1" priority="707" operator="greaterThan">
      <formula>180</formula>
    </cfRule>
    <cfRule type="cellIs" dxfId="1" priority="708" operator="greaterThan">
      <formula>260</formula>
    </cfRule>
    <cfRule type="cellIs" dxfId="1" priority="709" operator="greaterThan">
      <formula>330</formula>
    </cfRule>
  </conditionalFormatting>
  <conditionalFormatting sqref="I355">
    <cfRule type="cellIs" dxfId="1" priority="704" operator="greaterThan">
      <formula>180</formula>
    </cfRule>
    <cfRule type="cellIs" dxfId="1" priority="705" operator="greaterThan">
      <formula>260</formula>
    </cfRule>
    <cfRule type="cellIs" dxfId="1" priority="706" operator="greaterThan">
      <formula>330</formula>
    </cfRule>
  </conditionalFormatting>
  <conditionalFormatting sqref="I356">
    <cfRule type="cellIs" dxfId="1" priority="701" operator="greaterThan">
      <formula>180</formula>
    </cfRule>
    <cfRule type="cellIs" dxfId="1" priority="702" operator="greaterThan">
      <formula>260</formula>
    </cfRule>
    <cfRule type="cellIs" dxfId="1" priority="703" operator="greaterThan">
      <formula>330</formula>
    </cfRule>
  </conditionalFormatting>
  <conditionalFormatting sqref="I357">
    <cfRule type="cellIs" dxfId="1" priority="698" operator="greaterThan">
      <formula>180</formula>
    </cfRule>
    <cfRule type="cellIs" dxfId="1" priority="699" operator="greaterThan">
      <formula>260</formula>
    </cfRule>
    <cfRule type="cellIs" dxfId="1" priority="700" operator="greaterThan">
      <formula>330</formula>
    </cfRule>
  </conditionalFormatting>
  <conditionalFormatting sqref="N357">
    <cfRule type="duplicateValues" dxfId="3" priority="697"/>
  </conditionalFormatting>
  <conditionalFormatting sqref="I358">
    <cfRule type="cellIs" dxfId="1" priority="694" operator="greaterThan">
      <formula>180</formula>
    </cfRule>
    <cfRule type="cellIs" dxfId="1" priority="695" operator="greaterThan">
      <formula>260</formula>
    </cfRule>
    <cfRule type="cellIs" dxfId="1" priority="696" operator="greaterThan">
      <formula>330</formula>
    </cfRule>
  </conditionalFormatting>
  <conditionalFormatting sqref="F359">
    <cfRule type="duplicateValues" dxfId="2" priority="693"/>
  </conditionalFormatting>
  <conditionalFormatting sqref="I359">
    <cfRule type="cellIs" dxfId="1" priority="690" operator="greaterThan">
      <formula>180</formula>
    </cfRule>
    <cfRule type="cellIs" dxfId="1" priority="691" operator="greaterThan">
      <formula>260</formula>
    </cfRule>
    <cfRule type="cellIs" dxfId="1" priority="692" operator="greaterThan">
      <formula>330</formula>
    </cfRule>
  </conditionalFormatting>
  <conditionalFormatting sqref="N359">
    <cfRule type="duplicateValues" dxfId="3" priority="689"/>
  </conditionalFormatting>
  <conditionalFormatting sqref="F360">
    <cfRule type="duplicateValues" dxfId="2" priority="688"/>
  </conditionalFormatting>
  <conditionalFormatting sqref="I360">
    <cfRule type="cellIs" dxfId="1" priority="684" operator="greaterThan">
      <formula>180</formula>
    </cfRule>
    <cfRule type="cellIs" dxfId="1" priority="685" operator="greaterThan">
      <formula>260</formula>
    </cfRule>
    <cfRule type="cellIs" dxfId="1" priority="686" operator="greaterThan">
      <formula>330</formula>
    </cfRule>
  </conditionalFormatting>
  <conditionalFormatting sqref="N360">
    <cfRule type="duplicateValues" dxfId="3" priority="687"/>
  </conditionalFormatting>
  <conditionalFormatting sqref="F361">
    <cfRule type="duplicateValues" dxfId="2" priority="683"/>
  </conditionalFormatting>
  <conditionalFormatting sqref="I361">
    <cfRule type="cellIs" dxfId="1" priority="680" operator="greaterThan">
      <formula>180</formula>
    </cfRule>
    <cfRule type="cellIs" dxfId="1" priority="681" operator="greaterThan">
      <formula>260</formula>
    </cfRule>
    <cfRule type="cellIs" dxfId="1" priority="682" operator="greaterThan">
      <formula>330</formula>
    </cfRule>
  </conditionalFormatting>
  <conditionalFormatting sqref="F362">
    <cfRule type="duplicateValues" dxfId="2" priority="679"/>
  </conditionalFormatting>
  <conditionalFormatting sqref="I362">
    <cfRule type="cellIs" dxfId="1" priority="676" operator="greaterThan">
      <formula>180</formula>
    </cfRule>
    <cfRule type="cellIs" dxfId="1" priority="677" operator="greaterThan">
      <formula>260</formula>
    </cfRule>
    <cfRule type="cellIs" dxfId="1" priority="678" operator="greaterThan">
      <formula>330</formula>
    </cfRule>
  </conditionalFormatting>
  <conditionalFormatting sqref="F363">
    <cfRule type="duplicateValues" dxfId="2" priority="675"/>
  </conditionalFormatting>
  <conditionalFormatting sqref="I363">
    <cfRule type="cellIs" dxfId="1" priority="672" operator="greaterThan">
      <formula>180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N363">
    <cfRule type="duplicateValues" dxfId="3" priority="671"/>
  </conditionalFormatting>
  <conditionalFormatting sqref="F364">
    <cfRule type="duplicateValues" dxfId="2" priority="670"/>
  </conditionalFormatting>
  <conditionalFormatting sqref="I364">
    <cfRule type="cellIs" dxfId="1" priority="666" operator="greaterThan">
      <formula>180</formula>
    </cfRule>
    <cfRule type="cellIs" dxfId="1" priority="667" operator="greaterThan">
      <formula>260</formula>
    </cfRule>
    <cfRule type="cellIs" dxfId="1" priority="668" operator="greaterThan">
      <formula>330</formula>
    </cfRule>
  </conditionalFormatting>
  <conditionalFormatting sqref="N364">
    <cfRule type="duplicateValues" dxfId="3" priority="669"/>
  </conditionalFormatting>
  <conditionalFormatting sqref="F365">
    <cfRule type="duplicateValues" dxfId="2" priority="660"/>
  </conditionalFormatting>
  <conditionalFormatting sqref="I365">
    <cfRule type="cellIs" dxfId="1" priority="657" operator="greaterThan">
      <formula>180</formula>
    </cfRule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N365">
    <cfRule type="duplicateValues" dxfId="3" priority="656"/>
  </conditionalFormatting>
  <conditionalFormatting sqref="F366">
    <cfRule type="duplicateValues" dxfId="2" priority="655"/>
  </conditionalFormatting>
  <conditionalFormatting sqref="I366">
    <cfRule type="cellIs" dxfId="1" priority="652" operator="greaterThan">
      <formula>180</formula>
    </cfRule>
    <cfRule type="cellIs" dxfId="1" priority="653" operator="greaterThan">
      <formula>260</formula>
    </cfRule>
    <cfRule type="cellIs" dxfId="1" priority="654" operator="greaterThan">
      <formula>330</formula>
    </cfRule>
  </conditionalFormatting>
  <conditionalFormatting sqref="N366">
    <cfRule type="duplicateValues" dxfId="3" priority="651"/>
  </conditionalFormatting>
  <conditionalFormatting sqref="F367">
    <cfRule type="duplicateValues" dxfId="2" priority="650"/>
  </conditionalFormatting>
  <conditionalFormatting sqref="I367">
    <cfRule type="cellIs" dxfId="1" priority="647" operator="greaterThan">
      <formula>180</formula>
    </cfRule>
    <cfRule type="cellIs" dxfId="1" priority="648" operator="greaterThan">
      <formula>260</formula>
    </cfRule>
    <cfRule type="cellIs" dxfId="1" priority="649" operator="greaterThan">
      <formula>330</formula>
    </cfRule>
  </conditionalFormatting>
  <conditionalFormatting sqref="F368">
    <cfRule type="duplicateValues" dxfId="2" priority="646"/>
  </conditionalFormatting>
  <conditionalFormatting sqref="I368">
    <cfRule type="cellIs" dxfId="1" priority="643" operator="greaterThan">
      <formula>180</formula>
    </cfRule>
    <cfRule type="cellIs" dxfId="1" priority="644" operator="greaterThan">
      <formula>260</formula>
    </cfRule>
    <cfRule type="cellIs" dxfId="1" priority="645" operator="greaterThan">
      <formula>330</formula>
    </cfRule>
  </conditionalFormatting>
  <conditionalFormatting sqref="F369">
    <cfRule type="duplicateValues" dxfId="2" priority="642"/>
  </conditionalFormatting>
  <conditionalFormatting sqref="I369">
    <cfRule type="cellIs" dxfId="1" priority="639" operator="greaterThan">
      <formula>180</formula>
    </cfRule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F370">
    <cfRule type="duplicateValues" dxfId="2" priority="638"/>
  </conditionalFormatting>
  <conditionalFormatting sqref="I370">
    <cfRule type="cellIs" dxfId="1" priority="634" operator="greaterThan">
      <formula>180</formula>
    </cfRule>
    <cfRule type="cellIs" dxfId="1" priority="635" operator="greaterThan">
      <formula>260</formula>
    </cfRule>
    <cfRule type="cellIs" dxfId="1" priority="636" operator="greaterThan">
      <formula>330</formula>
    </cfRule>
  </conditionalFormatting>
  <conditionalFormatting sqref="N370">
    <cfRule type="duplicateValues" dxfId="3" priority="637"/>
  </conditionalFormatting>
  <conditionalFormatting sqref="F371">
    <cfRule type="duplicateValues" dxfId="2" priority="633"/>
  </conditionalFormatting>
  <conditionalFormatting sqref="I371">
    <cfRule type="cellIs" dxfId="1" priority="630" operator="greaterThan">
      <formula>180</formula>
    </cfRule>
    <cfRule type="cellIs" dxfId="1" priority="631" operator="greaterThan">
      <formula>260</formula>
    </cfRule>
    <cfRule type="cellIs" dxfId="1" priority="632" operator="greaterThan">
      <formula>330</formula>
    </cfRule>
  </conditionalFormatting>
  <conditionalFormatting sqref="F372">
    <cfRule type="duplicateValues" dxfId="2" priority="628"/>
  </conditionalFormatting>
  <conditionalFormatting sqref="I372">
    <cfRule type="cellIs" dxfId="1" priority="625" operator="greaterThan">
      <formula>180</formula>
    </cfRule>
    <cfRule type="cellIs" dxfId="1" priority="626" operator="greaterThan">
      <formula>260</formula>
    </cfRule>
    <cfRule type="cellIs" dxfId="1" priority="627" operator="greaterThan">
      <formula>330</formula>
    </cfRule>
  </conditionalFormatting>
  <conditionalFormatting sqref="N372">
    <cfRule type="duplicateValues" dxfId="3" priority="629"/>
  </conditionalFormatting>
  <conditionalFormatting sqref="F373">
    <cfRule type="duplicateValues" dxfId="2" priority="624"/>
  </conditionalFormatting>
  <conditionalFormatting sqref="I373">
    <cfRule type="cellIs" dxfId="1" priority="621" operator="greaterThan">
      <formula>180</formula>
    </cfRule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N373">
    <cfRule type="duplicateValues" dxfId="3" priority="620"/>
  </conditionalFormatting>
  <conditionalFormatting sqref="F374">
    <cfRule type="duplicateValues" dxfId="2" priority="618"/>
  </conditionalFormatting>
  <conditionalFormatting sqref="I374">
    <cfRule type="cellIs" dxfId="1" priority="615" operator="greaterThan">
      <formula>180</formula>
    </cfRule>
    <cfRule type="cellIs" dxfId="1" priority="616" operator="greaterThan">
      <formula>260</formula>
    </cfRule>
    <cfRule type="cellIs" dxfId="1" priority="617" operator="greaterThan">
      <formula>330</formula>
    </cfRule>
  </conditionalFormatting>
  <conditionalFormatting sqref="N374">
    <cfRule type="duplicateValues" dxfId="3" priority="619"/>
  </conditionalFormatting>
  <conditionalFormatting sqref="F375">
    <cfRule type="duplicateValues" dxfId="2" priority="613"/>
  </conditionalFormatting>
  <conditionalFormatting sqref="I375">
    <cfRule type="cellIs" dxfId="1" priority="610" operator="greaterThan">
      <formula>180</formula>
    </cfRule>
    <cfRule type="cellIs" dxfId="1" priority="611" operator="greaterThan">
      <formula>260</formula>
    </cfRule>
    <cfRule type="cellIs" dxfId="1" priority="612" operator="greaterThan">
      <formula>330</formula>
    </cfRule>
  </conditionalFormatting>
  <conditionalFormatting sqref="N375">
    <cfRule type="duplicateValues" dxfId="3" priority="614"/>
  </conditionalFormatting>
  <conditionalFormatting sqref="F376">
    <cfRule type="duplicateValues" dxfId="2" priority="609"/>
  </conditionalFormatting>
  <conditionalFormatting sqref="I376">
    <cfRule type="cellIs" dxfId="1" priority="605" operator="greaterThan">
      <formula>180</formula>
    </cfRule>
    <cfRule type="cellIs" dxfId="1" priority="606" operator="greaterThan">
      <formula>260</formula>
    </cfRule>
    <cfRule type="cellIs" dxfId="1" priority="607" operator="greaterThan">
      <formula>330</formula>
    </cfRule>
  </conditionalFormatting>
  <conditionalFormatting sqref="N376">
    <cfRule type="duplicateValues" dxfId="3" priority="608"/>
  </conditionalFormatting>
  <conditionalFormatting sqref="F377">
    <cfRule type="duplicateValues" dxfId="2" priority="603"/>
  </conditionalFormatting>
  <conditionalFormatting sqref="I377">
    <cfRule type="cellIs" dxfId="1" priority="600" operator="greaterThan">
      <formula>180</formula>
    </cfRule>
    <cfRule type="cellIs" dxfId="1" priority="601" operator="greaterThan">
      <formula>260</formula>
    </cfRule>
    <cfRule type="cellIs" dxfId="1" priority="602" operator="greaterThan">
      <formula>330</formula>
    </cfRule>
  </conditionalFormatting>
  <conditionalFormatting sqref="N377">
    <cfRule type="duplicateValues" dxfId="3" priority="604"/>
  </conditionalFormatting>
  <conditionalFormatting sqref="F378">
    <cfRule type="duplicateValues" dxfId="2" priority="598"/>
  </conditionalFormatting>
  <conditionalFormatting sqref="I378">
    <cfRule type="cellIs" dxfId="1" priority="595" operator="greaterThan">
      <formula>180</formula>
    </cfRule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N378">
    <cfRule type="duplicateValues" dxfId="3" priority="599"/>
  </conditionalFormatting>
  <conditionalFormatting sqref="F379">
    <cfRule type="duplicateValues" dxfId="2" priority="594"/>
  </conditionalFormatting>
  <conditionalFormatting sqref="I379">
    <cfRule type="cellIs" dxfId="1" priority="591" operator="greaterThan">
      <formula>180</formula>
    </cfRule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N379">
    <cfRule type="duplicateValues" dxfId="3" priority="590"/>
  </conditionalFormatting>
  <conditionalFormatting sqref="F380">
    <cfRule type="duplicateValues" dxfId="2" priority="588"/>
  </conditionalFormatting>
  <conditionalFormatting sqref="I380">
    <cfRule type="cellIs" dxfId="1" priority="585" operator="greaterThan">
      <formula>180</formula>
    </cfRule>
    <cfRule type="cellIs" dxfId="1" priority="586" operator="greaterThan">
      <formula>260</formula>
    </cfRule>
    <cfRule type="cellIs" dxfId="1" priority="587" operator="greaterThan">
      <formula>330</formula>
    </cfRule>
  </conditionalFormatting>
  <conditionalFormatting sqref="N380">
    <cfRule type="duplicateValues" dxfId="3" priority="589"/>
  </conditionalFormatting>
  <conditionalFormatting sqref="F381">
    <cfRule type="duplicateValues" dxfId="2" priority="584"/>
  </conditionalFormatting>
  <conditionalFormatting sqref="I381">
    <cfRule type="cellIs" dxfId="1" priority="581" operator="greaterThan">
      <formula>180</formula>
    </cfRule>
    <cfRule type="cellIs" dxfId="1" priority="582" operator="greaterThan">
      <formula>260</formula>
    </cfRule>
    <cfRule type="cellIs" dxfId="1" priority="583" operator="greaterThan">
      <formula>330</formula>
    </cfRule>
  </conditionalFormatting>
  <conditionalFormatting sqref="N381">
    <cfRule type="duplicateValues" dxfId="3" priority="580"/>
  </conditionalFormatting>
  <conditionalFormatting sqref="F382">
    <cfRule type="duplicateValues" dxfId="2" priority="579"/>
  </conditionalFormatting>
  <conditionalFormatting sqref="I382">
    <cfRule type="cellIs" dxfId="1" priority="576" operator="greaterThan">
      <formula>180</formula>
    </cfRule>
    <cfRule type="cellIs" dxfId="1" priority="577" operator="greaterThan">
      <formula>260</formula>
    </cfRule>
    <cfRule type="cellIs" dxfId="1" priority="578" operator="greaterThan">
      <formula>330</formula>
    </cfRule>
  </conditionalFormatting>
  <conditionalFormatting sqref="N382">
    <cfRule type="duplicateValues" dxfId="3" priority="575"/>
  </conditionalFormatting>
  <conditionalFormatting sqref="F383">
    <cfRule type="duplicateValues" dxfId="2" priority="574"/>
  </conditionalFormatting>
  <conditionalFormatting sqref="I383">
    <cfRule type="cellIs" dxfId="1" priority="570" operator="greaterThan">
      <formula>180</formula>
    </cfRule>
    <cfRule type="cellIs" dxfId="1" priority="571" operator="greaterThan">
      <formula>260</formula>
    </cfRule>
    <cfRule type="cellIs" dxfId="1" priority="572" operator="greaterThan">
      <formula>330</formula>
    </cfRule>
  </conditionalFormatting>
  <conditionalFormatting sqref="N383">
    <cfRule type="duplicateValues" dxfId="3" priority="573"/>
  </conditionalFormatting>
  <conditionalFormatting sqref="F384">
    <cfRule type="duplicateValues" dxfId="2" priority="569"/>
  </conditionalFormatting>
  <conditionalFormatting sqref="I384">
    <cfRule type="cellIs" dxfId="1" priority="566" operator="greaterThan">
      <formula>180</formula>
    </cfRule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N384">
    <cfRule type="duplicateValues" dxfId="3" priority="565"/>
  </conditionalFormatting>
  <conditionalFormatting sqref="F385">
    <cfRule type="duplicateValues" dxfId="2" priority="564"/>
  </conditionalFormatting>
  <conditionalFormatting sqref="I385">
    <cfRule type="cellIs" dxfId="1" priority="561" operator="greaterThan">
      <formula>180</formula>
    </cfRule>
    <cfRule type="cellIs" dxfId="1" priority="562" operator="greaterThan">
      <formula>260</formula>
    </cfRule>
    <cfRule type="cellIs" dxfId="1" priority="563" operator="greaterThan">
      <formula>330</formula>
    </cfRule>
  </conditionalFormatting>
  <conditionalFormatting sqref="N385">
    <cfRule type="duplicateValues" dxfId="3" priority="560"/>
  </conditionalFormatting>
  <conditionalFormatting sqref="F386">
    <cfRule type="duplicateValues" dxfId="2" priority="559"/>
  </conditionalFormatting>
  <conditionalFormatting sqref="I386">
    <cfRule type="cellIs" dxfId="1" priority="556" operator="greaterThan">
      <formula>180</formula>
    </cfRule>
    <cfRule type="cellIs" dxfId="1" priority="557" operator="greaterThan">
      <formula>260</formula>
    </cfRule>
    <cfRule type="cellIs" dxfId="1" priority="558" operator="greaterThan">
      <formula>330</formula>
    </cfRule>
  </conditionalFormatting>
  <conditionalFormatting sqref="N386">
    <cfRule type="duplicateValues" dxfId="3" priority="555"/>
  </conditionalFormatting>
  <conditionalFormatting sqref="F387">
    <cfRule type="duplicateValues" dxfId="2" priority="554"/>
  </conditionalFormatting>
  <conditionalFormatting sqref="I387">
    <cfRule type="cellIs" dxfId="1" priority="551" operator="greaterThan">
      <formula>180</formula>
    </cfRule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N387">
    <cfRule type="duplicateValues" dxfId="3" priority="550"/>
  </conditionalFormatting>
  <conditionalFormatting sqref="F388">
    <cfRule type="duplicateValues" dxfId="2" priority="549"/>
  </conditionalFormatting>
  <conditionalFormatting sqref="I388">
    <cfRule type="cellIs" dxfId="1" priority="546" operator="greaterThan">
      <formula>180</formula>
    </cfRule>
    <cfRule type="cellIs" dxfId="1" priority="547" operator="greaterThan">
      <formula>260</formula>
    </cfRule>
    <cfRule type="cellIs" dxfId="1" priority="548" operator="greaterThan">
      <formula>330</formula>
    </cfRule>
  </conditionalFormatting>
  <conditionalFormatting sqref="N388">
    <cfRule type="duplicateValues" dxfId="3" priority="545"/>
  </conditionalFormatting>
  <conditionalFormatting sqref="F389">
    <cfRule type="duplicateValues" dxfId="2" priority="544"/>
  </conditionalFormatting>
  <conditionalFormatting sqref="I389">
    <cfRule type="cellIs" dxfId="1" priority="541" operator="greaterThan">
      <formula>180</formula>
    </cfRule>
    <cfRule type="cellIs" dxfId="1" priority="542" operator="greaterThan">
      <formula>260</formula>
    </cfRule>
    <cfRule type="cellIs" dxfId="1" priority="543" operator="greaterThan">
      <formula>330</formula>
    </cfRule>
  </conditionalFormatting>
  <conditionalFormatting sqref="N389">
    <cfRule type="duplicateValues" dxfId="3" priority="540"/>
  </conditionalFormatting>
  <conditionalFormatting sqref="F390">
    <cfRule type="duplicateValues" dxfId="2" priority="539"/>
  </conditionalFormatting>
  <conditionalFormatting sqref="I390">
    <cfRule type="cellIs" dxfId="1" priority="536" operator="greaterThan">
      <formula>180</formula>
    </cfRule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N390">
    <cfRule type="duplicateValues" dxfId="3" priority="535"/>
  </conditionalFormatting>
  <conditionalFormatting sqref="F391">
    <cfRule type="duplicateValues" dxfId="2" priority="534"/>
  </conditionalFormatting>
  <conditionalFormatting sqref="I391">
    <cfRule type="cellIs" dxfId="1" priority="531" operator="greaterThan">
      <formula>180</formula>
    </cfRule>
    <cfRule type="cellIs" dxfId="1" priority="532" operator="greaterThan">
      <formula>260</formula>
    </cfRule>
    <cfRule type="cellIs" dxfId="1" priority="533" operator="greaterThan">
      <formula>330</formula>
    </cfRule>
  </conditionalFormatting>
  <conditionalFormatting sqref="N391">
    <cfRule type="duplicateValues" dxfId="3" priority="530"/>
  </conditionalFormatting>
  <conditionalFormatting sqref="F392">
    <cfRule type="duplicateValues" dxfId="2" priority="529"/>
  </conditionalFormatting>
  <conditionalFormatting sqref="I392">
    <cfRule type="cellIs" dxfId="1" priority="526" operator="greaterThan">
      <formula>180</formula>
    </cfRule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N392">
    <cfRule type="duplicateValues" dxfId="3" priority="525"/>
  </conditionalFormatting>
  <conditionalFormatting sqref="F393">
    <cfRule type="duplicateValues" dxfId="2" priority="523"/>
  </conditionalFormatting>
  <conditionalFormatting sqref="I393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N393">
    <cfRule type="duplicateValues" dxfId="3" priority="524"/>
  </conditionalFormatting>
  <conditionalFormatting sqref="F394">
    <cfRule type="duplicateValues" dxfId="2" priority="519"/>
  </conditionalFormatting>
  <conditionalFormatting sqref="I394">
    <cfRule type="cellIs" dxfId="1" priority="516" operator="greaterThan">
      <formula>180</formula>
    </cfRule>
    <cfRule type="cellIs" dxfId="1" priority="517" operator="greaterThan">
      <formula>260</formula>
    </cfRule>
    <cfRule type="cellIs" dxfId="1" priority="518" operator="greaterThan">
      <formula>330</formula>
    </cfRule>
  </conditionalFormatting>
  <conditionalFormatting sqref="N394">
    <cfRule type="duplicateValues" dxfId="3" priority="515"/>
  </conditionalFormatting>
  <conditionalFormatting sqref="F395">
    <cfRule type="duplicateValues" dxfId="2" priority="514"/>
  </conditionalFormatting>
  <conditionalFormatting sqref="I395">
    <cfRule type="cellIs" dxfId="1" priority="511" operator="greaterThan">
      <formula>180</formula>
    </cfRule>
    <cfRule type="cellIs" dxfId="1" priority="512" operator="greaterThan">
      <formula>260</formula>
    </cfRule>
    <cfRule type="cellIs" dxfId="1" priority="513" operator="greaterThan">
      <formula>330</formula>
    </cfRule>
  </conditionalFormatting>
  <conditionalFormatting sqref="N395">
    <cfRule type="duplicateValues" dxfId="3" priority="510"/>
  </conditionalFormatting>
  <conditionalFormatting sqref="F396">
    <cfRule type="duplicateValues" dxfId="2" priority="509"/>
  </conditionalFormatting>
  <conditionalFormatting sqref="I396">
    <cfRule type="cellIs" dxfId="1" priority="506" operator="greaterThan">
      <formula>180</formula>
    </cfRule>
    <cfRule type="cellIs" dxfId="1" priority="507" operator="greaterThan">
      <formula>260</formula>
    </cfRule>
    <cfRule type="cellIs" dxfId="1" priority="508" operator="greaterThan">
      <formula>330</formula>
    </cfRule>
  </conditionalFormatting>
  <conditionalFormatting sqref="F397">
    <cfRule type="duplicateValues" dxfId="2" priority="505"/>
  </conditionalFormatting>
  <conditionalFormatting sqref="I397">
    <cfRule type="cellIs" dxfId="1" priority="502" operator="greaterThan">
      <formula>180</formula>
    </cfRule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N397">
    <cfRule type="duplicateValues" dxfId="3" priority="501"/>
  </conditionalFormatting>
  <conditionalFormatting sqref="F398">
    <cfRule type="duplicateValues" dxfId="2" priority="500"/>
  </conditionalFormatting>
  <conditionalFormatting sqref="I398">
    <cfRule type="cellIs" dxfId="1" priority="496" operator="greaterThan">
      <formula>180</formula>
    </cfRule>
    <cfRule type="cellIs" dxfId="1" priority="497" operator="greaterThan">
      <formula>260</formula>
    </cfRule>
    <cfRule type="cellIs" dxfId="1" priority="498" operator="greaterThan">
      <formula>330</formula>
    </cfRule>
  </conditionalFormatting>
  <conditionalFormatting sqref="N398">
    <cfRule type="duplicateValues" dxfId="3" priority="499"/>
  </conditionalFormatting>
  <conditionalFormatting sqref="F399">
    <cfRule type="duplicateValues" dxfId="2" priority="495"/>
  </conditionalFormatting>
  <conditionalFormatting sqref="I399">
    <cfRule type="cellIs" dxfId="1" priority="492" operator="greaterThan">
      <formula>180</formula>
    </cfRule>
    <cfRule type="cellIs" dxfId="1" priority="493" operator="greaterThan">
      <formula>260</formula>
    </cfRule>
    <cfRule type="cellIs" dxfId="1" priority="494" operator="greaterThan">
      <formula>330</formula>
    </cfRule>
  </conditionalFormatting>
  <conditionalFormatting sqref="N399">
    <cfRule type="duplicateValues" dxfId="3" priority="491"/>
  </conditionalFormatting>
  <conditionalFormatting sqref="F400">
    <cfRule type="duplicateValues" dxfId="2" priority="490"/>
  </conditionalFormatting>
  <conditionalFormatting sqref="I400">
    <cfRule type="cellIs" dxfId="1" priority="486" operator="greaterThan">
      <formula>180</formula>
    </cfRule>
    <cfRule type="cellIs" dxfId="1" priority="487" operator="greaterThan">
      <formula>260</formula>
    </cfRule>
    <cfRule type="cellIs" dxfId="1" priority="488" operator="greaterThan">
      <formula>330</formula>
    </cfRule>
  </conditionalFormatting>
  <conditionalFormatting sqref="N400">
    <cfRule type="duplicateValues" dxfId="3" priority="489"/>
  </conditionalFormatting>
  <conditionalFormatting sqref="F401">
    <cfRule type="duplicateValues" dxfId="2" priority="485"/>
  </conditionalFormatting>
  <conditionalFormatting sqref="I401">
    <cfRule type="cellIs" dxfId="1" priority="482" operator="greaterThan">
      <formula>180</formula>
    </cfRule>
    <cfRule type="cellIs" dxfId="1" priority="483" operator="greaterThan">
      <formula>260</formula>
    </cfRule>
    <cfRule type="cellIs" dxfId="1" priority="484" operator="greaterThan">
      <formula>330</formula>
    </cfRule>
  </conditionalFormatting>
  <conditionalFormatting sqref="N401">
    <cfRule type="duplicateValues" dxfId="3" priority="481"/>
  </conditionalFormatting>
  <conditionalFormatting sqref="F402">
    <cfRule type="duplicateValues" dxfId="2" priority="480"/>
  </conditionalFormatting>
  <conditionalFormatting sqref="I402">
    <cfRule type="cellIs" dxfId="1" priority="477" operator="greaterThan">
      <formula>180</formula>
    </cfRule>
    <cfRule type="cellIs" dxfId="1" priority="478" operator="greaterThan">
      <formula>260</formula>
    </cfRule>
    <cfRule type="cellIs" dxfId="1" priority="479" operator="greaterThan">
      <formula>330</formula>
    </cfRule>
  </conditionalFormatting>
  <conditionalFormatting sqref="F403">
    <cfRule type="duplicateValues" dxfId="2" priority="476"/>
  </conditionalFormatting>
  <conditionalFormatting sqref="I403">
    <cfRule type="cellIs" dxfId="1" priority="473" operator="greaterThan">
      <formula>180</formula>
    </cfRule>
    <cfRule type="cellIs" dxfId="1" priority="474" operator="greaterThan">
      <formula>260</formula>
    </cfRule>
    <cfRule type="cellIs" dxfId="1" priority="475" operator="greaterThan">
      <formula>330</formula>
    </cfRule>
  </conditionalFormatting>
  <conditionalFormatting sqref="F404">
    <cfRule type="duplicateValues" dxfId="2" priority="472"/>
  </conditionalFormatting>
  <conditionalFormatting sqref="I404">
    <cfRule type="cellIs" dxfId="1" priority="469" operator="greaterThan">
      <formula>180</formula>
    </cfRule>
    <cfRule type="cellIs" dxfId="1" priority="470" operator="greaterThan">
      <formula>260</formula>
    </cfRule>
    <cfRule type="cellIs" dxfId="1" priority="471" operator="greaterThan">
      <formula>330</formula>
    </cfRule>
  </conditionalFormatting>
  <conditionalFormatting sqref="N404">
    <cfRule type="duplicateValues" dxfId="3" priority="468"/>
  </conditionalFormatting>
  <conditionalFormatting sqref="F405">
    <cfRule type="duplicateValues" dxfId="2" priority="466"/>
  </conditionalFormatting>
  <conditionalFormatting sqref="I405">
    <cfRule type="cellIs" dxfId="1" priority="463" operator="greaterThan">
      <formula>180</formula>
    </cfRule>
    <cfRule type="cellIs" dxfId="1" priority="464" operator="greaterThan">
      <formula>260</formula>
    </cfRule>
    <cfRule type="cellIs" dxfId="1" priority="465" operator="greaterThan">
      <formula>330</formula>
    </cfRule>
  </conditionalFormatting>
  <conditionalFormatting sqref="N405">
    <cfRule type="duplicateValues" dxfId="3" priority="467"/>
  </conditionalFormatting>
  <conditionalFormatting sqref="F406">
    <cfRule type="duplicateValues" dxfId="2" priority="462"/>
  </conditionalFormatting>
  <conditionalFormatting sqref="I406">
    <cfRule type="cellIs" dxfId="1" priority="459" operator="greaterThan">
      <formula>180</formula>
    </cfRule>
    <cfRule type="cellIs" dxfId="1" priority="460" operator="greaterThan">
      <formula>260</formula>
    </cfRule>
    <cfRule type="cellIs" dxfId="1" priority="461" operator="greaterThan">
      <formula>330</formula>
    </cfRule>
  </conditionalFormatting>
  <conditionalFormatting sqref="N406">
    <cfRule type="duplicateValues" dxfId="3" priority="458"/>
  </conditionalFormatting>
  <conditionalFormatting sqref="F407">
    <cfRule type="duplicateValues" dxfId="2" priority="457"/>
  </conditionalFormatting>
  <conditionalFormatting sqref="I407">
    <cfRule type="cellIs" dxfId="1" priority="454" operator="greaterThan">
      <formula>180</formula>
    </cfRule>
    <cfRule type="cellIs" dxfId="1" priority="455" operator="greaterThan">
      <formula>260</formula>
    </cfRule>
    <cfRule type="cellIs" dxfId="1" priority="456" operator="greaterThan">
      <formula>330</formula>
    </cfRule>
  </conditionalFormatting>
  <conditionalFormatting sqref="F408">
    <cfRule type="duplicateValues" dxfId="2" priority="452"/>
  </conditionalFormatting>
  <conditionalFormatting sqref="I408">
    <cfRule type="cellIs" dxfId="1" priority="449" operator="greaterThan">
      <formula>180</formula>
    </cfRule>
    <cfRule type="cellIs" dxfId="1" priority="450" operator="greaterThan">
      <formula>260</formula>
    </cfRule>
    <cfRule type="cellIs" dxfId="1" priority="451" operator="greaterThan">
      <formula>330</formula>
    </cfRule>
  </conditionalFormatting>
  <conditionalFormatting sqref="N408">
    <cfRule type="duplicateValues" dxfId="3" priority="453"/>
  </conditionalFormatting>
  <conditionalFormatting sqref="F409">
    <cfRule type="duplicateValues" dxfId="2" priority="448"/>
  </conditionalFormatting>
  <conditionalFormatting sqref="I409">
    <cfRule type="cellIs" dxfId="1" priority="445" operator="greaterThan">
      <formula>180</formula>
    </cfRule>
    <cfRule type="cellIs" dxfId="1" priority="446" operator="greaterThan">
      <formula>260</formula>
    </cfRule>
    <cfRule type="cellIs" dxfId="1" priority="447" operator="greaterThan">
      <formula>330</formula>
    </cfRule>
  </conditionalFormatting>
  <conditionalFormatting sqref="N409">
    <cfRule type="duplicateValues" dxfId="3" priority="444"/>
  </conditionalFormatting>
  <conditionalFormatting sqref="F410">
    <cfRule type="duplicateValues" dxfId="2" priority="443"/>
  </conditionalFormatting>
  <conditionalFormatting sqref="I410">
    <cfRule type="cellIs" dxfId="1" priority="440" operator="greaterThan">
      <formula>180</formula>
    </cfRule>
    <cfRule type="cellIs" dxfId="1" priority="441" operator="greaterThan">
      <formula>260</formula>
    </cfRule>
    <cfRule type="cellIs" dxfId="1" priority="442" operator="greaterThan">
      <formula>330</formula>
    </cfRule>
  </conditionalFormatting>
  <conditionalFormatting sqref="N410">
    <cfRule type="duplicateValues" dxfId="3" priority="439"/>
  </conditionalFormatting>
  <conditionalFormatting sqref="F411">
    <cfRule type="duplicateValues" dxfId="2" priority="438"/>
  </conditionalFormatting>
  <conditionalFormatting sqref="I411">
    <cfRule type="cellIs" dxfId="1" priority="435" operator="greaterThan">
      <formula>180</formula>
    </cfRule>
    <cfRule type="cellIs" dxfId="1" priority="436" operator="greaterThan">
      <formula>260</formula>
    </cfRule>
    <cfRule type="cellIs" dxfId="1" priority="437" operator="greaterThan">
      <formula>330</formula>
    </cfRule>
  </conditionalFormatting>
  <conditionalFormatting sqref="F412">
    <cfRule type="duplicateValues" dxfId="2" priority="434"/>
  </conditionalFormatting>
  <conditionalFormatting sqref="I412">
    <cfRule type="cellIs" dxfId="1" priority="430" operator="greaterThan">
      <formula>180</formula>
    </cfRule>
    <cfRule type="cellIs" dxfId="1" priority="431" operator="greaterThan">
      <formula>260</formula>
    </cfRule>
    <cfRule type="cellIs" dxfId="1" priority="432" operator="greaterThan">
      <formula>330</formula>
    </cfRule>
  </conditionalFormatting>
  <conditionalFormatting sqref="N412">
    <cfRule type="duplicateValues" dxfId="3" priority="433"/>
  </conditionalFormatting>
  <conditionalFormatting sqref="F413">
    <cfRule type="duplicateValues" dxfId="2" priority="429"/>
  </conditionalFormatting>
  <conditionalFormatting sqref="I413">
    <cfRule type="cellIs" dxfId="1" priority="426" operator="greaterThan">
      <formula>180</formula>
    </cfRule>
    <cfRule type="cellIs" dxfId="1" priority="427" operator="greaterThan">
      <formula>260</formula>
    </cfRule>
    <cfRule type="cellIs" dxfId="1" priority="428" operator="greaterThan">
      <formula>330</formula>
    </cfRule>
  </conditionalFormatting>
  <conditionalFormatting sqref="F414">
    <cfRule type="duplicateValues" dxfId="2" priority="424"/>
  </conditionalFormatting>
  <conditionalFormatting sqref="I414">
    <cfRule type="cellIs" dxfId="1" priority="421" operator="greaterThan">
      <formula>180</formula>
    </cfRule>
    <cfRule type="cellIs" dxfId="1" priority="422" operator="greaterThan">
      <formula>260</formula>
    </cfRule>
    <cfRule type="cellIs" dxfId="1" priority="423" operator="greaterThan">
      <formula>330</formula>
    </cfRule>
  </conditionalFormatting>
  <conditionalFormatting sqref="N414">
    <cfRule type="duplicateValues" dxfId="3" priority="425"/>
  </conditionalFormatting>
  <conditionalFormatting sqref="F415">
    <cfRule type="duplicateValues" dxfId="2" priority="420"/>
  </conditionalFormatting>
  <conditionalFormatting sqref="I415">
    <cfRule type="cellIs" dxfId="1" priority="417" operator="greaterThan">
      <formula>180</formula>
    </cfRule>
    <cfRule type="cellIs" dxfId="1" priority="418" operator="greaterThan">
      <formula>260</formula>
    </cfRule>
    <cfRule type="cellIs" dxfId="1" priority="419" operator="greaterThan">
      <formula>330</formula>
    </cfRule>
  </conditionalFormatting>
  <conditionalFormatting sqref="N415">
    <cfRule type="duplicateValues" dxfId="3" priority="416"/>
  </conditionalFormatting>
  <conditionalFormatting sqref="F416">
    <cfRule type="duplicateValues" dxfId="2" priority="415"/>
  </conditionalFormatting>
  <conditionalFormatting sqref="I416">
    <cfRule type="cellIs" dxfId="1" priority="412" operator="greaterThan">
      <formula>180</formula>
    </cfRule>
    <cfRule type="cellIs" dxfId="1" priority="413" operator="greaterThan">
      <formula>260</formula>
    </cfRule>
    <cfRule type="cellIs" dxfId="1" priority="414" operator="greaterThan">
      <formula>330</formula>
    </cfRule>
  </conditionalFormatting>
  <conditionalFormatting sqref="N416">
    <cfRule type="duplicateValues" dxfId="3" priority="411"/>
  </conditionalFormatting>
  <conditionalFormatting sqref="F417">
    <cfRule type="duplicateValues" dxfId="2" priority="410"/>
  </conditionalFormatting>
  <conditionalFormatting sqref="I417">
    <cfRule type="cellIs" dxfId="1" priority="407" operator="greaterThan">
      <formula>180</formula>
    </cfRule>
    <cfRule type="cellIs" dxfId="1" priority="408" operator="greaterThan">
      <formula>260</formula>
    </cfRule>
    <cfRule type="cellIs" dxfId="1" priority="409" operator="greaterThan">
      <formula>330</formula>
    </cfRule>
  </conditionalFormatting>
  <conditionalFormatting sqref="F418">
    <cfRule type="duplicateValues" dxfId="2" priority="405"/>
  </conditionalFormatting>
  <conditionalFormatting sqref="I418">
    <cfRule type="cellIs" dxfId="1" priority="402" operator="greaterThan">
      <formula>180</formula>
    </cfRule>
    <cfRule type="cellIs" dxfId="1" priority="403" operator="greaterThan">
      <formula>260</formula>
    </cfRule>
    <cfRule type="cellIs" dxfId="1" priority="404" operator="greaterThan">
      <formula>330</formula>
    </cfRule>
  </conditionalFormatting>
  <conditionalFormatting sqref="N418">
    <cfRule type="duplicateValues" dxfId="3" priority="406"/>
  </conditionalFormatting>
  <conditionalFormatting sqref="F419">
    <cfRule type="duplicateValues" dxfId="2" priority="401"/>
  </conditionalFormatting>
  <conditionalFormatting sqref="I419">
    <cfRule type="cellIs" dxfId="1" priority="398" operator="greaterThan">
      <formula>180</formula>
    </cfRule>
    <cfRule type="cellIs" dxfId="1" priority="399" operator="greaterThan">
      <formula>260</formula>
    </cfRule>
    <cfRule type="cellIs" dxfId="1" priority="400" operator="greaterThan">
      <formula>330</formula>
    </cfRule>
  </conditionalFormatting>
  <conditionalFormatting sqref="N419">
    <cfRule type="duplicateValues" dxfId="3" priority="397"/>
  </conditionalFormatting>
  <conditionalFormatting sqref="F420">
    <cfRule type="duplicateValues" dxfId="2" priority="396"/>
  </conditionalFormatting>
  <conditionalFormatting sqref="I420">
    <cfRule type="cellIs" dxfId="1" priority="393" operator="greaterThan">
      <formula>180</formula>
    </cfRule>
    <cfRule type="cellIs" dxfId="1" priority="394" operator="greaterThan">
      <formula>260</formula>
    </cfRule>
    <cfRule type="cellIs" dxfId="1" priority="395" operator="greaterThan">
      <formula>330</formula>
    </cfRule>
  </conditionalFormatting>
  <conditionalFormatting sqref="F421">
    <cfRule type="duplicateValues" dxfId="2" priority="385"/>
  </conditionalFormatting>
  <conditionalFormatting sqref="I421">
    <cfRule type="cellIs" dxfId="1" priority="386" operator="greaterThan">
      <formula>180</formula>
    </cfRule>
    <cfRule type="cellIs" dxfId="1" priority="387" operator="greaterThan">
      <formula>260</formula>
    </cfRule>
    <cfRule type="cellIs" dxfId="1" priority="388" operator="greaterThan">
      <formula>330</formula>
    </cfRule>
  </conditionalFormatting>
  <conditionalFormatting sqref="N421">
    <cfRule type="duplicateValues" dxfId="3" priority="384"/>
  </conditionalFormatting>
  <conditionalFormatting sqref="I422">
    <cfRule type="cellIs" dxfId="1" priority="381" operator="greaterThan">
      <formula>180</formula>
    </cfRule>
    <cfRule type="cellIs" dxfId="1" priority="382" operator="greaterThan">
      <formula>260</formula>
    </cfRule>
    <cfRule type="cellIs" dxfId="1" priority="383" operator="greaterThan">
      <formula>330</formula>
    </cfRule>
  </conditionalFormatting>
  <conditionalFormatting sqref="N422">
    <cfRule type="duplicateValues" dxfId="3" priority="380"/>
  </conditionalFormatting>
  <conditionalFormatting sqref="F423">
    <cfRule type="duplicateValues" dxfId="2" priority="378"/>
  </conditionalFormatting>
  <conditionalFormatting sqref="I423">
    <cfRule type="cellIs" dxfId="1" priority="375" operator="greaterThan">
      <formula>180</formula>
    </cfRule>
    <cfRule type="cellIs" dxfId="1" priority="376" operator="greaterThan">
      <formula>260</formula>
    </cfRule>
    <cfRule type="cellIs" dxfId="1" priority="377" operator="greaterThan">
      <formula>330</formula>
    </cfRule>
  </conditionalFormatting>
  <conditionalFormatting sqref="N423">
    <cfRule type="duplicateValues" dxfId="3" priority="379"/>
  </conditionalFormatting>
  <conditionalFormatting sqref="F424">
    <cfRule type="duplicateValues" dxfId="2" priority="371"/>
  </conditionalFormatting>
  <conditionalFormatting sqref="I424">
    <cfRule type="cellIs" dxfId="1" priority="372" operator="greaterThan">
      <formula>180</formula>
    </cfRule>
    <cfRule type="cellIs" dxfId="1" priority="373" operator="greaterThan">
      <formula>260</formula>
    </cfRule>
    <cfRule type="cellIs" dxfId="1" priority="374" operator="greaterThan">
      <formula>330</formula>
    </cfRule>
  </conditionalFormatting>
  <conditionalFormatting sqref="N424">
    <cfRule type="duplicateValues" dxfId="3" priority="370"/>
  </conditionalFormatting>
  <conditionalFormatting sqref="F425">
    <cfRule type="duplicateValues" dxfId="2" priority="369"/>
  </conditionalFormatting>
  <conditionalFormatting sqref="I425">
    <cfRule type="cellIs" dxfId="1" priority="366" operator="greaterThan">
      <formula>180</formula>
    </cfRule>
    <cfRule type="cellIs" dxfId="1" priority="367" operator="greaterThan">
      <formula>260</formula>
    </cfRule>
    <cfRule type="cellIs" dxfId="1" priority="368" operator="greaterThan">
      <formula>330</formula>
    </cfRule>
  </conditionalFormatting>
  <conditionalFormatting sqref="N425">
    <cfRule type="duplicateValues" dxfId="3" priority="365"/>
  </conditionalFormatting>
  <conditionalFormatting sqref="F426">
    <cfRule type="duplicateValues" dxfId="2" priority="392"/>
  </conditionalFormatting>
  <conditionalFormatting sqref="I426">
    <cfRule type="cellIs" dxfId="1" priority="389" operator="greaterThan">
      <formula>180</formula>
    </cfRule>
    <cfRule type="cellIs" dxfId="1" priority="390" operator="greaterThan">
      <formula>260</formula>
    </cfRule>
    <cfRule type="cellIs" dxfId="1" priority="391" operator="greaterThan">
      <formula>330</formula>
    </cfRule>
  </conditionalFormatting>
  <conditionalFormatting sqref="F427">
    <cfRule type="duplicateValues" dxfId="2" priority="361"/>
  </conditionalFormatting>
  <conditionalFormatting sqref="I427">
    <cfRule type="cellIs" dxfId="1" priority="362" operator="greaterThan">
      <formula>180</formula>
    </cfRule>
    <cfRule type="cellIs" dxfId="1" priority="363" operator="greaterThan">
      <formula>260</formula>
    </cfRule>
    <cfRule type="cellIs" dxfId="1" priority="364" operator="greaterThan">
      <formula>330</formula>
    </cfRule>
  </conditionalFormatting>
  <conditionalFormatting sqref="N427">
    <cfRule type="duplicateValues" dxfId="3" priority="360"/>
  </conditionalFormatting>
  <conditionalFormatting sqref="F428">
    <cfRule type="duplicateValues" dxfId="2" priority="359"/>
  </conditionalFormatting>
  <conditionalFormatting sqref="I428">
    <cfRule type="cellIs" dxfId="1" priority="356" operator="greaterThan">
      <formula>180</formula>
    </cfRule>
    <cfRule type="cellIs" dxfId="1" priority="357" operator="greaterThan">
      <formula>260</formula>
    </cfRule>
    <cfRule type="cellIs" dxfId="1" priority="358" operator="greaterThan">
      <formula>330</formula>
    </cfRule>
  </conditionalFormatting>
  <conditionalFormatting sqref="F429">
    <cfRule type="duplicateValues" dxfId="2" priority="355"/>
  </conditionalFormatting>
  <conditionalFormatting sqref="I429">
    <cfRule type="cellIs" dxfId="1" priority="352" operator="greaterThan">
      <formula>180</formula>
    </cfRule>
    <cfRule type="cellIs" dxfId="1" priority="353" operator="greaterThan">
      <formula>260</formula>
    </cfRule>
    <cfRule type="cellIs" dxfId="1" priority="354" operator="greaterThan">
      <formula>330</formula>
    </cfRule>
  </conditionalFormatting>
  <conditionalFormatting sqref="N429">
    <cfRule type="duplicateValues" dxfId="3" priority="351"/>
  </conditionalFormatting>
  <conditionalFormatting sqref="F430">
    <cfRule type="duplicateValues" dxfId="2" priority="350"/>
  </conditionalFormatting>
  <conditionalFormatting sqref="I430">
    <cfRule type="cellIs" dxfId="1" priority="347" operator="greaterThan">
      <formula>180</formula>
    </cfRule>
    <cfRule type="cellIs" dxfId="1" priority="348" operator="greaterThan">
      <formula>260</formula>
    </cfRule>
    <cfRule type="cellIs" dxfId="1" priority="349" operator="greaterThan">
      <formula>330</formula>
    </cfRule>
  </conditionalFormatting>
  <conditionalFormatting sqref="N430">
    <cfRule type="duplicateValues" dxfId="3" priority="346"/>
  </conditionalFormatting>
  <conditionalFormatting sqref="F431">
    <cfRule type="duplicateValues" dxfId="2" priority="342"/>
  </conditionalFormatting>
  <conditionalFormatting sqref="I431">
    <cfRule type="cellIs" dxfId="1" priority="343" operator="greaterThan">
      <formula>180</formula>
    </cfRule>
    <cfRule type="cellIs" dxfId="1" priority="344" operator="greaterThan">
      <formula>260</formula>
    </cfRule>
    <cfRule type="cellIs" dxfId="1" priority="345" operator="greaterThan">
      <formula>330</formula>
    </cfRule>
  </conditionalFormatting>
  <conditionalFormatting sqref="N431">
    <cfRule type="duplicateValues" dxfId="3" priority="341"/>
  </conditionalFormatting>
  <conditionalFormatting sqref="F432">
    <cfRule type="duplicateValues" dxfId="2" priority="337"/>
  </conditionalFormatting>
  <conditionalFormatting sqref="I432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N432">
    <cfRule type="duplicateValues" dxfId="3" priority="336"/>
  </conditionalFormatting>
  <conditionalFormatting sqref="F433">
    <cfRule type="duplicateValues" dxfId="2" priority="334"/>
  </conditionalFormatting>
  <conditionalFormatting sqref="I433">
    <cfRule type="cellIs" dxfId="1" priority="331" operator="greaterThan">
      <formula>180</formula>
    </cfRule>
    <cfRule type="cellIs" dxfId="1" priority="332" operator="greaterThan">
      <formula>260</formula>
    </cfRule>
    <cfRule type="cellIs" dxfId="1" priority="333" operator="greaterThan">
      <formula>330</formula>
    </cfRule>
  </conditionalFormatting>
  <conditionalFormatting sqref="N433">
    <cfRule type="duplicateValues" dxfId="3" priority="335"/>
  </conditionalFormatting>
  <conditionalFormatting sqref="F434">
    <cfRule type="duplicateValues" dxfId="2" priority="330"/>
  </conditionalFormatting>
  <conditionalFormatting sqref="I434">
    <cfRule type="cellIs" dxfId="1" priority="327" operator="greaterThan">
      <formula>180</formula>
    </cfRule>
    <cfRule type="cellIs" dxfId="1" priority="328" operator="greaterThan">
      <formula>260</formula>
    </cfRule>
    <cfRule type="cellIs" dxfId="1" priority="329" operator="greaterThan">
      <formula>330</formula>
    </cfRule>
  </conditionalFormatting>
  <conditionalFormatting sqref="N434">
    <cfRule type="duplicateValues" dxfId="3" priority="326"/>
  </conditionalFormatting>
  <conditionalFormatting sqref="F435">
    <cfRule type="duplicateValues" dxfId="2" priority="325"/>
  </conditionalFormatting>
  <conditionalFormatting sqref="I435">
    <cfRule type="cellIs" dxfId="1" priority="322" operator="greaterThan">
      <formula>180</formula>
    </cfRule>
    <cfRule type="cellIs" dxfId="1" priority="323" operator="greaterThan">
      <formula>260</formula>
    </cfRule>
    <cfRule type="cellIs" dxfId="1" priority="324" operator="greaterThan">
      <formula>330</formula>
    </cfRule>
  </conditionalFormatting>
  <conditionalFormatting sqref="N435">
    <cfRule type="duplicateValues" dxfId="3" priority="321"/>
  </conditionalFormatting>
  <conditionalFormatting sqref="I436">
    <cfRule type="cellIs" dxfId="1" priority="318" operator="greaterThan">
      <formula>180</formula>
    </cfRule>
    <cfRule type="cellIs" dxfId="1" priority="319" operator="greaterThan">
      <formula>260</formula>
    </cfRule>
    <cfRule type="cellIs" dxfId="1" priority="320" operator="greaterThan">
      <formula>330</formula>
    </cfRule>
  </conditionalFormatting>
  <conditionalFormatting sqref="N436">
    <cfRule type="duplicateValues" dxfId="3" priority="317"/>
  </conditionalFormatting>
  <conditionalFormatting sqref="F437">
    <cfRule type="duplicateValues" dxfId="2" priority="316"/>
  </conditionalFormatting>
  <conditionalFormatting sqref="I437">
    <cfRule type="cellIs" dxfId="1" priority="313" operator="greaterThan">
      <formula>180</formula>
    </cfRule>
    <cfRule type="cellIs" dxfId="1" priority="314" operator="greaterThan">
      <formula>260</formula>
    </cfRule>
    <cfRule type="cellIs" dxfId="1" priority="315" operator="greaterThan">
      <formula>330</formula>
    </cfRule>
  </conditionalFormatting>
  <conditionalFormatting sqref="N437">
    <cfRule type="duplicateValues" dxfId="3" priority="312"/>
  </conditionalFormatting>
  <conditionalFormatting sqref="F438">
    <cfRule type="duplicateValues" dxfId="2" priority="311"/>
  </conditionalFormatting>
  <conditionalFormatting sqref="I438">
    <cfRule type="cellIs" dxfId="1" priority="308" operator="greaterThan">
      <formula>180</formula>
    </cfRule>
    <cfRule type="cellIs" dxfId="1" priority="309" operator="greaterThan">
      <formula>260</formula>
    </cfRule>
    <cfRule type="cellIs" dxfId="1" priority="310" operator="greaterThan">
      <formula>330</formula>
    </cfRule>
  </conditionalFormatting>
  <conditionalFormatting sqref="N438">
    <cfRule type="duplicateValues" dxfId="3" priority="307"/>
  </conditionalFormatting>
  <conditionalFormatting sqref="F439">
    <cfRule type="duplicateValues" dxfId="2" priority="306"/>
  </conditionalFormatting>
  <conditionalFormatting sqref="I439">
    <cfRule type="cellIs" dxfId="1" priority="303" operator="greaterThan">
      <formula>180</formula>
    </cfRule>
    <cfRule type="cellIs" dxfId="1" priority="304" operator="greaterThan">
      <formula>260</formula>
    </cfRule>
    <cfRule type="cellIs" dxfId="1" priority="305" operator="greaterThan">
      <formula>330</formula>
    </cfRule>
  </conditionalFormatting>
  <conditionalFormatting sqref="F440">
    <cfRule type="duplicateValues" dxfId="2" priority="302"/>
  </conditionalFormatting>
  <conditionalFormatting sqref="I440">
    <cfRule type="cellIs" dxfId="1" priority="299" operator="greaterThan">
      <formula>180</formula>
    </cfRule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N440">
    <cfRule type="duplicateValues" dxfId="3" priority="298"/>
  </conditionalFormatting>
  <conditionalFormatting sqref="F441">
    <cfRule type="duplicateValues" dxfId="2" priority="297"/>
  </conditionalFormatting>
  <conditionalFormatting sqref="I441">
    <cfRule type="cellIs" dxfId="1" priority="294" operator="greaterThan">
      <formula>180</formula>
    </cfRule>
    <cfRule type="cellIs" dxfId="1" priority="295" operator="greaterThan">
      <formula>260</formula>
    </cfRule>
    <cfRule type="cellIs" dxfId="1" priority="296" operator="greaterThan">
      <formula>330</formula>
    </cfRule>
  </conditionalFormatting>
  <conditionalFormatting sqref="N441">
    <cfRule type="duplicateValues" dxfId="3" priority="293"/>
  </conditionalFormatting>
  <conditionalFormatting sqref="F442">
    <cfRule type="duplicateValues" dxfId="2" priority="288"/>
  </conditionalFormatting>
  <conditionalFormatting sqref="I442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N442">
    <cfRule type="duplicateValues" dxfId="3" priority="284"/>
  </conditionalFormatting>
  <conditionalFormatting sqref="F443">
    <cfRule type="duplicateValues" dxfId="2" priority="292"/>
  </conditionalFormatting>
  <conditionalFormatting sqref="I443"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F444">
    <cfRule type="duplicateValues" dxfId="2" priority="275"/>
  </conditionalFormatting>
  <conditionalFormatting sqref="I444">
    <cfRule type="cellIs" dxfId="1" priority="277" operator="greaterThan">
      <formula>180</formula>
    </cfRule>
    <cfRule type="cellIs" dxfId="1" priority="278" operator="greaterThan">
      <formula>260</formula>
    </cfRule>
    <cfRule type="cellIs" dxfId="1" priority="279" operator="greaterThan">
      <formula>330</formula>
    </cfRule>
  </conditionalFormatting>
  <conditionalFormatting sqref="N444">
    <cfRule type="duplicateValues" dxfId="3" priority="276"/>
  </conditionalFormatting>
  <conditionalFormatting sqref="F445">
    <cfRule type="duplicateValues" dxfId="2" priority="270"/>
  </conditionalFormatting>
  <conditionalFormatting sqref="I445">
    <cfRule type="cellIs" dxfId="1" priority="272" operator="greaterThan">
      <formula>180</formula>
    </cfRule>
    <cfRule type="cellIs" dxfId="1" priority="273" operator="greaterThan">
      <formula>260</formula>
    </cfRule>
    <cfRule type="cellIs" dxfId="1" priority="274" operator="greaterThan">
      <formula>330</formula>
    </cfRule>
  </conditionalFormatting>
  <conditionalFormatting sqref="N445">
    <cfRule type="duplicateValues" dxfId="3" priority="271"/>
  </conditionalFormatting>
  <conditionalFormatting sqref="F446">
    <cfRule type="duplicateValues" dxfId="2" priority="244"/>
  </conditionalFormatting>
  <conditionalFormatting sqref="I446">
    <cfRule type="cellIs" dxfId="1" priority="245" operator="greaterThan">
      <formula>180</formula>
    </cfRule>
    <cfRule type="cellIs" dxfId="1" priority="246" operator="greaterThan">
      <formula>260</formula>
    </cfRule>
    <cfRule type="cellIs" dxfId="1" priority="247" operator="greaterThan">
      <formula>330</formula>
    </cfRule>
  </conditionalFormatting>
  <conditionalFormatting sqref="F447">
    <cfRule type="duplicateValues" dxfId="2" priority="240"/>
  </conditionalFormatting>
  <conditionalFormatting sqref="I447">
    <cfRule type="cellIs" dxfId="1" priority="241" operator="greaterThan">
      <formula>180</formula>
    </cfRule>
    <cfRule type="cellIs" dxfId="1" priority="242" operator="greaterThan">
      <formula>260</formula>
    </cfRule>
    <cfRule type="cellIs" dxfId="1" priority="243" operator="greaterThan">
      <formula>330</formula>
    </cfRule>
  </conditionalFormatting>
  <conditionalFormatting sqref="F448">
    <cfRule type="duplicateValues" dxfId="2" priority="280"/>
  </conditionalFormatting>
  <conditionalFormatting sqref="I448">
    <cfRule type="cellIs" dxfId="1" priority="281" operator="greaterThan">
      <formula>180</formula>
    </cfRule>
    <cfRule type="cellIs" dxfId="1" priority="282" operator="greaterThan">
      <formula>260</formula>
    </cfRule>
    <cfRule type="cellIs" dxfId="1" priority="283" operator="greaterThan">
      <formula>330</formula>
    </cfRule>
  </conditionalFormatting>
  <conditionalFormatting sqref="F449">
    <cfRule type="duplicateValues" dxfId="2" priority="266"/>
  </conditionalFormatting>
  <conditionalFormatting sqref="I449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F450">
    <cfRule type="duplicateValues" dxfId="2" priority="260"/>
  </conditionalFormatting>
  <conditionalFormatting sqref="I450">
    <cfRule type="cellIs" dxfId="1" priority="257" operator="greaterThan">
      <formula>180</formula>
    </cfRule>
    <cfRule type="cellIs" dxfId="1" priority="258" operator="greaterThan">
      <formula>260</formula>
    </cfRule>
    <cfRule type="cellIs" dxfId="1" priority="259" operator="greaterThan">
      <formula>330</formula>
    </cfRule>
  </conditionalFormatting>
  <conditionalFormatting sqref="N450">
    <cfRule type="duplicateValues" dxfId="3" priority="256"/>
  </conditionalFormatting>
  <conditionalFormatting sqref="F451">
    <cfRule type="duplicateValues" dxfId="2" priority="252"/>
  </conditionalFormatting>
  <conditionalFormatting sqref="I451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F452">
    <cfRule type="duplicateValues" dxfId="2" priority="248"/>
  </conditionalFormatting>
  <conditionalFormatting sqref="I452">
    <cfRule type="cellIs" dxfId="1" priority="249" operator="greaterThan">
      <formula>180</formula>
    </cfRule>
    <cfRule type="cellIs" dxfId="1" priority="250" operator="greaterThan">
      <formula>260</formula>
    </cfRule>
    <cfRule type="cellIs" dxfId="1" priority="251" operator="greaterThan">
      <formula>330</formula>
    </cfRule>
  </conditionalFormatting>
  <conditionalFormatting sqref="F453">
    <cfRule type="duplicateValues" dxfId="2" priority="236"/>
  </conditionalFormatting>
  <conditionalFormatting sqref="I453">
    <cfRule type="cellIs" dxfId="1" priority="237" operator="greaterThan">
      <formula>180</formula>
    </cfRule>
    <cfRule type="cellIs" dxfId="1" priority="238" operator="greaterThan">
      <formula>260</formula>
    </cfRule>
    <cfRule type="cellIs" dxfId="1" priority="239" operator="greaterThan">
      <formula>330</formula>
    </cfRule>
  </conditionalFormatting>
  <conditionalFormatting sqref="F454">
    <cfRule type="duplicateValues" dxfId="2" priority="232"/>
  </conditionalFormatting>
  <conditionalFormatting sqref="I454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F455">
    <cfRule type="duplicateValues" dxfId="2" priority="218"/>
  </conditionalFormatting>
  <conditionalFormatting sqref="I455">
    <cfRule type="cellIs" dxfId="1" priority="219" operator="greaterThan">
      <formula>180</formula>
    </cfRule>
    <cfRule type="cellIs" dxfId="1" priority="220" operator="greaterThan">
      <formula>260</formula>
    </cfRule>
    <cfRule type="cellIs" dxfId="1" priority="221" operator="greaterThan">
      <formula>330</formula>
    </cfRule>
  </conditionalFormatting>
  <conditionalFormatting sqref="F456">
    <cfRule type="duplicateValues" dxfId="2" priority="227"/>
  </conditionalFormatting>
  <conditionalFormatting sqref="I456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N456">
    <cfRule type="duplicateValues" dxfId="3" priority="228"/>
  </conditionalFormatting>
  <conditionalFormatting sqref="F457">
    <cfRule type="duplicateValues" dxfId="2" priority="222"/>
  </conditionalFormatting>
  <conditionalFormatting sqref="I457">
    <cfRule type="cellIs" dxfId="1" priority="224" operator="greaterThan">
      <formula>180</formula>
    </cfRule>
    <cfRule type="cellIs" dxfId="1" priority="225" operator="greaterThan">
      <formula>260</formula>
    </cfRule>
    <cfRule type="cellIs" dxfId="1" priority="226" operator="greaterThan">
      <formula>330</formula>
    </cfRule>
  </conditionalFormatting>
  <conditionalFormatting sqref="N457">
    <cfRule type="duplicateValues" dxfId="3" priority="223"/>
  </conditionalFormatting>
  <conditionalFormatting sqref="F458">
    <cfRule type="duplicateValues" dxfId="2" priority="217"/>
  </conditionalFormatting>
  <conditionalFormatting sqref="I458">
    <cfRule type="cellIs" dxfId="1" priority="214" operator="greaterThan">
      <formula>180</formula>
    </cfRule>
    <cfRule type="cellIs" dxfId="1" priority="215" operator="greaterThan">
      <formula>260</formula>
    </cfRule>
    <cfRule type="cellIs" dxfId="1" priority="216" operator="greaterThan">
      <formula>330</formula>
    </cfRule>
  </conditionalFormatting>
  <conditionalFormatting sqref="N458">
    <cfRule type="duplicateValues" dxfId="3" priority="213"/>
  </conditionalFormatting>
  <conditionalFormatting sqref="F459">
    <cfRule type="duplicateValues" dxfId="2" priority="209"/>
  </conditionalFormatting>
  <conditionalFormatting sqref="I459">
    <cfRule type="cellIs" dxfId="1" priority="210" operator="greaterThan">
      <formula>180</formula>
    </cfRule>
    <cfRule type="cellIs" dxfId="1" priority="211" operator="greaterThan">
      <formula>260</formula>
    </cfRule>
    <cfRule type="cellIs" dxfId="1" priority="212" operator="greaterThan">
      <formula>330</formula>
    </cfRule>
  </conditionalFormatting>
  <conditionalFormatting sqref="N459">
    <cfRule type="duplicateValues" dxfId="3" priority="208"/>
  </conditionalFormatting>
  <conditionalFormatting sqref="F460">
    <cfRule type="duplicateValues" dxfId="2" priority="199"/>
  </conditionalFormatting>
  <conditionalFormatting sqref="I460">
    <cfRule type="cellIs" dxfId="1" priority="200" operator="greaterThan">
      <formula>180</formula>
    </cfRule>
    <cfRule type="cellIs" dxfId="1" priority="201" operator="greaterThan">
      <formula>260</formula>
    </cfRule>
    <cfRule type="cellIs" dxfId="1" priority="202" operator="greaterThan">
      <formula>330</formula>
    </cfRule>
  </conditionalFormatting>
  <conditionalFormatting sqref="F461">
    <cfRule type="duplicateValues" dxfId="2" priority="207"/>
  </conditionalFormatting>
  <conditionalFormatting sqref="I461">
    <cfRule type="cellIs" dxfId="1" priority="204" operator="greaterThan">
      <formula>180</formula>
    </cfRule>
    <cfRule type="cellIs" dxfId="1" priority="205" operator="greaterThan">
      <formula>260</formula>
    </cfRule>
    <cfRule type="cellIs" dxfId="1" priority="206" operator="greaterThan">
      <formula>330</formula>
    </cfRule>
  </conditionalFormatting>
  <conditionalFormatting sqref="N461">
    <cfRule type="duplicateValues" dxfId="3" priority="203"/>
  </conditionalFormatting>
  <conditionalFormatting sqref="F462">
    <cfRule type="duplicateValues" dxfId="2" priority="198"/>
  </conditionalFormatting>
  <conditionalFormatting sqref="I462">
    <cfRule type="cellIs" dxfId="1" priority="195" operator="greaterThan">
      <formula>180</formula>
    </cfRule>
    <cfRule type="cellIs" dxfId="1" priority="196" operator="greaterThan">
      <formula>260</formula>
    </cfRule>
    <cfRule type="cellIs" dxfId="1" priority="197" operator="greaterThan">
      <formula>330</formula>
    </cfRule>
  </conditionalFormatting>
  <conditionalFormatting sqref="N462">
    <cfRule type="duplicateValues" dxfId="3" priority="194"/>
  </conditionalFormatting>
  <conditionalFormatting sqref="F463">
    <cfRule type="duplicateValues" dxfId="2" priority="189"/>
  </conditionalFormatting>
  <conditionalFormatting sqref="I463">
    <cfRule type="cellIs" dxfId="1" priority="191" operator="greaterThan">
      <formula>180</formula>
    </cfRule>
    <cfRule type="cellIs" dxfId="1" priority="192" operator="greaterThan">
      <formula>260</formula>
    </cfRule>
    <cfRule type="cellIs" dxfId="1" priority="193" operator="greaterThan">
      <formula>330</formula>
    </cfRule>
  </conditionalFormatting>
  <conditionalFormatting sqref="N463">
    <cfRule type="duplicateValues" dxfId="3" priority="190"/>
  </conditionalFormatting>
  <conditionalFormatting sqref="F464">
    <cfRule type="duplicateValues" dxfId="2" priority="185"/>
  </conditionalFormatting>
  <conditionalFormatting sqref="I464">
    <cfRule type="cellIs" dxfId="1" priority="186" operator="greaterThan">
      <formula>180</formula>
    </cfRule>
    <cfRule type="cellIs" dxfId="1" priority="187" operator="greaterThan">
      <formula>260</formula>
    </cfRule>
    <cfRule type="cellIs" dxfId="1" priority="188" operator="greaterThan">
      <formula>330</formula>
    </cfRule>
  </conditionalFormatting>
  <conditionalFormatting sqref="F465">
    <cfRule type="duplicateValues" dxfId="2" priority="184"/>
  </conditionalFormatting>
  <conditionalFormatting sqref="I465"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F466">
    <cfRule type="duplicateValues" dxfId="2" priority="177"/>
  </conditionalFormatting>
  <conditionalFormatting sqref="I466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N466">
    <cfRule type="duplicateValues" dxfId="3" priority="176"/>
  </conditionalFormatting>
  <conditionalFormatting sqref="F467">
    <cfRule type="duplicateValues" dxfId="2" priority="172"/>
  </conditionalFormatting>
  <conditionalFormatting sqref="I467">
    <cfRule type="cellIs" dxfId="1" priority="173" operator="greaterThan">
      <formula>180</formula>
    </cfRule>
    <cfRule type="cellIs" dxfId="1" priority="174" operator="greaterThan">
      <formula>260</formula>
    </cfRule>
    <cfRule type="cellIs" dxfId="1" priority="175" operator="greaterThan">
      <formula>330</formula>
    </cfRule>
  </conditionalFormatting>
  <conditionalFormatting sqref="N467">
    <cfRule type="duplicateValues" dxfId="3" priority="171"/>
  </conditionalFormatting>
  <conditionalFormatting sqref="F468">
    <cfRule type="duplicateValues" dxfId="2" priority="170"/>
  </conditionalFormatting>
  <conditionalFormatting sqref="I468">
    <cfRule type="cellIs" dxfId="1" priority="167" operator="greaterThan">
      <formula>180</formula>
    </cfRule>
    <cfRule type="cellIs" dxfId="1" priority="168" operator="greaterThan">
      <formula>260</formula>
    </cfRule>
    <cfRule type="cellIs" dxfId="1" priority="169" operator="greaterThan">
      <formula>330</formula>
    </cfRule>
  </conditionalFormatting>
  <conditionalFormatting sqref="N468">
    <cfRule type="duplicateValues" dxfId="3" priority="166"/>
  </conditionalFormatting>
  <conditionalFormatting sqref="F469">
    <cfRule type="duplicateValues" dxfId="2" priority="161"/>
  </conditionalFormatting>
  <conditionalFormatting sqref="I469">
    <cfRule type="cellIs" dxfId="1" priority="163" operator="greaterThan">
      <formula>180</formula>
    </cfRule>
    <cfRule type="cellIs" dxfId="1" priority="164" operator="greaterThan">
      <formula>260</formula>
    </cfRule>
    <cfRule type="cellIs" dxfId="1" priority="165" operator="greaterThan">
      <formula>330</formula>
    </cfRule>
  </conditionalFormatting>
  <conditionalFormatting sqref="N469">
    <cfRule type="duplicateValues" dxfId="3" priority="162"/>
  </conditionalFormatting>
  <conditionalFormatting sqref="F470">
    <cfRule type="duplicateValues" dxfId="2" priority="157"/>
  </conditionalFormatting>
  <conditionalFormatting sqref="I470">
    <cfRule type="cellIs" dxfId="1" priority="158" operator="greaterThan">
      <formula>180</formula>
    </cfRule>
    <cfRule type="cellIs" dxfId="1" priority="159" operator="greaterThan">
      <formula>260</formula>
    </cfRule>
    <cfRule type="cellIs" dxfId="1" priority="160" operator="greaterThan">
      <formula>330</formula>
    </cfRule>
  </conditionalFormatting>
  <conditionalFormatting sqref="N470">
    <cfRule type="duplicateValues" dxfId="3" priority="156"/>
  </conditionalFormatting>
  <conditionalFormatting sqref="F471">
    <cfRule type="duplicateValues" dxfId="2" priority="155"/>
  </conditionalFormatting>
  <conditionalFormatting sqref="I471">
    <cfRule type="cellIs" dxfId="1" priority="152" operator="greaterThan">
      <formula>180</formula>
    </cfRule>
    <cfRule type="cellIs" dxfId="1" priority="153" operator="greaterThan">
      <formula>260</formula>
    </cfRule>
    <cfRule type="cellIs" dxfId="1" priority="154" operator="greaterThan">
      <formula>330</formula>
    </cfRule>
  </conditionalFormatting>
  <conditionalFormatting sqref="N471">
    <cfRule type="duplicateValues" dxfId="3" priority="151"/>
  </conditionalFormatting>
  <conditionalFormatting sqref="F472">
    <cfRule type="duplicateValues" dxfId="2" priority="150"/>
  </conditionalFormatting>
  <conditionalFormatting sqref="I472">
    <cfRule type="cellIs" dxfId="1" priority="147" operator="greaterThan">
      <formula>180</formula>
    </cfRule>
    <cfRule type="cellIs" dxfId="1" priority="148" operator="greaterThan">
      <formula>260</formula>
    </cfRule>
    <cfRule type="cellIs" dxfId="1" priority="149" operator="greaterThan">
      <formula>330</formula>
    </cfRule>
  </conditionalFormatting>
  <conditionalFormatting sqref="F473">
    <cfRule type="duplicateValues" dxfId="2" priority="143"/>
  </conditionalFormatting>
  <conditionalFormatting sqref="I473">
    <cfRule type="cellIs" dxfId="1" priority="144" operator="greaterThan">
      <formula>180</formula>
    </cfRule>
    <cfRule type="cellIs" dxfId="1" priority="145" operator="greaterThan">
      <formula>260</formula>
    </cfRule>
    <cfRule type="cellIs" dxfId="1" priority="146" operator="greaterThan">
      <formula>330</formula>
    </cfRule>
  </conditionalFormatting>
  <conditionalFormatting sqref="N473">
    <cfRule type="duplicateValues" dxfId="3" priority="142"/>
  </conditionalFormatting>
  <conditionalFormatting sqref="F474">
    <cfRule type="duplicateValues" dxfId="2" priority="141"/>
  </conditionalFormatting>
  <conditionalFormatting sqref="I474">
    <cfRule type="cellIs" dxfId="1" priority="138" operator="greaterThan">
      <formula>180</formula>
    </cfRule>
    <cfRule type="cellIs" dxfId="1" priority="139" operator="greaterThan">
      <formula>260</formula>
    </cfRule>
    <cfRule type="cellIs" dxfId="1" priority="140" operator="greaterThan">
      <formula>330</formula>
    </cfRule>
  </conditionalFormatting>
  <conditionalFormatting sqref="N474">
    <cfRule type="duplicateValues" dxfId="3" priority="137"/>
  </conditionalFormatting>
  <conditionalFormatting sqref="F475">
    <cfRule type="duplicateValues" dxfId="2" priority="136"/>
  </conditionalFormatting>
  <conditionalFormatting sqref="I475">
    <cfRule type="cellIs" dxfId="1" priority="133" operator="greaterThan">
      <formula>180</formula>
    </cfRule>
    <cfRule type="cellIs" dxfId="1" priority="134" operator="greaterThan">
      <formula>260</formula>
    </cfRule>
    <cfRule type="cellIs" dxfId="1" priority="135" operator="greaterThan">
      <formula>330</formula>
    </cfRule>
  </conditionalFormatting>
  <conditionalFormatting sqref="N475">
    <cfRule type="duplicateValues" dxfId="3" priority="132"/>
  </conditionalFormatting>
  <conditionalFormatting sqref="F476">
    <cfRule type="duplicateValues" dxfId="2" priority="130"/>
  </conditionalFormatting>
  <conditionalFormatting sqref="I476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N476">
    <cfRule type="duplicateValues" dxfId="3" priority="131"/>
  </conditionalFormatting>
  <conditionalFormatting sqref="F477">
    <cfRule type="duplicateValues" dxfId="2" priority="126"/>
  </conditionalFormatting>
  <conditionalFormatting sqref="I477">
    <cfRule type="cellIs" dxfId="1" priority="123" operator="greaterThan">
      <formula>180</formula>
    </cfRule>
    <cfRule type="cellIs" dxfId="1" priority="124" operator="greaterThan">
      <formula>260</formula>
    </cfRule>
    <cfRule type="cellIs" dxfId="1" priority="125" operator="greaterThan">
      <formula>330</formula>
    </cfRule>
  </conditionalFormatting>
  <conditionalFormatting sqref="N477">
    <cfRule type="duplicateValues" dxfId="3" priority="122"/>
  </conditionalFormatting>
  <conditionalFormatting sqref="F478">
    <cfRule type="duplicateValues" dxfId="2" priority="117"/>
  </conditionalFormatting>
  <conditionalFormatting sqref="I478">
    <cfRule type="cellIs" dxfId="1" priority="119" operator="greaterThan">
      <formula>180</formula>
    </cfRule>
    <cfRule type="cellIs" dxfId="1" priority="120" operator="greaterThan">
      <formula>260</formula>
    </cfRule>
    <cfRule type="cellIs" dxfId="1" priority="121" operator="greaterThan">
      <formula>330</formula>
    </cfRule>
  </conditionalFormatting>
  <conditionalFormatting sqref="N478">
    <cfRule type="duplicateValues" dxfId="3" priority="118"/>
  </conditionalFormatting>
  <conditionalFormatting sqref="F479">
    <cfRule type="duplicateValues" dxfId="2" priority="112"/>
  </conditionalFormatting>
  <conditionalFormatting sqref="I479">
    <cfRule type="cellIs" dxfId="1" priority="114" operator="greaterThan">
      <formula>180</formula>
    </cfRule>
    <cfRule type="cellIs" dxfId="1" priority="115" operator="greaterThan">
      <formula>260</formula>
    </cfRule>
    <cfRule type="cellIs" dxfId="1" priority="116" operator="greaterThan">
      <formula>330</formula>
    </cfRule>
  </conditionalFormatting>
  <conditionalFormatting sqref="N479">
    <cfRule type="duplicateValues" dxfId="3" priority="113"/>
  </conditionalFormatting>
  <conditionalFormatting sqref="F480">
    <cfRule type="duplicateValues" dxfId="2" priority="111"/>
  </conditionalFormatting>
  <conditionalFormatting sqref="I480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F481">
    <cfRule type="duplicateValues" dxfId="2" priority="106"/>
  </conditionalFormatting>
  <conditionalFormatting sqref="I481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N481">
    <cfRule type="duplicateValues" dxfId="3" priority="107"/>
  </conditionalFormatting>
  <conditionalFormatting sqref="F482">
    <cfRule type="duplicateValues" dxfId="2" priority="98"/>
  </conditionalFormatting>
  <conditionalFormatting sqref="I482">
    <cfRule type="cellIs" dxfId="1" priority="100" operator="greaterThan">
      <formula>180</formula>
    </cfRule>
    <cfRule type="cellIs" dxfId="1" priority="101" operator="greaterThan">
      <formula>260</formula>
    </cfRule>
    <cfRule type="cellIs" dxfId="1" priority="102" operator="greaterThan">
      <formula>330</formula>
    </cfRule>
  </conditionalFormatting>
  <conditionalFormatting sqref="N482">
    <cfRule type="duplicateValues" dxfId="3" priority="99"/>
  </conditionalFormatting>
  <conditionalFormatting sqref="F483">
    <cfRule type="duplicateValues" dxfId="2" priority="84"/>
  </conditionalFormatting>
  <conditionalFormatting sqref="I483">
    <cfRule type="cellIs" dxfId="1" priority="88" operator="greaterThan">
      <formula>330</formula>
    </cfRule>
    <cfRule type="cellIs" dxfId="1" priority="87" operator="greaterThan">
      <formula>260</formula>
    </cfRule>
    <cfRule type="cellIs" dxfId="1" priority="86" operator="greaterThan">
      <formula>180</formula>
    </cfRule>
  </conditionalFormatting>
  <conditionalFormatting sqref="N483">
    <cfRule type="duplicateValues" dxfId="3" priority="85"/>
  </conditionalFormatting>
  <conditionalFormatting sqref="F484">
    <cfRule type="duplicateValues" dxfId="2" priority="78"/>
  </conditionalFormatting>
  <conditionalFormatting sqref="I484">
    <cfRule type="cellIs" dxfId="1" priority="75" operator="greaterThan">
      <formula>180</formula>
    </cfRule>
    <cfRule type="cellIs" dxfId="1" priority="76" operator="greaterThan">
      <formula>260</formula>
    </cfRule>
    <cfRule type="cellIs" dxfId="1" priority="77" operator="greaterThan">
      <formula>330</formula>
    </cfRule>
  </conditionalFormatting>
  <conditionalFormatting sqref="N484">
    <cfRule type="duplicateValues" dxfId="3" priority="74"/>
  </conditionalFormatting>
  <conditionalFormatting sqref="F485">
    <cfRule type="duplicateValues" dxfId="2" priority="70"/>
  </conditionalFormatting>
  <conditionalFormatting sqref="I485">
    <cfRule type="cellIs" dxfId="1" priority="71" operator="greaterThan">
      <formula>180</formula>
    </cfRule>
    <cfRule type="cellIs" dxfId="1" priority="72" operator="greaterThan">
      <formula>260</formula>
    </cfRule>
    <cfRule type="cellIs" dxfId="1" priority="73" operator="greaterThan">
      <formula>330</formula>
    </cfRule>
  </conditionalFormatting>
  <conditionalFormatting sqref="N485">
    <cfRule type="duplicateValues" dxfId="3" priority="69"/>
  </conditionalFormatting>
  <conditionalFormatting sqref="F486">
    <cfRule type="duplicateValues" dxfId="2" priority="68"/>
  </conditionalFormatting>
  <conditionalFormatting sqref="I486">
    <cfRule type="cellIs" dxfId="1" priority="65" operator="greaterThan">
      <formula>180</formula>
    </cfRule>
    <cfRule type="cellIs" dxfId="1" priority="66" operator="greaterThan">
      <formula>260</formula>
    </cfRule>
    <cfRule type="cellIs" dxfId="1" priority="67" operator="greaterThan">
      <formula>330</formula>
    </cfRule>
  </conditionalFormatting>
  <conditionalFormatting sqref="F487">
    <cfRule type="duplicateValues" dxfId="2" priority="61"/>
  </conditionalFormatting>
  <conditionalFormatting sqref="I487">
    <cfRule type="cellIs" dxfId="1" priority="62" operator="greaterThan">
      <formula>180</formula>
    </cfRule>
    <cfRule type="cellIs" dxfId="1" priority="63" operator="greaterThan">
      <formula>260</formula>
    </cfRule>
    <cfRule type="cellIs" dxfId="1" priority="64" operator="greaterThan">
      <formula>330</formula>
    </cfRule>
  </conditionalFormatting>
  <conditionalFormatting sqref="N487">
    <cfRule type="duplicateValues" dxfId="3" priority="60"/>
  </conditionalFormatting>
  <conditionalFormatting sqref="F488">
    <cfRule type="duplicateValues" dxfId="2" priority="43"/>
  </conditionalFormatting>
  <conditionalFormatting sqref="I488">
    <cfRule type="cellIs" dxfId="1" priority="49" operator="greaterThan">
      <formula>330</formula>
    </cfRule>
    <cfRule type="cellIs" dxfId="1" priority="47" operator="greaterThan">
      <formula>260</formula>
    </cfRule>
    <cfRule type="cellIs" dxfId="1" priority="45" operator="greaterThan">
      <formula>180</formula>
    </cfRule>
  </conditionalFormatting>
  <conditionalFormatting sqref="N488">
    <cfRule type="duplicateValues" dxfId="3" priority="41"/>
  </conditionalFormatting>
  <conditionalFormatting sqref="F489">
    <cfRule type="duplicateValues" dxfId="2" priority="42"/>
  </conditionalFormatting>
  <conditionalFormatting sqref="I489">
    <cfRule type="cellIs" dxfId="1" priority="48" operator="greaterThan">
      <formula>330</formula>
    </cfRule>
    <cfRule type="cellIs" dxfId="1" priority="46" operator="greaterThan">
      <formula>260</formula>
    </cfRule>
    <cfRule type="cellIs" dxfId="1" priority="44" operator="greaterThan">
      <formula>180</formula>
    </cfRule>
  </conditionalFormatting>
  <conditionalFormatting sqref="N489">
    <cfRule type="duplicateValues" dxfId="3" priority="40"/>
  </conditionalFormatting>
  <conditionalFormatting sqref="F490">
    <cfRule type="duplicateValues" dxfId="2" priority="79"/>
  </conditionalFormatting>
  <conditionalFormatting sqref="I490">
    <cfRule type="cellIs" dxfId="1" priority="81" operator="greaterThan">
      <formula>180</formula>
    </cfRule>
    <cfRule type="cellIs" dxfId="1" priority="82" operator="greaterThan">
      <formula>260</formula>
    </cfRule>
    <cfRule type="cellIs" dxfId="1" priority="83" operator="greaterThan">
      <formula>330</formula>
    </cfRule>
  </conditionalFormatting>
  <conditionalFormatting sqref="N490">
    <cfRule type="duplicateValues" dxfId="3" priority="80"/>
  </conditionalFormatting>
  <conditionalFormatting sqref="F491">
    <cfRule type="duplicateValues" dxfId="2" priority="39"/>
  </conditionalFormatting>
  <conditionalFormatting sqref="I491">
    <cfRule type="cellIs" dxfId="1" priority="36" operator="greaterThan">
      <formula>180</formula>
    </cfRule>
    <cfRule type="cellIs" dxfId="1" priority="37" operator="greaterThan">
      <formula>260</formula>
    </cfRule>
    <cfRule type="cellIs" dxfId="1" priority="38" operator="greaterThan">
      <formula>330</formula>
    </cfRule>
  </conditionalFormatting>
  <conditionalFormatting sqref="N491">
    <cfRule type="duplicateValues" dxfId="3" priority="35"/>
  </conditionalFormatting>
  <conditionalFormatting sqref="F492">
    <cfRule type="duplicateValues" dxfId="2" priority="34"/>
  </conditionalFormatting>
  <conditionalFormatting sqref="I492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N492">
    <cfRule type="duplicateValues" dxfId="3" priority="30"/>
  </conditionalFormatting>
  <conditionalFormatting sqref="F493">
    <cfRule type="duplicateValues" dxfId="2" priority="29"/>
  </conditionalFormatting>
  <conditionalFormatting sqref="I493">
    <cfRule type="cellIs" dxfId="1" priority="26" operator="greaterThan">
      <formula>180</formula>
    </cfRule>
    <cfRule type="cellIs" dxfId="1" priority="27" operator="greaterThan">
      <formula>260</formula>
    </cfRule>
    <cfRule type="cellIs" dxfId="1" priority="28" operator="greaterThan">
      <formula>330</formula>
    </cfRule>
  </conditionalFormatting>
  <conditionalFormatting sqref="F494">
    <cfRule type="duplicateValues" dxfId="2" priority="25"/>
  </conditionalFormatting>
  <conditionalFormatting sqref="I494">
    <cfRule type="cellIs" dxfId="1" priority="22" operator="greaterThan">
      <formula>180</formula>
    </cfRule>
    <cfRule type="cellIs" dxfId="1" priority="23" operator="greaterThan">
      <formula>260</formula>
    </cfRule>
    <cfRule type="cellIs" dxfId="1" priority="24" operator="greaterThan">
      <formula>330</formula>
    </cfRule>
  </conditionalFormatting>
  <conditionalFormatting sqref="N494">
    <cfRule type="duplicateValues" dxfId="3" priority="21"/>
  </conditionalFormatting>
  <conditionalFormatting sqref="F495">
    <cfRule type="duplicateValues" dxfId="2" priority="20"/>
  </conditionalFormatting>
  <conditionalFormatting sqref="I495">
    <cfRule type="cellIs" dxfId="1" priority="17" operator="greaterThan">
      <formula>180</formula>
    </cfRule>
    <cfRule type="cellIs" dxfId="1" priority="18" operator="greaterThan">
      <formula>260</formula>
    </cfRule>
    <cfRule type="cellIs" dxfId="1" priority="19" operator="greaterThan">
      <formula>330</formula>
    </cfRule>
  </conditionalFormatting>
  <conditionalFormatting sqref="N495">
    <cfRule type="duplicateValues" dxfId="3" priority="16"/>
  </conditionalFormatting>
  <conditionalFormatting sqref="O495">
    <cfRule type="duplicateValues" dxfId="3" priority="15"/>
  </conditionalFormatting>
  <conditionalFormatting sqref="F496">
    <cfRule type="duplicateValues" dxfId="2" priority="13"/>
  </conditionalFormatting>
  <conditionalFormatting sqref="I496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N496">
    <cfRule type="duplicateValues" dxfId="3" priority="14"/>
  </conditionalFormatting>
  <conditionalFormatting sqref="F497">
    <cfRule type="duplicateValues" dxfId="2" priority="9"/>
  </conditionalFormatting>
  <conditionalFormatting sqref="I497">
    <cfRule type="cellIs" dxfId="1" priority="6" operator="greaterThan">
      <formula>180</formula>
    </cfRule>
    <cfRule type="cellIs" dxfId="1" priority="7" operator="greaterThan">
      <formula>260</formula>
    </cfRule>
    <cfRule type="cellIs" dxfId="1" priority="8" operator="greaterThan">
      <formula>330</formula>
    </cfRule>
  </conditionalFormatting>
  <conditionalFormatting sqref="F498">
    <cfRule type="duplicateValues" dxfId="2" priority="5"/>
  </conditionalFormatting>
  <conditionalFormatting sqref="I498">
    <cfRule type="cellIs" dxfId="1" priority="2" operator="greaterThan">
      <formula>180</formula>
    </cfRule>
    <cfRule type="cellIs" dxfId="1" priority="3" operator="greaterThan">
      <formula>260</formula>
    </cfRule>
    <cfRule type="cellIs" dxfId="1" priority="4" operator="greaterThan">
      <formula>330</formula>
    </cfRule>
  </conditionalFormatting>
  <conditionalFormatting sqref="N498">
    <cfRule type="duplicateValues" dxfId="3" priority="1"/>
  </conditionalFormatting>
  <conditionalFormatting sqref="F18:F19">
    <cfRule type="duplicateValues" dxfId="0" priority="2006"/>
  </conditionalFormatting>
  <conditionalFormatting sqref="I18:I19">
    <cfRule type="cellIs" dxfId="1" priority="2003" operator="greaterThan">
      <formula>180</formula>
    </cfRule>
    <cfRule type="cellIs" dxfId="1" priority="2004" operator="greaterThan">
      <formula>260</formula>
    </cfRule>
    <cfRule type="cellIs" dxfId="1" priority="2005" operator="greaterThan">
      <formula>330</formula>
    </cfRule>
  </conditionalFormatting>
  <pageMargins left="0.329166666666667" right="0.159027777777778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83"/>
  <sheetViews>
    <sheetView showGridLines="0" workbookViewId="0">
      <pane xSplit="1" ySplit="2" topLeftCell="B168" activePane="bottomRight" state="frozen"/>
      <selection/>
      <selection pane="topRight"/>
      <selection pane="bottomLeft"/>
      <selection pane="bottomRight" activeCell="I187" sqref="I187"/>
    </sheetView>
  </sheetViews>
  <sheetFormatPr defaultColWidth="9" defaultRowHeight="14.25"/>
  <cols>
    <col min="1" max="1" width="3.5" style="1588" customWidth="1"/>
    <col min="2" max="2" width="4.125" style="805" customWidth="1"/>
    <col min="3" max="3" width="22.5" style="1589" customWidth="1"/>
    <col min="4" max="4" width="21.125" style="806" customWidth="1"/>
    <col min="5" max="5" width="7.5" style="806" customWidth="1"/>
    <col min="6" max="6" width="16.125" style="1590" customWidth="1"/>
    <col min="7" max="7" width="7.875" style="1591" customWidth="1"/>
    <col min="8" max="8" width="8.125" style="1592" customWidth="1"/>
    <col min="9" max="9" width="4.125" style="1408" customWidth="1"/>
    <col min="10" max="10" width="5.75" style="1593" customWidth="1"/>
    <col min="11" max="11" width="6.25" style="806" customWidth="1"/>
    <col min="12" max="12" width="7.75" style="1594" customWidth="1"/>
    <col min="13" max="13" width="6" style="1411" customWidth="1"/>
    <col min="14" max="14" width="7.5" style="1595" customWidth="1"/>
    <col min="15" max="15" width="6.625" style="1595" customWidth="1"/>
    <col min="16" max="16" width="4.375" style="1595" customWidth="1"/>
    <col min="17" max="17" width="7.5" style="1596" customWidth="1"/>
    <col min="18" max="18" width="7.25" style="1597" customWidth="1"/>
    <col min="19" max="19" width="7.25" style="1595" customWidth="1"/>
    <col min="20" max="20" width="6.625" style="1598" customWidth="1"/>
    <col min="21" max="21" width="8.375" style="1599" customWidth="1"/>
    <col min="22" max="256" width="9" style="806"/>
    <col min="257" max="257" width="3.5" style="806" customWidth="1"/>
    <col min="258" max="258" width="4.125" style="806" customWidth="1"/>
    <col min="259" max="259" width="16.375" style="806" customWidth="1"/>
    <col min="260" max="260" width="21.125" style="806" customWidth="1"/>
    <col min="261" max="261" width="7.5" style="806" customWidth="1"/>
    <col min="262" max="262" width="16.125" style="806" customWidth="1"/>
    <col min="263" max="263" width="7.875" style="806" customWidth="1"/>
    <col min="264" max="264" width="8.125" style="806" customWidth="1"/>
    <col min="265" max="265" width="4.125" style="806" customWidth="1"/>
    <col min="266" max="266" width="5.75" style="806" customWidth="1"/>
    <col min="267" max="267" width="6.25" style="806" customWidth="1"/>
    <col min="268" max="268" width="7.75" style="806" customWidth="1"/>
    <col min="269" max="269" width="6" style="806" customWidth="1"/>
    <col min="270" max="270" width="7.5" style="806" customWidth="1"/>
    <col min="271" max="271" width="6.625" style="806" customWidth="1"/>
    <col min="272" max="272" width="4.375" style="806" customWidth="1"/>
    <col min="273" max="273" width="7.5" style="806" customWidth="1"/>
    <col min="274" max="275" width="7.25" style="806" customWidth="1"/>
    <col min="276" max="276" width="6.625" style="806" customWidth="1"/>
    <col min="277" max="277" width="8.375" style="806" customWidth="1"/>
    <col min="278" max="512" width="9" style="806"/>
    <col min="513" max="513" width="3.5" style="806" customWidth="1"/>
    <col min="514" max="514" width="4.125" style="806" customWidth="1"/>
    <col min="515" max="515" width="16.375" style="806" customWidth="1"/>
    <col min="516" max="516" width="21.125" style="806" customWidth="1"/>
    <col min="517" max="517" width="7.5" style="806" customWidth="1"/>
    <col min="518" max="518" width="16.125" style="806" customWidth="1"/>
    <col min="519" max="519" width="7.875" style="806" customWidth="1"/>
    <col min="520" max="520" width="8.125" style="806" customWidth="1"/>
    <col min="521" max="521" width="4.125" style="806" customWidth="1"/>
    <col min="522" max="522" width="5.75" style="806" customWidth="1"/>
    <col min="523" max="523" width="6.25" style="806" customWidth="1"/>
    <col min="524" max="524" width="7.75" style="806" customWidth="1"/>
    <col min="525" max="525" width="6" style="806" customWidth="1"/>
    <col min="526" max="526" width="7.5" style="806" customWidth="1"/>
    <col min="527" max="527" width="6.625" style="806" customWidth="1"/>
    <col min="528" max="528" width="4.375" style="806" customWidth="1"/>
    <col min="529" max="529" width="7.5" style="806" customWidth="1"/>
    <col min="530" max="531" width="7.25" style="806" customWidth="1"/>
    <col min="532" max="532" width="6.625" style="806" customWidth="1"/>
    <col min="533" max="533" width="8.375" style="806" customWidth="1"/>
    <col min="534" max="768" width="9" style="806"/>
    <col min="769" max="769" width="3.5" style="806" customWidth="1"/>
    <col min="770" max="770" width="4.125" style="806" customWidth="1"/>
    <col min="771" max="771" width="16.375" style="806" customWidth="1"/>
    <col min="772" max="772" width="21.125" style="806" customWidth="1"/>
    <col min="773" max="773" width="7.5" style="806" customWidth="1"/>
    <col min="774" max="774" width="16.125" style="806" customWidth="1"/>
    <col min="775" max="775" width="7.875" style="806" customWidth="1"/>
    <col min="776" max="776" width="8.125" style="806" customWidth="1"/>
    <col min="777" max="777" width="4.125" style="806" customWidth="1"/>
    <col min="778" max="778" width="5.75" style="806" customWidth="1"/>
    <col min="779" max="779" width="6.25" style="806" customWidth="1"/>
    <col min="780" max="780" width="7.75" style="806" customWidth="1"/>
    <col min="781" max="781" width="6" style="806" customWidth="1"/>
    <col min="782" max="782" width="7.5" style="806" customWidth="1"/>
    <col min="783" max="783" width="6.625" style="806" customWidth="1"/>
    <col min="784" max="784" width="4.375" style="806" customWidth="1"/>
    <col min="785" max="785" width="7.5" style="806" customWidth="1"/>
    <col min="786" max="787" width="7.25" style="806" customWidth="1"/>
    <col min="788" max="788" width="6.625" style="806" customWidth="1"/>
    <col min="789" max="789" width="8.375" style="806" customWidth="1"/>
    <col min="790" max="1024" width="9" style="806"/>
    <col min="1025" max="1025" width="3.5" style="806" customWidth="1"/>
    <col min="1026" max="1026" width="4.125" style="806" customWidth="1"/>
    <col min="1027" max="1027" width="16.375" style="806" customWidth="1"/>
    <col min="1028" max="1028" width="21.125" style="806" customWidth="1"/>
    <col min="1029" max="1029" width="7.5" style="806" customWidth="1"/>
    <col min="1030" max="1030" width="16.125" style="806" customWidth="1"/>
    <col min="1031" max="1031" width="7.875" style="806" customWidth="1"/>
    <col min="1032" max="1032" width="8.125" style="806" customWidth="1"/>
    <col min="1033" max="1033" width="4.125" style="806" customWidth="1"/>
    <col min="1034" max="1034" width="5.75" style="806" customWidth="1"/>
    <col min="1035" max="1035" width="6.25" style="806" customWidth="1"/>
    <col min="1036" max="1036" width="7.75" style="806" customWidth="1"/>
    <col min="1037" max="1037" width="6" style="806" customWidth="1"/>
    <col min="1038" max="1038" width="7.5" style="806" customWidth="1"/>
    <col min="1039" max="1039" width="6.625" style="806" customWidth="1"/>
    <col min="1040" max="1040" width="4.375" style="806" customWidth="1"/>
    <col min="1041" max="1041" width="7.5" style="806" customWidth="1"/>
    <col min="1042" max="1043" width="7.25" style="806" customWidth="1"/>
    <col min="1044" max="1044" width="6.625" style="806" customWidth="1"/>
    <col min="1045" max="1045" width="8.375" style="806" customWidth="1"/>
    <col min="1046" max="1280" width="9" style="806"/>
    <col min="1281" max="1281" width="3.5" style="806" customWidth="1"/>
    <col min="1282" max="1282" width="4.125" style="806" customWidth="1"/>
    <col min="1283" max="1283" width="16.375" style="806" customWidth="1"/>
    <col min="1284" max="1284" width="21.125" style="806" customWidth="1"/>
    <col min="1285" max="1285" width="7.5" style="806" customWidth="1"/>
    <col min="1286" max="1286" width="16.125" style="806" customWidth="1"/>
    <col min="1287" max="1287" width="7.875" style="806" customWidth="1"/>
    <col min="1288" max="1288" width="8.125" style="806" customWidth="1"/>
    <col min="1289" max="1289" width="4.125" style="806" customWidth="1"/>
    <col min="1290" max="1290" width="5.75" style="806" customWidth="1"/>
    <col min="1291" max="1291" width="6.25" style="806" customWidth="1"/>
    <col min="1292" max="1292" width="7.75" style="806" customWidth="1"/>
    <col min="1293" max="1293" width="6" style="806" customWidth="1"/>
    <col min="1294" max="1294" width="7.5" style="806" customWidth="1"/>
    <col min="1295" max="1295" width="6.625" style="806" customWidth="1"/>
    <col min="1296" max="1296" width="4.375" style="806" customWidth="1"/>
    <col min="1297" max="1297" width="7.5" style="806" customWidth="1"/>
    <col min="1298" max="1299" width="7.25" style="806" customWidth="1"/>
    <col min="1300" max="1300" width="6.625" style="806" customWidth="1"/>
    <col min="1301" max="1301" width="8.375" style="806" customWidth="1"/>
    <col min="1302" max="1536" width="9" style="806"/>
    <col min="1537" max="1537" width="3.5" style="806" customWidth="1"/>
    <col min="1538" max="1538" width="4.125" style="806" customWidth="1"/>
    <col min="1539" max="1539" width="16.375" style="806" customWidth="1"/>
    <col min="1540" max="1540" width="21.125" style="806" customWidth="1"/>
    <col min="1541" max="1541" width="7.5" style="806" customWidth="1"/>
    <col min="1542" max="1542" width="16.125" style="806" customWidth="1"/>
    <col min="1543" max="1543" width="7.875" style="806" customWidth="1"/>
    <col min="1544" max="1544" width="8.125" style="806" customWidth="1"/>
    <col min="1545" max="1545" width="4.125" style="806" customWidth="1"/>
    <col min="1546" max="1546" width="5.75" style="806" customWidth="1"/>
    <col min="1547" max="1547" width="6.25" style="806" customWidth="1"/>
    <col min="1548" max="1548" width="7.75" style="806" customWidth="1"/>
    <col min="1549" max="1549" width="6" style="806" customWidth="1"/>
    <col min="1550" max="1550" width="7.5" style="806" customWidth="1"/>
    <col min="1551" max="1551" width="6.625" style="806" customWidth="1"/>
    <col min="1552" max="1552" width="4.375" style="806" customWidth="1"/>
    <col min="1553" max="1553" width="7.5" style="806" customWidth="1"/>
    <col min="1554" max="1555" width="7.25" style="806" customWidth="1"/>
    <col min="1556" max="1556" width="6.625" style="806" customWidth="1"/>
    <col min="1557" max="1557" width="8.375" style="806" customWidth="1"/>
    <col min="1558" max="1792" width="9" style="806"/>
    <col min="1793" max="1793" width="3.5" style="806" customWidth="1"/>
    <col min="1794" max="1794" width="4.125" style="806" customWidth="1"/>
    <col min="1795" max="1795" width="16.375" style="806" customWidth="1"/>
    <col min="1796" max="1796" width="21.125" style="806" customWidth="1"/>
    <col min="1797" max="1797" width="7.5" style="806" customWidth="1"/>
    <col min="1798" max="1798" width="16.125" style="806" customWidth="1"/>
    <col min="1799" max="1799" width="7.875" style="806" customWidth="1"/>
    <col min="1800" max="1800" width="8.125" style="806" customWidth="1"/>
    <col min="1801" max="1801" width="4.125" style="806" customWidth="1"/>
    <col min="1802" max="1802" width="5.75" style="806" customWidth="1"/>
    <col min="1803" max="1803" width="6.25" style="806" customWidth="1"/>
    <col min="1804" max="1804" width="7.75" style="806" customWidth="1"/>
    <col min="1805" max="1805" width="6" style="806" customWidth="1"/>
    <col min="1806" max="1806" width="7.5" style="806" customWidth="1"/>
    <col min="1807" max="1807" width="6.625" style="806" customWidth="1"/>
    <col min="1808" max="1808" width="4.375" style="806" customWidth="1"/>
    <col min="1809" max="1809" width="7.5" style="806" customWidth="1"/>
    <col min="1810" max="1811" width="7.25" style="806" customWidth="1"/>
    <col min="1812" max="1812" width="6.625" style="806" customWidth="1"/>
    <col min="1813" max="1813" width="8.375" style="806" customWidth="1"/>
    <col min="1814" max="2048" width="9" style="806"/>
    <col min="2049" max="2049" width="3.5" style="806" customWidth="1"/>
    <col min="2050" max="2050" width="4.125" style="806" customWidth="1"/>
    <col min="2051" max="2051" width="16.375" style="806" customWidth="1"/>
    <col min="2052" max="2052" width="21.125" style="806" customWidth="1"/>
    <col min="2053" max="2053" width="7.5" style="806" customWidth="1"/>
    <col min="2054" max="2054" width="16.125" style="806" customWidth="1"/>
    <col min="2055" max="2055" width="7.875" style="806" customWidth="1"/>
    <col min="2056" max="2056" width="8.125" style="806" customWidth="1"/>
    <col min="2057" max="2057" width="4.125" style="806" customWidth="1"/>
    <col min="2058" max="2058" width="5.75" style="806" customWidth="1"/>
    <col min="2059" max="2059" width="6.25" style="806" customWidth="1"/>
    <col min="2060" max="2060" width="7.75" style="806" customWidth="1"/>
    <col min="2061" max="2061" width="6" style="806" customWidth="1"/>
    <col min="2062" max="2062" width="7.5" style="806" customWidth="1"/>
    <col min="2063" max="2063" width="6.625" style="806" customWidth="1"/>
    <col min="2064" max="2064" width="4.375" style="806" customWidth="1"/>
    <col min="2065" max="2065" width="7.5" style="806" customWidth="1"/>
    <col min="2066" max="2067" width="7.25" style="806" customWidth="1"/>
    <col min="2068" max="2068" width="6.625" style="806" customWidth="1"/>
    <col min="2069" max="2069" width="8.375" style="806" customWidth="1"/>
    <col min="2070" max="2304" width="9" style="806"/>
    <col min="2305" max="2305" width="3.5" style="806" customWidth="1"/>
    <col min="2306" max="2306" width="4.125" style="806" customWidth="1"/>
    <col min="2307" max="2307" width="16.375" style="806" customWidth="1"/>
    <col min="2308" max="2308" width="21.125" style="806" customWidth="1"/>
    <col min="2309" max="2309" width="7.5" style="806" customWidth="1"/>
    <col min="2310" max="2310" width="16.125" style="806" customWidth="1"/>
    <col min="2311" max="2311" width="7.875" style="806" customWidth="1"/>
    <col min="2312" max="2312" width="8.125" style="806" customWidth="1"/>
    <col min="2313" max="2313" width="4.125" style="806" customWidth="1"/>
    <col min="2314" max="2314" width="5.75" style="806" customWidth="1"/>
    <col min="2315" max="2315" width="6.25" style="806" customWidth="1"/>
    <col min="2316" max="2316" width="7.75" style="806" customWidth="1"/>
    <col min="2317" max="2317" width="6" style="806" customWidth="1"/>
    <col min="2318" max="2318" width="7.5" style="806" customWidth="1"/>
    <col min="2319" max="2319" width="6.625" style="806" customWidth="1"/>
    <col min="2320" max="2320" width="4.375" style="806" customWidth="1"/>
    <col min="2321" max="2321" width="7.5" style="806" customWidth="1"/>
    <col min="2322" max="2323" width="7.25" style="806" customWidth="1"/>
    <col min="2324" max="2324" width="6.625" style="806" customWidth="1"/>
    <col min="2325" max="2325" width="8.375" style="806" customWidth="1"/>
    <col min="2326" max="2560" width="9" style="806"/>
    <col min="2561" max="2561" width="3.5" style="806" customWidth="1"/>
    <col min="2562" max="2562" width="4.125" style="806" customWidth="1"/>
    <col min="2563" max="2563" width="16.375" style="806" customWidth="1"/>
    <col min="2564" max="2564" width="21.125" style="806" customWidth="1"/>
    <col min="2565" max="2565" width="7.5" style="806" customWidth="1"/>
    <col min="2566" max="2566" width="16.125" style="806" customWidth="1"/>
    <col min="2567" max="2567" width="7.875" style="806" customWidth="1"/>
    <col min="2568" max="2568" width="8.125" style="806" customWidth="1"/>
    <col min="2569" max="2569" width="4.125" style="806" customWidth="1"/>
    <col min="2570" max="2570" width="5.75" style="806" customWidth="1"/>
    <col min="2571" max="2571" width="6.25" style="806" customWidth="1"/>
    <col min="2572" max="2572" width="7.75" style="806" customWidth="1"/>
    <col min="2573" max="2573" width="6" style="806" customWidth="1"/>
    <col min="2574" max="2574" width="7.5" style="806" customWidth="1"/>
    <col min="2575" max="2575" width="6.625" style="806" customWidth="1"/>
    <col min="2576" max="2576" width="4.375" style="806" customWidth="1"/>
    <col min="2577" max="2577" width="7.5" style="806" customWidth="1"/>
    <col min="2578" max="2579" width="7.25" style="806" customWidth="1"/>
    <col min="2580" max="2580" width="6.625" style="806" customWidth="1"/>
    <col min="2581" max="2581" width="8.375" style="806" customWidth="1"/>
    <col min="2582" max="2816" width="9" style="806"/>
    <col min="2817" max="2817" width="3.5" style="806" customWidth="1"/>
    <col min="2818" max="2818" width="4.125" style="806" customWidth="1"/>
    <col min="2819" max="2819" width="16.375" style="806" customWidth="1"/>
    <col min="2820" max="2820" width="21.125" style="806" customWidth="1"/>
    <col min="2821" max="2821" width="7.5" style="806" customWidth="1"/>
    <col min="2822" max="2822" width="16.125" style="806" customWidth="1"/>
    <col min="2823" max="2823" width="7.875" style="806" customWidth="1"/>
    <col min="2824" max="2824" width="8.125" style="806" customWidth="1"/>
    <col min="2825" max="2825" width="4.125" style="806" customWidth="1"/>
    <col min="2826" max="2826" width="5.75" style="806" customWidth="1"/>
    <col min="2827" max="2827" width="6.25" style="806" customWidth="1"/>
    <col min="2828" max="2828" width="7.75" style="806" customWidth="1"/>
    <col min="2829" max="2829" width="6" style="806" customWidth="1"/>
    <col min="2830" max="2830" width="7.5" style="806" customWidth="1"/>
    <col min="2831" max="2831" width="6.625" style="806" customWidth="1"/>
    <col min="2832" max="2832" width="4.375" style="806" customWidth="1"/>
    <col min="2833" max="2833" width="7.5" style="806" customWidth="1"/>
    <col min="2834" max="2835" width="7.25" style="806" customWidth="1"/>
    <col min="2836" max="2836" width="6.625" style="806" customWidth="1"/>
    <col min="2837" max="2837" width="8.375" style="806" customWidth="1"/>
    <col min="2838" max="3072" width="9" style="806"/>
    <col min="3073" max="3073" width="3.5" style="806" customWidth="1"/>
    <col min="3074" max="3074" width="4.125" style="806" customWidth="1"/>
    <col min="3075" max="3075" width="16.375" style="806" customWidth="1"/>
    <col min="3076" max="3076" width="21.125" style="806" customWidth="1"/>
    <col min="3077" max="3077" width="7.5" style="806" customWidth="1"/>
    <col min="3078" max="3078" width="16.125" style="806" customWidth="1"/>
    <col min="3079" max="3079" width="7.875" style="806" customWidth="1"/>
    <col min="3080" max="3080" width="8.125" style="806" customWidth="1"/>
    <col min="3081" max="3081" width="4.125" style="806" customWidth="1"/>
    <col min="3082" max="3082" width="5.75" style="806" customWidth="1"/>
    <col min="3083" max="3083" width="6.25" style="806" customWidth="1"/>
    <col min="3084" max="3084" width="7.75" style="806" customWidth="1"/>
    <col min="3085" max="3085" width="6" style="806" customWidth="1"/>
    <col min="3086" max="3086" width="7.5" style="806" customWidth="1"/>
    <col min="3087" max="3087" width="6.625" style="806" customWidth="1"/>
    <col min="3088" max="3088" width="4.375" style="806" customWidth="1"/>
    <col min="3089" max="3089" width="7.5" style="806" customWidth="1"/>
    <col min="3090" max="3091" width="7.25" style="806" customWidth="1"/>
    <col min="3092" max="3092" width="6.625" style="806" customWidth="1"/>
    <col min="3093" max="3093" width="8.375" style="806" customWidth="1"/>
    <col min="3094" max="3328" width="9" style="806"/>
    <col min="3329" max="3329" width="3.5" style="806" customWidth="1"/>
    <col min="3330" max="3330" width="4.125" style="806" customWidth="1"/>
    <col min="3331" max="3331" width="16.375" style="806" customWidth="1"/>
    <col min="3332" max="3332" width="21.125" style="806" customWidth="1"/>
    <col min="3333" max="3333" width="7.5" style="806" customWidth="1"/>
    <col min="3334" max="3334" width="16.125" style="806" customWidth="1"/>
    <col min="3335" max="3335" width="7.875" style="806" customWidth="1"/>
    <col min="3336" max="3336" width="8.125" style="806" customWidth="1"/>
    <col min="3337" max="3337" width="4.125" style="806" customWidth="1"/>
    <col min="3338" max="3338" width="5.75" style="806" customWidth="1"/>
    <col min="3339" max="3339" width="6.25" style="806" customWidth="1"/>
    <col min="3340" max="3340" width="7.75" style="806" customWidth="1"/>
    <col min="3341" max="3341" width="6" style="806" customWidth="1"/>
    <col min="3342" max="3342" width="7.5" style="806" customWidth="1"/>
    <col min="3343" max="3343" width="6.625" style="806" customWidth="1"/>
    <col min="3344" max="3344" width="4.375" style="806" customWidth="1"/>
    <col min="3345" max="3345" width="7.5" style="806" customWidth="1"/>
    <col min="3346" max="3347" width="7.25" style="806" customWidth="1"/>
    <col min="3348" max="3348" width="6.625" style="806" customWidth="1"/>
    <col min="3349" max="3349" width="8.375" style="806" customWidth="1"/>
    <col min="3350" max="3584" width="9" style="806"/>
    <col min="3585" max="3585" width="3.5" style="806" customWidth="1"/>
    <col min="3586" max="3586" width="4.125" style="806" customWidth="1"/>
    <col min="3587" max="3587" width="16.375" style="806" customWidth="1"/>
    <col min="3588" max="3588" width="21.125" style="806" customWidth="1"/>
    <col min="3589" max="3589" width="7.5" style="806" customWidth="1"/>
    <col min="3590" max="3590" width="16.125" style="806" customWidth="1"/>
    <col min="3591" max="3591" width="7.875" style="806" customWidth="1"/>
    <col min="3592" max="3592" width="8.125" style="806" customWidth="1"/>
    <col min="3593" max="3593" width="4.125" style="806" customWidth="1"/>
    <col min="3594" max="3594" width="5.75" style="806" customWidth="1"/>
    <col min="3595" max="3595" width="6.25" style="806" customWidth="1"/>
    <col min="3596" max="3596" width="7.75" style="806" customWidth="1"/>
    <col min="3597" max="3597" width="6" style="806" customWidth="1"/>
    <col min="3598" max="3598" width="7.5" style="806" customWidth="1"/>
    <col min="3599" max="3599" width="6.625" style="806" customWidth="1"/>
    <col min="3600" max="3600" width="4.375" style="806" customWidth="1"/>
    <col min="3601" max="3601" width="7.5" style="806" customWidth="1"/>
    <col min="3602" max="3603" width="7.25" style="806" customWidth="1"/>
    <col min="3604" max="3604" width="6.625" style="806" customWidth="1"/>
    <col min="3605" max="3605" width="8.375" style="806" customWidth="1"/>
    <col min="3606" max="3840" width="9" style="806"/>
    <col min="3841" max="3841" width="3.5" style="806" customWidth="1"/>
    <col min="3842" max="3842" width="4.125" style="806" customWidth="1"/>
    <col min="3843" max="3843" width="16.375" style="806" customWidth="1"/>
    <col min="3844" max="3844" width="21.125" style="806" customWidth="1"/>
    <col min="3845" max="3845" width="7.5" style="806" customWidth="1"/>
    <col min="3846" max="3846" width="16.125" style="806" customWidth="1"/>
    <col min="3847" max="3847" width="7.875" style="806" customWidth="1"/>
    <col min="3848" max="3848" width="8.125" style="806" customWidth="1"/>
    <col min="3849" max="3849" width="4.125" style="806" customWidth="1"/>
    <col min="3850" max="3850" width="5.75" style="806" customWidth="1"/>
    <col min="3851" max="3851" width="6.25" style="806" customWidth="1"/>
    <col min="3852" max="3852" width="7.75" style="806" customWidth="1"/>
    <col min="3853" max="3853" width="6" style="806" customWidth="1"/>
    <col min="3854" max="3854" width="7.5" style="806" customWidth="1"/>
    <col min="3855" max="3855" width="6.625" style="806" customWidth="1"/>
    <col min="3856" max="3856" width="4.375" style="806" customWidth="1"/>
    <col min="3857" max="3857" width="7.5" style="806" customWidth="1"/>
    <col min="3858" max="3859" width="7.25" style="806" customWidth="1"/>
    <col min="3860" max="3860" width="6.625" style="806" customWidth="1"/>
    <col min="3861" max="3861" width="8.375" style="806" customWidth="1"/>
    <col min="3862" max="4096" width="9" style="806"/>
    <col min="4097" max="4097" width="3.5" style="806" customWidth="1"/>
    <col min="4098" max="4098" width="4.125" style="806" customWidth="1"/>
    <col min="4099" max="4099" width="16.375" style="806" customWidth="1"/>
    <col min="4100" max="4100" width="21.125" style="806" customWidth="1"/>
    <col min="4101" max="4101" width="7.5" style="806" customWidth="1"/>
    <col min="4102" max="4102" width="16.125" style="806" customWidth="1"/>
    <col min="4103" max="4103" width="7.875" style="806" customWidth="1"/>
    <col min="4104" max="4104" width="8.125" style="806" customWidth="1"/>
    <col min="4105" max="4105" width="4.125" style="806" customWidth="1"/>
    <col min="4106" max="4106" width="5.75" style="806" customWidth="1"/>
    <col min="4107" max="4107" width="6.25" style="806" customWidth="1"/>
    <col min="4108" max="4108" width="7.75" style="806" customWidth="1"/>
    <col min="4109" max="4109" width="6" style="806" customWidth="1"/>
    <col min="4110" max="4110" width="7.5" style="806" customWidth="1"/>
    <col min="4111" max="4111" width="6.625" style="806" customWidth="1"/>
    <col min="4112" max="4112" width="4.375" style="806" customWidth="1"/>
    <col min="4113" max="4113" width="7.5" style="806" customWidth="1"/>
    <col min="4114" max="4115" width="7.25" style="806" customWidth="1"/>
    <col min="4116" max="4116" width="6.625" style="806" customWidth="1"/>
    <col min="4117" max="4117" width="8.375" style="806" customWidth="1"/>
    <col min="4118" max="4352" width="9" style="806"/>
    <col min="4353" max="4353" width="3.5" style="806" customWidth="1"/>
    <col min="4354" max="4354" width="4.125" style="806" customWidth="1"/>
    <col min="4355" max="4355" width="16.375" style="806" customWidth="1"/>
    <col min="4356" max="4356" width="21.125" style="806" customWidth="1"/>
    <col min="4357" max="4357" width="7.5" style="806" customWidth="1"/>
    <col min="4358" max="4358" width="16.125" style="806" customWidth="1"/>
    <col min="4359" max="4359" width="7.875" style="806" customWidth="1"/>
    <col min="4360" max="4360" width="8.125" style="806" customWidth="1"/>
    <col min="4361" max="4361" width="4.125" style="806" customWidth="1"/>
    <col min="4362" max="4362" width="5.75" style="806" customWidth="1"/>
    <col min="4363" max="4363" width="6.25" style="806" customWidth="1"/>
    <col min="4364" max="4364" width="7.75" style="806" customWidth="1"/>
    <col min="4365" max="4365" width="6" style="806" customWidth="1"/>
    <col min="4366" max="4366" width="7.5" style="806" customWidth="1"/>
    <col min="4367" max="4367" width="6.625" style="806" customWidth="1"/>
    <col min="4368" max="4368" width="4.375" style="806" customWidth="1"/>
    <col min="4369" max="4369" width="7.5" style="806" customWidth="1"/>
    <col min="4370" max="4371" width="7.25" style="806" customWidth="1"/>
    <col min="4372" max="4372" width="6.625" style="806" customWidth="1"/>
    <col min="4373" max="4373" width="8.375" style="806" customWidth="1"/>
    <col min="4374" max="4608" width="9" style="806"/>
    <col min="4609" max="4609" width="3.5" style="806" customWidth="1"/>
    <col min="4610" max="4610" width="4.125" style="806" customWidth="1"/>
    <col min="4611" max="4611" width="16.375" style="806" customWidth="1"/>
    <col min="4612" max="4612" width="21.125" style="806" customWidth="1"/>
    <col min="4613" max="4613" width="7.5" style="806" customWidth="1"/>
    <col min="4614" max="4614" width="16.125" style="806" customWidth="1"/>
    <col min="4615" max="4615" width="7.875" style="806" customWidth="1"/>
    <col min="4616" max="4616" width="8.125" style="806" customWidth="1"/>
    <col min="4617" max="4617" width="4.125" style="806" customWidth="1"/>
    <col min="4618" max="4618" width="5.75" style="806" customWidth="1"/>
    <col min="4619" max="4619" width="6.25" style="806" customWidth="1"/>
    <col min="4620" max="4620" width="7.75" style="806" customWidth="1"/>
    <col min="4621" max="4621" width="6" style="806" customWidth="1"/>
    <col min="4622" max="4622" width="7.5" style="806" customWidth="1"/>
    <col min="4623" max="4623" width="6.625" style="806" customWidth="1"/>
    <col min="4624" max="4624" width="4.375" style="806" customWidth="1"/>
    <col min="4625" max="4625" width="7.5" style="806" customWidth="1"/>
    <col min="4626" max="4627" width="7.25" style="806" customWidth="1"/>
    <col min="4628" max="4628" width="6.625" style="806" customWidth="1"/>
    <col min="4629" max="4629" width="8.375" style="806" customWidth="1"/>
    <col min="4630" max="4864" width="9" style="806"/>
    <col min="4865" max="4865" width="3.5" style="806" customWidth="1"/>
    <col min="4866" max="4866" width="4.125" style="806" customWidth="1"/>
    <col min="4867" max="4867" width="16.375" style="806" customWidth="1"/>
    <col min="4868" max="4868" width="21.125" style="806" customWidth="1"/>
    <col min="4869" max="4869" width="7.5" style="806" customWidth="1"/>
    <col min="4870" max="4870" width="16.125" style="806" customWidth="1"/>
    <col min="4871" max="4871" width="7.875" style="806" customWidth="1"/>
    <col min="4872" max="4872" width="8.125" style="806" customWidth="1"/>
    <col min="4873" max="4873" width="4.125" style="806" customWidth="1"/>
    <col min="4874" max="4874" width="5.75" style="806" customWidth="1"/>
    <col min="4875" max="4875" width="6.25" style="806" customWidth="1"/>
    <col min="4876" max="4876" width="7.75" style="806" customWidth="1"/>
    <col min="4877" max="4877" width="6" style="806" customWidth="1"/>
    <col min="4878" max="4878" width="7.5" style="806" customWidth="1"/>
    <col min="4879" max="4879" width="6.625" style="806" customWidth="1"/>
    <col min="4880" max="4880" width="4.375" style="806" customWidth="1"/>
    <col min="4881" max="4881" width="7.5" style="806" customWidth="1"/>
    <col min="4882" max="4883" width="7.25" style="806" customWidth="1"/>
    <col min="4884" max="4884" width="6.625" style="806" customWidth="1"/>
    <col min="4885" max="4885" width="8.375" style="806" customWidth="1"/>
    <col min="4886" max="5120" width="9" style="806"/>
    <col min="5121" max="5121" width="3.5" style="806" customWidth="1"/>
    <col min="5122" max="5122" width="4.125" style="806" customWidth="1"/>
    <col min="5123" max="5123" width="16.375" style="806" customWidth="1"/>
    <col min="5124" max="5124" width="21.125" style="806" customWidth="1"/>
    <col min="5125" max="5125" width="7.5" style="806" customWidth="1"/>
    <col min="5126" max="5126" width="16.125" style="806" customWidth="1"/>
    <col min="5127" max="5127" width="7.875" style="806" customWidth="1"/>
    <col min="5128" max="5128" width="8.125" style="806" customWidth="1"/>
    <col min="5129" max="5129" width="4.125" style="806" customWidth="1"/>
    <col min="5130" max="5130" width="5.75" style="806" customWidth="1"/>
    <col min="5131" max="5131" width="6.25" style="806" customWidth="1"/>
    <col min="5132" max="5132" width="7.75" style="806" customWidth="1"/>
    <col min="5133" max="5133" width="6" style="806" customWidth="1"/>
    <col min="5134" max="5134" width="7.5" style="806" customWidth="1"/>
    <col min="5135" max="5135" width="6.625" style="806" customWidth="1"/>
    <col min="5136" max="5136" width="4.375" style="806" customWidth="1"/>
    <col min="5137" max="5137" width="7.5" style="806" customWidth="1"/>
    <col min="5138" max="5139" width="7.25" style="806" customWidth="1"/>
    <col min="5140" max="5140" width="6.625" style="806" customWidth="1"/>
    <col min="5141" max="5141" width="8.375" style="806" customWidth="1"/>
    <col min="5142" max="5376" width="9" style="806"/>
    <col min="5377" max="5377" width="3.5" style="806" customWidth="1"/>
    <col min="5378" max="5378" width="4.125" style="806" customWidth="1"/>
    <col min="5379" max="5379" width="16.375" style="806" customWidth="1"/>
    <col min="5380" max="5380" width="21.125" style="806" customWidth="1"/>
    <col min="5381" max="5381" width="7.5" style="806" customWidth="1"/>
    <col min="5382" max="5382" width="16.125" style="806" customWidth="1"/>
    <col min="5383" max="5383" width="7.875" style="806" customWidth="1"/>
    <col min="5384" max="5384" width="8.125" style="806" customWidth="1"/>
    <col min="5385" max="5385" width="4.125" style="806" customWidth="1"/>
    <col min="5386" max="5386" width="5.75" style="806" customWidth="1"/>
    <col min="5387" max="5387" width="6.25" style="806" customWidth="1"/>
    <col min="5388" max="5388" width="7.75" style="806" customWidth="1"/>
    <col min="5389" max="5389" width="6" style="806" customWidth="1"/>
    <col min="5390" max="5390" width="7.5" style="806" customWidth="1"/>
    <col min="5391" max="5391" width="6.625" style="806" customWidth="1"/>
    <col min="5392" max="5392" width="4.375" style="806" customWidth="1"/>
    <col min="5393" max="5393" width="7.5" style="806" customWidth="1"/>
    <col min="5394" max="5395" width="7.25" style="806" customWidth="1"/>
    <col min="5396" max="5396" width="6.625" style="806" customWidth="1"/>
    <col min="5397" max="5397" width="8.375" style="806" customWidth="1"/>
    <col min="5398" max="5632" width="9" style="806"/>
    <col min="5633" max="5633" width="3.5" style="806" customWidth="1"/>
    <col min="5634" max="5634" width="4.125" style="806" customWidth="1"/>
    <col min="5635" max="5635" width="16.375" style="806" customWidth="1"/>
    <col min="5636" max="5636" width="21.125" style="806" customWidth="1"/>
    <col min="5637" max="5637" width="7.5" style="806" customWidth="1"/>
    <col min="5638" max="5638" width="16.125" style="806" customWidth="1"/>
    <col min="5639" max="5639" width="7.875" style="806" customWidth="1"/>
    <col min="5640" max="5640" width="8.125" style="806" customWidth="1"/>
    <col min="5641" max="5641" width="4.125" style="806" customWidth="1"/>
    <col min="5642" max="5642" width="5.75" style="806" customWidth="1"/>
    <col min="5643" max="5643" width="6.25" style="806" customWidth="1"/>
    <col min="5644" max="5644" width="7.75" style="806" customWidth="1"/>
    <col min="5645" max="5645" width="6" style="806" customWidth="1"/>
    <col min="5646" max="5646" width="7.5" style="806" customWidth="1"/>
    <col min="5647" max="5647" width="6.625" style="806" customWidth="1"/>
    <col min="5648" max="5648" width="4.375" style="806" customWidth="1"/>
    <col min="5649" max="5649" width="7.5" style="806" customWidth="1"/>
    <col min="5650" max="5651" width="7.25" style="806" customWidth="1"/>
    <col min="5652" max="5652" width="6.625" style="806" customWidth="1"/>
    <col min="5653" max="5653" width="8.375" style="806" customWidth="1"/>
    <col min="5654" max="5888" width="9" style="806"/>
    <col min="5889" max="5889" width="3.5" style="806" customWidth="1"/>
    <col min="5890" max="5890" width="4.125" style="806" customWidth="1"/>
    <col min="5891" max="5891" width="16.375" style="806" customWidth="1"/>
    <col min="5892" max="5892" width="21.125" style="806" customWidth="1"/>
    <col min="5893" max="5893" width="7.5" style="806" customWidth="1"/>
    <col min="5894" max="5894" width="16.125" style="806" customWidth="1"/>
    <col min="5895" max="5895" width="7.875" style="806" customWidth="1"/>
    <col min="5896" max="5896" width="8.125" style="806" customWidth="1"/>
    <col min="5897" max="5897" width="4.125" style="806" customWidth="1"/>
    <col min="5898" max="5898" width="5.75" style="806" customWidth="1"/>
    <col min="5899" max="5899" width="6.25" style="806" customWidth="1"/>
    <col min="5900" max="5900" width="7.75" style="806" customWidth="1"/>
    <col min="5901" max="5901" width="6" style="806" customWidth="1"/>
    <col min="5902" max="5902" width="7.5" style="806" customWidth="1"/>
    <col min="5903" max="5903" width="6.625" style="806" customWidth="1"/>
    <col min="5904" max="5904" width="4.375" style="806" customWidth="1"/>
    <col min="5905" max="5905" width="7.5" style="806" customWidth="1"/>
    <col min="5906" max="5907" width="7.25" style="806" customWidth="1"/>
    <col min="5908" max="5908" width="6.625" style="806" customWidth="1"/>
    <col min="5909" max="5909" width="8.375" style="806" customWidth="1"/>
    <col min="5910" max="6144" width="9" style="806"/>
    <col min="6145" max="6145" width="3.5" style="806" customWidth="1"/>
    <col min="6146" max="6146" width="4.125" style="806" customWidth="1"/>
    <col min="6147" max="6147" width="16.375" style="806" customWidth="1"/>
    <col min="6148" max="6148" width="21.125" style="806" customWidth="1"/>
    <col min="6149" max="6149" width="7.5" style="806" customWidth="1"/>
    <col min="6150" max="6150" width="16.125" style="806" customWidth="1"/>
    <col min="6151" max="6151" width="7.875" style="806" customWidth="1"/>
    <col min="6152" max="6152" width="8.125" style="806" customWidth="1"/>
    <col min="6153" max="6153" width="4.125" style="806" customWidth="1"/>
    <col min="6154" max="6154" width="5.75" style="806" customWidth="1"/>
    <col min="6155" max="6155" width="6.25" style="806" customWidth="1"/>
    <col min="6156" max="6156" width="7.75" style="806" customWidth="1"/>
    <col min="6157" max="6157" width="6" style="806" customWidth="1"/>
    <col min="6158" max="6158" width="7.5" style="806" customWidth="1"/>
    <col min="6159" max="6159" width="6.625" style="806" customWidth="1"/>
    <col min="6160" max="6160" width="4.375" style="806" customWidth="1"/>
    <col min="6161" max="6161" width="7.5" style="806" customWidth="1"/>
    <col min="6162" max="6163" width="7.25" style="806" customWidth="1"/>
    <col min="6164" max="6164" width="6.625" style="806" customWidth="1"/>
    <col min="6165" max="6165" width="8.375" style="806" customWidth="1"/>
    <col min="6166" max="6400" width="9" style="806"/>
    <col min="6401" max="6401" width="3.5" style="806" customWidth="1"/>
    <col min="6402" max="6402" width="4.125" style="806" customWidth="1"/>
    <col min="6403" max="6403" width="16.375" style="806" customWidth="1"/>
    <col min="6404" max="6404" width="21.125" style="806" customWidth="1"/>
    <col min="6405" max="6405" width="7.5" style="806" customWidth="1"/>
    <col min="6406" max="6406" width="16.125" style="806" customWidth="1"/>
    <col min="6407" max="6407" width="7.875" style="806" customWidth="1"/>
    <col min="6408" max="6408" width="8.125" style="806" customWidth="1"/>
    <col min="6409" max="6409" width="4.125" style="806" customWidth="1"/>
    <col min="6410" max="6410" width="5.75" style="806" customWidth="1"/>
    <col min="6411" max="6411" width="6.25" style="806" customWidth="1"/>
    <col min="6412" max="6412" width="7.75" style="806" customWidth="1"/>
    <col min="6413" max="6413" width="6" style="806" customWidth="1"/>
    <col min="6414" max="6414" width="7.5" style="806" customWidth="1"/>
    <col min="6415" max="6415" width="6.625" style="806" customWidth="1"/>
    <col min="6416" max="6416" width="4.375" style="806" customWidth="1"/>
    <col min="6417" max="6417" width="7.5" style="806" customWidth="1"/>
    <col min="6418" max="6419" width="7.25" style="806" customWidth="1"/>
    <col min="6420" max="6420" width="6.625" style="806" customWidth="1"/>
    <col min="6421" max="6421" width="8.375" style="806" customWidth="1"/>
    <col min="6422" max="6656" width="9" style="806"/>
    <col min="6657" max="6657" width="3.5" style="806" customWidth="1"/>
    <col min="6658" max="6658" width="4.125" style="806" customWidth="1"/>
    <col min="6659" max="6659" width="16.375" style="806" customWidth="1"/>
    <col min="6660" max="6660" width="21.125" style="806" customWidth="1"/>
    <col min="6661" max="6661" width="7.5" style="806" customWidth="1"/>
    <col min="6662" max="6662" width="16.125" style="806" customWidth="1"/>
    <col min="6663" max="6663" width="7.875" style="806" customWidth="1"/>
    <col min="6664" max="6664" width="8.125" style="806" customWidth="1"/>
    <col min="6665" max="6665" width="4.125" style="806" customWidth="1"/>
    <col min="6666" max="6666" width="5.75" style="806" customWidth="1"/>
    <col min="6667" max="6667" width="6.25" style="806" customWidth="1"/>
    <col min="6668" max="6668" width="7.75" style="806" customWidth="1"/>
    <col min="6669" max="6669" width="6" style="806" customWidth="1"/>
    <col min="6670" max="6670" width="7.5" style="806" customWidth="1"/>
    <col min="6671" max="6671" width="6.625" style="806" customWidth="1"/>
    <col min="6672" max="6672" width="4.375" style="806" customWidth="1"/>
    <col min="6673" max="6673" width="7.5" style="806" customWidth="1"/>
    <col min="6674" max="6675" width="7.25" style="806" customWidth="1"/>
    <col min="6676" max="6676" width="6.625" style="806" customWidth="1"/>
    <col min="6677" max="6677" width="8.375" style="806" customWidth="1"/>
    <col min="6678" max="6912" width="9" style="806"/>
    <col min="6913" max="6913" width="3.5" style="806" customWidth="1"/>
    <col min="6914" max="6914" width="4.125" style="806" customWidth="1"/>
    <col min="6915" max="6915" width="16.375" style="806" customWidth="1"/>
    <col min="6916" max="6916" width="21.125" style="806" customWidth="1"/>
    <col min="6917" max="6917" width="7.5" style="806" customWidth="1"/>
    <col min="6918" max="6918" width="16.125" style="806" customWidth="1"/>
    <col min="6919" max="6919" width="7.875" style="806" customWidth="1"/>
    <col min="6920" max="6920" width="8.125" style="806" customWidth="1"/>
    <col min="6921" max="6921" width="4.125" style="806" customWidth="1"/>
    <col min="6922" max="6922" width="5.75" style="806" customWidth="1"/>
    <col min="6923" max="6923" width="6.25" style="806" customWidth="1"/>
    <col min="6924" max="6924" width="7.75" style="806" customWidth="1"/>
    <col min="6925" max="6925" width="6" style="806" customWidth="1"/>
    <col min="6926" max="6926" width="7.5" style="806" customWidth="1"/>
    <col min="6927" max="6927" width="6.625" style="806" customWidth="1"/>
    <col min="6928" max="6928" width="4.375" style="806" customWidth="1"/>
    <col min="6929" max="6929" width="7.5" style="806" customWidth="1"/>
    <col min="6930" max="6931" width="7.25" style="806" customWidth="1"/>
    <col min="6932" max="6932" width="6.625" style="806" customWidth="1"/>
    <col min="6933" max="6933" width="8.375" style="806" customWidth="1"/>
    <col min="6934" max="7168" width="9" style="806"/>
    <col min="7169" max="7169" width="3.5" style="806" customWidth="1"/>
    <col min="7170" max="7170" width="4.125" style="806" customWidth="1"/>
    <col min="7171" max="7171" width="16.375" style="806" customWidth="1"/>
    <col min="7172" max="7172" width="21.125" style="806" customWidth="1"/>
    <col min="7173" max="7173" width="7.5" style="806" customWidth="1"/>
    <col min="7174" max="7174" width="16.125" style="806" customWidth="1"/>
    <col min="7175" max="7175" width="7.875" style="806" customWidth="1"/>
    <col min="7176" max="7176" width="8.125" style="806" customWidth="1"/>
    <col min="7177" max="7177" width="4.125" style="806" customWidth="1"/>
    <col min="7178" max="7178" width="5.75" style="806" customWidth="1"/>
    <col min="7179" max="7179" width="6.25" style="806" customWidth="1"/>
    <col min="7180" max="7180" width="7.75" style="806" customWidth="1"/>
    <col min="7181" max="7181" width="6" style="806" customWidth="1"/>
    <col min="7182" max="7182" width="7.5" style="806" customWidth="1"/>
    <col min="7183" max="7183" width="6.625" style="806" customWidth="1"/>
    <col min="7184" max="7184" width="4.375" style="806" customWidth="1"/>
    <col min="7185" max="7185" width="7.5" style="806" customWidth="1"/>
    <col min="7186" max="7187" width="7.25" style="806" customWidth="1"/>
    <col min="7188" max="7188" width="6.625" style="806" customWidth="1"/>
    <col min="7189" max="7189" width="8.375" style="806" customWidth="1"/>
    <col min="7190" max="7424" width="9" style="806"/>
    <col min="7425" max="7425" width="3.5" style="806" customWidth="1"/>
    <col min="7426" max="7426" width="4.125" style="806" customWidth="1"/>
    <col min="7427" max="7427" width="16.375" style="806" customWidth="1"/>
    <col min="7428" max="7428" width="21.125" style="806" customWidth="1"/>
    <col min="7429" max="7429" width="7.5" style="806" customWidth="1"/>
    <col min="7430" max="7430" width="16.125" style="806" customWidth="1"/>
    <col min="7431" max="7431" width="7.875" style="806" customWidth="1"/>
    <col min="7432" max="7432" width="8.125" style="806" customWidth="1"/>
    <col min="7433" max="7433" width="4.125" style="806" customWidth="1"/>
    <col min="7434" max="7434" width="5.75" style="806" customWidth="1"/>
    <col min="7435" max="7435" width="6.25" style="806" customWidth="1"/>
    <col min="7436" max="7436" width="7.75" style="806" customWidth="1"/>
    <col min="7437" max="7437" width="6" style="806" customWidth="1"/>
    <col min="7438" max="7438" width="7.5" style="806" customWidth="1"/>
    <col min="7439" max="7439" width="6.625" style="806" customWidth="1"/>
    <col min="7440" max="7440" width="4.375" style="806" customWidth="1"/>
    <col min="7441" max="7441" width="7.5" style="806" customWidth="1"/>
    <col min="7442" max="7443" width="7.25" style="806" customWidth="1"/>
    <col min="7444" max="7444" width="6.625" style="806" customWidth="1"/>
    <col min="7445" max="7445" width="8.375" style="806" customWidth="1"/>
    <col min="7446" max="7680" width="9" style="806"/>
    <col min="7681" max="7681" width="3.5" style="806" customWidth="1"/>
    <col min="7682" max="7682" width="4.125" style="806" customWidth="1"/>
    <col min="7683" max="7683" width="16.375" style="806" customWidth="1"/>
    <col min="7684" max="7684" width="21.125" style="806" customWidth="1"/>
    <col min="7685" max="7685" width="7.5" style="806" customWidth="1"/>
    <col min="7686" max="7686" width="16.125" style="806" customWidth="1"/>
    <col min="7687" max="7687" width="7.875" style="806" customWidth="1"/>
    <col min="7688" max="7688" width="8.125" style="806" customWidth="1"/>
    <col min="7689" max="7689" width="4.125" style="806" customWidth="1"/>
    <col min="7690" max="7690" width="5.75" style="806" customWidth="1"/>
    <col min="7691" max="7691" width="6.25" style="806" customWidth="1"/>
    <col min="7692" max="7692" width="7.75" style="806" customWidth="1"/>
    <col min="7693" max="7693" width="6" style="806" customWidth="1"/>
    <col min="7694" max="7694" width="7.5" style="806" customWidth="1"/>
    <col min="7695" max="7695" width="6.625" style="806" customWidth="1"/>
    <col min="7696" max="7696" width="4.375" style="806" customWidth="1"/>
    <col min="7697" max="7697" width="7.5" style="806" customWidth="1"/>
    <col min="7698" max="7699" width="7.25" style="806" customWidth="1"/>
    <col min="7700" max="7700" width="6.625" style="806" customWidth="1"/>
    <col min="7701" max="7701" width="8.375" style="806" customWidth="1"/>
    <col min="7702" max="7936" width="9" style="806"/>
    <col min="7937" max="7937" width="3.5" style="806" customWidth="1"/>
    <col min="7938" max="7938" width="4.125" style="806" customWidth="1"/>
    <col min="7939" max="7939" width="16.375" style="806" customWidth="1"/>
    <col min="7940" max="7940" width="21.125" style="806" customWidth="1"/>
    <col min="7941" max="7941" width="7.5" style="806" customWidth="1"/>
    <col min="7942" max="7942" width="16.125" style="806" customWidth="1"/>
    <col min="7943" max="7943" width="7.875" style="806" customWidth="1"/>
    <col min="7944" max="7944" width="8.125" style="806" customWidth="1"/>
    <col min="7945" max="7945" width="4.125" style="806" customWidth="1"/>
    <col min="7946" max="7946" width="5.75" style="806" customWidth="1"/>
    <col min="7947" max="7947" width="6.25" style="806" customWidth="1"/>
    <col min="7948" max="7948" width="7.75" style="806" customWidth="1"/>
    <col min="7949" max="7949" width="6" style="806" customWidth="1"/>
    <col min="7950" max="7950" width="7.5" style="806" customWidth="1"/>
    <col min="7951" max="7951" width="6.625" style="806" customWidth="1"/>
    <col min="7952" max="7952" width="4.375" style="806" customWidth="1"/>
    <col min="7953" max="7953" width="7.5" style="806" customWidth="1"/>
    <col min="7954" max="7955" width="7.25" style="806" customWidth="1"/>
    <col min="7956" max="7956" width="6.625" style="806" customWidth="1"/>
    <col min="7957" max="7957" width="8.375" style="806" customWidth="1"/>
    <col min="7958" max="8192" width="9" style="806"/>
    <col min="8193" max="8193" width="3.5" style="806" customWidth="1"/>
    <col min="8194" max="8194" width="4.125" style="806" customWidth="1"/>
    <col min="8195" max="8195" width="16.375" style="806" customWidth="1"/>
    <col min="8196" max="8196" width="21.125" style="806" customWidth="1"/>
    <col min="8197" max="8197" width="7.5" style="806" customWidth="1"/>
    <col min="8198" max="8198" width="16.125" style="806" customWidth="1"/>
    <col min="8199" max="8199" width="7.875" style="806" customWidth="1"/>
    <col min="8200" max="8200" width="8.125" style="806" customWidth="1"/>
    <col min="8201" max="8201" width="4.125" style="806" customWidth="1"/>
    <col min="8202" max="8202" width="5.75" style="806" customWidth="1"/>
    <col min="8203" max="8203" width="6.25" style="806" customWidth="1"/>
    <col min="8204" max="8204" width="7.75" style="806" customWidth="1"/>
    <col min="8205" max="8205" width="6" style="806" customWidth="1"/>
    <col min="8206" max="8206" width="7.5" style="806" customWidth="1"/>
    <col min="8207" max="8207" width="6.625" style="806" customWidth="1"/>
    <col min="8208" max="8208" width="4.375" style="806" customWidth="1"/>
    <col min="8209" max="8209" width="7.5" style="806" customWidth="1"/>
    <col min="8210" max="8211" width="7.25" style="806" customWidth="1"/>
    <col min="8212" max="8212" width="6.625" style="806" customWidth="1"/>
    <col min="8213" max="8213" width="8.375" style="806" customWidth="1"/>
    <col min="8214" max="8448" width="9" style="806"/>
    <col min="8449" max="8449" width="3.5" style="806" customWidth="1"/>
    <col min="8450" max="8450" width="4.125" style="806" customWidth="1"/>
    <col min="8451" max="8451" width="16.375" style="806" customWidth="1"/>
    <col min="8452" max="8452" width="21.125" style="806" customWidth="1"/>
    <col min="8453" max="8453" width="7.5" style="806" customWidth="1"/>
    <col min="8454" max="8454" width="16.125" style="806" customWidth="1"/>
    <col min="8455" max="8455" width="7.875" style="806" customWidth="1"/>
    <col min="8456" max="8456" width="8.125" style="806" customWidth="1"/>
    <col min="8457" max="8457" width="4.125" style="806" customWidth="1"/>
    <col min="8458" max="8458" width="5.75" style="806" customWidth="1"/>
    <col min="8459" max="8459" width="6.25" style="806" customWidth="1"/>
    <col min="8460" max="8460" width="7.75" style="806" customWidth="1"/>
    <col min="8461" max="8461" width="6" style="806" customWidth="1"/>
    <col min="8462" max="8462" width="7.5" style="806" customWidth="1"/>
    <col min="8463" max="8463" width="6.625" style="806" customWidth="1"/>
    <col min="8464" max="8464" width="4.375" style="806" customWidth="1"/>
    <col min="8465" max="8465" width="7.5" style="806" customWidth="1"/>
    <col min="8466" max="8467" width="7.25" style="806" customWidth="1"/>
    <col min="8468" max="8468" width="6.625" style="806" customWidth="1"/>
    <col min="8469" max="8469" width="8.375" style="806" customWidth="1"/>
    <col min="8470" max="8704" width="9" style="806"/>
    <col min="8705" max="8705" width="3.5" style="806" customWidth="1"/>
    <col min="8706" max="8706" width="4.125" style="806" customWidth="1"/>
    <col min="8707" max="8707" width="16.375" style="806" customWidth="1"/>
    <col min="8708" max="8708" width="21.125" style="806" customWidth="1"/>
    <col min="8709" max="8709" width="7.5" style="806" customWidth="1"/>
    <col min="8710" max="8710" width="16.125" style="806" customWidth="1"/>
    <col min="8711" max="8711" width="7.875" style="806" customWidth="1"/>
    <col min="8712" max="8712" width="8.125" style="806" customWidth="1"/>
    <col min="8713" max="8713" width="4.125" style="806" customWidth="1"/>
    <col min="8714" max="8714" width="5.75" style="806" customWidth="1"/>
    <col min="8715" max="8715" width="6.25" style="806" customWidth="1"/>
    <col min="8716" max="8716" width="7.75" style="806" customWidth="1"/>
    <col min="8717" max="8717" width="6" style="806" customWidth="1"/>
    <col min="8718" max="8718" width="7.5" style="806" customWidth="1"/>
    <col min="8719" max="8719" width="6.625" style="806" customWidth="1"/>
    <col min="8720" max="8720" width="4.375" style="806" customWidth="1"/>
    <col min="8721" max="8721" width="7.5" style="806" customWidth="1"/>
    <col min="8722" max="8723" width="7.25" style="806" customWidth="1"/>
    <col min="8724" max="8724" width="6.625" style="806" customWidth="1"/>
    <col min="8725" max="8725" width="8.375" style="806" customWidth="1"/>
    <col min="8726" max="8960" width="9" style="806"/>
    <col min="8961" max="8961" width="3.5" style="806" customWidth="1"/>
    <col min="8962" max="8962" width="4.125" style="806" customWidth="1"/>
    <col min="8963" max="8963" width="16.375" style="806" customWidth="1"/>
    <col min="8964" max="8964" width="21.125" style="806" customWidth="1"/>
    <col min="8965" max="8965" width="7.5" style="806" customWidth="1"/>
    <col min="8966" max="8966" width="16.125" style="806" customWidth="1"/>
    <col min="8967" max="8967" width="7.875" style="806" customWidth="1"/>
    <col min="8968" max="8968" width="8.125" style="806" customWidth="1"/>
    <col min="8969" max="8969" width="4.125" style="806" customWidth="1"/>
    <col min="8970" max="8970" width="5.75" style="806" customWidth="1"/>
    <col min="8971" max="8971" width="6.25" style="806" customWidth="1"/>
    <col min="8972" max="8972" width="7.75" style="806" customWidth="1"/>
    <col min="8973" max="8973" width="6" style="806" customWidth="1"/>
    <col min="8974" max="8974" width="7.5" style="806" customWidth="1"/>
    <col min="8975" max="8975" width="6.625" style="806" customWidth="1"/>
    <col min="8976" max="8976" width="4.375" style="806" customWidth="1"/>
    <col min="8977" max="8977" width="7.5" style="806" customWidth="1"/>
    <col min="8978" max="8979" width="7.25" style="806" customWidth="1"/>
    <col min="8980" max="8980" width="6.625" style="806" customWidth="1"/>
    <col min="8981" max="8981" width="8.375" style="806" customWidth="1"/>
    <col min="8982" max="9216" width="9" style="806"/>
    <col min="9217" max="9217" width="3.5" style="806" customWidth="1"/>
    <col min="9218" max="9218" width="4.125" style="806" customWidth="1"/>
    <col min="9219" max="9219" width="16.375" style="806" customWidth="1"/>
    <col min="9220" max="9220" width="21.125" style="806" customWidth="1"/>
    <col min="9221" max="9221" width="7.5" style="806" customWidth="1"/>
    <col min="9222" max="9222" width="16.125" style="806" customWidth="1"/>
    <col min="9223" max="9223" width="7.875" style="806" customWidth="1"/>
    <col min="9224" max="9224" width="8.125" style="806" customWidth="1"/>
    <col min="9225" max="9225" width="4.125" style="806" customWidth="1"/>
    <col min="9226" max="9226" width="5.75" style="806" customWidth="1"/>
    <col min="9227" max="9227" width="6.25" style="806" customWidth="1"/>
    <col min="9228" max="9228" width="7.75" style="806" customWidth="1"/>
    <col min="9229" max="9229" width="6" style="806" customWidth="1"/>
    <col min="9230" max="9230" width="7.5" style="806" customWidth="1"/>
    <col min="9231" max="9231" width="6.625" style="806" customWidth="1"/>
    <col min="9232" max="9232" width="4.375" style="806" customWidth="1"/>
    <col min="9233" max="9233" width="7.5" style="806" customWidth="1"/>
    <col min="9234" max="9235" width="7.25" style="806" customWidth="1"/>
    <col min="9236" max="9236" width="6.625" style="806" customWidth="1"/>
    <col min="9237" max="9237" width="8.375" style="806" customWidth="1"/>
    <col min="9238" max="9472" width="9" style="806"/>
    <col min="9473" max="9473" width="3.5" style="806" customWidth="1"/>
    <col min="9474" max="9474" width="4.125" style="806" customWidth="1"/>
    <col min="9475" max="9475" width="16.375" style="806" customWidth="1"/>
    <col min="9476" max="9476" width="21.125" style="806" customWidth="1"/>
    <col min="9477" max="9477" width="7.5" style="806" customWidth="1"/>
    <col min="9478" max="9478" width="16.125" style="806" customWidth="1"/>
    <col min="9479" max="9479" width="7.875" style="806" customWidth="1"/>
    <col min="9480" max="9480" width="8.125" style="806" customWidth="1"/>
    <col min="9481" max="9481" width="4.125" style="806" customWidth="1"/>
    <col min="9482" max="9482" width="5.75" style="806" customWidth="1"/>
    <col min="9483" max="9483" width="6.25" style="806" customWidth="1"/>
    <col min="9484" max="9484" width="7.75" style="806" customWidth="1"/>
    <col min="9485" max="9485" width="6" style="806" customWidth="1"/>
    <col min="9486" max="9486" width="7.5" style="806" customWidth="1"/>
    <col min="9487" max="9487" width="6.625" style="806" customWidth="1"/>
    <col min="9488" max="9488" width="4.375" style="806" customWidth="1"/>
    <col min="9489" max="9489" width="7.5" style="806" customWidth="1"/>
    <col min="9490" max="9491" width="7.25" style="806" customWidth="1"/>
    <col min="9492" max="9492" width="6.625" style="806" customWidth="1"/>
    <col min="9493" max="9493" width="8.375" style="806" customWidth="1"/>
    <col min="9494" max="9728" width="9" style="806"/>
    <col min="9729" max="9729" width="3.5" style="806" customWidth="1"/>
    <col min="9730" max="9730" width="4.125" style="806" customWidth="1"/>
    <col min="9731" max="9731" width="16.375" style="806" customWidth="1"/>
    <col min="9732" max="9732" width="21.125" style="806" customWidth="1"/>
    <col min="9733" max="9733" width="7.5" style="806" customWidth="1"/>
    <col min="9734" max="9734" width="16.125" style="806" customWidth="1"/>
    <col min="9735" max="9735" width="7.875" style="806" customWidth="1"/>
    <col min="9736" max="9736" width="8.125" style="806" customWidth="1"/>
    <col min="9737" max="9737" width="4.125" style="806" customWidth="1"/>
    <col min="9738" max="9738" width="5.75" style="806" customWidth="1"/>
    <col min="9739" max="9739" width="6.25" style="806" customWidth="1"/>
    <col min="9740" max="9740" width="7.75" style="806" customWidth="1"/>
    <col min="9741" max="9741" width="6" style="806" customWidth="1"/>
    <col min="9742" max="9742" width="7.5" style="806" customWidth="1"/>
    <col min="9743" max="9743" width="6.625" style="806" customWidth="1"/>
    <col min="9744" max="9744" width="4.375" style="806" customWidth="1"/>
    <col min="9745" max="9745" width="7.5" style="806" customWidth="1"/>
    <col min="9746" max="9747" width="7.25" style="806" customWidth="1"/>
    <col min="9748" max="9748" width="6.625" style="806" customWidth="1"/>
    <col min="9749" max="9749" width="8.375" style="806" customWidth="1"/>
    <col min="9750" max="9984" width="9" style="806"/>
    <col min="9985" max="9985" width="3.5" style="806" customWidth="1"/>
    <col min="9986" max="9986" width="4.125" style="806" customWidth="1"/>
    <col min="9987" max="9987" width="16.375" style="806" customWidth="1"/>
    <col min="9988" max="9988" width="21.125" style="806" customWidth="1"/>
    <col min="9989" max="9989" width="7.5" style="806" customWidth="1"/>
    <col min="9990" max="9990" width="16.125" style="806" customWidth="1"/>
    <col min="9991" max="9991" width="7.875" style="806" customWidth="1"/>
    <col min="9992" max="9992" width="8.125" style="806" customWidth="1"/>
    <col min="9993" max="9993" width="4.125" style="806" customWidth="1"/>
    <col min="9994" max="9994" width="5.75" style="806" customWidth="1"/>
    <col min="9995" max="9995" width="6.25" style="806" customWidth="1"/>
    <col min="9996" max="9996" width="7.75" style="806" customWidth="1"/>
    <col min="9997" max="9997" width="6" style="806" customWidth="1"/>
    <col min="9998" max="9998" width="7.5" style="806" customWidth="1"/>
    <col min="9999" max="9999" width="6.625" style="806" customWidth="1"/>
    <col min="10000" max="10000" width="4.375" style="806" customWidth="1"/>
    <col min="10001" max="10001" width="7.5" style="806" customWidth="1"/>
    <col min="10002" max="10003" width="7.25" style="806" customWidth="1"/>
    <col min="10004" max="10004" width="6.625" style="806" customWidth="1"/>
    <col min="10005" max="10005" width="8.375" style="806" customWidth="1"/>
    <col min="10006" max="10240" width="9" style="806"/>
    <col min="10241" max="10241" width="3.5" style="806" customWidth="1"/>
    <col min="10242" max="10242" width="4.125" style="806" customWidth="1"/>
    <col min="10243" max="10243" width="16.375" style="806" customWidth="1"/>
    <col min="10244" max="10244" width="21.125" style="806" customWidth="1"/>
    <col min="10245" max="10245" width="7.5" style="806" customWidth="1"/>
    <col min="10246" max="10246" width="16.125" style="806" customWidth="1"/>
    <col min="10247" max="10247" width="7.875" style="806" customWidth="1"/>
    <col min="10248" max="10248" width="8.125" style="806" customWidth="1"/>
    <col min="10249" max="10249" width="4.125" style="806" customWidth="1"/>
    <col min="10250" max="10250" width="5.75" style="806" customWidth="1"/>
    <col min="10251" max="10251" width="6.25" style="806" customWidth="1"/>
    <col min="10252" max="10252" width="7.75" style="806" customWidth="1"/>
    <col min="10253" max="10253" width="6" style="806" customWidth="1"/>
    <col min="10254" max="10254" width="7.5" style="806" customWidth="1"/>
    <col min="10255" max="10255" width="6.625" style="806" customWidth="1"/>
    <col min="10256" max="10256" width="4.375" style="806" customWidth="1"/>
    <col min="10257" max="10257" width="7.5" style="806" customWidth="1"/>
    <col min="10258" max="10259" width="7.25" style="806" customWidth="1"/>
    <col min="10260" max="10260" width="6.625" style="806" customWidth="1"/>
    <col min="10261" max="10261" width="8.375" style="806" customWidth="1"/>
    <col min="10262" max="10496" width="9" style="806"/>
    <col min="10497" max="10497" width="3.5" style="806" customWidth="1"/>
    <col min="10498" max="10498" width="4.125" style="806" customWidth="1"/>
    <col min="10499" max="10499" width="16.375" style="806" customWidth="1"/>
    <col min="10500" max="10500" width="21.125" style="806" customWidth="1"/>
    <col min="10501" max="10501" width="7.5" style="806" customWidth="1"/>
    <col min="10502" max="10502" width="16.125" style="806" customWidth="1"/>
    <col min="10503" max="10503" width="7.875" style="806" customWidth="1"/>
    <col min="10504" max="10504" width="8.125" style="806" customWidth="1"/>
    <col min="10505" max="10505" width="4.125" style="806" customWidth="1"/>
    <col min="10506" max="10506" width="5.75" style="806" customWidth="1"/>
    <col min="10507" max="10507" width="6.25" style="806" customWidth="1"/>
    <col min="10508" max="10508" width="7.75" style="806" customWidth="1"/>
    <col min="10509" max="10509" width="6" style="806" customWidth="1"/>
    <col min="10510" max="10510" width="7.5" style="806" customWidth="1"/>
    <col min="10511" max="10511" width="6.625" style="806" customWidth="1"/>
    <col min="10512" max="10512" width="4.375" style="806" customWidth="1"/>
    <col min="10513" max="10513" width="7.5" style="806" customWidth="1"/>
    <col min="10514" max="10515" width="7.25" style="806" customWidth="1"/>
    <col min="10516" max="10516" width="6.625" style="806" customWidth="1"/>
    <col min="10517" max="10517" width="8.375" style="806" customWidth="1"/>
    <col min="10518" max="10752" width="9" style="806"/>
    <col min="10753" max="10753" width="3.5" style="806" customWidth="1"/>
    <col min="10754" max="10754" width="4.125" style="806" customWidth="1"/>
    <col min="10755" max="10755" width="16.375" style="806" customWidth="1"/>
    <col min="10756" max="10756" width="21.125" style="806" customWidth="1"/>
    <col min="10757" max="10757" width="7.5" style="806" customWidth="1"/>
    <col min="10758" max="10758" width="16.125" style="806" customWidth="1"/>
    <col min="10759" max="10759" width="7.875" style="806" customWidth="1"/>
    <col min="10760" max="10760" width="8.125" style="806" customWidth="1"/>
    <col min="10761" max="10761" width="4.125" style="806" customWidth="1"/>
    <col min="10762" max="10762" width="5.75" style="806" customWidth="1"/>
    <col min="10763" max="10763" width="6.25" style="806" customWidth="1"/>
    <col min="10764" max="10764" width="7.75" style="806" customWidth="1"/>
    <col min="10765" max="10765" width="6" style="806" customWidth="1"/>
    <col min="10766" max="10766" width="7.5" style="806" customWidth="1"/>
    <col min="10767" max="10767" width="6.625" style="806" customWidth="1"/>
    <col min="10768" max="10768" width="4.375" style="806" customWidth="1"/>
    <col min="10769" max="10769" width="7.5" style="806" customWidth="1"/>
    <col min="10770" max="10771" width="7.25" style="806" customWidth="1"/>
    <col min="10772" max="10772" width="6.625" style="806" customWidth="1"/>
    <col min="10773" max="10773" width="8.375" style="806" customWidth="1"/>
    <col min="10774" max="11008" width="9" style="806"/>
    <col min="11009" max="11009" width="3.5" style="806" customWidth="1"/>
    <col min="11010" max="11010" width="4.125" style="806" customWidth="1"/>
    <col min="11011" max="11011" width="16.375" style="806" customWidth="1"/>
    <col min="11012" max="11012" width="21.125" style="806" customWidth="1"/>
    <col min="11013" max="11013" width="7.5" style="806" customWidth="1"/>
    <col min="11014" max="11014" width="16.125" style="806" customWidth="1"/>
    <col min="11015" max="11015" width="7.875" style="806" customWidth="1"/>
    <col min="11016" max="11016" width="8.125" style="806" customWidth="1"/>
    <col min="11017" max="11017" width="4.125" style="806" customWidth="1"/>
    <col min="11018" max="11018" width="5.75" style="806" customWidth="1"/>
    <col min="11019" max="11019" width="6.25" style="806" customWidth="1"/>
    <col min="11020" max="11020" width="7.75" style="806" customWidth="1"/>
    <col min="11021" max="11021" width="6" style="806" customWidth="1"/>
    <col min="11022" max="11022" width="7.5" style="806" customWidth="1"/>
    <col min="11023" max="11023" width="6.625" style="806" customWidth="1"/>
    <col min="11024" max="11024" width="4.375" style="806" customWidth="1"/>
    <col min="11025" max="11025" width="7.5" style="806" customWidth="1"/>
    <col min="11026" max="11027" width="7.25" style="806" customWidth="1"/>
    <col min="11028" max="11028" width="6.625" style="806" customWidth="1"/>
    <col min="11029" max="11029" width="8.375" style="806" customWidth="1"/>
    <col min="11030" max="11264" width="9" style="806"/>
    <col min="11265" max="11265" width="3.5" style="806" customWidth="1"/>
    <col min="11266" max="11266" width="4.125" style="806" customWidth="1"/>
    <col min="11267" max="11267" width="16.375" style="806" customWidth="1"/>
    <col min="11268" max="11268" width="21.125" style="806" customWidth="1"/>
    <col min="11269" max="11269" width="7.5" style="806" customWidth="1"/>
    <col min="11270" max="11270" width="16.125" style="806" customWidth="1"/>
    <col min="11271" max="11271" width="7.875" style="806" customWidth="1"/>
    <col min="11272" max="11272" width="8.125" style="806" customWidth="1"/>
    <col min="11273" max="11273" width="4.125" style="806" customWidth="1"/>
    <col min="11274" max="11274" width="5.75" style="806" customWidth="1"/>
    <col min="11275" max="11275" width="6.25" style="806" customWidth="1"/>
    <col min="11276" max="11276" width="7.75" style="806" customWidth="1"/>
    <col min="11277" max="11277" width="6" style="806" customWidth="1"/>
    <col min="11278" max="11278" width="7.5" style="806" customWidth="1"/>
    <col min="11279" max="11279" width="6.625" style="806" customWidth="1"/>
    <col min="11280" max="11280" width="4.375" style="806" customWidth="1"/>
    <col min="11281" max="11281" width="7.5" style="806" customWidth="1"/>
    <col min="11282" max="11283" width="7.25" style="806" customWidth="1"/>
    <col min="11284" max="11284" width="6.625" style="806" customWidth="1"/>
    <col min="11285" max="11285" width="8.375" style="806" customWidth="1"/>
    <col min="11286" max="11520" width="9" style="806"/>
    <col min="11521" max="11521" width="3.5" style="806" customWidth="1"/>
    <col min="11522" max="11522" width="4.125" style="806" customWidth="1"/>
    <col min="11523" max="11523" width="16.375" style="806" customWidth="1"/>
    <col min="11524" max="11524" width="21.125" style="806" customWidth="1"/>
    <col min="11525" max="11525" width="7.5" style="806" customWidth="1"/>
    <col min="11526" max="11526" width="16.125" style="806" customWidth="1"/>
    <col min="11527" max="11527" width="7.875" style="806" customWidth="1"/>
    <col min="11528" max="11528" width="8.125" style="806" customWidth="1"/>
    <col min="11529" max="11529" width="4.125" style="806" customWidth="1"/>
    <col min="11530" max="11530" width="5.75" style="806" customWidth="1"/>
    <col min="11531" max="11531" width="6.25" style="806" customWidth="1"/>
    <col min="11532" max="11532" width="7.75" style="806" customWidth="1"/>
    <col min="11533" max="11533" width="6" style="806" customWidth="1"/>
    <col min="11534" max="11534" width="7.5" style="806" customWidth="1"/>
    <col min="11535" max="11535" width="6.625" style="806" customWidth="1"/>
    <col min="11536" max="11536" width="4.375" style="806" customWidth="1"/>
    <col min="11537" max="11537" width="7.5" style="806" customWidth="1"/>
    <col min="11538" max="11539" width="7.25" style="806" customWidth="1"/>
    <col min="11540" max="11540" width="6.625" style="806" customWidth="1"/>
    <col min="11541" max="11541" width="8.375" style="806" customWidth="1"/>
    <col min="11542" max="11776" width="9" style="806"/>
    <col min="11777" max="11777" width="3.5" style="806" customWidth="1"/>
    <col min="11778" max="11778" width="4.125" style="806" customWidth="1"/>
    <col min="11779" max="11779" width="16.375" style="806" customWidth="1"/>
    <col min="11780" max="11780" width="21.125" style="806" customWidth="1"/>
    <col min="11781" max="11781" width="7.5" style="806" customWidth="1"/>
    <col min="11782" max="11782" width="16.125" style="806" customWidth="1"/>
    <col min="11783" max="11783" width="7.875" style="806" customWidth="1"/>
    <col min="11784" max="11784" width="8.125" style="806" customWidth="1"/>
    <col min="11785" max="11785" width="4.125" style="806" customWidth="1"/>
    <col min="11786" max="11786" width="5.75" style="806" customWidth="1"/>
    <col min="11787" max="11787" width="6.25" style="806" customWidth="1"/>
    <col min="11788" max="11788" width="7.75" style="806" customWidth="1"/>
    <col min="11789" max="11789" width="6" style="806" customWidth="1"/>
    <col min="11790" max="11790" width="7.5" style="806" customWidth="1"/>
    <col min="11791" max="11791" width="6.625" style="806" customWidth="1"/>
    <col min="11792" max="11792" width="4.375" style="806" customWidth="1"/>
    <col min="11793" max="11793" width="7.5" style="806" customWidth="1"/>
    <col min="11794" max="11795" width="7.25" style="806" customWidth="1"/>
    <col min="11796" max="11796" width="6.625" style="806" customWidth="1"/>
    <col min="11797" max="11797" width="8.375" style="806" customWidth="1"/>
    <col min="11798" max="12032" width="9" style="806"/>
    <col min="12033" max="12033" width="3.5" style="806" customWidth="1"/>
    <col min="12034" max="12034" width="4.125" style="806" customWidth="1"/>
    <col min="12035" max="12035" width="16.375" style="806" customWidth="1"/>
    <col min="12036" max="12036" width="21.125" style="806" customWidth="1"/>
    <col min="12037" max="12037" width="7.5" style="806" customWidth="1"/>
    <col min="12038" max="12038" width="16.125" style="806" customWidth="1"/>
    <col min="12039" max="12039" width="7.875" style="806" customWidth="1"/>
    <col min="12040" max="12040" width="8.125" style="806" customWidth="1"/>
    <col min="12041" max="12041" width="4.125" style="806" customWidth="1"/>
    <col min="12042" max="12042" width="5.75" style="806" customWidth="1"/>
    <col min="12043" max="12043" width="6.25" style="806" customWidth="1"/>
    <col min="12044" max="12044" width="7.75" style="806" customWidth="1"/>
    <col min="12045" max="12045" width="6" style="806" customWidth="1"/>
    <col min="12046" max="12046" width="7.5" style="806" customWidth="1"/>
    <col min="12047" max="12047" width="6.625" style="806" customWidth="1"/>
    <col min="12048" max="12048" width="4.375" style="806" customWidth="1"/>
    <col min="12049" max="12049" width="7.5" style="806" customWidth="1"/>
    <col min="12050" max="12051" width="7.25" style="806" customWidth="1"/>
    <col min="12052" max="12052" width="6.625" style="806" customWidth="1"/>
    <col min="12053" max="12053" width="8.375" style="806" customWidth="1"/>
    <col min="12054" max="12288" width="9" style="806"/>
    <col min="12289" max="12289" width="3.5" style="806" customWidth="1"/>
    <col min="12290" max="12290" width="4.125" style="806" customWidth="1"/>
    <col min="12291" max="12291" width="16.375" style="806" customWidth="1"/>
    <col min="12292" max="12292" width="21.125" style="806" customWidth="1"/>
    <col min="12293" max="12293" width="7.5" style="806" customWidth="1"/>
    <col min="12294" max="12294" width="16.125" style="806" customWidth="1"/>
    <col min="12295" max="12295" width="7.875" style="806" customWidth="1"/>
    <col min="12296" max="12296" width="8.125" style="806" customWidth="1"/>
    <col min="12297" max="12297" width="4.125" style="806" customWidth="1"/>
    <col min="12298" max="12298" width="5.75" style="806" customWidth="1"/>
    <col min="12299" max="12299" width="6.25" style="806" customWidth="1"/>
    <col min="12300" max="12300" width="7.75" style="806" customWidth="1"/>
    <col min="12301" max="12301" width="6" style="806" customWidth="1"/>
    <col min="12302" max="12302" width="7.5" style="806" customWidth="1"/>
    <col min="12303" max="12303" width="6.625" style="806" customWidth="1"/>
    <col min="12304" max="12304" width="4.375" style="806" customWidth="1"/>
    <col min="12305" max="12305" width="7.5" style="806" customWidth="1"/>
    <col min="12306" max="12307" width="7.25" style="806" customWidth="1"/>
    <col min="12308" max="12308" width="6.625" style="806" customWidth="1"/>
    <col min="12309" max="12309" width="8.375" style="806" customWidth="1"/>
    <col min="12310" max="12544" width="9" style="806"/>
    <col min="12545" max="12545" width="3.5" style="806" customWidth="1"/>
    <col min="12546" max="12546" width="4.125" style="806" customWidth="1"/>
    <col min="12547" max="12547" width="16.375" style="806" customWidth="1"/>
    <col min="12548" max="12548" width="21.125" style="806" customWidth="1"/>
    <col min="12549" max="12549" width="7.5" style="806" customWidth="1"/>
    <col min="12550" max="12550" width="16.125" style="806" customWidth="1"/>
    <col min="12551" max="12551" width="7.875" style="806" customWidth="1"/>
    <col min="12552" max="12552" width="8.125" style="806" customWidth="1"/>
    <col min="12553" max="12553" width="4.125" style="806" customWidth="1"/>
    <col min="12554" max="12554" width="5.75" style="806" customWidth="1"/>
    <col min="12555" max="12555" width="6.25" style="806" customWidth="1"/>
    <col min="12556" max="12556" width="7.75" style="806" customWidth="1"/>
    <col min="12557" max="12557" width="6" style="806" customWidth="1"/>
    <col min="12558" max="12558" width="7.5" style="806" customWidth="1"/>
    <col min="12559" max="12559" width="6.625" style="806" customWidth="1"/>
    <col min="12560" max="12560" width="4.375" style="806" customWidth="1"/>
    <col min="12561" max="12561" width="7.5" style="806" customWidth="1"/>
    <col min="12562" max="12563" width="7.25" style="806" customWidth="1"/>
    <col min="12564" max="12564" width="6.625" style="806" customWidth="1"/>
    <col min="12565" max="12565" width="8.375" style="806" customWidth="1"/>
    <col min="12566" max="12800" width="9" style="806"/>
    <col min="12801" max="12801" width="3.5" style="806" customWidth="1"/>
    <col min="12802" max="12802" width="4.125" style="806" customWidth="1"/>
    <col min="12803" max="12803" width="16.375" style="806" customWidth="1"/>
    <col min="12804" max="12804" width="21.125" style="806" customWidth="1"/>
    <col min="12805" max="12805" width="7.5" style="806" customWidth="1"/>
    <col min="12806" max="12806" width="16.125" style="806" customWidth="1"/>
    <col min="12807" max="12807" width="7.875" style="806" customWidth="1"/>
    <col min="12808" max="12808" width="8.125" style="806" customWidth="1"/>
    <col min="12809" max="12809" width="4.125" style="806" customWidth="1"/>
    <col min="12810" max="12810" width="5.75" style="806" customWidth="1"/>
    <col min="12811" max="12811" width="6.25" style="806" customWidth="1"/>
    <col min="12812" max="12812" width="7.75" style="806" customWidth="1"/>
    <col min="12813" max="12813" width="6" style="806" customWidth="1"/>
    <col min="12814" max="12814" width="7.5" style="806" customWidth="1"/>
    <col min="12815" max="12815" width="6.625" style="806" customWidth="1"/>
    <col min="12816" max="12816" width="4.375" style="806" customWidth="1"/>
    <col min="12817" max="12817" width="7.5" style="806" customWidth="1"/>
    <col min="12818" max="12819" width="7.25" style="806" customWidth="1"/>
    <col min="12820" max="12820" width="6.625" style="806" customWidth="1"/>
    <col min="12821" max="12821" width="8.375" style="806" customWidth="1"/>
    <col min="12822" max="13056" width="9" style="806"/>
    <col min="13057" max="13057" width="3.5" style="806" customWidth="1"/>
    <col min="13058" max="13058" width="4.125" style="806" customWidth="1"/>
    <col min="13059" max="13059" width="16.375" style="806" customWidth="1"/>
    <col min="13060" max="13060" width="21.125" style="806" customWidth="1"/>
    <col min="13061" max="13061" width="7.5" style="806" customWidth="1"/>
    <col min="13062" max="13062" width="16.125" style="806" customWidth="1"/>
    <col min="13063" max="13063" width="7.875" style="806" customWidth="1"/>
    <col min="13064" max="13064" width="8.125" style="806" customWidth="1"/>
    <col min="13065" max="13065" width="4.125" style="806" customWidth="1"/>
    <col min="13066" max="13066" width="5.75" style="806" customWidth="1"/>
    <col min="13067" max="13067" width="6.25" style="806" customWidth="1"/>
    <col min="13068" max="13068" width="7.75" style="806" customWidth="1"/>
    <col min="13069" max="13069" width="6" style="806" customWidth="1"/>
    <col min="13070" max="13070" width="7.5" style="806" customWidth="1"/>
    <col min="13071" max="13071" width="6.625" style="806" customWidth="1"/>
    <col min="13072" max="13072" width="4.375" style="806" customWidth="1"/>
    <col min="13073" max="13073" width="7.5" style="806" customWidth="1"/>
    <col min="13074" max="13075" width="7.25" style="806" customWidth="1"/>
    <col min="13076" max="13076" width="6.625" style="806" customWidth="1"/>
    <col min="13077" max="13077" width="8.375" style="806" customWidth="1"/>
    <col min="13078" max="13312" width="9" style="806"/>
    <col min="13313" max="13313" width="3.5" style="806" customWidth="1"/>
    <col min="13314" max="13314" width="4.125" style="806" customWidth="1"/>
    <col min="13315" max="13315" width="16.375" style="806" customWidth="1"/>
    <col min="13316" max="13316" width="21.125" style="806" customWidth="1"/>
    <col min="13317" max="13317" width="7.5" style="806" customWidth="1"/>
    <col min="13318" max="13318" width="16.125" style="806" customWidth="1"/>
    <col min="13319" max="13319" width="7.875" style="806" customWidth="1"/>
    <col min="13320" max="13320" width="8.125" style="806" customWidth="1"/>
    <col min="13321" max="13321" width="4.125" style="806" customWidth="1"/>
    <col min="13322" max="13322" width="5.75" style="806" customWidth="1"/>
    <col min="13323" max="13323" width="6.25" style="806" customWidth="1"/>
    <col min="13324" max="13324" width="7.75" style="806" customWidth="1"/>
    <col min="13325" max="13325" width="6" style="806" customWidth="1"/>
    <col min="13326" max="13326" width="7.5" style="806" customWidth="1"/>
    <col min="13327" max="13327" width="6.625" style="806" customWidth="1"/>
    <col min="13328" max="13328" width="4.375" style="806" customWidth="1"/>
    <col min="13329" max="13329" width="7.5" style="806" customWidth="1"/>
    <col min="13330" max="13331" width="7.25" style="806" customWidth="1"/>
    <col min="13332" max="13332" width="6.625" style="806" customWidth="1"/>
    <col min="13333" max="13333" width="8.375" style="806" customWidth="1"/>
    <col min="13334" max="13568" width="9" style="806"/>
    <col min="13569" max="13569" width="3.5" style="806" customWidth="1"/>
    <col min="13570" max="13570" width="4.125" style="806" customWidth="1"/>
    <col min="13571" max="13571" width="16.375" style="806" customWidth="1"/>
    <col min="13572" max="13572" width="21.125" style="806" customWidth="1"/>
    <col min="13573" max="13573" width="7.5" style="806" customWidth="1"/>
    <col min="13574" max="13574" width="16.125" style="806" customWidth="1"/>
    <col min="13575" max="13575" width="7.875" style="806" customWidth="1"/>
    <col min="13576" max="13576" width="8.125" style="806" customWidth="1"/>
    <col min="13577" max="13577" width="4.125" style="806" customWidth="1"/>
    <col min="13578" max="13578" width="5.75" style="806" customWidth="1"/>
    <col min="13579" max="13579" width="6.25" style="806" customWidth="1"/>
    <col min="13580" max="13580" width="7.75" style="806" customWidth="1"/>
    <col min="13581" max="13581" width="6" style="806" customWidth="1"/>
    <col min="13582" max="13582" width="7.5" style="806" customWidth="1"/>
    <col min="13583" max="13583" width="6.625" style="806" customWidth="1"/>
    <col min="13584" max="13584" width="4.375" style="806" customWidth="1"/>
    <col min="13585" max="13585" width="7.5" style="806" customWidth="1"/>
    <col min="13586" max="13587" width="7.25" style="806" customWidth="1"/>
    <col min="13588" max="13588" width="6.625" style="806" customWidth="1"/>
    <col min="13589" max="13589" width="8.375" style="806" customWidth="1"/>
    <col min="13590" max="13824" width="9" style="806"/>
    <col min="13825" max="13825" width="3.5" style="806" customWidth="1"/>
    <col min="13826" max="13826" width="4.125" style="806" customWidth="1"/>
    <col min="13827" max="13827" width="16.375" style="806" customWidth="1"/>
    <col min="13828" max="13828" width="21.125" style="806" customWidth="1"/>
    <col min="13829" max="13829" width="7.5" style="806" customWidth="1"/>
    <col min="13830" max="13830" width="16.125" style="806" customWidth="1"/>
    <col min="13831" max="13831" width="7.875" style="806" customWidth="1"/>
    <col min="13832" max="13832" width="8.125" style="806" customWidth="1"/>
    <col min="13833" max="13833" width="4.125" style="806" customWidth="1"/>
    <col min="13834" max="13834" width="5.75" style="806" customWidth="1"/>
    <col min="13835" max="13835" width="6.25" style="806" customWidth="1"/>
    <col min="13836" max="13836" width="7.75" style="806" customWidth="1"/>
    <col min="13837" max="13837" width="6" style="806" customWidth="1"/>
    <col min="13838" max="13838" width="7.5" style="806" customWidth="1"/>
    <col min="13839" max="13839" width="6.625" style="806" customWidth="1"/>
    <col min="13840" max="13840" width="4.375" style="806" customWidth="1"/>
    <col min="13841" max="13841" width="7.5" style="806" customWidth="1"/>
    <col min="13842" max="13843" width="7.25" style="806" customWidth="1"/>
    <col min="13844" max="13844" width="6.625" style="806" customWidth="1"/>
    <col min="13845" max="13845" width="8.375" style="806" customWidth="1"/>
    <col min="13846" max="14080" width="9" style="806"/>
    <col min="14081" max="14081" width="3.5" style="806" customWidth="1"/>
    <col min="14082" max="14082" width="4.125" style="806" customWidth="1"/>
    <col min="14083" max="14083" width="16.375" style="806" customWidth="1"/>
    <col min="14084" max="14084" width="21.125" style="806" customWidth="1"/>
    <col min="14085" max="14085" width="7.5" style="806" customWidth="1"/>
    <col min="14086" max="14086" width="16.125" style="806" customWidth="1"/>
    <col min="14087" max="14087" width="7.875" style="806" customWidth="1"/>
    <col min="14088" max="14088" width="8.125" style="806" customWidth="1"/>
    <col min="14089" max="14089" width="4.125" style="806" customWidth="1"/>
    <col min="14090" max="14090" width="5.75" style="806" customWidth="1"/>
    <col min="14091" max="14091" width="6.25" style="806" customWidth="1"/>
    <col min="14092" max="14092" width="7.75" style="806" customWidth="1"/>
    <col min="14093" max="14093" width="6" style="806" customWidth="1"/>
    <col min="14094" max="14094" width="7.5" style="806" customWidth="1"/>
    <col min="14095" max="14095" width="6.625" style="806" customWidth="1"/>
    <col min="14096" max="14096" width="4.375" style="806" customWidth="1"/>
    <col min="14097" max="14097" width="7.5" style="806" customWidth="1"/>
    <col min="14098" max="14099" width="7.25" style="806" customWidth="1"/>
    <col min="14100" max="14100" width="6.625" style="806" customWidth="1"/>
    <col min="14101" max="14101" width="8.375" style="806" customWidth="1"/>
    <col min="14102" max="14336" width="9" style="806"/>
    <col min="14337" max="14337" width="3.5" style="806" customWidth="1"/>
    <col min="14338" max="14338" width="4.125" style="806" customWidth="1"/>
    <col min="14339" max="14339" width="16.375" style="806" customWidth="1"/>
    <col min="14340" max="14340" width="21.125" style="806" customWidth="1"/>
    <col min="14341" max="14341" width="7.5" style="806" customWidth="1"/>
    <col min="14342" max="14342" width="16.125" style="806" customWidth="1"/>
    <col min="14343" max="14343" width="7.875" style="806" customWidth="1"/>
    <col min="14344" max="14344" width="8.125" style="806" customWidth="1"/>
    <col min="14345" max="14345" width="4.125" style="806" customWidth="1"/>
    <col min="14346" max="14346" width="5.75" style="806" customWidth="1"/>
    <col min="14347" max="14347" width="6.25" style="806" customWidth="1"/>
    <col min="14348" max="14348" width="7.75" style="806" customWidth="1"/>
    <col min="14349" max="14349" width="6" style="806" customWidth="1"/>
    <col min="14350" max="14350" width="7.5" style="806" customWidth="1"/>
    <col min="14351" max="14351" width="6.625" style="806" customWidth="1"/>
    <col min="14352" max="14352" width="4.375" style="806" customWidth="1"/>
    <col min="14353" max="14353" width="7.5" style="806" customWidth="1"/>
    <col min="14354" max="14355" width="7.25" style="806" customWidth="1"/>
    <col min="14356" max="14356" width="6.625" style="806" customWidth="1"/>
    <col min="14357" max="14357" width="8.375" style="806" customWidth="1"/>
    <col min="14358" max="14592" width="9" style="806"/>
    <col min="14593" max="14593" width="3.5" style="806" customWidth="1"/>
    <col min="14594" max="14594" width="4.125" style="806" customWidth="1"/>
    <col min="14595" max="14595" width="16.375" style="806" customWidth="1"/>
    <col min="14596" max="14596" width="21.125" style="806" customWidth="1"/>
    <col min="14597" max="14597" width="7.5" style="806" customWidth="1"/>
    <col min="14598" max="14598" width="16.125" style="806" customWidth="1"/>
    <col min="14599" max="14599" width="7.875" style="806" customWidth="1"/>
    <col min="14600" max="14600" width="8.125" style="806" customWidth="1"/>
    <col min="14601" max="14601" width="4.125" style="806" customWidth="1"/>
    <col min="14602" max="14602" width="5.75" style="806" customWidth="1"/>
    <col min="14603" max="14603" width="6.25" style="806" customWidth="1"/>
    <col min="14604" max="14604" width="7.75" style="806" customWidth="1"/>
    <col min="14605" max="14605" width="6" style="806" customWidth="1"/>
    <col min="14606" max="14606" width="7.5" style="806" customWidth="1"/>
    <col min="14607" max="14607" width="6.625" style="806" customWidth="1"/>
    <col min="14608" max="14608" width="4.375" style="806" customWidth="1"/>
    <col min="14609" max="14609" width="7.5" style="806" customWidth="1"/>
    <col min="14610" max="14611" width="7.25" style="806" customWidth="1"/>
    <col min="14612" max="14612" width="6.625" style="806" customWidth="1"/>
    <col min="14613" max="14613" width="8.375" style="806" customWidth="1"/>
    <col min="14614" max="14848" width="9" style="806"/>
    <col min="14849" max="14849" width="3.5" style="806" customWidth="1"/>
    <col min="14850" max="14850" width="4.125" style="806" customWidth="1"/>
    <col min="14851" max="14851" width="16.375" style="806" customWidth="1"/>
    <col min="14852" max="14852" width="21.125" style="806" customWidth="1"/>
    <col min="14853" max="14853" width="7.5" style="806" customWidth="1"/>
    <col min="14854" max="14854" width="16.125" style="806" customWidth="1"/>
    <col min="14855" max="14855" width="7.875" style="806" customWidth="1"/>
    <col min="14856" max="14856" width="8.125" style="806" customWidth="1"/>
    <col min="14857" max="14857" width="4.125" style="806" customWidth="1"/>
    <col min="14858" max="14858" width="5.75" style="806" customWidth="1"/>
    <col min="14859" max="14859" width="6.25" style="806" customWidth="1"/>
    <col min="14860" max="14860" width="7.75" style="806" customWidth="1"/>
    <col min="14861" max="14861" width="6" style="806" customWidth="1"/>
    <col min="14862" max="14862" width="7.5" style="806" customWidth="1"/>
    <col min="14863" max="14863" width="6.625" style="806" customWidth="1"/>
    <col min="14864" max="14864" width="4.375" style="806" customWidth="1"/>
    <col min="14865" max="14865" width="7.5" style="806" customWidth="1"/>
    <col min="14866" max="14867" width="7.25" style="806" customWidth="1"/>
    <col min="14868" max="14868" width="6.625" style="806" customWidth="1"/>
    <col min="14869" max="14869" width="8.375" style="806" customWidth="1"/>
    <col min="14870" max="15104" width="9" style="806"/>
    <col min="15105" max="15105" width="3.5" style="806" customWidth="1"/>
    <col min="15106" max="15106" width="4.125" style="806" customWidth="1"/>
    <col min="15107" max="15107" width="16.375" style="806" customWidth="1"/>
    <col min="15108" max="15108" width="21.125" style="806" customWidth="1"/>
    <col min="15109" max="15109" width="7.5" style="806" customWidth="1"/>
    <col min="15110" max="15110" width="16.125" style="806" customWidth="1"/>
    <col min="15111" max="15111" width="7.875" style="806" customWidth="1"/>
    <col min="15112" max="15112" width="8.125" style="806" customWidth="1"/>
    <col min="15113" max="15113" width="4.125" style="806" customWidth="1"/>
    <col min="15114" max="15114" width="5.75" style="806" customWidth="1"/>
    <col min="15115" max="15115" width="6.25" style="806" customWidth="1"/>
    <col min="15116" max="15116" width="7.75" style="806" customWidth="1"/>
    <col min="15117" max="15117" width="6" style="806" customWidth="1"/>
    <col min="15118" max="15118" width="7.5" style="806" customWidth="1"/>
    <col min="15119" max="15119" width="6.625" style="806" customWidth="1"/>
    <col min="15120" max="15120" width="4.375" style="806" customWidth="1"/>
    <col min="15121" max="15121" width="7.5" style="806" customWidth="1"/>
    <col min="15122" max="15123" width="7.25" style="806" customWidth="1"/>
    <col min="15124" max="15124" width="6.625" style="806" customWidth="1"/>
    <col min="15125" max="15125" width="8.375" style="806" customWidth="1"/>
    <col min="15126" max="15360" width="9" style="806"/>
    <col min="15361" max="15361" width="3.5" style="806" customWidth="1"/>
    <col min="15362" max="15362" width="4.125" style="806" customWidth="1"/>
    <col min="15363" max="15363" width="16.375" style="806" customWidth="1"/>
    <col min="15364" max="15364" width="21.125" style="806" customWidth="1"/>
    <col min="15365" max="15365" width="7.5" style="806" customWidth="1"/>
    <col min="15366" max="15366" width="16.125" style="806" customWidth="1"/>
    <col min="15367" max="15367" width="7.875" style="806" customWidth="1"/>
    <col min="15368" max="15368" width="8.125" style="806" customWidth="1"/>
    <col min="15369" max="15369" width="4.125" style="806" customWidth="1"/>
    <col min="15370" max="15370" width="5.75" style="806" customWidth="1"/>
    <col min="15371" max="15371" width="6.25" style="806" customWidth="1"/>
    <col min="15372" max="15372" width="7.75" style="806" customWidth="1"/>
    <col min="15373" max="15373" width="6" style="806" customWidth="1"/>
    <col min="15374" max="15374" width="7.5" style="806" customWidth="1"/>
    <col min="15375" max="15375" width="6.625" style="806" customWidth="1"/>
    <col min="15376" max="15376" width="4.375" style="806" customWidth="1"/>
    <col min="15377" max="15377" width="7.5" style="806" customWidth="1"/>
    <col min="15378" max="15379" width="7.25" style="806" customWidth="1"/>
    <col min="15380" max="15380" width="6.625" style="806" customWidth="1"/>
    <col min="15381" max="15381" width="8.375" style="806" customWidth="1"/>
    <col min="15382" max="15616" width="9" style="806"/>
    <col min="15617" max="15617" width="3.5" style="806" customWidth="1"/>
    <col min="15618" max="15618" width="4.125" style="806" customWidth="1"/>
    <col min="15619" max="15619" width="16.375" style="806" customWidth="1"/>
    <col min="15620" max="15620" width="21.125" style="806" customWidth="1"/>
    <col min="15621" max="15621" width="7.5" style="806" customWidth="1"/>
    <col min="15622" max="15622" width="16.125" style="806" customWidth="1"/>
    <col min="15623" max="15623" width="7.875" style="806" customWidth="1"/>
    <col min="15624" max="15624" width="8.125" style="806" customWidth="1"/>
    <col min="15625" max="15625" width="4.125" style="806" customWidth="1"/>
    <col min="15626" max="15626" width="5.75" style="806" customWidth="1"/>
    <col min="15627" max="15627" width="6.25" style="806" customWidth="1"/>
    <col min="15628" max="15628" width="7.75" style="806" customWidth="1"/>
    <col min="15629" max="15629" width="6" style="806" customWidth="1"/>
    <col min="15630" max="15630" width="7.5" style="806" customWidth="1"/>
    <col min="15631" max="15631" width="6.625" style="806" customWidth="1"/>
    <col min="15632" max="15632" width="4.375" style="806" customWidth="1"/>
    <col min="15633" max="15633" width="7.5" style="806" customWidth="1"/>
    <col min="15634" max="15635" width="7.25" style="806" customWidth="1"/>
    <col min="15636" max="15636" width="6.625" style="806" customWidth="1"/>
    <col min="15637" max="15637" width="8.375" style="806" customWidth="1"/>
    <col min="15638" max="15872" width="9" style="806"/>
    <col min="15873" max="15873" width="3.5" style="806" customWidth="1"/>
    <col min="15874" max="15874" width="4.125" style="806" customWidth="1"/>
    <col min="15875" max="15875" width="16.375" style="806" customWidth="1"/>
    <col min="15876" max="15876" width="21.125" style="806" customWidth="1"/>
    <col min="15877" max="15877" width="7.5" style="806" customWidth="1"/>
    <col min="15878" max="15878" width="16.125" style="806" customWidth="1"/>
    <col min="15879" max="15879" width="7.875" style="806" customWidth="1"/>
    <col min="15880" max="15880" width="8.125" style="806" customWidth="1"/>
    <col min="15881" max="15881" width="4.125" style="806" customWidth="1"/>
    <col min="15882" max="15882" width="5.75" style="806" customWidth="1"/>
    <col min="15883" max="15883" width="6.25" style="806" customWidth="1"/>
    <col min="15884" max="15884" width="7.75" style="806" customWidth="1"/>
    <col min="15885" max="15885" width="6" style="806" customWidth="1"/>
    <col min="15886" max="15886" width="7.5" style="806" customWidth="1"/>
    <col min="15887" max="15887" width="6.625" style="806" customWidth="1"/>
    <col min="15888" max="15888" width="4.375" style="806" customWidth="1"/>
    <col min="15889" max="15889" width="7.5" style="806" customWidth="1"/>
    <col min="15890" max="15891" width="7.25" style="806" customWidth="1"/>
    <col min="15892" max="15892" width="6.625" style="806" customWidth="1"/>
    <col min="15893" max="15893" width="8.375" style="806" customWidth="1"/>
    <col min="15894" max="16128" width="9" style="806"/>
    <col min="16129" max="16129" width="3.5" style="806" customWidth="1"/>
    <col min="16130" max="16130" width="4.125" style="806" customWidth="1"/>
    <col min="16131" max="16131" width="16.375" style="806" customWidth="1"/>
    <col min="16132" max="16132" width="21.125" style="806" customWidth="1"/>
    <col min="16133" max="16133" width="7.5" style="806" customWidth="1"/>
    <col min="16134" max="16134" width="16.125" style="806" customWidth="1"/>
    <col min="16135" max="16135" width="7.875" style="806" customWidth="1"/>
    <col min="16136" max="16136" width="8.125" style="806" customWidth="1"/>
    <col min="16137" max="16137" width="4.125" style="806" customWidth="1"/>
    <col min="16138" max="16138" width="5.75" style="806" customWidth="1"/>
    <col min="16139" max="16139" width="6.25" style="806" customWidth="1"/>
    <col min="16140" max="16140" width="7.75" style="806" customWidth="1"/>
    <col min="16141" max="16141" width="6" style="806" customWidth="1"/>
    <col min="16142" max="16142" width="7.5" style="806" customWidth="1"/>
    <col min="16143" max="16143" width="6.625" style="806" customWidth="1"/>
    <col min="16144" max="16144" width="4.375" style="806" customWidth="1"/>
    <col min="16145" max="16145" width="7.5" style="806" customWidth="1"/>
    <col min="16146" max="16147" width="7.25" style="806" customWidth="1"/>
    <col min="16148" max="16148" width="6.625" style="806" customWidth="1"/>
    <col min="16149" max="16149" width="8.375" style="806" customWidth="1"/>
    <col min="16150" max="16384" width="9" style="806"/>
  </cols>
  <sheetData>
    <row r="1" ht="21.75" customHeight="1" spans="1:21">
      <c r="A1" s="1600" t="s">
        <v>219</v>
      </c>
      <c r="B1" s="844"/>
      <c r="C1" s="844"/>
      <c r="D1" s="844"/>
      <c r="E1" s="844"/>
      <c r="F1" s="844"/>
      <c r="G1" s="844"/>
      <c r="H1" s="844"/>
      <c r="I1" s="844"/>
      <c r="J1" s="844"/>
      <c r="K1" s="844"/>
      <c r="L1" s="844"/>
      <c r="M1" s="844"/>
      <c r="N1" s="844"/>
      <c r="O1" s="844"/>
      <c r="P1" s="844"/>
      <c r="Q1" s="844"/>
      <c r="R1" s="844"/>
      <c r="S1" s="844"/>
      <c r="T1" s="844"/>
      <c r="U1" s="844"/>
    </row>
    <row r="2" s="794" customFormat="1" ht="21.75" customHeight="1" spans="1:21">
      <c r="A2" s="1418" t="s">
        <v>0</v>
      </c>
      <c r="B2" s="530" t="s">
        <v>22</v>
      </c>
      <c r="C2" s="1419" t="s">
        <v>2</v>
      </c>
      <c r="D2" s="549" t="s">
        <v>23</v>
      </c>
      <c r="E2" s="549" t="s">
        <v>24</v>
      </c>
      <c r="F2" s="549" t="s">
        <v>3</v>
      </c>
      <c r="G2" s="1420" t="s">
        <v>25</v>
      </c>
      <c r="H2" s="556" t="s">
        <v>26</v>
      </c>
      <c r="I2" s="533" t="s">
        <v>27</v>
      </c>
      <c r="J2" s="1606" t="s">
        <v>28</v>
      </c>
      <c r="K2" s="546" t="s">
        <v>29</v>
      </c>
      <c r="L2" s="1607" t="s">
        <v>30</v>
      </c>
      <c r="M2" s="547" t="s">
        <v>31</v>
      </c>
      <c r="N2" s="1608" t="s">
        <v>32</v>
      </c>
      <c r="O2" s="1448" t="s">
        <v>220</v>
      </c>
      <c r="P2" s="1448" t="s">
        <v>33</v>
      </c>
      <c r="Q2" s="1445" t="s">
        <v>34</v>
      </c>
      <c r="R2" s="1446" t="s">
        <v>35</v>
      </c>
      <c r="S2" s="1447" t="s">
        <v>36</v>
      </c>
      <c r="T2" s="1448" t="s">
        <v>149</v>
      </c>
      <c r="U2" s="1449" t="s">
        <v>38</v>
      </c>
    </row>
    <row r="3" s="796" customFormat="1" ht="23.1" customHeight="1" spans="1:21">
      <c r="A3" s="494">
        <v>1</v>
      </c>
      <c r="B3" s="1224" t="s">
        <v>39</v>
      </c>
      <c r="C3" s="1026" t="s">
        <v>4555</v>
      </c>
      <c r="D3" s="43" t="s">
        <v>4556</v>
      </c>
      <c r="E3" s="43">
        <v>452800</v>
      </c>
      <c r="F3" s="43" t="s">
        <v>4557</v>
      </c>
      <c r="G3" s="136">
        <v>43451</v>
      </c>
      <c r="H3" s="493">
        <v>43457</v>
      </c>
      <c r="I3" s="52">
        <f ca="1" t="shared" ref="I3:I39" si="0">TODAY()-H3</f>
        <v>447</v>
      </c>
      <c r="J3" s="959" t="s">
        <v>4558</v>
      </c>
      <c r="K3" s="865"/>
      <c r="L3" s="338">
        <v>43485</v>
      </c>
      <c r="M3" s="338"/>
      <c r="N3" s="1076" t="s">
        <v>4559</v>
      </c>
      <c r="O3" s="52" t="s">
        <v>131</v>
      </c>
      <c r="P3" s="52" t="s">
        <v>89</v>
      </c>
      <c r="Q3" s="47">
        <v>43480</v>
      </c>
      <c r="R3" s="47">
        <v>43480</v>
      </c>
      <c r="S3" s="52">
        <f ca="1" t="shared" ref="S3:S32" si="1">TODAY()-R3</f>
        <v>424</v>
      </c>
      <c r="T3" s="52" t="s">
        <v>106</v>
      </c>
      <c r="U3" s="459" t="s">
        <v>4560</v>
      </c>
    </row>
    <row r="4" s="796" customFormat="1" ht="23.1" customHeight="1" spans="1:21">
      <c r="A4" s="494">
        <v>2</v>
      </c>
      <c r="B4" s="1224" t="s">
        <v>39</v>
      </c>
      <c r="C4" s="1026" t="s">
        <v>4561</v>
      </c>
      <c r="D4" s="43" t="s">
        <v>248</v>
      </c>
      <c r="E4" s="43">
        <v>478800</v>
      </c>
      <c r="F4" s="43" t="s">
        <v>4562</v>
      </c>
      <c r="G4" s="136">
        <v>43455</v>
      </c>
      <c r="H4" s="493">
        <v>43464</v>
      </c>
      <c r="I4" s="52">
        <f ca="1" t="shared" si="0"/>
        <v>440</v>
      </c>
      <c r="J4" s="959" t="s">
        <v>344</v>
      </c>
      <c r="K4" s="865"/>
      <c r="L4" s="338">
        <v>43487</v>
      </c>
      <c r="M4" s="338"/>
      <c r="N4" s="1076" t="s">
        <v>4563</v>
      </c>
      <c r="O4" s="52" t="s">
        <v>2361</v>
      </c>
      <c r="P4" s="52" t="s">
        <v>84</v>
      </c>
      <c r="Q4" s="47">
        <v>43458</v>
      </c>
      <c r="R4" s="47">
        <v>43458</v>
      </c>
      <c r="S4" s="52">
        <f ca="1" t="shared" si="1"/>
        <v>446</v>
      </c>
      <c r="T4" s="52" t="s">
        <v>47</v>
      </c>
      <c r="U4" s="459" t="s">
        <v>4564</v>
      </c>
    </row>
    <row r="5" s="795" customFormat="1" ht="23.1" customHeight="1" spans="1:21">
      <c r="A5" s="494">
        <v>3</v>
      </c>
      <c r="B5" s="1223" t="s">
        <v>39</v>
      </c>
      <c r="C5" s="1026" t="s">
        <v>4561</v>
      </c>
      <c r="D5" s="55" t="s">
        <v>248</v>
      </c>
      <c r="E5" s="55">
        <v>478800</v>
      </c>
      <c r="F5" s="55" t="s">
        <v>4565</v>
      </c>
      <c r="G5" s="132">
        <v>43483</v>
      </c>
      <c r="H5" s="1074">
        <v>43489</v>
      </c>
      <c r="I5" s="48">
        <f ca="1" t="shared" si="0"/>
        <v>415</v>
      </c>
      <c r="J5" s="688" t="s">
        <v>344</v>
      </c>
      <c r="K5" s="863"/>
      <c r="L5" s="338">
        <v>43493</v>
      </c>
      <c r="M5" s="339"/>
      <c r="N5" s="354" t="s">
        <v>4566</v>
      </c>
      <c r="O5" s="70" t="s">
        <v>225</v>
      </c>
      <c r="P5" s="48" t="s">
        <v>84</v>
      </c>
      <c r="Q5" s="44">
        <v>43458</v>
      </c>
      <c r="R5" s="44">
        <v>43485</v>
      </c>
      <c r="S5" s="52">
        <f ca="1" t="shared" si="1"/>
        <v>419</v>
      </c>
      <c r="T5" s="48" t="s">
        <v>106</v>
      </c>
      <c r="U5" s="434" t="s">
        <v>4567</v>
      </c>
    </row>
    <row r="6" s="796" customFormat="1" ht="29.1" customHeight="1" spans="1:21">
      <c r="A6" s="494">
        <v>4</v>
      </c>
      <c r="B6" s="1224" t="s">
        <v>39</v>
      </c>
      <c r="C6" s="1026" t="s">
        <v>4555</v>
      </c>
      <c r="D6" s="43" t="s">
        <v>304</v>
      </c>
      <c r="E6" s="43">
        <v>442800</v>
      </c>
      <c r="F6" s="43" t="s">
        <v>4568</v>
      </c>
      <c r="G6" s="136">
        <v>43455</v>
      </c>
      <c r="H6" s="493">
        <v>43467</v>
      </c>
      <c r="I6" s="52">
        <f ca="1" t="shared" si="0"/>
        <v>437</v>
      </c>
      <c r="J6" s="959" t="s">
        <v>344</v>
      </c>
      <c r="K6" s="865"/>
      <c r="L6" s="338">
        <v>43522</v>
      </c>
      <c r="M6" s="338"/>
      <c r="N6" s="478" t="s">
        <v>4569</v>
      </c>
      <c r="O6" s="70" t="s">
        <v>846</v>
      </c>
      <c r="P6" s="48" t="s">
        <v>744</v>
      </c>
      <c r="Q6" s="44">
        <v>43475</v>
      </c>
      <c r="R6" s="44">
        <v>43475</v>
      </c>
      <c r="S6" s="52">
        <f ca="1" t="shared" si="1"/>
        <v>429</v>
      </c>
      <c r="T6" s="52" t="s">
        <v>47</v>
      </c>
      <c r="U6" s="459" t="s">
        <v>4570</v>
      </c>
    </row>
    <row r="7" s="796" customFormat="1" ht="23.1" customHeight="1" spans="1:21">
      <c r="A7" s="494">
        <v>5</v>
      </c>
      <c r="B7" s="1224" t="s">
        <v>39</v>
      </c>
      <c r="C7" s="1026" t="s">
        <v>290</v>
      </c>
      <c r="D7" s="55" t="s">
        <v>255</v>
      </c>
      <c r="E7" s="55">
        <v>442800</v>
      </c>
      <c r="F7" s="43" t="s">
        <v>4571</v>
      </c>
      <c r="G7" s="132">
        <v>43510</v>
      </c>
      <c r="H7" s="1074">
        <v>43516</v>
      </c>
      <c r="I7" s="48">
        <f ca="1" t="shared" si="0"/>
        <v>388</v>
      </c>
      <c r="J7" s="688" t="s">
        <v>344</v>
      </c>
      <c r="K7" s="863"/>
      <c r="L7" s="338">
        <v>43520</v>
      </c>
      <c r="M7" s="339"/>
      <c r="N7" s="1609" t="s">
        <v>4572</v>
      </c>
      <c r="O7" s="48" t="s">
        <v>1898</v>
      </c>
      <c r="P7" s="48" t="s">
        <v>84</v>
      </c>
      <c r="Q7" s="44">
        <v>43494</v>
      </c>
      <c r="R7" s="44">
        <v>43511</v>
      </c>
      <c r="S7" s="52">
        <f ca="1" t="shared" si="1"/>
        <v>393</v>
      </c>
      <c r="T7" s="52" t="s">
        <v>47</v>
      </c>
      <c r="U7" s="1081" t="s">
        <v>4573</v>
      </c>
    </row>
    <row r="8" s="796" customFormat="1" ht="23.1" customHeight="1" spans="1:21">
      <c r="A8" s="494">
        <v>6</v>
      </c>
      <c r="B8" s="1224" t="s">
        <v>39</v>
      </c>
      <c r="C8" s="1026" t="s">
        <v>290</v>
      </c>
      <c r="D8" s="55" t="s">
        <v>304</v>
      </c>
      <c r="E8" s="55">
        <v>442800</v>
      </c>
      <c r="F8" s="43" t="s">
        <v>4574</v>
      </c>
      <c r="G8" s="132">
        <v>43475</v>
      </c>
      <c r="H8" s="1074">
        <v>43487</v>
      </c>
      <c r="I8" s="52">
        <f ca="1" t="shared" si="0"/>
        <v>417</v>
      </c>
      <c r="J8" s="959" t="s">
        <v>344</v>
      </c>
      <c r="K8" s="865"/>
      <c r="L8" s="338">
        <v>43523</v>
      </c>
      <c r="M8" s="338"/>
      <c r="N8" s="1609" t="s">
        <v>4575</v>
      </c>
      <c r="O8" s="1609" t="s">
        <v>846</v>
      </c>
      <c r="P8" s="48" t="s">
        <v>744</v>
      </c>
      <c r="Q8" s="44">
        <v>43512</v>
      </c>
      <c r="R8" s="44">
        <v>43512</v>
      </c>
      <c r="S8" s="48">
        <f ca="1" t="shared" si="1"/>
        <v>392</v>
      </c>
      <c r="T8" s="52" t="s">
        <v>106</v>
      </c>
      <c r="U8" s="459" t="s">
        <v>4576</v>
      </c>
    </row>
    <row r="9" s="796" customFormat="1" ht="23.1" customHeight="1" spans="1:21">
      <c r="A9" s="494">
        <v>7</v>
      </c>
      <c r="B9" s="1224" t="s">
        <v>39</v>
      </c>
      <c r="C9" s="1026" t="s">
        <v>290</v>
      </c>
      <c r="D9" s="43" t="s">
        <v>255</v>
      </c>
      <c r="E9" s="43">
        <v>442800</v>
      </c>
      <c r="F9" s="43" t="s">
        <v>4577</v>
      </c>
      <c r="G9" s="136">
        <v>43516</v>
      </c>
      <c r="H9" s="1074">
        <v>43533</v>
      </c>
      <c r="I9" s="52">
        <f ca="1" t="shared" si="0"/>
        <v>371</v>
      </c>
      <c r="J9" s="959" t="s">
        <v>344</v>
      </c>
      <c r="K9" s="865"/>
      <c r="L9" s="338">
        <v>43536</v>
      </c>
      <c r="M9" s="338"/>
      <c r="N9" s="1609" t="s">
        <v>4578</v>
      </c>
      <c r="O9" s="48" t="s">
        <v>225</v>
      </c>
      <c r="P9" s="48" t="s">
        <v>84</v>
      </c>
      <c r="Q9" s="44">
        <v>43520</v>
      </c>
      <c r="R9" s="44">
        <v>43520</v>
      </c>
      <c r="S9" s="48">
        <f ca="1" t="shared" si="1"/>
        <v>384</v>
      </c>
      <c r="T9" s="52" t="s">
        <v>106</v>
      </c>
      <c r="U9" s="1081" t="s">
        <v>4579</v>
      </c>
    </row>
    <row r="10" s="795" customFormat="1" ht="23.1" customHeight="1" spans="1:21">
      <c r="A10" s="494">
        <v>8</v>
      </c>
      <c r="B10" s="1224" t="s">
        <v>39</v>
      </c>
      <c r="C10" s="1026" t="s">
        <v>322</v>
      </c>
      <c r="D10" s="55" t="s">
        <v>50</v>
      </c>
      <c r="E10" s="55">
        <v>463800</v>
      </c>
      <c r="F10" s="43" t="s">
        <v>4580</v>
      </c>
      <c r="G10" s="132">
        <v>43496</v>
      </c>
      <c r="H10" s="1074">
        <v>43508</v>
      </c>
      <c r="I10" s="48">
        <f ca="1" t="shared" si="0"/>
        <v>396</v>
      </c>
      <c r="J10" s="688" t="s">
        <v>344</v>
      </c>
      <c r="K10" s="863"/>
      <c r="L10" s="339">
        <v>43552</v>
      </c>
      <c r="M10" s="339" t="s">
        <v>52</v>
      </c>
      <c r="N10" s="478" t="s">
        <v>4581</v>
      </c>
      <c r="O10" s="478" t="s">
        <v>2440</v>
      </c>
      <c r="P10" s="48" t="s">
        <v>744</v>
      </c>
      <c r="Q10" s="44">
        <v>43529</v>
      </c>
      <c r="R10" s="44">
        <v>43539</v>
      </c>
      <c r="S10" s="48">
        <f ca="1" t="shared" si="1"/>
        <v>365</v>
      </c>
      <c r="T10" s="48" t="s">
        <v>106</v>
      </c>
      <c r="U10" s="1116" t="s">
        <v>881</v>
      </c>
    </row>
    <row r="11" s="795" customFormat="1" ht="23.1" customHeight="1" spans="1:22">
      <c r="A11" s="494">
        <v>9</v>
      </c>
      <c r="B11" s="1224" t="s">
        <v>39</v>
      </c>
      <c r="C11" s="1026" t="s">
        <v>333</v>
      </c>
      <c r="D11" s="55" t="s">
        <v>255</v>
      </c>
      <c r="E11" s="55">
        <v>463800</v>
      </c>
      <c r="F11" s="43" t="s">
        <v>4582</v>
      </c>
      <c r="G11" s="132">
        <v>43475</v>
      </c>
      <c r="H11" s="1074">
        <v>43481</v>
      </c>
      <c r="I11" s="48">
        <f ca="1" t="shared" si="0"/>
        <v>423</v>
      </c>
      <c r="J11" s="688" t="s">
        <v>4583</v>
      </c>
      <c r="K11" s="863"/>
      <c r="L11" s="339">
        <v>43487</v>
      </c>
      <c r="M11" s="339" t="s">
        <v>52</v>
      </c>
      <c r="N11" s="1609" t="s">
        <v>4584</v>
      </c>
      <c r="O11" s="48" t="s">
        <v>70</v>
      </c>
      <c r="P11" s="48" t="s">
        <v>59</v>
      </c>
      <c r="Q11" s="44">
        <v>43538</v>
      </c>
      <c r="R11" s="44">
        <v>43539</v>
      </c>
      <c r="S11" s="48">
        <f ca="1" t="shared" si="1"/>
        <v>365</v>
      </c>
      <c r="T11" s="48" t="s">
        <v>47</v>
      </c>
      <c r="U11" s="1116" t="s">
        <v>2570</v>
      </c>
      <c r="V11" s="389" t="s">
        <v>4585</v>
      </c>
    </row>
    <row r="12" s="795" customFormat="1" ht="23.1" customHeight="1" spans="1:22">
      <c r="A12" s="494">
        <v>10</v>
      </c>
      <c r="B12" s="1224" t="s">
        <v>39</v>
      </c>
      <c r="C12" s="1026" t="s">
        <v>221</v>
      </c>
      <c r="D12" s="55" t="s">
        <v>328</v>
      </c>
      <c r="E12" s="55">
        <v>409800</v>
      </c>
      <c r="F12" s="43" t="s">
        <v>4586</v>
      </c>
      <c r="G12" s="132">
        <v>43512</v>
      </c>
      <c r="H12" s="1074">
        <v>43542</v>
      </c>
      <c r="I12" s="52">
        <f ca="1" t="shared" si="0"/>
        <v>362</v>
      </c>
      <c r="J12" s="959" t="s">
        <v>344</v>
      </c>
      <c r="K12" s="863"/>
      <c r="L12" s="339">
        <v>43523</v>
      </c>
      <c r="M12" s="339"/>
      <c r="N12" s="478" t="s">
        <v>4587</v>
      </c>
      <c r="O12" s="478" t="s">
        <v>80</v>
      </c>
      <c r="P12" s="48" t="s">
        <v>84</v>
      </c>
      <c r="Q12" s="44">
        <v>43494</v>
      </c>
      <c r="R12" s="44">
        <v>43513</v>
      </c>
      <c r="S12" s="48">
        <f ca="1" t="shared" si="1"/>
        <v>391</v>
      </c>
      <c r="T12" s="48" t="s">
        <v>106</v>
      </c>
      <c r="U12" s="1116" t="s">
        <v>3734</v>
      </c>
      <c r="V12" s="389" t="s">
        <v>2575</v>
      </c>
    </row>
    <row r="13" s="795" customFormat="1" ht="23.1" customHeight="1" spans="1:21">
      <c r="A13" s="494">
        <v>11</v>
      </c>
      <c r="B13" s="1224" t="s">
        <v>39</v>
      </c>
      <c r="C13" s="1026" t="s">
        <v>333</v>
      </c>
      <c r="D13" s="940" t="s">
        <v>248</v>
      </c>
      <c r="E13" s="940">
        <v>463800</v>
      </c>
      <c r="F13" s="43" t="s">
        <v>4588</v>
      </c>
      <c r="G13" s="1564">
        <v>43533</v>
      </c>
      <c r="H13" s="1564">
        <v>43542</v>
      </c>
      <c r="I13" s="1568">
        <f ca="1" t="shared" si="0"/>
        <v>362</v>
      </c>
      <c r="J13" s="959" t="s">
        <v>344</v>
      </c>
      <c r="K13" s="863"/>
      <c r="L13" s="339">
        <v>43552</v>
      </c>
      <c r="M13" s="339"/>
      <c r="N13" s="327" t="s">
        <v>4589</v>
      </c>
      <c r="O13" s="81" t="s">
        <v>131</v>
      </c>
      <c r="P13" s="52" t="s">
        <v>89</v>
      </c>
      <c r="Q13" s="44">
        <v>43492</v>
      </c>
      <c r="R13" s="44">
        <v>43539</v>
      </c>
      <c r="S13" s="48">
        <f ca="1" t="shared" si="1"/>
        <v>365</v>
      </c>
      <c r="T13" s="48" t="s">
        <v>106</v>
      </c>
      <c r="U13" s="1116" t="s">
        <v>3734</v>
      </c>
    </row>
    <row r="14" s="795" customFormat="1" ht="23.1" customHeight="1" spans="1:21">
      <c r="A14" s="494">
        <v>12</v>
      </c>
      <c r="B14" s="1224" t="s">
        <v>39</v>
      </c>
      <c r="C14" s="910" t="s">
        <v>342</v>
      </c>
      <c r="D14" s="55" t="s">
        <v>248</v>
      </c>
      <c r="E14" s="55">
        <v>506800</v>
      </c>
      <c r="F14" s="43" t="s">
        <v>4590</v>
      </c>
      <c r="G14" s="132">
        <v>43512</v>
      </c>
      <c r="H14" s="1074">
        <v>43530</v>
      </c>
      <c r="I14" s="52">
        <f ca="1" t="shared" si="0"/>
        <v>374</v>
      </c>
      <c r="J14" s="959" t="s">
        <v>344</v>
      </c>
      <c r="K14" s="561" t="s">
        <v>4591</v>
      </c>
      <c r="L14" s="339">
        <v>43562</v>
      </c>
      <c r="M14" s="339"/>
      <c r="N14" s="478" t="s">
        <v>4592</v>
      </c>
      <c r="O14" s="478" t="s">
        <v>225</v>
      </c>
      <c r="P14" s="48" t="s">
        <v>84</v>
      </c>
      <c r="Q14" s="44">
        <v>43552</v>
      </c>
      <c r="R14" s="44">
        <v>43552</v>
      </c>
      <c r="S14" s="48">
        <f ca="1" t="shared" si="1"/>
        <v>352</v>
      </c>
      <c r="T14" s="48" t="s">
        <v>106</v>
      </c>
      <c r="U14" s="1116" t="s">
        <v>909</v>
      </c>
    </row>
    <row r="15" s="796" customFormat="1" ht="23.1" customHeight="1" spans="1:21">
      <c r="A15" s="494">
        <v>13</v>
      </c>
      <c r="B15" s="1224" t="s">
        <v>39</v>
      </c>
      <c r="C15" s="1026" t="s">
        <v>290</v>
      </c>
      <c r="D15" s="55" t="s">
        <v>304</v>
      </c>
      <c r="E15" s="55">
        <v>433800</v>
      </c>
      <c r="F15" s="55" t="s">
        <v>4593</v>
      </c>
      <c r="G15" s="132">
        <v>43550</v>
      </c>
      <c r="H15" s="1074">
        <v>43568</v>
      </c>
      <c r="I15" s="52">
        <f ca="1" t="shared" si="0"/>
        <v>336</v>
      </c>
      <c r="J15" s="959" t="s">
        <v>344</v>
      </c>
      <c r="K15" s="865"/>
      <c r="L15" s="338">
        <v>43573</v>
      </c>
      <c r="M15" s="338" t="s">
        <v>52</v>
      </c>
      <c r="N15" s="1609" t="s">
        <v>4594</v>
      </c>
      <c r="O15" s="1609" t="s">
        <v>2774</v>
      </c>
      <c r="P15" s="48" t="s">
        <v>84</v>
      </c>
      <c r="Q15" s="44">
        <v>43569</v>
      </c>
      <c r="R15" s="44">
        <v>43570</v>
      </c>
      <c r="S15" s="48">
        <f ca="1" t="shared" si="1"/>
        <v>334</v>
      </c>
      <c r="T15" s="52" t="s">
        <v>106</v>
      </c>
      <c r="U15" s="1081"/>
    </row>
    <row r="16" s="796" customFormat="1" ht="23.1" customHeight="1" spans="1:21">
      <c r="A16" s="494">
        <v>14</v>
      </c>
      <c r="B16" s="1224" t="s">
        <v>39</v>
      </c>
      <c r="C16" s="1026" t="s">
        <v>247</v>
      </c>
      <c r="D16" s="55" t="s">
        <v>248</v>
      </c>
      <c r="E16" s="55">
        <v>418800</v>
      </c>
      <c r="F16" s="43" t="s">
        <v>4595</v>
      </c>
      <c r="G16" s="132">
        <v>43496</v>
      </c>
      <c r="H16" s="1074">
        <v>43514</v>
      </c>
      <c r="I16" s="52">
        <f ca="1" t="shared" si="0"/>
        <v>390</v>
      </c>
      <c r="J16" s="959" t="s">
        <v>4596</v>
      </c>
      <c r="K16" s="865"/>
      <c r="L16" s="338">
        <v>43579</v>
      </c>
      <c r="M16" s="338" t="s">
        <v>52</v>
      </c>
      <c r="N16" s="1609" t="s">
        <v>4597</v>
      </c>
      <c r="O16" s="48" t="s">
        <v>45</v>
      </c>
      <c r="P16" s="48" t="s">
        <v>59</v>
      </c>
      <c r="Q16" s="44">
        <v>43572</v>
      </c>
      <c r="R16" s="44">
        <v>43572</v>
      </c>
      <c r="S16" s="48">
        <f ca="1" t="shared" si="1"/>
        <v>332</v>
      </c>
      <c r="T16" s="52" t="s">
        <v>47</v>
      </c>
      <c r="U16" s="1081" t="s">
        <v>1655</v>
      </c>
    </row>
    <row r="17" s="795" customFormat="1" ht="23.1" customHeight="1" spans="1:21">
      <c r="A17" s="494">
        <v>15</v>
      </c>
      <c r="B17" s="1224" t="s">
        <v>39</v>
      </c>
      <c r="C17" s="1026" t="s">
        <v>221</v>
      </c>
      <c r="D17" s="55" t="s">
        <v>328</v>
      </c>
      <c r="E17" s="55">
        <v>409800</v>
      </c>
      <c r="F17" s="1427" t="s">
        <v>4598</v>
      </c>
      <c r="G17" s="1227">
        <v>43557</v>
      </c>
      <c r="H17" s="1074">
        <v>43570</v>
      </c>
      <c r="I17" s="52">
        <f ca="1" t="shared" si="0"/>
        <v>334</v>
      </c>
      <c r="J17" s="959" t="s">
        <v>344</v>
      </c>
      <c r="K17" s="863"/>
      <c r="L17" s="339">
        <v>43579</v>
      </c>
      <c r="M17" s="339"/>
      <c r="N17" s="478" t="s">
        <v>4599</v>
      </c>
      <c r="O17" s="478" t="s">
        <v>912</v>
      </c>
      <c r="P17" s="48" t="s">
        <v>46</v>
      </c>
      <c r="Q17" s="44">
        <v>43568</v>
      </c>
      <c r="R17" s="44">
        <v>43569</v>
      </c>
      <c r="S17" s="48">
        <f ca="1" t="shared" si="1"/>
        <v>335</v>
      </c>
      <c r="T17" s="48" t="s">
        <v>47</v>
      </c>
      <c r="U17" s="1116" t="s">
        <v>1658</v>
      </c>
    </row>
    <row r="18" s="796" customFormat="1" ht="23.1" customHeight="1" spans="1:21">
      <c r="A18" s="494">
        <v>16</v>
      </c>
      <c r="B18" s="1224" t="s">
        <v>39</v>
      </c>
      <c r="C18" s="1026" t="s">
        <v>247</v>
      </c>
      <c r="D18" s="55" t="s">
        <v>248</v>
      </c>
      <c r="E18" s="55">
        <v>409800</v>
      </c>
      <c r="F18" s="43" t="s">
        <v>4600</v>
      </c>
      <c r="G18" s="132">
        <v>43530</v>
      </c>
      <c r="H18" s="1074">
        <v>43536</v>
      </c>
      <c r="I18" s="52">
        <f ca="1" t="shared" si="0"/>
        <v>368</v>
      </c>
      <c r="J18" s="959" t="s">
        <v>4601</v>
      </c>
      <c r="K18" s="865"/>
      <c r="L18" s="338">
        <v>43579</v>
      </c>
      <c r="M18" s="339"/>
      <c r="N18" s="1609" t="s">
        <v>4602</v>
      </c>
      <c r="O18" s="48" t="s">
        <v>912</v>
      </c>
      <c r="P18" s="48" t="s">
        <v>46</v>
      </c>
      <c r="Q18" s="44">
        <v>43572</v>
      </c>
      <c r="R18" s="44">
        <v>43572</v>
      </c>
      <c r="S18" s="48">
        <f ca="1" t="shared" si="1"/>
        <v>332</v>
      </c>
      <c r="T18" s="52" t="s">
        <v>47</v>
      </c>
      <c r="U18" s="1081" t="s">
        <v>1655</v>
      </c>
    </row>
    <row r="19" s="795" customFormat="1" ht="23.1" customHeight="1" spans="1:21">
      <c r="A19" s="494">
        <v>17</v>
      </c>
      <c r="B19" s="1224" t="s">
        <v>39</v>
      </c>
      <c r="C19" s="1026" t="s">
        <v>333</v>
      </c>
      <c r="D19" s="55" t="s">
        <v>248</v>
      </c>
      <c r="E19" s="55">
        <v>463800</v>
      </c>
      <c r="F19" s="43" t="s">
        <v>4603</v>
      </c>
      <c r="G19" s="1227">
        <v>43566</v>
      </c>
      <c r="H19" s="1074">
        <v>43570</v>
      </c>
      <c r="I19" s="52">
        <f ca="1" t="shared" si="0"/>
        <v>334</v>
      </c>
      <c r="J19" s="959" t="s">
        <v>344</v>
      </c>
      <c r="K19" s="863"/>
      <c r="L19" s="339">
        <v>43585</v>
      </c>
      <c r="M19" s="339"/>
      <c r="N19" s="327" t="s">
        <v>4604</v>
      </c>
      <c r="O19" s="81" t="s">
        <v>88</v>
      </c>
      <c r="P19" s="52" t="s">
        <v>89</v>
      </c>
      <c r="Q19" s="44">
        <v>43582</v>
      </c>
      <c r="R19" s="44">
        <v>43582</v>
      </c>
      <c r="S19" s="48">
        <f ca="1" t="shared" si="1"/>
        <v>322</v>
      </c>
      <c r="T19" s="48" t="s">
        <v>47</v>
      </c>
      <c r="U19" s="1116" t="s">
        <v>946</v>
      </c>
    </row>
    <row r="20" s="796" customFormat="1" ht="23.1" customHeight="1" spans="1:21">
      <c r="A20" s="494">
        <v>18</v>
      </c>
      <c r="B20" s="1224" t="s">
        <v>39</v>
      </c>
      <c r="C20" s="1026" t="s">
        <v>247</v>
      </c>
      <c r="D20" s="55" t="s">
        <v>248</v>
      </c>
      <c r="E20" s="55">
        <v>409800</v>
      </c>
      <c r="F20" s="940" t="s">
        <v>4605</v>
      </c>
      <c r="G20" s="132">
        <v>43526</v>
      </c>
      <c r="H20" s="1074">
        <v>43538</v>
      </c>
      <c r="I20" s="52">
        <f ca="1" t="shared" si="0"/>
        <v>366</v>
      </c>
      <c r="J20" s="959" t="s">
        <v>344</v>
      </c>
      <c r="K20" s="865"/>
      <c r="L20" s="338">
        <v>43581</v>
      </c>
      <c r="M20" s="338" t="s">
        <v>52</v>
      </c>
      <c r="N20" s="1609" t="s">
        <v>4606</v>
      </c>
      <c r="O20" s="48" t="s">
        <v>12</v>
      </c>
      <c r="P20" s="48" t="s">
        <v>59</v>
      </c>
      <c r="Q20" s="44">
        <v>43580</v>
      </c>
      <c r="R20" s="44">
        <v>43580</v>
      </c>
      <c r="S20" s="48">
        <f ca="1" t="shared" si="1"/>
        <v>324</v>
      </c>
      <c r="T20" s="52" t="s">
        <v>47</v>
      </c>
      <c r="U20" s="1081" t="s">
        <v>3793</v>
      </c>
    </row>
    <row r="21" s="796" customFormat="1" ht="23.1" customHeight="1" spans="1:21">
      <c r="A21" s="494">
        <v>19</v>
      </c>
      <c r="B21" s="1224" t="s">
        <v>39</v>
      </c>
      <c r="C21" s="1026" t="s">
        <v>290</v>
      </c>
      <c r="D21" s="55" t="s">
        <v>248</v>
      </c>
      <c r="E21" s="55">
        <v>433800</v>
      </c>
      <c r="F21" s="940" t="s">
        <v>4607</v>
      </c>
      <c r="G21" s="132">
        <v>43533</v>
      </c>
      <c r="H21" s="1074">
        <v>43542</v>
      </c>
      <c r="I21" s="52">
        <f ca="1" t="shared" si="0"/>
        <v>362</v>
      </c>
      <c r="J21" s="959" t="s">
        <v>344</v>
      </c>
      <c r="K21" s="865"/>
      <c r="L21" s="338">
        <v>43581</v>
      </c>
      <c r="M21" s="338"/>
      <c r="N21" s="1609" t="s">
        <v>4608</v>
      </c>
      <c r="O21" s="48" t="s">
        <v>192</v>
      </c>
      <c r="P21" s="48" t="s">
        <v>84</v>
      </c>
      <c r="Q21" s="44">
        <v>43565</v>
      </c>
      <c r="R21" s="44">
        <v>43589</v>
      </c>
      <c r="S21" s="48">
        <f ca="1" t="shared" si="1"/>
        <v>315</v>
      </c>
      <c r="T21" s="52" t="s">
        <v>47</v>
      </c>
      <c r="U21" s="1081" t="s">
        <v>4609</v>
      </c>
    </row>
    <row r="22" s="796" customFormat="1" ht="23.1" customHeight="1" spans="1:21">
      <c r="A22" s="494">
        <v>20</v>
      </c>
      <c r="B22" s="1224" t="s">
        <v>39</v>
      </c>
      <c r="C22" s="1026" t="s">
        <v>290</v>
      </c>
      <c r="D22" s="940" t="s">
        <v>251</v>
      </c>
      <c r="E22" s="55">
        <v>433800</v>
      </c>
      <c r="F22" s="43" t="s">
        <v>4610</v>
      </c>
      <c r="G22" s="1601">
        <v>43533</v>
      </c>
      <c r="H22" s="1074">
        <v>43542</v>
      </c>
      <c r="I22" s="52">
        <f ca="1" t="shared" si="0"/>
        <v>362</v>
      </c>
      <c r="J22" s="959" t="s">
        <v>344</v>
      </c>
      <c r="K22" s="865"/>
      <c r="L22" s="338">
        <v>43593</v>
      </c>
      <c r="M22" s="338"/>
      <c r="N22" s="1609" t="s">
        <v>4611</v>
      </c>
      <c r="O22" s="48" t="s">
        <v>45</v>
      </c>
      <c r="P22" s="48" t="s">
        <v>59</v>
      </c>
      <c r="Q22" s="44">
        <v>43588</v>
      </c>
      <c r="R22" s="44">
        <v>43588</v>
      </c>
      <c r="S22" s="48">
        <f ca="1" t="shared" si="1"/>
        <v>316</v>
      </c>
      <c r="T22" s="52" t="s">
        <v>106</v>
      </c>
      <c r="U22" s="1081" t="s">
        <v>4609</v>
      </c>
    </row>
    <row r="23" s="796" customFormat="1" ht="23.1" customHeight="1" spans="1:21">
      <c r="A23" s="494">
        <v>21</v>
      </c>
      <c r="B23" s="1224" t="s">
        <v>39</v>
      </c>
      <c r="C23" s="1026" t="s">
        <v>247</v>
      </c>
      <c r="D23" s="55" t="s">
        <v>304</v>
      </c>
      <c r="E23" s="55">
        <v>409800</v>
      </c>
      <c r="F23" s="940" t="s">
        <v>4612</v>
      </c>
      <c r="G23" s="132">
        <v>43550</v>
      </c>
      <c r="H23" s="1074">
        <v>43568</v>
      </c>
      <c r="I23" s="52">
        <f ca="1" t="shared" si="0"/>
        <v>336</v>
      </c>
      <c r="J23" s="959" t="s">
        <v>344</v>
      </c>
      <c r="K23" s="865"/>
      <c r="L23" s="338">
        <v>43581</v>
      </c>
      <c r="M23" s="338" t="s">
        <v>52</v>
      </c>
      <c r="N23" s="1609" t="s">
        <v>4613</v>
      </c>
      <c r="O23" s="48" t="s">
        <v>912</v>
      </c>
      <c r="P23" s="48" t="s">
        <v>46</v>
      </c>
      <c r="Q23" s="44">
        <v>43594</v>
      </c>
      <c r="R23" s="44">
        <v>43594</v>
      </c>
      <c r="S23" s="48">
        <f ca="1" t="shared" si="1"/>
        <v>310</v>
      </c>
      <c r="T23" s="52" t="s">
        <v>47</v>
      </c>
      <c r="U23" s="1081" t="s">
        <v>2677</v>
      </c>
    </row>
    <row r="24" s="796" customFormat="1" ht="23.1" customHeight="1" spans="1:21">
      <c r="A24" s="494">
        <v>22</v>
      </c>
      <c r="B24" s="1224" t="s">
        <v>39</v>
      </c>
      <c r="C24" s="1026" t="s">
        <v>290</v>
      </c>
      <c r="D24" s="55" t="s">
        <v>248</v>
      </c>
      <c r="E24" s="55">
        <v>433800</v>
      </c>
      <c r="F24" s="940" t="s">
        <v>4614</v>
      </c>
      <c r="G24" s="132">
        <v>43518</v>
      </c>
      <c r="H24" s="1074">
        <v>43538</v>
      </c>
      <c r="I24" s="52">
        <f ca="1" t="shared" si="0"/>
        <v>366</v>
      </c>
      <c r="J24" s="959" t="s">
        <v>344</v>
      </c>
      <c r="K24" s="865"/>
      <c r="L24" s="338">
        <v>43605</v>
      </c>
      <c r="M24" s="339" t="s">
        <v>52</v>
      </c>
      <c r="N24" s="1609" t="s">
        <v>4615</v>
      </c>
      <c r="O24" s="48" t="s">
        <v>45</v>
      </c>
      <c r="P24" s="48" t="s">
        <v>59</v>
      </c>
      <c r="Q24" s="44">
        <v>43588</v>
      </c>
      <c r="R24" s="44">
        <v>43588</v>
      </c>
      <c r="S24" s="48">
        <f ca="1" t="shared" si="1"/>
        <v>316</v>
      </c>
      <c r="T24" s="52" t="s">
        <v>47</v>
      </c>
      <c r="U24" s="1081" t="s">
        <v>4616</v>
      </c>
    </row>
    <row r="25" s="795" customFormat="1" ht="23.1" customHeight="1" spans="1:21">
      <c r="A25" s="494">
        <v>23</v>
      </c>
      <c r="B25" s="1224" t="s">
        <v>39</v>
      </c>
      <c r="C25" s="1026" t="s">
        <v>333</v>
      </c>
      <c r="D25" s="55" t="s">
        <v>304</v>
      </c>
      <c r="E25" s="55">
        <v>463800</v>
      </c>
      <c r="F25" s="43" t="s">
        <v>4617</v>
      </c>
      <c r="G25" s="1074">
        <v>43554</v>
      </c>
      <c r="H25" s="1074">
        <v>43563</v>
      </c>
      <c r="I25" s="52">
        <f ca="1" t="shared" si="0"/>
        <v>341</v>
      </c>
      <c r="J25" s="959" t="s">
        <v>344</v>
      </c>
      <c r="K25" s="863"/>
      <c r="L25" s="339">
        <v>43604</v>
      </c>
      <c r="M25" s="339" t="s">
        <v>52</v>
      </c>
      <c r="N25" s="1247" t="s">
        <v>4618</v>
      </c>
      <c r="O25" s="1248" t="s">
        <v>105</v>
      </c>
      <c r="P25" s="1249" t="s">
        <v>46</v>
      </c>
      <c r="Q25" s="44">
        <v>43596</v>
      </c>
      <c r="R25" s="44">
        <v>43596</v>
      </c>
      <c r="S25" s="48">
        <f ca="1" t="shared" si="1"/>
        <v>308</v>
      </c>
      <c r="T25" s="48" t="s">
        <v>47</v>
      </c>
      <c r="U25" s="1081" t="s">
        <v>2684</v>
      </c>
    </row>
    <row r="26" s="796" customFormat="1" ht="23.1" customHeight="1" spans="1:21">
      <c r="A26" s="494">
        <v>24</v>
      </c>
      <c r="B26" s="1224" t="s">
        <v>39</v>
      </c>
      <c r="C26" s="1026" t="s">
        <v>247</v>
      </c>
      <c r="D26" s="940" t="s">
        <v>304</v>
      </c>
      <c r="E26" s="55">
        <v>409800</v>
      </c>
      <c r="F26" s="940" t="s">
        <v>4619</v>
      </c>
      <c r="G26" s="1601">
        <v>43533</v>
      </c>
      <c r="H26" s="1601">
        <v>43542</v>
      </c>
      <c r="I26" s="52">
        <f ca="1" t="shared" si="0"/>
        <v>362</v>
      </c>
      <c r="J26" s="959" t="s">
        <v>4620</v>
      </c>
      <c r="K26" s="865"/>
      <c r="L26" s="338">
        <v>43581</v>
      </c>
      <c r="M26" s="339" t="s">
        <v>52</v>
      </c>
      <c r="N26" s="1609" t="s">
        <v>4621</v>
      </c>
      <c r="O26" s="48" t="s">
        <v>45</v>
      </c>
      <c r="P26" s="48" t="s">
        <v>59</v>
      </c>
      <c r="Q26" s="44">
        <v>43603</v>
      </c>
      <c r="R26" s="44">
        <v>43603</v>
      </c>
      <c r="S26" s="48">
        <f ca="1" t="shared" si="1"/>
        <v>301</v>
      </c>
      <c r="T26" s="52" t="s">
        <v>106</v>
      </c>
      <c r="U26" s="1081"/>
    </row>
    <row r="27" s="795" customFormat="1" ht="23.1" customHeight="1" spans="1:21">
      <c r="A27" s="494">
        <v>3</v>
      </c>
      <c r="B27" s="1224" t="s">
        <v>39</v>
      </c>
      <c r="C27" s="1026" t="s">
        <v>221</v>
      </c>
      <c r="D27" s="940" t="s">
        <v>41</v>
      </c>
      <c r="E27" s="1228">
        <v>409800</v>
      </c>
      <c r="F27" s="55" t="s">
        <v>4622</v>
      </c>
      <c r="G27" s="1601">
        <v>43550</v>
      </c>
      <c r="H27" s="1074">
        <v>43572</v>
      </c>
      <c r="I27" s="52">
        <f ca="1" t="shared" si="0"/>
        <v>332</v>
      </c>
      <c r="J27" s="959" t="s">
        <v>344</v>
      </c>
      <c r="K27" s="863"/>
      <c r="L27" s="339" t="s">
        <v>4623</v>
      </c>
      <c r="M27" s="339"/>
      <c r="N27" s="962" t="s">
        <v>4624</v>
      </c>
      <c r="O27" s="478" t="s">
        <v>109</v>
      </c>
      <c r="P27" s="48" t="s">
        <v>89</v>
      </c>
      <c r="Q27" s="44">
        <v>43610</v>
      </c>
      <c r="R27" s="44">
        <v>43611</v>
      </c>
      <c r="S27" s="48">
        <f ca="1" t="shared" si="1"/>
        <v>293</v>
      </c>
      <c r="T27" s="48" t="s">
        <v>106</v>
      </c>
      <c r="U27" s="1116" t="s">
        <v>4625</v>
      </c>
    </row>
    <row r="28" s="796" customFormat="1" ht="23.1" customHeight="1" spans="1:21">
      <c r="A28" s="494">
        <v>26</v>
      </c>
      <c r="B28" s="1224" t="s">
        <v>39</v>
      </c>
      <c r="C28" s="1026" t="s">
        <v>4626</v>
      </c>
      <c r="D28" s="940" t="s">
        <v>251</v>
      </c>
      <c r="E28" s="1228">
        <v>433800</v>
      </c>
      <c r="F28" s="43" t="s">
        <v>4627</v>
      </c>
      <c r="G28" s="1601">
        <v>43551</v>
      </c>
      <c r="H28" s="1074">
        <v>43560</v>
      </c>
      <c r="I28" s="52">
        <f ca="1" t="shared" si="0"/>
        <v>344</v>
      </c>
      <c r="J28" s="959" t="s">
        <v>344</v>
      </c>
      <c r="K28" s="865"/>
      <c r="L28" s="338"/>
      <c r="M28" s="338"/>
      <c r="N28" s="962" t="s">
        <v>4628</v>
      </c>
      <c r="O28" s="48" t="s">
        <v>109</v>
      </c>
      <c r="P28" s="48" t="s">
        <v>89</v>
      </c>
      <c r="Q28" s="44">
        <v>43611</v>
      </c>
      <c r="R28" s="44">
        <v>43611</v>
      </c>
      <c r="S28" s="48">
        <f ca="1" t="shared" si="1"/>
        <v>293</v>
      </c>
      <c r="T28" s="52" t="s">
        <v>106</v>
      </c>
      <c r="U28" s="1081" t="s">
        <v>4625</v>
      </c>
    </row>
    <row r="29" s="795" customFormat="1" ht="23.1" customHeight="1" spans="1:22">
      <c r="A29" s="494">
        <v>3</v>
      </c>
      <c r="B29" s="1224" t="s">
        <v>39</v>
      </c>
      <c r="C29" s="1026" t="s">
        <v>221</v>
      </c>
      <c r="D29" s="55" t="s">
        <v>50</v>
      </c>
      <c r="E29" s="1228">
        <v>409800</v>
      </c>
      <c r="F29" s="1602" t="s">
        <v>4629</v>
      </c>
      <c r="G29" s="132">
        <v>43593</v>
      </c>
      <c r="H29" s="1074">
        <v>43611</v>
      </c>
      <c r="I29" s="52">
        <f ca="1" t="shared" si="0"/>
        <v>293</v>
      </c>
      <c r="J29" s="959" t="s">
        <v>344</v>
      </c>
      <c r="K29" s="863"/>
      <c r="L29" s="339">
        <v>43613</v>
      </c>
      <c r="M29" s="339"/>
      <c r="N29" s="1609" t="s">
        <v>4630</v>
      </c>
      <c r="O29" s="48" t="s">
        <v>80</v>
      </c>
      <c r="P29" s="48" t="s">
        <v>84</v>
      </c>
      <c r="Q29" s="44">
        <v>43576</v>
      </c>
      <c r="R29" s="44">
        <v>43594</v>
      </c>
      <c r="S29" s="48">
        <f ca="1" t="shared" si="1"/>
        <v>310</v>
      </c>
      <c r="T29" s="48" t="s">
        <v>47</v>
      </c>
      <c r="U29" s="1116" t="s">
        <v>1032</v>
      </c>
      <c r="V29" s="1257" t="s">
        <v>2725</v>
      </c>
    </row>
    <row r="30" s="796" customFormat="1" ht="23.1" customHeight="1" spans="1:22">
      <c r="A30" s="494">
        <v>7</v>
      </c>
      <c r="B30" s="1224" t="s">
        <v>39</v>
      </c>
      <c r="C30" s="1026" t="s">
        <v>247</v>
      </c>
      <c r="D30" s="43" t="s">
        <v>248</v>
      </c>
      <c r="E30" s="1229">
        <v>409800</v>
      </c>
      <c r="F30" s="55" t="s">
        <v>4631</v>
      </c>
      <c r="G30" s="136">
        <v>43593</v>
      </c>
      <c r="H30" s="493">
        <v>43610</v>
      </c>
      <c r="I30" s="52">
        <f ca="1" t="shared" si="0"/>
        <v>294</v>
      </c>
      <c r="J30" s="959" t="s">
        <v>344</v>
      </c>
      <c r="K30" s="865"/>
      <c r="L30" s="338">
        <v>43613</v>
      </c>
      <c r="M30" s="338"/>
      <c r="N30" s="1609" t="s">
        <v>4632</v>
      </c>
      <c r="O30" s="48" t="s">
        <v>225</v>
      </c>
      <c r="P30" s="48" t="s">
        <v>84</v>
      </c>
      <c r="Q30" s="44">
        <v>43588</v>
      </c>
      <c r="R30" s="44">
        <v>43594</v>
      </c>
      <c r="S30" s="48">
        <f ca="1" t="shared" si="1"/>
        <v>310</v>
      </c>
      <c r="T30" s="52" t="s">
        <v>47</v>
      </c>
      <c r="U30" s="1081" t="s">
        <v>2731</v>
      </c>
      <c r="V30" s="1257" t="s">
        <v>2725</v>
      </c>
    </row>
    <row r="31" s="796" customFormat="1" ht="23.1" customHeight="1" spans="1:21">
      <c r="A31" s="494">
        <v>10</v>
      </c>
      <c r="B31" s="1224" t="s">
        <v>39</v>
      </c>
      <c r="C31" s="1026" t="s">
        <v>247</v>
      </c>
      <c r="D31" s="55" t="s">
        <v>277</v>
      </c>
      <c r="E31" s="1228">
        <v>409800</v>
      </c>
      <c r="F31" s="55" t="s">
        <v>4633</v>
      </c>
      <c r="G31" s="132">
        <v>43602</v>
      </c>
      <c r="H31" s="1074">
        <v>43623</v>
      </c>
      <c r="I31" s="52">
        <f ca="1" t="shared" si="0"/>
        <v>281</v>
      </c>
      <c r="J31" s="959" t="s">
        <v>344</v>
      </c>
      <c r="K31" s="865"/>
      <c r="L31" s="338">
        <v>43628</v>
      </c>
      <c r="M31" s="338"/>
      <c r="N31" s="1609" t="s">
        <v>4634</v>
      </c>
      <c r="O31" s="48" t="s">
        <v>131</v>
      </c>
      <c r="P31" s="48" t="s">
        <v>84</v>
      </c>
      <c r="Q31" s="44">
        <v>43620</v>
      </c>
      <c r="R31" s="44">
        <v>43621</v>
      </c>
      <c r="S31" s="48">
        <f ca="1" t="shared" si="1"/>
        <v>283</v>
      </c>
      <c r="T31" s="48" t="s">
        <v>47</v>
      </c>
      <c r="U31" s="1081" t="s">
        <v>2737</v>
      </c>
    </row>
    <row r="32" s="795" customFormat="1" ht="23.1" customHeight="1" spans="1:22">
      <c r="A32" s="494">
        <v>3</v>
      </c>
      <c r="B32" s="1224" t="s">
        <v>39</v>
      </c>
      <c r="C32" s="1026" t="s">
        <v>221</v>
      </c>
      <c r="D32" s="55" t="s">
        <v>328</v>
      </c>
      <c r="E32" s="1228">
        <v>409800</v>
      </c>
      <c r="F32" s="1602" t="s">
        <v>4635</v>
      </c>
      <c r="G32" s="132">
        <v>43602</v>
      </c>
      <c r="H32" s="1074">
        <v>43609</v>
      </c>
      <c r="I32" s="52">
        <f ca="1" t="shared" si="0"/>
        <v>295</v>
      </c>
      <c r="J32" s="959" t="s">
        <v>344</v>
      </c>
      <c r="K32" s="863"/>
      <c r="L32" s="339">
        <v>43615</v>
      </c>
      <c r="M32" s="339"/>
      <c r="N32" s="1609" t="s">
        <v>4636</v>
      </c>
      <c r="O32" s="48" t="s">
        <v>225</v>
      </c>
      <c r="P32" s="48" t="s">
        <v>84</v>
      </c>
      <c r="Q32" s="44">
        <v>43624</v>
      </c>
      <c r="R32" s="44">
        <v>43625</v>
      </c>
      <c r="S32" s="48">
        <f ca="1" t="shared" si="1"/>
        <v>279</v>
      </c>
      <c r="T32" s="48" t="s">
        <v>47</v>
      </c>
      <c r="U32" s="1256" t="s">
        <v>2737</v>
      </c>
      <c r="V32" s="1257" t="s">
        <v>2747</v>
      </c>
    </row>
    <row r="33" s="796" customFormat="1" ht="23.1" customHeight="1" spans="1:21">
      <c r="A33" s="494">
        <v>17</v>
      </c>
      <c r="B33" s="1224" t="s">
        <v>39</v>
      </c>
      <c r="C33" s="1026" t="s">
        <v>290</v>
      </c>
      <c r="D33" s="217" t="s">
        <v>248</v>
      </c>
      <c r="E33" s="1384">
        <v>442800</v>
      </c>
      <c r="F33" s="217" t="s">
        <v>4637</v>
      </c>
      <c r="G33" s="527">
        <v>43475</v>
      </c>
      <c r="H33" s="217" t="s">
        <v>77</v>
      </c>
      <c r="I33" s="218" t="e">
        <f ca="1" t="shared" si="0"/>
        <v>#VALUE!</v>
      </c>
      <c r="J33" s="1035" t="s">
        <v>344</v>
      </c>
      <c r="K33" s="302" t="s">
        <v>4638</v>
      </c>
      <c r="L33" s="338"/>
      <c r="M33" s="338"/>
      <c r="N33" s="1609"/>
      <c r="O33" s="48"/>
      <c r="P33" s="48"/>
      <c r="Q33" s="44"/>
      <c r="R33" s="44"/>
      <c r="S33" s="48"/>
      <c r="T33" s="52"/>
      <c r="U33" s="1081" t="s">
        <v>4639</v>
      </c>
    </row>
    <row r="34" s="796" customFormat="1" ht="23.1" customHeight="1" spans="1:21">
      <c r="A34" s="494">
        <v>17</v>
      </c>
      <c r="B34" s="1224" t="s">
        <v>39</v>
      </c>
      <c r="C34" s="1026" t="s">
        <v>290</v>
      </c>
      <c r="D34" s="55" t="s">
        <v>248</v>
      </c>
      <c r="E34" s="1228">
        <v>433800</v>
      </c>
      <c r="F34" s="940" t="s">
        <v>4640</v>
      </c>
      <c r="G34" s="132">
        <v>43602</v>
      </c>
      <c r="H34" s="1074">
        <v>43607</v>
      </c>
      <c r="I34" s="52">
        <f ca="1" t="shared" si="0"/>
        <v>297</v>
      </c>
      <c r="J34" s="959" t="s">
        <v>344</v>
      </c>
      <c r="K34" s="865"/>
      <c r="L34" s="338">
        <v>43632</v>
      </c>
      <c r="M34" s="1402"/>
      <c r="N34" s="1402" t="s">
        <v>4641</v>
      </c>
      <c r="O34" s="1609" t="s">
        <v>912</v>
      </c>
      <c r="P34" s="48" t="s">
        <v>46</v>
      </c>
      <c r="Q34" s="44">
        <v>43622</v>
      </c>
      <c r="R34" s="44">
        <v>43622</v>
      </c>
      <c r="S34" s="48">
        <f ca="1" t="shared" ref="S34:S39" si="2">TODAY()-R34</f>
        <v>282</v>
      </c>
      <c r="T34" s="48" t="s">
        <v>47</v>
      </c>
      <c r="U34" s="1081" t="s">
        <v>2740</v>
      </c>
    </row>
    <row r="35" s="796" customFormat="1" ht="23.1" customHeight="1" spans="1:22">
      <c r="A35" s="494">
        <v>6</v>
      </c>
      <c r="B35" s="1224" t="s">
        <v>39</v>
      </c>
      <c r="C35" s="1026" t="s">
        <v>247</v>
      </c>
      <c r="D35" s="43" t="s">
        <v>304</v>
      </c>
      <c r="E35" s="1229">
        <v>409800</v>
      </c>
      <c r="F35" s="43" t="s">
        <v>4642</v>
      </c>
      <c r="G35" s="136">
        <v>43602</v>
      </c>
      <c r="H35" s="493">
        <v>43619</v>
      </c>
      <c r="I35" s="52">
        <f ca="1" t="shared" si="0"/>
        <v>285</v>
      </c>
      <c r="J35" s="959" t="s">
        <v>344</v>
      </c>
      <c r="K35" s="865"/>
      <c r="L35" s="338">
        <v>43615</v>
      </c>
      <c r="M35" s="338"/>
      <c r="N35" s="1609" t="s">
        <v>2536</v>
      </c>
      <c r="O35" s="48" t="s">
        <v>74</v>
      </c>
      <c r="P35" s="48" t="s">
        <v>46</v>
      </c>
      <c r="Q35" s="44">
        <v>43621</v>
      </c>
      <c r="R35" s="44">
        <v>43623</v>
      </c>
      <c r="S35" s="48">
        <f ca="1" t="shared" si="2"/>
        <v>281</v>
      </c>
      <c r="T35" s="52" t="s">
        <v>47</v>
      </c>
      <c r="U35" s="1081" t="s">
        <v>2740</v>
      </c>
      <c r="V35" s="1257" t="s">
        <v>2747</v>
      </c>
    </row>
    <row r="36" s="796" customFormat="1" ht="23.1" customHeight="1" spans="1:22">
      <c r="A36" s="494">
        <v>20</v>
      </c>
      <c r="B36" s="1224" t="s">
        <v>39</v>
      </c>
      <c r="C36" s="1026" t="s">
        <v>290</v>
      </c>
      <c r="D36" s="55" t="s">
        <v>251</v>
      </c>
      <c r="E36" s="1228">
        <v>433800</v>
      </c>
      <c r="F36" s="940" t="s">
        <v>4643</v>
      </c>
      <c r="G36" s="132">
        <v>43594</v>
      </c>
      <c r="H36" s="1074">
        <v>43611</v>
      </c>
      <c r="I36" s="52">
        <f ca="1" t="shared" si="0"/>
        <v>293</v>
      </c>
      <c r="J36" s="959" t="s">
        <v>344</v>
      </c>
      <c r="K36" s="865"/>
      <c r="L36" s="338">
        <v>43613</v>
      </c>
      <c r="M36" s="338"/>
      <c r="N36" s="1247" t="s">
        <v>4644</v>
      </c>
      <c r="O36" s="1248" t="s">
        <v>274</v>
      </c>
      <c r="P36" s="1249" t="s">
        <v>2814</v>
      </c>
      <c r="Q36" s="44">
        <v>43576</v>
      </c>
      <c r="R36" s="44">
        <v>43594</v>
      </c>
      <c r="S36" s="48">
        <f ca="1" t="shared" si="2"/>
        <v>310</v>
      </c>
      <c r="T36" s="52" t="s">
        <v>47</v>
      </c>
      <c r="U36" s="1081" t="s">
        <v>2740</v>
      </c>
      <c r="V36" s="1257" t="s">
        <v>2725</v>
      </c>
    </row>
    <row r="37" s="796" customFormat="1" ht="23.1" customHeight="1" spans="1:22">
      <c r="A37" s="494">
        <v>8</v>
      </c>
      <c r="B37" s="1224" t="s">
        <v>39</v>
      </c>
      <c r="C37" s="1026" t="s">
        <v>247</v>
      </c>
      <c r="D37" s="43" t="s">
        <v>248</v>
      </c>
      <c r="E37" s="1229">
        <v>409800</v>
      </c>
      <c r="F37" s="55" t="s">
        <v>4645</v>
      </c>
      <c r="G37" s="136">
        <v>43602</v>
      </c>
      <c r="H37" s="493">
        <v>43610</v>
      </c>
      <c r="I37" s="52">
        <f ca="1" t="shared" si="0"/>
        <v>294</v>
      </c>
      <c r="J37" s="959" t="s">
        <v>344</v>
      </c>
      <c r="K37" s="865"/>
      <c r="L37" s="338">
        <v>43613</v>
      </c>
      <c r="M37" s="338"/>
      <c r="N37" s="1609" t="s">
        <v>4646</v>
      </c>
      <c r="O37" s="48" t="s">
        <v>225</v>
      </c>
      <c r="P37" s="48" t="s">
        <v>84</v>
      </c>
      <c r="Q37" s="44">
        <v>43624</v>
      </c>
      <c r="R37" s="44">
        <v>43625</v>
      </c>
      <c r="S37" s="48">
        <f ca="1" t="shared" si="2"/>
        <v>279</v>
      </c>
      <c r="T37" s="52" t="s">
        <v>47</v>
      </c>
      <c r="U37" s="1081" t="s">
        <v>4647</v>
      </c>
      <c r="V37" s="1257" t="s">
        <v>2725</v>
      </c>
    </row>
    <row r="38" s="796" customFormat="1" ht="23.1" customHeight="1" spans="1:21">
      <c r="A38" s="494">
        <v>24</v>
      </c>
      <c r="B38" s="1224" t="s">
        <v>39</v>
      </c>
      <c r="C38" s="1026" t="s">
        <v>290</v>
      </c>
      <c r="D38" s="55" t="s">
        <v>248</v>
      </c>
      <c r="E38" s="1228">
        <v>433800</v>
      </c>
      <c r="F38" s="940" t="s">
        <v>4648</v>
      </c>
      <c r="G38" s="132">
        <v>43602</v>
      </c>
      <c r="H38" s="1074">
        <v>43611</v>
      </c>
      <c r="I38" s="52">
        <f ca="1" t="shared" si="0"/>
        <v>293</v>
      </c>
      <c r="J38" s="959" t="s">
        <v>344</v>
      </c>
      <c r="K38" s="865"/>
      <c r="L38" s="338">
        <v>43635</v>
      </c>
      <c r="M38" s="339"/>
      <c r="N38" s="1610" t="s">
        <v>4649</v>
      </c>
      <c r="O38" s="48" t="s">
        <v>109</v>
      </c>
      <c r="P38" s="48" t="s">
        <v>89</v>
      </c>
      <c r="Q38" s="44">
        <v>43625</v>
      </c>
      <c r="R38" s="44">
        <v>43625</v>
      </c>
      <c r="S38" s="48">
        <f ca="1" t="shared" si="2"/>
        <v>279</v>
      </c>
      <c r="T38" s="52" t="s">
        <v>47</v>
      </c>
      <c r="U38" s="1081" t="s">
        <v>3898</v>
      </c>
    </row>
    <row r="39" s="796" customFormat="1" ht="23.1" customHeight="1" spans="1:22">
      <c r="A39" s="494">
        <v>6</v>
      </c>
      <c r="B39" s="1224" t="s">
        <v>39</v>
      </c>
      <c r="C39" s="1026" t="s">
        <v>247</v>
      </c>
      <c r="D39" s="43" t="s">
        <v>248</v>
      </c>
      <c r="E39" s="1229">
        <v>409800</v>
      </c>
      <c r="F39" s="55" t="s">
        <v>4650</v>
      </c>
      <c r="G39" s="136">
        <v>43602</v>
      </c>
      <c r="H39" s="493">
        <v>43610</v>
      </c>
      <c r="I39" s="52">
        <f ca="1" t="shared" si="0"/>
        <v>294</v>
      </c>
      <c r="J39" s="959" t="s">
        <v>344</v>
      </c>
      <c r="K39" s="865"/>
      <c r="L39" s="338">
        <v>43613</v>
      </c>
      <c r="M39" s="338"/>
      <c r="N39" s="1609" t="s">
        <v>4651</v>
      </c>
      <c r="O39" s="48" t="s">
        <v>225</v>
      </c>
      <c r="P39" s="48" t="s">
        <v>84</v>
      </c>
      <c r="Q39" s="44">
        <v>43624</v>
      </c>
      <c r="R39" s="44">
        <v>43625</v>
      </c>
      <c r="S39" s="48">
        <f ca="1" t="shared" si="2"/>
        <v>279</v>
      </c>
      <c r="T39" s="52" t="s">
        <v>47</v>
      </c>
      <c r="U39" s="1081" t="s">
        <v>2752</v>
      </c>
      <c r="V39" s="1257" t="s">
        <v>2725</v>
      </c>
    </row>
    <row r="40" s="796" customFormat="1" ht="23.1" customHeight="1" spans="1:22">
      <c r="A40" s="494">
        <v>7</v>
      </c>
      <c r="B40" s="1224" t="s">
        <v>39</v>
      </c>
      <c r="C40" s="1026" t="s">
        <v>247</v>
      </c>
      <c r="D40" s="1601" t="s">
        <v>304</v>
      </c>
      <c r="E40" s="1228">
        <v>409800</v>
      </c>
      <c r="F40" s="132" t="s">
        <v>4652</v>
      </c>
      <c r="G40" s="1601">
        <v>43533</v>
      </c>
      <c r="H40" s="1601">
        <v>43542</v>
      </c>
      <c r="I40" s="52">
        <f ca="1" t="shared" ref="I40:I58" si="3">TODAY()-H40</f>
        <v>362</v>
      </c>
      <c r="J40" s="959" t="s">
        <v>4653</v>
      </c>
      <c r="K40" s="865"/>
      <c r="L40" s="338">
        <v>43581</v>
      </c>
      <c r="M40" s="339" t="s">
        <v>52</v>
      </c>
      <c r="N40" s="1610" t="s">
        <v>4654</v>
      </c>
      <c r="O40" s="48" t="s">
        <v>45</v>
      </c>
      <c r="P40" s="48" t="s">
        <v>59</v>
      </c>
      <c r="Q40" s="44">
        <v>43625</v>
      </c>
      <c r="R40" s="44">
        <v>43625</v>
      </c>
      <c r="S40" s="48">
        <f ca="1" t="shared" ref="S40:S58" si="4">TODAY()-R40</f>
        <v>279</v>
      </c>
      <c r="T40" s="48" t="s">
        <v>47</v>
      </c>
      <c r="U40" s="1081" t="s">
        <v>3916</v>
      </c>
      <c r="V40" s="1257" t="s">
        <v>2744</v>
      </c>
    </row>
    <row r="41" s="796" customFormat="1" ht="23.1" customHeight="1" spans="1:21">
      <c r="A41" s="494">
        <v>12</v>
      </c>
      <c r="B41" s="1224" t="s">
        <v>39</v>
      </c>
      <c r="C41" s="1026" t="s">
        <v>247</v>
      </c>
      <c r="D41" s="55" t="s">
        <v>248</v>
      </c>
      <c r="E41" s="1228">
        <v>409800</v>
      </c>
      <c r="F41" s="1603" t="s">
        <v>4655</v>
      </c>
      <c r="G41" s="1227">
        <v>43636</v>
      </c>
      <c r="H41" s="1074">
        <v>43637</v>
      </c>
      <c r="I41" s="52">
        <f ca="1" t="shared" si="3"/>
        <v>267</v>
      </c>
      <c r="J41" s="959" t="s">
        <v>344</v>
      </c>
      <c r="K41" s="865"/>
      <c r="L41" s="338">
        <v>43639</v>
      </c>
      <c r="M41" s="339" t="s">
        <v>52</v>
      </c>
      <c r="N41" s="1611" t="s">
        <v>4656</v>
      </c>
      <c r="O41" s="1248" t="s">
        <v>70</v>
      </c>
      <c r="P41" s="1249" t="s">
        <v>59</v>
      </c>
      <c r="Q41" s="44">
        <v>43631</v>
      </c>
      <c r="R41" s="44">
        <v>43636</v>
      </c>
      <c r="S41" s="48">
        <f ca="1" t="shared" si="4"/>
        <v>268</v>
      </c>
      <c r="T41" s="52" t="s">
        <v>47</v>
      </c>
      <c r="U41" s="1081" t="s">
        <v>4657</v>
      </c>
    </row>
    <row r="42" s="796" customFormat="1" ht="23.1" customHeight="1" spans="1:21">
      <c r="A42" s="494">
        <v>13</v>
      </c>
      <c r="B42" s="1224" t="s">
        <v>39</v>
      </c>
      <c r="C42" s="1026" t="s">
        <v>247</v>
      </c>
      <c r="D42" s="55" t="s">
        <v>248</v>
      </c>
      <c r="E42" s="1228">
        <v>409800</v>
      </c>
      <c r="F42" s="1603" t="s">
        <v>4658</v>
      </c>
      <c r="G42" s="1227">
        <v>43636</v>
      </c>
      <c r="H42" s="1074">
        <v>43637</v>
      </c>
      <c r="I42" s="52">
        <f ca="1" t="shared" si="3"/>
        <v>267</v>
      </c>
      <c r="J42" s="959" t="s">
        <v>344</v>
      </c>
      <c r="K42" s="865"/>
      <c r="L42" s="338">
        <v>43639</v>
      </c>
      <c r="M42" s="339" t="s">
        <v>52</v>
      </c>
      <c r="N42" s="1611" t="s">
        <v>4659</v>
      </c>
      <c r="O42" s="1248" t="s">
        <v>70</v>
      </c>
      <c r="P42" s="1249" t="s">
        <v>59</v>
      </c>
      <c r="Q42" s="44">
        <v>43631</v>
      </c>
      <c r="R42" s="44">
        <v>43636</v>
      </c>
      <c r="S42" s="48">
        <f ca="1" t="shared" si="4"/>
        <v>268</v>
      </c>
      <c r="T42" s="52" t="s">
        <v>47</v>
      </c>
      <c r="U42" s="1081" t="s">
        <v>4657</v>
      </c>
    </row>
    <row r="43" s="796" customFormat="1" ht="23.1" customHeight="1" spans="1:21">
      <c r="A43" s="494">
        <v>24</v>
      </c>
      <c r="B43" s="1224" t="s">
        <v>39</v>
      </c>
      <c r="C43" s="1026" t="s">
        <v>290</v>
      </c>
      <c r="D43" s="55" t="s">
        <v>248</v>
      </c>
      <c r="E43" s="1228">
        <v>433800</v>
      </c>
      <c r="F43" s="940" t="s">
        <v>4660</v>
      </c>
      <c r="G43" s="132">
        <v>43603</v>
      </c>
      <c r="H43" s="1074">
        <v>43607</v>
      </c>
      <c r="I43" s="52">
        <f ca="1" t="shared" si="3"/>
        <v>297</v>
      </c>
      <c r="J43" s="959" t="s">
        <v>344</v>
      </c>
      <c r="K43" s="865"/>
      <c r="L43" s="338">
        <v>43639</v>
      </c>
      <c r="M43" s="339" t="s">
        <v>52</v>
      </c>
      <c r="N43" s="1610" t="s">
        <v>4661</v>
      </c>
      <c r="O43" s="48" t="s">
        <v>225</v>
      </c>
      <c r="P43" s="48" t="s">
        <v>84</v>
      </c>
      <c r="Q43" s="44">
        <v>43619</v>
      </c>
      <c r="R43" s="44">
        <v>43619</v>
      </c>
      <c r="S43" s="48">
        <f ca="1" t="shared" si="4"/>
        <v>285</v>
      </c>
      <c r="T43" s="48" t="s">
        <v>47</v>
      </c>
      <c r="U43" s="1081" t="s">
        <v>4662</v>
      </c>
    </row>
    <row r="44" s="795" customFormat="1" ht="23.1" customHeight="1" spans="1:21">
      <c r="A44" s="494">
        <v>29</v>
      </c>
      <c r="B44" s="1224" t="s">
        <v>39</v>
      </c>
      <c r="C44" s="1026" t="s">
        <v>333</v>
      </c>
      <c r="D44" s="55" t="s">
        <v>304</v>
      </c>
      <c r="E44" s="1228">
        <v>463800</v>
      </c>
      <c r="F44" s="43" t="s">
        <v>4663</v>
      </c>
      <c r="G44" s="1074">
        <v>43550</v>
      </c>
      <c r="H44" s="1074">
        <v>43566</v>
      </c>
      <c r="I44" s="52">
        <f ca="1" t="shared" si="3"/>
        <v>338</v>
      </c>
      <c r="J44" s="959" t="s">
        <v>344</v>
      </c>
      <c r="K44" s="863"/>
      <c r="L44" s="338">
        <v>43639</v>
      </c>
      <c r="M44" s="339" t="s">
        <v>52</v>
      </c>
      <c r="N44" s="1610" t="s">
        <v>4664</v>
      </c>
      <c r="O44" s="48" t="s">
        <v>225</v>
      </c>
      <c r="P44" s="48" t="s">
        <v>84</v>
      </c>
      <c r="Q44" s="44">
        <v>43625</v>
      </c>
      <c r="R44" s="44">
        <v>43629</v>
      </c>
      <c r="S44" s="48">
        <f ca="1" t="shared" si="4"/>
        <v>275</v>
      </c>
      <c r="T44" s="48" t="s">
        <v>106</v>
      </c>
      <c r="U44" s="1116" t="s">
        <v>4665</v>
      </c>
    </row>
    <row r="45" s="796" customFormat="1" ht="23.1" customHeight="1" spans="1:21">
      <c r="A45" s="494">
        <v>11</v>
      </c>
      <c r="B45" s="1224" t="s">
        <v>39</v>
      </c>
      <c r="C45" s="1026" t="s">
        <v>247</v>
      </c>
      <c r="D45" s="55" t="s">
        <v>248</v>
      </c>
      <c r="E45" s="1228">
        <v>409800</v>
      </c>
      <c r="F45" s="1603" t="s">
        <v>4666</v>
      </c>
      <c r="G45" s="1227">
        <v>43636</v>
      </c>
      <c r="H45" s="1074">
        <v>43637</v>
      </c>
      <c r="I45" s="52">
        <f ca="1" t="shared" si="3"/>
        <v>267</v>
      </c>
      <c r="J45" s="959" t="s">
        <v>344</v>
      </c>
      <c r="K45" s="865"/>
      <c r="L45" s="338">
        <v>43642</v>
      </c>
      <c r="M45" s="339" t="s">
        <v>52</v>
      </c>
      <c r="N45" s="1610" t="s">
        <v>4667</v>
      </c>
      <c r="O45" s="48" t="s">
        <v>122</v>
      </c>
      <c r="P45" s="48" t="s">
        <v>84</v>
      </c>
      <c r="Q45" s="44">
        <v>43636</v>
      </c>
      <c r="R45" s="44">
        <v>43636</v>
      </c>
      <c r="S45" s="48">
        <f ca="1" t="shared" si="4"/>
        <v>268</v>
      </c>
      <c r="T45" s="52" t="s">
        <v>47</v>
      </c>
      <c r="U45" s="1081" t="s">
        <v>3949</v>
      </c>
    </row>
    <row r="46" s="795" customFormat="1" ht="23.1" customHeight="1" spans="1:22">
      <c r="A46" s="494">
        <v>2</v>
      </c>
      <c r="B46" s="1224" t="s">
        <v>39</v>
      </c>
      <c r="C46" s="1026" t="s">
        <v>221</v>
      </c>
      <c r="D46" s="940" t="s">
        <v>145</v>
      </c>
      <c r="E46" s="1228">
        <v>409800</v>
      </c>
      <c r="F46" s="55" t="s">
        <v>4668</v>
      </c>
      <c r="G46" s="1601">
        <v>43533</v>
      </c>
      <c r="H46" s="1074">
        <v>43542</v>
      </c>
      <c r="I46" s="52">
        <f ca="1" t="shared" si="3"/>
        <v>362</v>
      </c>
      <c r="J46" s="959" t="s">
        <v>4669</v>
      </c>
      <c r="K46" s="863"/>
      <c r="L46" s="338">
        <v>43581</v>
      </c>
      <c r="M46" s="338" t="s">
        <v>52</v>
      </c>
      <c r="N46" s="1612" t="s">
        <v>4670</v>
      </c>
      <c r="O46" s="478" t="s">
        <v>45</v>
      </c>
      <c r="P46" s="48" t="s">
        <v>59</v>
      </c>
      <c r="Q46" s="44">
        <v>43632</v>
      </c>
      <c r="R46" s="44">
        <v>43632</v>
      </c>
      <c r="S46" s="48">
        <f ca="1" t="shared" si="4"/>
        <v>272</v>
      </c>
      <c r="T46" s="48" t="s">
        <v>47</v>
      </c>
      <c r="U46" s="1116" t="s">
        <v>3949</v>
      </c>
      <c r="V46" s="1257" t="s">
        <v>2744</v>
      </c>
    </row>
    <row r="47" s="795" customFormat="1" ht="23.1" customHeight="1" spans="1:22">
      <c r="A47" s="494">
        <v>5</v>
      </c>
      <c r="B47" s="1224" t="s">
        <v>39</v>
      </c>
      <c r="C47" s="1026" t="s">
        <v>221</v>
      </c>
      <c r="D47" s="55" t="s">
        <v>50</v>
      </c>
      <c r="E47" s="1228">
        <v>409800</v>
      </c>
      <c r="F47" s="1604" t="s">
        <v>4671</v>
      </c>
      <c r="G47" s="1227">
        <v>43636</v>
      </c>
      <c r="H47" s="1074">
        <v>43637</v>
      </c>
      <c r="I47" s="52">
        <f ca="1" t="shared" si="3"/>
        <v>267</v>
      </c>
      <c r="J47" s="959" t="s">
        <v>344</v>
      </c>
      <c r="K47" s="863"/>
      <c r="L47" s="338">
        <v>43643</v>
      </c>
      <c r="M47" s="339" t="s">
        <v>52</v>
      </c>
      <c r="N47" s="1611" t="s">
        <v>4672</v>
      </c>
      <c r="O47" s="1248" t="s">
        <v>88</v>
      </c>
      <c r="P47" s="1249" t="s">
        <v>89</v>
      </c>
      <c r="Q47" s="44">
        <v>43636</v>
      </c>
      <c r="R47" s="44">
        <v>43636</v>
      </c>
      <c r="S47" s="48">
        <f ca="1" t="shared" si="4"/>
        <v>268</v>
      </c>
      <c r="T47" s="52" t="s">
        <v>47</v>
      </c>
      <c r="U47" s="1116" t="s">
        <v>4673</v>
      </c>
      <c r="V47" s="1257"/>
    </row>
    <row r="48" s="795" customFormat="1" ht="23.1" customHeight="1" spans="1:22">
      <c r="A48" s="494">
        <v>3</v>
      </c>
      <c r="B48" s="1224" t="s">
        <v>39</v>
      </c>
      <c r="C48" s="1026" t="s">
        <v>221</v>
      </c>
      <c r="D48" s="55" t="s">
        <v>328</v>
      </c>
      <c r="E48" s="1228">
        <v>409800</v>
      </c>
      <c r="F48" s="1603" t="s">
        <v>4674</v>
      </c>
      <c r="G48" s="132">
        <v>43630</v>
      </c>
      <c r="H48" s="1074">
        <v>43642</v>
      </c>
      <c r="I48" s="52">
        <f ca="1" t="shared" si="3"/>
        <v>262</v>
      </c>
      <c r="J48" s="959" t="s">
        <v>344</v>
      </c>
      <c r="K48" s="863"/>
      <c r="L48" s="338">
        <v>43643</v>
      </c>
      <c r="M48" s="338"/>
      <c r="N48" s="1611" t="s">
        <v>4675</v>
      </c>
      <c r="O48" s="1248" t="s">
        <v>88</v>
      </c>
      <c r="P48" s="1249" t="s">
        <v>89</v>
      </c>
      <c r="Q48" s="44">
        <v>43625</v>
      </c>
      <c r="R48" s="44">
        <v>43632</v>
      </c>
      <c r="S48" s="48">
        <f ca="1" t="shared" si="4"/>
        <v>272</v>
      </c>
      <c r="T48" s="52" t="s">
        <v>47</v>
      </c>
      <c r="U48" s="1116" t="s">
        <v>4676</v>
      </c>
      <c r="V48" s="1257"/>
    </row>
    <row r="49" s="796" customFormat="1" ht="23.1" customHeight="1" spans="1:21">
      <c r="A49" s="494">
        <v>6</v>
      </c>
      <c r="B49" s="1224" t="s">
        <v>39</v>
      </c>
      <c r="C49" s="1026" t="s">
        <v>247</v>
      </c>
      <c r="D49" s="55" t="s">
        <v>248</v>
      </c>
      <c r="E49" s="1228">
        <v>409800</v>
      </c>
      <c r="F49" s="55" t="s">
        <v>4677</v>
      </c>
      <c r="G49" s="132">
        <v>43602</v>
      </c>
      <c r="H49" s="1074">
        <v>43609</v>
      </c>
      <c r="I49" s="52">
        <f ca="1" t="shared" si="3"/>
        <v>295</v>
      </c>
      <c r="J49" s="959" t="s">
        <v>344</v>
      </c>
      <c r="K49" s="865"/>
      <c r="L49" s="338">
        <v>43646</v>
      </c>
      <c r="M49" s="338"/>
      <c r="N49" s="1610" t="s">
        <v>2536</v>
      </c>
      <c r="O49" s="48" t="s">
        <v>192</v>
      </c>
      <c r="P49" s="48" t="s">
        <v>84</v>
      </c>
      <c r="Q49" s="44">
        <v>43625</v>
      </c>
      <c r="R49" s="44">
        <v>43625</v>
      </c>
      <c r="S49" s="48">
        <f ca="1" t="shared" si="4"/>
        <v>279</v>
      </c>
      <c r="T49" s="52" t="s">
        <v>47</v>
      </c>
      <c r="U49" s="1081" t="s">
        <v>4678</v>
      </c>
    </row>
    <row r="50" s="795" customFormat="1" ht="23.1" customHeight="1" spans="1:22">
      <c r="A50" s="494">
        <v>2</v>
      </c>
      <c r="B50" s="1224" t="s">
        <v>39</v>
      </c>
      <c r="C50" s="1026" t="s">
        <v>221</v>
      </c>
      <c r="D50" s="55" t="s">
        <v>41</v>
      </c>
      <c r="E50" s="1228">
        <v>409800</v>
      </c>
      <c r="F50" s="1603" t="s">
        <v>4679</v>
      </c>
      <c r="G50" s="1227">
        <v>43636</v>
      </c>
      <c r="H50" s="1074">
        <v>43644</v>
      </c>
      <c r="I50" s="52">
        <f ca="1" t="shared" si="3"/>
        <v>260</v>
      </c>
      <c r="J50" s="959" t="s">
        <v>344</v>
      </c>
      <c r="K50" s="863"/>
      <c r="L50" s="338">
        <v>43646</v>
      </c>
      <c r="M50" s="338"/>
      <c r="N50" s="1613" t="s">
        <v>4680</v>
      </c>
      <c r="O50" s="1246" t="s">
        <v>105</v>
      </c>
      <c r="P50" s="1243" t="s">
        <v>46</v>
      </c>
      <c r="Q50" s="44">
        <v>43625</v>
      </c>
      <c r="R50" s="44">
        <v>43636</v>
      </c>
      <c r="S50" s="48">
        <f ca="1" t="shared" si="4"/>
        <v>268</v>
      </c>
      <c r="T50" s="48" t="s">
        <v>47</v>
      </c>
      <c r="U50" s="1116" t="s">
        <v>4681</v>
      </c>
      <c r="V50" s="1257"/>
    </row>
    <row r="51" s="796" customFormat="1" ht="23.1" customHeight="1" spans="1:21">
      <c r="A51" s="494">
        <v>4</v>
      </c>
      <c r="B51" s="1224" t="s">
        <v>39</v>
      </c>
      <c r="C51" s="1026" t="s">
        <v>247</v>
      </c>
      <c r="D51" s="55" t="s">
        <v>248</v>
      </c>
      <c r="E51" s="1228">
        <v>409800</v>
      </c>
      <c r="F51" s="1603" t="s">
        <v>4682</v>
      </c>
      <c r="G51" s="1227">
        <v>43635</v>
      </c>
      <c r="H51" s="1074">
        <v>43637</v>
      </c>
      <c r="I51" s="52">
        <f ca="1" t="shared" si="3"/>
        <v>267</v>
      </c>
      <c r="J51" s="959" t="s">
        <v>344</v>
      </c>
      <c r="K51" s="865"/>
      <c r="L51" s="338">
        <v>43647</v>
      </c>
      <c r="M51" s="338"/>
      <c r="N51" s="1611" t="s">
        <v>4683</v>
      </c>
      <c r="O51" s="1248" t="s">
        <v>171</v>
      </c>
      <c r="P51" s="1249" t="s">
        <v>59</v>
      </c>
      <c r="Q51" s="44">
        <v>43610</v>
      </c>
      <c r="R51" s="44">
        <v>43636</v>
      </c>
      <c r="S51" s="48">
        <f ca="1" t="shared" si="4"/>
        <v>268</v>
      </c>
      <c r="T51" s="52" t="s">
        <v>47</v>
      </c>
      <c r="U51" s="1081" t="s">
        <v>4684</v>
      </c>
    </row>
    <row r="52" s="795" customFormat="1" ht="23.1" customHeight="1" spans="1:22">
      <c r="A52" s="494">
        <v>2</v>
      </c>
      <c r="B52" s="1224" t="s">
        <v>39</v>
      </c>
      <c r="C52" s="1026" t="s">
        <v>221</v>
      </c>
      <c r="D52" s="55" t="s">
        <v>50</v>
      </c>
      <c r="E52" s="1228">
        <v>409800</v>
      </c>
      <c r="F52" s="1603" t="s">
        <v>4685</v>
      </c>
      <c r="G52" s="1227">
        <v>43636</v>
      </c>
      <c r="H52" s="1074">
        <v>43649</v>
      </c>
      <c r="I52" s="52">
        <f ca="1" t="shared" si="3"/>
        <v>255</v>
      </c>
      <c r="J52" s="959" t="s">
        <v>344</v>
      </c>
      <c r="K52" s="863"/>
      <c r="L52" s="338">
        <v>43662</v>
      </c>
      <c r="M52" s="338"/>
      <c r="N52" s="1247" t="s">
        <v>4686</v>
      </c>
      <c r="O52" s="1248" t="s">
        <v>225</v>
      </c>
      <c r="P52" s="1249" t="s">
        <v>84</v>
      </c>
      <c r="Q52" s="44">
        <v>43625</v>
      </c>
      <c r="R52" s="44">
        <v>43636</v>
      </c>
      <c r="S52" s="48">
        <f ca="1" t="shared" si="4"/>
        <v>268</v>
      </c>
      <c r="T52" s="52" t="s">
        <v>47</v>
      </c>
      <c r="U52" s="1116" t="s">
        <v>4687</v>
      </c>
      <c r="V52" s="1257"/>
    </row>
    <row r="53" s="796" customFormat="1" ht="23.1" customHeight="1" spans="1:21">
      <c r="A53" s="494">
        <v>8</v>
      </c>
      <c r="B53" s="1224" t="s">
        <v>39</v>
      </c>
      <c r="C53" s="1605" t="s">
        <v>4688</v>
      </c>
      <c r="D53" s="55" t="s">
        <v>248</v>
      </c>
      <c r="E53" s="1383">
        <v>415800</v>
      </c>
      <c r="F53" s="55" t="s">
        <v>4689</v>
      </c>
      <c r="G53" s="1227">
        <v>43636</v>
      </c>
      <c r="H53" s="1074">
        <v>43644</v>
      </c>
      <c r="I53" s="52">
        <f ca="1" t="shared" si="3"/>
        <v>260</v>
      </c>
      <c r="J53" s="959" t="s">
        <v>344</v>
      </c>
      <c r="K53" s="1614"/>
      <c r="L53" s="338">
        <v>43660</v>
      </c>
      <c r="M53" s="339" t="s">
        <v>52</v>
      </c>
      <c r="N53" s="1609" t="s">
        <v>4690</v>
      </c>
      <c r="O53" s="48" t="s">
        <v>122</v>
      </c>
      <c r="P53" s="48" t="s">
        <v>84</v>
      </c>
      <c r="Q53" s="44">
        <v>43650</v>
      </c>
      <c r="R53" s="44">
        <v>43652</v>
      </c>
      <c r="S53" s="48">
        <f ca="1" t="shared" si="4"/>
        <v>252</v>
      </c>
      <c r="T53" s="52" t="s">
        <v>106</v>
      </c>
      <c r="U53" s="1081"/>
    </row>
    <row r="54" s="796" customFormat="1" ht="23.1" customHeight="1" spans="1:21">
      <c r="A54" s="494">
        <v>31</v>
      </c>
      <c r="B54" s="1224" t="s">
        <v>39</v>
      </c>
      <c r="C54" s="1026" t="s">
        <v>290</v>
      </c>
      <c r="D54" s="43" t="s">
        <v>304</v>
      </c>
      <c r="E54" s="1229">
        <v>433800</v>
      </c>
      <c r="F54" s="940" t="s">
        <v>4691</v>
      </c>
      <c r="G54" s="136">
        <v>43602</v>
      </c>
      <c r="H54" s="493">
        <v>43619</v>
      </c>
      <c r="I54" s="52">
        <f ca="1" t="shared" si="3"/>
        <v>285</v>
      </c>
      <c r="J54" s="959" t="s">
        <v>344</v>
      </c>
      <c r="K54" s="865"/>
      <c r="L54" s="338">
        <v>43669</v>
      </c>
      <c r="M54" s="339"/>
      <c r="N54" s="1609" t="s">
        <v>4692</v>
      </c>
      <c r="O54" s="229" t="s">
        <v>171</v>
      </c>
      <c r="P54" s="229" t="s">
        <v>59</v>
      </c>
      <c r="Q54" s="44">
        <v>43646</v>
      </c>
      <c r="R54" s="44">
        <v>43648</v>
      </c>
      <c r="S54" s="48">
        <f ca="1" t="shared" si="4"/>
        <v>256</v>
      </c>
      <c r="T54" s="229" t="s">
        <v>47</v>
      </c>
      <c r="U54" s="1081" t="s">
        <v>2847</v>
      </c>
    </row>
    <row r="55" s="796" customFormat="1" ht="23.1" customHeight="1" spans="1:21">
      <c r="A55" s="494">
        <v>28</v>
      </c>
      <c r="B55" s="1224" t="s">
        <v>39</v>
      </c>
      <c r="C55" s="1026" t="s">
        <v>290</v>
      </c>
      <c r="D55" s="43" t="s">
        <v>248</v>
      </c>
      <c r="E55" s="1385">
        <v>433800</v>
      </c>
      <c r="F55" s="940" t="s">
        <v>4693</v>
      </c>
      <c r="G55" s="136">
        <v>43609</v>
      </c>
      <c r="H55" s="493">
        <v>43618</v>
      </c>
      <c r="I55" s="52">
        <f ca="1" t="shared" si="3"/>
        <v>286</v>
      </c>
      <c r="J55" s="959" t="s">
        <v>344</v>
      </c>
      <c r="K55" s="865"/>
      <c r="L55" s="338">
        <v>43669</v>
      </c>
      <c r="M55" s="339"/>
      <c r="N55" s="1609" t="s">
        <v>4694</v>
      </c>
      <c r="O55" s="48" t="s">
        <v>258</v>
      </c>
      <c r="P55" s="48" t="s">
        <v>59</v>
      </c>
      <c r="Q55" s="44">
        <v>43665</v>
      </c>
      <c r="R55" s="44">
        <v>43665</v>
      </c>
      <c r="S55" s="48">
        <f ca="1" t="shared" si="4"/>
        <v>239</v>
      </c>
      <c r="T55" s="52" t="s">
        <v>106</v>
      </c>
      <c r="U55" s="1081" t="s">
        <v>4695</v>
      </c>
    </row>
    <row r="56" s="796" customFormat="1" ht="23.1" customHeight="1" spans="1:21">
      <c r="A56" s="494">
        <v>3</v>
      </c>
      <c r="B56" s="1224" t="s">
        <v>39</v>
      </c>
      <c r="C56" s="1026" t="s">
        <v>247</v>
      </c>
      <c r="D56" s="55" t="s">
        <v>248</v>
      </c>
      <c r="E56" s="1228">
        <v>409800</v>
      </c>
      <c r="F56" s="55" t="s">
        <v>4696</v>
      </c>
      <c r="G56" s="1227">
        <v>43635</v>
      </c>
      <c r="H56" s="1074">
        <v>43646</v>
      </c>
      <c r="I56" s="52">
        <f ca="1" t="shared" si="3"/>
        <v>258</v>
      </c>
      <c r="J56" s="959" t="s">
        <v>344</v>
      </c>
      <c r="K56" s="865"/>
      <c r="L56" s="338">
        <v>43662</v>
      </c>
      <c r="M56" s="338"/>
      <c r="N56" s="1295" t="s">
        <v>4697</v>
      </c>
      <c r="O56" s="1246" t="s">
        <v>88</v>
      </c>
      <c r="P56" s="1243" t="s">
        <v>89</v>
      </c>
      <c r="Q56" s="44">
        <v>43659</v>
      </c>
      <c r="R56" s="44">
        <v>43659</v>
      </c>
      <c r="S56" s="48">
        <f ca="1" t="shared" si="4"/>
        <v>245</v>
      </c>
      <c r="T56" s="52" t="s">
        <v>106</v>
      </c>
      <c r="U56" s="1081" t="s">
        <v>4698</v>
      </c>
    </row>
    <row r="57" s="796" customFormat="1" ht="23.1" customHeight="1" spans="1:22">
      <c r="A57" s="494">
        <v>5</v>
      </c>
      <c r="B57" s="1224" t="s">
        <v>39</v>
      </c>
      <c r="C57" s="1026" t="s">
        <v>247</v>
      </c>
      <c r="D57" s="55" t="s">
        <v>304</v>
      </c>
      <c r="E57" s="1228">
        <v>409800</v>
      </c>
      <c r="F57" s="55" t="s">
        <v>4699</v>
      </c>
      <c r="G57" s="132">
        <v>43566</v>
      </c>
      <c r="H57" s="1074">
        <v>43579</v>
      </c>
      <c r="I57" s="52">
        <f ca="1" t="shared" si="3"/>
        <v>325</v>
      </c>
      <c r="J57" s="959" t="s">
        <v>344</v>
      </c>
      <c r="K57" s="865"/>
      <c r="L57" s="338">
        <v>43581</v>
      </c>
      <c r="M57" s="339" t="s">
        <v>52</v>
      </c>
      <c r="N57" s="1609" t="s">
        <v>4700</v>
      </c>
      <c r="O57" s="48" t="s">
        <v>114</v>
      </c>
      <c r="P57" s="48" t="s">
        <v>89</v>
      </c>
      <c r="Q57" s="44">
        <v>43626</v>
      </c>
      <c r="R57" s="44">
        <v>43656</v>
      </c>
      <c r="S57" s="48">
        <f ca="1" t="shared" si="4"/>
        <v>248</v>
      </c>
      <c r="T57" s="52" t="s">
        <v>106</v>
      </c>
      <c r="U57" s="1081" t="s">
        <v>4701</v>
      </c>
      <c r="V57" s="1257" t="s">
        <v>2744</v>
      </c>
    </row>
    <row r="58" s="796" customFormat="1" ht="23.1" customHeight="1" spans="1:21">
      <c r="A58" s="494">
        <v>9</v>
      </c>
      <c r="B58" s="1224" t="s">
        <v>39</v>
      </c>
      <c r="C58" s="1026" t="s">
        <v>247</v>
      </c>
      <c r="D58" s="55" t="s">
        <v>291</v>
      </c>
      <c r="E58" s="1228">
        <v>409800</v>
      </c>
      <c r="F58" s="55" t="s">
        <v>4702</v>
      </c>
      <c r="G58" s="1227">
        <v>43653</v>
      </c>
      <c r="H58" s="1074">
        <v>43669</v>
      </c>
      <c r="I58" s="52">
        <f ca="1" t="shared" si="3"/>
        <v>235</v>
      </c>
      <c r="J58" s="959" t="s">
        <v>344</v>
      </c>
      <c r="K58" s="865"/>
      <c r="L58" s="338">
        <v>43670</v>
      </c>
      <c r="M58" s="338"/>
      <c r="N58" s="1242" t="s">
        <v>4703</v>
      </c>
      <c r="O58" s="1246" t="s">
        <v>17</v>
      </c>
      <c r="P58" s="1243" t="s">
        <v>46</v>
      </c>
      <c r="Q58" s="44">
        <v>43623</v>
      </c>
      <c r="R58" s="44">
        <v>43653</v>
      </c>
      <c r="S58" s="48">
        <f ca="1" t="shared" si="4"/>
        <v>251</v>
      </c>
      <c r="T58" s="52" t="s">
        <v>47</v>
      </c>
      <c r="U58" s="1081" t="s">
        <v>4704</v>
      </c>
    </row>
    <row r="59" s="796" customFormat="1" ht="23.1" customHeight="1" spans="1:22">
      <c r="A59" s="494">
        <v>28</v>
      </c>
      <c r="B59" s="1224" t="s">
        <v>39</v>
      </c>
      <c r="C59" s="1026" t="s">
        <v>290</v>
      </c>
      <c r="D59" s="55" t="s">
        <v>248</v>
      </c>
      <c r="E59" s="1383">
        <v>433800</v>
      </c>
      <c r="F59" s="55" t="s">
        <v>4705</v>
      </c>
      <c r="G59" s="132">
        <v>43668</v>
      </c>
      <c r="H59" s="1074">
        <v>43670</v>
      </c>
      <c r="I59" s="52">
        <f ca="1" t="shared" ref="I59:I99" si="5">TODAY()-H59</f>
        <v>234</v>
      </c>
      <c r="J59" s="959" t="s">
        <v>344</v>
      </c>
      <c r="K59" s="865"/>
      <c r="L59" s="338">
        <v>43675</v>
      </c>
      <c r="M59" s="339" t="s">
        <v>52</v>
      </c>
      <c r="N59" s="1609" t="s">
        <v>4706</v>
      </c>
      <c r="O59" s="48" t="s">
        <v>465</v>
      </c>
      <c r="P59" s="48" t="s">
        <v>89</v>
      </c>
      <c r="Q59" s="44">
        <v>43671</v>
      </c>
      <c r="R59" s="44">
        <v>43672</v>
      </c>
      <c r="S59" s="48">
        <f ca="1" t="shared" ref="S59:S99" si="6">TODAY()-R59</f>
        <v>232</v>
      </c>
      <c r="T59" s="52" t="s">
        <v>47</v>
      </c>
      <c r="U59" s="1081" t="s">
        <v>4707</v>
      </c>
      <c r="V59" s="1257" t="s">
        <v>2889</v>
      </c>
    </row>
    <row r="60" s="795" customFormat="1" ht="23.1" customHeight="1" spans="1:22">
      <c r="A60" s="494">
        <v>23</v>
      </c>
      <c r="B60" s="1224" t="s">
        <v>39</v>
      </c>
      <c r="C60" s="1026" t="s">
        <v>279</v>
      </c>
      <c r="D60" s="55" t="s">
        <v>50</v>
      </c>
      <c r="E60" s="1228">
        <v>433800</v>
      </c>
      <c r="F60" s="1603" t="s">
        <v>4708</v>
      </c>
      <c r="G60" s="1227">
        <v>43630</v>
      </c>
      <c r="H60" s="1074">
        <v>43642</v>
      </c>
      <c r="I60" s="52">
        <f ca="1" t="shared" si="5"/>
        <v>262</v>
      </c>
      <c r="J60" s="959" t="s">
        <v>344</v>
      </c>
      <c r="K60" s="863"/>
      <c r="L60" s="338">
        <v>43675</v>
      </c>
      <c r="M60" s="339"/>
      <c r="N60" s="1609" t="s">
        <v>4709</v>
      </c>
      <c r="O60" s="478" t="s">
        <v>122</v>
      </c>
      <c r="P60" s="48" t="s">
        <v>84</v>
      </c>
      <c r="Q60" s="44">
        <v>43673</v>
      </c>
      <c r="R60" s="44">
        <v>43674</v>
      </c>
      <c r="S60" s="48">
        <f ca="1" t="shared" si="6"/>
        <v>230</v>
      </c>
      <c r="T60" s="48" t="s">
        <v>47</v>
      </c>
      <c r="U60" s="1116" t="s">
        <v>2896</v>
      </c>
      <c r="V60" s="1257" t="s">
        <v>2889</v>
      </c>
    </row>
    <row r="61" s="796" customFormat="1" ht="23.1" customHeight="1" spans="1:22">
      <c r="A61" s="494">
        <v>8</v>
      </c>
      <c r="B61" s="1224" t="s">
        <v>39</v>
      </c>
      <c r="C61" s="1026" t="s">
        <v>247</v>
      </c>
      <c r="D61" s="55" t="s">
        <v>248</v>
      </c>
      <c r="E61" s="1228">
        <v>409800</v>
      </c>
      <c r="F61" s="55" t="s">
        <v>4710</v>
      </c>
      <c r="G61" s="1227">
        <v>43663</v>
      </c>
      <c r="H61" s="1074">
        <v>43677</v>
      </c>
      <c r="I61" s="52">
        <f ca="1" t="shared" si="5"/>
        <v>227</v>
      </c>
      <c r="J61" s="959" t="s">
        <v>344</v>
      </c>
      <c r="K61" s="865"/>
      <c r="L61" s="338">
        <v>43676</v>
      </c>
      <c r="M61" s="338"/>
      <c r="N61" s="1242" t="s">
        <v>4711</v>
      </c>
      <c r="O61" s="1246" t="s">
        <v>192</v>
      </c>
      <c r="P61" s="1243" t="s">
        <v>84</v>
      </c>
      <c r="Q61" s="44">
        <v>43666</v>
      </c>
      <c r="R61" s="44">
        <v>43666</v>
      </c>
      <c r="S61" s="48">
        <f ca="1" t="shared" si="6"/>
        <v>238</v>
      </c>
      <c r="T61" s="52" t="s">
        <v>47</v>
      </c>
      <c r="U61" s="1081" t="s">
        <v>4712</v>
      </c>
      <c r="V61" s="1257" t="s">
        <v>2900</v>
      </c>
    </row>
    <row r="62" s="795" customFormat="1" ht="23.1" customHeight="1" spans="1:21">
      <c r="A62" s="494">
        <v>36</v>
      </c>
      <c r="B62" s="1224" t="s">
        <v>39</v>
      </c>
      <c r="C62" s="1026" t="s">
        <v>333</v>
      </c>
      <c r="D62" s="55" t="s">
        <v>248</v>
      </c>
      <c r="E62" s="1228">
        <v>463800</v>
      </c>
      <c r="F62" s="1602" t="s">
        <v>4713</v>
      </c>
      <c r="G62" s="1227">
        <v>43602</v>
      </c>
      <c r="H62" s="1074">
        <v>43609</v>
      </c>
      <c r="I62" s="52">
        <f ca="1" t="shared" si="5"/>
        <v>295</v>
      </c>
      <c r="J62" s="959" t="s">
        <v>344</v>
      </c>
      <c r="K62" s="863"/>
      <c r="L62" s="339">
        <v>43679</v>
      </c>
      <c r="M62" s="339" t="s">
        <v>52</v>
      </c>
      <c r="N62" s="962" t="s">
        <v>4714</v>
      </c>
      <c r="O62" s="81" t="s">
        <v>131</v>
      </c>
      <c r="P62" s="52" t="s">
        <v>84</v>
      </c>
      <c r="Q62" s="44">
        <v>43679</v>
      </c>
      <c r="R62" s="44">
        <v>43679</v>
      </c>
      <c r="S62" s="48">
        <f ca="1" t="shared" si="6"/>
        <v>225</v>
      </c>
      <c r="T62" s="48" t="s">
        <v>106</v>
      </c>
      <c r="U62" s="1116" t="s">
        <v>4715</v>
      </c>
    </row>
    <row r="63" s="796" customFormat="1" ht="23.1" customHeight="1" spans="1:22">
      <c r="A63" s="494">
        <v>25</v>
      </c>
      <c r="B63" s="1224" t="s">
        <v>39</v>
      </c>
      <c r="C63" s="1026" t="s">
        <v>290</v>
      </c>
      <c r="D63" s="43" t="s">
        <v>248</v>
      </c>
      <c r="E63" s="1385">
        <v>433800</v>
      </c>
      <c r="F63" s="55" t="s">
        <v>4716</v>
      </c>
      <c r="G63" s="136">
        <v>43615</v>
      </c>
      <c r="H63" s="493">
        <v>43625</v>
      </c>
      <c r="I63" s="52">
        <f ca="1" t="shared" si="5"/>
        <v>279</v>
      </c>
      <c r="J63" s="959" t="s">
        <v>344</v>
      </c>
      <c r="K63" s="865"/>
      <c r="L63" s="338">
        <v>43675</v>
      </c>
      <c r="M63" s="339"/>
      <c r="N63" s="1609" t="s">
        <v>4717</v>
      </c>
      <c r="O63" s="48" t="s">
        <v>88</v>
      </c>
      <c r="P63" s="48" t="s">
        <v>89</v>
      </c>
      <c r="Q63" s="44">
        <v>43673</v>
      </c>
      <c r="R63" s="44">
        <v>43673</v>
      </c>
      <c r="S63" s="48">
        <f ca="1" t="shared" si="6"/>
        <v>231</v>
      </c>
      <c r="T63" s="52" t="s">
        <v>47</v>
      </c>
      <c r="U63" s="1402" t="s">
        <v>4718</v>
      </c>
      <c r="V63" s="1257" t="s">
        <v>2889</v>
      </c>
    </row>
    <row r="64" s="796" customFormat="1" ht="23.1" customHeight="1" spans="1:22">
      <c r="A64" s="494">
        <v>27</v>
      </c>
      <c r="B64" s="1224" t="s">
        <v>39</v>
      </c>
      <c r="C64" s="910" t="s">
        <v>290</v>
      </c>
      <c r="D64" s="43" t="s">
        <v>304</v>
      </c>
      <c r="E64" s="1385">
        <v>433800</v>
      </c>
      <c r="F64" s="43" t="s">
        <v>4719</v>
      </c>
      <c r="G64" s="136">
        <v>43668</v>
      </c>
      <c r="H64" s="493">
        <v>43680</v>
      </c>
      <c r="I64" s="52">
        <f ca="1" t="shared" si="5"/>
        <v>224</v>
      </c>
      <c r="J64" s="959" t="s">
        <v>344</v>
      </c>
      <c r="K64" s="865"/>
      <c r="L64" s="338">
        <v>43676</v>
      </c>
      <c r="M64" s="339"/>
      <c r="N64" s="1609" t="s">
        <v>4720</v>
      </c>
      <c r="O64" s="229" t="s">
        <v>465</v>
      </c>
      <c r="P64" s="229" t="s">
        <v>89</v>
      </c>
      <c r="Q64" s="44">
        <v>43673</v>
      </c>
      <c r="R64" s="44">
        <v>43674</v>
      </c>
      <c r="S64" s="48">
        <f ca="1" t="shared" si="6"/>
        <v>230</v>
      </c>
      <c r="T64" s="229" t="s">
        <v>106</v>
      </c>
      <c r="U64" s="1081" t="s">
        <v>2922</v>
      </c>
      <c r="V64" s="1257" t="s">
        <v>2900</v>
      </c>
    </row>
    <row r="65" s="796" customFormat="1" ht="23.1" customHeight="1" spans="1:22">
      <c r="A65" s="494">
        <v>5</v>
      </c>
      <c r="B65" s="1224" t="s">
        <v>39</v>
      </c>
      <c r="C65" s="1026" t="s">
        <v>247</v>
      </c>
      <c r="D65" s="55" t="s">
        <v>304</v>
      </c>
      <c r="E65" s="1228">
        <v>409800</v>
      </c>
      <c r="F65" s="55" t="s">
        <v>4721</v>
      </c>
      <c r="G65" s="132">
        <v>43668</v>
      </c>
      <c r="H65" s="1074">
        <v>43685</v>
      </c>
      <c r="I65" s="52">
        <f ca="1" t="shared" si="5"/>
        <v>219</v>
      </c>
      <c r="J65" s="959" t="s">
        <v>344</v>
      </c>
      <c r="K65" s="865"/>
      <c r="L65" s="338">
        <v>43676</v>
      </c>
      <c r="M65" s="339"/>
      <c r="N65" s="1247" t="s">
        <v>4722</v>
      </c>
      <c r="O65" s="1248" t="s">
        <v>17</v>
      </c>
      <c r="P65" s="1249" t="s">
        <v>46</v>
      </c>
      <c r="Q65" s="44">
        <v>43672</v>
      </c>
      <c r="R65" s="44">
        <v>43672</v>
      </c>
      <c r="S65" s="48">
        <f ca="1" t="shared" si="6"/>
        <v>232</v>
      </c>
      <c r="T65" s="52" t="s">
        <v>106</v>
      </c>
      <c r="U65" s="1081" t="s">
        <v>1153</v>
      </c>
      <c r="V65" s="1257" t="s">
        <v>2900</v>
      </c>
    </row>
    <row r="66" s="796" customFormat="1" ht="23.1" customHeight="1" spans="1:22">
      <c r="A66" s="494">
        <v>25</v>
      </c>
      <c r="B66" s="1223" t="s">
        <v>39</v>
      </c>
      <c r="C66" s="910" t="s">
        <v>290</v>
      </c>
      <c r="D66" s="55" t="s">
        <v>248</v>
      </c>
      <c r="E66" s="1383">
        <v>433800</v>
      </c>
      <c r="F66" s="55" t="s">
        <v>4723</v>
      </c>
      <c r="G66" s="132">
        <v>43672</v>
      </c>
      <c r="H66" s="1074">
        <v>43684</v>
      </c>
      <c r="I66" s="52">
        <f ca="1" t="shared" si="5"/>
        <v>220</v>
      </c>
      <c r="J66" s="959" t="s">
        <v>344</v>
      </c>
      <c r="K66" s="865"/>
      <c r="L66" s="338">
        <v>43676</v>
      </c>
      <c r="M66" s="339"/>
      <c r="N66" s="1609" t="s">
        <v>4724</v>
      </c>
      <c r="O66" s="48" t="s">
        <v>80</v>
      </c>
      <c r="P66" s="48" t="s">
        <v>46</v>
      </c>
      <c r="Q66" s="44">
        <v>43666</v>
      </c>
      <c r="R66" s="44">
        <v>43679</v>
      </c>
      <c r="S66" s="48">
        <f ca="1" t="shared" si="6"/>
        <v>225</v>
      </c>
      <c r="T66" s="52" t="s">
        <v>47</v>
      </c>
      <c r="U66" s="1081" t="s">
        <v>1153</v>
      </c>
      <c r="V66" s="1257" t="s">
        <v>2900</v>
      </c>
    </row>
    <row r="67" s="795" customFormat="1" ht="23.1" customHeight="1" spans="1:22">
      <c r="A67" s="494">
        <v>2</v>
      </c>
      <c r="B67" s="1224" t="s">
        <v>39</v>
      </c>
      <c r="C67" s="1026" t="s">
        <v>221</v>
      </c>
      <c r="D67" s="55" t="s">
        <v>50</v>
      </c>
      <c r="E67" s="1228">
        <v>409800</v>
      </c>
      <c r="F67" s="55" t="s">
        <v>4725</v>
      </c>
      <c r="G67" s="132">
        <v>43668</v>
      </c>
      <c r="H67" s="1074">
        <v>43681</v>
      </c>
      <c r="I67" s="52">
        <f ca="1" t="shared" si="5"/>
        <v>223</v>
      </c>
      <c r="J67" s="959" t="s">
        <v>344</v>
      </c>
      <c r="K67" s="863"/>
      <c r="L67" s="338">
        <v>43676</v>
      </c>
      <c r="M67" s="338"/>
      <c r="N67" s="478" t="s">
        <v>4726</v>
      </c>
      <c r="O67" s="478" t="s">
        <v>45</v>
      </c>
      <c r="P67" s="48" t="s">
        <v>46</v>
      </c>
      <c r="Q67" s="44">
        <v>43663</v>
      </c>
      <c r="R67" s="44">
        <v>43670</v>
      </c>
      <c r="S67" s="48">
        <f ca="1" t="shared" si="6"/>
        <v>234</v>
      </c>
      <c r="T67" s="48" t="s">
        <v>106</v>
      </c>
      <c r="U67" s="1116" t="s">
        <v>1153</v>
      </c>
      <c r="V67" s="1257" t="s">
        <v>2900</v>
      </c>
    </row>
    <row r="68" s="795" customFormat="1" ht="23.1" customHeight="1" spans="1:21">
      <c r="A68" s="494">
        <v>32</v>
      </c>
      <c r="B68" s="1224" t="s">
        <v>39</v>
      </c>
      <c r="C68" s="1026" t="s">
        <v>333</v>
      </c>
      <c r="D68" s="55" t="s">
        <v>304</v>
      </c>
      <c r="E68" s="1228">
        <v>463800</v>
      </c>
      <c r="F68" s="43" t="s">
        <v>4727</v>
      </c>
      <c r="G68" s="1074">
        <v>43550</v>
      </c>
      <c r="H68" s="1074">
        <v>43568</v>
      </c>
      <c r="I68" s="52">
        <f ca="1" t="shared" si="5"/>
        <v>336</v>
      </c>
      <c r="J68" s="959" t="s">
        <v>344</v>
      </c>
      <c r="K68" s="863"/>
      <c r="L68" s="339">
        <v>43691</v>
      </c>
      <c r="M68" s="339" t="s">
        <v>52</v>
      </c>
      <c r="N68" s="1609" t="s">
        <v>4728</v>
      </c>
      <c r="O68" s="1248" t="s">
        <v>131</v>
      </c>
      <c r="P68" s="1249" t="s">
        <v>89</v>
      </c>
      <c r="Q68" s="44">
        <v>43687</v>
      </c>
      <c r="R68" s="44">
        <v>43687</v>
      </c>
      <c r="S68" s="48">
        <f ca="1" t="shared" si="6"/>
        <v>217</v>
      </c>
      <c r="T68" s="52" t="s">
        <v>106</v>
      </c>
      <c r="U68" s="1116" t="s">
        <v>4729</v>
      </c>
    </row>
    <row r="69" s="796" customFormat="1" ht="23.1" customHeight="1" spans="1:22">
      <c r="A69" s="494">
        <v>6</v>
      </c>
      <c r="B69" s="1224" t="s">
        <v>39</v>
      </c>
      <c r="C69" s="1026" t="s">
        <v>247</v>
      </c>
      <c r="D69" s="55" t="s">
        <v>304</v>
      </c>
      <c r="E69" s="1228">
        <v>409800</v>
      </c>
      <c r="F69" s="55" t="s">
        <v>4730</v>
      </c>
      <c r="G69" s="132">
        <v>43669</v>
      </c>
      <c r="H69" s="1074">
        <v>43688</v>
      </c>
      <c r="I69" s="52">
        <f ca="1" t="shared" si="5"/>
        <v>216</v>
      </c>
      <c r="J69" s="959" t="s">
        <v>344</v>
      </c>
      <c r="K69" s="865"/>
      <c r="L69" s="338">
        <v>43692</v>
      </c>
      <c r="M69" s="339"/>
      <c r="N69" s="1247" t="s">
        <v>4731</v>
      </c>
      <c r="O69" s="1246" t="s">
        <v>465</v>
      </c>
      <c r="P69" s="1243" t="s">
        <v>89</v>
      </c>
      <c r="Q69" s="1400">
        <v>43673</v>
      </c>
      <c r="R69" s="44">
        <v>43680</v>
      </c>
      <c r="S69" s="48">
        <f ca="1" t="shared" si="6"/>
        <v>224</v>
      </c>
      <c r="T69" s="1295" t="s">
        <v>106</v>
      </c>
      <c r="U69" s="1081" t="s">
        <v>1164</v>
      </c>
      <c r="V69" s="1452"/>
    </row>
    <row r="70" s="796" customFormat="1" ht="23.1" customHeight="1" spans="1:22">
      <c r="A70" s="494">
        <v>26</v>
      </c>
      <c r="B70" s="1224" t="s">
        <v>39</v>
      </c>
      <c r="C70" s="910" t="s">
        <v>290</v>
      </c>
      <c r="D70" s="43" t="s">
        <v>291</v>
      </c>
      <c r="E70" s="1385">
        <v>433800</v>
      </c>
      <c r="F70" s="43" t="s">
        <v>4732</v>
      </c>
      <c r="G70" s="136">
        <v>43672</v>
      </c>
      <c r="H70" s="493">
        <v>43687</v>
      </c>
      <c r="I70" s="52">
        <f ca="1" t="shared" si="5"/>
        <v>217</v>
      </c>
      <c r="J70" s="959" t="s">
        <v>344</v>
      </c>
      <c r="K70" s="865"/>
      <c r="L70" s="338">
        <v>43676</v>
      </c>
      <c r="M70" s="339"/>
      <c r="N70" s="1247" t="s">
        <v>4733</v>
      </c>
      <c r="O70" s="1247" t="s">
        <v>225</v>
      </c>
      <c r="P70" s="1249" t="s">
        <v>84</v>
      </c>
      <c r="Q70" s="44">
        <v>43689</v>
      </c>
      <c r="R70" s="44">
        <v>43690</v>
      </c>
      <c r="S70" s="48">
        <f ca="1" t="shared" si="6"/>
        <v>214</v>
      </c>
      <c r="T70" s="52" t="s">
        <v>47</v>
      </c>
      <c r="U70" s="1081" t="s">
        <v>4734</v>
      </c>
      <c r="V70" s="1257" t="s">
        <v>2900</v>
      </c>
    </row>
    <row r="71" s="796" customFormat="1" ht="23.1" customHeight="1" spans="1:21">
      <c r="A71" s="494">
        <v>28</v>
      </c>
      <c r="B71" s="1224" t="s">
        <v>39</v>
      </c>
      <c r="C71" s="910" t="s">
        <v>290</v>
      </c>
      <c r="D71" s="55" t="s">
        <v>251</v>
      </c>
      <c r="E71" s="1228">
        <v>433800</v>
      </c>
      <c r="F71" s="55" t="s">
        <v>4735</v>
      </c>
      <c r="G71" s="132">
        <v>43668</v>
      </c>
      <c r="H71" s="1074">
        <v>43685</v>
      </c>
      <c r="I71" s="52">
        <f ca="1" t="shared" si="5"/>
        <v>219</v>
      </c>
      <c r="J71" s="959" t="s">
        <v>344</v>
      </c>
      <c r="K71" s="865"/>
      <c r="L71" s="338">
        <v>43695</v>
      </c>
      <c r="M71" s="339"/>
      <c r="N71" s="1609" t="s">
        <v>4736</v>
      </c>
      <c r="O71" s="48" t="s">
        <v>17</v>
      </c>
      <c r="P71" s="48" t="s">
        <v>46</v>
      </c>
      <c r="Q71" s="44">
        <v>43674</v>
      </c>
      <c r="R71" s="44">
        <v>43674</v>
      </c>
      <c r="S71" s="48">
        <f ca="1" t="shared" si="6"/>
        <v>230</v>
      </c>
      <c r="T71" s="52" t="s">
        <v>47</v>
      </c>
      <c r="U71" s="1081"/>
    </row>
    <row r="72" s="796" customFormat="1" ht="23.1" customHeight="1" spans="1:22">
      <c r="A72" s="494">
        <v>5</v>
      </c>
      <c r="B72" s="1224" t="s">
        <v>39</v>
      </c>
      <c r="C72" s="1026" t="s">
        <v>247</v>
      </c>
      <c r="D72" s="55" t="s">
        <v>304</v>
      </c>
      <c r="E72" s="1228">
        <v>409800</v>
      </c>
      <c r="F72" s="55" t="s">
        <v>4737</v>
      </c>
      <c r="G72" s="132">
        <v>43669</v>
      </c>
      <c r="H72" s="1074">
        <v>43691</v>
      </c>
      <c r="I72" s="52">
        <f ca="1" t="shared" si="5"/>
        <v>213</v>
      </c>
      <c r="J72" s="959" t="s">
        <v>344</v>
      </c>
      <c r="K72" s="865"/>
      <c r="L72" s="338">
        <v>43676</v>
      </c>
      <c r="M72" s="339"/>
      <c r="N72" s="1247" t="s">
        <v>4738</v>
      </c>
      <c r="O72" s="1248" t="s">
        <v>17</v>
      </c>
      <c r="P72" s="1249" t="s">
        <v>46</v>
      </c>
      <c r="Q72" s="44">
        <v>43568</v>
      </c>
      <c r="R72" s="44">
        <v>43668</v>
      </c>
      <c r="S72" s="48">
        <f ca="1" t="shared" si="6"/>
        <v>236</v>
      </c>
      <c r="T72" s="52" t="s">
        <v>47</v>
      </c>
      <c r="U72" s="1081" t="s">
        <v>4739</v>
      </c>
      <c r="V72" s="1257" t="s">
        <v>2900</v>
      </c>
    </row>
    <row r="73" s="796" customFormat="1" ht="23.1" customHeight="1" spans="1:22">
      <c r="A73" s="494">
        <v>6</v>
      </c>
      <c r="B73" s="1224" t="s">
        <v>39</v>
      </c>
      <c r="C73" s="1026" t="s">
        <v>247</v>
      </c>
      <c r="D73" s="55" t="s">
        <v>248</v>
      </c>
      <c r="E73" s="1228">
        <v>409800</v>
      </c>
      <c r="F73" s="55" t="s">
        <v>4740</v>
      </c>
      <c r="G73" s="132">
        <v>43668</v>
      </c>
      <c r="H73" s="1074">
        <v>43684</v>
      </c>
      <c r="I73" s="52">
        <f ca="1" t="shared" si="5"/>
        <v>220</v>
      </c>
      <c r="J73" s="959" t="s">
        <v>344</v>
      </c>
      <c r="K73" s="865"/>
      <c r="L73" s="338">
        <v>43676</v>
      </c>
      <c r="M73" s="338"/>
      <c r="N73" s="1242" t="s">
        <v>4741</v>
      </c>
      <c r="O73" s="1246" t="s">
        <v>131</v>
      </c>
      <c r="P73" s="1243" t="s">
        <v>84</v>
      </c>
      <c r="Q73" s="44">
        <v>43672</v>
      </c>
      <c r="R73" s="44">
        <v>43673</v>
      </c>
      <c r="S73" s="48">
        <f ca="1" t="shared" si="6"/>
        <v>231</v>
      </c>
      <c r="T73" s="52" t="s">
        <v>106</v>
      </c>
      <c r="U73" s="1081" t="s">
        <v>1964</v>
      </c>
      <c r="V73" s="1257" t="s">
        <v>2900</v>
      </c>
    </row>
    <row r="74" s="796" customFormat="1" ht="23.1" customHeight="1" spans="1:22">
      <c r="A74" s="494">
        <v>11</v>
      </c>
      <c r="B74" s="1224" t="s">
        <v>39</v>
      </c>
      <c r="C74" s="1026" t="s">
        <v>247</v>
      </c>
      <c r="D74" s="55" t="s">
        <v>334</v>
      </c>
      <c r="E74" s="1228">
        <v>409800</v>
      </c>
      <c r="F74" s="55" t="s">
        <v>4742</v>
      </c>
      <c r="G74" s="132">
        <v>43661</v>
      </c>
      <c r="H74" s="1074">
        <v>43675</v>
      </c>
      <c r="I74" s="52">
        <f ca="1" t="shared" si="5"/>
        <v>229</v>
      </c>
      <c r="J74" s="959" t="s">
        <v>344</v>
      </c>
      <c r="K74" s="1614"/>
      <c r="L74" s="338">
        <v>43676</v>
      </c>
      <c r="M74" s="339"/>
      <c r="N74" s="1376" t="s">
        <v>4743</v>
      </c>
      <c r="O74" s="1248" t="s">
        <v>80</v>
      </c>
      <c r="P74" s="1249" t="s">
        <v>46</v>
      </c>
      <c r="Q74" s="44">
        <v>43653</v>
      </c>
      <c r="R74" s="44">
        <v>43661</v>
      </c>
      <c r="S74" s="48">
        <f ca="1" t="shared" si="6"/>
        <v>243</v>
      </c>
      <c r="T74" s="1247" t="s">
        <v>106</v>
      </c>
      <c r="U74" s="1081" t="s">
        <v>1964</v>
      </c>
      <c r="V74" s="1257" t="s">
        <v>2900</v>
      </c>
    </row>
    <row r="75" s="795" customFormat="1" ht="23.1" customHeight="1" spans="1:22">
      <c r="A75" s="494">
        <v>2</v>
      </c>
      <c r="B75" s="1224" t="s">
        <v>39</v>
      </c>
      <c r="C75" s="1026" t="s">
        <v>221</v>
      </c>
      <c r="D75" s="55" t="s">
        <v>50</v>
      </c>
      <c r="E75" s="1228">
        <v>409800</v>
      </c>
      <c r="F75" s="55" t="s">
        <v>4744</v>
      </c>
      <c r="G75" s="132">
        <v>43669</v>
      </c>
      <c r="H75" s="1074">
        <v>43691</v>
      </c>
      <c r="I75" s="52">
        <f ca="1" t="shared" si="5"/>
        <v>213</v>
      </c>
      <c r="J75" s="959" t="s">
        <v>344</v>
      </c>
      <c r="K75" s="863"/>
      <c r="L75" s="338">
        <v>43676</v>
      </c>
      <c r="M75" s="338"/>
      <c r="N75" s="478" t="s">
        <v>4745</v>
      </c>
      <c r="O75" s="478" t="s">
        <v>114</v>
      </c>
      <c r="P75" s="48" t="s">
        <v>89</v>
      </c>
      <c r="Q75" s="44">
        <v>43673</v>
      </c>
      <c r="R75" s="44">
        <v>43674</v>
      </c>
      <c r="S75" s="48">
        <f ca="1" t="shared" si="6"/>
        <v>230</v>
      </c>
      <c r="T75" s="48" t="s">
        <v>47</v>
      </c>
      <c r="U75" s="1116" t="s">
        <v>1964</v>
      </c>
      <c r="V75" s="1257" t="s">
        <v>2900</v>
      </c>
    </row>
    <row r="76" s="795" customFormat="1" ht="23.1" customHeight="1" spans="1:21">
      <c r="A76" s="494">
        <v>14</v>
      </c>
      <c r="B76" s="1224" t="s">
        <v>39</v>
      </c>
      <c r="C76" s="1026" t="s">
        <v>279</v>
      </c>
      <c r="D76" s="55" t="s">
        <v>328</v>
      </c>
      <c r="E76" s="1228">
        <v>433800</v>
      </c>
      <c r="F76" s="55" t="s">
        <v>4746</v>
      </c>
      <c r="G76" s="1227">
        <v>43556</v>
      </c>
      <c r="H76" s="1074">
        <v>43570</v>
      </c>
      <c r="I76" s="52">
        <f ca="1" t="shared" si="5"/>
        <v>334</v>
      </c>
      <c r="J76" s="959" t="s">
        <v>4747</v>
      </c>
      <c r="K76" s="863"/>
      <c r="L76" s="339">
        <v>43698</v>
      </c>
      <c r="M76" s="339" t="s">
        <v>52</v>
      </c>
      <c r="N76" s="1242" t="s">
        <v>4748</v>
      </c>
      <c r="O76" s="1248" t="s">
        <v>114</v>
      </c>
      <c r="P76" s="1249" t="s">
        <v>89</v>
      </c>
      <c r="Q76" s="1382">
        <v>43694</v>
      </c>
      <c r="R76" s="44">
        <v>43698</v>
      </c>
      <c r="S76" s="48">
        <f ca="1" t="shared" si="6"/>
        <v>206</v>
      </c>
      <c r="T76" s="1247" t="s">
        <v>106</v>
      </c>
      <c r="U76" s="1116" t="s">
        <v>4749</v>
      </c>
    </row>
    <row r="77" s="795" customFormat="1" ht="23.1" customHeight="1" spans="1:21">
      <c r="A77" s="494">
        <v>35</v>
      </c>
      <c r="B77" s="1224" t="s">
        <v>39</v>
      </c>
      <c r="C77" s="1026" t="s">
        <v>333</v>
      </c>
      <c r="D77" s="43" t="s">
        <v>304</v>
      </c>
      <c r="E77" s="1229">
        <v>463800</v>
      </c>
      <c r="F77" s="1615" t="s">
        <v>4750</v>
      </c>
      <c r="G77" s="1230">
        <v>43602</v>
      </c>
      <c r="H77" s="493">
        <v>43619</v>
      </c>
      <c r="I77" s="52">
        <f ca="1" t="shared" si="5"/>
        <v>285</v>
      </c>
      <c r="J77" s="959" t="s">
        <v>4747</v>
      </c>
      <c r="K77" s="865"/>
      <c r="L77" s="339">
        <v>43699</v>
      </c>
      <c r="M77" s="339" t="s">
        <v>52</v>
      </c>
      <c r="N77" s="1617" t="s">
        <v>4751</v>
      </c>
      <c r="O77" s="1246" t="s">
        <v>70</v>
      </c>
      <c r="P77" s="1243" t="s">
        <v>59</v>
      </c>
      <c r="Q77" s="44">
        <v>43688</v>
      </c>
      <c r="R77" s="44">
        <v>43691</v>
      </c>
      <c r="S77" s="48">
        <f ca="1" t="shared" si="6"/>
        <v>213</v>
      </c>
      <c r="T77" s="52" t="s">
        <v>47</v>
      </c>
      <c r="U77" s="1116"/>
    </row>
    <row r="78" s="796" customFormat="1" ht="23.1" customHeight="1" spans="1:21">
      <c r="A78" s="494">
        <v>25</v>
      </c>
      <c r="B78" s="1224" t="s">
        <v>39</v>
      </c>
      <c r="C78" s="1026" t="s">
        <v>311</v>
      </c>
      <c r="D78" s="55" t="s">
        <v>248</v>
      </c>
      <c r="E78" s="1228">
        <v>449000</v>
      </c>
      <c r="F78" s="55" t="s">
        <v>4752</v>
      </c>
      <c r="G78" s="132">
        <v>43653</v>
      </c>
      <c r="H78" s="1074">
        <v>43673</v>
      </c>
      <c r="I78" s="52">
        <f ca="1" t="shared" si="5"/>
        <v>231</v>
      </c>
      <c r="J78" s="959" t="s">
        <v>4747</v>
      </c>
      <c r="K78" s="865"/>
      <c r="L78" s="338">
        <v>43699</v>
      </c>
      <c r="M78" s="339"/>
      <c r="N78" s="1618" t="s">
        <v>4753</v>
      </c>
      <c r="O78" s="229" t="s">
        <v>105</v>
      </c>
      <c r="P78" s="229" t="s">
        <v>46</v>
      </c>
      <c r="Q78" s="44">
        <v>43691</v>
      </c>
      <c r="R78" s="44">
        <v>43691</v>
      </c>
      <c r="S78" s="48">
        <f ca="1" t="shared" si="6"/>
        <v>213</v>
      </c>
      <c r="T78" s="229" t="s">
        <v>47</v>
      </c>
      <c r="U78" s="1081"/>
    </row>
    <row r="79" s="795" customFormat="1" ht="23.1" customHeight="1" spans="1:21">
      <c r="A79" s="494">
        <v>47</v>
      </c>
      <c r="B79" s="1224" t="s">
        <v>39</v>
      </c>
      <c r="C79" s="1026" t="s">
        <v>357</v>
      </c>
      <c r="D79" s="55" t="s">
        <v>358</v>
      </c>
      <c r="E79" s="1228">
        <v>541800</v>
      </c>
      <c r="F79" s="55" t="s">
        <v>4754</v>
      </c>
      <c r="G79" s="132">
        <v>43690</v>
      </c>
      <c r="H79" s="1074">
        <v>43696</v>
      </c>
      <c r="I79" s="52">
        <f ca="1" t="shared" si="5"/>
        <v>208</v>
      </c>
      <c r="J79" s="959" t="s">
        <v>4747</v>
      </c>
      <c r="K79" s="863"/>
      <c r="L79" s="339">
        <v>43702</v>
      </c>
      <c r="M79" s="339"/>
      <c r="N79" s="1443" t="s">
        <v>4755</v>
      </c>
      <c r="O79" s="1246" t="s">
        <v>258</v>
      </c>
      <c r="P79" s="1243" t="s">
        <v>59</v>
      </c>
      <c r="Q79" s="44">
        <v>43673</v>
      </c>
      <c r="R79" s="44">
        <v>43690</v>
      </c>
      <c r="S79" s="48">
        <f ca="1" t="shared" si="6"/>
        <v>214</v>
      </c>
      <c r="T79" s="48" t="s">
        <v>47</v>
      </c>
      <c r="U79" s="1116" t="s">
        <v>4756</v>
      </c>
    </row>
    <row r="80" s="795" customFormat="1" ht="23.1" customHeight="1" spans="1:22">
      <c r="A80" s="494">
        <v>40</v>
      </c>
      <c r="B80" s="1224" t="s">
        <v>39</v>
      </c>
      <c r="C80" s="1026" t="s">
        <v>4757</v>
      </c>
      <c r="D80" s="55" t="s">
        <v>4758</v>
      </c>
      <c r="E80" s="1228">
        <v>473800</v>
      </c>
      <c r="F80" s="55" t="s">
        <v>4759</v>
      </c>
      <c r="G80" s="1227">
        <v>43692</v>
      </c>
      <c r="H80" s="1074">
        <v>43699</v>
      </c>
      <c r="I80" s="52">
        <f ca="1" t="shared" si="5"/>
        <v>205</v>
      </c>
      <c r="J80" s="959" t="s">
        <v>4747</v>
      </c>
      <c r="K80" s="863"/>
      <c r="L80" s="339">
        <v>43702</v>
      </c>
      <c r="M80" s="339"/>
      <c r="N80" s="1619" t="s">
        <v>4760</v>
      </c>
      <c r="O80" s="1246" t="s">
        <v>45</v>
      </c>
      <c r="P80" s="1243" t="s">
        <v>46</v>
      </c>
      <c r="Q80" s="44">
        <v>43542</v>
      </c>
      <c r="R80" s="44">
        <v>43693</v>
      </c>
      <c r="S80" s="48">
        <f ca="1" t="shared" si="6"/>
        <v>211</v>
      </c>
      <c r="T80" s="52" t="s">
        <v>47</v>
      </c>
      <c r="U80" s="1116" t="s">
        <v>2960</v>
      </c>
      <c r="V80" s="1257"/>
    </row>
    <row r="81" s="795" customFormat="1" ht="23.1" customHeight="1" spans="1:21">
      <c r="A81" s="494">
        <v>42</v>
      </c>
      <c r="B81" s="1224" t="s">
        <v>39</v>
      </c>
      <c r="C81" s="1026" t="s">
        <v>337</v>
      </c>
      <c r="D81" s="55" t="s">
        <v>90</v>
      </c>
      <c r="E81" s="1228">
        <v>506800</v>
      </c>
      <c r="F81" s="55" t="s">
        <v>4761</v>
      </c>
      <c r="G81" s="132">
        <v>43690</v>
      </c>
      <c r="H81" s="1074">
        <v>43698</v>
      </c>
      <c r="I81" s="52">
        <f ca="1" t="shared" si="5"/>
        <v>206</v>
      </c>
      <c r="J81" s="959" t="s">
        <v>4747</v>
      </c>
      <c r="K81" s="863"/>
      <c r="L81" s="339">
        <v>43702</v>
      </c>
      <c r="M81" s="339"/>
      <c r="N81" s="1617" t="s">
        <v>4762</v>
      </c>
      <c r="O81" s="1248" t="s">
        <v>83</v>
      </c>
      <c r="P81" s="1249" t="s">
        <v>84</v>
      </c>
      <c r="Q81" s="44">
        <v>43688</v>
      </c>
      <c r="R81" s="44">
        <v>43691</v>
      </c>
      <c r="S81" s="48">
        <f ca="1" t="shared" si="6"/>
        <v>213</v>
      </c>
      <c r="T81" s="48" t="s">
        <v>47</v>
      </c>
      <c r="U81" s="1116" t="s">
        <v>2960</v>
      </c>
    </row>
    <row r="82" s="795" customFormat="1" ht="23.1" customHeight="1" spans="1:21">
      <c r="A82" s="494">
        <v>30</v>
      </c>
      <c r="B82" s="1224" t="s">
        <v>39</v>
      </c>
      <c r="C82" s="1026" t="s">
        <v>322</v>
      </c>
      <c r="D82" s="55" t="s">
        <v>50</v>
      </c>
      <c r="E82" s="1228">
        <v>463800</v>
      </c>
      <c r="F82" s="55" t="s">
        <v>4763</v>
      </c>
      <c r="G82" s="132">
        <v>43623</v>
      </c>
      <c r="H82" s="1074">
        <v>43637</v>
      </c>
      <c r="I82" s="52">
        <f ca="1" t="shared" si="5"/>
        <v>267</v>
      </c>
      <c r="J82" s="959" t="s">
        <v>4747</v>
      </c>
      <c r="K82" s="863"/>
      <c r="L82" s="339">
        <v>43704</v>
      </c>
      <c r="M82" s="339" t="s">
        <v>52</v>
      </c>
      <c r="N82" s="1277" t="s">
        <v>4764</v>
      </c>
      <c r="O82" s="1248" t="s">
        <v>88</v>
      </c>
      <c r="P82" s="1249" t="s">
        <v>89</v>
      </c>
      <c r="Q82" s="44">
        <v>43673</v>
      </c>
      <c r="R82" s="44">
        <v>43702</v>
      </c>
      <c r="S82" s="48">
        <f ca="1" t="shared" si="6"/>
        <v>202</v>
      </c>
      <c r="T82" s="48" t="s">
        <v>106</v>
      </c>
      <c r="U82" s="1627" t="s">
        <v>4765</v>
      </c>
    </row>
    <row r="83" s="795" customFormat="1" ht="23.1" customHeight="1" spans="1:22">
      <c r="A83" s="494">
        <v>36</v>
      </c>
      <c r="B83" s="1224" t="s">
        <v>39</v>
      </c>
      <c r="C83" s="1026" t="s">
        <v>333</v>
      </c>
      <c r="D83" s="43" t="s">
        <v>334</v>
      </c>
      <c r="E83" s="1229">
        <v>463800</v>
      </c>
      <c r="F83" s="43" t="s">
        <v>4766</v>
      </c>
      <c r="G83" s="1230">
        <v>43672</v>
      </c>
      <c r="H83" s="493">
        <v>43687</v>
      </c>
      <c r="I83" s="52">
        <f ca="1" t="shared" si="5"/>
        <v>217</v>
      </c>
      <c r="J83" s="959" t="s">
        <v>4747</v>
      </c>
      <c r="K83" s="863" t="s">
        <v>4767</v>
      </c>
      <c r="L83" s="339">
        <v>43676</v>
      </c>
      <c r="M83" s="339"/>
      <c r="N83" s="1250" t="s">
        <v>4768</v>
      </c>
      <c r="O83" s="1246" t="s">
        <v>192</v>
      </c>
      <c r="P83" s="1243" t="s">
        <v>84</v>
      </c>
      <c r="Q83" s="44">
        <v>43674</v>
      </c>
      <c r="R83" s="44">
        <v>43694</v>
      </c>
      <c r="S83" s="48">
        <f ca="1" t="shared" si="6"/>
        <v>210</v>
      </c>
      <c r="T83" s="1295" t="s">
        <v>47</v>
      </c>
      <c r="U83" s="1116" t="s">
        <v>4769</v>
      </c>
      <c r="V83" s="1257" t="s">
        <v>2900</v>
      </c>
    </row>
    <row r="84" s="796" customFormat="1" ht="23.1" customHeight="1" spans="1:21">
      <c r="A84" s="494">
        <v>7</v>
      </c>
      <c r="B84" s="1224" t="s">
        <v>39</v>
      </c>
      <c r="C84" s="1026" t="s">
        <v>247</v>
      </c>
      <c r="D84" s="55" t="s">
        <v>248</v>
      </c>
      <c r="E84" s="1228">
        <v>409800</v>
      </c>
      <c r="F84" s="43" t="s">
        <v>4770</v>
      </c>
      <c r="G84" s="132">
        <v>43669</v>
      </c>
      <c r="H84" s="1074">
        <v>43681</v>
      </c>
      <c r="I84" s="52">
        <f ca="1" t="shared" si="5"/>
        <v>223</v>
      </c>
      <c r="J84" s="959" t="s">
        <v>4747</v>
      </c>
      <c r="K84" s="865"/>
      <c r="L84" s="338">
        <v>43705</v>
      </c>
      <c r="M84" s="338"/>
      <c r="N84" s="1617" t="s">
        <v>4771</v>
      </c>
      <c r="O84" s="1246" t="s">
        <v>171</v>
      </c>
      <c r="P84" s="1243" t="s">
        <v>59</v>
      </c>
      <c r="Q84" s="44">
        <v>43694</v>
      </c>
      <c r="R84" s="44">
        <v>43694</v>
      </c>
      <c r="S84" s="48">
        <f ca="1" t="shared" si="6"/>
        <v>210</v>
      </c>
      <c r="T84" s="52" t="s">
        <v>47</v>
      </c>
      <c r="U84" s="1081" t="s">
        <v>2972</v>
      </c>
    </row>
    <row r="85" s="796" customFormat="1" ht="23.1" customHeight="1" spans="1:22">
      <c r="A85" s="494">
        <v>21</v>
      </c>
      <c r="B85" s="1224" t="s">
        <v>39</v>
      </c>
      <c r="C85" s="910" t="s">
        <v>290</v>
      </c>
      <c r="D85" s="55" t="s">
        <v>248</v>
      </c>
      <c r="E85" s="1383">
        <v>433800</v>
      </c>
      <c r="F85" s="43" t="s">
        <v>4772</v>
      </c>
      <c r="G85" s="132">
        <v>43690</v>
      </c>
      <c r="H85" s="1074">
        <v>43699</v>
      </c>
      <c r="I85" s="52">
        <f ca="1" t="shared" si="5"/>
        <v>205</v>
      </c>
      <c r="J85" s="959" t="s">
        <v>4747</v>
      </c>
      <c r="K85" s="865"/>
      <c r="L85" s="338">
        <v>43706</v>
      </c>
      <c r="M85" s="339"/>
      <c r="N85" s="1619" t="s">
        <v>4773</v>
      </c>
      <c r="O85" s="1248" t="s">
        <v>74</v>
      </c>
      <c r="P85" s="1249" t="s">
        <v>46</v>
      </c>
      <c r="Q85" s="44">
        <v>43686</v>
      </c>
      <c r="R85" s="44">
        <v>43690</v>
      </c>
      <c r="S85" s="48">
        <f ca="1" t="shared" si="6"/>
        <v>214</v>
      </c>
      <c r="T85" s="52" t="s">
        <v>47</v>
      </c>
      <c r="U85" s="1081" t="s">
        <v>4774</v>
      </c>
      <c r="V85" s="1257"/>
    </row>
    <row r="86" s="795" customFormat="1" ht="23.1" customHeight="1" spans="1:21">
      <c r="A86" s="494">
        <v>33</v>
      </c>
      <c r="B86" s="1224" t="s">
        <v>39</v>
      </c>
      <c r="C86" s="1026" t="s">
        <v>333</v>
      </c>
      <c r="D86" s="43" t="s">
        <v>304</v>
      </c>
      <c r="E86" s="1228">
        <v>463800</v>
      </c>
      <c r="F86" s="1615" t="s">
        <v>4775</v>
      </c>
      <c r="G86" s="1227">
        <v>43603</v>
      </c>
      <c r="H86" s="1074">
        <v>43620</v>
      </c>
      <c r="I86" s="52">
        <f ca="1" t="shared" si="5"/>
        <v>284</v>
      </c>
      <c r="J86" s="959" t="s">
        <v>4747</v>
      </c>
      <c r="K86" s="863"/>
      <c r="L86" s="339">
        <v>43705</v>
      </c>
      <c r="M86" s="339" t="s">
        <v>52</v>
      </c>
      <c r="N86" s="227" t="s">
        <v>4776</v>
      </c>
      <c r="O86" s="229" t="s">
        <v>3019</v>
      </c>
      <c r="P86" s="229" t="s">
        <v>744</v>
      </c>
      <c r="Q86" s="44">
        <v>43696</v>
      </c>
      <c r="R86" s="44">
        <v>43696</v>
      </c>
      <c r="S86" s="48">
        <f ca="1" t="shared" si="6"/>
        <v>208</v>
      </c>
      <c r="T86" s="52" t="s">
        <v>47</v>
      </c>
      <c r="U86" s="1116" t="s">
        <v>4774</v>
      </c>
    </row>
    <row r="87" s="795" customFormat="1" ht="23.1" customHeight="1" spans="1:22">
      <c r="A87" s="494">
        <v>3</v>
      </c>
      <c r="B87" s="1224" t="s">
        <v>39</v>
      </c>
      <c r="C87" s="1026" t="s">
        <v>233</v>
      </c>
      <c r="D87" s="55" t="s">
        <v>50</v>
      </c>
      <c r="E87" s="1228">
        <v>417400</v>
      </c>
      <c r="F87" s="43" t="s">
        <v>4777</v>
      </c>
      <c r="G87" s="132">
        <v>43690</v>
      </c>
      <c r="H87" s="1074">
        <v>43696</v>
      </c>
      <c r="I87" s="52">
        <f ca="1" t="shared" si="5"/>
        <v>208</v>
      </c>
      <c r="J87" s="959" t="s">
        <v>4747</v>
      </c>
      <c r="K87" s="863"/>
      <c r="L87" s="338">
        <v>43705</v>
      </c>
      <c r="M87" s="338"/>
      <c r="N87" s="1620" t="s">
        <v>4778</v>
      </c>
      <c r="O87" s="478" t="s">
        <v>88</v>
      </c>
      <c r="P87" s="48" t="s">
        <v>89</v>
      </c>
      <c r="Q87" s="44">
        <v>43696</v>
      </c>
      <c r="R87" s="44">
        <v>43696</v>
      </c>
      <c r="S87" s="48">
        <f ca="1" t="shared" si="6"/>
        <v>208</v>
      </c>
      <c r="T87" s="48" t="s">
        <v>47</v>
      </c>
      <c r="U87" s="1116" t="s">
        <v>1186</v>
      </c>
      <c r="V87" s="1452"/>
    </row>
    <row r="88" s="796" customFormat="1" ht="23.1" customHeight="1" spans="1:21">
      <c r="A88" s="494">
        <v>4</v>
      </c>
      <c r="B88" s="1224" t="s">
        <v>39</v>
      </c>
      <c r="C88" s="1026" t="s">
        <v>247</v>
      </c>
      <c r="D88" s="55" t="s">
        <v>248</v>
      </c>
      <c r="E88" s="1228">
        <v>409800</v>
      </c>
      <c r="F88" s="43" t="s">
        <v>4779</v>
      </c>
      <c r="G88" s="132">
        <v>43668</v>
      </c>
      <c r="H88" s="1074">
        <v>43688</v>
      </c>
      <c r="I88" s="52">
        <f ca="1" t="shared" si="5"/>
        <v>216</v>
      </c>
      <c r="J88" s="959" t="s">
        <v>4747</v>
      </c>
      <c r="K88" s="865"/>
      <c r="L88" s="338">
        <v>43705</v>
      </c>
      <c r="M88" s="339" t="s">
        <v>52</v>
      </c>
      <c r="N88" s="1617" t="s">
        <v>4780</v>
      </c>
      <c r="O88" s="1246" t="s">
        <v>88</v>
      </c>
      <c r="P88" s="1243" t="s">
        <v>89</v>
      </c>
      <c r="Q88" s="44">
        <v>43690</v>
      </c>
      <c r="R88" s="44">
        <v>43691</v>
      </c>
      <c r="S88" s="48">
        <f ca="1" t="shared" si="6"/>
        <v>213</v>
      </c>
      <c r="T88" s="52" t="s">
        <v>47</v>
      </c>
      <c r="U88" s="1081" t="s">
        <v>4781</v>
      </c>
    </row>
    <row r="89" s="796" customFormat="1" ht="23.1" customHeight="1" spans="1:22">
      <c r="A89" s="494">
        <v>22</v>
      </c>
      <c r="B89" s="1224" t="s">
        <v>39</v>
      </c>
      <c r="C89" s="910" t="s">
        <v>290</v>
      </c>
      <c r="D89" s="55" t="s">
        <v>304</v>
      </c>
      <c r="E89" s="1383">
        <v>433800</v>
      </c>
      <c r="F89" s="43" t="s">
        <v>4782</v>
      </c>
      <c r="G89" s="132">
        <v>43691</v>
      </c>
      <c r="H89" s="1074">
        <v>43698</v>
      </c>
      <c r="I89" s="52">
        <f ca="1" t="shared" si="5"/>
        <v>206</v>
      </c>
      <c r="J89" s="959" t="s">
        <v>4747</v>
      </c>
      <c r="K89" s="865"/>
      <c r="L89" s="338">
        <v>43706</v>
      </c>
      <c r="M89" s="339"/>
      <c r="N89" s="227" t="s">
        <v>4783</v>
      </c>
      <c r="O89" s="229" t="s">
        <v>258</v>
      </c>
      <c r="P89" s="229" t="s">
        <v>59</v>
      </c>
      <c r="Q89" s="44">
        <v>43704</v>
      </c>
      <c r="R89" s="44">
        <v>43704</v>
      </c>
      <c r="S89" s="48">
        <f ca="1" t="shared" si="6"/>
        <v>200</v>
      </c>
      <c r="T89" s="52" t="s">
        <v>47</v>
      </c>
      <c r="U89" s="1081" t="s">
        <v>2981</v>
      </c>
      <c r="V89" s="1257"/>
    </row>
    <row r="90" s="795" customFormat="1" ht="23.1" customHeight="1" spans="1:21">
      <c r="A90" s="494">
        <v>14</v>
      </c>
      <c r="B90" s="1224" t="s">
        <v>39</v>
      </c>
      <c r="C90" s="1026" t="s">
        <v>279</v>
      </c>
      <c r="D90" s="55" t="s">
        <v>328</v>
      </c>
      <c r="E90" s="1228">
        <v>433800</v>
      </c>
      <c r="F90" s="55" t="s">
        <v>4784</v>
      </c>
      <c r="G90" s="1227">
        <v>43630</v>
      </c>
      <c r="H90" s="1074">
        <v>43642</v>
      </c>
      <c r="I90" s="52">
        <f ca="1" t="shared" si="5"/>
        <v>262</v>
      </c>
      <c r="J90" s="959" t="s">
        <v>4747</v>
      </c>
      <c r="K90" s="863"/>
      <c r="L90" s="339">
        <v>43736</v>
      </c>
      <c r="M90" s="339" t="s">
        <v>52</v>
      </c>
      <c r="N90" s="1620" t="s">
        <v>4785</v>
      </c>
      <c r="O90" s="478" t="s">
        <v>225</v>
      </c>
      <c r="P90" s="48" t="s">
        <v>84</v>
      </c>
      <c r="Q90" s="44">
        <v>43703</v>
      </c>
      <c r="R90" s="44">
        <v>43704</v>
      </c>
      <c r="S90" s="48">
        <f ca="1" t="shared" si="6"/>
        <v>200</v>
      </c>
      <c r="T90" s="48" t="s">
        <v>47</v>
      </c>
      <c r="U90" s="1116" t="s">
        <v>2981</v>
      </c>
    </row>
    <row r="91" s="796" customFormat="1" ht="23.1" customHeight="1" spans="1:21">
      <c r="A91" s="494">
        <v>11</v>
      </c>
      <c r="B91" s="1224" t="s">
        <v>39</v>
      </c>
      <c r="C91" s="1605" t="s">
        <v>4688</v>
      </c>
      <c r="D91" s="43" t="s">
        <v>4786</v>
      </c>
      <c r="E91" s="1385">
        <v>414300</v>
      </c>
      <c r="F91" s="43" t="s">
        <v>4787</v>
      </c>
      <c r="G91" s="1230">
        <v>43698</v>
      </c>
      <c r="H91" s="1074">
        <v>43644</v>
      </c>
      <c r="I91" s="52">
        <f ca="1" t="shared" si="5"/>
        <v>260</v>
      </c>
      <c r="J91" s="959" t="s">
        <v>4747</v>
      </c>
      <c r="K91" s="1614"/>
      <c r="L91" s="338">
        <v>43706</v>
      </c>
      <c r="M91" s="339"/>
      <c r="N91" s="1619" t="s">
        <v>4788</v>
      </c>
      <c r="O91" s="1246" t="s">
        <v>74</v>
      </c>
      <c r="P91" s="1243" t="s">
        <v>46</v>
      </c>
      <c r="Q91" s="44">
        <v>43694</v>
      </c>
      <c r="R91" s="44">
        <v>43699</v>
      </c>
      <c r="S91" s="48">
        <f ca="1" t="shared" si="6"/>
        <v>205</v>
      </c>
      <c r="T91" s="1247" t="s">
        <v>47</v>
      </c>
      <c r="U91" s="1081" t="s">
        <v>1190</v>
      </c>
    </row>
    <row r="92" s="796" customFormat="1" ht="23.1" customHeight="1" spans="1:22">
      <c r="A92" s="494">
        <v>17</v>
      </c>
      <c r="B92" s="1224" t="s">
        <v>39</v>
      </c>
      <c r="C92" s="910" t="s">
        <v>290</v>
      </c>
      <c r="D92" s="55" t="s">
        <v>248</v>
      </c>
      <c r="E92" s="1383">
        <v>433800</v>
      </c>
      <c r="F92" s="55" t="s">
        <v>4789</v>
      </c>
      <c r="G92" s="132">
        <v>43704</v>
      </c>
      <c r="H92" s="1074">
        <v>43718</v>
      </c>
      <c r="I92" s="52">
        <f ca="1" t="shared" si="5"/>
        <v>186</v>
      </c>
      <c r="J92" s="959" t="s">
        <v>4747</v>
      </c>
      <c r="K92" s="865"/>
      <c r="L92" s="338">
        <v>43706</v>
      </c>
      <c r="M92" s="339"/>
      <c r="N92" s="1295" t="s">
        <v>4790</v>
      </c>
      <c r="O92" s="1246" t="s">
        <v>105</v>
      </c>
      <c r="P92" s="1243" t="s">
        <v>46</v>
      </c>
      <c r="Q92" s="44">
        <v>43694</v>
      </c>
      <c r="R92" s="44">
        <v>43705</v>
      </c>
      <c r="S92" s="48">
        <f ca="1" t="shared" si="6"/>
        <v>199</v>
      </c>
      <c r="T92" s="1247" t="s">
        <v>47</v>
      </c>
      <c r="U92" s="1081"/>
      <c r="V92" s="1257"/>
    </row>
    <row r="93" s="795" customFormat="1" ht="23.1" customHeight="1" spans="1:23">
      <c r="A93" s="494">
        <v>19</v>
      </c>
      <c r="B93" s="1224" t="s">
        <v>39</v>
      </c>
      <c r="C93" s="1026" t="s">
        <v>322</v>
      </c>
      <c r="D93" s="55" t="s">
        <v>328</v>
      </c>
      <c r="E93" s="1228">
        <v>463800</v>
      </c>
      <c r="F93" s="55" t="s">
        <v>4791</v>
      </c>
      <c r="G93" s="132">
        <v>43533</v>
      </c>
      <c r="H93" s="1074">
        <v>43542</v>
      </c>
      <c r="I93" s="52">
        <f ca="1" t="shared" si="5"/>
        <v>362</v>
      </c>
      <c r="J93" s="959" t="s">
        <v>4747</v>
      </c>
      <c r="K93" s="863"/>
      <c r="L93" s="339">
        <v>43705</v>
      </c>
      <c r="M93" s="339" t="s">
        <v>52</v>
      </c>
      <c r="N93" s="1247" t="s">
        <v>4792</v>
      </c>
      <c r="O93" s="207" t="s">
        <v>171</v>
      </c>
      <c r="P93" s="207" t="s">
        <v>59</v>
      </c>
      <c r="Q93" s="249">
        <v>43705</v>
      </c>
      <c r="R93" s="249">
        <v>43705</v>
      </c>
      <c r="S93" s="48">
        <f ca="1" t="shared" si="6"/>
        <v>199</v>
      </c>
      <c r="T93" s="207" t="s">
        <v>47</v>
      </c>
      <c r="U93" s="1628" t="s">
        <v>1190</v>
      </c>
      <c r="V93" s="797"/>
      <c r="W93" s="797"/>
    </row>
    <row r="94" s="796" customFormat="1" ht="23.1" customHeight="1" spans="1:22">
      <c r="A94" s="494">
        <v>17</v>
      </c>
      <c r="B94" s="1224" t="s">
        <v>39</v>
      </c>
      <c r="C94" s="910" t="s">
        <v>290</v>
      </c>
      <c r="D94" s="55" t="s">
        <v>304</v>
      </c>
      <c r="E94" s="1383">
        <v>433800</v>
      </c>
      <c r="F94" s="55" t="s">
        <v>4793</v>
      </c>
      <c r="G94" s="132">
        <v>43672</v>
      </c>
      <c r="H94" s="1074">
        <v>43687</v>
      </c>
      <c r="I94" s="52">
        <f ca="1" t="shared" si="5"/>
        <v>217</v>
      </c>
      <c r="J94" s="959" t="s">
        <v>4747</v>
      </c>
      <c r="K94" s="865"/>
      <c r="L94" s="338">
        <v>43676</v>
      </c>
      <c r="M94" s="339" t="s">
        <v>52</v>
      </c>
      <c r="N94" s="227" t="s">
        <v>4794</v>
      </c>
      <c r="O94" s="229" t="s">
        <v>225</v>
      </c>
      <c r="P94" s="229" t="s">
        <v>84</v>
      </c>
      <c r="Q94" s="44">
        <v>43687</v>
      </c>
      <c r="R94" s="44">
        <v>43690</v>
      </c>
      <c r="S94" s="48">
        <f ca="1" t="shared" si="6"/>
        <v>214</v>
      </c>
      <c r="T94" s="52" t="s">
        <v>47</v>
      </c>
      <c r="U94" s="1081" t="s">
        <v>4795</v>
      </c>
      <c r="V94" s="1257" t="s">
        <v>2900</v>
      </c>
    </row>
    <row r="95" s="795" customFormat="1" ht="23.1" customHeight="1" spans="1:21">
      <c r="A95" s="494">
        <v>18</v>
      </c>
      <c r="B95" s="1224" t="s">
        <v>39</v>
      </c>
      <c r="C95" s="1026" t="s">
        <v>322</v>
      </c>
      <c r="D95" s="55" t="s">
        <v>328</v>
      </c>
      <c r="E95" s="1228">
        <v>463800</v>
      </c>
      <c r="F95" s="55" t="s">
        <v>4796</v>
      </c>
      <c r="G95" s="132">
        <v>43623</v>
      </c>
      <c r="H95" s="1074">
        <v>43637</v>
      </c>
      <c r="I95" s="52">
        <f ca="1" t="shared" si="5"/>
        <v>267</v>
      </c>
      <c r="J95" s="959" t="s">
        <v>4747</v>
      </c>
      <c r="K95" s="863"/>
      <c r="L95" s="339">
        <v>43711</v>
      </c>
      <c r="M95" s="339" t="s">
        <v>52</v>
      </c>
      <c r="N95" s="1620" t="s">
        <v>4797</v>
      </c>
      <c r="O95" s="48" t="s">
        <v>122</v>
      </c>
      <c r="P95" s="48" t="s">
        <v>84</v>
      </c>
      <c r="Q95" s="44">
        <v>43710</v>
      </c>
      <c r="R95" s="44">
        <v>43710</v>
      </c>
      <c r="S95" s="48">
        <f ca="1" t="shared" si="6"/>
        <v>194</v>
      </c>
      <c r="T95" s="48" t="s">
        <v>106</v>
      </c>
      <c r="U95" s="1116"/>
    </row>
    <row r="96" s="796" customFormat="1" ht="23.1" customHeight="1" spans="1:22">
      <c r="A96" s="494">
        <v>4</v>
      </c>
      <c r="B96" s="1224" t="s">
        <v>39</v>
      </c>
      <c r="C96" s="1026" t="s">
        <v>247</v>
      </c>
      <c r="D96" s="55" t="s">
        <v>304</v>
      </c>
      <c r="E96" s="1228">
        <v>409800</v>
      </c>
      <c r="F96" s="43" t="s">
        <v>4798</v>
      </c>
      <c r="G96" s="132">
        <v>43690</v>
      </c>
      <c r="H96" s="1074">
        <v>43698</v>
      </c>
      <c r="I96" s="52">
        <f ca="1" t="shared" si="5"/>
        <v>206</v>
      </c>
      <c r="J96" s="959" t="s">
        <v>4747</v>
      </c>
      <c r="K96" s="865"/>
      <c r="L96" s="338">
        <v>43705</v>
      </c>
      <c r="M96" s="339"/>
      <c r="N96" s="1250" t="s">
        <v>4799</v>
      </c>
      <c r="O96" s="1246" t="s">
        <v>70</v>
      </c>
      <c r="P96" s="1243" t="s">
        <v>59</v>
      </c>
      <c r="Q96" s="1400">
        <v>43699</v>
      </c>
      <c r="R96" s="44">
        <v>43699</v>
      </c>
      <c r="S96" s="48">
        <f ca="1" t="shared" si="6"/>
        <v>205</v>
      </c>
      <c r="T96" s="1295" t="s">
        <v>47</v>
      </c>
      <c r="U96" s="1081"/>
      <c r="V96" s="1452"/>
    </row>
    <row r="97" s="796" customFormat="1" ht="23.1" customHeight="1" spans="1:21">
      <c r="A97" s="494">
        <v>5</v>
      </c>
      <c r="B97" s="1224" t="s">
        <v>39</v>
      </c>
      <c r="C97" s="1026" t="s">
        <v>247</v>
      </c>
      <c r="D97" s="55" t="s">
        <v>248</v>
      </c>
      <c r="E97" s="1228">
        <v>409800</v>
      </c>
      <c r="F97" s="43" t="s">
        <v>4800</v>
      </c>
      <c r="G97" s="132">
        <v>43669</v>
      </c>
      <c r="H97" s="1074">
        <v>43681</v>
      </c>
      <c r="I97" s="52">
        <f ca="1" t="shared" si="5"/>
        <v>223</v>
      </c>
      <c r="J97" s="959" t="s">
        <v>4747</v>
      </c>
      <c r="K97" s="865"/>
      <c r="L97" s="338">
        <v>43705</v>
      </c>
      <c r="M97" s="338"/>
      <c r="N97" s="1247" t="s">
        <v>4801</v>
      </c>
      <c r="O97" s="1246" t="s">
        <v>225</v>
      </c>
      <c r="P97" s="1243" t="s">
        <v>84</v>
      </c>
      <c r="Q97" s="44">
        <v>43706</v>
      </c>
      <c r="R97" s="44">
        <v>43707</v>
      </c>
      <c r="S97" s="48">
        <f ca="1" t="shared" si="6"/>
        <v>197</v>
      </c>
      <c r="T97" s="52" t="s">
        <v>47</v>
      </c>
      <c r="U97" s="1081" t="s">
        <v>4802</v>
      </c>
    </row>
    <row r="98" s="796" customFormat="1" ht="23.1" customHeight="1" spans="1:21">
      <c r="A98" s="494">
        <v>5</v>
      </c>
      <c r="B98" s="1224" t="s">
        <v>39</v>
      </c>
      <c r="C98" s="1026" t="s">
        <v>247</v>
      </c>
      <c r="D98" s="55" t="s">
        <v>248</v>
      </c>
      <c r="E98" s="1228">
        <v>409800</v>
      </c>
      <c r="F98" s="43" t="s">
        <v>4803</v>
      </c>
      <c r="G98" s="132">
        <v>43690</v>
      </c>
      <c r="H98" s="1074">
        <v>43696</v>
      </c>
      <c r="I98" s="52">
        <f ca="1" t="shared" si="5"/>
        <v>208</v>
      </c>
      <c r="J98" s="959" t="s">
        <v>4747</v>
      </c>
      <c r="K98" s="865"/>
      <c r="L98" s="338">
        <v>43705</v>
      </c>
      <c r="M98" s="338"/>
      <c r="N98" s="1621" t="s">
        <v>4804</v>
      </c>
      <c r="O98" s="1295" t="s">
        <v>131</v>
      </c>
      <c r="P98" s="1243" t="s">
        <v>84</v>
      </c>
      <c r="Q98" s="44">
        <v>43695</v>
      </c>
      <c r="R98" s="44">
        <v>43696</v>
      </c>
      <c r="S98" s="48">
        <f ca="1" t="shared" si="6"/>
        <v>208</v>
      </c>
      <c r="T98" s="52" t="s">
        <v>106</v>
      </c>
      <c r="U98" s="1081" t="s">
        <v>4805</v>
      </c>
    </row>
    <row r="99" s="796" customFormat="1" ht="23.1" customHeight="1" spans="1:21">
      <c r="A99" s="494">
        <v>5</v>
      </c>
      <c r="B99" s="1224" t="s">
        <v>39</v>
      </c>
      <c r="C99" s="1026" t="s">
        <v>247</v>
      </c>
      <c r="D99" s="55" t="s">
        <v>248</v>
      </c>
      <c r="E99" s="1228">
        <v>409800</v>
      </c>
      <c r="F99" s="55" t="s">
        <v>4806</v>
      </c>
      <c r="G99" s="132">
        <v>43698</v>
      </c>
      <c r="H99" s="1074">
        <v>43708</v>
      </c>
      <c r="I99" s="52">
        <f ca="1" t="shared" si="5"/>
        <v>196</v>
      </c>
      <c r="J99" s="959" t="s">
        <v>4747</v>
      </c>
      <c r="K99" s="865"/>
      <c r="L99" s="338">
        <v>43705</v>
      </c>
      <c r="M99" s="338"/>
      <c r="N99" s="1247" t="s">
        <v>4807</v>
      </c>
      <c r="O99" s="1246" t="s">
        <v>17</v>
      </c>
      <c r="P99" s="1243" t="s">
        <v>46</v>
      </c>
      <c r="Q99" s="44">
        <v>43708</v>
      </c>
      <c r="R99" s="44">
        <v>43708</v>
      </c>
      <c r="S99" s="48">
        <f ca="1" t="shared" si="6"/>
        <v>196</v>
      </c>
      <c r="T99" s="52" t="s">
        <v>47</v>
      </c>
      <c r="U99" s="1081" t="s">
        <v>3024</v>
      </c>
    </row>
    <row r="100" s="795" customFormat="1" ht="23.1" customHeight="1" spans="1:21">
      <c r="A100" s="494">
        <v>43</v>
      </c>
      <c r="B100" s="1224" t="s">
        <v>39</v>
      </c>
      <c r="C100" s="1026" t="s">
        <v>357</v>
      </c>
      <c r="D100" s="55" t="s">
        <v>358</v>
      </c>
      <c r="E100" s="1228">
        <v>541800</v>
      </c>
      <c r="F100" s="55" t="s">
        <v>4808</v>
      </c>
      <c r="G100" s="132">
        <v>43690</v>
      </c>
      <c r="H100" s="1074">
        <v>43698</v>
      </c>
      <c r="I100" s="52">
        <f ca="1" t="shared" ref="I100:I121" si="7">TODAY()-H100</f>
        <v>206</v>
      </c>
      <c r="J100" s="959" t="s">
        <v>4747</v>
      </c>
      <c r="K100" s="863"/>
      <c r="L100" s="339">
        <v>43724</v>
      </c>
      <c r="M100" s="339"/>
      <c r="N100" s="478" t="s">
        <v>4809</v>
      </c>
      <c r="O100" s="48" t="s">
        <v>83</v>
      </c>
      <c r="P100" s="48" t="s">
        <v>84</v>
      </c>
      <c r="Q100" s="44">
        <v>43722</v>
      </c>
      <c r="R100" s="44">
        <v>43722</v>
      </c>
      <c r="S100" s="48">
        <f ca="1" t="shared" ref="S100:S121" si="8">TODAY()-R100</f>
        <v>182</v>
      </c>
      <c r="T100" s="48" t="s">
        <v>106</v>
      </c>
      <c r="U100" s="1116" t="s">
        <v>3044</v>
      </c>
    </row>
    <row r="101" s="796" customFormat="1" ht="23.1" customHeight="1" spans="1:21">
      <c r="A101" s="494">
        <v>11</v>
      </c>
      <c r="B101" s="1224" t="s">
        <v>39</v>
      </c>
      <c r="C101" s="1026" t="s">
        <v>247</v>
      </c>
      <c r="D101" s="55" t="s">
        <v>255</v>
      </c>
      <c r="E101" s="1228">
        <v>409800</v>
      </c>
      <c r="F101" s="55" t="s">
        <v>4810</v>
      </c>
      <c r="G101" s="132">
        <v>43669</v>
      </c>
      <c r="H101" s="1074">
        <v>43688</v>
      </c>
      <c r="I101" s="52">
        <f ca="1" t="shared" si="7"/>
        <v>216</v>
      </c>
      <c r="J101" s="959" t="s">
        <v>4747</v>
      </c>
      <c r="K101" s="1614"/>
      <c r="L101" s="338">
        <v>43705</v>
      </c>
      <c r="M101" s="339"/>
      <c r="N101" s="1622" t="s">
        <v>4811</v>
      </c>
      <c r="O101" s="48" t="s">
        <v>45</v>
      </c>
      <c r="P101" s="48" t="s">
        <v>46</v>
      </c>
      <c r="Q101" s="44">
        <v>43719</v>
      </c>
      <c r="R101" s="44">
        <v>43720</v>
      </c>
      <c r="S101" s="48">
        <f ca="1" t="shared" si="8"/>
        <v>184</v>
      </c>
      <c r="T101" s="52" t="s">
        <v>47</v>
      </c>
      <c r="U101" s="1081" t="s">
        <v>3044</v>
      </c>
    </row>
    <row r="102" s="796" customFormat="1" ht="23.1" customHeight="1" spans="1:21">
      <c r="A102" s="494">
        <v>6</v>
      </c>
      <c r="B102" s="1224" t="s">
        <v>39</v>
      </c>
      <c r="C102" s="1026" t="s">
        <v>247</v>
      </c>
      <c r="D102" s="55" t="s">
        <v>248</v>
      </c>
      <c r="E102" s="1228">
        <v>409800</v>
      </c>
      <c r="F102" s="55" t="s">
        <v>4812</v>
      </c>
      <c r="G102" s="132">
        <v>43712</v>
      </c>
      <c r="H102" s="1074">
        <v>43720</v>
      </c>
      <c r="I102" s="52">
        <f ca="1" t="shared" si="7"/>
        <v>184</v>
      </c>
      <c r="J102" s="959" t="s">
        <v>4747</v>
      </c>
      <c r="K102" s="865"/>
      <c r="L102" s="338">
        <v>43725</v>
      </c>
      <c r="M102" s="338"/>
      <c r="N102" s="1247" t="s">
        <v>4813</v>
      </c>
      <c r="O102" s="1248" t="s">
        <v>83</v>
      </c>
      <c r="P102" s="1249" t="s">
        <v>84</v>
      </c>
      <c r="Q102" s="44">
        <v>43694</v>
      </c>
      <c r="R102" s="44">
        <v>43713</v>
      </c>
      <c r="S102" s="48">
        <f ca="1" t="shared" si="8"/>
        <v>191</v>
      </c>
      <c r="T102" s="52" t="s">
        <v>47</v>
      </c>
      <c r="U102" s="1081" t="s">
        <v>2050</v>
      </c>
    </row>
    <row r="103" s="795" customFormat="1" ht="23.1" customHeight="1" spans="1:23">
      <c r="A103" s="494">
        <v>15</v>
      </c>
      <c r="B103" s="1224" t="s">
        <v>39</v>
      </c>
      <c r="C103" s="1026" t="s">
        <v>279</v>
      </c>
      <c r="D103" s="55" t="s">
        <v>50</v>
      </c>
      <c r="E103" s="1228">
        <v>433800</v>
      </c>
      <c r="F103" s="55" t="s">
        <v>4814</v>
      </c>
      <c r="G103" s="132">
        <v>43668</v>
      </c>
      <c r="H103" s="1074">
        <v>43685</v>
      </c>
      <c r="I103" s="52">
        <f ca="1" t="shared" si="7"/>
        <v>219</v>
      </c>
      <c r="J103" s="959" t="s">
        <v>4747</v>
      </c>
      <c r="K103" s="863"/>
      <c r="L103" s="339">
        <v>43725</v>
      </c>
      <c r="M103" s="339"/>
      <c r="N103" s="1620" t="s">
        <v>4815</v>
      </c>
      <c r="O103" s="478" t="s">
        <v>88</v>
      </c>
      <c r="P103" s="207" t="s">
        <v>89</v>
      </c>
      <c r="Q103" s="249">
        <v>43715</v>
      </c>
      <c r="R103" s="249">
        <v>43716</v>
      </c>
      <c r="S103" s="48">
        <f ca="1" t="shared" si="8"/>
        <v>188</v>
      </c>
      <c r="T103" s="1247" t="s">
        <v>47</v>
      </c>
      <c r="U103" s="1628" t="s">
        <v>2050</v>
      </c>
      <c r="V103" s="797"/>
      <c r="W103" s="797"/>
    </row>
    <row r="104" s="795" customFormat="1" ht="23.1" customHeight="1" spans="1:22">
      <c r="A104" s="494">
        <v>13</v>
      </c>
      <c r="B104" s="1224" t="s">
        <v>39</v>
      </c>
      <c r="C104" s="1026" t="s">
        <v>279</v>
      </c>
      <c r="D104" s="940" t="s">
        <v>328</v>
      </c>
      <c r="E104" s="1228">
        <v>433800</v>
      </c>
      <c r="F104" s="55" t="s">
        <v>4816</v>
      </c>
      <c r="G104" s="1601">
        <v>43521</v>
      </c>
      <c r="H104" s="1074">
        <v>43534</v>
      </c>
      <c r="I104" s="52">
        <f ca="1" t="shared" si="7"/>
        <v>370</v>
      </c>
      <c r="J104" s="959" t="s">
        <v>4747</v>
      </c>
      <c r="K104" s="863"/>
      <c r="L104" s="338">
        <v>43581</v>
      </c>
      <c r="M104" s="339" t="s">
        <v>52</v>
      </c>
      <c r="N104" s="1620" t="s">
        <v>4817</v>
      </c>
      <c r="O104" s="478" t="s">
        <v>45</v>
      </c>
      <c r="P104" s="48" t="s">
        <v>46</v>
      </c>
      <c r="Q104" s="44">
        <v>43716</v>
      </c>
      <c r="R104" s="44">
        <v>43716</v>
      </c>
      <c r="S104" s="48">
        <f ca="1" t="shared" si="8"/>
        <v>188</v>
      </c>
      <c r="T104" s="48" t="s">
        <v>47</v>
      </c>
      <c r="U104" s="1116" t="s">
        <v>4818</v>
      </c>
      <c r="V104" s="1257" t="s">
        <v>2744</v>
      </c>
    </row>
    <row r="105" s="795" customFormat="1" ht="23.1" customHeight="1" spans="1:22">
      <c r="A105" s="494">
        <v>3</v>
      </c>
      <c r="B105" s="1224" t="s">
        <v>39</v>
      </c>
      <c r="C105" s="1026" t="s">
        <v>221</v>
      </c>
      <c r="D105" s="55" t="s">
        <v>50</v>
      </c>
      <c r="E105" s="1228">
        <v>409800</v>
      </c>
      <c r="F105" s="55" t="s">
        <v>4819</v>
      </c>
      <c r="G105" s="132">
        <v>43712</v>
      </c>
      <c r="H105" s="1074">
        <v>43720</v>
      </c>
      <c r="I105" s="52">
        <f ca="1" t="shared" si="7"/>
        <v>184</v>
      </c>
      <c r="J105" s="959" t="s">
        <v>4747</v>
      </c>
      <c r="K105" s="863"/>
      <c r="L105" s="338">
        <v>43726</v>
      </c>
      <c r="M105" s="338"/>
      <c r="N105" s="1247" t="s">
        <v>4820</v>
      </c>
      <c r="O105" s="1248" t="s">
        <v>225</v>
      </c>
      <c r="P105" s="1249" t="s">
        <v>84</v>
      </c>
      <c r="Q105" s="44">
        <v>43696</v>
      </c>
      <c r="R105" s="44">
        <v>43713</v>
      </c>
      <c r="S105" s="48">
        <f ca="1" t="shared" si="8"/>
        <v>191</v>
      </c>
      <c r="T105" s="48" t="s">
        <v>106</v>
      </c>
      <c r="U105" s="1116" t="s">
        <v>1241</v>
      </c>
      <c r="V105" s="1452"/>
    </row>
    <row r="106" s="795" customFormat="1" ht="23.1" customHeight="1" spans="1:22">
      <c r="A106" s="494">
        <v>1</v>
      </c>
      <c r="B106" s="1224" t="s">
        <v>39</v>
      </c>
      <c r="C106" s="1026" t="s">
        <v>221</v>
      </c>
      <c r="D106" s="55" t="s">
        <v>90</v>
      </c>
      <c r="E106" s="1228">
        <v>409800</v>
      </c>
      <c r="F106" s="940" t="s">
        <v>4821</v>
      </c>
      <c r="G106" s="132">
        <v>43518</v>
      </c>
      <c r="H106" s="1074">
        <v>43529</v>
      </c>
      <c r="I106" s="52">
        <f ca="1" t="shared" si="7"/>
        <v>375</v>
      </c>
      <c r="J106" s="959" t="s">
        <v>4747</v>
      </c>
      <c r="K106" s="863"/>
      <c r="L106" s="338">
        <v>43581</v>
      </c>
      <c r="M106" s="338" t="s">
        <v>52</v>
      </c>
      <c r="N106" s="1620" t="s">
        <v>4822</v>
      </c>
      <c r="O106" s="478" t="s">
        <v>83</v>
      </c>
      <c r="P106" s="48" t="s">
        <v>84</v>
      </c>
      <c r="Q106" s="44">
        <v>43718</v>
      </c>
      <c r="R106" s="44">
        <v>43718</v>
      </c>
      <c r="S106" s="48">
        <f ca="1" t="shared" si="8"/>
        <v>186</v>
      </c>
      <c r="T106" s="48" t="s">
        <v>47</v>
      </c>
      <c r="U106" s="1116" t="s">
        <v>1244</v>
      </c>
      <c r="V106" s="1257" t="s">
        <v>2744</v>
      </c>
    </row>
    <row r="107" s="795" customFormat="1" ht="23.1" customHeight="1" spans="1:21">
      <c r="A107" s="494">
        <v>33</v>
      </c>
      <c r="B107" s="1224" t="s">
        <v>39</v>
      </c>
      <c r="C107" s="1026" t="s">
        <v>333</v>
      </c>
      <c r="D107" s="55" t="s">
        <v>248</v>
      </c>
      <c r="E107" s="1228">
        <v>468800</v>
      </c>
      <c r="F107" s="43" t="s">
        <v>4823</v>
      </c>
      <c r="G107" s="1227">
        <v>43556</v>
      </c>
      <c r="H107" s="1074">
        <v>43570</v>
      </c>
      <c r="I107" s="52">
        <f ca="1" t="shared" si="7"/>
        <v>334</v>
      </c>
      <c r="J107" s="959" t="s">
        <v>4747</v>
      </c>
      <c r="K107" s="863"/>
      <c r="L107" s="339">
        <v>43730</v>
      </c>
      <c r="M107" s="339" t="s">
        <v>52</v>
      </c>
      <c r="N107" s="1622" t="s">
        <v>4824</v>
      </c>
      <c r="O107" s="81" t="s">
        <v>171</v>
      </c>
      <c r="P107" s="52" t="s">
        <v>59</v>
      </c>
      <c r="Q107" s="44">
        <v>43721</v>
      </c>
      <c r="R107" s="44">
        <v>43722</v>
      </c>
      <c r="S107" s="48">
        <f ca="1" t="shared" si="8"/>
        <v>182</v>
      </c>
      <c r="T107" s="48" t="s">
        <v>47</v>
      </c>
      <c r="U107" s="1116"/>
    </row>
    <row r="108" s="796" customFormat="1" ht="23.1" customHeight="1" spans="1:21">
      <c r="A108" s="494">
        <v>13</v>
      </c>
      <c r="B108" s="1224" t="s">
        <v>39</v>
      </c>
      <c r="C108" s="1026" t="s">
        <v>247</v>
      </c>
      <c r="D108" s="55" t="s">
        <v>334</v>
      </c>
      <c r="E108" s="1228">
        <v>409800</v>
      </c>
      <c r="F108" s="55" t="s">
        <v>4825</v>
      </c>
      <c r="G108" s="132">
        <v>43516</v>
      </c>
      <c r="H108" s="56">
        <v>43584</v>
      </c>
      <c r="I108" s="52">
        <f ca="1" t="shared" si="7"/>
        <v>320</v>
      </c>
      <c r="J108" s="959" t="s">
        <v>4747</v>
      </c>
      <c r="K108" s="1614" t="s">
        <v>4826</v>
      </c>
      <c r="L108" s="339">
        <v>43731</v>
      </c>
      <c r="M108" s="339" t="s">
        <v>52</v>
      </c>
      <c r="N108" s="1076" t="s">
        <v>4827</v>
      </c>
      <c r="O108" s="48" t="s">
        <v>171</v>
      </c>
      <c r="P108" s="48" t="s">
        <v>59</v>
      </c>
      <c r="Q108" s="44">
        <v>43723</v>
      </c>
      <c r="R108" s="44">
        <v>43723</v>
      </c>
      <c r="S108" s="48">
        <f ca="1" t="shared" si="8"/>
        <v>181</v>
      </c>
      <c r="T108" s="1247" t="s">
        <v>47</v>
      </c>
      <c r="U108" s="1081" t="s">
        <v>4828</v>
      </c>
    </row>
    <row r="109" s="795" customFormat="1" ht="23.1" customHeight="1" spans="1:21">
      <c r="A109" s="494">
        <v>18</v>
      </c>
      <c r="B109" s="1224" t="s">
        <v>39</v>
      </c>
      <c r="C109" s="1026" t="s">
        <v>279</v>
      </c>
      <c r="D109" s="55" t="s">
        <v>50</v>
      </c>
      <c r="E109" s="1228">
        <v>433800</v>
      </c>
      <c r="F109" s="55" t="s">
        <v>4829</v>
      </c>
      <c r="G109" s="1227">
        <v>43714</v>
      </c>
      <c r="H109" s="1074">
        <v>43718</v>
      </c>
      <c r="I109" s="52">
        <f ca="1" t="shared" si="7"/>
        <v>186</v>
      </c>
      <c r="J109" s="959" t="s">
        <v>4747</v>
      </c>
      <c r="K109" s="863"/>
      <c r="L109" s="339">
        <v>43731</v>
      </c>
      <c r="M109" s="339"/>
      <c r="N109" s="1277" t="s">
        <v>4830</v>
      </c>
      <c r="O109" s="1246" t="s">
        <v>12</v>
      </c>
      <c r="P109" s="1249" t="s">
        <v>59</v>
      </c>
      <c r="Q109" s="44">
        <v>43722</v>
      </c>
      <c r="R109" s="44">
        <v>43726</v>
      </c>
      <c r="S109" s="48">
        <f ca="1" t="shared" si="8"/>
        <v>178</v>
      </c>
      <c r="T109" s="1295" t="s">
        <v>47</v>
      </c>
      <c r="U109" s="1116" t="s">
        <v>3057</v>
      </c>
    </row>
    <row r="110" s="795" customFormat="1" ht="23.1" customHeight="1" spans="1:21">
      <c r="A110" s="494">
        <v>48</v>
      </c>
      <c r="B110" s="1224" t="s">
        <v>39</v>
      </c>
      <c r="C110" s="1026" t="s">
        <v>337</v>
      </c>
      <c r="D110" s="43" t="s">
        <v>50</v>
      </c>
      <c r="E110" s="1229">
        <v>506800</v>
      </c>
      <c r="F110" s="43" t="s">
        <v>4831</v>
      </c>
      <c r="G110" s="136">
        <v>43690</v>
      </c>
      <c r="H110" s="493">
        <v>43694</v>
      </c>
      <c r="I110" s="52">
        <f ca="1" t="shared" si="7"/>
        <v>210</v>
      </c>
      <c r="J110" s="959" t="s">
        <v>4747</v>
      </c>
      <c r="K110" s="863"/>
      <c r="L110" s="339">
        <v>43731</v>
      </c>
      <c r="M110" s="339"/>
      <c r="N110" s="478" t="s">
        <v>4832</v>
      </c>
      <c r="O110" s="48" t="s">
        <v>109</v>
      </c>
      <c r="P110" s="48" t="s">
        <v>89</v>
      </c>
      <c r="Q110" s="44">
        <v>43716</v>
      </c>
      <c r="R110" s="44">
        <v>43716</v>
      </c>
      <c r="S110" s="48">
        <f ca="1" t="shared" si="8"/>
        <v>188</v>
      </c>
      <c r="T110" s="48" t="s">
        <v>47</v>
      </c>
      <c r="U110" s="1116" t="s">
        <v>3057</v>
      </c>
    </row>
    <row r="111" s="795" customFormat="1" ht="23.1" customHeight="1" spans="1:21">
      <c r="A111" s="494">
        <v>40</v>
      </c>
      <c r="B111" s="1224" t="s">
        <v>39</v>
      </c>
      <c r="C111" s="1026" t="s">
        <v>333</v>
      </c>
      <c r="D111" s="55" t="s">
        <v>248</v>
      </c>
      <c r="E111" s="1228">
        <v>463800</v>
      </c>
      <c r="F111" s="55" t="s">
        <v>4833</v>
      </c>
      <c r="G111" s="1227">
        <v>43714</v>
      </c>
      <c r="H111" s="1074">
        <v>43730</v>
      </c>
      <c r="I111" s="52">
        <f ca="1" t="shared" si="7"/>
        <v>174</v>
      </c>
      <c r="J111" s="959" t="s">
        <v>344</v>
      </c>
      <c r="K111" s="863"/>
      <c r="L111" s="339">
        <v>43736</v>
      </c>
      <c r="M111" s="339"/>
      <c r="N111" s="1277" t="s">
        <v>4834</v>
      </c>
      <c r="O111" s="1248" t="s">
        <v>131</v>
      </c>
      <c r="P111" s="1249" t="s">
        <v>84</v>
      </c>
      <c r="Q111" s="1382">
        <v>43695</v>
      </c>
      <c r="R111" s="44">
        <v>43715</v>
      </c>
      <c r="S111" s="48">
        <f ca="1" t="shared" si="8"/>
        <v>189</v>
      </c>
      <c r="T111" s="1247" t="s">
        <v>47</v>
      </c>
      <c r="U111" s="1116" t="s">
        <v>1251</v>
      </c>
    </row>
    <row r="112" s="795" customFormat="1" ht="23.1" customHeight="1" spans="1:21">
      <c r="A112" s="494">
        <v>49</v>
      </c>
      <c r="B112" s="1224" t="s">
        <v>39</v>
      </c>
      <c r="C112" s="1026" t="s">
        <v>357</v>
      </c>
      <c r="D112" s="55" t="s">
        <v>358</v>
      </c>
      <c r="E112" s="1228">
        <v>541800</v>
      </c>
      <c r="F112" s="55" t="s">
        <v>4835</v>
      </c>
      <c r="G112" s="132">
        <v>43690</v>
      </c>
      <c r="H112" s="1074">
        <v>43698</v>
      </c>
      <c r="I112" s="52">
        <f ca="1" t="shared" si="7"/>
        <v>206</v>
      </c>
      <c r="J112" s="959" t="s">
        <v>4747</v>
      </c>
      <c r="K112" s="863"/>
      <c r="L112" s="339">
        <v>43732</v>
      </c>
      <c r="M112" s="339"/>
      <c r="N112" s="1247" t="s">
        <v>4836</v>
      </c>
      <c r="O112" s="1246" t="s">
        <v>70</v>
      </c>
      <c r="P112" s="1243" t="s">
        <v>59</v>
      </c>
      <c r="Q112" s="44">
        <v>43651</v>
      </c>
      <c r="R112" s="44">
        <v>43724</v>
      </c>
      <c r="S112" s="48">
        <f ca="1" t="shared" si="8"/>
        <v>180</v>
      </c>
      <c r="T112" s="48" t="s">
        <v>106</v>
      </c>
      <c r="U112" s="1116" t="s">
        <v>1251</v>
      </c>
    </row>
    <row r="113" s="796" customFormat="1" ht="23.1" customHeight="1" spans="1:21">
      <c r="A113" s="494">
        <v>8</v>
      </c>
      <c r="B113" s="1224" t="s">
        <v>39</v>
      </c>
      <c r="C113" s="1026" t="s">
        <v>247</v>
      </c>
      <c r="D113" s="43" t="s">
        <v>248</v>
      </c>
      <c r="E113" s="1229">
        <v>409800</v>
      </c>
      <c r="F113" s="43" t="s">
        <v>4837</v>
      </c>
      <c r="G113" s="1230">
        <v>43717</v>
      </c>
      <c r="H113" s="493">
        <v>43725</v>
      </c>
      <c r="I113" s="52">
        <f ca="1" t="shared" si="7"/>
        <v>179</v>
      </c>
      <c r="J113" s="959" t="s">
        <v>344</v>
      </c>
      <c r="K113" s="1614"/>
      <c r="L113" s="338">
        <v>43736</v>
      </c>
      <c r="M113" s="338"/>
      <c r="N113" s="1247" t="s">
        <v>4838</v>
      </c>
      <c r="O113" s="1248" t="s">
        <v>258</v>
      </c>
      <c r="P113" s="1249" t="s">
        <v>59</v>
      </c>
      <c r="Q113" s="1382">
        <v>43722</v>
      </c>
      <c r="R113" s="44">
        <v>43722</v>
      </c>
      <c r="S113" s="48">
        <f ca="1" t="shared" si="8"/>
        <v>182</v>
      </c>
      <c r="T113" s="1247" t="s">
        <v>47</v>
      </c>
      <c r="U113" s="1081" t="s">
        <v>4839</v>
      </c>
    </row>
    <row r="114" s="795" customFormat="1" ht="23.1" customHeight="1" spans="1:22">
      <c r="A114" s="494">
        <v>1</v>
      </c>
      <c r="B114" s="1224" t="s">
        <v>39</v>
      </c>
      <c r="C114" s="1026" t="s">
        <v>221</v>
      </c>
      <c r="D114" s="55" t="s">
        <v>4840</v>
      </c>
      <c r="E114" s="1228">
        <v>409800</v>
      </c>
      <c r="F114" s="43" t="s">
        <v>4841</v>
      </c>
      <c r="G114" s="132">
        <v>43669</v>
      </c>
      <c r="H114" s="1074">
        <v>43688</v>
      </c>
      <c r="I114" s="52">
        <f ca="1" t="shared" si="7"/>
        <v>216</v>
      </c>
      <c r="J114" s="959" t="s">
        <v>4842</v>
      </c>
      <c r="K114" s="863"/>
      <c r="L114" s="338">
        <v>43733</v>
      </c>
      <c r="M114" s="338"/>
      <c r="N114" s="1247" t="s">
        <v>4843</v>
      </c>
      <c r="O114" s="1248" t="s">
        <v>114</v>
      </c>
      <c r="P114" s="1249" t="s">
        <v>89</v>
      </c>
      <c r="Q114" s="44">
        <v>43723</v>
      </c>
      <c r="R114" s="44">
        <v>43725</v>
      </c>
      <c r="S114" s="48">
        <f ca="1" t="shared" si="8"/>
        <v>179</v>
      </c>
      <c r="T114" s="48" t="s">
        <v>106</v>
      </c>
      <c r="U114" s="1116" t="s">
        <v>1254</v>
      </c>
      <c r="V114" s="1452"/>
    </row>
    <row r="115" s="795" customFormat="1" ht="23.1" customHeight="1" spans="1:22">
      <c r="A115" s="494">
        <v>1</v>
      </c>
      <c r="B115" s="1224" t="s">
        <v>39</v>
      </c>
      <c r="C115" s="1026" t="s">
        <v>221</v>
      </c>
      <c r="D115" s="55" t="s">
        <v>50</v>
      </c>
      <c r="E115" s="1228">
        <v>409800</v>
      </c>
      <c r="F115" s="55" t="s">
        <v>4844</v>
      </c>
      <c r="G115" s="1227">
        <v>43714</v>
      </c>
      <c r="H115" s="1074">
        <v>43732</v>
      </c>
      <c r="I115" s="52">
        <f ca="1" t="shared" si="7"/>
        <v>172</v>
      </c>
      <c r="J115" s="959" t="s">
        <v>344</v>
      </c>
      <c r="K115" s="863"/>
      <c r="L115" s="338">
        <v>43733</v>
      </c>
      <c r="M115" s="338"/>
      <c r="N115" s="1247" t="s">
        <v>4845</v>
      </c>
      <c r="O115" s="1246" t="s">
        <v>70</v>
      </c>
      <c r="P115" s="1243" t="s">
        <v>59</v>
      </c>
      <c r="Q115" s="44">
        <v>43702</v>
      </c>
      <c r="R115" s="44">
        <v>43715</v>
      </c>
      <c r="S115" s="48">
        <f ca="1" t="shared" si="8"/>
        <v>189</v>
      </c>
      <c r="T115" s="1295" t="s">
        <v>47</v>
      </c>
      <c r="U115" s="1116" t="s">
        <v>1254</v>
      </c>
      <c r="V115" s="1452"/>
    </row>
    <row r="116" s="796" customFormat="1" ht="23.1" customHeight="1" spans="1:21">
      <c r="A116" s="494">
        <v>13</v>
      </c>
      <c r="B116" s="1224" t="s">
        <v>39</v>
      </c>
      <c r="C116" s="1605" t="s">
        <v>4688</v>
      </c>
      <c r="D116" s="55" t="s">
        <v>248</v>
      </c>
      <c r="E116" s="1383">
        <v>415800</v>
      </c>
      <c r="F116" s="55" t="s">
        <v>4846</v>
      </c>
      <c r="G116" s="1227">
        <v>43636</v>
      </c>
      <c r="H116" s="1074">
        <v>43644</v>
      </c>
      <c r="I116" s="52">
        <f ca="1" t="shared" si="7"/>
        <v>260</v>
      </c>
      <c r="J116" s="959" t="s">
        <v>4747</v>
      </c>
      <c r="K116" s="1614"/>
      <c r="L116" s="338">
        <v>43733</v>
      </c>
      <c r="M116" s="339" t="s">
        <v>52</v>
      </c>
      <c r="N116" s="1609" t="s">
        <v>4847</v>
      </c>
      <c r="O116" s="48" t="s">
        <v>88</v>
      </c>
      <c r="P116" s="48" t="s">
        <v>89</v>
      </c>
      <c r="Q116" s="44">
        <v>43725</v>
      </c>
      <c r="R116" s="44">
        <v>43725</v>
      </c>
      <c r="S116" s="48">
        <f ca="1" t="shared" si="8"/>
        <v>179</v>
      </c>
      <c r="T116" s="52" t="s">
        <v>47</v>
      </c>
      <c r="U116" s="1081" t="s">
        <v>1254</v>
      </c>
    </row>
    <row r="117" s="796" customFormat="1" ht="23.1" customHeight="1" spans="1:21">
      <c r="A117" s="494">
        <v>6</v>
      </c>
      <c r="B117" s="1224" t="s">
        <v>39</v>
      </c>
      <c r="C117" s="1026" t="s">
        <v>247</v>
      </c>
      <c r="D117" s="55" t="s">
        <v>248</v>
      </c>
      <c r="E117" s="1228">
        <v>409800</v>
      </c>
      <c r="F117" s="55" t="s">
        <v>4848</v>
      </c>
      <c r="G117" s="1227">
        <v>43714</v>
      </c>
      <c r="H117" s="1074">
        <v>43730</v>
      </c>
      <c r="I117" s="52">
        <f ca="1" t="shared" si="7"/>
        <v>174</v>
      </c>
      <c r="J117" s="959" t="s">
        <v>344</v>
      </c>
      <c r="K117" s="865"/>
      <c r="L117" s="338">
        <v>43733</v>
      </c>
      <c r="M117" s="338"/>
      <c r="N117" s="1247" t="s">
        <v>4849</v>
      </c>
      <c r="O117" s="1248" t="s">
        <v>122</v>
      </c>
      <c r="P117" s="1249" t="s">
        <v>84</v>
      </c>
      <c r="Q117" s="1382">
        <v>43695</v>
      </c>
      <c r="R117" s="44">
        <v>43715</v>
      </c>
      <c r="S117" s="48">
        <f ca="1" t="shared" si="8"/>
        <v>189</v>
      </c>
      <c r="T117" s="1247" t="s">
        <v>47</v>
      </c>
      <c r="U117" s="1081" t="s">
        <v>1254</v>
      </c>
    </row>
    <row r="118" s="795" customFormat="1" ht="23.1" customHeight="1" spans="1:21">
      <c r="A118" s="494">
        <v>21</v>
      </c>
      <c r="B118" s="1224" t="s">
        <v>39</v>
      </c>
      <c r="C118" s="1026" t="s">
        <v>290</v>
      </c>
      <c r="D118" s="55" t="s">
        <v>248</v>
      </c>
      <c r="E118" s="1228">
        <v>433800</v>
      </c>
      <c r="F118" s="55" t="s">
        <v>4850</v>
      </c>
      <c r="G118" s="132">
        <v>43718</v>
      </c>
      <c r="H118" s="1074">
        <v>43729</v>
      </c>
      <c r="I118" s="52">
        <f ca="1" t="shared" si="7"/>
        <v>175</v>
      </c>
      <c r="J118" s="959" t="s">
        <v>4747</v>
      </c>
      <c r="K118" s="863"/>
      <c r="L118" s="338">
        <v>43733</v>
      </c>
      <c r="M118" s="339"/>
      <c r="N118" s="1246" t="s">
        <v>4851</v>
      </c>
      <c r="O118" s="1246" t="s">
        <v>45</v>
      </c>
      <c r="P118" s="1243" t="s">
        <v>46</v>
      </c>
      <c r="Q118" s="44">
        <v>43725</v>
      </c>
      <c r="R118" s="44">
        <v>43726</v>
      </c>
      <c r="S118" s="48">
        <f ca="1" t="shared" si="8"/>
        <v>178</v>
      </c>
      <c r="T118" s="48" t="s">
        <v>47</v>
      </c>
      <c r="U118" s="1116" t="s">
        <v>1254</v>
      </c>
    </row>
    <row r="119" s="795" customFormat="1" ht="23.1" customHeight="1" spans="1:21">
      <c r="A119" s="494">
        <v>41</v>
      </c>
      <c r="B119" s="1224" t="s">
        <v>39</v>
      </c>
      <c r="C119" s="1026" t="s">
        <v>342</v>
      </c>
      <c r="D119" s="55" t="s">
        <v>248</v>
      </c>
      <c r="E119" s="1228">
        <v>506800</v>
      </c>
      <c r="F119" s="55" t="s">
        <v>4852</v>
      </c>
      <c r="G119" s="132">
        <v>43668</v>
      </c>
      <c r="H119" s="1074">
        <v>43685</v>
      </c>
      <c r="I119" s="52">
        <f ca="1" t="shared" si="7"/>
        <v>219</v>
      </c>
      <c r="J119" s="959" t="s">
        <v>4747</v>
      </c>
      <c r="K119" s="863"/>
      <c r="L119" s="338">
        <v>43733</v>
      </c>
      <c r="M119" s="339"/>
      <c r="N119" s="1242" t="s">
        <v>4853</v>
      </c>
      <c r="O119" s="1246" t="s">
        <v>4854</v>
      </c>
      <c r="P119" s="1275" t="s">
        <v>326</v>
      </c>
      <c r="Q119" s="44">
        <v>43720</v>
      </c>
      <c r="R119" s="44">
        <v>43720</v>
      </c>
      <c r="S119" s="48">
        <f ca="1" t="shared" si="8"/>
        <v>184</v>
      </c>
      <c r="T119" s="48" t="s">
        <v>106</v>
      </c>
      <c r="U119" s="1116" t="s">
        <v>1254</v>
      </c>
    </row>
    <row r="120" s="795" customFormat="1" ht="23.1" customHeight="1" spans="1:22">
      <c r="A120" s="1431">
        <v>42</v>
      </c>
      <c r="B120" s="1224" t="s">
        <v>39</v>
      </c>
      <c r="C120" s="1026" t="s">
        <v>349</v>
      </c>
      <c r="D120" s="55" t="s">
        <v>4855</v>
      </c>
      <c r="E120" s="1228">
        <v>563800</v>
      </c>
      <c r="F120" s="55" t="s">
        <v>4856</v>
      </c>
      <c r="G120" s="1227">
        <v>43725</v>
      </c>
      <c r="H120" s="1074">
        <v>43734</v>
      </c>
      <c r="I120" s="1278">
        <f ca="1" t="shared" si="7"/>
        <v>170</v>
      </c>
      <c r="J120" s="959" t="s">
        <v>344</v>
      </c>
      <c r="K120" s="863"/>
      <c r="L120" s="339">
        <v>43735</v>
      </c>
      <c r="M120" s="339"/>
      <c r="N120" s="1623" t="s">
        <v>4857</v>
      </c>
      <c r="O120" s="1624" t="s">
        <v>171</v>
      </c>
      <c r="P120" s="1625" t="s">
        <v>59</v>
      </c>
      <c r="Q120" s="394">
        <v>43561</v>
      </c>
      <c r="R120" s="394">
        <v>43726</v>
      </c>
      <c r="S120" s="1629">
        <f ca="1" t="shared" si="8"/>
        <v>178</v>
      </c>
      <c r="T120" s="867" t="s">
        <v>106</v>
      </c>
      <c r="U120" s="1630" t="s">
        <v>1268</v>
      </c>
      <c r="V120" s="1257"/>
    </row>
    <row r="121" s="795" customFormat="1" ht="23.1" customHeight="1" spans="1:21">
      <c r="A121" s="1431">
        <v>41</v>
      </c>
      <c r="B121" s="1224" t="s">
        <v>39</v>
      </c>
      <c r="C121" s="1026" t="s">
        <v>342</v>
      </c>
      <c r="D121" s="55" t="s">
        <v>304</v>
      </c>
      <c r="E121" s="1228">
        <v>506800</v>
      </c>
      <c r="F121" s="55" t="s">
        <v>4858</v>
      </c>
      <c r="G121" s="132">
        <v>43668</v>
      </c>
      <c r="H121" s="1074">
        <v>43685</v>
      </c>
      <c r="I121" s="1278">
        <f ca="1" t="shared" si="7"/>
        <v>219</v>
      </c>
      <c r="J121" s="959" t="s">
        <v>4747</v>
      </c>
      <c r="K121" s="863" t="s">
        <v>4859</v>
      </c>
      <c r="L121" s="339">
        <v>43735</v>
      </c>
      <c r="M121" s="339"/>
      <c r="N121" s="478" t="s">
        <v>4860</v>
      </c>
      <c r="O121" s="48" t="s">
        <v>465</v>
      </c>
      <c r="P121" s="48" t="s">
        <v>89</v>
      </c>
      <c r="Q121" s="44">
        <v>43719</v>
      </c>
      <c r="R121" s="44">
        <v>43720</v>
      </c>
      <c r="S121" s="1297">
        <f ca="1" t="shared" si="8"/>
        <v>184</v>
      </c>
      <c r="T121" s="48" t="s">
        <v>47</v>
      </c>
      <c r="U121" s="1116" t="s">
        <v>1268</v>
      </c>
    </row>
    <row r="122" s="795" customFormat="1" ht="23.1" customHeight="1" spans="1:21">
      <c r="A122" s="1431">
        <v>32</v>
      </c>
      <c r="B122" s="1224" t="s">
        <v>39</v>
      </c>
      <c r="C122" s="1026" t="s">
        <v>333</v>
      </c>
      <c r="D122" s="43" t="s">
        <v>248</v>
      </c>
      <c r="E122" s="1229">
        <v>463800</v>
      </c>
      <c r="F122" s="43" t="s">
        <v>4861</v>
      </c>
      <c r="G122" s="1230">
        <v>43726</v>
      </c>
      <c r="H122" s="493">
        <v>43736</v>
      </c>
      <c r="I122" s="1278">
        <f ca="1" t="shared" ref="I122:I128" si="9">TODAY()-H122</f>
        <v>168</v>
      </c>
      <c r="J122" s="959" t="s">
        <v>344</v>
      </c>
      <c r="K122" s="863"/>
      <c r="L122" s="339">
        <v>43736</v>
      </c>
      <c r="M122" s="339"/>
      <c r="N122" s="1277" t="s">
        <v>4862</v>
      </c>
      <c r="O122" s="1248" t="s">
        <v>225</v>
      </c>
      <c r="P122" s="1249" t="s">
        <v>84</v>
      </c>
      <c r="Q122" s="1382">
        <v>43721</v>
      </c>
      <c r="R122" s="47">
        <v>43727</v>
      </c>
      <c r="S122" s="1278">
        <f ca="1" t="shared" ref="S122:S128" si="10">TODAY()-R122</f>
        <v>177</v>
      </c>
      <c r="T122" s="1247" t="s">
        <v>106</v>
      </c>
      <c r="U122" s="1081"/>
    </row>
    <row r="123" s="795" customFormat="1" ht="23.1" customHeight="1" spans="1:22">
      <c r="A123" s="1431">
        <v>2</v>
      </c>
      <c r="B123" s="1224" t="s">
        <v>39</v>
      </c>
      <c r="C123" s="1026" t="s">
        <v>221</v>
      </c>
      <c r="D123" s="55" t="s">
        <v>50</v>
      </c>
      <c r="E123" s="1616">
        <f>409800+6500</f>
        <v>416300</v>
      </c>
      <c r="F123" s="55" t="s">
        <v>4863</v>
      </c>
      <c r="G123" s="1227">
        <v>43731</v>
      </c>
      <c r="H123" s="1074">
        <v>43739</v>
      </c>
      <c r="I123" s="1278">
        <f ca="1" t="shared" si="9"/>
        <v>165</v>
      </c>
      <c r="J123" s="959" t="s">
        <v>4842</v>
      </c>
      <c r="K123" s="863"/>
      <c r="L123" s="338">
        <v>43736</v>
      </c>
      <c r="M123" s="338"/>
      <c r="N123" s="1277" t="s">
        <v>4864</v>
      </c>
      <c r="O123" s="1248" t="s">
        <v>105</v>
      </c>
      <c r="P123" s="1249" t="s">
        <v>46</v>
      </c>
      <c r="Q123" s="47">
        <v>43723</v>
      </c>
      <c r="R123" s="47">
        <v>43732</v>
      </c>
      <c r="S123" s="1278">
        <f ca="1" t="shared" si="10"/>
        <v>172</v>
      </c>
      <c r="T123" s="1247" t="s">
        <v>47</v>
      </c>
      <c r="U123" s="1081"/>
      <c r="V123" s="1452"/>
    </row>
    <row r="124" s="795" customFormat="1" ht="23.1" customHeight="1" spans="1:22">
      <c r="A124" s="1431">
        <v>1</v>
      </c>
      <c r="B124" s="1224" t="s">
        <v>39</v>
      </c>
      <c r="C124" s="1026" t="s">
        <v>221</v>
      </c>
      <c r="D124" s="55" t="s">
        <v>50</v>
      </c>
      <c r="E124" s="1228">
        <v>409800</v>
      </c>
      <c r="F124" s="55" t="s">
        <v>4865</v>
      </c>
      <c r="G124" s="1227">
        <v>43727</v>
      </c>
      <c r="H124" s="1074">
        <v>43738</v>
      </c>
      <c r="I124" s="1297">
        <f ca="1" t="shared" si="9"/>
        <v>166</v>
      </c>
      <c r="J124" s="688" t="s">
        <v>344</v>
      </c>
      <c r="K124" s="863"/>
      <c r="L124" s="338">
        <v>43736</v>
      </c>
      <c r="M124" s="338"/>
      <c r="N124" s="1247" t="s">
        <v>4866</v>
      </c>
      <c r="O124" s="1248" t="s">
        <v>105</v>
      </c>
      <c r="P124" s="1249" t="s">
        <v>46</v>
      </c>
      <c r="Q124" s="47">
        <v>43723</v>
      </c>
      <c r="R124" s="47">
        <v>43727</v>
      </c>
      <c r="S124" s="1278">
        <f ca="1" t="shared" si="10"/>
        <v>177</v>
      </c>
      <c r="T124" s="1247" t="s">
        <v>47</v>
      </c>
      <c r="U124" s="1081"/>
      <c r="V124" s="1452"/>
    </row>
    <row r="125" s="795" customFormat="1" ht="23.1" customHeight="1" spans="1:22">
      <c r="A125" s="1431">
        <v>5</v>
      </c>
      <c r="B125" s="1224" t="s">
        <v>39</v>
      </c>
      <c r="C125" s="1026" t="s">
        <v>247</v>
      </c>
      <c r="D125" s="55" t="s">
        <v>248</v>
      </c>
      <c r="E125" s="1297">
        <v>409800</v>
      </c>
      <c r="F125" s="55" t="s">
        <v>4867</v>
      </c>
      <c r="G125" s="1227">
        <v>43731</v>
      </c>
      <c r="H125" s="1074">
        <v>43738</v>
      </c>
      <c r="I125" s="1278">
        <f ca="1" t="shared" si="9"/>
        <v>166</v>
      </c>
      <c r="J125" s="959" t="s">
        <v>344</v>
      </c>
      <c r="K125" s="863"/>
      <c r="L125" s="338">
        <v>43746</v>
      </c>
      <c r="M125" s="338"/>
      <c r="N125" s="1247" t="s">
        <v>4868</v>
      </c>
      <c r="O125" s="1246" t="s">
        <v>3150</v>
      </c>
      <c r="P125" s="1249" t="s">
        <v>89</v>
      </c>
      <c r="Q125" s="47">
        <v>43723</v>
      </c>
      <c r="R125" s="47">
        <v>43741</v>
      </c>
      <c r="S125" s="1278">
        <f ca="1" t="shared" si="10"/>
        <v>163</v>
      </c>
      <c r="T125" s="1247" t="s">
        <v>106</v>
      </c>
      <c r="U125" s="1081" t="s">
        <v>633</v>
      </c>
      <c r="V125" s="1452"/>
    </row>
    <row r="126" s="795" customFormat="1" ht="23.1" customHeight="1" spans="1:21">
      <c r="A126" s="1431">
        <v>28</v>
      </c>
      <c r="B126" s="1224" t="s">
        <v>39</v>
      </c>
      <c r="C126" s="1026" t="s">
        <v>322</v>
      </c>
      <c r="D126" s="55" t="s">
        <v>328</v>
      </c>
      <c r="E126" s="1616">
        <f>463800+8800</f>
        <v>472600</v>
      </c>
      <c r="F126" s="55" t="s">
        <v>4869</v>
      </c>
      <c r="G126" s="1227">
        <v>43726</v>
      </c>
      <c r="H126" s="1074">
        <v>43730</v>
      </c>
      <c r="I126" s="1278">
        <f ca="1" t="shared" si="9"/>
        <v>174</v>
      </c>
      <c r="J126" s="959" t="s">
        <v>253</v>
      </c>
      <c r="K126" s="863"/>
      <c r="L126" s="339">
        <v>43767</v>
      </c>
      <c r="M126" s="339"/>
      <c r="N126" s="1277" t="s">
        <v>4870</v>
      </c>
      <c r="O126" s="1246" t="s">
        <v>225</v>
      </c>
      <c r="P126" s="1243" t="s">
        <v>84</v>
      </c>
      <c r="Q126" s="47">
        <v>43738</v>
      </c>
      <c r="R126" s="47">
        <v>43739</v>
      </c>
      <c r="S126" s="1278">
        <f ca="1" t="shared" si="10"/>
        <v>165</v>
      </c>
      <c r="T126" s="52" t="s">
        <v>47</v>
      </c>
      <c r="U126" s="1081" t="s">
        <v>2104</v>
      </c>
    </row>
    <row r="127" s="795" customFormat="1" ht="23.1" customHeight="1" spans="1:22">
      <c r="A127" s="1431">
        <v>15</v>
      </c>
      <c r="B127" s="1224" t="s">
        <v>39</v>
      </c>
      <c r="C127" s="1026" t="s">
        <v>279</v>
      </c>
      <c r="D127" s="55" t="s">
        <v>50</v>
      </c>
      <c r="E127" s="1616">
        <f>433800+5800</f>
        <v>439600</v>
      </c>
      <c r="F127" s="55" t="s">
        <v>4871</v>
      </c>
      <c r="G127" s="1227">
        <v>43726</v>
      </c>
      <c r="H127" s="1074">
        <v>43730</v>
      </c>
      <c r="I127" s="1278">
        <f ca="1" t="shared" si="9"/>
        <v>174</v>
      </c>
      <c r="J127" s="959" t="s">
        <v>282</v>
      </c>
      <c r="K127" s="863"/>
      <c r="L127" s="338">
        <v>43748</v>
      </c>
      <c r="M127" s="338"/>
      <c r="N127" s="1247" t="s">
        <v>4872</v>
      </c>
      <c r="O127" s="1246" t="s">
        <v>114</v>
      </c>
      <c r="P127" s="1243" t="s">
        <v>89</v>
      </c>
      <c r="Q127" s="44">
        <v>43745</v>
      </c>
      <c r="R127" s="44">
        <v>43745</v>
      </c>
      <c r="S127" s="1278">
        <f ca="1" t="shared" si="10"/>
        <v>159</v>
      </c>
      <c r="T127" s="52" t="s">
        <v>106</v>
      </c>
      <c r="U127" s="1116"/>
      <c r="V127" s="1452"/>
    </row>
    <row r="128" s="795" customFormat="1" ht="23.1" customHeight="1" spans="1:22">
      <c r="A128" s="1431">
        <v>23</v>
      </c>
      <c r="B128" s="1224" t="s">
        <v>39</v>
      </c>
      <c r="C128" s="1026" t="s">
        <v>290</v>
      </c>
      <c r="D128" s="55" t="s">
        <v>304</v>
      </c>
      <c r="E128" s="1616">
        <v>433800</v>
      </c>
      <c r="F128" s="55" t="s">
        <v>4873</v>
      </c>
      <c r="G128" s="1227">
        <v>43731</v>
      </c>
      <c r="H128" s="1074">
        <v>43738</v>
      </c>
      <c r="I128" s="1278">
        <f ca="1" t="shared" si="9"/>
        <v>166</v>
      </c>
      <c r="J128" s="959" t="s">
        <v>4747</v>
      </c>
      <c r="K128" s="863"/>
      <c r="L128" s="339">
        <v>43748</v>
      </c>
      <c r="M128" s="339"/>
      <c r="N128" s="1247" t="s">
        <v>4874</v>
      </c>
      <c r="O128" s="1626" t="s">
        <v>114</v>
      </c>
      <c r="P128" s="1280" t="s">
        <v>89</v>
      </c>
      <c r="Q128" s="620">
        <v>43708</v>
      </c>
      <c r="R128" s="620">
        <v>43732</v>
      </c>
      <c r="S128" s="1631">
        <f ca="1" t="shared" si="10"/>
        <v>172</v>
      </c>
      <c r="T128" s="229" t="s">
        <v>47</v>
      </c>
      <c r="U128" s="1632"/>
      <c r="V128" s="1257"/>
    </row>
    <row r="129" s="795" customFormat="1" ht="23.1" customHeight="1" spans="1:22">
      <c r="A129" s="1431">
        <v>1</v>
      </c>
      <c r="B129" s="1224" t="s">
        <v>39</v>
      </c>
      <c r="C129" s="1026" t="s">
        <v>221</v>
      </c>
      <c r="D129" s="55" t="s">
        <v>328</v>
      </c>
      <c r="E129" s="1228">
        <v>409800</v>
      </c>
      <c r="F129" s="55" t="s">
        <v>4875</v>
      </c>
      <c r="G129" s="1227">
        <v>43722</v>
      </c>
      <c r="H129" s="1074">
        <v>43730</v>
      </c>
      <c r="I129" s="1278">
        <f ca="1" t="shared" ref="I129:I138" si="11">TODAY()-H129</f>
        <v>174</v>
      </c>
      <c r="J129" s="959" t="s">
        <v>344</v>
      </c>
      <c r="K129" s="863"/>
      <c r="L129" s="338">
        <v>43751</v>
      </c>
      <c r="M129" s="338" t="s">
        <v>52</v>
      </c>
      <c r="N129" s="1247" t="s">
        <v>4876</v>
      </c>
      <c r="O129" s="1248" t="s">
        <v>258</v>
      </c>
      <c r="P129" s="1249" t="s">
        <v>59</v>
      </c>
      <c r="Q129" s="47">
        <v>43702</v>
      </c>
      <c r="R129" s="47">
        <v>43722</v>
      </c>
      <c r="S129" s="1278">
        <f ca="1" t="shared" ref="S129:S138" si="12">TODAY()-R129</f>
        <v>182</v>
      </c>
      <c r="T129" s="1247" t="s">
        <v>47</v>
      </c>
      <c r="U129" s="1081" t="s">
        <v>3118</v>
      </c>
      <c r="V129" s="1452"/>
    </row>
    <row r="130" s="795" customFormat="1" ht="23.1" customHeight="1" spans="1:21">
      <c r="A130" s="1431">
        <v>33</v>
      </c>
      <c r="B130" s="1224" t="s">
        <v>39</v>
      </c>
      <c r="C130" s="1026" t="s">
        <v>333</v>
      </c>
      <c r="D130" s="55" t="s">
        <v>248</v>
      </c>
      <c r="E130" s="1228">
        <v>463800</v>
      </c>
      <c r="F130" s="55" t="s">
        <v>4877</v>
      </c>
      <c r="G130" s="1227">
        <v>43726</v>
      </c>
      <c r="H130" s="1074">
        <v>43732</v>
      </c>
      <c r="I130" s="1278">
        <f ca="1" t="shared" si="11"/>
        <v>172</v>
      </c>
      <c r="J130" s="959" t="s">
        <v>344</v>
      </c>
      <c r="K130" s="863"/>
      <c r="L130" s="339">
        <v>43751</v>
      </c>
      <c r="M130" s="339"/>
      <c r="N130" s="1277" t="s">
        <v>4878</v>
      </c>
      <c r="O130" s="1248" t="s">
        <v>131</v>
      </c>
      <c r="P130" s="1249" t="s">
        <v>84</v>
      </c>
      <c r="Q130" s="1382">
        <v>43722</v>
      </c>
      <c r="R130" s="47">
        <v>43727</v>
      </c>
      <c r="S130" s="1278">
        <f ca="1" t="shared" si="12"/>
        <v>177</v>
      </c>
      <c r="T130" s="1247" t="s">
        <v>47</v>
      </c>
      <c r="U130" s="1081" t="s">
        <v>3118</v>
      </c>
    </row>
    <row r="131" s="795" customFormat="1" ht="23.1" customHeight="1" spans="1:22">
      <c r="A131" s="1431">
        <v>4</v>
      </c>
      <c r="B131" s="1224" t="s">
        <v>39</v>
      </c>
      <c r="C131" s="1026" t="s">
        <v>233</v>
      </c>
      <c r="D131" s="55" t="s">
        <v>50</v>
      </c>
      <c r="E131" s="1228">
        <v>417400</v>
      </c>
      <c r="F131" s="55" t="s">
        <v>4879</v>
      </c>
      <c r="G131" s="1227">
        <v>43725</v>
      </c>
      <c r="H131" s="1074">
        <v>43734</v>
      </c>
      <c r="I131" s="1278">
        <f ca="1" t="shared" si="11"/>
        <v>170</v>
      </c>
      <c r="J131" s="959" t="s">
        <v>4747</v>
      </c>
      <c r="K131" s="863"/>
      <c r="L131" s="338">
        <v>43751</v>
      </c>
      <c r="M131" s="338"/>
      <c r="N131" s="1247" t="s">
        <v>4880</v>
      </c>
      <c r="O131" s="1248" t="s">
        <v>131</v>
      </c>
      <c r="P131" s="1249" t="s">
        <v>84</v>
      </c>
      <c r="Q131" s="47">
        <v>43736</v>
      </c>
      <c r="R131" s="47">
        <v>43736</v>
      </c>
      <c r="S131" s="1278">
        <f ca="1" t="shared" si="12"/>
        <v>168</v>
      </c>
      <c r="T131" s="1247" t="s">
        <v>47</v>
      </c>
      <c r="U131" s="1081" t="s">
        <v>3118</v>
      </c>
      <c r="V131" s="1452"/>
    </row>
    <row r="132" s="795" customFormat="1" ht="23.1" customHeight="1" spans="1:23">
      <c r="A132" s="1431">
        <v>13</v>
      </c>
      <c r="B132" s="1224" t="s">
        <v>39</v>
      </c>
      <c r="C132" s="1026" t="s">
        <v>279</v>
      </c>
      <c r="D132" s="55" t="s">
        <v>328</v>
      </c>
      <c r="E132" s="1228">
        <v>433800</v>
      </c>
      <c r="F132" s="55" t="s">
        <v>4881</v>
      </c>
      <c r="G132" s="132">
        <v>43668</v>
      </c>
      <c r="H132" s="1074">
        <v>43678</v>
      </c>
      <c r="I132" s="1278">
        <f ca="1" t="shared" si="11"/>
        <v>226</v>
      </c>
      <c r="J132" s="959" t="s">
        <v>4747</v>
      </c>
      <c r="K132" s="863"/>
      <c r="L132" s="339">
        <v>43752</v>
      </c>
      <c r="M132" s="339" t="s">
        <v>52</v>
      </c>
      <c r="N132" s="450" t="s">
        <v>4882</v>
      </c>
      <c r="O132" s="450" t="s">
        <v>465</v>
      </c>
      <c r="P132" s="229" t="s">
        <v>89</v>
      </c>
      <c r="Q132" s="620">
        <v>43741</v>
      </c>
      <c r="R132" s="620">
        <v>43742</v>
      </c>
      <c r="S132" s="1278">
        <f ca="1" t="shared" si="12"/>
        <v>162</v>
      </c>
      <c r="T132" s="229" t="s">
        <v>47</v>
      </c>
      <c r="U132" s="1632" t="s">
        <v>4883</v>
      </c>
      <c r="V132" s="797"/>
      <c r="W132" s="797"/>
    </row>
    <row r="133" s="795" customFormat="1" ht="23.1" customHeight="1" spans="1:22">
      <c r="A133" s="1431">
        <v>5</v>
      </c>
      <c r="B133" s="1224" t="s">
        <v>39</v>
      </c>
      <c r="C133" s="1026" t="s">
        <v>247</v>
      </c>
      <c r="D133" s="55" t="s">
        <v>248</v>
      </c>
      <c r="E133" s="1616">
        <f>409800+6800</f>
        <v>416600</v>
      </c>
      <c r="F133" s="55" t="s">
        <v>4884</v>
      </c>
      <c r="G133" s="1227">
        <v>43726</v>
      </c>
      <c r="H133" s="1074">
        <v>43739</v>
      </c>
      <c r="I133" s="1278">
        <f ca="1" t="shared" si="11"/>
        <v>165</v>
      </c>
      <c r="J133" s="959" t="s">
        <v>293</v>
      </c>
      <c r="K133" s="863"/>
      <c r="L133" s="338">
        <v>43758</v>
      </c>
      <c r="M133" s="338"/>
      <c r="N133" s="1247" t="s">
        <v>4885</v>
      </c>
      <c r="O133" s="1248" t="s">
        <v>465</v>
      </c>
      <c r="P133" s="1249" t="s">
        <v>89</v>
      </c>
      <c r="Q133" s="47">
        <v>43742</v>
      </c>
      <c r="R133" s="47">
        <v>43742</v>
      </c>
      <c r="S133" s="1278">
        <f ca="1" t="shared" si="12"/>
        <v>162</v>
      </c>
      <c r="T133" s="1247" t="s">
        <v>47</v>
      </c>
      <c r="U133" s="1081"/>
      <c r="V133" s="1452"/>
    </row>
    <row r="134" s="795" customFormat="1" ht="23.1" customHeight="1" spans="1:22">
      <c r="A134" s="1431">
        <v>1</v>
      </c>
      <c r="B134" s="1224" t="s">
        <v>39</v>
      </c>
      <c r="C134" s="1026" t="s">
        <v>221</v>
      </c>
      <c r="D134" s="55" t="s">
        <v>50</v>
      </c>
      <c r="E134" s="1228">
        <v>409800</v>
      </c>
      <c r="F134" s="207" t="s">
        <v>4886</v>
      </c>
      <c r="G134" s="1227">
        <v>43747</v>
      </c>
      <c r="H134" s="1074">
        <v>43755</v>
      </c>
      <c r="I134" s="1278">
        <f ca="1" t="shared" si="11"/>
        <v>149</v>
      </c>
      <c r="J134" s="959" t="s">
        <v>344</v>
      </c>
      <c r="K134" s="863"/>
      <c r="L134" s="338">
        <v>43758</v>
      </c>
      <c r="M134" s="338"/>
      <c r="N134" s="1281" t="s">
        <v>4887</v>
      </c>
      <c r="O134" s="1282" t="s">
        <v>80</v>
      </c>
      <c r="P134" s="1283" t="s">
        <v>46</v>
      </c>
      <c r="Q134" s="47">
        <v>43725</v>
      </c>
      <c r="R134" s="47">
        <v>43748</v>
      </c>
      <c r="S134" s="1278">
        <f ca="1" t="shared" si="12"/>
        <v>156</v>
      </c>
      <c r="T134" s="1247" t="s">
        <v>106</v>
      </c>
      <c r="U134" s="1081"/>
      <c r="V134" s="1452"/>
    </row>
    <row r="135" s="795" customFormat="1" ht="23.1" customHeight="1" spans="1:21">
      <c r="A135" s="1431">
        <v>31</v>
      </c>
      <c r="B135" s="1224" t="s">
        <v>39</v>
      </c>
      <c r="C135" s="1026" t="s">
        <v>322</v>
      </c>
      <c r="D135" s="43" t="s">
        <v>50</v>
      </c>
      <c r="E135" s="1633">
        <f>463800+6800</f>
        <v>470600</v>
      </c>
      <c r="F135" s="55" t="s">
        <v>4888</v>
      </c>
      <c r="G135" s="136">
        <v>43676</v>
      </c>
      <c r="H135" s="493">
        <v>43691</v>
      </c>
      <c r="I135" s="1278">
        <f ca="1" t="shared" si="11"/>
        <v>213</v>
      </c>
      <c r="J135" s="959" t="s">
        <v>293</v>
      </c>
      <c r="K135" s="863"/>
      <c r="L135" s="339">
        <v>43761</v>
      </c>
      <c r="M135" s="339" t="s">
        <v>52</v>
      </c>
      <c r="N135" s="1281" t="s">
        <v>2749</v>
      </c>
      <c r="O135" s="1282" t="s">
        <v>88</v>
      </c>
      <c r="P135" s="1283" t="s">
        <v>89</v>
      </c>
      <c r="Q135" s="47">
        <v>43757</v>
      </c>
      <c r="R135" s="47">
        <v>43757</v>
      </c>
      <c r="S135" s="1278">
        <f ca="1" t="shared" si="12"/>
        <v>147</v>
      </c>
      <c r="T135" s="52" t="s">
        <v>106</v>
      </c>
      <c r="U135" s="1081"/>
    </row>
    <row r="136" s="795" customFormat="1" ht="23.1" customHeight="1" spans="1:22">
      <c r="A136" s="1431">
        <v>38</v>
      </c>
      <c r="B136" s="1224" t="s">
        <v>39</v>
      </c>
      <c r="C136" s="1026" t="s">
        <v>333</v>
      </c>
      <c r="D136" s="55" t="s">
        <v>255</v>
      </c>
      <c r="E136" s="1616">
        <f>463800+6800</f>
        <v>470600</v>
      </c>
      <c r="F136" s="55" t="s">
        <v>4889</v>
      </c>
      <c r="G136" s="1227">
        <v>43693</v>
      </c>
      <c r="H136" s="1074">
        <v>43702</v>
      </c>
      <c r="I136" s="1278">
        <f ca="1" t="shared" si="11"/>
        <v>202</v>
      </c>
      <c r="J136" s="959" t="s">
        <v>293</v>
      </c>
      <c r="K136" s="863"/>
      <c r="L136" s="339">
        <v>43760</v>
      </c>
      <c r="M136" s="339"/>
      <c r="N136" s="1295" t="s">
        <v>4890</v>
      </c>
      <c r="O136" s="1246" t="s">
        <v>192</v>
      </c>
      <c r="P136" s="1243" t="s">
        <v>84</v>
      </c>
      <c r="Q136" s="44">
        <v>43748</v>
      </c>
      <c r="R136" s="44">
        <v>43748</v>
      </c>
      <c r="S136" s="1278">
        <f ca="1" t="shared" si="12"/>
        <v>156</v>
      </c>
      <c r="T136" s="229" t="s">
        <v>47</v>
      </c>
      <c r="U136" s="1116"/>
      <c r="V136" s="1257"/>
    </row>
    <row r="137" s="795" customFormat="1" ht="23.1" customHeight="1" spans="1:21">
      <c r="A137" s="1431">
        <v>28</v>
      </c>
      <c r="B137" s="1224" t="s">
        <v>39</v>
      </c>
      <c r="C137" s="1026" t="s">
        <v>322</v>
      </c>
      <c r="D137" s="55" t="s">
        <v>328</v>
      </c>
      <c r="E137" s="1228">
        <v>463800</v>
      </c>
      <c r="F137" s="55" t="s">
        <v>4891</v>
      </c>
      <c r="G137" s="132">
        <v>43623</v>
      </c>
      <c r="H137" s="1074">
        <v>43643</v>
      </c>
      <c r="I137" s="1278">
        <f ca="1" t="shared" si="11"/>
        <v>261</v>
      </c>
      <c r="J137" s="959" t="s">
        <v>4747</v>
      </c>
      <c r="K137" s="863"/>
      <c r="L137" s="339">
        <v>43765</v>
      </c>
      <c r="M137" s="339" t="s">
        <v>52</v>
      </c>
      <c r="N137" s="1076" t="s">
        <v>4892</v>
      </c>
      <c r="O137" s="52" t="s">
        <v>83</v>
      </c>
      <c r="P137" s="52" t="s">
        <v>84</v>
      </c>
      <c r="Q137" s="47">
        <v>43729</v>
      </c>
      <c r="R137" s="47">
        <v>43729</v>
      </c>
      <c r="S137" s="1278">
        <f ca="1" t="shared" si="12"/>
        <v>175</v>
      </c>
      <c r="T137" s="52" t="s">
        <v>106</v>
      </c>
      <c r="U137" s="1081"/>
    </row>
    <row r="138" s="795" customFormat="1" ht="23.1" customHeight="1" spans="1:21">
      <c r="A138" s="1431">
        <v>28</v>
      </c>
      <c r="B138" s="1224" t="s">
        <v>39</v>
      </c>
      <c r="C138" s="1026" t="s">
        <v>322</v>
      </c>
      <c r="D138" s="55" t="s">
        <v>50</v>
      </c>
      <c r="E138" s="1616">
        <f>463800+8800</f>
        <v>472600</v>
      </c>
      <c r="F138" s="55" t="s">
        <v>4893</v>
      </c>
      <c r="G138" s="1227">
        <v>43726</v>
      </c>
      <c r="H138" s="1074">
        <v>43730</v>
      </c>
      <c r="I138" s="1278">
        <f ca="1" t="shared" si="11"/>
        <v>174</v>
      </c>
      <c r="J138" s="959" t="s">
        <v>253</v>
      </c>
      <c r="K138" s="863"/>
      <c r="L138" s="339">
        <v>43765</v>
      </c>
      <c r="M138" s="339"/>
      <c r="N138" s="1281" t="s">
        <v>4894</v>
      </c>
      <c r="O138" s="1282" t="s">
        <v>225</v>
      </c>
      <c r="P138" s="1283" t="s">
        <v>84</v>
      </c>
      <c r="Q138" s="1382">
        <v>43738</v>
      </c>
      <c r="R138" s="47">
        <v>43760</v>
      </c>
      <c r="S138" s="1278">
        <f ca="1" t="shared" si="12"/>
        <v>144</v>
      </c>
      <c r="T138" s="1247" t="s">
        <v>47</v>
      </c>
      <c r="U138" s="1081"/>
    </row>
    <row r="139" s="796" customFormat="1" ht="23.1" customHeight="1" spans="1:21">
      <c r="A139" s="1431">
        <v>12</v>
      </c>
      <c r="B139" s="1224" t="s">
        <v>39</v>
      </c>
      <c r="C139" s="1026" t="s">
        <v>247</v>
      </c>
      <c r="D139" s="55" t="s">
        <v>255</v>
      </c>
      <c r="E139" s="1616">
        <f>409800+5800</f>
        <v>415600</v>
      </c>
      <c r="F139" s="55" t="s">
        <v>4895</v>
      </c>
      <c r="G139" s="132">
        <v>43713</v>
      </c>
      <c r="H139" s="1074">
        <v>43721</v>
      </c>
      <c r="I139" s="1278">
        <f ca="1" t="shared" ref="I139:I143" si="13">TODAY()-H139</f>
        <v>183</v>
      </c>
      <c r="J139" s="959" t="s">
        <v>282</v>
      </c>
      <c r="K139" s="1614"/>
      <c r="L139" s="338">
        <v>43766</v>
      </c>
      <c r="M139" s="339" t="s">
        <v>4896</v>
      </c>
      <c r="N139" s="1281" t="s">
        <v>4897</v>
      </c>
      <c r="O139" s="1282" t="s">
        <v>109</v>
      </c>
      <c r="P139" s="1283" t="s">
        <v>89</v>
      </c>
      <c r="Q139" s="44">
        <v>43729</v>
      </c>
      <c r="R139" s="44">
        <v>43748</v>
      </c>
      <c r="S139" s="1278">
        <f ca="1" t="shared" ref="S139:S143" si="14">TODAY()-R139</f>
        <v>156</v>
      </c>
      <c r="T139" s="1247" t="s">
        <v>47</v>
      </c>
      <c r="U139" s="1081" t="s">
        <v>4898</v>
      </c>
    </row>
    <row r="140" s="795" customFormat="1" ht="23.1" customHeight="1" spans="1:22">
      <c r="A140" s="1431">
        <v>22</v>
      </c>
      <c r="B140" s="1224" t="s">
        <v>39</v>
      </c>
      <c r="C140" s="1026" t="s">
        <v>290</v>
      </c>
      <c r="D140" s="55" t="s">
        <v>291</v>
      </c>
      <c r="E140" s="1616">
        <f>433800+8800</f>
        <v>442600</v>
      </c>
      <c r="F140" s="55" t="s">
        <v>4899</v>
      </c>
      <c r="G140" s="1227">
        <v>43725</v>
      </c>
      <c r="H140" s="1074">
        <v>43734</v>
      </c>
      <c r="I140" s="1278">
        <f ca="1" t="shared" si="13"/>
        <v>170</v>
      </c>
      <c r="J140" s="959" t="s">
        <v>253</v>
      </c>
      <c r="K140" s="863"/>
      <c r="L140" s="339">
        <v>43763</v>
      </c>
      <c r="M140" s="339"/>
      <c r="N140" s="1456" t="s">
        <v>4900</v>
      </c>
      <c r="O140" s="1286" t="s">
        <v>74</v>
      </c>
      <c r="P140" s="1581" t="s">
        <v>46</v>
      </c>
      <c r="Q140" s="249">
        <v>43716</v>
      </c>
      <c r="R140" s="249">
        <v>43762</v>
      </c>
      <c r="S140" s="1278">
        <f ca="1" t="shared" si="14"/>
        <v>142</v>
      </c>
      <c r="T140" s="52" t="s">
        <v>106</v>
      </c>
      <c r="U140" s="1116"/>
      <c r="V140" s="1257"/>
    </row>
    <row r="141" s="795" customFormat="1" ht="23.1" customHeight="1" spans="1:21">
      <c r="A141" s="1431">
        <v>17</v>
      </c>
      <c r="B141" s="1224" t="s">
        <v>39</v>
      </c>
      <c r="C141" s="1026" t="s">
        <v>279</v>
      </c>
      <c r="D141" s="55" t="s">
        <v>358</v>
      </c>
      <c r="E141" s="1616">
        <f>433800+6800</f>
        <v>440600</v>
      </c>
      <c r="F141" s="55" t="s">
        <v>4901</v>
      </c>
      <c r="G141" s="1227">
        <v>43676</v>
      </c>
      <c r="H141" s="1074">
        <v>43690</v>
      </c>
      <c r="I141" s="1278">
        <f ca="1" t="shared" si="13"/>
        <v>214</v>
      </c>
      <c r="J141" s="959" t="s">
        <v>293</v>
      </c>
      <c r="K141" s="863"/>
      <c r="L141" s="339">
        <v>43766</v>
      </c>
      <c r="M141" s="339" t="s">
        <v>52</v>
      </c>
      <c r="N141" s="1609" t="s">
        <v>4902</v>
      </c>
      <c r="O141" s="478" t="s">
        <v>258</v>
      </c>
      <c r="P141" s="48" t="s">
        <v>59</v>
      </c>
      <c r="Q141" s="44">
        <v>43753</v>
      </c>
      <c r="R141" s="44">
        <v>43754</v>
      </c>
      <c r="S141" s="1278">
        <f ca="1" t="shared" si="14"/>
        <v>150</v>
      </c>
      <c r="T141" s="48" t="s">
        <v>47</v>
      </c>
      <c r="U141" s="1116"/>
    </row>
    <row r="142" s="795" customFormat="1" ht="23.1" customHeight="1" spans="1:22">
      <c r="A142" s="1431">
        <v>44</v>
      </c>
      <c r="B142" s="1224" t="s">
        <v>39</v>
      </c>
      <c r="C142" s="1026" t="s">
        <v>349</v>
      </c>
      <c r="D142" s="55" t="s">
        <v>50</v>
      </c>
      <c r="E142" s="1634">
        <v>541800</v>
      </c>
      <c r="F142" s="55" t="s">
        <v>4903</v>
      </c>
      <c r="G142" s="1227">
        <v>43746</v>
      </c>
      <c r="H142" s="1074">
        <v>43753</v>
      </c>
      <c r="I142" s="1278">
        <f ca="1" t="shared" si="13"/>
        <v>151</v>
      </c>
      <c r="J142" s="959" t="s">
        <v>344</v>
      </c>
      <c r="K142" s="863"/>
      <c r="L142" s="339">
        <v>43766</v>
      </c>
      <c r="M142" s="339"/>
      <c r="N142" s="1619" t="s">
        <v>4904</v>
      </c>
      <c r="O142" s="1246" t="s">
        <v>465</v>
      </c>
      <c r="P142" s="1243" t="s">
        <v>89</v>
      </c>
      <c r="Q142" s="44">
        <v>43764</v>
      </c>
      <c r="R142" s="44">
        <v>43764</v>
      </c>
      <c r="S142" s="1278">
        <f ca="1" t="shared" si="14"/>
        <v>140</v>
      </c>
      <c r="T142" s="229" t="s">
        <v>106</v>
      </c>
      <c r="U142" s="1116"/>
      <c r="V142" s="1257"/>
    </row>
    <row r="143" s="795" customFormat="1" ht="23.1" customHeight="1" spans="1:22">
      <c r="A143" s="1431">
        <v>1</v>
      </c>
      <c r="B143" s="1224" t="s">
        <v>39</v>
      </c>
      <c r="C143" s="1026" t="s">
        <v>221</v>
      </c>
      <c r="D143" s="55" t="s">
        <v>4905</v>
      </c>
      <c r="E143" s="1228">
        <v>409800</v>
      </c>
      <c r="F143" s="207" t="s">
        <v>4906</v>
      </c>
      <c r="G143" s="1227">
        <v>43752</v>
      </c>
      <c r="H143" s="1074">
        <v>43766</v>
      </c>
      <c r="I143" s="1278">
        <f ca="1" t="shared" si="13"/>
        <v>138</v>
      </c>
      <c r="J143" s="959" t="s">
        <v>158</v>
      </c>
      <c r="K143" s="863"/>
      <c r="L143" s="339">
        <v>43766</v>
      </c>
      <c r="M143" s="338"/>
      <c r="N143" s="1281" t="s">
        <v>4907</v>
      </c>
      <c r="O143" s="1282" t="s">
        <v>225</v>
      </c>
      <c r="P143" s="1283" t="s">
        <v>84</v>
      </c>
      <c r="Q143" s="47">
        <v>43736</v>
      </c>
      <c r="R143" s="47">
        <v>43753</v>
      </c>
      <c r="S143" s="1278">
        <f ca="1" t="shared" si="14"/>
        <v>151</v>
      </c>
      <c r="T143" s="1247" t="s">
        <v>106</v>
      </c>
      <c r="U143" s="1081"/>
      <c r="V143" s="1452"/>
    </row>
    <row r="144" s="795" customFormat="1" ht="23.1" customHeight="1" spans="1:22">
      <c r="A144" s="1431">
        <v>9</v>
      </c>
      <c r="B144" s="1224" t="s">
        <v>39</v>
      </c>
      <c r="C144" s="1026" t="s">
        <v>247</v>
      </c>
      <c r="D144" s="207" t="s">
        <v>304</v>
      </c>
      <c r="E144" s="1616">
        <f>409800+8800</f>
        <v>418600</v>
      </c>
      <c r="F144" s="207" t="s">
        <v>4908</v>
      </c>
      <c r="G144" s="1635">
        <v>43747</v>
      </c>
      <c r="H144" s="1074">
        <v>43754</v>
      </c>
      <c r="I144" s="1278">
        <f ca="1" t="shared" ref="I144:I149" si="15">TODAY()-H144</f>
        <v>150</v>
      </c>
      <c r="J144" s="959" t="s">
        <v>253</v>
      </c>
      <c r="K144" s="863"/>
      <c r="L144" s="338">
        <v>43762</v>
      </c>
      <c r="M144" s="338"/>
      <c r="N144" s="1285" t="s">
        <v>4909</v>
      </c>
      <c r="O144" s="1282" t="s">
        <v>114</v>
      </c>
      <c r="P144" s="1283" t="s">
        <v>89</v>
      </c>
      <c r="Q144" s="47">
        <v>43761</v>
      </c>
      <c r="R144" s="47">
        <v>43763</v>
      </c>
      <c r="S144" s="1278">
        <f ca="1" t="shared" ref="S144:S148" si="16">TODAY()-R144</f>
        <v>141</v>
      </c>
      <c r="T144" s="1285" t="s">
        <v>47</v>
      </c>
      <c r="U144" s="1081"/>
      <c r="V144" s="1452"/>
    </row>
    <row r="145" s="795" customFormat="1" ht="23.1" customHeight="1" spans="1:21">
      <c r="A145" s="1431">
        <v>32</v>
      </c>
      <c r="B145" s="1224" t="s">
        <v>39</v>
      </c>
      <c r="C145" s="1026" t="s">
        <v>333</v>
      </c>
      <c r="D145" s="55" t="s">
        <v>251</v>
      </c>
      <c r="E145" s="1228">
        <v>463800</v>
      </c>
      <c r="F145" s="43" t="s">
        <v>4910</v>
      </c>
      <c r="G145" s="1227">
        <v>43691</v>
      </c>
      <c r="H145" s="1074">
        <v>43699</v>
      </c>
      <c r="I145" s="1278">
        <f ca="1" t="shared" si="15"/>
        <v>205</v>
      </c>
      <c r="J145" s="959" t="s">
        <v>4747</v>
      </c>
      <c r="K145" s="863"/>
      <c r="L145" s="339">
        <v>43767</v>
      </c>
      <c r="M145" s="339" t="s">
        <v>52</v>
      </c>
      <c r="N145" s="1281" t="s">
        <v>4911</v>
      </c>
      <c r="O145" s="1282" t="s">
        <v>923</v>
      </c>
      <c r="P145" s="1283" t="s">
        <v>744</v>
      </c>
      <c r="Q145" s="47">
        <v>43745</v>
      </c>
      <c r="R145" s="47">
        <v>43746</v>
      </c>
      <c r="S145" s="1278">
        <f ca="1" t="shared" si="16"/>
        <v>158</v>
      </c>
      <c r="T145" s="1247" t="s">
        <v>47</v>
      </c>
      <c r="U145" s="1081" t="s">
        <v>4912</v>
      </c>
    </row>
    <row r="146" s="795" customFormat="1" ht="23.1" customHeight="1" spans="1:21">
      <c r="A146" s="1431">
        <v>14</v>
      </c>
      <c r="B146" s="1224" t="s">
        <v>39</v>
      </c>
      <c r="C146" s="1026" t="s">
        <v>279</v>
      </c>
      <c r="D146" s="55" t="s">
        <v>50</v>
      </c>
      <c r="E146" s="1616">
        <f>433800+6800</f>
        <v>440600</v>
      </c>
      <c r="F146" s="55" t="s">
        <v>4913</v>
      </c>
      <c r="G146" s="1227">
        <v>43714</v>
      </c>
      <c r="H146" s="1074">
        <v>43732</v>
      </c>
      <c r="I146" s="1278">
        <f ca="1" t="shared" si="15"/>
        <v>172</v>
      </c>
      <c r="J146" s="959" t="s">
        <v>293</v>
      </c>
      <c r="K146" s="863"/>
      <c r="L146" s="339">
        <v>43748</v>
      </c>
      <c r="M146" s="339"/>
      <c r="N146" s="1250" t="s">
        <v>4914</v>
      </c>
      <c r="O146" s="1248" t="s">
        <v>161</v>
      </c>
      <c r="P146" s="1249" t="s">
        <v>89</v>
      </c>
      <c r="Q146" s="47">
        <v>43734</v>
      </c>
      <c r="R146" s="47">
        <v>43734</v>
      </c>
      <c r="S146" s="1278">
        <f ca="1" t="shared" si="16"/>
        <v>170</v>
      </c>
      <c r="T146" s="52" t="s">
        <v>106</v>
      </c>
      <c r="U146" s="1081"/>
    </row>
    <row r="147" s="795" customFormat="1" ht="23.1" customHeight="1" spans="1:21">
      <c r="A147" s="1431">
        <v>14</v>
      </c>
      <c r="B147" s="1224" t="s">
        <v>39</v>
      </c>
      <c r="C147" s="1026" t="s">
        <v>279</v>
      </c>
      <c r="D147" s="55" t="s">
        <v>328</v>
      </c>
      <c r="E147" s="1616">
        <f>433800+6800</f>
        <v>440600</v>
      </c>
      <c r="F147" s="55" t="s">
        <v>4915</v>
      </c>
      <c r="G147" s="1227">
        <v>43757</v>
      </c>
      <c r="H147" s="1074">
        <v>43766</v>
      </c>
      <c r="I147" s="1278">
        <f ca="1" t="shared" si="15"/>
        <v>138</v>
      </c>
      <c r="J147" s="959" t="s">
        <v>4916</v>
      </c>
      <c r="K147" s="863"/>
      <c r="L147" s="338">
        <v>43769</v>
      </c>
      <c r="M147" s="339"/>
      <c r="N147" s="1609" t="s">
        <v>4917</v>
      </c>
      <c r="O147" s="478" t="s">
        <v>192</v>
      </c>
      <c r="P147" s="48" t="s">
        <v>84</v>
      </c>
      <c r="Q147" s="44">
        <v>43528</v>
      </c>
      <c r="R147" s="44">
        <v>43759</v>
      </c>
      <c r="S147" s="1278">
        <f ca="1" t="shared" si="16"/>
        <v>145</v>
      </c>
      <c r="T147" s="48" t="s">
        <v>47</v>
      </c>
      <c r="U147" s="1116"/>
    </row>
    <row r="148" s="795" customFormat="1" ht="23.1" customHeight="1" spans="1:22">
      <c r="A148" s="1431">
        <v>4</v>
      </c>
      <c r="B148" s="1224" t="s">
        <v>39</v>
      </c>
      <c r="C148" s="1026" t="s">
        <v>247</v>
      </c>
      <c r="D148" s="55" t="s">
        <v>248</v>
      </c>
      <c r="E148" s="1616">
        <v>409800</v>
      </c>
      <c r="F148" s="1603" t="s">
        <v>4918</v>
      </c>
      <c r="G148" s="1227">
        <v>43759</v>
      </c>
      <c r="H148" s="1074">
        <v>43768</v>
      </c>
      <c r="I148" s="1278">
        <f ca="1" t="shared" si="15"/>
        <v>136</v>
      </c>
      <c r="J148" s="959" t="s">
        <v>158</v>
      </c>
      <c r="K148" s="863"/>
      <c r="L148" s="338">
        <v>43767</v>
      </c>
      <c r="M148" s="338"/>
      <c r="N148" s="1456" t="s">
        <v>4919</v>
      </c>
      <c r="O148" s="1282" t="s">
        <v>131</v>
      </c>
      <c r="P148" s="1283" t="s">
        <v>84</v>
      </c>
      <c r="Q148" s="47">
        <v>43740</v>
      </c>
      <c r="R148" s="47">
        <v>43766</v>
      </c>
      <c r="S148" s="1278">
        <f ca="1" t="shared" si="16"/>
        <v>138</v>
      </c>
      <c r="T148" s="1305" t="s">
        <v>106</v>
      </c>
      <c r="U148" s="1081"/>
      <c r="V148" s="1452"/>
    </row>
    <row r="149" s="795" customFormat="1" ht="21" customHeight="1" spans="1:21">
      <c r="A149" s="1431">
        <v>29</v>
      </c>
      <c r="B149" s="1224" t="s">
        <v>39</v>
      </c>
      <c r="C149" s="1026" t="s">
        <v>342</v>
      </c>
      <c r="D149" s="55" t="s">
        <v>291</v>
      </c>
      <c r="E149" s="1616">
        <v>506800</v>
      </c>
      <c r="F149" s="55" t="s">
        <v>4920</v>
      </c>
      <c r="G149" s="1227">
        <v>43752</v>
      </c>
      <c r="H149" s="1074">
        <v>43764</v>
      </c>
      <c r="I149" s="1278">
        <f ca="1" t="shared" si="15"/>
        <v>140</v>
      </c>
      <c r="J149" s="959" t="s">
        <v>344</v>
      </c>
      <c r="K149" s="863" t="s">
        <v>4921</v>
      </c>
      <c r="L149" s="339"/>
      <c r="M149" s="339"/>
      <c r="N149" s="478" t="s">
        <v>4922</v>
      </c>
      <c r="O149" s="48"/>
      <c r="P149" s="48"/>
      <c r="Q149" s="44"/>
      <c r="R149" s="44"/>
      <c r="S149" s="1297"/>
      <c r="T149" s="48"/>
      <c r="U149" s="1116"/>
    </row>
    <row r="150" s="795" customFormat="1" ht="23.1" customHeight="1" spans="1:22">
      <c r="A150" s="1431">
        <v>3</v>
      </c>
      <c r="B150" s="1224" t="s">
        <v>39</v>
      </c>
      <c r="C150" s="1026" t="s">
        <v>247</v>
      </c>
      <c r="D150" s="55" t="s">
        <v>248</v>
      </c>
      <c r="E150" s="1616">
        <f>409800+8800</f>
        <v>418600</v>
      </c>
      <c r="F150" s="55" t="s">
        <v>4923</v>
      </c>
      <c r="G150" s="1227">
        <v>43731</v>
      </c>
      <c r="H150" s="1074">
        <v>43738</v>
      </c>
      <c r="I150" s="1278">
        <f ca="1" t="shared" ref="I150:I155" si="17">TODAY()-H150</f>
        <v>166</v>
      </c>
      <c r="J150" s="959" t="s">
        <v>253</v>
      </c>
      <c r="K150" s="863"/>
      <c r="L150" s="338">
        <v>43767</v>
      </c>
      <c r="M150" s="338"/>
      <c r="N150" s="1281" t="s">
        <v>4924</v>
      </c>
      <c r="O150" s="1282" t="s">
        <v>258</v>
      </c>
      <c r="P150" s="1283" t="s">
        <v>59</v>
      </c>
      <c r="Q150" s="47">
        <v>43730</v>
      </c>
      <c r="R150" s="47">
        <v>43750</v>
      </c>
      <c r="S150" s="1278">
        <f ca="1" t="shared" ref="S150:S155" si="18">TODAY()-R150</f>
        <v>154</v>
      </c>
      <c r="T150" s="1247" t="s">
        <v>47</v>
      </c>
      <c r="U150" s="1081"/>
      <c r="V150" s="1452"/>
    </row>
    <row r="151" s="795" customFormat="1" ht="23.1" customHeight="1" spans="1:22">
      <c r="A151" s="1431">
        <v>28</v>
      </c>
      <c r="B151" s="1224" t="s">
        <v>39</v>
      </c>
      <c r="C151" s="1026" t="s">
        <v>333</v>
      </c>
      <c r="D151" s="55" t="s">
        <v>255</v>
      </c>
      <c r="E151" s="1616">
        <f>463800+8800</f>
        <v>472600</v>
      </c>
      <c r="F151" s="55" t="s">
        <v>4925</v>
      </c>
      <c r="G151" s="1227">
        <v>43720</v>
      </c>
      <c r="H151" s="1074">
        <v>43730</v>
      </c>
      <c r="I151" s="1278">
        <f ca="1" t="shared" si="17"/>
        <v>174</v>
      </c>
      <c r="J151" s="959" t="s">
        <v>253</v>
      </c>
      <c r="K151" s="863"/>
      <c r="L151" s="339">
        <v>43772</v>
      </c>
      <c r="M151" s="339"/>
      <c r="N151" s="1281" t="s">
        <v>4926</v>
      </c>
      <c r="O151" s="1282" t="s">
        <v>274</v>
      </c>
      <c r="P151" s="1283" t="s">
        <v>89</v>
      </c>
      <c r="Q151" s="1382">
        <v>43764</v>
      </c>
      <c r="R151" s="47">
        <v>43767</v>
      </c>
      <c r="S151" s="1278">
        <f ca="1" t="shared" si="18"/>
        <v>137</v>
      </c>
      <c r="T151" s="1305" t="s">
        <v>47</v>
      </c>
      <c r="U151" s="1116"/>
      <c r="V151" s="1257"/>
    </row>
    <row r="152" s="795" customFormat="1" ht="23.1" customHeight="1" spans="1:21">
      <c r="A152" s="1431">
        <v>24</v>
      </c>
      <c r="B152" s="1224" t="s">
        <v>39</v>
      </c>
      <c r="C152" s="1026" t="s">
        <v>322</v>
      </c>
      <c r="D152" s="55" t="s">
        <v>50</v>
      </c>
      <c r="E152" s="1616">
        <f>463800+8800</f>
        <v>472600</v>
      </c>
      <c r="F152" s="55" t="s">
        <v>4927</v>
      </c>
      <c r="G152" s="1227">
        <v>43747</v>
      </c>
      <c r="H152" s="1074">
        <v>43753</v>
      </c>
      <c r="I152" s="1278">
        <f ca="1" t="shared" si="17"/>
        <v>151</v>
      </c>
      <c r="J152" s="959" t="s">
        <v>253</v>
      </c>
      <c r="K152" s="863"/>
      <c r="L152" s="339">
        <v>43774</v>
      </c>
      <c r="M152" s="339"/>
      <c r="N152" s="1277" t="s">
        <v>4928</v>
      </c>
      <c r="O152" s="1248" t="s">
        <v>17</v>
      </c>
      <c r="P152" s="1249" t="s">
        <v>46</v>
      </c>
      <c r="Q152" s="1382">
        <v>43772</v>
      </c>
      <c r="R152" s="47">
        <v>43773</v>
      </c>
      <c r="S152" s="1278">
        <f ca="1" t="shared" si="18"/>
        <v>131</v>
      </c>
      <c r="T152" s="1247" t="s">
        <v>106</v>
      </c>
      <c r="U152" s="1081"/>
    </row>
    <row r="153" s="795" customFormat="1" ht="23.1" customHeight="1" spans="1:22">
      <c r="A153" s="1431">
        <v>19</v>
      </c>
      <c r="B153" s="1224" t="s">
        <v>39</v>
      </c>
      <c r="C153" s="1026" t="s">
        <v>290</v>
      </c>
      <c r="D153" s="55" t="s">
        <v>248</v>
      </c>
      <c r="E153" s="1616">
        <f>433800+6800</f>
        <v>440600</v>
      </c>
      <c r="F153" s="55" t="s">
        <v>4929</v>
      </c>
      <c r="G153" s="1227">
        <v>43757</v>
      </c>
      <c r="H153" s="1074">
        <v>43771</v>
      </c>
      <c r="I153" s="1278">
        <f ca="1" t="shared" si="17"/>
        <v>133</v>
      </c>
      <c r="J153" s="959" t="s">
        <v>253</v>
      </c>
      <c r="K153" s="863"/>
      <c r="L153" s="339">
        <v>43776</v>
      </c>
      <c r="M153" s="339"/>
      <c r="N153" s="1281" t="s">
        <v>4930</v>
      </c>
      <c r="O153" s="1282" t="s">
        <v>45</v>
      </c>
      <c r="P153" s="1283" t="s">
        <v>46</v>
      </c>
      <c r="Q153" s="47">
        <v>43768</v>
      </c>
      <c r="R153" s="47">
        <v>43769</v>
      </c>
      <c r="S153" s="1278">
        <f ca="1" t="shared" si="18"/>
        <v>135</v>
      </c>
      <c r="T153" s="1247" t="s">
        <v>47</v>
      </c>
      <c r="U153" s="1116"/>
      <c r="V153" s="1257"/>
    </row>
    <row r="154" s="795" customFormat="1" ht="23.1" customHeight="1" spans="1:22">
      <c r="A154" s="1431">
        <v>7</v>
      </c>
      <c r="B154" s="1224" t="s">
        <v>39</v>
      </c>
      <c r="C154" s="1026" t="s">
        <v>247</v>
      </c>
      <c r="D154" s="55" t="s">
        <v>304</v>
      </c>
      <c r="E154" s="1616">
        <f>409800+6500</f>
        <v>416300</v>
      </c>
      <c r="F154" s="55" t="s">
        <v>4931</v>
      </c>
      <c r="G154" s="1227">
        <v>43731</v>
      </c>
      <c r="H154" s="1074">
        <v>43738</v>
      </c>
      <c r="I154" s="1278">
        <f ca="1" t="shared" si="17"/>
        <v>166</v>
      </c>
      <c r="J154" s="959" t="s">
        <v>4842</v>
      </c>
      <c r="K154" s="863"/>
      <c r="L154" s="338">
        <v>43773</v>
      </c>
      <c r="M154" s="338"/>
      <c r="N154" s="1281" t="s">
        <v>4932</v>
      </c>
      <c r="O154" s="1282" t="s">
        <v>74</v>
      </c>
      <c r="P154" s="1283" t="s">
        <v>46</v>
      </c>
      <c r="Q154" s="47">
        <v>43771</v>
      </c>
      <c r="R154" s="47">
        <v>43771</v>
      </c>
      <c r="S154" s="1278">
        <f ca="1" t="shared" si="18"/>
        <v>133</v>
      </c>
      <c r="T154" s="1305" t="s">
        <v>106</v>
      </c>
      <c r="U154" s="1081" t="s">
        <v>4933</v>
      </c>
      <c r="V154" s="1452"/>
    </row>
    <row r="155" s="795" customFormat="1" ht="23.1" customHeight="1" spans="1:22">
      <c r="A155" s="1431">
        <v>18</v>
      </c>
      <c r="B155" s="1224" t="s">
        <v>39</v>
      </c>
      <c r="C155" s="1026" t="s">
        <v>290</v>
      </c>
      <c r="D155" s="55" t="s">
        <v>248</v>
      </c>
      <c r="E155" s="1616">
        <f>433800+6800</f>
        <v>440600</v>
      </c>
      <c r="F155" s="55" t="s">
        <v>4934</v>
      </c>
      <c r="G155" s="1227">
        <v>43747</v>
      </c>
      <c r="H155" s="1074">
        <v>43753</v>
      </c>
      <c r="I155" s="1278">
        <f ca="1" t="shared" si="17"/>
        <v>151</v>
      </c>
      <c r="J155" s="959" t="s">
        <v>293</v>
      </c>
      <c r="K155" s="863"/>
      <c r="L155" s="339">
        <v>43769</v>
      </c>
      <c r="M155" s="339"/>
      <c r="N155" s="207" t="s">
        <v>4935</v>
      </c>
      <c r="O155" s="207" t="s">
        <v>88</v>
      </c>
      <c r="P155" s="207" t="s">
        <v>84</v>
      </c>
      <c r="Q155" s="249">
        <v>43765</v>
      </c>
      <c r="R155" s="249">
        <v>43765</v>
      </c>
      <c r="S155" s="1278">
        <f ca="1" t="shared" si="18"/>
        <v>139</v>
      </c>
      <c r="T155" s="207" t="s">
        <v>106</v>
      </c>
      <c r="U155" s="1116"/>
      <c r="V155" s="1257"/>
    </row>
    <row r="156" s="795" customFormat="1" ht="23.1" customHeight="1" spans="1:22">
      <c r="A156" s="1431">
        <v>16</v>
      </c>
      <c r="B156" s="1224" t="s">
        <v>39</v>
      </c>
      <c r="C156" s="1026" t="s">
        <v>279</v>
      </c>
      <c r="D156" s="55" t="s">
        <v>50</v>
      </c>
      <c r="E156" s="1616">
        <f>433800+8800</f>
        <v>442600</v>
      </c>
      <c r="F156" s="55" t="s">
        <v>4936</v>
      </c>
      <c r="G156" s="1227">
        <v>43726</v>
      </c>
      <c r="H156" s="1074">
        <v>43730</v>
      </c>
      <c r="I156" s="1278">
        <f ca="1" t="shared" ref="I156:I163" si="19">TODAY()-H156</f>
        <v>174</v>
      </c>
      <c r="J156" s="959" t="s">
        <v>253</v>
      </c>
      <c r="K156" s="863"/>
      <c r="L156" s="338">
        <v>43781</v>
      </c>
      <c r="M156" s="339" t="s">
        <v>52</v>
      </c>
      <c r="N156" s="1247" t="s">
        <v>4937</v>
      </c>
      <c r="O156" s="1246" t="s">
        <v>171</v>
      </c>
      <c r="P156" s="1243" t="s">
        <v>59</v>
      </c>
      <c r="Q156" s="44">
        <v>43770</v>
      </c>
      <c r="R156" s="44">
        <v>43771</v>
      </c>
      <c r="S156" s="1278">
        <f ca="1" t="shared" ref="S156:S163" si="20">TODAY()-R156</f>
        <v>133</v>
      </c>
      <c r="T156" s="1295" t="s">
        <v>47</v>
      </c>
      <c r="U156" s="1116"/>
      <c r="V156" s="1452"/>
    </row>
    <row r="157" s="795" customFormat="1" ht="23.1" customHeight="1" spans="1:22">
      <c r="A157" s="1431">
        <v>10</v>
      </c>
      <c r="B157" s="1224" t="s">
        <v>39</v>
      </c>
      <c r="C157" s="1026" t="s">
        <v>247</v>
      </c>
      <c r="D157" s="207" t="s">
        <v>251</v>
      </c>
      <c r="E157" s="1616">
        <f>409800+8800</f>
        <v>418600</v>
      </c>
      <c r="F157" s="207" t="s">
        <v>4938</v>
      </c>
      <c r="G157" s="1635">
        <v>43752</v>
      </c>
      <c r="H157" s="1074">
        <v>43760</v>
      </c>
      <c r="I157" s="1278">
        <f ca="1" t="shared" si="19"/>
        <v>144</v>
      </c>
      <c r="J157" s="959" t="s">
        <v>4939</v>
      </c>
      <c r="K157" s="863"/>
      <c r="L157" s="338">
        <v>43781</v>
      </c>
      <c r="M157" s="338"/>
      <c r="N157" s="1456" t="s">
        <v>4940</v>
      </c>
      <c r="O157" s="1286" t="s">
        <v>58</v>
      </c>
      <c r="P157" s="1287" t="s">
        <v>59</v>
      </c>
      <c r="Q157" s="47">
        <v>43767</v>
      </c>
      <c r="R157" s="47">
        <v>43768</v>
      </c>
      <c r="S157" s="1278">
        <f ca="1" t="shared" si="20"/>
        <v>136</v>
      </c>
      <c r="T157" s="1247" t="s">
        <v>47</v>
      </c>
      <c r="U157" s="1081"/>
      <c r="V157" s="1452"/>
    </row>
    <row r="158" s="795" customFormat="1" ht="23.1" customHeight="1" spans="1:22">
      <c r="A158" s="1431">
        <v>6</v>
      </c>
      <c r="B158" s="1224" t="s">
        <v>39</v>
      </c>
      <c r="C158" s="1026" t="s">
        <v>247</v>
      </c>
      <c r="D158" s="55" t="s">
        <v>248</v>
      </c>
      <c r="E158" s="1616">
        <v>409800</v>
      </c>
      <c r="F158" s="1603" t="s">
        <v>4941</v>
      </c>
      <c r="G158" s="1227">
        <v>43759</v>
      </c>
      <c r="H158" s="1074">
        <v>43768</v>
      </c>
      <c r="I158" s="1278">
        <f ca="1" t="shared" si="19"/>
        <v>136</v>
      </c>
      <c r="J158" s="959" t="s">
        <v>158</v>
      </c>
      <c r="K158" s="863"/>
      <c r="L158" s="338">
        <v>43781</v>
      </c>
      <c r="M158" s="338"/>
      <c r="N158" s="1281" t="s">
        <v>4942</v>
      </c>
      <c r="O158" s="1282" t="s">
        <v>17</v>
      </c>
      <c r="P158" s="1283" t="s">
        <v>46</v>
      </c>
      <c r="Q158" s="47">
        <v>43772</v>
      </c>
      <c r="R158" s="47">
        <v>43773</v>
      </c>
      <c r="S158" s="1278">
        <f ca="1" t="shared" si="20"/>
        <v>131</v>
      </c>
      <c r="T158" s="1247" t="s">
        <v>106</v>
      </c>
      <c r="U158" s="1081"/>
      <c r="V158" s="1452"/>
    </row>
    <row r="159" s="795" customFormat="1" ht="23.1" customHeight="1" spans="1:22">
      <c r="A159" s="1431">
        <v>14</v>
      </c>
      <c r="B159" s="1224" t="s">
        <v>39</v>
      </c>
      <c r="C159" s="1026" t="s">
        <v>279</v>
      </c>
      <c r="D159" s="55" t="s">
        <v>50</v>
      </c>
      <c r="E159" s="1616">
        <f>433800+5800</f>
        <v>439600</v>
      </c>
      <c r="F159" s="55" t="s">
        <v>4943</v>
      </c>
      <c r="G159" s="1227">
        <v>43747</v>
      </c>
      <c r="H159" s="1074">
        <v>43766</v>
      </c>
      <c r="I159" s="1278">
        <f ca="1" t="shared" si="19"/>
        <v>138</v>
      </c>
      <c r="J159" s="959" t="s">
        <v>282</v>
      </c>
      <c r="K159" s="863"/>
      <c r="L159" s="338">
        <v>43783</v>
      </c>
      <c r="M159" s="338"/>
      <c r="N159" s="1305" t="s">
        <v>4944</v>
      </c>
      <c r="O159" s="1282" t="s">
        <v>225</v>
      </c>
      <c r="P159" s="1283" t="s">
        <v>84</v>
      </c>
      <c r="Q159" s="44">
        <v>43774</v>
      </c>
      <c r="R159" s="44">
        <v>43774</v>
      </c>
      <c r="S159" s="1278">
        <f ca="1" t="shared" si="20"/>
        <v>130</v>
      </c>
      <c r="T159" s="52" t="s">
        <v>47</v>
      </c>
      <c r="U159" s="1116"/>
      <c r="V159" s="1452"/>
    </row>
    <row r="160" s="795" customFormat="1" ht="23.1" customHeight="1" spans="1:22">
      <c r="A160" s="1431">
        <v>31</v>
      </c>
      <c r="B160" s="1224" t="s">
        <v>39</v>
      </c>
      <c r="C160" s="1026" t="s">
        <v>333</v>
      </c>
      <c r="D160" s="403" t="s">
        <v>277</v>
      </c>
      <c r="E160" s="1636">
        <f>463800+8800</f>
        <v>472600</v>
      </c>
      <c r="F160" s="403" t="s">
        <v>4945</v>
      </c>
      <c r="G160" s="1637">
        <v>43714</v>
      </c>
      <c r="H160" s="1638" t="s">
        <v>77</v>
      </c>
      <c r="I160" s="1278" t="e">
        <f ca="1" t="shared" si="19"/>
        <v>#VALUE!</v>
      </c>
      <c r="J160" s="959" t="s">
        <v>253</v>
      </c>
      <c r="K160" s="863" t="s">
        <v>4946</v>
      </c>
      <c r="L160" s="339">
        <v>43787</v>
      </c>
      <c r="M160" s="339" t="s">
        <v>52</v>
      </c>
      <c r="N160" s="1281" t="s">
        <v>4947</v>
      </c>
      <c r="O160" s="1282" t="s">
        <v>225</v>
      </c>
      <c r="P160" s="1283" t="s">
        <v>84</v>
      </c>
      <c r="Q160" s="44">
        <v>43765</v>
      </c>
      <c r="R160" s="44">
        <v>43781</v>
      </c>
      <c r="S160" s="1278">
        <f ca="1" t="shared" si="20"/>
        <v>123</v>
      </c>
      <c r="T160" s="1305" t="s">
        <v>106</v>
      </c>
      <c r="U160" s="1116"/>
      <c r="V160" s="1257"/>
    </row>
    <row r="161" s="795" customFormat="1" ht="23.1" customHeight="1" spans="1:22">
      <c r="A161" s="1431">
        <v>26</v>
      </c>
      <c r="B161" s="1224" t="s">
        <v>39</v>
      </c>
      <c r="C161" s="1026" t="s">
        <v>290</v>
      </c>
      <c r="D161" s="55" t="s">
        <v>248</v>
      </c>
      <c r="E161" s="1616">
        <f>433800+6800</f>
        <v>440600</v>
      </c>
      <c r="F161" s="55" t="s">
        <v>4948</v>
      </c>
      <c r="G161" s="1227">
        <v>43770</v>
      </c>
      <c r="H161" s="1074">
        <v>43777</v>
      </c>
      <c r="I161" s="1297">
        <f ca="1" t="shared" si="19"/>
        <v>127</v>
      </c>
      <c r="J161" s="959" t="s">
        <v>4949</v>
      </c>
      <c r="K161" s="863"/>
      <c r="L161" s="339">
        <v>43788</v>
      </c>
      <c r="M161" s="339"/>
      <c r="N161" s="1281" t="s">
        <v>4950</v>
      </c>
      <c r="O161" s="1282" t="s">
        <v>192</v>
      </c>
      <c r="P161" s="1283" t="s">
        <v>84</v>
      </c>
      <c r="Q161" s="47">
        <v>43780</v>
      </c>
      <c r="R161" s="47">
        <v>43780</v>
      </c>
      <c r="S161" s="1278">
        <f ca="1" t="shared" si="20"/>
        <v>124</v>
      </c>
      <c r="T161" s="1247" t="s">
        <v>47</v>
      </c>
      <c r="U161" s="1116"/>
      <c r="V161" s="1257"/>
    </row>
    <row r="162" s="795" customFormat="1" ht="23.1" customHeight="1" spans="1:21">
      <c r="A162" s="1431">
        <v>33</v>
      </c>
      <c r="B162" s="1224" t="s">
        <v>39</v>
      </c>
      <c r="C162" s="1026" t="s">
        <v>322</v>
      </c>
      <c r="D162" s="55" t="s">
        <v>328</v>
      </c>
      <c r="E162" s="1616">
        <f>463800+6800</f>
        <v>470600</v>
      </c>
      <c r="F162" s="55" t="s">
        <v>4951</v>
      </c>
      <c r="G162" s="132">
        <v>43676</v>
      </c>
      <c r="H162" s="1074">
        <v>43688</v>
      </c>
      <c r="I162" s="1278">
        <f ca="1" t="shared" si="19"/>
        <v>216</v>
      </c>
      <c r="J162" s="959" t="s">
        <v>293</v>
      </c>
      <c r="K162" s="863"/>
      <c r="L162" s="339">
        <v>43789</v>
      </c>
      <c r="M162" s="339" t="s">
        <v>52</v>
      </c>
      <c r="N162" s="1281" t="s">
        <v>4952</v>
      </c>
      <c r="O162" s="1282" t="s">
        <v>83</v>
      </c>
      <c r="P162" s="1283" t="s">
        <v>84</v>
      </c>
      <c r="Q162" s="1382">
        <v>43779</v>
      </c>
      <c r="R162" s="47">
        <v>43780</v>
      </c>
      <c r="S162" s="1278">
        <f ca="1" t="shared" si="20"/>
        <v>124</v>
      </c>
      <c r="T162" s="1305" t="s">
        <v>47</v>
      </c>
      <c r="U162" s="1081" t="s">
        <v>4953</v>
      </c>
    </row>
    <row r="163" s="795" customFormat="1" ht="23.1" customHeight="1" spans="1:21">
      <c r="A163" s="1431">
        <v>43</v>
      </c>
      <c r="B163" s="1224" t="s">
        <v>39</v>
      </c>
      <c r="C163" s="1026" t="s">
        <v>337</v>
      </c>
      <c r="D163" s="55" t="s">
        <v>50</v>
      </c>
      <c r="E163" s="1616">
        <f>506800+6800</f>
        <v>513600</v>
      </c>
      <c r="F163" s="55" t="s">
        <v>4954</v>
      </c>
      <c r="G163" s="1227">
        <v>43712</v>
      </c>
      <c r="H163" s="1074">
        <v>43721</v>
      </c>
      <c r="I163" s="1278">
        <f ca="1" t="shared" si="19"/>
        <v>183</v>
      </c>
      <c r="J163" s="959" t="s">
        <v>293</v>
      </c>
      <c r="K163" s="863"/>
      <c r="L163" s="339">
        <v>43790</v>
      </c>
      <c r="M163" s="339"/>
      <c r="N163" s="1281" t="s">
        <v>4955</v>
      </c>
      <c r="O163" s="1282" t="s">
        <v>114</v>
      </c>
      <c r="P163" s="1283" t="s">
        <v>89</v>
      </c>
      <c r="Q163" s="44">
        <v>43766</v>
      </c>
      <c r="R163" s="44">
        <v>43781</v>
      </c>
      <c r="S163" s="1278">
        <f ca="1" t="shared" si="20"/>
        <v>123</v>
      </c>
      <c r="T163" s="1305" t="s">
        <v>106</v>
      </c>
      <c r="U163" s="1116" t="s">
        <v>4956</v>
      </c>
    </row>
    <row r="164" s="795" customFormat="1" ht="23.1" customHeight="1" spans="1:21">
      <c r="A164" s="1431">
        <v>3</v>
      </c>
      <c r="B164" s="1224" t="s">
        <v>39</v>
      </c>
      <c r="C164" s="1026" t="s">
        <v>221</v>
      </c>
      <c r="D164" s="55" t="s">
        <v>41</v>
      </c>
      <c r="E164" s="1616">
        <v>409800</v>
      </c>
      <c r="F164" s="55" t="s">
        <v>4957</v>
      </c>
      <c r="G164" s="1227">
        <v>43777</v>
      </c>
      <c r="H164" s="1074">
        <v>43797</v>
      </c>
      <c r="I164" s="1278">
        <f ca="1" t="shared" ref="I164:I168" si="21">TODAY()-H164</f>
        <v>107</v>
      </c>
      <c r="J164" s="959" t="s">
        <v>158</v>
      </c>
      <c r="K164" s="863"/>
      <c r="L164" s="339">
        <v>43797</v>
      </c>
      <c r="M164" s="339"/>
      <c r="N164" s="1281" t="s">
        <v>4958</v>
      </c>
      <c r="O164" s="1282" t="s">
        <v>258</v>
      </c>
      <c r="P164" s="1283" t="s">
        <v>59</v>
      </c>
      <c r="Q164" s="44">
        <v>43745</v>
      </c>
      <c r="R164" s="44">
        <v>43778</v>
      </c>
      <c r="S164" s="1278">
        <f ca="1" t="shared" ref="S164:S168" si="22">TODAY()-R164</f>
        <v>126</v>
      </c>
      <c r="T164" s="1305" t="s">
        <v>47</v>
      </c>
      <c r="U164" s="1116"/>
    </row>
    <row r="165" s="796" customFormat="1" ht="23.1" customHeight="1" spans="1:21">
      <c r="A165" s="1431">
        <v>22</v>
      </c>
      <c r="B165" s="1224" t="s">
        <v>39</v>
      </c>
      <c r="C165" s="1026" t="s">
        <v>271</v>
      </c>
      <c r="D165" s="55" t="s">
        <v>248</v>
      </c>
      <c r="E165" s="1616">
        <v>419800</v>
      </c>
      <c r="F165" s="55" t="s">
        <v>4959</v>
      </c>
      <c r="G165" s="132">
        <v>43759</v>
      </c>
      <c r="H165" s="1074">
        <v>43768</v>
      </c>
      <c r="I165" s="1278">
        <f ca="1" t="shared" si="21"/>
        <v>136</v>
      </c>
      <c r="J165" s="959" t="s">
        <v>158</v>
      </c>
      <c r="K165" s="1614"/>
      <c r="L165" s="338">
        <v>43793</v>
      </c>
      <c r="M165" s="339"/>
      <c r="N165" s="1281" t="s">
        <v>4960</v>
      </c>
      <c r="O165" s="1282" t="s">
        <v>122</v>
      </c>
      <c r="P165" s="1283" t="s">
        <v>84</v>
      </c>
      <c r="Q165" s="44">
        <v>43784</v>
      </c>
      <c r="R165" s="44">
        <v>43787</v>
      </c>
      <c r="S165" s="1278">
        <f ca="1" t="shared" si="22"/>
        <v>117</v>
      </c>
      <c r="T165" s="1247" t="s">
        <v>47</v>
      </c>
      <c r="U165" s="1081"/>
    </row>
    <row r="166" s="795" customFormat="1" ht="21" customHeight="1" spans="1:21">
      <c r="A166" s="1431">
        <v>48</v>
      </c>
      <c r="B166" s="1224" t="s">
        <v>39</v>
      </c>
      <c r="C166" s="1026" t="s">
        <v>4961</v>
      </c>
      <c r="D166" s="55" t="s">
        <v>4962</v>
      </c>
      <c r="E166" s="1570">
        <v>508800</v>
      </c>
      <c r="F166" s="55" t="s">
        <v>4963</v>
      </c>
      <c r="G166" s="1227">
        <v>43752</v>
      </c>
      <c r="H166" s="1074">
        <v>43764</v>
      </c>
      <c r="I166" s="1278">
        <f ca="1" t="shared" si="21"/>
        <v>140</v>
      </c>
      <c r="J166" s="959" t="s">
        <v>344</v>
      </c>
      <c r="K166" s="863"/>
      <c r="L166" s="339">
        <v>43793</v>
      </c>
      <c r="M166" s="339"/>
      <c r="N166" s="1281" t="s">
        <v>4964</v>
      </c>
      <c r="O166" s="1286" t="s">
        <v>64</v>
      </c>
      <c r="P166" s="1287" t="s">
        <v>46</v>
      </c>
      <c r="Q166" s="44">
        <v>43792</v>
      </c>
      <c r="R166" s="44">
        <v>43792</v>
      </c>
      <c r="S166" s="1278">
        <f ca="1" t="shared" si="22"/>
        <v>112</v>
      </c>
      <c r="T166" s="48" t="s">
        <v>106</v>
      </c>
      <c r="U166" s="1116"/>
    </row>
    <row r="167" s="795" customFormat="1" ht="23.1" customHeight="1" spans="1:22">
      <c r="A167" s="1431">
        <v>42</v>
      </c>
      <c r="B167" s="1224" t="s">
        <v>39</v>
      </c>
      <c r="C167" s="1026" t="s">
        <v>4757</v>
      </c>
      <c r="D167" s="403" t="s">
        <v>4965</v>
      </c>
      <c r="E167" s="1639">
        <v>475800</v>
      </c>
      <c r="F167" s="1640" t="s">
        <v>4966</v>
      </c>
      <c r="G167" s="1637">
        <v>43788</v>
      </c>
      <c r="H167" s="1638" t="s">
        <v>77</v>
      </c>
      <c r="I167" s="1278" t="e">
        <f ca="1" t="shared" si="21"/>
        <v>#VALUE!</v>
      </c>
      <c r="J167" s="959" t="s">
        <v>158</v>
      </c>
      <c r="K167" s="863"/>
      <c r="L167" s="339">
        <v>43794</v>
      </c>
      <c r="M167" s="339"/>
      <c r="N167" s="1305" t="s">
        <v>4967</v>
      </c>
      <c r="O167" s="1282" t="s">
        <v>114</v>
      </c>
      <c r="P167" s="1283" t="s">
        <v>89</v>
      </c>
      <c r="Q167" s="1400">
        <v>43625</v>
      </c>
      <c r="R167" s="44">
        <v>43788</v>
      </c>
      <c r="S167" s="1278">
        <f ca="1" t="shared" si="22"/>
        <v>116</v>
      </c>
      <c r="T167" s="229" t="s">
        <v>47</v>
      </c>
      <c r="U167" s="1116"/>
      <c r="V167" s="1257"/>
    </row>
    <row r="168" s="795" customFormat="1" ht="23.1" customHeight="1" spans="1:22">
      <c r="A168" s="1431">
        <v>12</v>
      </c>
      <c r="B168" s="1224" t="s">
        <v>39</v>
      </c>
      <c r="C168" s="1026" t="s">
        <v>247</v>
      </c>
      <c r="D168" s="55" t="s">
        <v>248</v>
      </c>
      <c r="E168" s="1616">
        <v>409800</v>
      </c>
      <c r="F168" s="207" t="s">
        <v>4968</v>
      </c>
      <c r="G168" s="1227">
        <v>43781</v>
      </c>
      <c r="H168" s="1074">
        <v>43788</v>
      </c>
      <c r="I168" s="1278">
        <f ca="1" t="shared" si="21"/>
        <v>116</v>
      </c>
      <c r="J168" s="959" t="s">
        <v>158</v>
      </c>
      <c r="K168" s="863"/>
      <c r="L168" s="338">
        <v>43794</v>
      </c>
      <c r="M168" s="338"/>
      <c r="N168" s="1456" t="s">
        <v>4969</v>
      </c>
      <c r="O168" s="1286" t="s">
        <v>17</v>
      </c>
      <c r="P168" s="1287" t="s">
        <v>46</v>
      </c>
      <c r="Q168" s="47">
        <v>43777</v>
      </c>
      <c r="R168" s="47">
        <v>43781</v>
      </c>
      <c r="S168" s="1631">
        <f ca="1" t="shared" si="22"/>
        <v>123</v>
      </c>
      <c r="T168" s="1305" t="s">
        <v>47</v>
      </c>
      <c r="U168" s="1081"/>
      <c r="V168" s="1452"/>
    </row>
    <row r="169" s="795" customFormat="1" ht="23.1" customHeight="1" spans="1:22">
      <c r="A169" s="1431">
        <v>36</v>
      </c>
      <c r="B169" s="1224" t="s">
        <v>39</v>
      </c>
      <c r="C169" s="1026" t="s">
        <v>290</v>
      </c>
      <c r="D169" s="403" t="s">
        <v>299</v>
      </c>
      <c r="E169" s="1636">
        <v>433800</v>
      </c>
      <c r="F169" s="403" t="s">
        <v>4970</v>
      </c>
      <c r="G169" s="1637">
        <v>43782</v>
      </c>
      <c r="H169" s="1638" t="s">
        <v>77</v>
      </c>
      <c r="I169" s="1297" t="e">
        <f ca="1" t="shared" ref="I169:I174" si="23">TODAY()-H169</f>
        <v>#VALUE!</v>
      </c>
      <c r="J169" s="959" t="s">
        <v>297</v>
      </c>
      <c r="K169" s="863"/>
      <c r="L169" s="339">
        <v>43795</v>
      </c>
      <c r="M169" s="339"/>
      <c r="N169" s="1305" t="s">
        <v>4971</v>
      </c>
      <c r="O169" s="1282" t="s">
        <v>70</v>
      </c>
      <c r="P169" s="1283" t="s">
        <v>59</v>
      </c>
      <c r="Q169" s="47">
        <v>43739</v>
      </c>
      <c r="R169" s="47">
        <v>43782</v>
      </c>
      <c r="S169" s="1278">
        <f ca="1" t="shared" ref="S169:S174" si="24">TODAY()-R169</f>
        <v>122</v>
      </c>
      <c r="T169" s="1247" t="s">
        <v>106</v>
      </c>
      <c r="U169" s="1116"/>
      <c r="V169" s="1257"/>
    </row>
    <row r="170" s="795" customFormat="1" ht="23.1" customHeight="1" spans="1:21">
      <c r="A170" s="1431">
        <v>32</v>
      </c>
      <c r="B170" s="1224" t="s">
        <v>39</v>
      </c>
      <c r="C170" s="1026" t="s">
        <v>279</v>
      </c>
      <c r="D170" s="55" t="s">
        <v>145</v>
      </c>
      <c r="E170" s="1616">
        <f>433800+5800</f>
        <v>439600</v>
      </c>
      <c r="F170" s="55" t="s">
        <v>4972</v>
      </c>
      <c r="G170" s="132">
        <v>43752</v>
      </c>
      <c r="H170" s="1074">
        <v>43764</v>
      </c>
      <c r="I170" s="1278">
        <f ca="1" t="shared" si="23"/>
        <v>140</v>
      </c>
      <c r="J170" s="959" t="s">
        <v>297</v>
      </c>
      <c r="K170" s="863"/>
      <c r="L170" s="339">
        <v>43795</v>
      </c>
      <c r="M170" s="339"/>
      <c r="N170" s="1456" t="s">
        <v>4973</v>
      </c>
      <c r="O170" s="1282" t="s">
        <v>58</v>
      </c>
      <c r="P170" s="1283" t="s">
        <v>59</v>
      </c>
      <c r="Q170" s="44">
        <v>43785</v>
      </c>
      <c r="R170" s="44">
        <v>43787</v>
      </c>
      <c r="S170" s="1278">
        <f ca="1" t="shared" si="24"/>
        <v>117</v>
      </c>
      <c r="T170" s="1297" t="s">
        <v>106</v>
      </c>
      <c r="U170" s="1116"/>
    </row>
    <row r="171" s="795" customFormat="1" ht="23.1" customHeight="1" spans="1:22">
      <c r="A171" s="1431">
        <v>19</v>
      </c>
      <c r="B171" s="1224" t="s">
        <v>39</v>
      </c>
      <c r="C171" s="1026" t="s">
        <v>247</v>
      </c>
      <c r="D171" s="55" t="s">
        <v>248</v>
      </c>
      <c r="E171" s="1616">
        <v>409800</v>
      </c>
      <c r="F171" s="55" t="s">
        <v>4974</v>
      </c>
      <c r="G171" s="132">
        <v>43790</v>
      </c>
      <c r="H171" s="1074">
        <v>43804</v>
      </c>
      <c r="I171" s="1278">
        <f ca="1" t="shared" si="23"/>
        <v>100</v>
      </c>
      <c r="J171" s="959" t="s">
        <v>158</v>
      </c>
      <c r="K171" s="863"/>
      <c r="L171" s="338">
        <v>43797</v>
      </c>
      <c r="M171" s="338"/>
      <c r="N171" s="1456" t="s">
        <v>4975</v>
      </c>
      <c r="O171" s="1580" t="s">
        <v>88</v>
      </c>
      <c r="P171" s="1581" t="s">
        <v>89</v>
      </c>
      <c r="Q171" s="620">
        <v>43785</v>
      </c>
      <c r="R171" s="47">
        <v>43791</v>
      </c>
      <c r="S171" s="1631">
        <f ca="1" t="shared" si="24"/>
        <v>113</v>
      </c>
      <c r="T171" s="1305" t="s">
        <v>47</v>
      </c>
      <c r="U171" s="1081"/>
      <c r="V171" s="1452"/>
    </row>
    <row r="172" s="795" customFormat="1" ht="23.1" customHeight="1" spans="1:22">
      <c r="A172" s="1431">
        <v>18</v>
      </c>
      <c r="B172" s="1224" t="s">
        <v>39</v>
      </c>
      <c r="C172" s="1026" t="s">
        <v>247</v>
      </c>
      <c r="D172" s="403" t="s">
        <v>248</v>
      </c>
      <c r="E172" s="1636">
        <v>409800</v>
      </c>
      <c r="F172" s="1641" t="s">
        <v>4976</v>
      </c>
      <c r="G172" s="1637">
        <v>43784</v>
      </c>
      <c r="H172" s="1638" t="s">
        <v>77</v>
      </c>
      <c r="I172" s="1278" t="e">
        <f ca="1" t="shared" si="23"/>
        <v>#VALUE!</v>
      </c>
      <c r="J172" s="959" t="s">
        <v>158</v>
      </c>
      <c r="K172" s="863"/>
      <c r="L172" s="338">
        <v>43795</v>
      </c>
      <c r="M172" s="338"/>
      <c r="N172" s="1456" t="s">
        <v>4977</v>
      </c>
      <c r="O172" s="1580" t="s">
        <v>225</v>
      </c>
      <c r="P172" s="1581" t="s">
        <v>84</v>
      </c>
      <c r="Q172" s="620">
        <v>43783</v>
      </c>
      <c r="R172" s="47">
        <v>43789</v>
      </c>
      <c r="S172" s="1631">
        <f ca="1" t="shared" si="24"/>
        <v>115</v>
      </c>
      <c r="T172" s="1305" t="s">
        <v>47</v>
      </c>
      <c r="U172" s="1081" t="s">
        <v>4978</v>
      </c>
      <c r="V172" s="1452"/>
    </row>
    <row r="173" s="795" customFormat="1" ht="23.1" customHeight="1" spans="1:21">
      <c r="A173" s="1431">
        <v>27</v>
      </c>
      <c r="B173" s="1224" t="s">
        <v>39</v>
      </c>
      <c r="C173" s="1026" t="s">
        <v>279</v>
      </c>
      <c r="D173" s="55" t="s">
        <v>328</v>
      </c>
      <c r="E173" s="1616">
        <f>433800+5800</f>
        <v>439600</v>
      </c>
      <c r="F173" s="55" t="s">
        <v>4979</v>
      </c>
      <c r="G173" s="132">
        <v>43731</v>
      </c>
      <c r="H173" s="1074">
        <v>43738</v>
      </c>
      <c r="I173" s="1278">
        <f ca="1" t="shared" si="23"/>
        <v>166</v>
      </c>
      <c r="J173" s="959" t="s">
        <v>4980</v>
      </c>
      <c r="K173" s="863"/>
      <c r="L173" s="339">
        <v>43796</v>
      </c>
      <c r="M173" s="339"/>
      <c r="N173" s="1456" t="s">
        <v>4981</v>
      </c>
      <c r="O173" s="1282" t="s">
        <v>274</v>
      </c>
      <c r="P173" s="1283" t="s">
        <v>89</v>
      </c>
      <c r="Q173" s="44">
        <v>43779</v>
      </c>
      <c r="R173" s="44">
        <v>43780</v>
      </c>
      <c r="S173" s="1278">
        <f ca="1" t="shared" si="24"/>
        <v>124</v>
      </c>
      <c r="T173" s="1297" t="s">
        <v>47</v>
      </c>
      <c r="U173" s="1116"/>
    </row>
    <row r="174" s="795" customFormat="1" ht="23.1" customHeight="1" spans="1:22">
      <c r="A174" s="1431">
        <v>4</v>
      </c>
      <c r="B174" s="1224" t="s">
        <v>39</v>
      </c>
      <c r="C174" s="1026" t="s">
        <v>221</v>
      </c>
      <c r="D174" s="43" t="s">
        <v>226</v>
      </c>
      <c r="E174" s="1229">
        <v>409800</v>
      </c>
      <c r="F174" s="229" t="s">
        <v>4982</v>
      </c>
      <c r="G174" s="1230">
        <v>43780</v>
      </c>
      <c r="H174" s="493">
        <v>43797</v>
      </c>
      <c r="I174" s="1278">
        <f ca="1" t="shared" si="23"/>
        <v>107</v>
      </c>
      <c r="J174" s="959" t="s">
        <v>158</v>
      </c>
      <c r="K174" s="863"/>
      <c r="L174" s="338"/>
      <c r="M174" s="338"/>
      <c r="N174" s="1281" t="s">
        <v>4983</v>
      </c>
      <c r="O174" s="1282" t="s">
        <v>131</v>
      </c>
      <c r="P174" s="1283" t="s">
        <v>84</v>
      </c>
      <c r="Q174" s="47">
        <v>43756</v>
      </c>
      <c r="R174" s="47">
        <v>43781</v>
      </c>
      <c r="S174" s="1278">
        <f ca="1" t="shared" si="24"/>
        <v>123</v>
      </c>
      <c r="T174" s="1305" t="s">
        <v>47</v>
      </c>
      <c r="U174" s="1081"/>
      <c r="V174" s="1452"/>
    </row>
    <row r="175" s="795" customFormat="1" ht="23.1" customHeight="1" spans="1:22">
      <c r="A175" s="1431">
        <v>19</v>
      </c>
      <c r="B175" s="1224" t="s">
        <v>39</v>
      </c>
      <c r="C175" s="1026" t="s">
        <v>247</v>
      </c>
      <c r="D175" s="43" t="s">
        <v>255</v>
      </c>
      <c r="E175" s="1633">
        <v>409800</v>
      </c>
      <c r="F175" s="229" t="s">
        <v>4984</v>
      </c>
      <c r="G175" s="1230">
        <v>43781</v>
      </c>
      <c r="H175" s="493">
        <v>43797</v>
      </c>
      <c r="I175" s="1278">
        <f ca="1" t="shared" ref="I175:I179" si="25">TODAY()-H175</f>
        <v>107</v>
      </c>
      <c r="J175" s="959" t="s">
        <v>158</v>
      </c>
      <c r="K175" s="863"/>
      <c r="L175" s="338"/>
      <c r="M175" s="338"/>
      <c r="N175" s="1456" t="s">
        <v>4985</v>
      </c>
      <c r="O175" s="1282" t="s">
        <v>225</v>
      </c>
      <c r="P175" s="1283" t="s">
        <v>84</v>
      </c>
      <c r="Q175" s="47">
        <v>43757</v>
      </c>
      <c r="R175" s="47">
        <v>43781</v>
      </c>
      <c r="S175" s="1278">
        <f ca="1" t="shared" ref="S175:S179" si="26">TODAY()-R175</f>
        <v>123</v>
      </c>
      <c r="T175" s="1305" t="s">
        <v>106</v>
      </c>
      <c r="U175" s="1081"/>
      <c r="V175" s="1452"/>
    </row>
    <row r="176" s="795" customFormat="1" ht="23.1" customHeight="1" spans="1:22">
      <c r="A176" s="1431">
        <v>1</v>
      </c>
      <c r="B176" s="1224" t="s">
        <v>39</v>
      </c>
      <c r="C176" s="1026" t="s">
        <v>221</v>
      </c>
      <c r="D176" s="55" t="s">
        <v>90</v>
      </c>
      <c r="E176" s="1228">
        <v>409800</v>
      </c>
      <c r="F176" s="229" t="s">
        <v>4986</v>
      </c>
      <c r="G176" s="1227">
        <v>43747</v>
      </c>
      <c r="H176" s="1074">
        <v>43762</v>
      </c>
      <c r="I176" s="1278">
        <f ca="1" t="shared" si="25"/>
        <v>142</v>
      </c>
      <c r="J176" s="959" t="s">
        <v>293</v>
      </c>
      <c r="K176" s="863"/>
      <c r="L176" s="338">
        <v>43794</v>
      </c>
      <c r="M176" s="338"/>
      <c r="N176" s="1247" t="s">
        <v>4724</v>
      </c>
      <c r="O176" s="1248" t="s">
        <v>923</v>
      </c>
      <c r="P176" s="1249" t="s">
        <v>744</v>
      </c>
      <c r="Q176" s="47">
        <v>43786</v>
      </c>
      <c r="R176" s="47">
        <v>43788</v>
      </c>
      <c r="S176" s="1278">
        <f ca="1" t="shared" si="26"/>
        <v>116</v>
      </c>
      <c r="T176" s="1247" t="s">
        <v>47</v>
      </c>
      <c r="U176" s="1081"/>
      <c r="V176" s="1452"/>
    </row>
    <row r="177" s="795" customFormat="1" ht="21" customHeight="1" spans="1:21">
      <c r="A177" s="1431">
        <v>50</v>
      </c>
      <c r="B177" s="1224" t="s">
        <v>39</v>
      </c>
      <c r="C177" s="1026" t="s">
        <v>4961</v>
      </c>
      <c r="D177" s="55" t="s">
        <v>248</v>
      </c>
      <c r="E177" s="1570">
        <v>508800</v>
      </c>
      <c r="F177" s="55" t="s">
        <v>4987</v>
      </c>
      <c r="G177" s="1227">
        <v>43752</v>
      </c>
      <c r="H177" s="1074">
        <v>43766</v>
      </c>
      <c r="I177" s="1278">
        <f ca="1" t="shared" si="25"/>
        <v>138</v>
      </c>
      <c r="J177" s="959" t="s">
        <v>344</v>
      </c>
      <c r="K177" s="863"/>
      <c r="L177" s="339">
        <v>43769</v>
      </c>
      <c r="M177" s="339"/>
      <c r="N177" s="1456" t="s">
        <v>4988</v>
      </c>
      <c r="O177" s="1286" t="s">
        <v>1411</v>
      </c>
      <c r="P177" s="1647" t="s">
        <v>641</v>
      </c>
      <c r="Q177" s="44">
        <v>43757</v>
      </c>
      <c r="R177" s="44">
        <v>43758</v>
      </c>
      <c r="S177" s="1278">
        <f ca="1" t="shared" si="26"/>
        <v>146</v>
      </c>
      <c r="T177" s="229" t="s">
        <v>47</v>
      </c>
      <c r="U177" s="1116"/>
    </row>
    <row r="178" s="795" customFormat="1" ht="23.1" customHeight="1" spans="1:22">
      <c r="A178" s="1431">
        <v>8</v>
      </c>
      <c r="B178" s="1224" t="s">
        <v>39</v>
      </c>
      <c r="C178" s="1026" t="s">
        <v>233</v>
      </c>
      <c r="D178" s="43" t="s">
        <v>226</v>
      </c>
      <c r="E178" s="1430">
        <v>416200</v>
      </c>
      <c r="F178" s="229" t="s">
        <v>4989</v>
      </c>
      <c r="G178" s="1230">
        <v>43788</v>
      </c>
      <c r="H178" s="493">
        <v>43797</v>
      </c>
      <c r="I178" s="1278">
        <f ca="1" t="shared" si="25"/>
        <v>107</v>
      </c>
      <c r="J178" s="959" t="s">
        <v>158</v>
      </c>
      <c r="K178" s="863"/>
      <c r="L178" s="338"/>
      <c r="M178" s="338" t="s">
        <v>52</v>
      </c>
      <c r="N178" s="1286" t="s">
        <v>4990</v>
      </c>
      <c r="O178" s="1286" t="s">
        <v>45</v>
      </c>
      <c r="P178" s="1287" t="s">
        <v>46</v>
      </c>
      <c r="Q178" s="47">
        <v>43786</v>
      </c>
      <c r="R178" s="47">
        <v>43791</v>
      </c>
      <c r="S178" s="1278">
        <f ca="1" t="shared" si="26"/>
        <v>113</v>
      </c>
      <c r="T178" s="1305" t="s">
        <v>47</v>
      </c>
      <c r="U178" s="1081"/>
      <c r="V178" s="1452"/>
    </row>
    <row r="179" s="795" customFormat="1" ht="23.1" customHeight="1" spans="1:22">
      <c r="A179" s="1431">
        <v>57</v>
      </c>
      <c r="B179" s="1224" t="s">
        <v>39</v>
      </c>
      <c r="C179" s="1026" t="s">
        <v>349</v>
      </c>
      <c r="D179" s="55" t="s">
        <v>50</v>
      </c>
      <c r="E179" s="1634">
        <v>541800</v>
      </c>
      <c r="F179" s="55" t="s">
        <v>4991</v>
      </c>
      <c r="G179" s="1227">
        <v>43759</v>
      </c>
      <c r="H179" s="1074">
        <v>43768</v>
      </c>
      <c r="I179" s="1297">
        <f ca="1" t="shared" si="25"/>
        <v>136</v>
      </c>
      <c r="J179" s="688" t="s">
        <v>344</v>
      </c>
      <c r="K179" s="863" t="s">
        <v>54</v>
      </c>
      <c r="L179" s="339"/>
      <c r="M179" s="339"/>
      <c r="N179" s="1295" t="s">
        <v>4992</v>
      </c>
      <c r="O179" s="1246" t="s">
        <v>45</v>
      </c>
      <c r="P179" s="1243" t="s">
        <v>46</v>
      </c>
      <c r="Q179" s="44">
        <v>43798</v>
      </c>
      <c r="R179" s="44">
        <v>43799</v>
      </c>
      <c r="S179" s="1278">
        <f ca="1" t="shared" si="26"/>
        <v>105</v>
      </c>
      <c r="T179" s="229" t="s">
        <v>106</v>
      </c>
      <c r="U179" s="1116"/>
      <c r="V179" s="1257"/>
    </row>
    <row r="180" s="795" customFormat="1" ht="23.1" customHeight="1" spans="1:22">
      <c r="A180" s="1431">
        <v>2</v>
      </c>
      <c r="B180" s="1224" t="s">
        <v>39</v>
      </c>
      <c r="C180" s="1026" t="s">
        <v>221</v>
      </c>
      <c r="D180" s="55" t="s">
        <v>41</v>
      </c>
      <c r="E180" s="1228">
        <v>409800</v>
      </c>
      <c r="F180" s="207" t="s">
        <v>4993</v>
      </c>
      <c r="G180" s="1227">
        <v>43785</v>
      </c>
      <c r="H180" s="1074">
        <v>43801</v>
      </c>
      <c r="I180" s="1278">
        <f ca="1" t="shared" ref="I180:I182" si="27">TODAY()-H180</f>
        <v>103</v>
      </c>
      <c r="J180" s="959" t="s">
        <v>158</v>
      </c>
      <c r="K180" s="863"/>
      <c r="L180" s="338"/>
      <c r="M180" s="338"/>
      <c r="N180" s="1456" t="s">
        <v>4994</v>
      </c>
      <c r="O180" s="1286" t="s">
        <v>192</v>
      </c>
      <c r="P180" s="1287" t="s">
        <v>84</v>
      </c>
      <c r="Q180" s="47">
        <v>43780</v>
      </c>
      <c r="R180" s="47">
        <v>43790</v>
      </c>
      <c r="S180" s="1278">
        <f ca="1" t="shared" ref="S180:S182" si="28">TODAY()-R180</f>
        <v>114</v>
      </c>
      <c r="T180" s="1305" t="s">
        <v>47</v>
      </c>
      <c r="U180" s="1081"/>
      <c r="V180" s="1452"/>
    </row>
    <row r="181" s="795" customFormat="1" ht="23.1" customHeight="1" spans="1:22">
      <c r="A181" s="1431">
        <v>16</v>
      </c>
      <c r="B181" s="1224" t="s">
        <v>39</v>
      </c>
      <c r="C181" s="1026" t="s">
        <v>247</v>
      </c>
      <c r="D181" s="43" t="s">
        <v>248</v>
      </c>
      <c r="E181" s="1633">
        <v>409800</v>
      </c>
      <c r="F181" s="229" t="s">
        <v>4995</v>
      </c>
      <c r="G181" s="1230">
        <v>43781</v>
      </c>
      <c r="H181" s="493" t="s">
        <v>77</v>
      </c>
      <c r="I181" s="1278" t="e">
        <f ca="1" t="shared" si="27"/>
        <v>#VALUE!</v>
      </c>
      <c r="J181" s="959" t="s">
        <v>158</v>
      </c>
      <c r="K181" s="863"/>
      <c r="L181" s="338"/>
      <c r="M181" s="338"/>
      <c r="N181" s="1456" t="s">
        <v>4996</v>
      </c>
      <c r="O181" s="1286" t="s">
        <v>258</v>
      </c>
      <c r="P181" s="1287" t="s">
        <v>59</v>
      </c>
      <c r="Q181" s="620">
        <v>43793</v>
      </c>
      <c r="R181" s="620">
        <v>43799</v>
      </c>
      <c r="S181" s="1631">
        <f ca="1" t="shared" si="28"/>
        <v>105</v>
      </c>
      <c r="T181" s="1305" t="s">
        <v>47</v>
      </c>
      <c r="U181" s="1081" t="s">
        <v>4997</v>
      </c>
      <c r="V181" s="1452"/>
    </row>
    <row r="182" s="796" customFormat="1" ht="23.1" customHeight="1" spans="1:21">
      <c r="A182" s="1431">
        <v>21</v>
      </c>
      <c r="B182" s="1224" t="s">
        <v>39</v>
      </c>
      <c r="C182" s="1026" t="s">
        <v>247</v>
      </c>
      <c r="D182" s="55" t="s">
        <v>277</v>
      </c>
      <c r="E182" s="1616">
        <f>409800+5800</f>
        <v>415600</v>
      </c>
      <c r="F182" s="207" t="s">
        <v>4998</v>
      </c>
      <c r="G182" s="132">
        <v>43661</v>
      </c>
      <c r="H182" s="1074">
        <v>43675</v>
      </c>
      <c r="I182" s="1278">
        <f ca="1" t="shared" si="27"/>
        <v>229</v>
      </c>
      <c r="J182" s="959" t="s">
        <v>4999</v>
      </c>
      <c r="K182" s="1614" t="s">
        <v>54</v>
      </c>
      <c r="L182" s="338">
        <v>43705</v>
      </c>
      <c r="M182" s="339" t="s">
        <v>52</v>
      </c>
      <c r="N182" s="1285" t="s">
        <v>5000</v>
      </c>
      <c r="O182" s="1285" t="s">
        <v>12</v>
      </c>
      <c r="P182" s="1285" t="s">
        <v>59</v>
      </c>
      <c r="Q182" s="44">
        <v>43799</v>
      </c>
      <c r="R182" s="44">
        <v>43799</v>
      </c>
      <c r="S182" s="1278">
        <f ca="1" t="shared" si="28"/>
        <v>105</v>
      </c>
      <c r="T182" s="52" t="s">
        <v>47</v>
      </c>
      <c r="U182" s="1081" t="s">
        <v>5001</v>
      </c>
    </row>
    <row r="183" s="1587" customFormat="1" spans="2:21">
      <c r="B183" s="1642"/>
      <c r="C183" s="1643"/>
      <c r="F183" s="1644"/>
      <c r="G183" s="1645"/>
      <c r="H183" s="1646"/>
      <c r="I183" s="1648"/>
      <c r="J183" s="1649"/>
      <c r="L183" s="1650"/>
      <c r="M183" s="1651"/>
      <c r="N183" s="1652"/>
      <c r="O183" s="1652"/>
      <c r="P183" s="1652"/>
      <c r="Q183" s="1646"/>
      <c r="R183" s="1653"/>
      <c r="S183" s="1652"/>
      <c r="T183" s="1654"/>
      <c r="U183" s="1655"/>
    </row>
  </sheetData>
  <autoFilter ref="A2:V182">
    <extLst/>
  </autoFilter>
  <mergeCells count="1">
    <mergeCell ref="A1:U1"/>
  </mergeCells>
  <conditionalFormatting sqref="F3">
    <cfRule type="duplicateValues" dxfId="0" priority="945"/>
  </conditionalFormatting>
  <conditionalFormatting sqref="I3">
    <cfRule type="cellIs" dxfId="1" priority="942" operator="greaterThan">
      <formula>180</formula>
    </cfRule>
    <cfRule type="cellIs" dxfId="1" priority="943" operator="greaterThan">
      <formula>260</formula>
    </cfRule>
    <cfRule type="cellIs" dxfId="1" priority="944" operator="greaterThan">
      <formula>330</formula>
    </cfRule>
  </conditionalFormatting>
  <conditionalFormatting sqref="F4">
    <cfRule type="duplicateValues" dxfId="0" priority="941"/>
  </conditionalFormatting>
  <conditionalFormatting sqref="I4">
    <cfRule type="cellIs" dxfId="1" priority="935" operator="greaterThan">
      <formula>180</formula>
    </cfRule>
    <cfRule type="cellIs" dxfId="1" priority="936" operator="greaterThan">
      <formula>260</formula>
    </cfRule>
    <cfRule type="cellIs" dxfId="1" priority="937" operator="greaterThan">
      <formula>330</formula>
    </cfRule>
    <cfRule type="cellIs" dxfId="1" priority="938" operator="greaterThan">
      <formula>180</formula>
    </cfRule>
    <cfRule type="cellIs" dxfId="1" priority="939" operator="greaterThan">
      <formula>260</formula>
    </cfRule>
    <cfRule type="cellIs" dxfId="1" priority="940" operator="greaterThan">
      <formula>330</formula>
    </cfRule>
  </conditionalFormatting>
  <conditionalFormatting sqref="F5">
    <cfRule type="duplicateValues" dxfId="0" priority="934"/>
  </conditionalFormatting>
  <conditionalFormatting sqref="I5">
    <cfRule type="cellIs" dxfId="1" priority="928" operator="greaterThan">
      <formula>180</formula>
    </cfRule>
    <cfRule type="cellIs" dxfId="1" priority="929" operator="greaterThan">
      <formula>260</formula>
    </cfRule>
    <cfRule type="cellIs" dxfId="1" priority="930" operator="greaterThan">
      <formula>330</formula>
    </cfRule>
    <cfRule type="cellIs" dxfId="1" priority="931" operator="greaterThan">
      <formula>180</formula>
    </cfRule>
    <cfRule type="cellIs" dxfId="1" priority="932" operator="greaterThan">
      <formula>260</formula>
    </cfRule>
    <cfRule type="cellIs" dxfId="1" priority="933" operator="greaterThan">
      <formula>330</formula>
    </cfRule>
  </conditionalFormatting>
  <conditionalFormatting sqref="F6">
    <cfRule type="duplicateValues" dxfId="0" priority="923"/>
    <cfRule type="duplicateValues" dxfId="0" priority="924"/>
  </conditionalFormatting>
  <conditionalFormatting sqref="I6">
    <cfRule type="cellIs" dxfId="1" priority="925" operator="greaterThan">
      <formula>180</formula>
    </cfRule>
    <cfRule type="cellIs" dxfId="1" priority="926" operator="greaterThan">
      <formula>260</formula>
    </cfRule>
    <cfRule type="cellIs" dxfId="1" priority="927" operator="greaterThan">
      <formula>330</formula>
    </cfRule>
  </conditionalFormatting>
  <conditionalFormatting sqref="F7">
    <cfRule type="duplicateValues" dxfId="0" priority="919"/>
  </conditionalFormatting>
  <conditionalFormatting sqref="I7">
    <cfRule type="cellIs" dxfId="1" priority="920" operator="greaterThan">
      <formula>180</formula>
    </cfRule>
    <cfRule type="cellIs" dxfId="1" priority="921" operator="greaterThan">
      <formula>260</formula>
    </cfRule>
    <cfRule type="cellIs" dxfId="1" priority="922" operator="greaterThan">
      <formula>330</formula>
    </cfRule>
  </conditionalFormatting>
  <conditionalFormatting sqref="F8">
    <cfRule type="duplicateValues" dxfId="0" priority="915"/>
  </conditionalFormatting>
  <conditionalFormatting sqref="I8">
    <cfRule type="cellIs" dxfId="1" priority="916" operator="greaterThan">
      <formula>180</formula>
    </cfRule>
    <cfRule type="cellIs" dxfId="1" priority="917" operator="greaterThan">
      <formula>260</formula>
    </cfRule>
    <cfRule type="cellIs" dxfId="1" priority="918" operator="greaterThan">
      <formula>330</formula>
    </cfRule>
  </conditionalFormatting>
  <conditionalFormatting sqref="F9">
    <cfRule type="duplicateValues" dxfId="0" priority="911"/>
  </conditionalFormatting>
  <conditionalFormatting sqref="I9">
    <cfRule type="cellIs" dxfId="1" priority="912" operator="greaterThan">
      <formula>180</formula>
    </cfRule>
    <cfRule type="cellIs" dxfId="1" priority="913" operator="greaterThan">
      <formula>260</formula>
    </cfRule>
    <cfRule type="cellIs" dxfId="1" priority="914" operator="greaterThan">
      <formula>330</formula>
    </cfRule>
  </conditionalFormatting>
  <conditionalFormatting sqref="F10">
    <cfRule type="duplicateValues" dxfId="0" priority="910"/>
  </conditionalFormatting>
  <conditionalFormatting sqref="I10">
    <cfRule type="cellIs" dxfId="1" priority="904" operator="greaterThan">
      <formula>180</formula>
    </cfRule>
    <cfRule type="cellIs" dxfId="1" priority="905" operator="greaterThan">
      <formula>260</formula>
    </cfRule>
    <cfRule type="cellIs" dxfId="1" priority="906" operator="greaterThan">
      <formula>330</formula>
    </cfRule>
    <cfRule type="cellIs" dxfId="1" priority="907" operator="greaterThan">
      <formula>180</formula>
    </cfRule>
    <cfRule type="cellIs" dxfId="1" priority="908" operator="greaterThan">
      <formula>260</formula>
    </cfRule>
    <cfRule type="cellIs" dxfId="1" priority="909" operator="greaterThan">
      <formula>330</formula>
    </cfRule>
  </conditionalFormatting>
  <conditionalFormatting sqref="F11">
    <cfRule type="duplicateValues" dxfId="0" priority="903"/>
  </conditionalFormatting>
  <conditionalFormatting sqref="I11">
    <cfRule type="cellIs" dxfId="1" priority="897" operator="greaterThan">
      <formula>180</formula>
    </cfRule>
    <cfRule type="cellIs" dxfId="1" priority="898" operator="greaterThan">
      <formula>260</formula>
    </cfRule>
    <cfRule type="cellIs" dxfId="1" priority="899" operator="greaterThan">
      <formula>330</formula>
    </cfRule>
    <cfRule type="cellIs" dxfId="1" priority="900" operator="greaterThan">
      <formula>180</formula>
    </cfRule>
    <cfRule type="cellIs" dxfId="1" priority="901" operator="greaterThan">
      <formula>260</formula>
    </cfRule>
    <cfRule type="cellIs" dxfId="1" priority="902" operator="greaterThan">
      <formula>330</formula>
    </cfRule>
  </conditionalFormatting>
  <conditionalFormatting sqref="F12">
    <cfRule type="duplicateValues" dxfId="0" priority="896"/>
  </conditionalFormatting>
  <conditionalFormatting sqref="I12">
    <cfRule type="cellIs" dxfId="1" priority="893" operator="greaterThan">
      <formula>180</formula>
    </cfRule>
    <cfRule type="cellIs" dxfId="1" priority="894" operator="greaterThan">
      <formula>260</formula>
    </cfRule>
    <cfRule type="cellIs" dxfId="1" priority="895" operator="greaterThan">
      <formula>330</formula>
    </cfRule>
  </conditionalFormatting>
  <conditionalFormatting sqref="F13">
    <cfRule type="duplicateValues" dxfId="0" priority="889"/>
  </conditionalFormatting>
  <conditionalFormatting sqref="I13">
    <cfRule type="cellIs" dxfId="1" priority="890" operator="greaterThan">
      <formula>180</formula>
    </cfRule>
    <cfRule type="cellIs" dxfId="1" priority="891" operator="greaterThan">
      <formula>260</formula>
    </cfRule>
    <cfRule type="cellIs" dxfId="1" priority="892" operator="greaterThan">
      <formula>330</formula>
    </cfRule>
  </conditionalFormatting>
  <conditionalFormatting sqref="F14">
    <cfRule type="duplicateValues" dxfId="0" priority="885"/>
  </conditionalFormatting>
  <conditionalFormatting sqref="I14">
    <cfRule type="cellIs" dxfId="1" priority="886" operator="greaterThan">
      <formula>180</formula>
    </cfRule>
    <cfRule type="cellIs" dxfId="1" priority="887" operator="greaterThan">
      <formula>260</formula>
    </cfRule>
    <cfRule type="cellIs" dxfId="1" priority="888" operator="greaterThan">
      <formula>330</formula>
    </cfRule>
  </conditionalFormatting>
  <conditionalFormatting sqref="F15">
    <cfRule type="duplicateValues" dxfId="0" priority="881"/>
  </conditionalFormatting>
  <conditionalFormatting sqref="I15">
    <cfRule type="cellIs" dxfId="1" priority="882" operator="greaterThan">
      <formula>180</formula>
    </cfRule>
    <cfRule type="cellIs" dxfId="1" priority="883" operator="greaterThan">
      <formula>260</formula>
    </cfRule>
    <cfRule type="cellIs" dxfId="1" priority="884" operator="greaterThan">
      <formula>330</formula>
    </cfRule>
  </conditionalFormatting>
  <conditionalFormatting sqref="F16">
    <cfRule type="duplicateValues" dxfId="0" priority="877"/>
  </conditionalFormatting>
  <conditionalFormatting sqref="I16">
    <cfRule type="cellIs" dxfId="1" priority="878" operator="greaterThan">
      <formula>180</formula>
    </cfRule>
    <cfRule type="cellIs" dxfId="1" priority="879" operator="greaterThan">
      <formula>260</formula>
    </cfRule>
    <cfRule type="cellIs" dxfId="1" priority="880" operator="greaterThan">
      <formula>330</formula>
    </cfRule>
  </conditionalFormatting>
  <conditionalFormatting sqref="F17">
    <cfRule type="duplicateValues" dxfId="3" priority="876"/>
  </conditionalFormatting>
  <conditionalFormatting sqref="I17">
    <cfRule type="cellIs" dxfId="1" priority="873" operator="greaterThan">
      <formula>180</formula>
    </cfRule>
    <cfRule type="cellIs" dxfId="1" priority="874" operator="greaterThan">
      <formula>260</formula>
    </cfRule>
    <cfRule type="cellIs" dxfId="1" priority="875" operator="greaterThan">
      <formula>330</formula>
    </cfRule>
  </conditionalFormatting>
  <conditionalFormatting sqref="F18">
    <cfRule type="duplicateValues" dxfId="0" priority="869"/>
  </conditionalFormatting>
  <conditionalFormatting sqref="I18">
    <cfRule type="cellIs" dxfId="1" priority="870" operator="greaterThan">
      <formula>180</formula>
    </cfRule>
    <cfRule type="cellIs" dxfId="1" priority="871" operator="greaterThan">
      <formula>260</formula>
    </cfRule>
    <cfRule type="cellIs" dxfId="1" priority="872" operator="greaterThan">
      <formula>330</formula>
    </cfRule>
  </conditionalFormatting>
  <conditionalFormatting sqref="F19">
    <cfRule type="duplicateValues" dxfId="0" priority="865"/>
  </conditionalFormatting>
  <conditionalFormatting sqref="I19">
    <cfRule type="cellIs" dxfId="1" priority="866" operator="greaterThan">
      <formula>180</formula>
    </cfRule>
    <cfRule type="cellIs" dxfId="1" priority="867" operator="greaterThan">
      <formula>260</formula>
    </cfRule>
    <cfRule type="cellIs" dxfId="1" priority="868" operator="greaterThan">
      <formula>330</formula>
    </cfRule>
  </conditionalFormatting>
  <conditionalFormatting sqref="F20">
    <cfRule type="duplicateValues" dxfId="0" priority="864"/>
  </conditionalFormatting>
  <conditionalFormatting sqref="I20">
    <cfRule type="cellIs" dxfId="1" priority="861" operator="greaterThan">
      <formula>180</formula>
    </cfRule>
    <cfRule type="cellIs" dxfId="1" priority="862" operator="greaterThan">
      <formula>260</formula>
    </cfRule>
    <cfRule type="cellIs" dxfId="1" priority="863" operator="greaterThan">
      <formula>330</formula>
    </cfRule>
  </conditionalFormatting>
  <conditionalFormatting sqref="F21">
    <cfRule type="duplicateValues" dxfId="0" priority="857"/>
  </conditionalFormatting>
  <conditionalFormatting sqref="I21">
    <cfRule type="cellIs" dxfId="1" priority="858" operator="greaterThan">
      <formula>180</formula>
    </cfRule>
    <cfRule type="cellIs" dxfId="1" priority="859" operator="greaterThan">
      <formula>260</formula>
    </cfRule>
    <cfRule type="cellIs" dxfId="1" priority="860" operator="greaterThan">
      <formula>330</formula>
    </cfRule>
  </conditionalFormatting>
  <conditionalFormatting sqref="F22">
    <cfRule type="duplicateValues" dxfId="0" priority="853"/>
  </conditionalFormatting>
  <conditionalFormatting sqref="I22">
    <cfRule type="cellIs" dxfId="1" priority="854" operator="greaterThan">
      <formula>180</formula>
    </cfRule>
    <cfRule type="cellIs" dxfId="1" priority="855" operator="greaterThan">
      <formula>260</formula>
    </cfRule>
    <cfRule type="cellIs" dxfId="1" priority="856" operator="greaterThan">
      <formula>330</formula>
    </cfRule>
  </conditionalFormatting>
  <conditionalFormatting sqref="F23">
    <cfRule type="duplicateValues" dxfId="0" priority="849"/>
  </conditionalFormatting>
  <conditionalFormatting sqref="I23">
    <cfRule type="cellIs" dxfId="1" priority="850" operator="greaterThan">
      <formula>180</formula>
    </cfRule>
    <cfRule type="cellIs" dxfId="1" priority="851" operator="greaterThan">
      <formula>260</formula>
    </cfRule>
    <cfRule type="cellIs" dxfId="1" priority="852" operator="greaterThan">
      <formula>330</formula>
    </cfRule>
  </conditionalFormatting>
  <conditionalFormatting sqref="F24">
    <cfRule type="duplicateValues" dxfId="0" priority="845"/>
  </conditionalFormatting>
  <conditionalFormatting sqref="I24">
    <cfRule type="cellIs" dxfId="1" priority="846" operator="greaterThan">
      <formula>180</formula>
    </cfRule>
    <cfRule type="cellIs" dxfId="1" priority="847" operator="greaterThan">
      <formula>260</formula>
    </cfRule>
    <cfRule type="cellIs" dxfId="1" priority="848" operator="greaterThan">
      <formula>330</formula>
    </cfRule>
  </conditionalFormatting>
  <conditionalFormatting sqref="F25">
    <cfRule type="duplicateValues" dxfId="0" priority="841"/>
  </conditionalFormatting>
  <conditionalFormatting sqref="I25">
    <cfRule type="cellIs" dxfId="1" priority="842" operator="greaterThan">
      <formula>180</formula>
    </cfRule>
    <cfRule type="cellIs" dxfId="1" priority="843" operator="greaterThan">
      <formula>260</formula>
    </cfRule>
    <cfRule type="cellIs" dxfId="1" priority="844" operator="greaterThan">
      <formula>330</formula>
    </cfRule>
  </conditionalFormatting>
  <conditionalFormatting sqref="F26">
    <cfRule type="duplicateValues" dxfId="0" priority="837"/>
  </conditionalFormatting>
  <conditionalFormatting sqref="I26">
    <cfRule type="cellIs" dxfId="1" priority="838" operator="greaterThan">
      <formula>180</formula>
    </cfRule>
    <cfRule type="cellIs" dxfId="1" priority="839" operator="greaterThan">
      <formula>260</formula>
    </cfRule>
    <cfRule type="cellIs" dxfId="1" priority="840" operator="greaterThan">
      <formula>330</formula>
    </cfRule>
  </conditionalFormatting>
  <conditionalFormatting sqref="F27">
    <cfRule type="duplicateValues" dxfId="0" priority="833"/>
  </conditionalFormatting>
  <conditionalFormatting sqref="I27">
    <cfRule type="cellIs" dxfId="1" priority="834" operator="greaterThan">
      <formula>180</formula>
    </cfRule>
    <cfRule type="cellIs" dxfId="1" priority="835" operator="greaterThan">
      <formula>260</formula>
    </cfRule>
    <cfRule type="cellIs" dxfId="1" priority="836" operator="greaterThan">
      <formula>330</formula>
    </cfRule>
  </conditionalFormatting>
  <conditionalFormatting sqref="F28">
    <cfRule type="duplicateValues" dxfId="0" priority="829"/>
  </conditionalFormatting>
  <conditionalFormatting sqref="I28">
    <cfRule type="cellIs" dxfId="1" priority="830" operator="greaterThan">
      <formula>180</formula>
    </cfRule>
    <cfRule type="cellIs" dxfId="1" priority="831" operator="greaterThan">
      <formula>260</formula>
    </cfRule>
    <cfRule type="cellIs" dxfId="1" priority="832" operator="greaterThan">
      <formula>330</formula>
    </cfRule>
  </conditionalFormatting>
  <conditionalFormatting sqref="F29">
    <cfRule type="duplicateValues" dxfId="3" priority="825"/>
  </conditionalFormatting>
  <conditionalFormatting sqref="I29">
    <cfRule type="cellIs" dxfId="1" priority="826" operator="greaterThan">
      <formula>180</formula>
    </cfRule>
    <cfRule type="cellIs" dxfId="1" priority="827" operator="greaterThan">
      <formula>260</formula>
    </cfRule>
    <cfRule type="cellIs" dxfId="1" priority="828" operator="greaterThan">
      <formula>330</formula>
    </cfRule>
  </conditionalFormatting>
  <conditionalFormatting sqref="F30">
    <cfRule type="duplicateValues" dxfId="0" priority="821"/>
  </conditionalFormatting>
  <conditionalFormatting sqref="I30">
    <cfRule type="cellIs" dxfId="1" priority="822" operator="greaterThan">
      <formula>180</formula>
    </cfRule>
    <cfRule type="cellIs" dxfId="1" priority="823" operator="greaterThan">
      <formula>260</formula>
    </cfRule>
    <cfRule type="cellIs" dxfId="1" priority="824" operator="greaterThan">
      <formula>330</formula>
    </cfRule>
  </conditionalFormatting>
  <conditionalFormatting sqref="F31">
    <cfRule type="duplicateValues" dxfId="0" priority="820"/>
  </conditionalFormatting>
  <conditionalFormatting sqref="I31">
    <cfRule type="cellIs" dxfId="1" priority="817" operator="greaterThan">
      <formula>180</formula>
    </cfRule>
    <cfRule type="cellIs" dxfId="1" priority="818" operator="greaterThan">
      <formula>260</formula>
    </cfRule>
    <cfRule type="cellIs" dxfId="1" priority="819" operator="greaterThan">
      <formula>330</formula>
    </cfRule>
  </conditionalFormatting>
  <conditionalFormatting sqref="F32">
    <cfRule type="duplicateValues" dxfId="3" priority="816"/>
  </conditionalFormatting>
  <conditionalFormatting sqref="I32">
    <cfRule type="cellIs" dxfId="1" priority="813" operator="greaterThan">
      <formula>180</formula>
    </cfRule>
    <cfRule type="cellIs" dxfId="1" priority="814" operator="greaterThan">
      <formula>260</formula>
    </cfRule>
    <cfRule type="cellIs" dxfId="1" priority="815" operator="greaterThan">
      <formula>330</formula>
    </cfRule>
  </conditionalFormatting>
  <conditionalFormatting sqref="F33">
    <cfRule type="duplicateValues" dxfId="0" priority="808"/>
  </conditionalFormatting>
  <conditionalFormatting sqref="H33">
    <cfRule type="duplicateValues" dxfId="0" priority="809"/>
  </conditionalFormatting>
  <conditionalFormatting sqref="I33">
    <cfRule type="cellIs" dxfId="1" priority="810" operator="greaterThan">
      <formula>180</formula>
    </cfRule>
    <cfRule type="cellIs" dxfId="1" priority="811" operator="greaterThan">
      <formula>260</formula>
    </cfRule>
    <cfRule type="cellIs" dxfId="1" priority="812" operator="greaterThan">
      <formula>330</formula>
    </cfRule>
  </conditionalFormatting>
  <conditionalFormatting sqref="F34">
    <cfRule type="duplicateValues" dxfId="0" priority="800"/>
  </conditionalFormatting>
  <conditionalFormatting sqref="I34">
    <cfRule type="cellIs" dxfId="1" priority="801" operator="greaterThan">
      <formula>180</formula>
    </cfRule>
    <cfRule type="cellIs" dxfId="1" priority="802" operator="greaterThan">
      <formula>260</formula>
    </cfRule>
    <cfRule type="cellIs" dxfId="1" priority="803" operator="greaterThan">
      <formula>330</formula>
    </cfRule>
  </conditionalFormatting>
  <conditionalFormatting sqref="F35">
    <cfRule type="duplicateValues" dxfId="0" priority="799"/>
  </conditionalFormatting>
  <conditionalFormatting sqref="I35">
    <cfRule type="cellIs" dxfId="1" priority="796" operator="greaterThan">
      <formula>180</formula>
    </cfRule>
    <cfRule type="cellIs" dxfId="1" priority="797" operator="greaterThan">
      <formula>260</formula>
    </cfRule>
    <cfRule type="cellIs" dxfId="1" priority="798" operator="greaterThan">
      <formula>330</formula>
    </cfRule>
  </conditionalFormatting>
  <conditionalFormatting sqref="F36">
    <cfRule type="duplicateValues" dxfId="0" priority="792"/>
  </conditionalFormatting>
  <conditionalFormatting sqref="I36">
    <cfRule type="cellIs" dxfId="1" priority="793" operator="greaterThan">
      <formula>180</formula>
    </cfRule>
    <cfRule type="cellIs" dxfId="1" priority="794" operator="greaterThan">
      <formula>260</formula>
    </cfRule>
    <cfRule type="cellIs" dxfId="1" priority="795" operator="greaterThan">
      <formula>330</formula>
    </cfRule>
  </conditionalFormatting>
  <conditionalFormatting sqref="F37">
    <cfRule type="duplicateValues" dxfId="0" priority="807"/>
  </conditionalFormatting>
  <conditionalFormatting sqref="I37">
    <cfRule type="cellIs" dxfId="1" priority="804" operator="greaterThan">
      <formula>180</formula>
    </cfRule>
    <cfRule type="cellIs" dxfId="1" priority="805" operator="greaterThan">
      <formula>260</formula>
    </cfRule>
    <cfRule type="cellIs" dxfId="1" priority="806" operator="greaterThan">
      <formula>330</formula>
    </cfRule>
  </conditionalFormatting>
  <conditionalFormatting sqref="F38">
    <cfRule type="duplicateValues" dxfId="0" priority="784"/>
  </conditionalFormatting>
  <conditionalFormatting sqref="I38">
    <cfRule type="cellIs" dxfId="1" priority="785" operator="greaterThan">
      <formula>180</formula>
    </cfRule>
    <cfRule type="cellIs" dxfId="1" priority="786" operator="greaterThan">
      <formula>260</formula>
    </cfRule>
    <cfRule type="cellIs" dxfId="1" priority="787" operator="greaterThan">
      <formula>330</formula>
    </cfRule>
  </conditionalFormatting>
  <conditionalFormatting sqref="F39">
    <cfRule type="duplicateValues" dxfId="0" priority="791"/>
  </conditionalFormatting>
  <conditionalFormatting sqref="I39">
    <cfRule type="cellIs" dxfId="1" priority="788" operator="greaterThan">
      <formula>180</formula>
    </cfRule>
    <cfRule type="cellIs" dxfId="1" priority="789" operator="greaterThan">
      <formula>260</formula>
    </cfRule>
    <cfRule type="cellIs" dxfId="1" priority="790" operator="greaterThan">
      <formula>330</formula>
    </cfRule>
  </conditionalFormatting>
  <conditionalFormatting sqref="I40">
    <cfRule type="cellIs" dxfId="1" priority="781" operator="greaterThan">
      <formula>180</formula>
    </cfRule>
    <cfRule type="cellIs" dxfId="1" priority="782" operator="greaterThan">
      <formula>260</formula>
    </cfRule>
    <cfRule type="cellIs" dxfId="1" priority="783" operator="greaterThan">
      <formula>330</formula>
    </cfRule>
  </conditionalFormatting>
  <conditionalFormatting sqref="F41">
    <cfRule type="duplicateValues" dxfId="3" priority="780"/>
  </conditionalFormatting>
  <conditionalFormatting sqref="I41">
    <cfRule type="cellIs" dxfId="1" priority="777" operator="greaterThan">
      <formula>180</formula>
    </cfRule>
    <cfRule type="cellIs" dxfId="1" priority="778" operator="greaterThan">
      <formula>260</formula>
    </cfRule>
    <cfRule type="cellIs" dxfId="1" priority="779" operator="greaterThan">
      <formula>330</formula>
    </cfRule>
  </conditionalFormatting>
  <conditionalFormatting sqref="F42">
    <cfRule type="duplicateValues" dxfId="3" priority="776"/>
  </conditionalFormatting>
  <conditionalFormatting sqref="I42">
    <cfRule type="cellIs" dxfId="1" priority="773" operator="greaterThan">
      <formula>180</formula>
    </cfRule>
    <cfRule type="cellIs" dxfId="1" priority="774" operator="greaterThan">
      <formula>260</formula>
    </cfRule>
    <cfRule type="cellIs" dxfId="1" priority="775" operator="greaterThan">
      <formula>330</formula>
    </cfRule>
  </conditionalFormatting>
  <conditionalFormatting sqref="F43">
    <cfRule type="duplicateValues" dxfId="0" priority="769"/>
  </conditionalFormatting>
  <conditionalFormatting sqref="I43">
    <cfRule type="cellIs" dxfId="1" priority="770" operator="greaterThan">
      <formula>180</formula>
    </cfRule>
    <cfRule type="cellIs" dxfId="1" priority="771" operator="greaterThan">
      <formula>260</formula>
    </cfRule>
    <cfRule type="cellIs" dxfId="1" priority="772" operator="greaterThan">
      <formula>330</formula>
    </cfRule>
  </conditionalFormatting>
  <conditionalFormatting sqref="F44">
    <cfRule type="duplicateValues" dxfId="0" priority="765"/>
  </conditionalFormatting>
  <conditionalFormatting sqref="I44">
    <cfRule type="cellIs" dxfId="1" priority="766" operator="greaterThan">
      <formula>180</formula>
    </cfRule>
    <cfRule type="cellIs" dxfId="1" priority="767" operator="greaterThan">
      <formula>260</formula>
    </cfRule>
    <cfRule type="cellIs" dxfId="1" priority="768" operator="greaterThan">
      <formula>330</formula>
    </cfRule>
  </conditionalFormatting>
  <conditionalFormatting sqref="F45">
    <cfRule type="duplicateValues" dxfId="3" priority="764"/>
  </conditionalFormatting>
  <conditionalFormatting sqref="I45">
    <cfRule type="cellIs" dxfId="1" priority="761" operator="greaterThan">
      <formula>180</formula>
    </cfRule>
    <cfRule type="cellIs" dxfId="1" priority="762" operator="greaterThan">
      <formula>260</formula>
    </cfRule>
    <cfRule type="cellIs" dxfId="1" priority="763" operator="greaterThan">
      <formula>330</formula>
    </cfRule>
  </conditionalFormatting>
  <conditionalFormatting sqref="F46">
    <cfRule type="duplicateValues" dxfId="0" priority="757"/>
  </conditionalFormatting>
  <conditionalFormatting sqref="I46">
    <cfRule type="cellIs" dxfId="1" priority="758" operator="greaterThan">
      <formula>180</formula>
    </cfRule>
    <cfRule type="cellIs" dxfId="1" priority="759" operator="greaterThan">
      <formula>260</formula>
    </cfRule>
    <cfRule type="cellIs" dxfId="1" priority="760" operator="greaterThan">
      <formula>330</formula>
    </cfRule>
  </conditionalFormatting>
  <conditionalFormatting sqref="F47">
    <cfRule type="duplicateValues" dxfId="3" priority="756"/>
  </conditionalFormatting>
  <conditionalFormatting sqref="I47">
    <cfRule type="cellIs" dxfId="1" priority="753" operator="greaterThan">
      <formula>180</formula>
    </cfRule>
    <cfRule type="cellIs" dxfId="1" priority="754" operator="greaterThan">
      <formula>260</formula>
    </cfRule>
    <cfRule type="cellIs" dxfId="1" priority="755" operator="greaterThan">
      <formula>330</formula>
    </cfRule>
  </conditionalFormatting>
  <conditionalFormatting sqref="F48">
    <cfRule type="duplicateValues" dxfId="3" priority="752"/>
  </conditionalFormatting>
  <conditionalFormatting sqref="I48">
    <cfRule type="cellIs" dxfId="1" priority="749" operator="greaterThan">
      <formula>180</formula>
    </cfRule>
    <cfRule type="cellIs" dxfId="1" priority="750" operator="greaterThan">
      <formula>260</formula>
    </cfRule>
    <cfRule type="cellIs" dxfId="1" priority="751" operator="greaterThan">
      <formula>330</formula>
    </cfRule>
  </conditionalFormatting>
  <conditionalFormatting sqref="F49">
    <cfRule type="duplicateValues" dxfId="0" priority="748"/>
  </conditionalFormatting>
  <conditionalFormatting sqref="I49">
    <cfRule type="cellIs" dxfId="1" priority="745" operator="greaterThan">
      <formula>180</formula>
    </cfRule>
    <cfRule type="cellIs" dxfId="1" priority="746" operator="greaterThan">
      <formula>260</formula>
    </cfRule>
    <cfRule type="cellIs" dxfId="1" priority="747" operator="greaterThan">
      <formula>330</formula>
    </cfRule>
  </conditionalFormatting>
  <conditionalFormatting sqref="F50">
    <cfRule type="duplicateValues" dxfId="3" priority="744"/>
  </conditionalFormatting>
  <conditionalFormatting sqref="I50">
    <cfRule type="cellIs" dxfId="1" priority="741" operator="greaterThan">
      <formula>180</formula>
    </cfRule>
    <cfRule type="cellIs" dxfId="1" priority="742" operator="greaterThan">
      <formula>260</formula>
    </cfRule>
    <cfRule type="cellIs" dxfId="1" priority="743" operator="greaterThan">
      <formula>330</formula>
    </cfRule>
  </conditionalFormatting>
  <conditionalFormatting sqref="F51">
    <cfRule type="duplicateValues" dxfId="3" priority="740"/>
  </conditionalFormatting>
  <conditionalFormatting sqref="I51">
    <cfRule type="cellIs" dxfId="1" priority="737" operator="greaterThan">
      <formula>180</formula>
    </cfRule>
    <cfRule type="cellIs" dxfId="1" priority="738" operator="greaterThan">
      <formula>260</formula>
    </cfRule>
    <cfRule type="cellIs" dxfId="1" priority="739" operator="greaterThan">
      <formula>330</formula>
    </cfRule>
  </conditionalFormatting>
  <conditionalFormatting sqref="F52">
    <cfRule type="duplicateValues" dxfId="3" priority="732"/>
    <cfRule type="duplicateValues" dxfId="3" priority="736"/>
  </conditionalFormatting>
  <conditionalFormatting sqref="I52">
    <cfRule type="cellIs" dxfId="1" priority="733" operator="greaterThan">
      <formula>180</formula>
    </cfRule>
    <cfRule type="cellIs" dxfId="1" priority="734" operator="greaterThan">
      <formula>260</formula>
    </cfRule>
    <cfRule type="cellIs" dxfId="1" priority="735" operator="greaterThan">
      <formula>330</formula>
    </cfRule>
  </conditionalFormatting>
  <conditionalFormatting sqref="F53">
    <cfRule type="duplicateValues" dxfId="3" priority="727"/>
    <cfRule type="duplicateValues" dxfId="0" priority="728"/>
  </conditionalFormatting>
  <conditionalFormatting sqref="I53">
    <cfRule type="cellIs" dxfId="1" priority="729" operator="greaterThan">
      <formula>180</formula>
    </cfRule>
    <cfRule type="cellIs" dxfId="1" priority="730" operator="greaterThan">
      <formula>260</formula>
    </cfRule>
    <cfRule type="cellIs" dxfId="1" priority="731" operator="greaterThan">
      <formula>330</formula>
    </cfRule>
  </conditionalFormatting>
  <conditionalFormatting sqref="F54">
    <cfRule type="duplicateValues" dxfId="3" priority="717"/>
    <cfRule type="duplicateValues" dxfId="0" priority="718"/>
  </conditionalFormatting>
  <conditionalFormatting sqref="I54">
    <cfRule type="cellIs" dxfId="1" priority="719" operator="greaterThan">
      <formula>180</formula>
    </cfRule>
    <cfRule type="cellIs" dxfId="1" priority="720" operator="greaterThan">
      <formula>260</formula>
    </cfRule>
    <cfRule type="cellIs" dxfId="1" priority="721" operator="greaterThan">
      <formula>330</formula>
    </cfRule>
  </conditionalFormatting>
  <conditionalFormatting sqref="F55">
    <cfRule type="duplicateValues" dxfId="3" priority="712"/>
    <cfRule type="duplicateValues" dxfId="0" priority="713"/>
  </conditionalFormatting>
  <conditionalFormatting sqref="I55">
    <cfRule type="cellIs" dxfId="1" priority="714" operator="greaterThan">
      <formula>180</formula>
    </cfRule>
    <cfRule type="cellIs" dxfId="1" priority="715" operator="greaterThan">
      <formula>260</formula>
    </cfRule>
    <cfRule type="cellIs" dxfId="1" priority="716" operator="greaterThan">
      <formula>330</formula>
    </cfRule>
  </conditionalFormatting>
  <conditionalFormatting sqref="F56">
    <cfRule type="duplicateValues" dxfId="3" priority="722"/>
    <cfRule type="duplicateValues" dxfId="0" priority="723"/>
  </conditionalFormatting>
  <conditionalFormatting sqref="I56">
    <cfRule type="cellIs" dxfId="1" priority="724" operator="greaterThan">
      <formula>180</formula>
    </cfRule>
    <cfRule type="cellIs" dxfId="1" priority="725" operator="greaterThan">
      <formula>260</formula>
    </cfRule>
    <cfRule type="cellIs" dxfId="1" priority="726" operator="greaterThan">
      <formula>330</formula>
    </cfRule>
  </conditionalFormatting>
  <conditionalFormatting sqref="F57">
    <cfRule type="duplicateValues" dxfId="3" priority="707"/>
    <cfRule type="duplicateValues" dxfId="0" priority="708"/>
  </conditionalFormatting>
  <conditionalFormatting sqref="I57">
    <cfRule type="cellIs" dxfId="1" priority="709" operator="greaterThan">
      <formula>180</formula>
    </cfRule>
    <cfRule type="cellIs" dxfId="1" priority="710" operator="greaterThan">
      <formula>260</formula>
    </cfRule>
    <cfRule type="cellIs" dxfId="1" priority="711" operator="greaterThan">
      <formula>330</formula>
    </cfRule>
  </conditionalFormatting>
  <conditionalFormatting sqref="F58">
    <cfRule type="duplicateValues" dxfId="3" priority="702"/>
    <cfRule type="duplicateValues" dxfId="0" priority="703"/>
  </conditionalFormatting>
  <conditionalFormatting sqref="I58">
    <cfRule type="cellIs" dxfId="1" priority="704" operator="greaterThan">
      <formula>180</formula>
    </cfRule>
    <cfRule type="cellIs" dxfId="1" priority="705" operator="greaterThan">
      <formula>260</formula>
    </cfRule>
    <cfRule type="cellIs" dxfId="1" priority="706" operator="greaterThan">
      <formula>330</formula>
    </cfRule>
  </conditionalFormatting>
  <conditionalFormatting sqref="F59">
    <cfRule type="duplicateValues" dxfId="3" priority="700"/>
    <cfRule type="duplicateValues" dxfId="0" priority="701"/>
  </conditionalFormatting>
  <conditionalFormatting sqref="I59">
    <cfRule type="cellIs" dxfId="1" priority="697" operator="greaterThan">
      <formula>180</formula>
    </cfRule>
    <cfRule type="cellIs" dxfId="1" priority="698" operator="greaterThan">
      <formula>260</formula>
    </cfRule>
    <cfRule type="cellIs" dxfId="1" priority="699" operator="greaterThan">
      <formula>330</formula>
    </cfRule>
  </conditionalFormatting>
  <conditionalFormatting sqref="F60">
    <cfRule type="duplicateValues" dxfId="3" priority="692"/>
    <cfRule type="duplicateValues" dxfId="3" priority="693"/>
  </conditionalFormatting>
  <conditionalFormatting sqref="I60">
    <cfRule type="cellIs" dxfId="1" priority="694" operator="greaterThan">
      <formula>180</formula>
    </cfRule>
    <cfRule type="cellIs" dxfId="1" priority="695" operator="greaterThan">
      <formula>260</formula>
    </cfRule>
    <cfRule type="cellIs" dxfId="1" priority="696" operator="greaterThan">
      <formula>330</formula>
    </cfRule>
  </conditionalFormatting>
  <conditionalFormatting sqref="F61">
    <cfRule type="duplicateValues" dxfId="3" priority="690"/>
    <cfRule type="duplicateValues" dxfId="0" priority="691"/>
  </conditionalFormatting>
  <conditionalFormatting sqref="I61">
    <cfRule type="cellIs" dxfId="1" priority="687" operator="greaterThan">
      <formula>180</formula>
    </cfRule>
    <cfRule type="cellIs" dxfId="1" priority="688" operator="greaterThan">
      <formula>260</formula>
    </cfRule>
    <cfRule type="cellIs" dxfId="1" priority="689" operator="greaterThan">
      <formula>330</formula>
    </cfRule>
  </conditionalFormatting>
  <conditionalFormatting sqref="F62">
    <cfRule type="duplicateValues" dxfId="3" priority="682"/>
    <cfRule type="duplicateValues" dxfId="3" priority="686"/>
  </conditionalFormatting>
  <conditionalFormatting sqref="I62">
    <cfRule type="cellIs" dxfId="1" priority="683" operator="greaterThan">
      <formula>180</formula>
    </cfRule>
    <cfRule type="cellIs" dxfId="1" priority="684" operator="greaterThan">
      <formula>260</formula>
    </cfRule>
    <cfRule type="cellIs" dxfId="1" priority="685" operator="greaterThan">
      <formula>330</formula>
    </cfRule>
  </conditionalFormatting>
  <conditionalFormatting sqref="F63">
    <cfRule type="duplicateValues" dxfId="3" priority="677"/>
    <cfRule type="duplicateValues" dxfId="0" priority="678"/>
  </conditionalFormatting>
  <conditionalFormatting sqref="I63">
    <cfRule type="cellIs" dxfId="1" priority="679" operator="greaterThan">
      <formula>180</formula>
    </cfRule>
    <cfRule type="cellIs" dxfId="1" priority="680" operator="greaterThan">
      <formula>260</formula>
    </cfRule>
    <cfRule type="cellIs" dxfId="1" priority="681" operator="greaterThan">
      <formula>330</formula>
    </cfRule>
  </conditionalFormatting>
  <conditionalFormatting sqref="F64">
    <cfRule type="duplicateValues" dxfId="3" priority="675"/>
    <cfRule type="duplicateValues" dxfId="0" priority="676"/>
  </conditionalFormatting>
  <conditionalFormatting sqref="I64">
    <cfRule type="cellIs" dxfId="1" priority="672" operator="greaterThan">
      <formula>180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F65">
    <cfRule type="duplicateValues" dxfId="3" priority="667"/>
    <cfRule type="duplicateValues" dxfId="0" priority="668"/>
  </conditionalFormatting>
  <conditionalFormatting sqref="I65">
    <cfRule type="cellIs" dxfId="1" priority="669" operator="greaterThan">
      <formula>180</formula>
    </cfRule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F66">
    <cfRule type="duplicateValues" dxfId="3" priority="665"/>
    <cfRule type="duplicateValues" dxfId="0" priority="666"/>
  </conditionalFormatting>
  <conditionalFormatting sqref="I66">
    <cfRule type="cellIs" dxfId="1" priority="662" operator="greaterThan">
      <formula>180</formula>
    </cfRule>
    <cfRule type="cellIs" dxfId="1" priority="663" operator="greaterThan">
      <formula>260</formula>
    </cfRule>
    <cfRule type="cellIs" dxfId="1" priority="664" operator="greaterThan">
      <formula>330</formula>
    </cfRule>
  </conditionalFormatting>
  <conditionalFormatting sqref="F67">
    <cfRule type="duplicateValues" dxfId="3" priority="660"/>
    <cfRule type="duplicateValues" dxfId="0" priority="661"/>
  </conditionalFormatting>
  <conditionalFormatting sqref="I67">
    <cfRule type="cellIs" dxfId="1" priority="657" operator="greaterThan">
      <formula>180</formula>
    </cfRule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F68">
    <cfRule type="duplicateValues" dxfId="3" priority="652"/>
    <cfRule type="duplicateValues" dxfId="0" priority="653"/>
  </conditionalFormatting>
  <conditionalFormatting sqref="I68">
    <cfRule type="cellIs" dxfId="1" priority="654" operator="greaterThan">
      <formula>180</formula>
    </cfRule>
    <cfRule type="cellIs" dxfId="1" priority="655" operator="greaterThan">
      <formula>260</formula>
    </cfRule>
    <cfRule type="cellIs" dxfId="1" priority="656" operator="greaterThan">
      <formula>330</formula>
    </cfRule>
  </conditionalFormatting>
  <conditionalFormatting sqref="F69">
    <cfRule type="duplicateValues" dxfId="3" priority="647"/>
    <cfRule type="duplicateValues" dxfId="0" priority="648"/>
  </conditionalFormatting>
  <conditionalFormatting sqref="I69">
    <cfRule type="cellIs" dxfId="1" priority="649" operator="greaterThan">
      <formula>180</formula>
    </cfRule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N69">
    <cfRule type="duplicateValues" dxfId="3" priority="646"/>
  </conditionalFormatting>
  <conditionalFormatting sqref="F70">
    <cfRule type="duplicateValues" dxfId="3" priority="644"/>
    <cfRule type="duplicateValues" dxfId="0" priority="645"/>
  </conditionalFormatting>
  <conditionalFormatting sqref="I70">
    <cfRule type="cellIs" dxfId="1" priority="641" operator="greaterThan">
      <formula>180</formula>
    </cfRule>
    <cfRule type="cellIs" dxfId="1" priority="642" operator="greaterThan">
      <formula>260</formula>
    </cfRule>
    <cfRule type="cellIs" dxfId="1" priority="643" operator="greaterThan">
      <formula>330</formula>
    </cfRule>
  </conditionalFormatting>
  <conditionalFormatting sqref="F71">
    <cfRule type="duplicateValues" dxfId="3" priority="639"/>
    <cfRule type="duplicateValues" dxfId="0" priority="640"/>
  </conditionalFormatting>
  <conditionalFormatting sqref="I71">
    <cfRule type="cellIs" dxfId="1" priority="636" operator="greaterThan">
      <formula>180</formula>
    </cfRule>
    <cfRule type="cellIs" dxfId="1" priority="637" operator="greaterThan">
      <formula>260</formula>
    </cfRule>
    <cfRule type="cellIs" dxfId="1" priority="638" operator="greaterThan">
      <formula>330</formula>
    </cfRule>
  </conditionalFormatting>
  <conditionalFormatting sqref="F72">
    <cfRule type="duplicateValues" dxfId="3" priority="631"/>
    <cfRule type="duplicateValues" dxfId="0" priority="632"/>
  </conditionalFormatting>
  <conditionalFormatting sqref="I72">
    <cfRule type="cellIs" dxfId="1" priority="633" operator="greaterThan">
      <formula>180</formula>
    </cfRule>
    <cfRule type="cellIs" dxfId="1" priority="634" operator="greaterThan">
      <formula>260</formula>
    </cfRule>
    <cfRule type="cellIs" dxfId="1" priority="635" operator="greaterThan">
      <formula>330</formula>
    </cfRule>
  </conditionalFormatting>
  <conditionalFormatting sqref="F73">
    <cfRule type="duplicateValues" dxfId="3" priority="626"/>
    <cfRule type="duplicateValues" dxfId="0" priority="627"/>
  </conditionalFormatting>
  <conditionalFormatting sqref="I73">
    <cfRule type="cellIs" dxfId="1" priority="628" operator="greaterThan">
      <formula>180</formula>
    </cfRule>
    <cfRule type="cellIs" dxfId="1" priority="629" operator="greaterThan">
      <formula>260</formula>
    </cfRule>
    <cfRule type="cellIs" dxfId="1" priority="630" operator="greaterThan">
      <formula>330</formula>
    </cfRule>
  </conditionalFormatting>
  <conditionalFormatting sqref="F74">
    <cfRule type="duplicateValues" dxfId="3" priority="624"/>
    <cfRule type="duplicateValues" dxfId="0" priority="625"/>
  </conditionalFormatting>
  <conditionalFormatting sqref="I74">
    <cfRule type="cellIs" dxfId="1" priority="621" operator="greaterThan">
      <formula>180</formula>
    </cfRule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F75">
    <cfRule type="duplicateValues" dxfId="3" priority="619"/>
    <cfRule type="duplicateValues" dxfId="0" priority="620"/>
  </conditionalFormatting>
  <conditionalFormatting sqref="I75">
    <cfRule type="cellIs" dxfId="1" priority="616" operator="greaterThan">
      <formula>180</formula>
    </cfRule>
    <cfRule type="cellIs" dxfId="1" priority="617" operator="greaterThan">
      <formula>260</formula>
    </cfRule>
    <cfRule type="cellIs" dxfId="1" priority="618" operator="greaterThan">
      <formula>330</formula>
    </cfRule>
  </conditionalFormatting>
  <conditionalFormatting sqref="F76">
    <cfRule type="duplicateValues" dxfId="3" priority="611"/>
    <cfRule type="duplicateValues" dxfId="0" priority="612"/>
  </conditionalFormatting>
  <conditionalFormatting sqref="I76">
    <cfRule type="cellIs" dxfId="1" priority="613" operator="greaterThan">
      <formula>180</formula>
    </cfRule>
    <cfRule type="cellIs" dxfId="1" priority="614" operator="greaterThan">
      <formula>260</formula>
    </cfRule>
    <cfRule type="cellIs" dxfId="1" priority="615" operator="greaterThan">
      <formula>330</formula>
    </cfRule>
  </conditionalFormatting>
  <conditionalFormatting sqref="F77">
    <cfRule type="duplicateValues" dxfId="3" priority="606"/>
    <cfRule type="duplicateValues" dxfId="3" priority="610"/>
  </conditionalFormatting>
  <conditionalFormatting sqref="I77">
    <cfRule type="cellIs" dxfId="1" priority="607" operator="greaterThan">
      <formula>180</formula>
    </cfRule>
    <cfRule type="cellIs" dxfId="1" priority="608" operator="greaterThan">
      <formula>260</formula>
    </cfRule>
    <cfRule type="cellIs" dxfId="1" priority="609" operator="greaterThan">
      <formula>330</formula>
    </cfRule>
  </conditionalFormatting>
  <conditionalFormatting sqref="F78">
    <cfRule type="duplicateValues" dxfId="3" priority="600"/>
    <cfRule type="duplicateValues" dxfId="3" priority="604"/>
    <cfRule type="duplicateValues" dxfId="0" priority="605"/>
  </conditionalFormatting>
  <conditionalFormatting sqref="I78">
    <cfRule type="cellIs" dxfId="1" priority="601" operator="greaterThan">
      <formula>180</formula>
    </cfRule>
    <cfRule type="cellIs" dxfId="1" priority="602" operator="greaterThan">
      <formula>260</formula>
    </cfRule>
    <cfRule type="cellIs" dxfId="1" priority="603" operator="greaterThan">
      <formula>330</formula>
    </cfRule>
  </conditionalFormatting>
  <conditionalFormatting sqref="F79">
    <cfRule type="duplicateValues" dxfId="3" priority="598"/>
    <cfRule type="duplicateValues" dxfId="0" priority="599"/>
  </conditionalFormatting>
  <conditionalFormatting sqref="I79">
    <cfRule type="cellIs" dxfId="1" priority="595" operator="greaterThan">
      <formula>180</formula>
    </cfRule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N79">
    <cfRule type="duplicateValues" dxfId="3" priority="594"/>
  </conditionalFormatting>
  <conditionalFormatting sqref="F80">
    <cfRule type="duplicateValues" dxfId="3" priority="588"/>
    <cfRule type="duplicateValues" dxfId="0" priority="589"/>
  </conditionalFormatting>
  <conditionalFormatting sqref="I80">
    <cfRule type="cellIs" dxfId="1" priority="591" operator="greaterThan">
      <formula>180</formula>
    </cfRule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N80">
    <cfRule type="duplicateValues" dxfId="3" priority="590"/>
  </conditionalFormatting>
  <conditionalFormatting sqref="F81">
    <cfRule type="duplicateValues" dxfId="3" priority="586"/>
    <cfRule type="duplicateValues" dxfId="0" priority="587"/>
  </conditionalFormatting>
  <conditionalFormatting sqref="I81">
    <cfRule type="cellIs" dxfId="1" priority="583" operator="greaterThan">
      <formula>180</formula>
    </cfRule>
    <cfRule type="cellIs" dxfId="1" priority="584" operator="greaterThan">
      <formula>260</formula>
    </cfRule>
    <cfRule type="cellIs" dxfId="1" priority="585" operator="greaterThan">
      <formula>330</formula>
    </cfRule>
  </conditionalFormatting>
  <conditionalFormatting sqref="F82">
    <cfRule type="duplicateValues" dxfId="0" priority="577"/>
    <cfRule type="duplicateValues" dxfId="3" priority="578"/>
    <cfRule type="duplicateValues" dxfId="0" priority="579"/>
  </conditionalFormatting>
  <conditionalFormatting sqref="I82">
    <cfRule type="cellIs" dxfId="1" priority="580" operator="greaterThan">
      <formula>180</formula>
    </cfRule>
    <cfRule type="cellIs" dxfId="1" priority="581" operator="greaterThan">
      <formula>260</formula>
    </cfRule>
    <cfRule type="cellIs" dxfId="1" priority="582" operator="greaterThan">
      <formula>330</formula>
    </cfRule>
  </conditionalFormatting>
  <conditionalFormatting sqref="F83">
    <cfRule type="duplicateValues" dxfId="3" priority="575"/>
    <cfRule type="duplicateValues" dxfId="0" priority="576"/>
  </conditionalFormatting>
  <conditionalFormatting sqref="I83">
    <cfRule type="cellIs" dxfId="1" priority="572" operator="greaterThan">
      <formula>180</formula>
    </cfRule>
    <cfRule type="cellIs" dxfId="1" priority="573" operator="greaterThan">
      <formula>260</formula>
    </cfRule>
    <cfRule type="cellIs" dxfId="1" priority="574" operator="greaterThan">
      <formula>330</formula>
    </cfRule>
  </conditionalFormatting>
  <conditionalFormatting sqref="N83">
    <cfRule type="duplicateValues" dxfId="3" priority="571"/>
  </conditionalFormatting>
  <conditionalFormatting sqref="F84">
    <cfRule type="duplicateValues" dxfId="3" priority="569"/>
    <cfRule type="duplicateValues" dxfId="0" priority="570"/>
  </conditionalFormatting>
  <conditionalFormatting sqref="I84">
    <cfRule type="cellIs" dxfId="1" priority="566" operator="greaterThan">
      <formula>180</formula>
    </cfRule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F85">
    <cfRule type="duplicateValues" dxfId="3" priority="560"/>
    <cfRule type="duplicateValues" dxfId="0" priority="561"/>
  </conditionalFormatting>
  <conditionalFormatting sqref="I85">
    <cfRule type="cellIs" dxfId="1" priority="563" operator="greaterThan">
      <formula>180</formula>
    </cfRule>
    <cfRule type="cellIs" dxfId="1" priority="564" operator="greaterThan">
      <formula>260</formula>
    </cfRule>
    <cfRule type="cellIs" dxfId="1" priority="565" operator="greaterThan">
      <formula>330</formula>
    </cfRule>
  </conditionalFormatting>
  <conditionalFormatting sqref="N85">
    <cfRule type="duplicateValues" dxfId="3" priority="562"/>
  </conditionalFormatting>
  <conditionalFormatting sqref="F86">
    <cfRule type="duplicateValues" dxfId="3" priority="555"/>
    <cfRule type="duplicateValues" dxfId="3" priority="559"/>
  </conditionalFormatting>
  <conditionalFormatting sqref="I86">
    <cfRule type="cellIs" dxfId="1" priority="556" operator="greaterThan">
      <formula>180</formula>
    </cfRule>
    <cfRule type="cellIs" dxfId="1" priority="557" operator="greaterThan">
      <formula>260</formula>
    </cfRule>
    <cfRule type="cellIs" dxfId="1" priority="558" operator="greaterThan">
      <formula>330</formula>
    </cfRule>
  </conditionalFormatting>
  <conditionalFormatting sqref="F87">
    <cfRule type="duplicateValues" dxfId="3" priority="550"/>
    <cfRule type="duplicateValues" dxfId="0" priority="551"/>
  </conditionalFormatting>
  <conditionalFormatting sqref="I87">
    <cfRule type="cellIs" dxfId="1" priority="552" operator="greaterThan">
      <formula>180</formula>
    </cfRule>
    <cfRule type="cellIs" dxfId="1" priority="553" operator="greaterThan">
      <formula>260</formula>
    </cfRule>
    <cfRule type="cellIs" dxfId="1" priority="554" operator="greaterThan">
      <formula>330</formula>
    </cfRule>
  </conditionalFormatting>
  <conditionalFormatting sqref="F88">
    <cfRule type="duplicateValues" dxfId="3" priority="545"/>
    <cfRule type="duplicateValues" dxfId="0" priority="546"/>
  </conditionalFormatting>
  <conditionalFormatting sqref="I88">
    <cfRule type="cellIs" dxfId="1" priority="547" operator="greaterThan">
      <formula>180</formula>
    </cfRule>
    <cfRule type="cellIs" dxfId="1" priority="548" operator="greaterThan">
      <formula>260</formula>
    </cfRule>
    <cfRule type="cellIs" dxfId="1" priority="549" operator="greaterThan">
      <formula>330</formula>
    </cfRule>
  </conditionalFormatting>
  <conditionalFormatting sqref="F89">
    <cfRule type="duplicateValues" dxfId="3" priority="540"/>
    <cfRule type="duplicateValues" dxfId="0" priority="541"/>
  </conditionalFormatting>
  <conditionalFormatting sqref="I89">
    <cfRule type="cellIs" dxfId="1" priority="542" operator="greaterThan">
      <formula>180</formula>
    </cfRule>
    <cfRule type="cellIs" dxfId="1" priority="543" operator="greaterThan">
      <formula>260</formula>
    </cfRule>
    <cfRule type="cellIs" dxfId="1" priority="544" operator="greaterThan">
      <formula>330</formula>
    </cfRule>
  </conditionalFormatting>
  <conditionalFormatting sqref="F90">
    <cfRule type="duplicateValues" dxfId="3" priority="535"/>
    <cfRule type="duplicateValues" dxfId="0" priority="536"/>
  </conditionalFormatting>
  <conditionalFormatting sqref="I90">
    <cfRule type="cellIs" dxfId="1" priority="537" operator="greaterThan">
      <formula>180</formula>
    </cfRule>
    <cfRule type="cellIs" dxfId="1" priority="538" operator="greaterThan">
      <formula>260</formula>
    </cfRule>
    <cfRule type="cellIs" dxfId="1" priority="539" operator="greaterThan">
      <formula>330</formula>
    </cfRule>
  </conditionalFormatting>
  <conditionalFormatting sqref="F91">
    <cfRule type="duplicateValues" dxfId="3" priority="533"/>
    <cfRule type="duplicateValues" dxfId="0" priority="534"/>
  </conditionalFormatting>
  <conditionalFormatting sqref="I91">
    <cfRule type="cellIs" dxfId="1" priority="530" operator="greaterThan">
      <formula>180</formula>
    </cfRule>
    <cfRule type="cellIs" dxfId="1" priority="531" operator="greaterThan">
      <formula>260</formula>
    </cfRule>
    <cfRule type="cellIs" dxfId="1" priority="532" operator="greaterThan">
      <formula>330</formula>
    </cfRule>
  </conditionalFormatting>
  <conditionalFormatting sqref="N91">
    <cfRule type="duplicateValues" dxfId="3" priority="529"/>
  </conditionalFormatting>
  <conditionalFormatting sqref="F92">
    <cfRule type="duplicateValues" dxfId="3" priority="524"/>
    <cfRule type="duplicateValues" dxfId="0" priority="525"/>
  </conditionalFormatting>
  <conditionalFormatting sqref="I92">
    <cfRule type="cellIs" dxfId="1" priority="526" operator="greaterThan">
      <formula>180</formula>
    </cfRule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N92">
    <cfRule type="duplicateValues" dxfId="3" priority="523"/>
  </conditionalFormatting>
  <conditionalFormatting sqref="F93">
    <cfRule type="duplicateValues" dxfId="3" priority="517"/>
    <cfRule type="duplicateValues" dxfId="0" priority="518"/>
    <cfRule type="duplicateValues" dxfId="0" priority="519"/>
  </conditionalFormatting>
  <conditionalFormatting sqref="I93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N93">
    <cfRule type="duplicateValues" dxfId="3" priority="516"/>
  </conditionalFormatting>
  <conditionalFormatting sqref="F94">
    <cfRule type="duplicateValues" dxfId="3" priority="514"/>
    <cfRule type="duplicateValues" dxfId="0" priority="515"/>
  </conditionalFormatting>
  <conditionalFormatting sqref="I94">
    <cfRule type="cellIs" dxfId="1" priority="511" operator="greaterThan">
      <formula>180</formula>
    </cfRule>
    <cfRule type="cellIs" dxfId="1" priority="512" operator="greaterThan">
      <formula>260</formula>
    </cfRule>
    <cfRule type="cellIs" dxfId="1" priority="513" operator="greaterThan">
      <formula>330</formula>
    </cfRule>
  </conditionalFormatting>
  <conditionalFormatting sqref="F95">
    <cfRule type="duplicateValues" dxfId="3" priority="505"/>
    <cfRule type="duplicateValues" dxfId="0" priority="506"/>
    <cfRule type="duplicateValues" dxfId="0" priority="507"/>
  </conditionalFormatting>
  <conditionalFormatting sqref="I95">
    <cfRule type="cellIs" dxfId="1" priority="508" operator="greaterThan">
      <formula>180</formula>
    </cfRule>
    <cfRule type="cellIs" dxfId="1" priority="509" operator="greaterThan">
      <formula>260</formula>
    </cfRule>
    <cfRule type="cellIs" dxfId="1" priority="510" operator="greaterThan">
      <formula>330</formula>
    </cfRule>
  </conditionalFormatting>
  <conditionalFormatting sqref="F96">
    <cfRule type="duplicateValues" dxfId="3" priority="502"/>
    <cfRule type="duplicateValues" dxfId="0" priority="503"/>
  </conditionalFormatting>
  <conditionalFormatting sqref="I96">
    <cfRule type="cellIs" dxfId="1" priority="499" operator="greaterThan">
      <formula>180</formula>
    </cfRule>
    <cfRule type="cellIs" dxfId="1" priority="500" operator="greaterThan">
      <formula>260</formula>
    </cfRule>
    <cfRule type="cellIs" dxfId="1" priority="501" operator="greaterThan">
      <formula>330</formula>
    </cfRule>
  </conditionalFormatting>
  <conditionalFormatting sqref="N96">
    <cfRule type="duplicateValues" dxfId="3" priority="504"/>
  </conditionalFormatting>
  <conditionalFormatting sqref="F97">
    <cfRule type="duplicateValues" dxfId="3" priority="497"/>
    <cfRule type="duplicateValues" dxfId="0" priority="498"/>
  </conditionalFormatting>
  <conditionalFormatting sqref="I97">
    <cfRule type="cellIs" dxfId="1" priority="494" operator="greaterThan">
      <formula>180</formula>
    </cfRule>
    <cfRule type="cellIs" dxfId="1" priority="495" operator="greaterThan">
      <formula>260</formula>
    </cfRule>
    <cfRule type="cellIs" dxfId="1" priority="496" operator="greaterThan">
      <formula>330</formula>
    </cfRule>
  </conditionalFormatting>
  <conditionalFormatting sqref="N97">
    <cfRule type="duplicateValues" dxfId="3" priority="493"/>
  </conditionalFormatting>
  <conditionalFormatting sqref="F98">
    <cfRule type="duplicateValues" dxfId="3" priority="491"/>
    <cfRule type="duplicateValues" dxfId="0" priority="492"/>
  </conditionalFormatting>
  <conditionalFormatting sqref="I98">
    <cfRule type="cellIs" dxfId="1" priority="488" operator="greaterThan">
      <formula>180</formula>
    </cfRule>
    <cfRule type="cellIs" dxfId="1" priority="489" operator="greaterThan">
      <formula>260</formula>
    </cfRule>
    <cfRule type="cellIs" dxfId="1" priority="490" operator="greaterThan">
      <formula>330</formula>
    </cfRule>
  </conditionalFormatting>
  <conditionalFormatting sqref="N98">
    <cfRule type="duplicateValues" dxfId="3" priority="487"/>
  </conditionalFormatting>
  <conditionalFormatting sqref="F99">
    <cfRule type="duplicateValues" dxfId="3" priority="482"/>
    <cfRule type="duplicateValues" dxfId="0" priority="483"/>
  </conditionalFormatting>
  <conditionalFormatting sqref="I99">
    <cfRule type="cellIs" dxfId="1" priority="484" operator="greaterThan">
      <formula>180</formula>
    </cfRule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N99">
    <cfRule type="duplicateValues" dxfId="3" priority="481"/>
  </conditionalFormatting>
  <conditionalFormatting sqref="F100">
    <cfRule type="duplicateValues" dxfId="3" priority="479"/>
    <cfRule type="duplicateValues" dxfId="0" priority="480"/>
  </conditionalFormatting>
  <conditionalFormatting sqref="I100">
    <cfRule type="cellIs" dxfId="1" priority="476" operator="greaterThan">
      <formula>180</formula>
    </cfRule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F101">
    <cfRule type="duplicateValues" dxfId="3" priority="474"/>
    <cfRule type="duplicateValues" dxfId="0" priority="475"/>
  </conditionalFormatting>
  <conditionalFormatting sqref="I101">
    <cfRule type="cellIs" dxfId="1" priority="471" operator="greaterThan">
      <formula>180</formula>
    </cfRule>
    <cfRule type="cellIs" dxfId="1" priority="472" operator="greaterThan">
      <formula>260</formula>
    </cfRule>
    <cfRule type="cellIs" dxfId="1" priority="473" operator="greaterThan">
      <formula>330</formula>
    </cfRule>
  </conditionalFormatting>
  <conditionalFormatting sqref="F102">
    <cfRule type="duplicateValues" dxfId="3" priority="466"/>
    <cfRule type="duplicateValues" dxfId="0" priority="467"/>
  </conditionalFormatting>
  <conditionalFormatting sqref="I102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N102">
    <cfRule type="duplicateValues" dxfId="3" priority="465"/>
  </conditionalFormatting>
  <conditionalFormatting sqref="F103">
    <cfRule type="duplicateValues" dxfId="3" priority="460"/>
    <cfRule type="duplicateValues" dxfId="0" priority="461"/>
  </conditionalFormatting>
  <conditionalFormatting sqref="I103">
    <cfRule type="cellIs" dxfId="1" priority="462" operator="greaterThan">
      <formula>180</formula>
    </cfRule>
    <cfRule type="cellIs" dxfId="1" priority="463" operator="greaterThan">
      <formula>260</formula>
    </cfRule>
    <cfRule type="cellIs" dxfId="1" priority="464" operator="greaterThan">
      <formula>330</formula>
    </cfRule>
  </conditionalFormatting>
  <conditionalFormatting sqref="F104">
    <cfRule type="duplicateValues" dxfId="3" priority="455"/>
    <cfRule type="duplicateValues" dxfId="0" priority="456"/>
  </conditionalFormatting>
  <conditionalFormatting sqref="I104">
    <cfRule type="cellIs" dxfId="1" priority="457" operator="greaterThan">
      <formula>180</formula>
    </cfRule>
    <cfRule type="cellIs" dxfId="1" priority="458" operator="greaterThan">
      <formula>260</formula>
    </cfRule>
    <cfRule type="cellIs" dxfId="1" priority="459" operator="greaterThan">
      <formula>330</formula>
    </cfRule>
  </conditionalFormatting>
  <conditionalFormatting sqref="F105">
    <cfRule type="duplicateValues" dxfId="3" priority="453"/>
    <cfRule type="duplicateValues" dxfId="0" priority="454"/>
  </conditionalFormatting>
  <conditionalFormatting sqref="I105">
    <cfRule type="cellIs" dxfId="1" priority="450" operator="greaterThan">
      <formula>180</formula>
    </cfRule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N105">
    <cfRule type="duplicateValues" dxfId="3" priority="449"/>
  </conditionalFormatting>
  <conditionalFormatting sqref="F106">
    <cfRule type="duplicateValues" dxfId="3" priority="444"/>
    <cfRule type="duplicateValues" dxfId="0" priority="445"/>
  </conditionalFormatting>
  <conditionalFormatting sqref="I106">
    <cfRule type="cellIs" dxfId="1" priority="446" operator="greaterThan">
      <formula>180</formula>
    </cfRule>
    <cfRule type="cellIs" dxfId="1" priority="447" operator="greaterThan">
      <formula>260</formula>
    </cfRule>
    <cfRule type="cellIs" dxfId="1" priority="448" operator="greaterThan">
      <formula>330</formula>
    </cfRule>
  </conditionalFormatting>
  <conditionalFormatting sqref="F107">
    <cfRule type="duplicateValues" dxfId="3" priority="439"/>
    <cfRule type="duplicateValues" dxfId="0" priority="440"/>
  </conditionalFormatting>
  <conditionalFormatting sqref="I107">
    <cfRule type="cellIs" dxfId="1" priority="441" operator="greaterThan">
      <formula>180</formula>
    </cfRule>
    <cfRule type="cellIs" dxfId="1" priority="442" operator="greaterThan">
      <formula>260</formula>
    </cfRule>
    <cfRule type="cellIs" dxfId="1" priority="443" operator="greaterThan">
      <formula>330</formula>
    </cfRule>
  </conditionalFormatting>
  <conditionalFormatting sqref="F108">
    <cfRule type="duplicateValues" dxfId="3" priority="433"/>
    <cfRule type="duplicateValues" dxfId="0" priority="434"/>
  </conditionalFormatting>
  <conditionalFormatting sqref="H108">
    <cfRule type="duplicateValues" dxfId="0" priority="435"/>
  </conditionalFormatting>
  <conditionalFormatting sqref="I108">
    <cfRule type="cellIs" dxfId="1" priority="436" operator="greaterThan">
      <formula>180</formula>
    </cfRule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F109">
    <cfRule type="duplicateValues" dxfId="3" priority="428"/>
    <cfRule type="duplicateValues" dxfId="0" priority="429"/>
  </conditionalFormatting>
  <conditionalFormatting sqref="I109">
    <cfRule type="cellIs" dxfId="1" priority="430" operator="greaterThan">
      <formula>180</formula>
    </cfRule>
    <cfRule type="cellIs" dxfId="1" priority="431" operator="greaterThan">
      <formula>260</formula>
    </cfRule>
    <cfRule type="cellIs" dxfId="1" priority="432" operator="greaterThan">
      <formula>330</formula>
    </cfRule>
  </conditionalFormatting>
  <conditionalFormatting sqref="N109">
    <cfRule type="duplicateValues" dxfId="3" priority="427"/>
  </conditionalFormatting>
  <conditionalFormatting sqref="F110">
    <cfRule type="duplicateValues" dxfId="3" priority="422"/>
    <cfRule type="duplicateValues" dxfId="0" priority="423"/>
  </conditionalFormatting>
  <conditionalFormatting sqref="I110">
    <cfRule type="cellIs" dxfId="1" priority="424" operator="greaterThan">
      <formula>180</formula>
    </cfRule>
    <cfRule type="cellIs" dxfId="1" priority="425" operator="greaterThan">
      <formula>260</formula>
    </cfRule>
    <cfRule type="cellIs" dxfId="1" priority="426" operator="greaterThan">
      <formula>330</formula>
    </cfRule>
  </conditionalFormatting>
  <conditionalFormatting sqref="F111">
    <cfRule type="duplicateValues" dxfId="3" priority="416"/>
    <cfRule type="duplicateValues" dxfId="0" priority="417"/>
  </conditionalFormatting>
  <conditionalFormatting sqref="I111">
    <cfRule type="cellIs" dxfId="1" priority="419" operator="greaterThan">
      <formula>180</formula>
    </cfRule>
    <cfRule type="cellIs" dxfId="1" priority="420" operator="greaterThan">
      <formula>260</formula>
    </cfRule>
    <cfRule type="cellIs" dxfId="1" priority="421" operator="greaterThan">
      <formula>330</formula>
    </cfRule>
  </conditionalFormatting>
  <conditionalFormatting sqref="N111">
    <cfRule type="duplicateValues" dxfId="3" priority="418"/>
  </conditionalFormatting>
  <conditionalFormatting sqref="F112">
    <cfRule type="duplicateValues" dxfId="3" priority="414"/>
    <cfRule type="duplicateValues" dxfId="0" priority="415"/>
  </conditionalFormatting>
  <conditionalFormatting sqref="I112">
    <cfRule type="cellIs" dxfId="1" priority="411" operator="greaterThan">
      <formula>180</formula>
    </cfRule>
    <cfRule type="cellIs" dxfId="1" priority="412" operator="greaterThan">
      <formula>260</formula>
    </cfRule>
    <cfRule type="cellIs" dxfId="1" priority="413" operator="greaterThan">
      <formula>330</formula>
    </cfRule>
  </conditionalFormatting>
  <conditionalFormatting sqref="N112">
    <cfRule type="duplicateValues" dxfId="3" priority="410"/>
  </conditionalFormatting>
  <conditionalFormatting sqref="F113">
    <cfRule type="duplicateValues" dxfId="3" priority="407"/>
    <cfRule type="duplicateValues" dxfId="0" priority="408"/>
  </conditionalFormatting>
  <conditionalFormatting sqref="I113">
    <cfRule type="cellIs" dxfId="1" priority="404" operator="greaterThan">
      <formula>180</formula>
    </cfRule>
    <cfRule type="cellIs" dxfId="1" priority="405" operator="greaterThan">
      <formula>260</formula>
    </cfRule>
    <cfRule type="cellIs" dxfId="1" priority="406" operator="greaterThan">
      <formula>330</formula>
    </cfRule>
  </conditionalFormatting>
  <conditionalFormatting sqref="N113">
    <cfRule type="duplicateValues" dxfId="3" priority="409"/>
  </conditionalFormatting>
  <conditionalFormatting sqref="F114">
    <cfRule type="duplicateValues" dxfId="3" priority="402"/>
    <cfRule type="duplicateValues" dxfId="0" priority="403"/>
  </conditionalFormatting>
  <conditionalFormatting sqref="I114">
    <cfRule type="cellIs" dxfId="1" priority="399" operator="greaterThan">
      <formula>180</formula>
    </cfRule>
    <cfRule type="cellIs" dxfId="1" priority="400" operator="greaterThan">
      <formula>260</formula>
    </cfRule>
    <cfRule type="cellIs" dxfId="1" priority="401" operator="greaterThan">
      <formula>330</formula>
    </cfRule>
  </conditionalFormatting>
  <conditionalFormatting sqref="N114">
    <cfRule type="duplicateValues" dxfId="3" priority="398"/>
  </conditionalFormatting>
  <conditionalFormatting sqref="F115">
    <cfRule type="duplicateValues" dxfId="3" priority="392"/>
    <cfRule type="duplicateValues" dxfId="0" priority="393"/>
  </conditionalFormatting>
  <conditionalFormatting sqref="I115">
    <cfRule type="cellIs" dxfId="1" priority="395" operator="greaterThan">
      <formula>180</formula>
    </cfRule>
    <cfRule type="cellIs" dxfId="1" priority="396" operator="greaterThan">
      <formula>260</formula>
    </cfRule>
    <cfRule type="cellIs" dxfId="1" priority="397" operator="greaterThan">
      <formula>330</formula>
    </cfRule>
  </conditionalFormatting>
  <conditionalFormatting sqref="N115">
    <cfRule type="duplicateValues" dxfId="3" priority="394"/>
  </conditionalFormatting>
  <conditionalFormatting sqref="F116">
    <cfRule type="duplicateValues" dxfId="3" priority="387"/>
    <cfRule type="duplicateValues" dxfId="0" priority="388"/>
  </conditionalFormatting>
  <conditionalFormatting sqref="I116">
    <cfRule type="cellIs" dxfId="1" priority="389" operator="greaterThan">
      <formula>180</formula>
    </cfRule>
    <cfRule type="cellIs" dxfId="1" priority="390" operator="greaterThan">
      <formula>260</formula>
    </cfRule>
    <cfRule type="cellIs" dxfId="1" priority="391" operator="greaterThan">
      <formula>330</formula>
    </cfRule>
  </conditionalFormatting>
  <conditionalFormatting sqref="F117">
    <cfRule type="duplicateValues" dxfId="3" priority="381"/>
    <cfRule type="duplicateValues" dxfId="0" priority="382"/>
  </conditionalFormatting>
  <conditionalFormatting sqref="I117">
    <cfRule type="cellIs" dxfId="1" priority="384" operator="greaterThan">
      <formula>180</formula>
    </cfRule>
    <cfRule type="cellIs" dxfId="1" priority="385" operator="greaterThan">
      <formula>260</formula>
    </cfRule>
    <cfRule type="cellIs" dxfId="1" priority="386" operator="greaterThan">
      <formula>330</formula>
    </cfRule>
  </conditionalFormatting>
  <conditionalFormatting sqref="N117">
    <cfRule type="duplicateValues" dxfId="3" priority="383"/>
  </conditionalFormatting>
  <conditionalFormatting sqref="F118">
    <cfRule type="duplicateValues" dxfId="3" priority="379"/>
    <cfRule type="duplicateValues" dxfId="0" priority="380"/>
  </conditionalFormatting>
  <conditionalFormatting sqref="I118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F119">
    <cfRule type="duplicateValues" dxfId="3" priority="371"/>
    <cfRule type="duplicateValues" dxfId="0" priority="372"/>
  </conditionalFormatting>
  <conditionalFormatting sqref="I119"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F120">
    <cfRule type="duplicateValues" dxfId="3" priority="366"/>
    <cfRule type="duplicateValues" dxfId="0" priority="367"/>
  </conditionalFormatting>
  <conditionalFormatting sqref="I120">
    <cfRule type="cellIs" dxfId="1" priority="368" operator="greaterThan">
      <formula>180</formula>
    </cfRule>
    <cfRule type="cellIs" dxfId="1" priority="369" operator="greaterThan">
      <formula>260</formula>
    </cfRule>
    <cfRule type="cellIs" dxfId="1" priority="370" operator="greaterThan">
      <formula>330</formula>
    </cfRule>
  </conditionalFormatting>
  <conditionalFormatting sqref="F121">
    <cfRule type="duplicateValues" dxfId="3" priority="361"/>
    <cfRule type="duplicateValues" dxfId="0" priority="362"/>
  </conditionalFormatting>
  <conditionalFormatting sqref="I121">
    <cfRule type="cellIs" dxfId="1" priority="363" operator="greaterThan">
      <formula>180</formula>
    </cfRule>
    <cfRule type="cellIs" dxfId="1" priority="364" operator="greaterThan">
      <formula>260</formula>
    </cfRule>
    <cfRule type="cellIs" dxfId="1" priority="365" operator="greaterThan">
      <formula>330</formula>
    </cfRule>
  </conditionalFormatting>
  <conditionalFormatting sqref="F122">
    <cfRule type="duplicateValues" dxfId="3" priority="355"/>
    <cfRule type="duplicateValues" dxfId="0" priority="356"/>
  </conditionalFormatting>
  <conditionalFormatting sqref="I122"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N122">
    <cfRule type="duplicateValues" dxfId="3" priority="357"/>
  </conditionalFormatting>
  <conditionalFormatting sqref="F123">
    <cfRule type="duplicateValues" dxfId="3" priority="353"/>
    <cfRule type="duplicateValues" dxfId="0" priority="354"/>
  </conditionalFormatting>
  <conditionalFormatting sqref="I123">
    <cfRule type="cellIs" dxfId="1" priority="350" operator="greaterThan">
      <formula>180</formula>
    </cfRule>
    <cfRule type="cellIs" dxfId="1" priority="351" operator="greaterThan">
      <formula>260</formula>
    </cfRule>
    <cfRule type="cellIs" dxfId="1" priority="352" operator="greaterThan">
      <formula>330</formula>
    </cfRule>
  </conditionalFormatting>
  <conditionalFormatting sqref="N123">
    <cfRule type="duplicateValues" dxfId="3" priority="349"/>
  </conditionalFormatting>
  <conditionalFormatting sqref="F124">
    <cfRule type="duplicateValues" dxfId="3" priority="343"/>
    <cfRule type="duplicateValues" dxfId="0" priority="344"/>
  </conditionalFormatting>
  <conditionalFormatting sqref="I124">
    <cfRule type="cellIs" dxfId="1" priority="346" operator="greaterThan">
      <formula>180</formula>
    </cfRule>
    <cfRule type="cellIs" dxfId="1" priority="347" operator="greaterThan">
      <formula>260</formula>
    </cfRule>
    <cfRule type="cellIs" dxfId="1" priority="348" operator="greaterThan">
      <formula>330</formula>
    </cfRule>
  </conditionalFormatting>
  <conditionalFormatting sqref="N124">
    <cfRule type="duplicateValues" dxfId="3" priority="345"/>
  </conditionalFormatting>
  <conditionalFormatting sqref="F125">
    <cfRule type="duplicateValues" dxfId="3" priority="341"/>
    <cfRule type="duplicateValues" dxfId="0" priority="342"/>
  </conditionalFormatting>
  <conditionalFormatting sqref="I125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N125">
    <cfRule type="duplicateValues" dxfId="3" priority="337"/>
  </conditionalFormatting>
  <conditionalFormatting sqref="F126">
    <cfRule type="duplicateValues" dxfId="3" priority="332"/>
    <cfRule type="duplicateValues" dxfId="0" priority="333"/>
  </conditionalFormatting>
  <conditionalFormatting sqref="I126">
    <cfRule type="cellIs" dxfId="1" priority="334" operator="greaterThan">
      <formula>180</formula>
    </cfRule>
    <cfRule type="cellIs" dxfId="1" priority="335" operator="greaterThan">
      <formula>260</formula>
    </cfRule>
    <cfRule type="cellIs" dxfId="1" priority="336" operator="greaterThan">
      <formula>330</formula>
    </cfRule>
  </conditionalFormatting>
  <conditionalFormatting sqref="N126">
    <cfRule type="duplicateValues" dxfId="3" priority="331"/>
  </conditionalFormatting>
  <conditionalFormatting sqref="F127">
    <cfRule type="duplicateValues" dxfId="3" priority="325"/>
    <cfRule type="duplicateValues" dxfId="0" priority="326"/>
  </conditionalFormatting>
  <conditionalFormatting sqref="I127">
    <cfRule type="cellIs" dxfId="1" priority="328" operator="greaterThan">
      <formula>180</formula>
    </cfRule>
    <cfRule type="cellIs" dxfId="1" priority="329" operator="greaterThan">
      <formula>260</formula>
    </cfRule>
    <cfRule type="cellIs" dxfId="1" priority="330" operator="greaterThan">
      <formula>330</formula>
    </cfRule>
  </conditionalFormatting>
  <conditionalFormatting sqref="N127">
    <cfRule type="duplicateValues" dxfId="3" priority="327"/>
  </conditionalFormatting>
  <conditionalFormatting sqref="F128">
    <cfRule type="duplicateValues" dxfId="3" priority="320"/>
    <cfRule type="duplicateValues" dxfId="0" priority="321"/>
  </conditionalFormatting>
  <conditionalFormatting sqref="I128">
    <cfRule type="cellIs" dxfId="1" priority="322" operator="greaterThan">
      <formula>180</formula>
    </cfRule>
    <cfRule type="cellIs" dxfId="1" priority="323" operator="greaterThan">
      <formula>260</formula>
    </cfRule>
    <cfRule type="cellIs" dxfId="1" priority="324" operator="greaterThan">
      <formula>330</formula>
    </cfRule>
  </conditionalFormatting>
  <conditionalFormatting sqref="N128">
    <cfRule type="duplicateValues" dxfId="3" priority="319"/>
  </conditionalFormatting>
  <conditionalFormatting sqref="F129">
    <cfRule type="duplicateValues" dxfId="3" priority="314"/>
    <cfRule type="duplicateValues" dxfId="0" priority="315"/>
  </conditionalFormatting>
  <conditionalFormatting sqref="I129">
    <cfRule type="cellIs" dxfId="1" priority="316" operator="greaterThan">
      <formula>180</formula>
    </cfRule>
    <cfRule type="cellIs" dxfId="1" priority="317" operator="greaterThan">
      <formula>260</formula>
    </cfRule>
    <cfRule type="cellIs" dxfId="1" priority="318" operator="greaterThan">
      <formula>330</formula>
    </cfRule>
  </conditionalFormatting>
  <conditionalFormatting sqref="N129">
    <cfRule type="duplicateValues" dxfId="3" priority="313"/>
  </conditionalFormatting>
  <conditionalFormatting sqref="F130">
    <cfRule type="duplicateValues" dxfId="3" priority="307"/>
    <cfRule type="duplicateValues" dxfId="0" priority="308"/>
  </conditionalFormatting>
  <conditionalFormatting sqref="I130">
    <cfRule type="cellIs" dxfId="1" priority="310" operator="greaterThan">
      <formula>180</formula>
    </cfRule>
    <cfRule type="cellIs" dxfId="1" priority="311" operator="greaterThan">
      <formula>260</formula>
    </cfRule>
    <cfRule type="cellIs" dxfId="1" priority="312" operator="greaterThan">
      <formula>330</formula>
    </cfRule>
  </conditionalFormatting>
  <conditionalFormatting sqref="N130">
    <cfRule type="duplicateValues" dxfId="3" priority="309"/>
  </conditionalFormatting>
  <conditionalFormatting sqref="F131">
    <cfRule type="duplicateValues" dxfId="3" priority="302"/>
    <cfRule type="duplicateValues" dxfId="0" priority="303"/>
  </conditionalFormatting>
  <conditionalFormatting sqref="I131">
    <cfRule type="cellIs" dxfId="1" priority="304" operator="greaterThan">
      <formula>180</formula>
    </cfRule>
    <cfRule type="cellIs" dxfId="1" priority="305" operator="greaterThan">
      <formula>260</formula>
    </cfRule>
    <cfRule type="cellIs" dxfId="1" priority="306" operator="greaterThan">
      <formula>330</formula>
    </cfRule>
  </conditionalFormatting>
  <conditionalFormatting sqref="N131">
    <cfRule type="duplicateValues" dxfId="3" priority="301"/>
  </conditionalFormatting>
  <conditionalFormatting sqref="F132">
    <cfRule type="duplicateValues" dxfId="3" priority="296"/>
    <cfRule type="duplicateValues" dxfId="0" priority="297"/>
  </conditionalFormatting>
  <conditionalFormatting sqref="I132">
    <cfRule type="cellIs" dxfId="1" priority="298" operator="greaterThan">
      <formula>180</formula>
    </cfRule>
    <cfRule type="cellIs" dxfId="1" priority="299" operator="greaterThan">
      <formula>260</formula>
    </cfRule>
    <cfRule type="cellIs" dxfId="1" priority="300" operator="greaterThan">
      <formula>330</formula>
    </cfRule>
  </conditionalFormatting>
  <conditionalFormatting sqref="F133">
    <cfRule type="duplicateValues" dxfId="3" priority="290"/>
    <cfRule type="duplicateValues" dxfId="0" priority="291"/>
  </conditionalFormatting>
  <conditionalFormatting sqref="I133">
    <cfRule type="cellIs" dxfId="1" priority="293" operator="greaterThan">
      <formula>180</formula>
    </cfRule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N133">
    <cfRule type="duplicateValues" dxfId="3" priority="292"/>
  </conditionalFormatting>
  <conditionalFormatting sqref="F134">
    <cfRule type="duplicateValues" dxfId="3" priority="288"/>
    <cfRule type="duplicateValues" dxfId="0" priority="289"/>
  </conditionalFormatting>
  <conditionalFormatting sqref="I134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N134">
    <cfRule type="duplicateValues" dxfId="3" priority="284"/>
  </conditionalFormatting>
  <conditionalFormatting sqref="F135">
    <cfRule type="duplicateValues" dxfId="3" priority="281"/>
    <cfRule type="duplicateValues" dxfId="3" priority="282"/>
    <cfRule type="duplicateValues" dxfId="0" priority="283"/>
  </conditionalFormatting>
  <conditionalFormatting sqref="I135">
    <cfRule type="cellIs" dxfId="1" priority="278" operator="greaterThan">
      <formula>180</formula>
    </cfRule>
    <cfRule type="cellIs" dxfId="1" priority="279" operator="greaterThan">
      <formula>260</formula>
    </cfRule>
    <cfRule type="cellIs" dxfId="1" priority="280" operator="greaterThan">
      <formula>330</formula>
    </cfRule>
  </conditionalFormatting>
  <conditionalFormatting sqref="N135">
    <cfRule type="duplicateValues" dxfId="3" priority="277"/>
  </conditionalFormatting>
  <conditionalFormatting sqref="F136">
    <cfRule type="duplicateValues" dxfId="3" priority="272"/>
    <cfRule type="duplicateValues" dxfId="0" priority="273"/>
  </conditionalFormatting>
  <conditionalFormatting sqref="I136">
    <cfRule type="cellIs" dxfId="1" priority="274" operator="greaterThan">
      <formula>180</formula>
    </cfRule>
    <cfRule type="cellIs" dxfId="1" priority="275" operator="greaterThan">
      <formula>260</formula>
    </cfRule>
    <cfRule type="cellIs" dxfId="1" priority="276" operator="greaterThan">
      <formula>330</formula>
    </cfRule>
  </conditionalFormatting>
  <conditionalFormatting sqref="F137">
    <cfRule type="duplicateValues" dxfId="3" priority="261"/>
    <cfRule type="duplicateValues" dxfId="0" priority="262"/>
  </conditionalFormatting>
  <conditionalFormatting sqref="I137">
    <cfRule type="cellIs" dxfId="1" priority="263" operator="greaterThan">
      <formula>180</formula>
    </cfRule>
    <cfRule type="cellIs" dxfId="1" priority="264" operator="greaterThan">
      <formula>260</formula>
    </cfRule>
    <cfRule type="cellIs" dxfId="1" priority="265" operator="greaterThan">
      <formula>330</formula>
    </cfRule>
  </conditionalFormatting>
  <conditionalFormatting sqref="F138">
    <cfRule type="duplicateValues" dxfId="3" priority="251"/>
    <cfRule type="duplicateValues" dxfId="0" priority="252"/>
  </conditionalFormatting>
  <conditionalFormatting sqref="I138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N138">
    <cfRule type="duplicateValues" dxfId="3" priority="250"/>
  </conditionalFormatting>
  <conditionalFormatting sqref="F139">
    <cfRule type="duplicateValues" dxfId="3" priority="270"/>
    <cfRule type="duplicateValues" dxfId="0" priority="271"/>
  </conditionalFormatting>
  <conditionalFormatting sqref="I139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N139">
    <cfRule type="duplicateValues" dxfId="3" priority="266"/>
  </conditionalFormatting>
  <conditionalFormatting sqref="F140">
    <cfRule type="duplicateValues" dxfId="3" priority="256"/>
    <cfRule type="duplicateValues" dxfId="0" priority="257"/>
  </conditionalFormatting>
  <conditionalFormatting sqref="I140">
    <cfRule type="cellIs" dxfId="1" priority="258" operator="greaterThan">
      <formula>180</formula>
    </cfRule>
    <cfRule type="cellIs" dxfId="1" priority="259" operator="greaterThan">
      <formula>260</formula>
    </cfRule>
    <cfRule type="cellIs" dxfId="1" priority="260" operator="greaterThan">
      <formula>330</formula>
    </cfRule>
  </conditionalFormatting>
  <conditionalFormatting sqref="F141">
    <cfRule type="duplicateValues" dxfId="3" priority="245"/>
    <cfRule type="duplicateValues" dxfId="0" priority="246"/>
  </conditionalFormatting>
  <conditionalFormatting sqref="I141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F142">
    <cfRule type="duplicateValues" dxfId="3" priority="243"/>
    <cfRule type="duplicateValues" dxfId="0" priority="244"/>
  </conditionalFormatting>
  <conditionalFormatting sqref="I142">
    <cfRule type="cellIs" dxfId="1" priority="240" operator="greaterThan">
      <formula>180</formula>
    </cfRule>
    <cfRule type="cellIs" dxfId="1" priority="241" operator="greaterThan">
      <formula>260</formula>
    </cfRule>
    <cfRule type="cellIs" dxfId="1" priority="242" operator="greaterThan">
      <formula>330</formula>
    </cfRule>
  </conditionalFormatting>
  <conditionalFormatting sqref="F143">
    <cfRule type="duplicateValues" dxfId="3" priority="238"/>
    <cfRule type="duplicateValues" dxfId="0" priority="239"/>
  </conditionalFormatting>
  <conditionalFormatting sqref="I143">
    <cfRule type="cellIs" dxfId="1" priority="235" operator="greaterThan">
      <formula>180</formula>
    </cfRule>
    <cfRule type="cellIs" dxfId="1" priority="236" operator="greaterThan">
      <formula>260</formula>
    </cfRule>
    <cfRule type="cellIs" dxfId="1" priority="237" operator="greaterThan">
      <formula>330</formula>
    </cfRule>
  </conditionalFormatting>
  <conditionalFormatting sqref="N143">
    <cfRule type="duplicateValues" dxfId="3" priority="234"/>
  </conditionalFormatting>
  <conditionalFormatting sqref="F144">
    <cfRule type="duplicateValues" dxfId="3" priority="232"/>
    <cfRule type="duplicateValues" dxfId="0" priority="233"/>
  </conditionalFormatting>
  <conditionalFormatting sqref="I144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N144">
    <cfRule type="duplicateValues" dxfId="3" priority="228"/>
  </conditionalFormatting>
  <conditionalFormatting sqref="F145">
    <cfRule type="duplicateValues" dxfId="3" priority="226"/>
    <cfRule type="duplicateValues" dxfId="0" priority="227"/>
  </conditionalFormatting>
  <conditionalFormatting sqref="I145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F146">
    <cfRule type="duplicateValues" dxfId="3" priority="218"/>
    <cfRule type="duplicateValues" dxfId="0" priority="219"/>
  </conditionalFormatting>
  <conditionalFormatting sqref="I146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N146">
    <cfRule type="duplicateValues" dxfId="3" priority="217"/>
  </conditionalFormatting>
  <conditionalFormatting sqref="F147">
    <cfRule type="duplicateValues" dxfId="3" priority="215"/>
    <cfRule type="duplicateValues" dxfId="0" priority="216"/>
  </conditionalFormatting>
  <conditionalFormatting sqref="I147">
    <cfRule type="cellIs" dxfId="1" priority="212" operator="greaterThan">
      <formula>180</formula>
    </cfRule>
    <cfRule type="cellIs" dxfId="1" priority="213" operator="greaterThan">
      <formula>260</formula>
    </cfRule>
    <cfRule type="cellIs" dxfId="1" priority="214" operator="greaterThan">
      <formula>330</formula>
    </cfRule>
  </conditionalFormatting>
  <conditionalFormatting sqref="F148">
    <cfRule type="duplicateValues" dxfId="3" priority="211"/>
  </conditionalFormatting>
  <conditionalFormatting sqref="I148">
    <cfRule type="cellIs" dxfId="1" priority="208" operator="greaterThan">
      <formula>180</formula>
    </cfRule>
    <cfRule type="cellIs" dxfId="1" priority="209" operator="greaterThan">
      <formula>260</formula>
    </cfRule>
    <cfRule type="cellIs" dxfId="1" priority="210" operator="greaterThan">
      <formula>330</formula>
    </cfRule>
  </conditionalFormatting>
  <conditionalFormatting sqref="N148">
    <cfRule type="duplicateValues" dxfId="3" priority="207"/>
  </conditionalFormatting>
  <conditionalFormatting sqref="F149">
    <cfRule type="duplicateValues" dxfId="3" priority="175"/>
    <cfRule type="duplicateValues" dxfId="0" priority="176"/>
  </conditionalFormatting>
  <conditionalFormatting sqref="I149">
    <cfRule type="cellIs" dxfId="1" priority="172" operator="greaterThan">
      <formula>180</formula>
    </cfRule>
    <cfRule type="cellIs" dxfId="1" priority="173" operator="greaterThan">
      <formula>260</formula>
    </cfRule>
    <cfRule type="cellIs" dxfId="1" priority="174" operator="greaterThan">
      <formula>330</formula>
    </cfRule>
  </conditionalFormatting>
  <conditionalFormatting sqref="F150">
    <cfRule type="duplicateValues" dxfId="3" priority="205"/>
    <cfRule type="duplicateValues" dxfId="0" priority="206"/>
  </conditionalFormatting>
  <conditionalFormatting sqref="I150"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N150">
    <cfRule type="duplicateValues" dxfId="3" priority="201"/>
  </conditionalFormatting>
  <conditionalFormatting sqref="F151">
    <cfRule type="duplicateValues" dxfId="3" priority="199"/>
    <cfRule type="duplicateValues" dxfId="0" priority="200"/>
  </conditionalFormatting>
  <conditionalFormatting sqref="I151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N151">
    <cfRule type="duplicateValues" dxfId="3" priority="195"/>
  </conditionalFormatting>
  <conditionalFormatting sqref="F152">
    <cfRule type="duplicateValues" dxfId="3" priority="192"/>
    <cfRule type="duplicateValues" dxfId="0" priority="193"/>
  </conditionalFormatting>
  <conditionalFormatting sqref="I152">
    <cfRule type="cellIs" dxfId="1" priority="189" operator="greaterThan">
      <formula>180</formula>
    </cfRule>
    <cfRule type="cellIs" dxfId="1" priority="190" operator="greaterThan">
      <formula>260</formula>
    </cfRule>
    <cfRule type="cellIs" dxfId="1" priority="191" operator="greaterThan">
      <formula>330</formula>
    </cfRule>
  </conditionalFormatting>
  <conditionalFormatting sqref="N152">
    <cfRule type="duplicateValues" dxfId="3" priority="194"/>
  </conditionalFormatting>
  <conditionalFormatting sqref="F153">
    <cfRule type="duplicateValues" dxfId="3" priority="187"/>
    <cfRule type="duplicateValues" dxfId="0" priority="188"/>
  </conditionalFormatting>
  <conditionalFormatting sqref="I153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N153">
    <cfRule type="duplicateValues" dxfId="3" priority="183"/>
  </conditionalFormatting>
  <conditionalFormatting sqref="F154">
    <cfRule type="duplicateValues" dxfId="3" priority="178"/>
    <cfRule type="duplicateValues" dxfId="0" priority="179"/>
  </conditionalFormatting>
  <conditionalFormatting sqref="I154">
    <cfRule type="cellIs" dxfId="1" priority="180" operator="greaterThan">
      <formula>180</formula>
    </cfRule>
    <cfRule type="cellIs" dxfId="1" priority="181" operator="greaterThan">
      <formula>260</formula>
    </cfRule>
    <cfRule type="cellIs" dxfId="1" priority="182" operator="greaterThan">
      <formula>330</formula>
    </cfRule>
  </conditionalFormatting>
  <conditionalFormatting sqref="N154">
    <cfRule type="duplicateValues" dxfId="3" priority="177"/>
  </conditionalFormatting>
  <conditionalFormatting sqref="F155">
    <cfRule type="duplicateValues" dxfId="3" priority="170"/>
    <cfRule type="duplicateValues" dxfId="0" priority="171"/>
  </conditionalFormatting>
  <conditionalFormatting sqref="I155">
    <cfRule type="cellIs" dxfId="1" priority="167" operator="greaterThan">
      <formula>180</formula>
    </cfRule>
    <cfRule type="cellIs" dxfId="1" priority="168" operator="greaterThan">
      <formula>260</formula>
    </cfRule>
    <cfRule type="cellIs" dxfId="1" priority="169" operator="greaterThan">
      <formula>330</formula>
    </cfRule>
  </conditionalFormatting>
  <conditionalFormatting sqref="F156">
    <cfRule type="duplicateValues" dxfId="3" priority="161"/>
    <cfRule type="duplicateValues" dxfId="0" priority="162"/>
  </conditionalFormatting>
  <conditionalFormatting sqref="I156">
    <cfRule type="cellIs" dxfId="1" priority="164" operator="greaterThan">
      <formula>180</formula>
    </cfRule>
    <cfRule type="cellIs" dxfId="1" priority="165" operator="greaterThan">
      <formula>260</formula>
    </cfRule>
    <cfRule type="cellIs" dxfId="1" priority="166" operator="greaterThan">
      <formula>330</formula>
    </cfRule>
  </conditionalFormatting>
  <conditionalFormatting sqref="N156">
    <cfRule type="duplicateValues" dxfId="3" priority="163"/>
  </conditionalFormatting>
  <conditionalFormatting sqref="F157">
    <cfRule type="duplicateValues" dxfId="3" priority="159"/>
    <cfRule type="duplicateValues" dxfId="0" priority="160"/>
  </conditionalFormatting>
  <conditionalFormatting sqref="I157">
    <cfRule type="cellIs" dxfId="1" priority="156" operator="greaterThan">
      <formula>180</formula>
    </cfRule>
    <cfRule type="cellIs" dxfId="1" priority="157" operator="greaterThan">
      <formula>260</formula>
    </cfRule>
    <cfRule type="cellIs" dxfId="1" priority="158" operator="greaterThan">
      <formula>330</formula>
    </cfRule>
  </conditionalFormatting>
  <conditionalFormatting sqref="F158">
    <cfRule type="duplicateValues" dxfId="3" priority="154"/>
  </conditionalFormatting>
  <conditionalFormatting sqref="I158">
    <cfRule type="cellIs" dxfId="1" priority="151" operator="greaterThan">
      <formula>180</formula>
    </cfRule>
    <cfRule type="cellIs" dxfId="1" priority="152" operator="greaterThan">
      <formula>260</formula>
    </cfRule>
    <cfRule type="cellIs" dxfId="1" priority="153" operator="greaterThan">
      <formula>330</formula>
    </cfRule>
  </conditionalFormatting>
  <conditionalFormatting sqref="N158">
    <cfRule type="duplicateValues" dxfId="3" priority="155"/>
  </conditionalFormatting>
  <conditionalFormatting sqref="F159">
    <cfRule type="duplicateValues" dxfId="3" priority="149"/>
    <cfRule type="duplicateValues" dxfId="0" priority="150"/>
  </conditionalFormatting>
  <conditionalFormatting sqref="I159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</conditionalFormatting>
  <conditionalFormatting sqref="N159">
    <cfRule type="duplicateValues" dxfId="3" priority="145"/>
  </conditionalFormatting>
  <conditionalFormatting sqref="F160">
    <cfRule type="duplicateValues" dxfId="3" priority="140"/>
    <cfRule type="duplicateValues" dxfId="0" priority="141"/>
  </conditionalFormatting>
  <conditionalFormatting sqref="I160">
    <cfRule type="cellIs" dxfId="1" priority="142" operator="greaterThan">
      <formula>180</formula>
    </cfRule>
    <cfRule type="cellIs" dxfId="1" priority="143" operator="greaterThan">
      <formula>260</formula>
    </cfRule>
    <cfRule type="cellIs" dxfId="1" priority="144" operator="greaterThan">
      <formula>330</formula>
    </cfRule>
  </conditionalFormatting>
  <conditionalFormatting sqref="F161">
    <cfRule type="duplicateValues" dxfId="3" priority="137"/>
    <cfRule type="duplicateValues" dxfId="0" priority="138"/>
  </conditionalFormatting>
  <conditionalFormatting sqref="I161">
    <cfRule type="cellIs" dxfId="1" priority="134" operator="greaterThan">
      <formula>180</formula>
    </cfRule>
    <cfRule type="cellIs" dxfId="1" priority="135" operator="greaterThan">
      <formula>260</formula>
    </cfRule>
    <cfRule type="cellIs" dxfId="1" priority="136" operator="greaterThan">
      <formula>330</formula>
    </cfRule>
  </conditionalFormatting>
  <conditionalFormatting sqref="N161">
    <cfRule type="duplicateValues" dxfId="3" priority="139"/>
  </conditionalFormatting>
  <conditionalFormatting sqref="F162">
    <cfRule type="duplicateValues" dxfId="3" priority="131"/>
    <cfRule type="duplicateValues" dxfId="3" priority="132"/>
    <cfRule type="duplicateValues" dxfId="0" priority="133"/>
  </conditionalFormatting>
  <conditionalFormatting sqref="I162">
    <cfRule type="cellIs" dxfId="1" priority="128" operator="greaterThan">
      <formula>180</formula>
    </cfRule>
    <cfRule type="cellIs" dxfId="1" priority="129" operator="greaterThan">
      <formula>260</formula>
    </cfRule>
    <cfRule type="cellIs" dxfId="1" priority="130" operator="greaterThan">
      <formula>330</formula>
    </cfRule>
  </conditionalFormatting>
  <conditionalFormatting sqref="N162">
    <cfRule type="duplicateValues" dxfId="3" priority="127"/>
  </conditionalFormatting>
  <conditionalFormatting sqref="F163">
    <cfRule type="duplicateValues" dxfId="3" priority="122"/>
    <cfRule type="duplicateValues" dxfId="0" priority="123"/>
  </conditionalFormatting>
  <conditionalFormatting sqref="I163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</conditionalFormatting>
  <conditionalFormatting sqref="F164">
    <cfRule type="duplicateValues" dxfId="0" priority="54"/>
    <cfRule type="duplicateValues" dxfId="3" priority="53"/>
  </conditionalFormatting>
  <conditionalFormatting sqref="I164">
    <cfRule type="cellIs" dxfId="1" priority="57" operator="greaterThan">
      <formula>330</formula>
    </cfRule>
    <cfRule type="cellIs" dxfId="1" priority="56" operator="greaterThan">
      <formula>260</formula>
    </cfRule>
    <cfRule type="cellIs" dxfId="1" priority="55" operator="greaterThan">
      <formula>180</formula>
    </cfRule>
  </conditionalFormatting>
  <conditionalFormatting sqref="F165">
    <cfRule type="duplicateValues" dxfId="3" priority="114"/>
    <cfRule type="duplicateValues" dxfId="0" priority="115"/>
  </conditionalFormatting>
  <conditionalFormatting sqref="I165">
    <cfRule type="cellIs" dxfId="1" priority="111" operator="greaterThan">
      <formula>180</formula>
    </cfRule>
    <cfRule type="cellIs" dxfId="1" priority="112" operator="greaterThan">
      <formula>260</formula>
    </cfRule>
    <cfRule type="cellIs" dxfId="1" priority="113" operator="greaterThan">
      <formula>330</formula>
    </cfRule>
  </conditionalFormatting>
  <conditionalFormatting sqref="N165">
    <cfRule type="duplicateValues" dxfId="3" priority="110"/>
  </conditionalFormatting>
  <conditionalFormatting sqref="F166">
    <cfRule type="duplicateValues" dxfId="3" priority="108"/>
    <cfRule type="duplicateValues" dxfId="0" priority="109"/>
  </conditionalFormatting>
  <conditionalFormatting sqref="I166">
    <cfRule type="cellIs" dxfId="1" priority="105" operator="greaterThan">
      <formula>180</formula>
    </cfRule>
    <cfRule type="cellIs" dxfId="1" priority="106" operator="greaterThan">
      <formula>260</formula>
    </cfRule>
    <cfRule type="cellIs" dxfId="1" priority="107" operator="greaterThan">
      <formula>330</formula>
    </cfRule>
  </conditionalFormatting>
  <conditionalFormatting sqref="F167">
    <cfRule type="duplicateValues" dxfId="3" priority="101"/>
  </conditionalFormatting>
  <conditionalFormatting sqref="I167">
    <cfRule type="cellIs" dxfId="1" priority="102" operator="greaterThan">
      <formula>180</formula>
    </cfRule>
    <cfRule type="cellIs" dxfId="1" priority="103" operator="greaterThan">
      <formula>260</formula>
    </cfRule>
    <cfRule type="cellIs" dxfId="1" priority="104" operator="greaterThan">
      <formula>330</formula>
    </cfRule>
  </conditionalFormatting>
  <conditionalFormatting sqref="N167">
    <cfRule type="duplicateValues" dxfId="3" priority="100"/>
  </conditionalFormatting>
  <conditionalFormatting sqref="F168">
    <cfRule type="duplicateValues" dxfId="3" priority="94"/>
    <cfRule type="duplicateValues" dxfId="0" priority="95"/>
  </conditionalFormatting>
  <conditionalFormatting sqref="I168">
    <cfRule type="cellIs" dxfId="1" priority="96" operator="greaterThan">
      <formula>180</formula>
    </cfRule>
    <cfRule type="cellIs" dxfId="1" priority="97" operator="greaterThan">
      <formula>260</formula>
    </cfRule>
    <cfRule type="cellIs" dxfId="1" priority="98" operator="greaterThan">
      <formula>330</formula>
    </cfRule>
  </conditionalFormatting>
  <conditionalFormatting sqref="N168">
    <cfRule type="duplicateValues" dxfId="3" priority="99"/>
  </conditionalFormatting>
  <conditionalFormatting sqref="F169">
    <cfRule type="duplicateValues" dxfId="3" priority="92"/>
    <cfRule type="duplicateValues" dxfId="0" priority="93"/>
  </conditionalFormatting>
  <conditionalFormatting sqref="I169">
    <cfRule type="cellIs" dxfId="1" priority="89" operator="greaterThan">
      <formula>180</formula>
    </cfRule>
    <cfRule type="cellIs" dxfId="1" priority="90" operator="greaterThan">
      <formula>260</formula>
    </cfRule>
    <cfRule type="cellIs" dxfId="1" priority="91" operator="greaterThan">
      <formula>330</formula>
    </cfRule>
  </conditionalFormatting>
  <conditionalFormatting sqref="N169">
    <cfRule type="duplicateValues" dxfId="3" priority="88"/>
  </conditionalFormatting>
  <conditionalFormatting sqref="F170">
    <cfRule type="duplicateValues" dxfId="3" priority="86"/>
    <cfRule type="duplicateValues" dxfId="0" priority="87"/>
  </conditionalFormatting>
  <conditionalFormatting sqref="I170">
    <cfRule type="cellIs" dxfId="1" priority="83" operator="greaterThan">
      <formula>180</formula>
    </cfRule>
    <cfRule type="cellIs" dxfId="1" priority="84" operator="greaterThan">
      <formula>260</formula>
    </cfRule>
    <cfRule type="cellIs" dxfId="1" priority="85" operator="greaterThan">
      <formula>330</formula>
    </cfRule>
  </conditionalFormatting>
  <conditionalFormatting sqref="N170">
    <cfRule type="duplicateValues" dxfId="3" priority="82"/>
  </conditionalFormatting>
  <conditionalFormatting sqref="F171">
    <cfRule type="duplicateValues" dxfId="0" priority="19"/>
    <cfRule type="duplicateValues" dxfId="3" priority="18"/>
  </conditionalFormatting>
  <conditionalFormatting sqref="I171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N171">
    <cfRule type="duplicateValues" dxfId="3" priority="78"/>
  </conditionalFormatting>
  <conditionalFormatting sqref="F172">
    <cfRule type="duplicateValues" dxfId="3" priority="71"/>
    <cfRule type="duplicateValues" dxfId="0" priority="72"/>
  </conditionalFormatting>
  <conditionalFormatting sqref="I172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N172">
    <cfRule type="duplicateValues" dxfId="3" priority="70"/>
  </conditionalFormatting>
  <conditionalFormatting sqref="F173">
    <cfRule type="duplicateValues" dxfId="0" priority="63"/>
    <cfRule type="duplicateValues" dxfId="3" priority="62"/>
  </conditionalFormatting>
  <conditionalFormatting sqref="I173">
    <cfRule type="cellIs" dxfId="1" priority="61" operator="greaterThan">
      <formula>330</formula>
    </cfRule>
    <cfRule type="cellIs" dxfId="1" priority="60" operator="greaterThan">
      <formula>260</formula>
    </cfRule>
    <cfRule type="cellIs" dxfId="1" priority="59" operator="greaterThan">
      <formula>180</formula>
    </cfRule>
  </conditionalFormatting>
  <conditionalFormatting sqref="N173">
    <cfRule type="duplicateValues" dxfId="3" priority="58"/>
  </conditionalFormatting>
  <conditionalFormatting sqref="F174">
    <cfRule type="duplicateValues" dxfId="3" priority="51"/>
    <cfRule type="duplicateValues" dxfId="0" priority="52"/>
  </conditionalFormatting>
  <conditionalFormatting sqref="I174">
    <cfRule type="cellIs" dxfId="1" priority="48" operator="greaterThan">
      <formula>180</formula>
    </cfRule>
    <cfRule type="cellIs" dxfId="1" priority="49" operator="greaterThan">
      <formula>260</formula>
    </cfRule>
    <cfRule type="cellIs" dxfId="1" priority="50" operator="greaterThan">
      <formula>330</formula>
    </cfRule>
  </conditionalFormatting>
  <conditionalFormatting sqref="N174">
    <cfRule type="duplicateValues" dxfId="3" priority="47"/>
  </conditionalFormatting>
  <conditionalFormatting sqref="F175">
    <cfRule type="duplicateValues" dxfId="3" priority="44"/>
    <cfRule type="duplicateValues" dxfId="0" priority="45"/>
  </conditionalFormatting>
  <conditionalFormatting sqref="I175">
    <cfRule type="cellIs" dxfId="1" priority="41" operator="greaterThan">
      <formula>180</formula>
    </cfRule>
    <cfRule type="cellIs" dxfId="1" priority="42" operator="greaterThan">
      <formula>260</formula>
    </cfRule>
    <cfRule type="cellIs" dxfId="1" priority="43" operator="greaterThan">
      <formula>330</formula>
    </cfRule>
  </conditionalFormatting>
  <conditionalFormatting sqref="N175">
    <cfRule type="duplicateValues" dxfId="3" priority="46"/>
  </conditionalFormatting>
  <conditionalFormatting sqref="F176">
    <cfRule type="duplicateValues" dxfId="3" priority="38"/>
    <cfRule type="duplicateValues" dxfId="0" priority="39"/>
  </conditionalFormatting>
  <conditionalFormatting sqref="I176">
    <cfRule type="cellIs" dxfId="1" priority="35" operator="greaterThan">
      <formula>180</formula>
    </cfRule>
    <cfRule type="cellIs" dxfId="1" priority="36" operator="greaterThan">
      <formula>260</formula>
    </cfRule>
    <cfRule type="cellIs" dxfId="1" priority="37" operator="greaterThan">
      <formula>330</formula>
    </cfRule>
  </conditionalFormatting>
  <conditionalFormatting sqref="N176">
    <cfRule type="duplicateValues" dxfId="3" priority="40"/>
  </conditionalFormatting>
  <conditionalFormatting sqref="F177">
    <cfRule type="duplicateValues" dxfId="3" priority="33"/>
    <cfRule type="duplicateValues" dxfId="0" priority="34"/>
  </conditionalFormatting>
  <conditionalFormatting sqref="I177">
    <cfRule type="cellIs" dxfId="1" priority="30" operator="greaterThan">
      <formula>180</formula>
    </cfRule>
    <cfRule type="cellIs" dxfId="1" priority="31" operator="greaterThan">
      <formula>260</formula>
    </cfRule>
    <cfRule type="cellIs" dxfId="1" priority="32" operator="greaterThan">
      <formula>330</formula>
    </cfRule>
  </conditionalFormatting>
  <conditionalFormatting sqref="F178">
    <cfRule type="duplicateValues" dxfId="3" priority="28"/>
    <cfRule type="duplicateValues" dxfId="0" priority="29"/>
  </conditionalFormatting>
  <conditionalFormatting sqref="I178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F179">
    <cfRule type="duplicateValues" dxfId="3" priority="23"/>
    <cfRule type="duplicateValues" dxfId="0" priority="24"/>
  </conditionalFormatting>
  <conditionalFormatting sqref="I179">
    <cfRule type="cellIs" dxfId="1" priority="20" operator="greaterThan">
      <formula>180</formula>
    </cfRule>
    <cfRule type="cellIs" dxfId="1" priority="21" operator="greaterThan">
      <formula>260</formula>
    </cfRule>
    <cfRule type="cellIs" dxfId="1" priority="22" operator="greaterThan">
      <formula>330</formula>
    </cfRule>
  </conditionalFormatting>
  <conditionalFormatting sqref="F180">
    <cfRule type="duplicateValues" dxfId="3" priority="16"/>
    <cfRule type="duplicateValues" dxfId="0" priority="17"/>
  </conditionalFormatting>
  <conditionalFormatting sqref="I180">
    <cfRule type="cellIs" dxfId="1" priority="13" operator="greaterThan">
      <formula>180</formula>
    </cfRule>
    <cfRule type="cellIs" dxfId="1" priority="14" operator="greaterThan">
      <formula>260</formula>
    </cfRule>
    <cfRule type="cellIs" dxfId="1" priority="15" operator="greaterThan">
      <formula>330</formula>
    </cfRule>
  </conditionalFormatting>
  <conditionalFormatting sqref="N180">
    <cfRule type="duplicateValues" dxfId="3" priority="12"/>
  </conditionalFormatting>
  <conditionalFormatting sqref="F181">
    <cfRule type="duplicateValues" dxfId="3" priority="7"/>
    <cfRule type="duplicateValues" dxfId="0" priority="8"/>
  </conditionalFormatting>
  <conditionalFormatting sqref="I181">
    <cfRule type="cellIs" dxfId="1" priority="9" operator="greaterThan">
      <formula>180</formula>
    </cfRule>
    <cfRule type="cellIs" dxfId="1" priority="10" operator="greaterThan">
      <formula>260</formula>
    </cfRule>
    <cfRule type="cellIs" dxfId="1" priority="11" operator="greaterThan">
      <formula>330</formula>
    </cfRule>
  </conditionalFormatting>
  <conditionalFormatting sqref="N181">
    <cfRule type="duplicateValues" dxfId="3" priority="6"/>
  </conditionalFormatting>
  <conditionalFormatting sqref="F182">
    <cfRule type="duplicateValues" dxfId="3" priority="1"/>
    <cfRule type="duplicateValues" dxfId="0" priority="2"/>
  </conditionalFormatting>
  <conditionalFormatting sqref="I182">
    <cfRule type="cellIs" dxfId="1" priority="3" operator="greaterThan">
      <formula>180</formula>
    </cfRule>
    <cfRule type="cellIs" dxfId="1" priority="4" operator="greaterThan">
      <formula>260</formula>
    </cfRule>
    <cfRule type="cellIs" dxfId="1" priority="5" operator="greaterThan">
      <formula>330</formula>
    </cfRule>
  </conditionalFormatting>
  <conditionalFormatting sqref="I1 I183:I65648">
    <cfRule type="cellIs" dxfId="1" priority="946" operator="greaterThan">
      <formula>180</formula>
    </cfRule>
    <cfRule type="cellIs" dxfId="1" priority="947" operator="greaterThan">
      <formula>260</formula>
    </cfRule>
    <cfRule type="cellIs" dxfId="1" priority="948" operator="greaterThan">
      <formula>330</formula>
    </cfRule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20"/>
  <sheetViews>
    <sheetView topLeftCell="A683" workbookViewId="0">
      <pane ySplit="1" topLeftCell="A807" activePane="bottomLeft" state="frozen"/>
      <selection/>
      <selection pane="bottomLeft" activeCell="F819" sqref="C819 F819"/>
    </sheetView>
  </sheetViews>
  <sheetFormatPr defaultColWidth="9" defaultRowHeight="14.25"/>
  <cols>
    <col min="1" max="1" width="4" style="1310" customWidth="1"/>
    <col min="2" max="2" width="5" style="1309" customWidth="1"/>
    <col min="3" max="3" width="14" style="1310" customWidth="1"/>
    <col min="4" max="4" width="14" style="23" customWidth="1"/>
    <col min="5" max="5" width="6.25" style="23" customWidth="1"/>
    <col min="6" max="6" width="17.125" style="24" customWidth="1"/>
    <col min="7" max="7" width="6.875" style="23" customWidth="1"/>
    <col min="8" max="8" width="8.75" style="24" customWidth="1"/>
    <col min="9" max="9" width="5.875" style="1310" customWidth="1"/>
    <col min="10" max="10" width="10" style="1459" customWidth="1"/>
    <col min="11" max="11" width="10.5" style="1310" customWidth="1"/>
    <col min="12" max="12" width="9.25" style="1310" customWidth="1"/>
    <col min="13" max="13" width="27.25" style="1310" customWidth="1"/>
    <col min="14" max="14" width="18.375" style="1310" customWidth="1"/>
    <col min="15" max="15" width="7.75" style="1310" customWidth="1"/>
    <col min="16" max="16" width="7.75" style="1312" customWidth="1"/>
    <col min="17" max="17" width="8.625" style="1313" customWidth="1"/>
    <col min="18" max="18" width="6.875" style="1314" customWidth="1"/>
    <col min="19" max="21" width="9" style="1310"/>
    <col min="22" max="27" width="9" style="1315"/>
    <col min="28" max="256" width="9" style="1310"/>
    <col min="257" max="257" width="4" style="1310" customWidth="1"/>
    <col min="258" max="258" width="5" style="1310" customWidth="1"/>
    <col min="259" max="260" width="14" style="1310" customWidth="1"/>
    <col min="261" max="261" width="6.25" style="1310" customWidth="1"/>
    <col min="262" max="262" width="17.125" style="1310" customWidth="1"/>
    <col min="263" max="263" width="6.875" style="1310" customWidth="1"/>
    <col min="264" max="264" width="8.75" style="1310" customWidth="1"/>
    <col min="265" max="265" width="5.875" style="1310" customWidth="1"/>
    <col min="266" max="266" width="10" style="1310" customWidth="1"/>
    <col min="267" max="267" width="10.5" style="1310" customWidth="1"/>
    <col min="268" max="268" width="9.25" style="1310" customWidth="1"/>
    <col min="269" max="269" width="27.25" style="1310" customWidth="1"/>
    <col min="270" max="270" width="18.375" style="1310" customWidth="1"/>
    <col min="271" max="272" width="7.75" style="1310" customWidth="1"/>
    <col min="273" max="273" width="8.625" style="1310" customWidth="1"/>
    <col min="274" max="274" width="6.875" style="1310" customWidth="1"/>
    <col min="275" max="512" width="9" style="1310"/>
    <col min="513" max="513" width="4" style="1310" customWidth="1"/>
    <col min="514" max="514" width="5" style="1310" customWidth="1"/>
    <col min="515" max="516" width="14" style="1310" customWidth="1"/>
    <col min="517" max="517" width="6.25" style="1310" customWidth="1"/>
    <col min="518" max="518" width="17.125" style="1310" customWidth="1"/>
    <col min="519" max="519" width="6.875" style="1310" customWidth="1"/>
    <col min="520" max="520" width="8.75" style="1310" customWidth="1"/>
    <col min="521" max="521" width="5.875" style="1310" customWidth="1"/>
    <col min="522" max="522" width="10" style="1310" customWidth="1"/>
    <col min="523" max="523" width="10.5" style="1310" customWidth="1"/>
    <col min="524" max="524" width="9.25" style="1310" customWidth="1"/>
    <col min="525" max="525" width="27.25" style="1310" customWidth="1"/>
    <col min="526" max="526" width="18.375" style="1310" customWidth="1"/>
    <col min="527" max="528" width="7.75" style="1310" customWidth="1"/>
    <col min="529" max="529" width="8.625" style="1310" customWidth="1"/>
    <col min="530" max="530" width="6.875" style="1310" customWidth="1"/>
    <col min="531" max="768" width="9" style="1310"/>
    <col min="769" max="769" width="4" style="1310" customWidth="1"/>
    <col min="770" max="770" width="5" style="1310" customWidth="1"/>
    <col min="771" max="772" width="14" style="1310" customWidth="1"/>
    <col min="773" max="773" width="6.25" style="1310" customWidth="1"/>
    <col min="774" max="774" width="17.125" style="1310" customWidth="1"/>
    <col min="775" max="775" width="6.875" style="1310" customWidth="1"/>
    <col min="776" max="776" width="8.75" style="1310" customWidth="1"/>
    <col min="777" max="777" width="5.875" style="1310" customWidth="1"/>
    <col min="778" max="778" width="10" style="1310" customWidth="1"/>
    <col min="779" max="779" width="10.5" style="1310" customWidth="1"/>
    <col min="780" max="780" width="9.25" style="1310" customWidth="1"/>
    <col min="781" max="781" width="27.25" style="1310" customWidth="1"/>
    <col min="782" max="782" width="18.375" style="1310" customWidth="1"/>
    <col min="783" max="784" width="7.75" style="1310" customWidth="1"/>
    <col min="785" max="785" width="8.625" style="1310" customWidth="1"/>
    <col min="786" max="786" width="6.875" style="1310" customWidth="1"/>
    <col min="787" max="1024" width="9" style="1310"/>
    <col min="1025" max="1025" width="4" style="1310" customWidth="1"/>
    <col min="1026" max="1026" width="5" style="1310" customWidth="1"/>
    <col min="1027" max="1028" width="14" style="1310" customWidth="1"/>
    <col min="1029" max="1029" width="6.25" style="1310" customWidth="1"/>
    <col min="1030" max="1030" width="17.125" style="1310" customWidth="1"/>
    <col min="1031" max="1031" width="6.875" style="1310" customWidth="1"/>
    <col min="1032" max="1032" width="8.75" style="1310" customWidth="1"/>
    <col min="1033" max="1033" width="5.875" style="1310" customWidth="1"/>
    <col min="1034" max="1034" width="10" style="1310" customWidth="1"/>
    <col min="1035" max="1035" width="10.5" style="1310" customWidth="1"/>
    <col min="1036" max="1036" width="9.25" style="1310" customWidth="1"/>
    <col min="1037" max="1037" width="27.25" style="1310" customWidth="1"/>
    <col min="1038" max="1038" width="18.375" style="1310" customWidth="1"/>
    <col min="1039" max="1040" width="7.75" style="1310" customWidth="1"/>
    <col min="1041" max="1041" width="8.625" style="1310" customWidth="1"/>
    <col min="1042" max="1042" width="6.875" style="1310" customWidth="1"/>
    <col min="1043" max="1280" width="9" style="1310"/>
    <col min="1281" max="1281" width="4" style="1310" customWidth="1"/>
    <col min="1282" max="1282" width="5" style="1310" customWidth="1"/>
    <col min="1283" max="1284" width="14" style="1310" customWidth="1"/>
    <col min="1285" max="1285" width="6.25" style="1310" customWidth="1"/>
    <col min="1286" max="1286" width="17.125" style="1310" customWidth="1"/>
    <col min="1287" max="1287" width="6.875" style="1310" customWidth="1"/>
    <col min="1288" max="1288" width="8.75" style="1310" customWidth="1"/>
    <col min="1289" max="1289" width="5.875" style="1310" customWidth="1"/>
    <col min="1290" max="1290" width="10" style="1310" customWidth="1"/>
    <col min="1291" max="1291" width="10.5" style="1310" customWidth="1"/>
    <col min="1292" max="1292" width="9.25" style="1310" customWidth="1"/>
    <col min="1293" max="1293" width="27.25" style="1310" customWidth="1"/>
    <col min="1294" max="1294" width="18.375" style="1310" customWidth="1"/>
    <col min="1295" max="1296" width="7.75" style="1310" customWidth="1"/>
    <col min="1297" max="1297" width="8.625" style="1310" customWidth="1"/>
    <col min="1298" max="1298" width="6.875" style="1310" customWidth="1"/>
    <col min="1299" max="1536" width="9" style="1310"/>
    <col min="1537" max="1537" width="4" style="1310" customWidth="1"/>
    <col min="1538" max="1538" width="5" style="1310" customWidth="1"/>
    <col min="1539" max="1540" width="14" style="1310" customWidth="1"/>
    <col min="1541" max="1541" width="6.25" style="1310" customWidth="1"/>
    <col min="1542" max="1542" width="17.125" style="1310" customWidth="1"/>
    <col min="1543" max="1543" width="6.875" style="1310" customWidth="1"/>
    <col min="1544" max="1544" width="8.75" style="1310" customWidth="1"/>
    <col min="1545" max="1545" width="5.875" style="1310" customWidth="1"/>
    <col min="1546" max="1546" width="10" style="1310" customWidth="1"/>
    <col min="1547" max="1547" width="10.5" style="1310" customWidth="1"/>
    <col min="1548" max="1548" width="9.25" style="1310" customWidth="1"/>
    <col min="1549" max="1549" width="27.25" style="1310" customWidth="1"/>
    <col min="1550" max="1550" width="18.375" style="1310" customWidth="1"/>
    <col min="1551" max="1552" width="7.75" style="1310" customWidth="1"/>
    <col min="1553" max="1553" width="8.625" style="1310" customWidth="1"/>
    <col min="1554" max="1554" width="6.875" style="1310" customWidth="1"/>
    <col min="1555" max="1792" width="9" style="1310"/>
    <col min="1793" max="1793" width="4" style="1310" customWidth="1"/>
    <col min="1794" max="1794" width="5" style="1310" customWidth="1"/>
    <col min="1795" max="1796" width="14" style="1310" customWidth="1"/>
    <col min="1797" max="1797" width="6.25" style="1310" customWidth="1"/>
    <col min="1798" max="1798" width="17.125" style="1310" customWidth="1"/>
    <col min="1799" max="1799" width="6.875" style="1310" customWidth="1"/>
    <col min="1800" max="1800" width="8.75" style="1310" customWidth="1"/>
    <col min="1801" max="1801" width="5.875" style="1310" customWidth="1"/>
    <col min="1802" max="1802" width="10" style="1310" customWidth="1"/>
    <col min="1803" max="1803" width="10.5" style="1310" customWidth="1"/>
    <col min="1804" max="1804" width="9.25" style="1310" customWidth="1"/>
    <col min="1805" max="1805" width="27.25" style="1310" customWidth="1"/>
    <col min="1806" max="1806" width="18.375" style="1310" customWidth="1"/>
    <col min="1807" max="1808" width="7.75" style="1310" customWidth="1"/>
    <col min="1809" max="1809" width="8.625" style="1310" customWidth="1"/>
    <col min="1810" max="1810" width="6.875" style="1310" customWidth="1"/>
    <col min="1811" max="2048" width="9" style="1310"/>
    <col min="2049" max="2049" width="4" style="1310" customWidth="1"/>
    <col min="2050" max="2050" width="5" style="1310" customWidth="1"/>
    <col min="2051" max="2052" width="14" style="1310" customWidth="1"/>
    <col min="2053" max="2053" width="6.25" style="1310" customWidth="1"/>
    <col min="2054" max="2054" width="17.125" style="1310" customWidth="1"/>
    <col min="2055" max="2055" width="6.875" style="1310" customWidth="1"/>
    <col min="2056" max="2056" width="8.75" style="1310" customWidth="1"/>
    <col min="2057" max="2057" width="5.875" style="1310" customWidth="1"/>
    <col min="2058" max="2058" width="10" style="1310" customWidth="1"/>
    <col min="2059" max="2059" width="10.5" style="1310" customWidth="1"/>
    <col min="2060" max="2060" width="9.25" style="1310" customWidth="1"/>
    <col min="2061" max="2061" width="27.25" style="1310" customWidth="1"/>
    <col min="2062" max="2062" width="18.375" style="1310" customWidth="1"/>
    <col min="2063" max="2064" width="7.75" style="1310" customWidth="1"/>
    <col min="2065" max="2065" width="8.625" style="1310" customWidth="1"/>
    <col min="2066" max="2066" width="6.875" style="1310" customWidth="1"/>
    <col min="2067" max="2304" width="9" style="1310"/>
    <col min="2305" max="2305" width="4" style="1310" customWidth="1"/>
    <col min="2306" max="2306" width="5" style="1310" customWidth="1"/>
    <col min="2307" max="2308" width="14" style="1310" customWidth="1"/>
    <col min="2309" max="2309" width="6.25" style="1310" customWidth="1"/>
    <col min="2310" max="2310" width="17.125" style="1310" customWidth="1"/>
    <col min="2311" max="2311" width="6.875" style="1310" customWidth="1"/>
    <col min="2312" max="2312" width="8.75" style="1310" customWidth="1"/>
    <col min="2313" max="2313" width="5.875" style="1310" customWidth="1"/>
    <col min="2314" max="2314" width="10" style="1310" customWidth="1"/>
    <col min="2315" max="2315" width="10.5" style="1310" customWidth="1"/>
    <col min="2316" max="2316" width="9.25" style="1310" customWidth="1"/>
    <col min="2317" max="2317" width="27.25" style="1310" customWidth="1"/>
    <col min="2318" max="2318" width="18.375" style="1310" customWidth="1"/>
    <col min="2319" max="2320" width="7.75" style="1310" customWidth="1"/>
    <col min="2321" max="2321" width="8.625" style="1310" customWidth="1"/>
    <col min="2322" max="2322" width="6.875" style="1310" customWidth="1"/>
    <col min="2323" max="2560" width="9" style="1310"/>
    <col min="2561" max="2561" width="4" style="1310" customWidth="1"/>
    <col min="2562" max="2562" width="5" style="1310" customWidth="1"/>
    <col min="2563" max="2564" width="14" style="1310" customWidth="1"/>
    <col min="2565" max="2565" width="6.25" style="1310" customWidth="1"/>
    <col min="2566" max="2566" width="17.125" style="1310" customWidth="1"/>
    <col min="2567" max="2567" width="6.875" style="1310" customWidth="1"/>
    <col min="2568" max="2568" width="8.75" style="1310" customWidth="1"/>
    <col min="2569" max="2569" width="5.875" style="1310" customWidth="1"/>
    <col min="2570" max="2570" width="10" style="1310" customWidth="1"/>
    <col min="2571" max="2571" width="10.5" style="1310" customWidth="1"/>
    <col min="2572" max="2572" width="9.25" style="1310" customWidth="1"/>
    <col min="2573" max="2573" width="27.25" style="1310" customWidth="1"/>
    <col min="2574" max="2574" width="18.375" style="1310" customWidth="1"/>
    <col min="2575" max="2576" width="7.75" style="1310" customWidth="1"/>
    <col min="2577" max="2577" width="8.625" style="1310" customWidth="1"/>
    <col min="2578" max="2578" width="6.875" style="1310" customWidth="1"/>
    <col min="2579" max="2816" width="9" style="1310"/>
    <col min="2817" max="2817" width="4" style="1310" customWidth="1"/>
    <col min="2818" max="2818" width="5" style="1310" customWidth="1"/>
    <col min="2819" max="2820" width="14" style="1310" customWidth="1"/>
    <col min="2821" max="2821" width="6.25" style="1310" customWidth="1"/>
    <col min="2822" max="2822" width="17.125" style="1310" customWidth="1"/>
    <col min="2823" max="2823" width="6.875" style="1310" customWidth="1"/>
    <col min="2824" max="2824" width="8.75" style="1310" customWidth="1"/>
    <col min="2825" max="2825" width="5.875" style="1310" customWidth="1"/>
    <col min="2826" max="2826" width="10" style="1310" customWidth="1"/>
    <col min="2827" max="2827" width="10.5" style="1310" customWidth="1"/>
    <col min="2828" max="2828" width="9.25" style="1310" customWidth="1"/>
    <col min="2829" max="2829" width="27.25" style="1310" customWidth="1"/>
    <col min="2830" max="2830" width="18.375" style="1310" customWidth="1"/>
    <col min="2831" max="2832" width="7.75" style="1310" customWidth="1"/>
    <col min="2833" max="2833" width="8.625" style="1310" customWidth="1"/>
    <col min="2834" max="2834" width="6.875" style="1310" customWidth="1"/>
    <col min="2835" max="3072" width="9" style="1310"/>
    <col min="3073" max="3073" width="4" style="1310" customWidth="1"/>
    <col min="3074" max="3074" width="5" style="1310" customWidth="1"/>
    <col min="3075" max="3076" width="14" style="1310" customWidth="1"/>
    <col min="3077" max="3077" width="6.25" style="1310" customWidth="1"/>
    <col min="3078" max="3078" width="17.125" style="1310" customWidth="1"/>
    <col min="3079" max="3079" width="6.875" style="1310" customWidth="1"/>
    <col min="3080" max="3080" width="8.75" style="1310" customWidth="1"/>
    <col min="3081" max="3081" width="5.875" style="1310" customWidth="1"/>
    <col min="3082" max="3082" width="10" style="1310" customWidth="1"/>
    <col min="3083" max="3083" width="10.5" style="1310" customWidth="1"/>
    <col min="3084" max="3084" width="9.25" style="1310" customWidth="1"/>
    <col min="3085" max="3085" width="27.25" style="1310" customWidth="1"/>
    <col min="3086" max="3086" width="18.375" style="1310" customWidth="1"/>
    <col min="3087" max="3088" width="7.75" style="1310" customWidth="1"/>
    <col min="3089" max="3089" width="8.625" style="1310" customWidth="1"/>
    <col min="3090" max="3090" width="6.875" style="1310" customWidth="1"/>
    <col min="3091" max="3328" width="9" style="1310"/>
    <col min="3329" max="3329" width="4" style="1310" customWidth="1"/>
    <col min="3330" max="3330" width="5" style="1310" customWidth="1"/>
    <col min="3331" max="3332" width="14" style="1310" customWidth="1"/>
    <col min="3333" max="3333" width="6.25" style="1310" customWidth="1"/>
    <col min="3334" max="3334" width="17.125" style="1310" customWidth="1"/>
    <col min="3335" max="3335" width="6.875" style="1310" customWidth="1"/>
    <col min="3336" max="3336" width="8.75" style="1310" customWidth="1"/>
    <col min="3337" max="3337" width="5.875" style="1310" customWidth="1"/>
    <col min="3338" max="3338" width="10" style="1310" customWidth="1"/>
    <col min="3339" max="3339" width="10.5" style="1310" customWidth="1"/>
    <col min="3340" max="3340" width="9.25" style="1310" customWidth="1"/>
    <col min="3341" max="3341" width="27.25" style="1310" customWidth="1"/>
    <col min="3342" max="3342" width="18.375" style="1310" customWidth="1"/>
    <col min="3343" max="3344" width="7.75" style="1310" customWidth="1"/>
    <col min="3345" max="3345" width="8.625" style="1310" customWidth="1"/>
    <col min="3346" max="3346" width="6.875" style="1310" customWidth="1"/>
    <col min="3347" max="3584" width="9" style="1310"/>
    <col min="3585" max="3585" width="4" style="1310" customWidth="1"/>
    <col min="3586" max="3586" width="5" style="1310" customWidth="1"/>
    <col min="3587" max="3588" width="14" style="1310" customWidth="1"/>
    <col min="3589" max="3589" width="6.25" style="1310" customWidth="1"/>
    <col min="3590" max="3590" width="17.125" style="1310" customWidth="1"/>
    <col min="3591" max="3591" width="6.875" style="1310" customWidth="1"/>
    <col min="3592" max="3592" width="8.75" style="1310" customWidth="1"/>
    <col min="3593" max="3593" width="5.875" style="1310" customWidth="1"/>
    <col min="3594" max="3594" width="10" style="1310" customWidth="1"/>
    <col min="3595" max="3595" width="10.5" style="1310" customWidth="1"/>
    <col min="3596" max="3596" width="9.25" style="1310" customWidth="1"/>
    <col min="3597" max="3597" width="27.25" style="1310" customWidth="1"/>
    <col min="3598" max="3598" width="18.375" style="1310" customWidth="1"/>
    <col min="3599" max="3600" width="7.75" style="1310" customWidth="1"/>
    <col min="3601" max="3601" width="8.625" style="1310" customWidth="1"/>
    <col min="3602" max="3602" width="6.875" style="1310" customWidth="1"/>
    <col min="3603" max="3840" width="9" style="1310"/>
    <col min="3841" max="3841" width="4" style="1310" customWidth="1"/>
    <col min="3842" max="3842" width="5" style="1310" customWidth="1"/>
    <col min="3843" max="3844" width="14" style="1310" customWidth="1"/>
    <col min="3845" max="3845" width="6.25" style="1310" customWidth="1"/>
    <col min="3846" max="3846" width="17.125" style="1310" customWidth="1"/>
    <col min="3847" max="3847" width="6.875" style="1310" customWidth="1"/>
    <col min="3848" max="3848" width="8.75" style="1310" customWidth="1"/>
    <col min="3849" max="3849" width="5.875" style="1310" customWidth="1"/>
    <col min="3850" max="3850" width="10" style="1310" customWidth="1"/>
    <col min="3851" max="3851" width="10.5" style="1310" customWidth="1"/>
    <col min="3852" max="3852" width="9.25" style="1310" customWidth="1"/>
    <col min="3853" max="3853" width="27.25" style="1310" customWidth="1"/>
    <col min="3854" max="3854" width="18.375" style="1310" customWidth="1"/>
    <col min="3855" max="3856" width="7.75" style="1310" customWidth="1"/>
    <col min="3857" max="3857" width="8.625" style="1310" customWidth="1"/>
    <col min="3858" max="3858" width="6.875" style="1310" customWidth="1"/>
    <col min="3859" max="4096" width="9" style="1310"/>
    <col min="4097" max="4097" width="4" style="1310" customWidth="1"/>
    <col min="4098" max="4098" width="5" style="1310" customWidth="1"/>
    <col min="4099" max="4100" width="14" style="1310" customWidth="1"/>
    <col min="4101" max="4101" width="6.25" style="1310" customWidth="1"/>
    <col min="4102" max="4102" width="17.125" style="1310" customWidth="1"/>
    <col min="4103" max="4103" width="6.875" style="1310" customWidth="1"/>
    <col min="4104" max="4104" width="8.75" style="1310" customWidth="1"/>
    <col min="4105" max="4105" width="5.875" style="1310" customWidth="1"/>
    <col min="4106" max="4106" width="10" style="1310" customWidth="1"/>
    <col min="4107" max="4107" width="10.5" style="1310" customWidth="1"/>
    <col min="4108" max="4108" width="9.25" style="1310" customWidth="1"/>
    <col min="4109" max="4109" width="27.25" style="1310" customWidth="1"/>
    <col min="4110" max="4110" width="18.375" style="1310" customWidth="1"/>
    <col min="4111" max="4112" width="7.75" style="1310" customWidth="1"/>
    <col min="4113" max="4113" width="8.625" style="1310" customWidth="1"/>
    <col min="4114" max="4114" width="6.875" style="1310" customWidth="1"/>
    <col min="4115" max="4352" width="9" style="1310"/>
    <col min="4353" max="4353" width="4" style="1310" customWidth="1"/>
    <col min="4354" max="4354" width="5" style="1310" customWidth="1"/>
    <col min="4355" max="4356" width="14" style="1310" customWidth="1"/>
    <col min="4357" max="4357" width="6.25" style="1310" customWidth="1"/>
    <col min="4358" max="4358" width="17.125" style="1310" customWidth="1"/>
    <col min="4359" max="4359" width="6.875" style="1310" customWidth="1"/>
    <col min="4360" max="4360" width="8.75" style="1310" customWidth="1"/>
    <col min="4361" max="4361" width="5.875" style="1310" customWidth="1"/>
    <col min="4362" max="4362" width="10" style="1310" customWidth="1"/>
    <col min="4363" max="4363" width="10.5" style="1310" customWidth="1"/>
    <col min="4364" max="4364" width="9.25" style="1310" customWidth="1"/>
    <col min="4365" max="4365" width="27.25" style="1310" customWidth="1"/>
    <col min="4366" max="4366" width="18.375" style="1310" customWidth="1"/>
    <col min="4367" max="4368" width="7.75" style="1310" customWidth="1"/>
    <col min="4369" max="4369" width="8.625" style="1310" customWidth="1"/>
    <col min="4370" max="4370" width="6.875" style="1310" customWidth="1"/>
    <col min="4371" max="4608" width="9" style="1310"/>
    <col min="4609" max="4609" width="4" style="1310" customWidth="1"/>
    <col min="4610" max="4610" width="5" style="1310" customWidth="1"/>
    <col min="4611" max="4612" width="14" style="1310" customWidth="1"/>
    <col min="4613" max="4613" width="6.25" style="1310" customWidth="1"/>
    <col min="4614" max="4614" width="17.125" style="1310" customWidth="1"/>
    <col min="4615" max="4615" width="6.875" style="1310" customWidth="1"/>
    <col min="4616" max="4616" width="8.75" style="1310" customWidth="1"/>
    <col min="4617" max="4617" width="5.875" style="1310" customWidth="1"/>
    <col min="4618" max="4618" width="10" style="1310" customWidth="1"/>
    <col min="4619" max="4619" width="10.5" style="1310" customWidth="1"/>
    <col min="4620" max="4620" width="9.25" style="1310" customWidth="1"/>
    <col min="4621" max="4621" width="27.25" style="1310" customWidth="1"/>
    <col min="4622" max="4622" width="18.375" style="1310" customWidth="1"/>
    <col min="4623" max="4624" width="7.75" style="1310" customWidth="1"/>
    <col min="4625" max="4625" width="8.625" style="1310" customWidth="1"/>
    <col min="4626" max="4626" width="6.875" style="1310" customWidth="1"/>
    <col min="4627" max="4864" width="9" style="1310"/>
    <col min="4865" max="4865" width="4" style="1310" customWidth="1"/>
    <col min="4866" max="4866" width="5" style="1310" customWidth="1"/>
    <col min="4867" max="4868" width="14" style="1310" customWidth="1"/>
    <col min="4869" max="4869" width="6.25" style="1310" customWidth="1"/>
    <col min="4870" max="4870" width="17.125" style="1310" customWidth="1"/>
    <col min="4871" max="4871" width="6.875" style="1310" customWidth="1"/>
    <col min="4872" max="4872" width="8.75" style="1310" customWidth="1"/>
    <col min="4873" max="4873" width="5.875" style="1310" customWidth="1"/>
    <col min="4874" max="4874" width="10" style="1310" customWidth="1"/>
    <col min="4875" max="4875" width="10.5" style="1310" customWidth="1"/>
    <col min="4876" max="4876" width="9.25" style="1310" customWidth="1"/>
    <col min="4877" max="4877" width="27.25" style="1310" customWidth="1"/>
    <col min="4878" max="4878" width="18.375" style="1310" customWidth="1"/>
    <col min="4879" max="4880" width="7.75" style="1310" customWidth="1"/>
    <col min="4881" max="4881" width="8.625" style="1310" customWidth="1"/>
    <col min="4882" max="4882" width="6.875" style="1310" customWidth="1"/>
    <col min="4883" max="5120" width="9" style="1310"/>
    <col min="5121" max="5121" width="4" style="1310" customWidth="1"/>
    <col min="5122" max="5122" width="5" style="1310" customWidth="1"/>
    <col min="5123" max="5124" width="14" style="1310" customWidth="1"/>
    <col min="5125" max="5125" width="6.25" style="1310" customWidth="1"/>
    <col min="5126" max="5126" width="17.125" style="1310" customWidth="1"/>
    <col min="5127" max="5127" width="6.875" style="1310" customWidth="1"/>
    <col min="5128" max="5128" width="8.75" style="1310" customWidth="1"/>
    <col min="5129" max="5129" width="5.875" style="1310" customWidth="1"/>
    <col min="5130" max="5130" width="10" style="1310" customWidth="1"/>
    <col min="5131" max="5131" width="10.5" style="1310" customWidth="1"/>
    <col min="5132" max="5132" width="9.25" style="1310" customWidth="1"/>
    <col min="5133" max="5133" width="27.25" style="1310" customWidth="1"/>
    <col min="5134" max="5134" width="18.375" style="1310" customWidth="1"/>
    <col min="5135" max="5136" width="7.75" style="1310" customWidth="1"/>
    <col min="5137" max="5137" width="8.625" style="1310" customWidth="1"/>
    <col min="5138" max="5138" width="6.875" style="1310" customWidth="1"/>
    <col min="5139" max="5376" width="9" style="1310"/>
    <col min="5377" max="5377" width="4" style="1310" customWidth="1"/>
    <col min="5378" max="5378" width="5" style="1310" customWidth="1"/>
    <col min="5379" max="5380" width="14" style="1310" customWidth="1"/>
    <col min="5381" max="5381" width="6.25" style="1310" customWidth="1"/>
    <col min="5382" max="5382" width="17.125" style="1310" customWidth="1"/>
    <col min="5383" max="5383" width="6.875" style="1310" customWidth="1"/>
    <col min="5384" max="5384" width="8.75" style="1310" customWidth="1"/>
    <col min="5385" max="5385" width="5.875" style="1310" customWidth="1"/>
    <col min="5386" max="5386" width="10" style="1310" customWidth="1"/>
    <col min="5387" max="5387" width="10.5" style="1310" customWidth="1"/>
    <col min="5388" max="5388" width="9.25" style="1310" customWidth="1"/>
    <col min="5389" max="5389" width="27.25" style="1310" customWidth="1"/>
    <col min="5390" max="5390" width="18.375" style="1310" customWidth="1"/>
    <col min="5391" max="5392" width="7.75" style="1310" customWidth="1"/>
    <col min="5393" max="5393" width="8.625" style="1310" customWidth="1"/>
    <col min="5394" max="5394" width="6.875" style="1310" customWidth="1"/>
    <col min="5395" max="5632" width="9" style="1310"/>
    <col min="5633" max="5633" width="4" style="1310" customWidth="1"/>
    <col min="5634" max="5634" width="5" style="1310" customWidth="1"/>
    <col min="5635" max="5636" width="14" style="1310" customWidth="1"/>
    <col min="5637" max="5637" width="6.25" style="1310" customWidth="1"/>
    <col min="5638" max="5638" width="17.125" style="1310" customWidth="1"/>
    <col min="5639" max="5639" width="6.875" style="1310" customWidth="1"/>
    <col min="5640" max="5640" width="8.75" style="1310" customWidth="1"/>
    <col min="5641" max="5641" width="5.875" style="1310" customWidth="1"/>
    <col min="5642" max="5642" width="10" style="1310" customWidth="1"/>
    <col min="5643" max="5643" width="10.5" style="1310" customWidth="1"/>
    <col min="5644" max="5644" width="9.25" style="1310" customWidth="1"/>
    <col min="5645" max="5645" width="27.25" style="1310" customWidth="1"/>
    <col min="5646" max="5646" width="18.375" style="1310" customWidth="1"/>
    <col min="5647" max="5648" width="7.75" style="1310" customWidth="1"/>
    <col min="5649" max="5649" width="8.625" style="1310" customWidth="1"/>
    <col min="5650" max="5650" width="6.875" style="1310" customWidth="1"/>
    <col min="5651" max="5888" width="9" style="1310"/>
    <col min="5889" max="5889" width="4" style="1310" customWidth="1"/>
    <col min="5890" max="5890" width="5" style="1310" customWidth="1"/>
    <col min="5891" max="5892" width="14" style="1310" customWidth="1"/>
    <col min="5893" max="5893" width="6.25" style="1310" customWidth="1"/>
    <col min="5894" max="5894" width="17.125" style="1310" customWidth="1"/>
    <col min="5895" max="5895" width="6.875" style="1310" customWidth="1"/>
    <col min="5896" max="5896" width="8.75" style="1310" customWidth="1"/>
    <col min="5897" max="5897" width="5.875" style="1310" customWidth="1"/>
    <col min="5898" max="5898" width="10" style="1310" customWidth="1"/>
    <col min="5899" max="5899" width="10.5" style="1310" customWidth="1"/>
    <col min="5900" max="5900" width="9.25" style="1310" customWidth="1"/>
    <col min="5901" max="5901" width="27.25" style="1310" customWidth="1"/>
    <col min="5902" max="5902" width="18.375" style="1310" customWidth="1"/>
    <col min="5903" max="5904" width="7.75" style="1310" customWidth="1"/>
    <col min="5905" max="5905" width="8.625" style="1310" customWidth="1"/>
    <col min="5906" max="5906" width="6.875" style="1310" customWidth="1"/>
    <col min="5907" max="6144" width="9" style="1310"/>
    <col min="6145" max="6145" width="4" style="1310" customWidth="1"/>
    <col min="6146" max="6146" width="5" style="1310" customWidth="1"/>
    <col min="6147" max="6148" width="14" style="1310" customWidth="1"/>
    <col min="6149" max="6149" width="6.25" style="1310" customWidth="1"/>
    <col min="6150" max="6150" width="17.125" style="1310" customWidth="1"/>
    <col min="6151" max="6151" width="6.875" style="1310" customWidth="1"/>
    <col min="6152" max="6152" width="8.75" style="1310" customWidth="1"/>
    <col min="6153" max="6153" width="5.875" style="1310" customWidth="1"/>
    <col min="6154" max="6154" width="10" style="1310" customWidth="1"/>
    <col min="6155" max="6155" width="10.5" style="1310" customWidth="1"/>
    <col min="6156" max="6156" width="9.25" style="1310" customWidth="1"/>
    <col min="6157" max="6157" width="27.25" style="1310" customWidth="1"/>
    <col min="6158" max="6158" width="18.375" style="1310" customWidth="1"/>
    <col min="6159" max="6160" width="7.75" style="1310" customWidth="1"/>
    <col min="6161" max="6161" width="8.625" style="1310" customWidth="1"/>
    <col min="6162" max="6162" width="6.875" style="1310" customWidth="1"/>
    <col min="6163" max="6400" width="9" style="1310"/>
    <col min="6401" max="6401" width="4" style="1310" customWidth="1"/>
    <col min="6402" max="6402" width="5" style="1310" customWidth="1"/>
    <col min="6403" max="6404" width="14" style="1310" customWidth="1"/>
    <col min="6405" max="6405" width="6.25" style="1310" customWidth="1"/>
    <col min="6406" max="6406" width="17.125" style="1310" customWidth="1"/>
    <col min="6407" max="6407" width="6.875" style="1310" customWidth="1"/>
    <col min="6408" max="6408" width="8.75" style="1310" customWidth="1"/>
    <col min="6409" max="6409" width="5.875" style="1310" customWidth="1"/>
    <col min="6410" max="6410" width="10" style="1310" customWidth="1"/>
    <col min="6411" max="6411" width="10.5" style="1310" customWidth="1"/>
    <col min="6412" max="6412" width="9.25" style="1310" customWidth="1"/>
    <col min="6413" max="6413" width="27.25" style="1310" customWidth="1"/>
    <col min="6414" max="6414" width="18.375" style="1310" customWidth="1"/>
    <col min="6415" max="6416" width="7.75" style="1310" customWidth="1"/>
    <col min="6417" max="6417" width="8.625" style="1310" customWidth="1"/>
    <col min="6418" max="6418" width="6.875" style="1310" customWidth="1"/>
    <col min="6419" max="6656" width="9" style="1310"/>
    <col min="6657" max="6657" width="4" style="1310" customWidth="1"/>
    <col min="6658" max="6658" width="5" style="1310" customWidth="1"/>
    <col min="6659" max="6660" width="14" style="1310" customWidth="1"/>
    <col min="6661" max="6661" width="6.25" style="1310" customWidth="1"/>
    <col min="6662" max="6662" width="17.125" style="1310" customWidth="1"/>
    <col min="6663" max="6663" width="6.875" style="1310" customWidth="1"/>
    <col min="6664" max="6664" width="8.75" style="1310" customWidth="1"/>
    <col min="6665" max="6665" width="5.875" style="1310" customWidth="1"/>
    <col min="6666" max="6666" width="10" style="1310" customWidth="1"/>
    <col min="6667" max="6667" width="10.5" style="1310" customWidth="1"/>
    <col min="6668" max="6668" width="9.25" style="1310" customWidth="1"/>
    <col min="6669" max="6669" width="27.25" style="1310" customWidth="1"/>
    <col min="6670" max="6670" width="18.375" style="1310" customWidth="1"/>
    <col min="6671" max="6672" width="7.75" style="1310" customWidth="1"/>
    <col min="6673" max="6673" width="8.625" style="1310" customWidth="1"/>
    <col min="6674" max="6674" width="6.875" style="1310" customWidth="1"/>
    <col min="6675" max="6912" width="9" style="1310"/>
    <col min="6913" max="6913" width="4" style="1310" customWidth="1"/>
    <col min="6914" max="6914" width="5" style="1310" customWidth="1"/>
    <col min="6915" max="6916" width="14" style="1310" customWidth="1"/>
    <col min="6917" max="6917" width="6.25" style="1310" customWidth="1"/>
    <col min="6918" max="6918" width="17.125" style="1310" customWidth="1"/>
    <col min="6919" max="6919" width="6.875" style="1310" customWidth="1"/>
    <col min="6920" max="6920" width="8.75" style="1310" customWidth="1"/>
    <col min="6921" max="6921" width="5.875" style="1310" customWidth="1"/>
    <col min="6922" max="6922" width="10" style="1310" customWidth="1"/>
    <col min="6923" max="6923" width="10.5" style="1310" customWidth="1"/>
    <col min="6924" max="6924" width="9.25" style="1310" customWidth="1"/>
    <col min="6925" max="6925" width="27.25" style="1310" customWidth="1"/>
    <col min="6926" max="6926" width="18.375" style="1310" customWidth="1"/>
    <col min="6927" max="6928" width="7.75" style="1310" customWidth="1"/>
    <col min="6929" max="6929" width="8.625" style="1310" customWidth="1"/>
    <col min="6930" max="6930" width="6.875" style="1310" customWidth="1"/>
    <col min="6931" max="7168" width="9" style="1310"/>
    <col min="7169" max="7169" width="4" style="1310" customWidth="1"/>
    <col min="7170" max="7170" width="5" style="1310" customWidth="1"/>
    <col min="7171" max="7172" width="14" style="1310" customWidth="1"/>
    <col min="7173" max="7173" width="6.25" style="1310" customWidth="1"/>
    <col min="7174" max="7174" width="17.125" style="1310" customWidth="1"/>
    <col min="7175" max="7175" width="6.875" style="1310" customWidth="1"/>
    <col min="7176" max="7176" width="8.75" style="1310" customWidth="1"/>
    <col min="7177" max="7177" width="5.875" style="1310" customWidth="1"/>
    <col min="7178" max="7178" width="10" style="1310" customWidth="1"/>
    <col min="7179" max="7179" width="10.5" style="1310" customWidth="1"/>
    <col min="7180" max="7180" width="9.25" style="1310" customWidth="1"/>
    <col min="7181" max="7181" width="27.25" style="1310" customWidth="1"/>
    <col min="7182" max="7182" width="18.375" style="1310" customWidth="1"/>
    <col min="7183" max="7184" width="7.75" style="1310" customWidth="1"/>
    <col min="7185" max="7185" width="8.625" style="1310" customWidth="1"/>
    <col min="7186" max="7186" width="6.875" style="1310" customWidth="1"/>
    <col min="7187" max="7424" width="9" style="1310"/>
    <col min="7425" max="7425" width="4" style="1310" customWidth="1"/>
    <col min="7426" max="7426" width="5" style="1310" customWidth="1"/>
    <col min="7427" max="7428" width="14" style="1310" customWidth="1"/>
    <col min="7429" max="7429" width="6.25" style="1310" customWidth="1"/>
    <col min="7430" max="7430" width="17.125" style="1310" customWidth="1"/>
    <col min="7431" max="7431" width="6.875" style="1310" customWidth="1"/>
    <col min="7432" max="7432" width="8.75" style="1310" customWidth="1"/>
    <col min="7433" max="7433" width="5.875" style="1310" customWidth="1"/>
    <col min="7434" max="7434" width="10" style="1310" customWidth="1"/>
    <col min="7435" max="7435" width="10.5" style="1310" customWidth="1"/>
    <col min="7436" max="7436" width="9.25" style="1310" customWidth="1"/>
    <col min="7437" max="7437" width="27.25" style="1310" customWidth="1"/>
    <col min="7438" max="7438" width="18.375" style="1310" customWidth="1"/>
    <col min="7439" max="7440" width="7.75" style="1310" customWidth="1"/>
    <col min="7441" max="7441" width="8.625" style="1310" customWidth="1"/>
    <col min="7442" max="7442" width="6.875" style="1310" customWidth="1"/>
    <col min="7443" max="7680" width="9" style="1310"/>
    <col min="7681" max="7681" width="4" style="1310" customWidth="1"/>
    <col min="7682" max="7682" width="5" style="1310" customWidth="1"/>
    <col min="7683" max="7684" width="14" style="1310" customWidth="1"/>
    <col min="7685" max="7685" width="6.25" style="1310" customWidth="1"/>
    <col min="7686" max="7686" width="17.125" style="1310" customWidth="1"/>
    <col min="7687" max="7687" width="6.875" style="1310" customWidth="1"/>
    <col min="7688" max="7688" width="8.75" style="1310" customWidth="1"/>
    <col min="7689" max="7689" width="5.875" style="1310" customWidth="1"/>
    <col min="7690" max="7690" width="10" style="1310" customWidth="1"/>
    <col min="7691" max="7691" width="10.5" style="1310" customWidth="1"/>
    <col min="7692" max="7692" width="9.25" style="1310" customWidth="1"/>
    <col min="7693" max="7693" width="27.25" style="1310" customWidth="1"/>
    <col min="7694" max="7694" width="18.375" style="1310" customWidth="1"/>
    <col min="7695" max="7696" width="7.75" style="1310" customWidth="1"/>
    <col min="7697" max="7697" width="8.625" style="1310" customWidth="1"/>
    <col min="7698" max="7698" width="6.875" style="1310" customWidth="1"/>
    <col min="7699" max="7936" width="9" style="1310"/>
    <col min="7937" max="7937" width="4" style="1310" customWidth="1"/>
    <col min="7938" max="7938" width="5" style="1310" customWidth="1"/>
    <col min="7939" max="7940" width="14" style="1310" customWidth="1"/>
    <col min="7941" max="7941" width="6.25" style="1310" customWidth="1"/>
    <col min="7942" max="7942" width="17.125" style="1310" customWidth="1"/>
    <col min="7943" max="7943" width="6.875" style="1310" customWidth="1"/>
    <col min="7944" max="7944" width="8.75" style="1310" customWidth="1"/>
    <col min="7945" max="7945" width="5.875" style="1310" customWidth="1"/>
    <col min="7946" max="7946" width="10" style="1310" customWidth="1"/>
    <col min="7947" max="7947" width="10.5" style="1310" customWidth="1"/>
    <col min="7948" max="7948" width="9.25" style="1310" customWidth="1"/>
    <col min="7949" max="7949" width="27.25" style="1310" customWidth="1"/>
    <col min="7950" max="7950" width="18.375" style="1310" customWidth="1"/>
    <col min="7951" max="7952" width="7.75" style="1310" customWidth="1"/>
    <col min="7953" max="7953" width="8.625" style="1310" customWidth="1"/>
    <col min="7954" max="7954" width="6.875" style="1310" customWidth="1"/>
    <col min="7955" max="8192" width="9" style="1310"/>
    <col min="8193" max="8193" width="4" style="1310" customWidth="1"/>
    <col min="8194" max="8194" width="5" style="1310" customWidth="1"/>
    <col min="8195" max="8196" width="14" style="1310" customWidth="1"/>
    <col min="8197" max="8197" width="6.25" style="1310" customWidth="1"/>
    <col min="8198" max="8198" width="17.125" style="1310" customWidth="1"/>
    <col min="8199" max="8199" width="6.875" style="1310" customWidth="1"/>
    <col min="8200" max="8200" width="8.75" style="1310" customWidth="1"/>
    <col min="8201" max="8201" width="5.875" style="1310" customWidth="1"/>
    <col min="8202" max="8202" width="10" style="1310" customWidth="1"/>
    <col min="8203" max="8203" width="10.5" style="1310" customWidth="1"/>
    <col min="8204" max="8204" width="9.25" style="1310" customWidth="1"/>
    <col min="8205" max="8205" width="27.25" style="1310" customWidth="1"/>
    <col min="8206" max="8206" width="18.375" style="1310" customWidth="1"/>
    <col min="8207" max="8208" width="7.75" style="1310" customWidth="1"/>
    <col min="8209" max="8209" width="8.625" style="1310" customWidth="1"/>
    <col min="8210" max="8210" width="6.875" style="1310" customWidth="1"/>
    <col min="8211" max="8448" width="9" style="1310"/>
    <col min="8449" max="8449" width="4" style="1310" customWidth="1"/>
    <col min="8450" max="8450" width="5" style="1310" customWidth="1"/>
    <col min="8451" max="8452" width="14" style="1310" customWidth="1"/>
    <col min="8453" max="8453" width="6.25" style="1310" customWidth="1"/>
    <col min="8454" max="8454" width="17.125" style="1310" customWidth="1"/>
    <col min="8455" max="8455" width="6.875" style="1310" customWidth="1"/>
    <col min="8456" max="8456" width="8.75" style="1310" customWidth="1"/>
    <col min="8457" max="8457" width="5.875" style="1310" customWidth="1"/>
    <col min="8458" max="8458" width="10" style="1310" customWidth="1"/>
    <col min="8459" max="8459" width="10.5" style="1310" customWidth="1"/>
    <col min="8460" max="8460" width="9.25" style="1310" customWidth="1"/>
    <col min="8461" max="8461" width="27.25" style="1310" customWidth="1"/>
    <col min="8462" max="8462" width="18.375" style="1310" customWidth="1"/>
    <col min="8463" max="8464" width="7.75" style="1310" customWidth="1"/>
    <col min="8465" max="8465" width="8.625" style="1310" customWidth="1"/>
    <col min="8466" max="8466" width="6.875" style="1310" customWidth="1"/>
    <col min="8467" max="8704" width="9" style="1310"/>
    <col min="8705" max="8705" width="4" style="1310" customWidth="1"/>
    <col min="8706" max="8706" width="5" style="1310" customWidth="1"/>
    <col min="8707" max="8708" width="14" style="1310" customWidth="1"/>
    <col min="8709" max="8709" width="6.25" style="1310" customWidth="1"/>
    <col min="8710" max="8710" width="17.125" style="1310" customWidth="1"/>
    <col min="8711" max="8711" width="6.875" style="1310" customWidth="1"/>
    <col min="8712" max="8712" width="8.75" style="1310" customWidth="1"/>
    <col min="8713" max="8713" width="5.875" style="1310" customWidth="1"/>
    <col min="8714" max="8714" width="10" style="1310" customWidth="1"/>
    <col min="8715" max="8715" width="10.5" style="1310" customWidth="1"/>
    <col min="8716" max="8716" width="9.25" style="1310" customWidth="1"/>
    <col min="8717" max="8717" width="27.25" style="1310" customWidth="1"/>
    <col min="8718" max="8718" width="18.375" style="1310" customWidth="1"/>
    <col min="8719" max="8720" width="7.75" style="1310" customWidth="1"/>
    <col min="8721" max="8721" width="8.625" style="1310" customWidth="1"/>
    <col min="8722" max="8722" width="6.875" style="1310" customWidth="1"/>
    <col min="8723" max="8960" width="9" style="1310"/>
    <col min="8961" max="8961" width="4" style="1310" customWidth="1"/>
    <col min="8962" max="8962" width="5" style="1310" customWidth="1"/>
    <col min="8963" max="8964" width="14" style="1310" customWidth="1"/>
    <col min="8965" max="8965" width="6.25" style="1310" customWidth="1"/>
    <col min="8966" max="8966" width="17.125" style="1310" customWidth="1"/>
    <col min="8967" max="8967" width="6.875" style="1310" customWidth="1"/>
    <col min="8968" max="8968" width="8.75" style="1310" customWidth="1"/>
    <col min="8969" max="8969" width="5.875" style="1310" customWidth="1"/>
    <col min="8970" max="8970" width="10" style="1310" customWidth="1"/>
    <col min="8971" max="8971" width="10.5" style="1310" customWidth="1"/>
    <col min="8972" max="8972" width="9.25" style="1310" customWidth="1"/>
    <col min="8973" max="8973" width="27.25" style="1310" customWidth="1"/>
    <col min="8974" max="8974" width="18.375" style="1310" customWidth="1"/>
    <col min="8975" max="8976" width="7.75" style="1310" customWidth="1"/>
    <col min="8977" max="8977" width="8.625" style="1310" customWidth="1"/>
    <col min="8978" max="8978" width="6.875" style="1310" customWidth="1"/>
    <col min="8979" max="9216" width="9" style="1310"/>
    <col min="9217" max="9217" width="4" style="1310" customWidth="1"/>
    <col min="9218" max="9218" width="5" style="1310" customWidth="1"/>
    <col min="9219" max="9220" width="14" style="1310" customWidth="1"/>
    <col min="9221" max="9221" width="6.25" style="1310" customWidth="1"/>
    <col min="9222" max="9222" width="17.125" style="1310" customWidth="1"/>
    <col min="9223" max="9223" width="6.875" style="1310" customWidth="1"/>
    <col min="9224" max="9224" width="8.75" style="1310" customWidth="1"/>
    <col min="9225" max="9225" width="5.875" style="1310" customWidth="1"/>
    <col min="9226" max="9226" width="10" style="1310" customWidth="1"/>
    <col min="9227" max="9227" width="10.5" style="1310" customWidth="1"/>
    <col min="9228" max="9228" width="9.25" style="1310" customWidth="1"/>
    <col min="9229" max="9229" width="27.25" style="1310" customWidth="1"/>
    <col min="9230" max="9230" width="18.375" style="1310" customWidth="1"/>
    <col min="9231" max="9232" width="7.75" style="1310" customWidth="1"/>
    <col min="9233" max="9233" width="8.625" style="1310" customWidth="1"/>
    <col min="9234" max="9234" width="6.875" style="1310" customWidth="1"/>
    <col min="9235" max="9472" width="9" style="1310"/>
    <col min="9473" max="9473" width="4" style="1310" customWidth="1"/>
    <col min="9474" max="9474" width="5" style="1310" customWidth="1"/>
    <col min="9475" max="9476" width="14" style="1310" customWidth="1"/>
    <col min="9477" max="9477" width="6.25" style="1310" customWidth="1"/>
    <col min="9478" max="9478" width="17.125" style="1310" customWidth="1"/>
    <col min="9479" max="9479" width="6.875" style="1310" customWidth="1"/>
    <col min="9480" max="9480" width="8.75" style="1310" customWidth="1"/>
    <col min="9481" max="9481" width="5.875" style="1310" customWidth="1"/>
    <col min="9482" max="9482" width="10" style="1310" customWidth="1"/>
    <col min="9483" max="9483" width="10.5" style="1310" customWidth="1"/>
    <col min="9484" max="9484" width="9.25" style="1310" customWidth="1"/>
    <col min="9485" max="9485" width="27.25" style="1310" customWidth="1"/>
    <col min="9486" max="9486" width="18.375" style="1310" customWidth="1"/>
    <col min="9487" max="9488" width="7.75" style="1310" customWidth="1"/>
    <col min="9489" max="9489" width="8.625" style="1310" customWidth="1"/>
    <col min="9490" max="9490" width="6.875" style="1310" customWidth="1"/>
    <col min="9491" max="9728" width="9" style="1310"/>
    <col min="9729" max="9729" width="4" style="1310" customWidth="1"/>
    <col min="9730" max="9730" width="5" style="1310" customWidth="1"/>
    <col min="9731" max="9732" width="14" style="1310" customWidth="1"/>
    <col min="9733" max="9733" width="6.25" style="1310" customWidth="1"/>
    <col min="9734" max="9734" width="17.125" style="1310" customWidth="1"/>
    <col min="9735" max="9735" width="6.875" style="1310" customWidth="1"/>
    <col min="9736" max="9736" width="8.75" style="1310" customWidth="1"/>
    <col min="9737" max="9737" width="5.875" style="1310" customWidth="1"/>
    <col min="9738" max="9738" width="10" style="1310" customWidth="1"/>
    <col min="9739" max="9739" width="10.5" style="1310" customWidth="1"/>
    <col min="9740" max="9740" width="9.25" style="1310" customWidth="1"/>
    <col min="9741" max="9741" width="27.25" style="1310" customWidth="1"/>
    <col min="9742" max="9742" width="18.375" style="1310" customWidth="1"/>
    <col min="9743" max="9744" width="7.75" style="1310" customWidth="1"/>
    <col min="9745" max="9745" width="8.625" style="1310" customWidth="1"/>
    <col min="9746" max="9746" width="6.875" style="1310" customWidth="1"/>
    <col min="9747" max="9984" width="9" style="1310"/>
    <col min="9985" max="9985" width="4" style="1310" customWidth="1"/>
    <col min="9986" max="9986" width="5" style="1310" customWidth="1"/>
    <col min="9987" max="9988" width="14" style="1310" customWidth="1"/>
    <col min="9989" max="9989" width="6.25" style="1310" customWidth="1"/>
    <col min="9990" max="9990" width="17.125" style="1310" customWidth="1"/>
    <col min="9991" max="9991" width="6.875" style="1310" customWidth="1"/>
    <col min="9992" max="9992" width="8.75" style="1310" customWidth="1"/>
    <col min="9993" max="9993" width="5.875" style="1310" customWidth="1"/>
    <col min="9994" max="9994" width="10" style="1310" customWidth="1"/>
    <col min="9995" max="9995" width="10.5" style="1310" customWidth="1"/>
    <col min="9996" max="9996" width="9.25" style="1310" customWidth="1"/>
    <col min="9997" max="9997" width="27.25" style="1310" customWidth="1"/>
    <col min="9998" max="9998" width="18.375" style="1310" customWidth="1"/>
    <col min="9999" max="10000" width="7.75" style="1310" customWidth="1"/>
    <col min="10001" max="10001" width="8.625" style="1310" customWidth="1"/>
    <col min="10002" max="10002" width="6.875" style="1310" customWidth="1"/>
    <col min="10003" max="10240" width="9" style="1310"/>
    <col min="10241" max="10241" width="4" style="1310" customWidth="1"/>
    <col min="10242" max="10242" width="5" style="1310" customWidth="1"/>
    <col min="10243" max="10244" width="14" style="1310" customWidth="1"/>
    <col min="10245" max="10245" width="6.25" style="1310" customWidth="1"/>
    <col min="10246" max="10246" width="17.125" style="1310" customWidth="1"/>
    <col min="10247" max="10247" width="6.875" style="1310" customWidth="1"/>
    <col min="10248" max="10248" width="8.75" style="1310" customWidth="1"/>
    <col min="10249" max="10249" width="5.875" style="1310" customWidth="1"/>
    <col min="10250" max="10250" width="10" style="1310" customWidth="1"/>
    <col min="10251" max="10251" width="10.5" style="1310" customWidth="1"/>
    <col min="10252" max="10252" width="9.25" style="1310" customWidth="1"/>
    <col min="10253" max="10253" width="27.25" style="1310" customWidth="1"/>
    <col min="10254" max="10254" width="18.375" style="1310" customWidth="1"/>
    <col min="10255" max="10256" width="7.75" style="1310" customWidth="1"/>
    <col min="10257" max="10257" width="8.625" style="1310" customWidth="1"/>
    <col min="10258" max="10258" width="6.875" style="1310" customWidth="1"/>
    <col min="10259" max="10496" width="9" style="1310"/>
    <col min="10497" max="10497" width="4" style="1310" customWidth="1"/>
    <col min="10498" max="10498" width="5" style="1310" customWidth="1"/>
    <col min="10499" max="10500" width="14" style="1310" customWidth="1"/>
    <col min="10501" max="10501" width="6.25" style="1310" customWidth="1"/>
    <col min="10502" max="10502" width="17.125" style="1310" customWidth="1"/>
    <col min="10503" max="10503" width="6.875" style="1310" customWidth="1"/>
    <col min="10504" max="10504" width="8.75" style="1310" customWidth="1"/>
    <col min="10505" max="10505" width="5.875" style="1310" customWidth="1"/>
    <col min="10506" max="10506" width="10" style="1310" customWidth="1"/>
    <col min="10507" max="10507" width="10.5" style="1310" customWidth="1"/>
    <col min="10508" max="10508" width="9.25" style="1310" customWidth="1"/>
    <col min="10509" max="10509" width="27.25" style="1310" customWidth="1"/>
    <col min="10510" max="10510" width="18.375" style="1310" customWidth="1"/>
    <col min="10511" max="10512" width="7.75" style="1310" customWidth="1"/>
    <col min="10513" max="10513" width="8.625" style="1310" customWidth="1"/>
    <col min="10514" max="10514" width="6.875" style="1310" customWidth="1"/>
    <col min="10515" max="10752" width="9" style="1310"/>
    <col min="10753" max="10753" width="4" style="1310" customWidth="1"/>
    <col min="10754" max="10754" width="5" style="1310" customWidth="1"/>
    <col min="10755" max="10756" width="14" style="1310" customWidth="1"/>
    <col min="10757" max="10757" width="6.25" style="1310" customWidth="1"/>
    <col min="10758" max="10758" width="17.125" style="1310" customWidth="1"/>
    <col min="10759" max="10759" width="6.875" style="1310" customWidth="1"/>
    <col min="10760" max="10760" width="8.75" style="1310" customWidth="1"/>
    <col min="10761" max="10761" width="5.875" style="1310" customWidth="1"/>
    <col min="10762" max="10762" width="10" style="1310" customWidth="1"/>
    <col min="10763" max="10763" width="10.5" style="1310" customWidth="1"/>
    <col min="10764" max="10764" width="9.25" style="1310" customWidth="1"/>
    <col min="10765" max="10765" width="27.25" style="1310" customWidth="1"/>
    <col min="10766" max="10766" width="18.375" style="1310" customWidth="1"/>
    <col min="10767" max="10768" width="7.75" style="1310" customWidth="1"/>
    <col min="10769" max="10769" width="8.625" style="1310" customWidth="1"/>
    <col min="10770" max="10770" width="6.875" style="1310" customWidth="1"/>
    <col min="10771" max="11008" width="9" style="1310"/>
    <col min="11009" max="11009" width="4" style="1310" customWidth="1"/>
    <col min="11010" max="11010" width="5" style="1310" customWidth="1"/>
    <col min="11011" max="11012" width="14" style="1310" customWidth="1"/>
    <col min="11013" max="11013" width="6.25" style="1310" customWidth="1"/>
    <col min="11014" max="11014" width="17.125" style="1310" customWidth="1"/>
    <col min="11015" max="11015" width="6.875" style="1310" customWidth="1"/>
    <col min="11016" max="11016" width="8.75" style="1310" customWidth="1"/>
    <col min="11017" max="11017" width="5.875" style="1310" customWidth="1"/>
    <col min="11018" max="11018" width="10" style="1310" customWidth="1"/>
    <col min="11019" max="11019" width="10.5" style="1310" customWidth="1"/>
    <col min="11020" max="11020" width="9.25" style="1310" customWidth="1"/>
    <col min="11021" max="11021" width="27.25" style="1310" customWidth="1"/>
    <col min="11022" max="11022" width="18.375" style="1310" customWidth="1"/>
    <col min="11023" max="11024" width="7.75" style="1310" customWidth="1"/>
    <col min="11025" max="11025" width="8.625" style="1310" customWidth="1"/>
    <col min="11026" max="11026" width="6.875" style="1310" customWidth="1"/>
    <col min="11027" max="11264" width="9" style="1310"/>
    <col min="11265" max="11265" width="4" style="1310" customWidth="1"/>
    <col min="11266" max="11266" width="5" style="1310" customWidth="1"/>
    <col min="11267" max="11268" width="14" style="1310" customWidth="1"/>
    <col min="11269" max="11269" width="6.25" style="1310" customWidth="1"/>
    <col min="11270" max="11270" width="17.125" style="1310" customWidth="1"/>
    <col min="11271" max="11271" width="6.875" style="1310" customWidth="1"/>
    <col min="11272" max="11272" width="8.75" style="1310" customWidth="1"/>
    <col min="11273" max="11273" width="5.875" style="1310" customWidth="1"/>
    <col min="11274" max="11274" width="10" style="1310" customWidth="1"/>
    <col min="11275" max="11275" width="10.5" style="1310" customWidth="1"/>
    <col min="11276" max="11276" width="9.25" style="1310" customWidth="1"/>
    <col min="11277" max="11277" width="27.25" style="1310" customWidth="1"/>
    <col min="11278" max="11278" width="18.375" style="1310" customWidth="1"/>
    <col min="11279" max="11280" width="7.75" style="1310" customWidth="1"/>
    <col min="11281" max="11281" width="8.625" style="1310" customWidth="1"/>
    <col min="11282" max="11282" width="6.875" style="1310" customWidth="1"/>
    <col min="11283" max="11520" width="9" style="1310"/>
    <col min="11521" max="11521" width="4" style="1310" customWidth="1"/>
    <col min="11522" max="11522" width="5" style="1310" customWidth="1"/>
    <col min="11523" max="11524" width="14" style="1310" customWidth="1"/>
    <col min="11525" max="11525" width="6.25" style="1310" customWidth="1"/>
    <col min="11526" max="11526" width="17.125" style="1310" customWidth="1"/>
    <col min="11527" max="11527" width="6.875" style="1310" customWidth="1"/>
    <col min="11528" max="11528" width="8.75" style="1310" customWidth="1"/>
    <col min="11529" max="11529" width="5.875" style="1310" customWidth="1"/>
    <col min="11530" max="11530" width="10" style="1310" customWidth="1"/>
    <col min="11531" max="11531" width="10.5" style="1310" customWidth="1"/>
    <col min="11532" max="11532" width="9.25" style="1310" customWidth="1"/>
    <col min="11533" max="11533" width="27.25" style="1310" customWidth="1"/>
    <col min="11534" max="11534" width="18.375" style="1310" customWidth="1"/>
    <col min="11535" max="11536" width="7.75" style="1310" customWidth="1"/>
    <col min="11537" max="11537" width="8.625" style="1310" customWidth="1"/>
    <col min="11538" max="11538" width="6.875" style="1310" customWidth="1"/>
    <col min="11539" max="11776" width="9" style="1310"/>
    <col min="11777" max="11777" width="4" style="1310" customWidth="1"/>
    <col min="11778" max="11778" width="5" style="1310" customWidth="1"/>
    <col min="11779" max="11780" width="14" style="1310" customWidth="1"/>
    <col min="11781" max="11781" width="6.25" style="1310" customWidth="1"/>
    <col min="11782" max="11782" width="17.125" style="1310" customWidth="1"/>
    <col min="11783" max="11783" width="6.875" style="1310" customWidth="1"/>
    <col min="11784" max="11784" width="8.75" style="1310" customWidth="1"/>
    <col min="11785" max="11785" width="5.875" style="1310" customWidth="1"/>
    <col min="11786" max="11786" width="10" style="1310" customWidth="1"/>
    <col min="11787" max="11787" width="10.5" style="1310" customWidth="1"/>
    <col min="11788" max="11788" width="9.25" style="1310" customWidth="1"/>
    <col min="11789" max="11789" width="27.25" style="1310" customWidth="1"/>
    <col min="11790" max="11790" width="18.375" style="1310" customWidth="1"/>
    <col min="11791" max="11792" width="7.75" style="1310" customWidth="1"/>
    <col min="11793" max="11793" width="8.625" style="1310" customWidth="1"/>
    <col min="11794" max="11794" width="6.875" style="1310" customWidth="1"/>
    <col min="11795" max="12032" width="9" style="1310"/>
    <col min="12033" max="12033" width="4" style="1310" customWidth="1"/>
    <col min="12034" max="12034" width="5" style="1310" customWidth="1"/>
    <col min="12035" max="12036" width="14" style="1310" customWidth="1"/>
    <col min="12037" max="12037" width="6.25" style="1310" customWidth="1"/>
    <col min="12038" max="12038" width="17.125" style="1310" customWidth="1"/>
    <col min="12039" max="12039" width="6.875" style="1310" customWidth="1"/>
    <col min="12040" max="12040" width="8.75" style="1310" customWidth="1"/>
    <col min="12041" max="12041" width="5.875" style="1310" customWidth="1"/>
    <col min="12042" max="12042" width="10" style="1310" customWidth="1"/>
    <col min="12043" max="12043" width="10.5" style="1310" customWidth="1"/>
    <col min="12044" max="12044" width="9.25" style="1310" customWidth="1"/>
    <col min="12045" max="12045" width="27.25" style="1310" customWidth="1"/>
    <col min="12046" max="12046" width="18.375" style="1310" customWidth="1"/>
    <col min="12047" max="12048" width="7.75" style="1310" customWidth="1"/>
    <col min="12049" max="12049" width="8.625" style="1310" customWidth="1"/>
    <col min="12050" max="12050" width="6.875" style="1310" customWidth="1"/>
    <col min="12051" max="12288" width="9" style="1310"/>
    <col min="12289" max="12289" width="4" style="1310" customWidth="1"/>
    <col min="12290" max="12290" width="5" style="1310" customWidth="1"/>
    <col min="12291" max="12292" width="14" style="1310" customWidth="1"/>
    <col min="12293" max="12293" width="6.25" style="1310" customWidth="1"/>
    <col min="12294" max="12294" width="17.125" style="1310" customWidth="1"/>
    <col min="12295" max="12295" width="6.875" style="1310" customWidth="1"/>
    <col min="12296" max="12296" width="8.75" style="1310" customWidth="1"/>
    <col min="12297" max="12297" width="5.875" style="1310" customWidth="1"/>
    <col min="12298" max="12298" width="10" style="1310" customWidth="1"/>
    <col min="12299" max="12299" width="10.5" style="1310" customWidth="1"/>
    <col min="12300" max="12300" width="9.25" style="1310" customWidth="1"/>
    <col min="12301" max="12301" width="27.25" style="1310" customWidth="1"/>
    <col min="12302" max="12302" width="18.375" style="1310" customWidth="1"/>
    <col min="12303" max="12304" width="7.75" style="1310" customWidth="1"/>
    <col min="12305" max="12305" width="8.625" style="1310" customWidth="1"/>
    <col min="12306" max="12306" width="6.875" style="1310" customWidth="1"/>
    <col min="12307" max="12544" width="9" style="1310"/>
    <col min="12545" max="12545" width="4" style="1310" customWidth="1"/>
    <col min="12546" max="12546" width="5" style="1310" customWidth="1"/>
    <col min="12547" max="12548" width="14" style="1310" customWidth="1"/>
    <col min="12549" max="12549" width="6.25" style="1310" customWidth="1"/>
    <col min="12550" max="12550" width="17.125" style="1310" customWidth="1"/>
    <col min="12551" max="12551" width="6.875" style="1310" customWidth="1"/>
    <col min="12552" max="12552" width="8.75" style="1310" customWidth="1"/>
    <col min="12553" max="12553" width="5.875" style="1310" customWidth="1"/>
    <col min="12554" max="12554" width="10" style="1310" customWidth="1"/>
    <col min="12555" max="12555" width="10.5" style="1310" customWidth="1"/>
    <col min="12556" max="12556" width="9.25" style="1310" customWidth="1"/>
    <col min="12557" max="12557" width="27.25" style="1310" customWidth="1"/>
    <col min="12558" max="12558" width="18.375" style="1310" customWidth="1"/>
    <col min="12559" max="12560" width="7.75" style="1310" customWidth="1"/>
    <col min="12561" max="12561" width="8.625" style="1310" customWidth="1"/>
    <col min="12562" max="12562" width="6.875" style="1310" customWidth="1"/>
    <col min="12563" max="12800" width="9" style="1310"/>
    <col min="12801" max="12801" width="4" style="1310" customWidth="1"/>
    <col min="12802" max="12802" width="5" style="1310" customWidth="1"/>
    <col min="12803" max="12804" width="14" style="1310" customWidth="1"/>
    <col min="12805" max="12805" width="6.25" style="1310" customWidth="1"/>
    <col min="12806" max="12806" width="17.125" style="1310" customWidth="1"/>
    <col min="12807" max="12807" width="6.875" style="1310" customWidth="1"/>
    <col min="12808" max="12808" width="8.75" style="1310" customWidth="1"/>
    <col min="12809" max="12809" width="5.875" style="1310" customWidth="1"/>
    <col min="12810" max="12810" width="10" style="1310" customWidth="1"/>
    <col min="12811" max="12811" width="10.5" style="1310" customWidth="1"/>
    <col min="12812" max="12812" width="9.25" style="1310" customWidth="1"/>
    <col min="12813" max="12813" width="27.25" style="1310" customWidth="1"/>
    <col min="12814" max="12814" width="18.375" style="1310" customWidth="1"/>
    <col min="12815" max="12816" width="7.75" style="1310" customWidth="1"/>
    <col min="12817" max="12817" width="8.625" style="1310" customWidth="1"/>
    <col min="12818" max="12818" width="6.875" style="1310" customWidth="1"/>
    <col min="12819" max="13056" width="9" style="1310"/>
    <col min="13057" max="13057" width="4" style="1310" customWidth="1"/>
    <col min="13058" max="13058" width="5" style="1310" customWidth="1"/>
    <col min="13059" max="13060" width="14" style="1310" customWidth="1"/>
    <col min="13061" max="13061" width="6.25" style="1310" customWidth="1"/>
    <col min="13062" max="13062" width="17.125" style="1310" customWidth="1"/>
    <col min="13063" max="13063" width="6.875" style="1310" customWidth="1"/>
    <col min="13064" max="13064" width="8.75" style="1310" customWidth="1"/>
    <col min="13065" max="13065" width="5.875" style="1310" customWidth="1"/>
    <col min="13066" max="13066" width="10" style="1310" customWidth="1"/>
    <col min="13067" max="13067" width="10.5" style="1310" customWidth="1"/>
    <col min="13068" max="13068" width="9.25" style="1310" customWidth="1"/>
    <col min="13069" max="13069" width="27.25" style="1310" customWidth="1"/>
    <col min="13070" max="13070" width="18.375" style="1310" customWidth="1"/>
    <col min="13071" max="13072" width="7.75" style="1310" customWidth="1"/>
    <col min="13073" max="13073" width="8.625" style="1310" customWidth="1"/>
    <col min="13074" max="13074" width="6.875" style="1310" customWidth="1"/>
    <col min="13075" max="13312" width="9" style="1310"/>
    <col min="13313" max="13313" width="4" style="1310" customWidth="1"/>
    <col min="13314" max="13314" width="5" style="1310" customWidth="1"/>
    <col min="13315" max="13316" width="14" style="1310" customWidth="1"/>
    <col min="13317" max="13317" width="6.25" style="1310" customWidth="1"/>
    <col min="13318" max="13318" width="17.125" style="1310" customWidth="1"/>
    <col min="13319" max="13319" width="6.875" style="1310" customWidth="1"/>
    <col min="13320" max="13320" width="8.75" style="1310" customWidth="1"/>
    <col min="13321" max="13321" width="5.875" style="1310" customWidth="1"/>
    <col min="13322" max="13322" width="10" style="1310" customWidth="1"/>
    <col min="13323" max="13323" width="10.5" style="1310" customWidth="1"/>
    <col min="13324" max="13324" width="9.25" style="1310" customWidth="1"/>
    <col min="13325" max="13325" width="27.25" style="1310" customWidth="1"/>
    <col min="13326" max="13326" width="18.375" style="1310" customWidth="1"/>
    <col min="13327" max="13328" width="7.75" style="1310" customWidth="1"/>
    <col min="13329" max="13329" width="8.625" style="1310" customWidth="1"/>
    <col min="13330" max="13330" width="6.875" style="1310" customWidth="1"/>
    <col min="13331" max="13568" width="9" style="1310"/>
    <col min="13569" max="13569" width="4" style="1310" customWidth="1"/>
    <col min="13570" max="13570" width="5" style="1310" customWidth="1"/>
    <col min="13571" max="13572" width="14" style="1310" customWidth="1"/>
    <col min="13573" max="13573" width="6.25" style="1310" customWidth="1"/>
    <col min="13574" max="13574" width="17.125" style="1310" customWidth="1"/>
    <col min="13575" max="13575" width="6.875" style="1310" customWidth="1"/>
    <col min="13576" max="13576" width="8.75" style="1310" customWidth="1"/>
    <col min="13577" max="13577" width="5.875" style="1310" customWidth="1"/>
    <col min="13578" max="13578" width="10" style="1310" customWidth="1"/>
    <col min="13579" max="13579" width="10.5" style="1310" customWidth="1"/>
    <col min="13580" max="13580" width="9.25" style="1310" customWidth="1"/>
    <col min="13581" max="13581" width="27.25" style="1310" customWidth="1"/>
    <col min="13582" max="13582" width="18.375" style="1310" customWidth="1"/>
    <col min="13583" max="13584" width="7.75" style="1310" customWidth="1"/>
    <col min="13585" max="13585" width="8.625" style="1310" customWidth="1"/>
    <col min="13586" max="13586" width="6.875" style="1310" customWidth="1"/>
    <col min="13587" max="13824" width="9" style="1310"/>
    <col min="13825" max="13825" width="4" style="1310" customWidth="1"/>
    <col min="13826" max="13826" width="5" style="1310" customWidth="1"/>
    <col min="13827" max="13828" width="14" style="1310" customWidth="1"/>
    <col min="13829" max="13829" width="6.25" style="1310" customWidth="1"/>
    <col min="13830" max="13830" width="17.125" style="1310" customWidth="1"/>
    <col min="13831" max="13831" width="6.875" style="1310" customWidth="1"/>
    <col min="13832" max="13832" width="8.75" style="1310" customWidth="1"/>
    <col min="13833" max="13833" width="5.875" style="1310" customWidth="1"/>
    <col min="13834" max="13834" width="10" style="1310" customWidth="1"/>
    <col min="13835" max="13835" width="10.5" style="1310" customWidth="1"/>
    <col min="13836" max="13836" width="9.25" style="1310" customWidth="1"/>
    <col min="13837" max="13837" width="27.25" style="1310" customWidth="1"/>
    <col min="13838" max="13838" width="18.375" style="1310" customWidth="1"/>
    <col min="13839" max="13840" width="7.75" style="1310" customWidth="1"/>
    <col min="13841" max="13841" width="8.625" style="1310" customWidth="1"/>
    <col min="13842" max="13842" width="6.875" style="1310" customWidth="1"/>
    <col min="13843" max="14080" width="9" style="1310"/>
    <col min="14081" max="14081" width="4" style="1310" customWidth="1"/>
    <col min="14082" max="14082" width="5" style="1310" customWidth="1"/>
    <col min="14083" max="14084" width="14" style="1310" customWidth="1"/>
    <col min="14085" max="14085" width="6.25" style="1310" customWidth="1"/>
    <col min="14086" max="14086" width="17.125" style="1310" customWidth="1"/>
    <col min="14087" max="14087" width="6.875" style="1310" customWidth="1"/>
    <col min="14088" max="14088" width="8.75" style="1310" customWidth="1"/>
    <col min="14089" max="14089" width="5.875" style="1310" customWidth="1"/>
    <col min="14090" max="14090" width="10" style="1310" customWidth="1"/>
    <col min="14091" max="14091" width="10.5" style="1310" customWidth="1"/>
    <col min="14092" max="14092" width="9.25" style="1310" customWidth="1"/>
    <col min="14093" max="14093" width="27.25" style="1310" customWidth="1"/>
    <col min="14094" max="14094" width="18.375" style="1310" customWidth="1"/>
    <col min="14095" max="14096" width="7.75" style="1310" customWidth="1"/>
    <col min="14097" max="14097" width="8.625" style="1310" customWidth="1"/>
    <col min="14098" max="14098" width="6.875" style="1310" customWidth="1"/>
    <col min="14099" max="14336" width="9" style="1310"/>
    <col min="14337" max="14337" width="4" style="1310" customWidth="1"/>
    <col min="14338" max="14338" width="5" style="1310" customWidth="1"/>
    <col min="14339" max="14340" width="14" style="1310" customWidth="1"/>
    <col min="14341" max="14341" width="6.25" style="1310" customWidth="1"/>
    <col min="14342" max="14342" width="17.125" style="1310" customWidth="1"/>
    <col min="14343" max="14343" width="6.875" style="1310" customWidth="1"/>
    <col min="14344" max="14344" width="8.75" style="1310" customWidth="1"/>
    <col min="14345" max="14345" width="5.875" style="1310" customWidth="1"/>
    <col min="14346" max="14346" width="10" style="1310" customWidth="1"/>
    <col min="14347" max="14347" width="10.5" style="1310" customWidth="1"/>
    <col min="14348" max="14348" width="9.25" style="1310" customWidth="1"/>
    <col min="14349" max="14349" width="27.25" style="1310" customWidth="1"/>
    <col min="14350" max="14350" width="18.375" style="1310" customWidth="1"/>
    <col min="14351" max="14352" width="7.75" style="1310" customWidth="1"/>
    <col min="14353" max="14353" width="8.625" style="1310" customWidth="1"/>
    <col min="14354" max="14354" width="6.875" style="1310" customWidth="1"/>
    <col min="14355" max="14592" width="9" style="1310"/>
    <col min="14593" max="14593" width="4" style="1310" customWidth="1"/>
    <col min="14594" max="14594" width="5" style="1310" customWidth="1"/>
    <col min="14595" max="14596" width="14" style="1310" customWidth="1"/>
    <col min="14597" max="14597" width="6.25" style="1310" customWidth="1"/>
    <col min="14598" max="14598" width="17.125" style="1310" customWidth="1"/>
    <col min="14599" max="14599" width="6.875" style="1310" customWidth="1"/>
    <col min="14600" max="14600" width="8.75" style="1310" customWidth="1"/>
    <col min="14601" max="14601" width="5.875" style="1310" customWidth="1"/>
    <col min="14602" max="14602" width="10" style="1310" customWidth="1"/>
    <col min="14603" max="14603" width="10.5" style="1310" customWidth="1"/>
    <col min="14604" max="14604" width="9.25" style="1310" customWidth="1"/>
    <col min="14605" max="14605" width="27.25" style="1310" customWidth="1"/>
    <col min="14606" max="14606" width="18.375" style="1310" customWidth="1"/>
    <col min="14607" max="14608" width="7.75" style="1310" customWidth="1"/>
    <col min="14609" max="14609" width="8.625" style="1310" customWidth="1"/>
    <col min="14610" max="14610" width="6.875" style="1310" customWidth="1"/>
    <col min="14611" max="14848" width="9" style="1310"/>
    <col min="14849" max="14849" width="4" style="1310" customWidth="1"/>
    <col min="14850" max="14850" width="5" style="1310" customWidth="1"/>
    <col min="14851" max="14852" width="14" style="1310" customWidth="1"/>
    <col min="14853" max="14853" width="6.25" style="1310" customWidth="1"/>
    <col min="14854" max="14854" width="17.125" style="1310" customWidth="1"/>
    <col min="14855" max="14855" width="6.875" style="1310" customWidth="1"/>
    <col min="14856" max="14856" width="8.75" style="1310" customWidth="1"/>
    <col min="14857" max="14857" width="5.875" style="1310" customWidth="1"/>
    <col min="14858" max="14858" width="10" style="1310" customWidth="1"/>
    <col min="14859" max="14859" width="10.5" style="1310" customWidth="1"/>
    <col min="14860" max="14860" width="9.25" style="1310" customWidth="1"/>
    <col min="14861" max="14861" width="27.25" style="1310" customWidth="1"/>
    <col min="14862" max="14862" width="18.375" style="1310" customWidth="1"/>
    <col min="14863" max="14864" width="7.75" style="1310" customWidth="1"/>
    <col min="14865" max="14865" width="8.625" style="1310" customWidth="1"/>
    <col min="14866" max="14866" width="6.875" style="1310" customWidth="1"/>
    <col min="14867" max="15104" width="9" style="1310"/>
    <col min="15105" max="15105" width="4" style="1310" customWidth="1"/>
    <col min="15106" max="15106" width="5" style="1310" customWidth="1"/>
    <col min="15107" max="15108" width="14" style="1310" customWidth="1"/>
    <col min="15109" max="15109" width="6.25" style="1310" customWidth="1"/>
    <col min="15110" max="15110" width="17.125" style="1310" customWidth="1"/>
    <col min="15111" max="15111" width="6.875" style="1310" customWidth="1"/>
    <col min="15112" max="15112" width="8.75" style="1310" customWidth="1"/>
    <col min="15113" max="15113" width="5.875" style="1310" customWidth="1"/>
    <col min="15114" max="15114" width="10" style="1310" customWidth="1"/>
    <col min="15115" max="15115" width="10.5" style="1310" customWidth="1"/>
    <col min="15116" max="15116" width="9.25" style="1310" customWidth="1"/>
    <col min="15117" max="15117" width="27.25" style="1310" customWidth="1"/>
    <col min="15118" max="15118" width="18.375" style="1310" customWidth="1"/>
    <col min="15119" max="15120" width="7.75" style="1310" customWidth="1"/>
    <col min="15121" max="15121" width="8.625" style="1310" customWidth="1"/>
    <col min="15122" max="15122" width="6.875" style="1310" customWidth="1"/>
    <col min="15123" max="15360" width="9" style="1310"/>
    <col min="15361" max="15361" width="4" style="1310" customWidth="1"/>
    <col min="15362" max="15362" width="5" style="1310" customWidth="1"/>
    <col min="15363" max="15364" width="14" style="1310" customWidth="1"/>
    <col min="15365" max="15365" width="6.25" style="1310" customWidth="1"/>
    <col min="15366" max="15366" width="17.125" style="1310" customWidth="1"/>
    <col min="15367" max="15367" width="6.875" style="1310" customWidth="1"/>
    <col min="15368" max="15368" width="8.75" style="1310" customWidth="1"/>
    <col min="15369" max="15369" width="5.875" style="1310" customWidth="1"/>
    <col min="15370" max="15370" width="10" style="1310" customWidth="1"/>
    <col min="15371" max="15371" width="10.5" style="1310" customWidth="1"/>
    <col min="15372" max="15372" width="9.25" style="1310" customWidth="1"/>
    <col min="15373" max="15373" width="27.25" style="1310" customWidth="1"/>
    <col min="15374" max="15374" width="18.375" style="1310" customWidth="1"/>
    <col min="15375" max="15376" width="7.75" style="1310" customWidth="1"/>
    <col min="15377" max="15377" width="8.625" style="1310" customWidth="1"/>
    <col min="15378" max="15378" width="6.875" style="1310" customWidth="1"/>
    <col min="15379" max="15616" width="9" style="1310"/>
    <col min="15617" max="15617" width="4" style="1310" customWidth="1"/>
    <col min="15618" max="15618" width="5" style="1310" customWidth="1"/>
    <col min="15619" max="15620" width="14" style="1310" customWidth="1"/>
    <col min="15621" max="15621" width="6.25" style="1310" customWidth="1"/>
    <col min="15622" max="15622" width="17.125" style="1310" customWidth="1"/>
    <col min="15623" max="15623" width="6.875" style="1310" customWidth="1"/>
    <col min="15624" max="15624" width="8.75" style="1310" customWidth="1"/>
    <col min="15625" max="15625" width="5.875" style="1310" customWidth="1"/>
    <col min="15626" max="15626" width="10" style="1310" customWidth="1"/>
    <col min="15627" max="15627" width="10.5" style="1310" customWidth="1"/>
    <col min="15628" max="15628" width="9.25" style="1310" customWidth="1"/>
    <col min="15629" max="15629" width="27.25" style="1310" customWidth="1"/>
    <col min="15630" max="15630" width="18.375" style="1310" customWidth="1"/>
    <col min="15631" max="15632" width="7.75" style="1310" customWidth="1"/>
    <col min="15633" max="15633" width="8.625" style="1310" customWidth="1"/>
    <col min="15634" max="15634" width="6.875" style="1310" customWidth="1"/>
    <col min="15635" max="15872" width="9" style="1310"/>
    <col min="15873" max="15873" width="4" style="1310" customWidth="1"/>
    <col min="15874" max="15874" width="5" style="1310" customWidth="1"/>
    <col min="15875" max="15876" width="14" style="1310" customWidth="1"/>
    <col min="15877" max="15877" width="6.25" style="1310" customWidth="1"/>
    <col min="15878" max="15878" width="17.125" style="1310" customWidth="1"/>
    <col min="15879" max="15879" width="6.875" style="1310" customWidth="1"/>
    <col min="15880" max="15880" width="8.75" style="1310" customWidth="1"/>
    <col min="15881" max="15881" width="5.875" style="1310" customWidth="1"/>
    <col min="15882" max="15882" width="10" style="1310" customWidth="1"/>
    <col min="15883" max="15883" width="10.5" style="1310" customWidth="1"/>
    <col min="15884" max="15884" width="9.25" style="1310" customWidth="1"/>
    <col min="15885" max="15885" width="27.25" style="1310" customWidth="1"/>
    <col min="15886" max="15886" width="18.375" style="1310" customWidth="1"/>
    <col min="15887" max="15888" width="7.75" style="1310" customWidth="1"/>
    <col min="15889" max="15889" width="8.625" style="1310" customWidth="1"/>
    <col min="15890" max="15890" width="6.875" style="1310" customWidth="1"/>
    <col min="15891" max="16128" width="9" style="1310"/>
    <col min="16129" max="16129" width="4" style="1310" customWidth="1"/>
    <col min="16130" max="16130" width="5" style="1310" customWidth="1"/>
    <col min="16131" max="16132" width="14" style="1310" customWidth="1"/>
    <col min="16133" max="16133" width="6.25" style="1310" customWidth="1"/>
    <col min="16134" max="16134" width="17.125" style="1310" customWidth="1"/>
    <col min="16135" max="16135" width="6.875" style="1310" customWidth="1"/>
    <col min="16136" max="16136" width="8.75" style="1310" customWidth="1"/>
    <col min="16137" max="16137" width="5.875" style="1310" customWidth="1"/>
    <col min="16138" max="16138" width="10" style="1310" customWidth="1"/>
    <col min="16139" max="16139" width="10.5" style="1310" customWidth="1"/>
    <col min="16140" max="16140" width="9.25" style="1310" customWidth="1"/>
    <col min="16141" max="16141" width="27.25" style="1310" customWidth="1"/>
    <col min="16142" max="16142" width="18.375" style="1310" customWidth="1"/>
    <col min="16143" max="16144" width="7.75" style="1310" customWidth="1"/>
    <col min="16145" max="16145" width="8.625" style="1310" customWidth="1"/>
    <col min="16146" max="16146" width="6.875" style="1310" customWidth="1"/>
    <col min="16147" max="16384" width="9" style="1310"/>
  </cols>
  <sheetData>
    <row r="1" s="22" customFormat="1" ht="39" customHeight="1" spans="1:27">
      <c r="A1" s="29" t="s">
        <v>5002</v>
      </c>
      <c r="B1" s="29"/>
      <c r="C1" s="29"/>
      <c r="D1" s="29"/>
      <c r="E1" s="29"/>
      <c r="F1" s="29"/>
      <c r="G1" s="29"/>
      <c r="H1" s="29"/>
      <c r="I1" s="29"/>
      <c r="J1" s="128"/>
      <c r="K1" s="29"/>
      <c r="L1" s="29"/>
      <c r="M1" s="29"/>
      <c r="N1" s="29"/>
      <c r="O1" s="29"/>
      <c r="P1" s="29"/>
      <c r="Q1" s="29"/>
      <c r="R1" s="1329"/>
      <c r="V1" s="1199"/>
      <c r="W1" s="1199"/>
      <c r="X1" s="1199"/>
      <c r="Y1" s="1199"/>
      <c r="Z1" s="1199"/>
      <c r="AA1" s="1199"/>
    </row>
    <row r="2" s="1" customFormat="1" ht="24" customHeight="1" spans="1:27">
      <c r="A2" s="30" t="s">
        <v>0</v>
      </c>
      <c r="B2" s="1120" t="s">
        <v>523</v>
      </c>
      <c r="C2" s="30" t="s">
        <v>2</v>
      </c>
      <c r="D2" s="32" t="s">
        <v>5003</v>
      </c>
      <c r="E2" s="32" t="s">
        <v>526</v>
      </c>
      <c r="F2" s="32" t="s">
        <v>3</v>
      </c>
      <c r="G2" s="33" t="s">
        <v>527</v>
      </c>
      <c r="H2" s="34" t="s">
        <v>26</v>
      </c>
      <c r="I2" s="1124" t="s">
        <v>528</v>
      </c>
      <c r="J2" s="1460" t="s">
        <v>30</v>
      </c>
      <c r="K2" s="65" t="s">
        <v>28</v>
      </c>
      <c r="L2" s="30" t="s">
        <v>32</v>
      </c>
      <c r="M2" s="30" t="s">
        <v>1</v>
      </c>
      <c r="N2" s="30" t="s">
        <v>33</v>
      </c>
      <c r="O2" s="30" t="s">
        <v>34</v>
      </c>
      <c r="P2" s="1126" t="s">
        <v>35</v>
      </c>
      <c r="Q2" s="1149" t="s">
        <v>149</v>
      </c>
      <c r="R2" s="30" t="s">
        <v>38</v>
      </c>
      <c r="V2" s="602"/>
      <c r="W2" s="602"/>
      <c r="X2" s="602"/>
      <c r="Y2" s="602"/>
      <c r="Z2" s="602"/>
      <c r="AA2" s="602"/>
    </row>
    <row r="3" s="10" customFormat="1" ht="18" customHeight="1" spans="1:27">
      <c r="A3" s="35">
        <v>1</v>
      </c>
      <c r="B3" s="149" t="s">
        <v>5004</v>
      </c>
      <c r="C3" s="35" t="s">
        <v>5005</v>
      </c>
      <c r="D3" s="43" t="s">
        <v>573</v>
      </c>
      <c r="E3" s="43">
        <v>336300</v>
      </c>
      <c r="F3" s="322" t="s">
        <v>5006</v>
      </c>
      <c r="G3" s="47">
        <v>41584</v>
      </c>
      <c r="H3" s="51">
        <v>41591</v>
      </c>
      <c r="I3" s="97"/>
      <c r="J3" s="157">
        <v>41661</v>
      </c>
      <c r="K3" s="97" t="s">
        <v>5007</v>
      </c>
      <c r="L3" s="175" t="s">
        <v>5008</v>
      </c>
      <c r="M3" s="35" t="s">
        <v>5009</v>
      </c>
      <c r="N3" s="35" t="s">
        <v>89</v>
      </c>
      <c r="O3" s="310">
        <v>41635</v>
      </c>
      <c r="P3" s="176">
        <v>41635</v>
      </c>
      <c r="Q3" s="1150" t="s">
        <v>106</v>
      </c>
      <c r="R3" s="181" t="s">
        <v>582</v>
      </c>
      <c r="S3" s="185">
        <v>359000</v>
      </c>
      <c r="V3" s="186"/>
      <c r="W3" s="186"/>
      <c r="X3" s="186"/>
      <c r="Y3" s="186"/>
      <c r="Z3" s="186"/>
      <c r="AA3" s="186"/>
    </row>
    <row r="4" s="10" customFormat="1" ht="18" customHeight="1" spans="1:27">
      <c r="A4" s="35">
        <v>2</v>
      </c>
      <c r="B4" s="149" t="s">
        <v>5010</v>
      </c>
      <c r="C4" s="35" t="s">
        <v>5011</v>
      </c>
      <c r="D4" s="43" t="s">
        <v>573</v>
      </c>
      <c r="E4" s="43">
        <f>285000+23800</f>
        <v>308800</v>
      </c>
      <c r="F4" s="322" t="s">
        <v>5012</v>
      </c>
      <c r="G4" s="47">
        <v>41642</v>
      </c>
      <c r="H4" s="51">
        <v>41645</v>
      </c>
      <c r="I4" s="156" t="s">
        <v>5013</v>
      </c>
      <c r="J4" s="157">
        <v>41695</v>
      </c>
      <c r="K4" s="97" t="s">
        <v>5014</v>
      </c>
      <c r="L4" s="175" t="s">
        <v>5015</v>
      </c>
      <c r="M4" s="35" t="s">
        <v>5016</v>
      </c>
      <c r="N4" s="35" t="s">
        <v>89</v>
      </c>
      <c r="O4" s="310">
        <v>41661</v>
      </c>
      <c r="P4" s="176">
        <v>41661</v>
      </c>
      <c r="Q4" s="1150" t="s">
        <v>106</v>
      </c>
      <c r="R4" s="181" t="s">
        <v>582</v>
      </c>
      <c r="S4" s="185"/>
      <c r="V4" s="186"/>
      <c r="W4" s="186"/>
      <c r="X4" s="186"/>
      <c r="Y4" s="186"/>
      <c r="Z4" s="186"/>
      <c r="AA4" s="186"/>
    </row>
    <row r="5" s="10" customFormat="1" ht="18" customHeight="1" spans="1:27">
      <c r="A5" s="35">
        <v>3</v>
      </c>
      <c r="B5" s="149" t="s">
        <v>5004</v>
      </c>
      <c r="C5" s="35" t="s">
        <v>5005</v>
      </c>
      <c r="D5" s="43" t="s">
        <v>5017</v>
      </c>
      <c r="E5" s="43">
        <v>336300</v>
      </c>
      <c r="F5" s="322" t="s">
        <v>5018</v>
      </c>
      <c r="G5" s="47">
        <v>41642</v>
      </c>
      <c r="H5" s="51">
        <v>41645</v>
      </c>
      <c r="I5" s="156"/>
      <c r="J5" s="157">
        <v>41695</v>
      </c>
      <c r="K5" s="97" t="s">
        <v>5019</v>
      </c>
      <c r="L5" s="175" t="s">
        <v>5020</v>
      </c>
      <c r="M5" s="35" t="s">
        <v>5021</v>
      </c>
      <c r="N5" s="35" t="s">
        <v>89</v>
      </c>
      <c r="O5" s="310">
        <v>41683</v>
      </c>
      <c r="P5" s="176">
        <v>41683</v>
      </c>
      <c r="Q5" s="1150" t="s">
        <v>1447</v>
      </c>
      <c r="R5" s="247" t="s">
        <v>582</v>
      </c>
      <c r="S5" s="185"/>
      <c r="V5" s="186"/>
      <c r="W5" s="186"/>
      <c r="X5" s="186"/>
      <c r="Y5" s="186"/>
      <c r="Z5" s="186"/>
      <c r="AA5" s="186"/>
    </row>
    <row r="6" s="10" customFormat="1" ht="18" customHeight="1" spans="1:27">
      <c r="A6" s="35">
        <v>4</v>
      </c>
      <c r="B6" s="149" t="s">
        <v>5004</v>
      </c>
      <c r="C6" s="35" t="s">
        <v>5005</v>
      </c>
      <c r="D6" s="55" t="s">
        <v>5022</v>
      </c>
      <c r="E6" s="55">
        <v>336300</v>
      </c>
      <c r="F6" s="322" t="s">
        <v>5023</v>
      </c>
      <c r="G6" s="44">
        <v>41655</v>
      </c>
      <c r="H6" s="56">
        <v>41681</v>
      </c>
      <c r="I6" s="156"/>
      <c r="J6" s="157">
        <v>41695</v>
      </c>
      <c r="K6" s="97" t="s">
        <v>5019</v>
      </c>
      <c r="L6" s="175" t="s">
        <v>5024</v>
      </c>
      <c r="M6" s="35" t="s">
        <v>916</v>
      </c>
      <c r="N6" s="35" t="s">
        <v>89</v>
      </c>
      <c r="O6" s="310">
        <v>41683</v>
      </c>
      <c r="P6" s="176">
        <v>41683</v>
      </c>
      <c r="Q6" s="1150" t="s">
        <v>1447</v>
      </c>
      <c r="R6" s="246" t="s">
        <v>582</v>
      </c>
      <c r="S6" s="185"/>
      <c r="V6" s="186"/>
      <c r="W6" s="186"/>
      <c r="X6" s="186"/>
      <c r="Y6" s="186"/>
      <c r="Z6" s="186"/>
      <c r="AA6" s="186"/>
    </row>
    <row r="7" s="10" customFormat="1" ht="18" customHeight="1" spans="1:27">
      <c r="A7" s="35">
        <v>5</v>
      </c>
      <c r="B7" s="149" t="s">
        <v>5010</v>
      </c>
      <c r="C7" s="35" t="s">
        <v>5011</v>
      </c>
      <c r="D7" s="55" t="s">
        <v>573</v>
      </c>
      <c r="E7" s="55">
        <v>285000</v>
      </c>
      <c r="F7" s="35" t="s">
        <v>5025</v>
      </c>
      <c r="G7" s="44">
        <v>41655</v>
      </c>
      <c r="H7" s="56">
        <v>41681</v>
      </c>
      <c r="I7" s="156"/>
      <c r="J7" s="157">
        <v>41695</v>
      </c>
      <c r="K7" s="97" t="s">
        <v>5014</v>
      </c>
      <c r="L7" s="175" t="s">
        <v>5026</v>
      </c>
      <c r="M7" s="35" t="s">
        <v>5027</v>
      </c>
      <c r="N7" s="35" t="s">
        <v>84</v>
      </c>
      <c r="O7" s="310">
        <v>41678</v>
      </c>
      <c r="P7" s="176">
        <v>41678</v>
      </c>
      <c r="Q7" s="1150" t="s">
        <v>1447</v>
      </c>
      <c r="R7" s="246" t="s">
        <v>582</v>
      </c>
      <c r="S7" s="185"/>
      <c r="V7" s="186"/>
      <c r="W7" s="186"/>
      <c r="X7" s="186"/>
      <c r="Y7" s="186"/>
      <c r="Z7" s="186"/>
      <c r="AA7" s="186"/>
    </row>
    <row r="8" s="10" customFormat="1" ht="18" customHeight="1" spans="1:27">
      <c r="A8" s="35">
        <v>6</v>
      </c>
      <c r="B8" s="149" t="s">
        <v>5028</v>
      </c>
      <c r="C8" s="35" t="s">
        <v>5029</v>
      </c>
      <c r="D8" s="43" t="s">
        <v>573</v>
      </c>
      <c r="E8" s="43">
        <v>318500</v>
      </c>
      <c r="F8" s="322" t="s">
        <v>5030</v>
      </c>
      <c r="G8" s="47">
        <v>41649</v>
      </c>
      <c r="H8" s="51">
        <v>41653</v>
      </c>
      <c r="I8" s="156"/>
      <c r="J8" s="157">
        <v>41695</v>
      </c>
      <c r="K8" s="97" t="s">
        <v>5031</v>
      </c>
      <c r="L8" s="1461" t="s">
        <v>5032</v>
      </c>
      <c r="M8" s="1462" t="s">
        <v>5027</v>
      </c>
      <c r="N8" s="1462" t="s">
        <v>84</v>
      </c>
      <c r="O8" s="670">
        <v>41686</v>
      </c>
      <c r="P8" s="1463">
        <v>41686</v>
      </c>
      <c r="Q8" s="1461" t="s">
        <v>106</v>
      </c>
      <c r="R8" s="1465" t="s">
        <v>582</v>
      </c>
      <c r="S8" s="185"/>
      <c r="V8" s="186"/>
      <c r="W8" s="186"/>
      <c r="X8" s="186"/>
      <c r="Y8" s="186"/>
      <c r="Z8" s="186"/>
      <c r="AA8" s="186"/>
    </row>
    <row r="9" s="10" customFormat="1" ht="18" customHeight="1" spans="1:27">
      <c r="A9" s="35">
        <v>7</v>
      </c>
      <c r="B9" s="149" t="s">
        <v>5004</v>
      </c>
      <c r="C9" s="35" t="s">
        <v>5005</v>
      </c>
      <c r="D9" s="43" t="s">
        <v>5022</v>
      </c>
      <c r="E9" s="43">
        <v>336300</v>
      </c>
      <c r="F9" s="322" t="s">
        <v>5033</v>
      </c>
      <c r="G9" s="47">
        <v>41656</v>
      </c>
      <c r="H9" s="51">
        <v>41665</v>
      </c>
      <c r="I9" s="156"/>
      <c r="J9" s="157">
        <v>41695</v>
      </c>
      <c r="K9" s="97" t="s">
        <v>5019</v>
      </c>
      <c r="L9" s="175" t="s">
        <v>5034</v>
      </c>
      <c r="M9" s="35" t="s">
        <v>5035</v>
      </c>
      <c r="N9" s="35" t="s">
        <v>89</v>
      </c>
      <c r="O9" s="310">
        <v>41682</v>
      </c>
      <c r="P9" s="176">
        <v>41682</v>
      </c>
      <c r="Q9" s="1150" t="s">
        <v>106</v>
      </c>
      <c r="R9" s="246" t="s">
        <v>582</v>
      </c>
      <c r="S9" s="185"/>
      <c r="V9" s="186"/>
      <c r="W9" s="186"/>
      <c r="X9" s="186"/>
      <c r="Y9" s="186"/>
      <c r="Z9" s="186"/>
      <c r="AA9" s="186"/>
    </row>
    <row r="10" s="10" customFormat="1" ht="18" customHeight="1" spans="1:27">
      <c r="A10" s="35">
        <v>8</v>
      </c>
      <c r="B10" s="149" t="s">
        <v>5010</v>
      </c>
      <c r="C10" s="35" t="s">
        <v>5011</v>
      </c>
      <c r="D10" s="43" t="s">
        <v>573</v>
      </c>
      <c r="E10" s="43">
        <v>285000</v>
      </c>
      <c r="F10" s="322" t="s">
        <v>5036</v>
      </c>
      <c r="G10" s="47">
        <v>41683</v>
      </c>
      <c r="H10" s="51">
        <v>41692</v>
      </c>
      <c r="I10" s="156"/>
      <c r="J10" s="157">
        <v>41695</v>
      </c>
      <c r="K10" s="97" t="s">
        <v>5037</v>
      </c>
      <c r="L10" s="175" t="s">
        <v>5038</v>
      </c>
      <c r="M10" s="35" t="s">
        <v>916</v>
      </c>
      <c r="N10" s="35" t="s">
        <v>89</v>
      </c>
      <c r="O10" s="310">
        <v>41693</v>
      </c>
      <c r="P10" s="176">
        <v>41693</v>
      </c>
      <c r="Q10" s="1150" t="s">
        <v>1447</v>
      </c>
      <c r="R10" s="246" t="s">
        <v>582</v>
      </c>
      <c r="S10" s="185"/>
      <c r="V10" s="186"/>
      <c r="W10" s="186"/>
      <c r="X10" s="186"/>
      <c r="Y10" s="186"/>
      <c r="Z10" s="186"/>
      <c r="AA10" s="186"/>
    </row>
    <row r="11" s="10" customFormat="1" ht="18" customHeight="1" spans="1:27">
      <c r="A11" s="35">
        <v>9</v>
      </c>
      <c r="B11" s="149" t="s">
        <v>5028</v>
      </c>
      <c r="C11" s="35" t="s">
        <v>5029</v>
      </c>
      <c r="D11" s="43" t="s">
        <v>573</v>
      </c>
      <c r="E11" s="43">
        <v>318500</v>
      </c>
      <c r="F11" s="322" t="s">
        <v>5039</v>
      </c>
      <c r="G11" s="47">
        <v>41679</v>
      </c>
      <c r="H11" s="51">
        <v>41691</v>
      </c>
      <c r="I11" s="156"/>
      <c r="J11" s="157">
        <v>41695</v>
      </c>
      <c r="K11" s="97" t="s">
        <v>5031</v>
      </c>
      <c r="L11" s="175" t="s">
        <v>5040</v>
      </c>
      <c r="M11" s="97" t="s">
        <v>912</v>
      </c>
      <c r="N11" s="97" t="s">
        <v>84</v>
      </c>
      <c r="O11" s="158">
        <v>41693</v>
      </c>
      <c r="P11" s="176">
        <v>41693</v>
      </c>
      <c r="Q11" s="175" t="s">
        <v>106</v>
      </c>
      <c r="R11" s="188" t="s">
        <v>582</v>
      </c>
      <c r="S11" s="185"/>
      <c r="V11" s="186"/>
      <c r="W11" s="186"/>
      <c r="X11" s="186"/>
      <c r="Y11" s="186"/>
      <c r="Z11" s="186"/>
      <c r="AA11" s="186"/>
    </row>
    <row r="12" s="10" customFormat="1" ht="18" customHeight="1" spans="1:27">
      <c r="A12" s="35">
        <v>10</v>
      </c>
      <c r="B12" s="149" t="s">
        <v>5028</v>
      </c>
      <c r="C12" s="35" t="s">
        <v>5029</v>
      </c>
      <c r="D12" s="43" t="s">
        <v>5041</v>
      </c>
      <c r="E12" s="43">
        <v>318500</v>
      </c>
      <c r="F12" s="322" t="s">
        <v>5042</v>
      </c>
      <c r="G12" s="47">
        <v>41685</v>
      </c>
      <c r="H12" s="51">
        <v>41696</v>
      </c>
      <c r="I12" s="156"/>
      <c r="J12" s="157">
        <v>41695</v>
      </c>
      <c r="K12" s="97" t="s">
        <v>5031</v>
      </c>
      <c r="L12" s="1461" t="s">
        <v>5043</v>
      </c>
      <c r="M12" s="1462" t="s">
        <v>5044</v>
      </c>
      <c r="N12" s="1462" t="s">
        <v>84</v>
      </c>
      <c r="O12" s="670">
        <v>41643</v>
      </c>
      <c r="P12" s="1463">
        <v>41686</v>
      </c>
      <c r="Q12" s="1461" t="s">
        <v>106</v>
      </c>
      <c r="R12" s="246" t="s">
        <v>582</v>
      </c>
      <c r="S12" s="185"/>
      <c r="V12" s="186"/>
      <c r="W12" s="186"/>
      <c r="X12" s="186"/>
      <c r="Y12" s="186"/>
      <c r="Z12" s="186"/>
      <c r="AA12" s="186"/>
    </row>
    <row r="13" s="10" customFormat="1" ht="18" customHeight="1" spans="1:27">
      <c r="A13" s="35">
        <v>11</v>
      </c>
      <c r="B13" s="149" t="s">
        <v>5028</v>
      </c>
      <c r="C13" s="35" t="s">
        <v>5029</v>
      </c>
      <c r="D13" s="43" t="s">
        <v>5022</v>
      </c>
      <c r="E13" s="43">
        <v>318500</v>
      </c>
      <c r="F13" s="322" t="s">
        <v>5045</v>
      </c>
      <c r="G13" s="47">
        <v>41685</v>
      </c>
      <c r="H13" s="51">
        <v>41696</v>
      </c>
      <c r="I13" s="156"/>
      <c r="J13" s="157">
        <v>41722</v>
      </c>
      <c r="K13" s="97" t="s">
        <v>5031</v>
      </c>
      <c r="L13" s="175" t="s">
        <v>5046</v>
      </c>
      <c r="M13" s="97" t="s">
        <v>5009</v>
      </c>
      <c r="N13" s="97" t="s">
        <v>89</v>
      </c>
      <c r="O13" s="158">
        <v>41697</v>
      </c>
      <c r="P13" s="176">
        <v>41697</v>
      </c>
      <c r="Q13" s="175" t="s">
        <v>1447</v>
      </c>
      <c r="R13" s="246" t="s">
        <v>582</v>
      </c>
      <c r="S13" s="185"/>
      <c r="V13" s="186"/>
      <c r="W13" s="186"/>
      <c r="X13" s="186"/>
      <c r="Y13" s="186"/>
      <c r="Z13" s="186"/>
      <c r="AA13" s="186"/>
    </row>
    <row r="14" s="10" customFormat="1" ht="18" customHeight="1" spans="1:27">
      <c r="A14" s="35">
        <v>12</v>
      </c>
      <c r="B14" s="149" t="s">
        <v>5004</v>
      </c>
      <c r="C14" s="35" t="s">
        <v>5005</v>
      </c>
      <c r="D14" s="55" t="s">
        <v>573</v>
      </c>
      <c r="E14" s="55">
        <v>336300</v>
      </c>
      <c r="F14" s="35" t="s">
        <v>5047</v>
      </c>
      <c r="G14" s="44">
        <v>41655</v>
      </c>
      <c r="H14" s="56">
        <v>41681</v>
      </c>
      <c r="I14" s="156"/>
      <c r="J14" s="157">
        <v>41722</v>
      </c>
      <c r="K14" s="97" t="s">
        <v>5019</v>
      </c>
      <c r="L14" s="175" t="s">
        <v>5048</v>
      </c>
      <c r="M14" s="35" t="s">
        <v>916</v>
      </c>
      <c r="N14" s="35" t="s">
        <v>89</v>
      </c>
      <c r="O14" s="310">
        <v>41697</v>
      </c>
      <c r="P14" s="176">
        <v>41697</v>
      </c>
      <c r="Q14" s="1150" t="s">
        <v>106</v>
      </c>
      <c r="R14" s="246" t="s">
        <v>582</v>
      </c>
      <c r="S14" s="185"/>
      <c r="V14" s="186"/>
      <c r="W14" s="186"/>
      <c r="X14" s="186"/>
      <c r="Y14" s="186"/>
      <c r="Z14" s="186"/>
      <c r="AA14" s="186"/>
    </row>
    <row r="15" s="10" customFormat="1" ht="18" customHeight="1" spans="1:27">
      <c r="A15" s="35">
        <v>13</v>
      </c>
      <c r="B15" s="149" t="s">
        <v>5004</v>
      </c>
      <c r="C15" s="35" t="s">
        <v>5005</v>
      </c>
      <c r="D15" s="43" t="s">
        <v>5049</v>
      </c>
      <c r="E15" s="43">
        <v>336300</v>
      </c>
      <c r="F15" s="322" t="s">
        <v>5050</v>
      </c>
      <c r="G15" s="47">
        <v>41683</v>
      </c>
      <c r="H15" s="51">
        <v>41692</v>
      </c>
      <c r="I15" s="156" t="s">
        <v>5051</v>
      </c>
      <c r="J15" s="157">
        <v>41722</v>
      </c>
      <c r="K15" s="97" t="s">
        <v>5019</v>
      </c>
      <c r="L15" s="175" t="s">
        <v>5052</v>
      </c>
      <c r="M15" s="35" t="s">
        <v>114</v>
      </c>
      <c r="N15" s="35" t="s">
        <v>59</v>
      </c>
      <c r="O15" s="310">
        <v>41693</v>
      </c>
      <c r="P15" s="176">
        <v>41693</v>
      </c>
      <c r="Q15" s="1150" t="s">
        <v>1447</v>
      </c>
      <c r="R15" s="246" t="s">
        <v>582</v>
      </c>
      <c r="S15" s="185"/>
      <c r="V15" s="186"/>
      <c r="W15" s="186"/>
      <c r="X15" s="186"/>
      <c r="Y15" s="186"/>
      <c r="Z15" s="186"/>
      <c r="AA15" s="186"/>
    </row>
    <row r="16" s="10" customFormat="1" ht="18" customHeight="1" spans="1:27">
      <c r="A16" s="35">
        <v>14</v>
      </c>
      <c r="B16" s="149" t="s">
        <v>5028</v>
      </c>
      <c r="C16" s="35" t="s">
        <v>5029</v>
      </c>
      <c r="D16" s="43" t="s">
        <v>573</v>
      </c>
      <c r="E16" s="43">
        <v>318500</v>
      </c>
      <c r="F16" s="322" t="s">
        <v>5053</v>
      </c>
      <c r="G16" s="47">
        <v>41679</v>
      </c>
      <c r="H16" s="51">
        <v>41691</v>
      </c>
      <c r="I16" s="156"/>
      <c r="J16" s="157">
        <v>41722</v>
      </c>
      <c r="K16" s="97" t="s">
        <v>5031</v>
      </c>
      <c r="L16" s="175" t="s">
        <v>853</v>
      </c>
      <c r="M16" s="97" t="s">
        <v>5054</v>
      </c>
      <c r="N16" s="97" t="s">
        <v>59</v>
      </c>
      <c r="O16" s="158">
        <v>41707</v>
      </c>
      <c r="P16" s="176">
        <v>41708</v>
      </c>
      <c r="Q16" s="175" t="s">
        <v>106</v>
      </c>
      <c r="R16" s="188" t="s">
        <v>582</v>
      </c>
      <c r="S16" s="185"/>
      <c r="V16" s="186"/>
      <c r="W16" s="186"/>
      <c r="X16" s="186"/>
      <c r="Y16" s="186"/>
      <c r="Z16" s="186"/>
      <c r="AA16" s="186"/>
    </row>
    <row r="17" s="10" customFormat="1" ht="18" customHeight="1" spans="1:27">
      <c r="A17" s="35">
        <v>15</v>
      </c>
      <c r="B17" s="149" t="s">
        <v>5010</v>
      </c>
      <c r="C17" s="35" t="s">
        <v>5011</v>
      </c>
      <c r="D17" s="43" t="s">
        <v>573</v>
      </c>
      <c r="E17" s="43">
        <v>285000</v>
      </c>
      <c r="F17" s="322" t="s">
        <v>5055</v>
      </c>
      <c r="G17" s="47">
        <v>41704</v>
      </c>
      <c r="H17" s="51">
        <v>41713</v>
      </c>
      <c r="I17" s="172"/>
      <c r="J17" s="157">
        <v>41722</v>
      </c>
      <c r="K17" s="97" t="s">
        <v>5037</v>
      </c>
      <c r="L17" s="175" t="s">
        <v>5056</v>
      </c>
      <c r="M17" s="35" t="s">
        <v>5057</v>
      </c>
      <c r="N17" s="35" t="s">
        <v>59</v>
      </c>
      <c r="O17" s="310">
        <v>41692</v>
      </c>
      <c r="P17" s="176">
        <v>41692</v>
      </c>
      <c r="Q17" s="1150" t="s">
        <v>1447</v>
      </c>
      <c r="R17" s="246" t="s">
        <v>582</v>
      </c>
      <c r="S17" s="185"/>
      <c r="V17" s="186"/>
      <c r="W17" s="186"/>
      <c r="X17" s="186"/>
      <c r="Y17" s="186"/>
      <c r="Z17" s="186"/>
      <c r="AA17" s="186"/>
    </row>
    <row r="18" s="10" customFormat="1" ht="18" customHeight="1" spans="1:27">
      <c r="A18" s="35">
        <v>16</v>
      </c>
      <c r="B18" s="149" t="s">
        <v>5010</v>
      </c>
      <c r="C18" s="35" t="s">
        <v>5011</v>
      </c>
      <c r="D18" s="43" t="s">
        <v>573</v>
      </c>
      <c r="E18" s="43">
        <v>285000</v>
      </c>
      <c r="F18" s="322" t="s">
        <v>5058</v>
      </c>
      <c r="G18" s="47">
        <v>41683</v>
      </c>
      <c r="H18" s="51">
        <v>41692</v>
      </c>
      <c r="I18" s="156"/>
      <c r="J18" s="157">
        <v>41722</v>
      </c>
      <c r="K18" s="97" t="s">
        <v>5037</v>
      </c>
      <c r="L18" s="175" t="s">
        <v>5059</v>
      </c>
      <c r="M18" s="97" t="s">
        <v>5027</v>
      </c>
      <c r="N18" s="97" t="s">
        <v>84</v>
      </c>
      <c r="O18" s="158">
        <v>41696</v>
      </c>
      <c r="P18" s="176">
        <v>41696</v>
      </c>
      <c r="Q18" s="1150" t="s">
        <v>1447</v>
      </c>
      <c r="R18" s="246" t="s">
        <v>582</v>
      </c>
      <c r="S18" s="185"/>
      <c r="V18" s="186"/>
      <c r="W18" s="186"/>
      <c r="X18" s="186"/>
      <c r="Y18" s="186"/>
      <c r="Z18" s="186"/>
      <c r="AA18" s="186"/>
    </row>
    <row r="19" s="10" customFormat="1" ht="18" customHeight="1" spans="1:27">
      <c r="A19" s="35">
        <v>17</v>
      </c>
      <c r="B19" s="149" t="s">
        <v>5010</v>
      </c>
      <c r="C19" s="35" t="s">
        <v>5011</v>
      </c>
      <c r="D19" s="43" t="s">
        <v>5049</v>
      </c>
      <c r="E19" s="43">
        <v>285000</v>
      </c>
      <c r="F19" s="322" t="s">
        <v>5060</v>
      </c>
      <c r="G19" s="47">
        <v>41683</v>
      </c>
      <c r="H19" s="51">
        <v>41692</v>
      </c>
      <c r="I19" s="156"/>
      <c r="J19" s="157">
        <v>41722</v>
      </c>
      <c r="K19" s="97" t="s">
        <v>5037</v>
      </c>
      <c r="L19" s="85" t="s">
        <v>5061</v>
      </c>
      <c r="M19" s="159" t="s">
        <v>5062</v>
      </c>
      <c r="N19" s="159" t="s">
        <v>641</v>
      </c>
      <c r="O19" s="160">
        <v>41686</v>
      </c>
      <c r="P19" s="161">
        <v>41686</v>
      </c>
      <c r="Q19" s="85" t="s">
        <v>1447</v>
      </c>
      <c r="R19" s="193" t="s">
        <v>582</v>
      </c>
      <c r="S19" s="185"/>
      <c r="V19" s="186"/>
      <c r="W19" s="186"/>
      <c r="X19" s="186"/>
      <c r="Y19" s="186"/>
      <c r="Z19" s="186"/>
      <c r="AA19" s="186"/>
    </row>
    <row r="20" s="10" customFormat="1" ht="18" customHeight="1" spans="1:27">
      <c r="A20" s="35">
        <v>18</v>
      </c>
      <c r="B20" s="149" t="s">
        <v>5028</v>
      </c>
      <c r="C20" s="35" t="s">
        <v>5029</v>
      </c>
      <c r="D20" s="43" t="s">
        <v>5063</v>
      </c>
      <c r="E20" s="43">
        <v>318500</v>
      </c>
      <c r="F20" s="322" t="s">
        <v>5064</v>
      </c>
      <c r="G20" s="47">
        <v>41691</v>
      </c>
      <c r="H20" s="51">
        <v>41697</v>
      </c>
      <c r="I20" s="156"/>
      <c r="J20" s="157">
        <v>41722</v>
      </c>
      <c r="K20" s="97" t="s">
        <v>5031</v>
      </c>
      <c r="L20" s="175" t="s">
        <v>5065</v>
      </c>
      <c r="M20" s="97" t="s">
        <v>5027</v>
      </c>
      <c r="N20" s="97" t="s">
        <v>84</v>
      </c>
      <c r="O20" s="158">
        <v>41706</v>
      </c>
      <c r="P20" s="176">
        <v>41706</v>
      </c>
      <c r="Q20" s="175" t="s">
        <v>106</v>
      </c>
      <c r="R20" s="246" t="s">
        <v>582</v>
      </c>
      <c r="S20" s="185"/>
      <c r="V20" s="186"/>
      <c r="W20" s="186"/>
      <c r="X20" s="186"/>
      <c r="Y20" s="186"/>
      <c r="Z20" s="186"/>
      <c r="AA20" s="186"/>
    </row>
    <row r="21" s="10" customFormat="1" ht="18" customHeight="1" spans="1:27">
      <c r="A21" s="35">
        <v>19</v>
      </c>
      <c r="B21" s="149" t="s">
        <v>5004</v>
      </c>
      <c r="C21" s="35" t="s">
        <v>546</v>
      </c>
      <c r="D21" s="43" t="s">
        <v>589</v>
      </c>
      <c r="E21" s="43">
        <v>336300</v>
      </c>
      <c r="F21" s="322" t="s">
        <v>5066</v>
      </c>
      <c r="G21" s="47">
        <v>41642</v>
      </c>
      <c r="H21" s="51">
        <v>41645</v>
      </c>
      <c r="I21" s="156"/>
      <c r="J21" s="157">
        <v>41722</v>
      </c>
      <c r="K21" s="97" t="s">
        <v>5019</v>
      </c>
      <c r="L21" s="175" t="s">
        <v>5067</v>
      </c>
      <c r="M21" s="35" t="s">
        <v>5068</v>
      </c>
      <c r="N21" s="35" t="s">
        <v>84</v>
      </c>
      <c r="O21" s="310">
        <v>41707</v>
      </c>
      <c r="P21" s="176">
        <v>41708</v>
      </c>
      <c r="Q21" s="1150" t="s">
        <v>106</v>
      </c>
      <c r="R21" s="246" t="s">
        <v>582</v>
      </c>
      <c r="S21" s="185"/>
      <c r="V21" s="186"/>
      <c r="W21" s="186"/>
      <c r="X21" s="186"/>
      <c r="Y21" s="186"/>
      <c r="Z21" s="186"/>
      <c r="AA21" s="186"/>
    </row>
    <row r="22" s="10" customFormat="1" ht="18" customHeight="1" spans="1:27">
      <c r="A22" s="35">
        <v>20</v>
      </c>
      <c r="B22" s="149" t="s">
        <v>5004</v>
      </c>
      <c r="C22" s="35" t="s">
        <v>5005</v>
      </c>
      <c r="D22" s="43" t="s">
        <v>5069</v>
      </c>
      <c r="E22" s="43">
        <v>336300</v>
      </c>
      <c r="F22" s="322" t="s">
        <v>5070</v>
      </c>
      <c r="G22" s="47">
        <v>41656</v>
      </c>
      <c r="H22" s="51">
        <v>41661</v>
      </c>
      <c r="I22" s="156"/>
      <c r="J22" s="157">
        <v>41722</v>
      </c>
      <c r="K22" s="97" t="s">
        <v>5019</v>
      </c>
      <c r="L22" s="244" t="s">
        <v>5071</v>
      </c>
      <c r="M22" s="35" t="s">
        <v>5027</v>
      </c>
      <c r="N22" s="35" t="s">
        <v>84</v>
      </c>
      <c r="O22" s="310">
        <v>41713</v>
      </c>
      <c r="P22" s="176">
        <v>41714</v>
      </c>
      <c r="Q22" s="1150" t="s">
        <v>1447</v>
      </c>
      <c r="R22" s="246" t="s">
        <v>582</v>
      </c>
      <c r="S22" s="185"/>
      <c r="V22" s="186"/>
      <c r="W22" s="186"/>
      <c r="X22" s="186"/>
      <c r="Y22" s="186"/>
      <c r="Z22" s="186"/>
      <c r="AA22" s="186"/>
    </row>
    <row r="23" s="10" customFormat="1" ht="18" customHeight="1" spans="1:27">
      <c r="A23" s="35">
        <v>21</v>
      </c>
      <c r="B23" s="149" t="s">
        <v>5028</v>
      </c>
      <c r="C23" s="35" t="s">
        <v>5029</v>
      </c>
      <c r="D23" s="43" t="s">
        <v>573</v>
      </c>
      <c r="E23" s="43">
        <v>318500</v>
      </c>
      <c r="F23" s="322" t="s">
        <v>5072</v>
      </c>
      <c r="G23" s="47">
        <v>41704</v>
      </c>
      <c r="H23" s="51">
        <v>41713</v>
      </c>
      <c r="I23" s="156"/>
      <c r="J23" s="157">
        <v>41722</v>
      </c>
      <c r="K23" s="97"/>
      <c r="L23" s="175" t="s">
        <v>5073</v>
      </c>
      <c r="M23" s="97" t="s">
        <v>5054</v>
      </c>
      <c r="N23" s="97" t="s">
        <v>59</v>
      </c>
      <c r="O23" s="158">
        <v>41712</v>
      </c>
      <c r="P23" s="176">
        <v>41712</v>
      </c>
      <c r="Q23" s="175" t="s">
        <v>106</v>
      </c>
      <c r="R23" s="188" t="s">
        <v>582</v>
      </c>
      <c r="S23" s="185"/>
      <c r="V23" s="186"/>
      <c r="W23" s="186"/>
      <c r="X23" s="186"/>
      <c r="Y23" s="186"/>
      <c r="Z23" s="186"/>
      <c r="AA23" s="186"/>
    </row>
    <row r="24" s="10" customFormat="1" ht="18" customHeight="1" spans="1:27">
      <c r="A24" s="35">
        <v>22</v>
      </c>
      <c r="B24" s="149" t="s">
        <v>5004</v>
      </c>
      <c r="C24" s="35" t="s">
        <v>5005</v>
      </c>
      <c r="D24" s="43" t="s">
        <v>573</v>
      </c>
      <c r="E24" s="43">
        <v>336300</v>
      </c>
      <c r="F24" s="322" t="s">
        <v>5074</v>
      </c>
      <c r="G24" s="47">
        <v>41656</v>
      </c>
      <c r="H24" s="51">
        <v>41665</v>
      </c>
      <c r="I24" s="156"/>
      <c r="J24" s="157">
        <v>41722</v>
      </c>
      <c r="K24" s="97" t="s">
        <v>5019</v>
      </c>
      <c r="L24" s="175" t="s">
        <v>5075</v>
      </c>
      <c r="M24" s="35" t="s">
        <v>5016</v>
      </c>
      <c r="N24" s="35" t="s">
        <v>89</v>
      </c>
      <c r="O24" s="310">
        <v>41714</v>
      </c>
      <c r="P24" s="176">
        <v>41714</v>
      </c>
      <c r="Q24" s="1150" t="s">
        <v>1447</v>
      </c>
      <c r="R24" s="246" t="s">
        <v>582</v>
      </c>
      <c r="S24" s="185"/>
      <c r="V24" s="186"/>
      <c r="W24" s="186"/>
      <c r="X24" s="186"/>
      <c r="Y24" s="186"/>
      <c r="Z24" s="186"/>
      <c r="AA24" s="186"/>
    </row>
    <row r="25" s="10" customFormat="1" ht="18" customHeight="1" spans="1:27">
      <c r="A25" s="35">
        <v>23</v>
      </c>
      <c r="B25" s="149" t="s">
        <v>5028</v>
      </c>
      <c r="C25" s="35" t="s">
        <v>5029</v>
      </c>
      <c r="D25" s="43" t="s">
        <v>589</v>
      </c>
      <c r="E25" s="43">
        <v>318500</v>
      </c>
      <c r="F25" s="322" t="s">
        <v>5076</v>
      </c>
      <c r="G25" s="47">
        <v>41691</v>
      </c>
      <c r="H25" s="51">
        <v>41697</v>
      </c>
      <c r="I25" s="156"/>
      <c r="J25" s="157">
        <v>41722</v>
      </c>
      <c r="K25" s="97" t="s">
        <v>5031</v>
      </c>
      <c r="L25" s="1461" t="s">
        <v>5077</v>
      </c>
      <c r="M25" s="1462" t="s">
        <v>683</v>
      </c>
      <c r="N25" s="1462" t="s">
        <v>59</v>
      </c>
      <c r="O25" s="670">
        <v>41713</v>
      </c>
      <c r="P25" s="176">
        <v>41713</v>
      </c>
      <c r="Q25" s="1461" t="s">
        <v>1447</v>
      </c>
      <c r="R25" s="246" t="s">
        <v>582</v>
      </c>
      <c r="S25" s="185"/>
      <c r="V25" s="186"/>
      <c r="W25" s="186"/>
      <c r="X25" s="186"/>
      <c r="Y25" s="186"/>
      <c r="Z25" s="186"/>
      <c r="AA25" s="186"/>
    </row>
    <row r="26" s="10" customFormat="1" ht="18" customHeight="1" spans="1:27">
      <c r="A26" s="35">
        <v>24</v>
      </c>
      <c r="B26" s="149" t="s">
        <v>5028</v>
      </c>
      <c r="C26" s="35" t="s">
        <v>5029</v>
      </c>
      <c r="D26" s="55" t="s">
        <v>573</v>
      </c>
      <c r="E26" s="55">
        <v>318500</v>
      </c>
      <c r="F26" s="35" t="s">
        <v>5078</v>
      </c>
      <c r="G26" s="44">
        <v>41700</v>
      </c>
      <c r="H26" s="56">
        <v>41714</v>
      </c>
      <c r="I26" s="156"/>
      <c r="J26" s="157">
        <v>41724</v>
      </c>
      <c r="K26" s="97" t="s">
        <v>5031</v>
      </c>
      <c r="L26" s="97" t="s">
        <v>5079</v>
      </c>
      <c r="M26" s="97" t="s">
        <v>5054</v>
      </c>
      <c r="N26" s="97" t="s">
        <v>59</v>
      </c>
      <c r="O26" s="158">
        <v>41724</v>
      </c>
      <c r="P26" s="158">
        <v>41724</v>
      </c>
      <c r="Q26" s="97" t="s">
        <v>1447</v>
      </c>
      <c r="R26" s="188" t="s">
        <v>582</v>
      </c>
      <c r="S26" s="185"/>
      <c r="V26" s="186"/>
      <c r="W26" s="186"/>
      <c r="X26" s="186"/>
      <c r="Y26" s="186"/>
      <c r="Z26" s="186"/>
      <c r="AA26" s="186"/>
    </row>
    <row r="27" s="10" customFormat="1" ht="18" customHeight="1" spans="1:27">
      <c r="A27" s="35">
        <v>25</v>
      </c>
      <c r="B27" s="149" t="s">
        <v>5028</v>
      </c>
      <c r="C27" s="35" t="s">
        <v>5029</v>
      </c>
      <c r="D27" s="43" t="s">
        <v>573</v>
      </c>
      <c r="E27" s="43">
        <v>318500</v>
      </c>
      <c r="F27" s="152" t="s">
        <v>5080</v>
      </c>
      <c r="G27" s="47">
        <v>41711</v>
      </c>
      <c r="H27" s="51">
        <v>41722</v>
      </c>
      <c r="I27" s="156"/>
      <c r="J27" s="157">
        <v>41724</v>
      </c>
      <c r="K27" s="97"/>
      <c r="L27" s="175" t="s">
        <v>5081</v>
      </c>
      <c r="M27" s="97" t="s">
        <v>5082</v>
      </c>
      <c r="N27" s="97" t="s">
        <v>89</v>
      </c>
      <c r="O27" s="158">
        <v>41720</v>
      </c>
      <c r="P27" s="176">
        <v>41720</v>
      </c>
      <c r="Q27" s="175" t="s">
        <v>1447</v>
      </c>
      <c r="R27" s="246" t="s">
        <v>582</v>
      </c>
      <c r="S27" s="185"/>
      <c r="V27" s="186"/>
      <c r="W27" s="186"/>
      <c r="X27" s="186"/>
      <c r="Y27" s="186"/>
      <c r="Z27" s="186"/>
      <c r="AA27" s="186"/>
    </row>
    <row r="28" s="10" customFormat="1" ht="18" customHeight="1" spans="1:27">
      <c r="A28" s="35">
        <v>26</v>
      </c>
      <c r="B28" s="149" t="s">
        <v>5010</v>
      </c>
      <c r="C28" s="35" t="s">
        <v>5011</v>
      </c>
      <c r="D28" s="55" t="s">
        <v>573</v>
      </c>
      <c r="E28" s="55">
        <v>285000</v>
      </c>
      <c r="F28" s="151" t="s">
        <v>5083</v>
      </c>
      <c r="G28" s="44">
        <v>41711</v>
      </c>
      <c r="H28" s="56">
        <v>41721</v>
      </c>
      <c r="I28" s="156"/>
      <c r="J28" s="157">
        <v>41724</v>
      </c>
      <c r="K28" s="97"/>
      <c r="L28" s="175" t="s">
        <v>5084</v>
      </c>
      <c r="M28" s="35" t="s">
        <v>683</v>
      </c>
      <c r="N28" s="35" t="s">
        <v>59</v>
      </c>
      <c r="O28" s="310">
        <v>41714</v>
      </c>
      <c r="P28" s="176">
        <v>41714</v>
      </c>
      <c r="Q28" s="1150" t="s">
        <v>1447</v>
      </c>
      <c r="R28" s="246" t="s">
        <v>582</v>
      </c>
      <c r="S28" s="185"/>
      <c r="V28" s="186"/>
      <c r="W28" s="186"/>
      <c r="X28" s="186"/>
      <c r="Y28" s="186"/>
      <c r="Z28" s="186"/>
      <c r="AA28" s="186"/>
    </row>
    <row r="29" s="10" customFormat="1" ht="19.5" customHeight="1" spans="1:27">
      <c r="A29" s="35">
        <v>27</v>
      </c>
      <c r="B29" s="149" t="s">
        <v>5028</v>
      </c>
      <c r="C29" s="35" t="s">
        <v>5029</v>
      </c>
      <c r="D29" s="43" t="s">
        <v>573</v>
      </c>
      <c r="E29" s="43">
        <v>318500</v>
      </c>
      <c r="F29" s="152" t="s">
        <v>5085</v>
      </c>
      <c r="G29" s="47">
        <v>41711</v>
      </c>
      <c r="H29" s="51">
        <v>41727</v>
      </c>
      <c r="I29" s="156"/>
      <c r="J29" s="157">
        <v>41724</v>
      </c>
      <c r="K29" s="97"/>
      <c r="L29" s="175" t="s">
        <v>5086</v>
      </c>
      <c r="M29" s="97" t="s">
        <v>5016</v>
      </c>
      <c r="N29" s="97" t="s">
        <v>89</v>
      </c>
      <c r="O29" s="158">
        <v>41709</v>
      </c>
      <c r="P29" s="176">
        <v>41709</v>
      </c>
      <c r="Q29" s="175" t="s">
        <v>1447</v>
      </c>
      <c r="R29" s="246" t="s">
        <v>582</v>
      </c>
      <c r="S29" s="185"/>
      <c r="V29" s="186"/>
      <c r="W29" s="186"/>
      <c r="X29" s="186"/>
      <c r="Y29" s="186"/>
      <c r="Z29" s="186"/>
      <c r="AA29" s="186"/>
    </row>
    <row r="30" s="10" customFormat="1" ht="18" customHeight="1" spans="1:27">
      <c r="A30" s="35">
        <v>28</v>
      </c>
      <c r="B30" s="149" t="s">
        <v>5028</v>
      </c>
      <c r="C30" s="35" t="s">
        <v>5029</v>
      </c>
      <c r="D30" s="43" t="s">
        <v>573</v>
      </c>
      <c r="E30" s="43">
        <f>318500+10000</f>
        <v>328500</v>
      </c>
      <c r="F30" s="322" t="s">
        <v>5087</v>
      </c>
      <c r="G30" s="47">
        <v>41685</v>
      </c>
      <c r="H30" s="51">
        <v>41696</v>
      </c>
      <c r="I30" s="1464" t="s">
        <v>5088</v>
      </c>
      <c r="J30" s="157">
        <v>41754</v>
      </c>
      <c r="K30" s="97" t="s">
        <v>5031</v>
      </c>
      <c r="L30" s="175" t="s">
        <v>5089</v>
      </c>
      <c r="M30" s="97" t="s">
        <v>5016</v>
      </c>
      <c r="N30" s="97" t="s">
        <v>89</v>
      </c>
      <c r="O30" s="158">
        <v>41728</v>
      </c>
      <c r="P30" s="176">
        <v>41728</v>
      </c>
      <c r="Q30" s="175" t="s">
        <v>106</v>
      </c>
      <c r="R30" s="246" t="s">
        <v>582</v>
      </c>
      <c r="S30" s="185"/>
      <c r="V30" s="186"/>
      <c r="W30" s="186"/>
      <c r="X30" s="186"/>
      <c r="Y30" s="186"/>
      <c r="Z30" s="186"/>
      <c r="AA30" s="186"/>
    </row>
    <row r="31" s="10" customFormat="1" ht="19.5" customHeight="1" spans="1:27">
      <c r="A31" s="35">
        <v>29</v>
      </c>
      <c r="B31" s="149" t="s">
        <v>5028</v>
      </c>
      <c r="C31" s="35" t="s">
        <v>5029</v>
      </c>
      <c r="D31" s="55" t="s">
        <v>573</v>
      </c>
      <c r="E31" s="55">
        <v>318500</v>
      </c>
      <c r="F31" s="151" t="s">
        <v>5090</v>
      </c>
      <c r="G31" s="44">
        <v>41726</v>
      </c>
      <c r="H31" s="56">
        <v>41734</v>
      </c>
      <c r="I31" s="156"/>
      <c r="J31" s="157">
        <v>41754</v>
      </c>
      <c r="K31" s="97"/>
      <c r="L31" s="175" t="s">
        <v>5091</v>
      </c>
      <c r="M31" s="97" t="s">
        <v>5054</v>
      </c>
      <c r="N31" s="97" t="s">
        <v>59</v>
      </c>
      <c r="O31" s="158">
        <v>41740</v>
      </c>
      <c r="P31" s="176">
        <v>41740</v>
      </c>
      <c r="Q31" s="175" t="s">
        <v>1447</v>
      </c>
      <c r="R31" s="246" t="s">
        <v>582</v>
      </c>
      <c r="S31" s="185"/>
      <c r="V31" s="186"/>
      <c r="W31" s="186"/>
      <c r="X31" s="186"/>
      <c r="Y31" s="186"/>
      <c r="Z31" s="186"/>
      <c r="AA31" s="186"/>
    </row>
    <row r="32" s="10" customFormat="1" ht="20.25" customHeight="1" spans="1:27">
      <c r="A32" s="35">
        <v>30</v>
      </c>
      <c r="B32" s="149" t="s">
        <v>5010</v>
      </c>
      <c r="C32" s="35" t="s">
        <v>5011</v>
      </c>
      <c r="D32" s="43" t="s">
        <v>5022</v>
      </c>
      <c r="E32" s="43">
        <v>285000</v>
      </c>
      <c r="F32" s="322" t="s">
        <v>5092</v>
      </c>
      <c r="G32" s="47">
        <v>41681</v>
      </c>
      <c r="H32" s="51">
        <v>41692</v>
      </c>
      <c r="I32" s="156"/>
      <c r="J32" s="157">
        <v>41722</v>
      </c>
      <c r="K32" s="97" t="s">
        <v>5037</v>
      </c>
      <c r="L32" s="85" t="s">
        <v>5093</v>
      </c>
      <c r="M32" s="159" t="s">
        <v>5094</v>
      </c>
      <c r="N32" s="159" t="s">
        <v>641</v>
      </c>
      <c r="O32" s="160">
        <v>41685</v>
      </c>
      <c r="P32" s="161">
        <v>41685</v>
      </c>
      <c r="Q32" s="85" t="s">
        <v>106</v>
      </c>
      <c r="R32" s="193" t="s">
        <v>582</v>
      </c>
      <c r="S32" s="185"/>
      <c r="V32" s="186"/>
      <c r="W32" s="186"/>
      <c r="X32" s="186"/>
      <c r="Y32" s="186"/>
      <c r="Z32" s="186"/>
      <c r="AA32" s="186"/>
    </row>
    <row r="33" s="10" customFormat="1" ht="18" customHeight="1" spans="1:27">
      <c r="A33" s="35">
        <v>31</v>
      </c>
      <c r="B33" s="149" t="s">
        <v>5028</v>
      </c>
      <c r="C33" s="35" t="s">
        <v>5029</v>
      </c>
      <c r="D33" s="43" t="s">
        <v>589</v>
      </c>
      <c r="E33" s="43">
        <v>318500</v>
      </c>
      <c r="F33" s="322" t="s">
        <v>5095</v>
      </c>
      <c r="G33" s="47">
        <v>41691</v>
      </c>
      <c r="H33" s="51">
        <v>41697</v>
      </c>
      <c r="I33" s="156"/>
      <c r="J33" s="157">
        <v>41722</v>
      </c>
      <c r="K33" s="97" t="s">
        <v>5031</v>
      </c>
      <c r="L33" s="1461" t="s">
        <v>5096</v>
      </c>
      <c r="M33" s="1462" t="s">
        <v>5027</v>
      </c>
      <c r="N33" s="1462" t="s">
        <v>84</v>
      </c>
      <c r="O33" s="670">
        <v>41700</v>
      </c>
      <c r="P33" s="1463">
        <v>41701</v>
      </c>
      <c r="Q33" s="1461" t="s">
        <v>1447</v>
      </c>
      <c r="R33" s="246" t="s">
        <v>582</v>
      </c>
      <c r="S33" s="185"/>
      <c r="V33" s="186"/>
      <c r="W33" s="186"/>
      <c r="X33" s="186"/>
      <c r="Y33" s="186"/>
      <c r="Z33" s="186"/>
      <c r="AA33" s="186"/>
    </row>
    <row r="34" s="10" customFormat="1" ht="18" customHeight="1" spans="1:27">
      <c r="A34" s="35">
        <v>32</v>
      </c>
      <c r="B34" s="149" t="s">
        <v>5028</v>
      </c>
      <c r="C34" s="35" t="s">
        <v>5029</v>
      </c>
      <c r="D34" s="43" t="s">
        <v>5097</v>
      </c>
      <c r="E34" s="43">
        <v>318500</v>
      </c>
      <c r="F34" s="322" t="s">
        <v>5098</v>
      </c>
      <c r="G34" s="47">
        <v>41685</v>
      </c>
      <c r="H34" s="51">
        <v>41696</v>
      </c>
      <c r="I34" s="156"/>
      <c r="J34" s="157">
        <v>41722</v>
      </c>
      <c r="K34" s="97" t="s">
        <v>5031</v>
      </c>
      <c r="L34" s="85" t="s">
        <v>5099</v>
      </c>
      <c r="M34" s="159" t="s">
        <v>5100</v>
      </c>
      <c r="N34" s="159" t="s">
        <v>641</v>
      </c>
      <c r="O34" s="160">
        <v>41714</v>
      </c>
      <c r="P34" s="161">
        <v>41714</v>
      </c>
      <c r="Q34" s="85" t="s">
        <v>106</v>
      </c>
      <c r="R34" s="193" t="s">
        <v>582</v>
      </c>
      <c r="S34" s="185"/>
      <c r="V34" s="186"/>
      <c r="W34" s="186"/>
      <c r="X34" s="186"/>
      <c r="Y34" s="186"/>
      <c r="Z34" s="186"/>
      <c r="AA34" s="186"/>
    </row>
    <row r="35" s="10" customFormat="1" ht="18" customHeight="1" spans="1:27">
      <c r="A35" s="35">
        <v>33</v>
      </c>
      <c r="B35" s="149" t="s">
        <v>5028</v>
      </c>
      <c r="C35" s="35" t="s">
        <v>5029</v>
      </c>
      <c r="D35" s="55" t="s">
        <v>573</v>
      </c>
      <c r="E35" s="55">
        <v>318500</v>
      </c>
      <c r="F35" s="151" t="s">
        <v>5101</v>
      </c>
      <c r="G35" s="44">
        <v>41711</v>
      </c>
      <c r="H35" s="56">
        <v>41721</v>
      </c>
      <c r="I35" s="156"/>
      <c r="J35" s="157">
        <v>41724</v>
      </c>
      <c r="K35" s="97"/>
      <c r="L35" s="175" t="s">
        <v>5102</v>
      </c>
      <c r="M35" s="97" t="s">
        <v>5103</v>
      </c>
      <c r="N35" s="97" t="s">
        <v>84</v>
      </c>
      <c r="O35" s="158">
        <v>41713</v>
      </c>
      <c r="P35" s="176">
        <v>41713</v>
      </c>
      <c r="Q35" s="175" t="s">
        <v>1447</v>
      </c>
      <c r="R35" s="188" t="s">
        <v>582</v>
      </c>
      <c r="S35" s="185"/>
      <c r="V35" s="186"/>
      <c r="W35" s="186"/>
      <c r="X35" s="186"/>
      <c r="Y35" s="186"/>
      <c r="Z35" s="186"/>
      <c r="AA35" s="186"/>
    </row>
    <row r="36" s="10" customFormat="1" ht="18" customHeight="1" spans="1:27">
      <c r="A36" s="35">
        <v>34</v>
      </c>
      <c r="B36" s="149" t="s">
        <v>5010</v>
      </c>
      <c r="C36" s="35" t="s">
        <v>5104</v>
      </c>
      <c r="D36" s="43" t="s">
        <v>5049</v>
      </c>
      <c r="E36" s="43">
        <v>285000</v>
      </c>
      <c r="F36" s="152" t="s">
        <v>5105</v>
      </c>
      <c r="G36" s="47">
        <v>41711</v>
      </c>
      <c r="H36" s="51">
        <v>41726</v>
      </c>
      <c r="I36" s="156"/>
      <c r="J36" s="157">
        <v>41724</v>
      </c>
      <c r="K36" s="97"/>
      <c r="L36" s="175" t="s">
        <v>5106</v>
      </c>
      <c r="M36" s="35" t="s">
        <v>912</v>
      </c>
      <c r="N36" s="35" t="s">
        <v>84</v>
      </c>
      <c r="O36" s="310">
        <v>41714</v>
      </c>
      <c r="P36" s="176">
        <v>41714</v>
      </c>
      <c r="Q36" s="1150" t="s">
        <v>1447</v>
      </c>
      <c r="R36" s="246" t="s">
        <v>582</v>
      </c>
      <c r="S36" s="185"/>
      <c r="V36" s="186"/>
      <c r="W36" s="186"/>
      <c r="X36" s="186"/>
      <c r="Y36" s="186"/>
      <c r="Z36" s="186"/>
      <c r="AA36" s="186"/>
    </row>
    <row r="37" s="10" customFormat="1" ht="18" customHeight="1" spans="1:27">
      <c r="A37" s="35">
        <v>35</v>
      </c>
      <c r="B37" s="821" t="s">
        <v>5107</v>
      </c>
      <c r="C37" s="821" t="s">
        <v>5108</v>
      </c>
      <c r="D37" s="43" t="s">
        <v>5049</v>
      </c>
      <c r="E37" s="43">
        <v>318500</v>
      </c>
      <c r="F37" s="152" t="s">
        <v>5109</v>
      </c>
      <c r="G37" s="47">
        <v>41711</v>
      </c>
      <c r="H37" s="51">
        <v>41721</v>
      </c>
      <c r="I37" s="156"/>
      <c r="J37" s="157">
        <v>41724</v>
      </c>
      <c r="K37" s="97"/>
      <c r="L37" s="85" t="s">
        <v>5110</v>
      </c>
      <c r="M37" s="159" t="s">
        <v>5100</v>
      </c>
      <c r="N37" s="159" t="s">
        <v>641</v>
      </c>
      <c r="O37" s="160">
        <v>41718</v>
      </c>
      <c r="P37" s="161">
        <v>41718</v>
      </c>
      <c r="Q37" s="85" t="s">
        <v>1447</v>
      </c>
      <c r="R37" s="193" t="s">
        <v>582</v>
      </c>
      <c r="S37" s="185"/>
      <c r="V37" s="186"/>
      <c r="W37" s="186"/>
      <c r="X37" s="186"/>
      <c r="Y37" s="186"/>
      <c r="Z37" s="186"/>
      <c r="AA37" s="186"/>
    </row>
    <row r="38" s="10" customFormat="1" ht="18" customHeight="1" spans="1:27">
      <c r="A38" s="35">
        <v>36</v>
      </c>
      <c r="B38" s="149" t="s">
        <v>5111</v>
      </c>
      <c r="C38" s="35" t="s">
        <v>546</v>
      </c>
      <c r="D38" s="43" t="s">
        <v>5022</v>
      </c>
      <c r="E38" s="43">
        <v>336300</v>
      </c>
      <c r="F38" s="152" t="s">
        <v>5112</v>
      </c>
      <c r="G38" s="47">
        <v>41716</v>
      </c>
      <c r="H38" s="51">
        <v>41726</v>
      </c>
      <c r="I38" s="156"/>
      <c r="J38" s="157">
        <v>41754</v>
      </c>
      <c r="K38" s="97"/>
      <c r="L38" s="238" t="s">
        <v>952</v>
      </c>
      <c r="M38" s="159" t="s">
        <v>5113</v>
      </c>
      <c r="N38" s="159" t="s">
        <v>641</v>
      </c>
      <c r="O38" s="160">
        <v>41720</v>
      </c>
      <c r="P38" s="161">
        <v>41720</v>
      </c>
      <c r="Q38" s="85" t="s">
        <v>1447</v>
      </c>
      <c r="R38" s="193" t="s">
        <v>582</v>
      </c>
      <c r="S38" s="185"/>
      <c r="V38" s="186"/>
      <c r="W38" s="186"/>
      <c r="X38" s="186"/>
      <c r="Y38" s="186"/>
      <c r="Z38" s="186"/>
      <c r="AA38" s="186"/>
    </row>
    <row r="39" s="10" customFormat="1" ht="19.5" customHeight="1" spans="1:27">
      <c r="A39" s="35">
        <v>37</v>
      </c>
      <c r="B39" s="149" t="s">
        <v>5028</v>
      </c>
      <c r="C39" s="35" t="s">
        <v>5029</v>
      </c>
      <c r="D39" s="43" t="s">
        <v>573</v>
      </c>
      <c r="E39" s="43">
        <v>318500</v>
      </c>
      <c r="F39" s="152" t="s">
        <v>5114</v>
      </c>
      <c r="G39" s="47">
        <v>41724</v>
      </c>
      <c r="H39" s="51">
        <v>41733</v>
      </c>
      <c r="I39" s="172"/>
      <c r="J39" s="157">
        <v>41754</v>
      </c>
      <c r="K39" s="97"/>
      <c r="L39" s="175" t="s">
        <v>5115</v>
      </c>
      <c r="M39" s="97" t="s">
        <v>916</v>
      </c>
      <c r="N39" s="97" t="s">
        <v>89</v>
      </c>
      <c r="O39" s="158">
        <v>41727</v>
      </c>
      <c r="P39" s="176">
        <v>41727</v>
      </c>
      <c r="Q39" s="175" t="s">
        <v>1447</v>
      </c>
      <c r="R39" s="246" t="s">
        <v>582</v>
      </c>
      <c r="S39" s="185"/>
      <c r="V39" s="186"/>
      <c r="W39" s="186"/>
      <c r="X39" s="186"/>
      <c r="Y39" s="186"/>
      <c r="Z39" s="186"/>
      <c r="AA39" s="186"/>
    </row>
    <row r="40" s="10" customFormat="1" ht="18" customHeight="1" spans="1:27">
      <c r="A40" s="35">
        <v>38</v>
      </c>
      <c r="B40" s="149" t="s">
        <v>5028</v>
      </c>
      <c r="C40" s="35" t="s">
        <v>5029</v>
      </c>
      <c r="D40" s="55" t="s">
        <v>5022</v>
      </c>
      <c r="E40" s="55">
        <v>318500</v>
      </c>
      <c r="F40" s="151" t="s">
        <v>5116</v>
      </c>
      <c r="G40" s="44">
        <v>41726</v>
      </c>
      <c r="H40" s="56">
        <v>41734</v>
      </c>
      <c r="I40" s="156"/>
      <c r="J40" s="157">
        <v>41754</v>
      </c>
      <c r="K40" s="97"/>
      <c r="L40" s="85" t="s">
        <v>5117</v>
      </c>
      <c r="M40" s="159" t="s">
        <v>5118</v>
      </c>
      <c r="N40" s="159" t="s">
        <v>641</v>
      </c>
      <c r="O40" s="160">
        <v>41729</v>
      </c>
      <c r="P40" s="161">
        <v>41729</v>
      </c>
      <c r="Q40" s="85" t="s">
        <v>106</v>
      </c>
      <c r="R40" s="193" t="s">
        <v>582</v>
      </c>
      <c r="S40" s="185"/>
      <c r="V40" s="186"/>
      <c r="W40" s="186"/>
      <c r="X40" s="186"/>
      <c r="Y40" s="186"/>
      <c r="Z40" s="186"/>
      <c r="AA40" s="186"/>
    </row>
    <row r="41" s="10" customFormat="1" ht="18" customHeight="1" spans="1:27">
      <c r="A41" s="35">
        <v>39</v>
      </c>
      <c r="B41" s="149" t="s">
        <v>5004</v>
      </c>
      <c r="C41" s="35" t="s">
        <v>5005</v>
      </c>
      <c r="D41" s="43" t="s">
        <v>573</v>
      </c>
      <c r="E41" s="43">
        <v>336300</v>
      </c>
      <c r="F41" s="322" t="s">
        <v>5119</v>
      </c>
      <c r="G41" s="47">
        <v>41642</v>
      </c>
      <c r="H41" s="51">
        <v>41645</v>
      </c>
      <c r="I41" s="157"/>
      <c r="J41" s="157">
        <v>41754</v>
      </c>
      <c r="K41" s="97"/>
      <c r="L41" s="175" t="s">
        <v>5120</v>
      </c>
      <c r="M41" s="35" t="s">
        <v>916</v>
      </c>
      <c r="N41" s="35" t="s">
        <v>89</v>
      </c>
      <c r="O41" s="310">
        <v>41734</v>
      </c>
      <c r="P41" s="176">
        <v>41734</v>
      </c>
      <c r="Q41" s="1150" t="s">
        <v>1447</v>
      </c>
      <c r="R41" s="246" t="s">
        <v>582</v>
      </c>
      <c r="S41" s="185"/>
      <c r="V41" s="186"/>
      <c r="W41" s="186"/>
      <c r="X41" s="186"/>
      <c r="Y41" s="186"/>
      <c r="Z41" s="186"/>
      <c r="AA41" s="186"/>
    </row>
    <row r="42" s="10" customFormat="1" ht="18" customHeight="1" spans="1:27">
      <c r="A42" s="35">
        <v>40</v>
      </c>
      <c r="B42" s="149" t="s">
        <v>5004</v>
      </c>
      <c r="C42" s="35" t="s">
        <v>5005</v>
      </c>
      <c r="D42" s="43" t="s">
        <v>5022</v>
      </c>
      <c r="E42" s="43">
        <v>336300</v>
      </c>
      <c r="F42" s="152" t="s">
        <v>5121</v>
      </c>
      <c r="G42" s="47">
        <v>41716</v>
      </c>
      <c r="H42" s="51">
        <v>41732</v>
      </c>
      <c r="I42" s="156"/>
      <c r="J42" s="157">
        <v>41754</v>
      </c>
      <c r="K42" s="97"/>
      <c r="L42" s="238" t="s">
        <v>5122</v>
      </c>
      <c r="M42" s="159" t="s">
        <v>5123</v>
      </c>
      <c r="N42" s="159" t="s">
        <v>744</v>
      </c>
      <c r="O42" s="160">
        <v>41741</v>
      </c>
      <c r="P42" s="161">
        <v>41741</v>
      </c>
      <c r="Q42" s="85" t="s">
        <v>106</v>
      </c>
      <c r="R42" s="193" t="s">
        <v>582</v>
      </c>
      <c r="S42" s="185"/>
      <c r="V42" s="186"/>
      <c r="W42" s="186"/>
      <c r="X42" s="186"/>
      <c r="Y42" s="186"/>
      <c r="Z42" s="186"/>
      <c r="AA42" s="186"/>
    </row>
    <row r="43" s="10" customFormat="1" ht="18" customHeight="1" spans="1:27">
      <c r="A43" s="35">
        <v>41</v>
      </c>
      <c r="B43" s="149" t="s">
        <v>5010</v>
      </c>
      <c r="C43" s="35" t="s">
        <v>5124</v>
      </c>
      <c r="D43" s="43" t="s">
        <v>5022</v>
      </c>
      <c r="E43" s="43">
        <f>285000</f>
        <v>285000</v>
      </c>
      <c r="F43" s="152" t="s">
        <v>5125</v>
      </c>
      <c r="G43" s="47">
        <v>41716</v>
      </c>
      <c r="H43" s="51">
        <v>41732</v>
      </c>
      <c r="I43" s="168"/>
      <c r="J43" s="157">
        <v>41754</v>
      </c>
      <c r="K43" s="97"/>
      <c r="L43" s="85" t="s">
        <v>5126</v>
      </c>
      <c r="M43" s="159" t="s">
        <v>5127</v>
      </c>
      <c r="N43" s="159" t="s">
        <v>744</v>
      </c>
      <c r="O43" s="160">
        <v>41741</v>
      </c>
      <c r="P43" s="161">
        <v>41741</v>
      </c>
      <c r="Q43" s="85" t="s">
        <v>1447</v>
      </c>
      <c r="R43" s="193" t="s">
        <v>582</v>
      </c>
      <c r="S43" s="185"/>
      <c r="V43" s="186"/>
      <c r="W43" s="186"/>
      <c r="X43" s="186"/>
      <c r="Y43" s="186"/>
      <c r="Z43" s="186"/>
      <c r="AA43" s="186"/>
    </row>
    <row r="44" s="10" customFormat="1" ht="18" customHeight="1" spans="1:27">
      <c r="A44" s="35">
        <v>42</v>
      </c>
      <c r="B44" s="149" t="s">
        <v>5028</v>
      </c>
      <c r="C44" s="35" t="s">
        <v>5029</v>
      </c>
      <c r="D44" s="43" t="s">
        <v>5063</v>
      </c>
      <c r="E44" s="43">
        <v>318500</v>
      </c>
      <c r="F44" s="152" t="s">
        <v>5128</v>
      </c>
      <c r="G44" s="47">
        <v>41711</v>
      </c>
      <c r="H44" s="51">
        <v>41722</v>
      </c>
      <c r="I44" s="156"/>
      <c r="J44" s="157">
        <v>41754</v>
      </c>
      <c r="K44" s="97"/>
      <c r="L44" s="85" t="s">
        <v>5129</v>
      </c>
      <c r="M44" s="159" t="s">
        <v>5130</v>
      </c>
      <c r="N44" s="159" t="s">
        <v>641</v>
      </c>
      <c r="O44" s="160">
        <v>41727</v>
      </c>
      <c r="P44" s="161">
        <v>41727</v>
      </c>
      <c r="Q44" s="85" t="s">
        <v>1447</v>
      </c>
      <c r="R44" s="193" t="s">
        <v>582</v>
      </c>
      <c r="S44" s="185"/>
      <c r="V44" s="186"/>
      <c r="W44" s="186"/>
      <c r="X44" s="186"/>
      <c r="Y44" s="186"/>
      <c r="Z44" s="186"/>
      <c r="AA44" s="186"/>
    </row>
    <row r="45" s="10" customFormat="1" ht="18" customHeight="1" spans="1:27">
      <c r="A45" s="35">
        <v>43</v>
      </c>
      <c r="B45" s="149" t="s">
        <v>5004</v>
      </c>
      <c r="C45" s="35" t="s">
        <v>5005</v>
      </c>
      <c r="D45" s="55" t="s">
        <v>5017</v>
      </c>
      <c r="E45" s="55">
        <v>336300</v>
      </c>
      <c r="F45" s="151" t="s">
        <v>5131</v>
      </c>
      <c r="G45" s="44">
        <v>41721</v>
      </c>
      <c r="H45" s="56">
        <v>41728</v>
      </c>
      <c r="I45" s="156"/>
      <c r="J45" s="157">
        <v>41754</v>
      </c>
      <c r="K45" s="97"/>
      <c r="L45" s="85" t="s">
        <v>5132</v>
      </c>
      <c r="M45" s="159" t="s">
        <v>5133</v>
      </c>
      <c r="N45" s="159" t="s">
        <v>744</v>
      </c>
      <c r="O45" s="160">
        <v>41741</v>
      </c>
      <c r="P45" s="161">
        <v>41741</v>
      </c>
      <c r="Q45" s="85" t="s">
        <v>1447</v>
      </c>
      <c r="R45" s="193" t="s">
        <v>582</v>
      </c>
      <c r="S45" s="185"/>
      <c r="V45" s="186"/>
      <c r="W45" s="186"/>
      <c r="X45" s="186"/>
      <c r="Y45" s="186"/>
      <c r="Z45" s="186"/>
      <c r="AA45" s="186"/>
    </row>
    <row r="46" s="10" customFormat="1" ht="18" customHeight="1" spans="1:27">
      <c r="A46" s="35">
        <v>44</v>
      </c>
      <c r="B46" s="149" t="s">
        <v>5028</v>
      </c>
      <c r="C46" s="35" t="s">
        <v>5029</v>
      </c>
      <c r="D46" s="43" t="s">
        <v>5022</v>
      </c>
      <c r="E46" s="43">
        <v>318500</v>
      </c>
      <c r="F46" s="152" t="s">
        <v>5134</v>
      </c>
      <c r="G46" s="47">
        <v>41716</v>
      </c>
      <c r="H46" s="51">
        <v>41732</v>
      </c>
      <c r="I46" s="156"/>
      <c r="J46" s="157">
        <v>41724</v>
      </c>
      <c r="K46" s="97"/>
      <c r="L46" s="175" t="s">
        <v>5135</v>
      </c>
      <c r="M46" s="97" t="s">
        <v>916</v>
      </c>
      <c r="N46" s="97" t="s">
        <v>89</v>
      </c>
      <c r="O46" s="158">
        <v>41724</v>
      </c>
      <c r="P46" s="176">
        <v>41724</v>
      </c>
      <c r="Q46" s="175" t="s">
        <v>1447</v>
      </c>
      <c r="R46" s="188" t="s">
        <v>582</v>
      </c>
      <c r="S46" s="185"/>
      <c r="V46" s="186"/>
      <c r="W46" s="186"/>
      <c r="X46" s="186"/>
      <c r="Y46" s="186"/>
      <c r="Z46" s="186"/>
      <c r="AA46" s="186"/>
    </row>
    <row r="47" s="10" customFormat="1" ht="18" customHeight="1" spans="1:27">
      <c r="A47" s="35">
        <v>45</v>
      </c>
      <c r="B47" s="149" t="s">
        <v>5010</v>
      </c>
      <c r="C47" s="35" t="s">
        <v>5124</v>
      </c>
      <c r="D47" s="43" t="s">
        <v>5049</v>
      </c>
      <c r="E47" s="43">
        <f>285000+2000</f>
        <v>287000</v>
      </c>
      <c r="F47" s="152" t="s">
        <v>5136</v>
      </c>
      <c r="G47" s="47">
        <v>41716</v>
      </c>
      <c r="H47" s="51">
        <v>41732</v>
      </c>
      <c r="I47" s="168" t="s">
        <v>5137</v>
      </c>
      <c r="J47" s="157">
        <v>41754</v>
      </c>
      <c r="K47" s="97"/>
      <c r="L47" s="85" t="s">
        <v>5138</v>
      </c>
      <c r="M47" s="159" t="s">
        <v>5139</v>
      </c>
      <c r="N47" s="159" t="s">
        <v>641</v>
      </c>
      <c r="O47" s="160">
        <v>41740</v>
      </c>
      <c r="P47" s="161">
        <v>41741</v>
      </c>
      <c r="Q47" s="85" t="s">
        <v>1447</v>
      </c>
      <c r="R47" s="193" t="s">
        <v>582</v>
      </c>
      <c r="S47" s="185"/>
      <c r="V47" s="186"/>
      <c r="W47" s="186"/>
      <c r="X47" s="186"/>
      <c r="Y47" s="186"/>
      <c r="Z47" s="186"/>
      <c r="AA47" s="186"/>
    </row>
    <row r="48" s="10" customFormat="1" ht="19.5" customHeight="1" spans="1:27">
      <c r="A48" s="35">
        <v>46</v>
      </c>
      <c r="B48" s="149" t="s">
        <v>5028</v>
      </c>
      <c r="C48" s="35" t="s">
        <v>5029</v>
      </c>
      <c r="D48" s="43" t="s">
        <v>573</v>
      </c>
      <c r="E48" s="43">
        <v>318500</v>
      </c>
      <c r="F48" s="152" t="s">
        <v>5140</v>
      </c>
      <c r="G48" s="47">
        <v>41739</v>
      </c>
      <c r="H48" s="51">
        <v>41745</v>
      </c>
      <c r="I48" s="156"/>
      <c r="J48" s="157">
        <v>41754</v>
      </c>
      <c r="K48" s="97"/>
      <c r="L48" s="175" t="s">
        <v>5141</v>
      </c>
      <c r="M48" s="97" t="s">
        <v>5009</v>
      </c>
      <c r="N48" s="97" t="s">
        <v>89</v>
      </c>
      <c r="O48" s="158">
        <v>41742</v>
      </c>
      <c r="P48" s="176">
        <v>41742</v>
      </c>
      <c r="Q48" s="175" t="s">
        <v>1447</v>
      </c>
      <c r="R48" s="188" t="s">
        <v>582</v>
      </c>
      <c r="S48" s="185"/>
      <c r="V48" s="186"/>
      <c r="W48" s="186"/>
      <c r="X48" s="186"/>
      <c r="Y48" s="186"/>
      <c r="Z48" s="186"/>
      <c r="AA48" s="186"/>
    </row>
    <row r="49" s="10" customFormat="1" ht="18" customHeight="1" spans="1:27">
      <c r="A49" s="35">
        <v>47</v>
      </c>
      <c r="B49" s="149" t="s">
        <v>5004</v>
      </c>
      <c r="C49" s="35" t="s">
        <v>5005</v>
      </c>
      <c r="D49" s="55" t="s">
        <v>573</v>
      </c>
      <c r="E49" s="55">
        <v>336300</v>
      </c>
      <c r="F49" s="35" t="s">
        <v>5142</v>
      </c>
      <c r="G49" s="44">
        <v>41655</v>
      </c>
      <c r="H49" s="56">
        <v>41681</v>
      </c>
      <c r="I49" s="201" t="s">
        <v>5143</v>
      </c>
      <c r="J49" s="157">
        <v>41724</v>
      </c>
      <c r="K49" s="97"/>
      <c r="L49" s="10" t="s">
        <v>5144</v>
      </c>
      <c r="M49" s="35" t="s">
        <v>5044</v>
      </c>
      <c r="N49" s="35" t="s">
        <v>84</v>
      </c>
      <c r="O49" s="310">
        <v>41752</v>
      </c>
      <c r="P49" s="176">
        <v>41752</v>
      </c>
      <c r="Q49" s="1150" t="s">
        <v>106</v>
      </c>
      <c r="R49" s="188" t="s">
        <v>582</v>
      </c>
      <c r="S49" s="185"/>
      <c r="V49" s="186"/>
      <c r="W49" s="186"/>
      <c r="X49" s="186"/>
      <c r="Y49" s="186"/>
      <c r="Z49" s="186"/>
      <c r="AA49" s="186"/>
    </row>
    <row r="50" s="10" customFormat="1" ht="18" customHeight="1" spans="1:27">
      <c r="A50" s="35">
        <v>48</v>
      </c>
      <c r="B50" s="149" t="s">
        <v>5111</v>
      </c>
      <c r="C50" s="35" t="s">
        <v>5005</v>
      </c>
      <c r="D50" s="55" t="s">
        <v>5097</v>
      </c>
      <c r="E50" s="55">
        <v>336300</v>
      </c>
      <c r="F50" s="151" t="s">
        <v>5145</v>
      </c>
      <c r="G50" s="44">
        <v>41732</v>
      </c>
      <c r="H50" s="56">
        <v>41752</v>
      </c>
      <c r="I50" s="156"/>
      <c r="J50" s="157">
        <v>41754</v>
      </c>
      <c r="K50" s="97"/>
      <c r="L50" s="85" t="s">
        <v>5146</v>
      </c>
      <c r="M50" s="159" t="s">
        <v>5100</v>
      </c>
      <c r="N50" s="159" t="s">
        <v>641</v>
      </c>
      <c r="O50" s="160">
        <v>41690</v>
      </c>
      <c r="P50" s="161">
        <v>41734</v>
      </c>
      <c r="Q50" s="85" t="s">
        <v>106</v>
      </c>
      <c r="R50" s="193" t="s">
        <v>582</v>
      </c>
      <c r="S50" s="185"/>
      <c r="V50" s="186"/>
      <c r="W50" s="186"/>
      <c r="X50" s="186"/>
      <c r="Y50" s="186"/>
      <c r="Z50" s="186"/>
      <c r="AA50" s="186"/>
    </row>
    <row r="51" s="10" customFormat="1" ht="18" customHeight="1" spans="1:27">
      <c r="A51" s="35">
        <v>49</v>
      </c>
      <c r="B51" s="149" t="s">
        <v>5004</v>
      </c>
      <c r="C51" s="35" t="s">
        <v>5147</v>
      </c>
      <c r="D51" s="43" t="s">
        <v>589</v>
      </c>
      <c r="E51" s="43">
        <v>336300</v>
      </c>
      <c r="F51" s="322" t="s">
        <v>5148</v>
      </c>
      <c r="G51" s="47">
        <v>41649</v>
      </c>
      <c r="H51" s="51">
        <v>41653</v>
      </c>
      <c r="I51" s="156"/>
      <c r="J51" s="157">
        <v>41754</v>
      </c>
      <c r="K51" s="97"/>
      <c r="L51" s="85" t="s">
        <v>5149</v>
      </c>
      <c r="M51" s="159" t="s">
        <v>5150</v>
      </c>
      <c r="N51" s="159" t="s">
        <v>744</v>
      </c>
      <c r="O51" s="160">
        <v>41739</v>
      </c>
      <c r="P51" s="161">
        <v>41740</v>
      </c>
      <c r="Q51" s="85" t="s">
        <v>106</v>
      </c>
      <c r="R51" s="193" t="s">
        <v>582</v>
      </c>
      <c r="S51" s="185"/>
      <c r="V51" s="186"/>
      <c r="W51" s="186"/>
      <c r="X51" s="186"/>
      <c r="Y51" s="186"/>
      <c r="Z51" s="186"/>
      <c r="AA51" s="186"/>
    </row>
    <row r="52" s="10" customFormat="1" ht="18" customHeight="1" spans="1:27">
      <c r="A52" s="35">
        <v>50</v>
      </c>
      <c r="B52" s="149" t="s">
        <v>5151</v>
      </c>
      <c r="C52" s="35" t="s">
        <v>5124</v>
      </c>
      <c r="D52" s="43" t="s">
        <v>573</v>
      </c>
      <c r="E52" s="43">
        <f>287500+2000</f>
        <v>289500</v>
      </c>
      <c r="F52" s="152" t="s">
        <v>5152</v>
      </c>
      <c r="G52" s="47">
        <v>41716</v>
      </c>
      <c r="H52" s="51">
        <v>41726</v>
      </c>
      <c r="I52" s="168" t="s">
        <v>5137</v>
      </c>
      <c r="J52" s="157">
        <v>41781</v>
      </c>
      <c r="K52" s="97"/>
      <c r="L52" s="175" t="s">
        <v>5153</v>
      </c>
      <c r="M52" s="35" t="s">
        <v>5054</v>
      </c>
      <c r="N52" s="35" t="s">
        <v>59</v>
      </c>
      <c r="O52" s="310">
        <v>41749</v>
      </c>
      <c r="P52" s="176">
        <v>41749</v>
      </c>
      <c r="Q52" s="1150" t="s">
        <v>1447</v>
      </c>
      <c r="R52" s="188" t="s">
        <v>582</v>
      </c>
      <c r="S52" s="185"/>
      <c r="V52" s="186"/>
      <c r="W52" s="186"/>
      <c r="X52" s="186"/>
      <c r="Y52" s="186"/>
      <c r="Z52" s="186"/>
      <c r="AA52" s="186"/>
    </row>
    <row r="53" s="10" customFormat="1" ht="18" customHeight="1" spans="1:27">
      <c r="A53" s="35">
        <v>51</v>
      </c>
      <c r="B53" s="149" t="s">
        <v>5111</v>
      </c>
      <c r="C53" s="35" t="s">
        <v>5005</v>
      </c>
      <c r="D53" s="43" t="s">
        <v>589</v>
      </c>
      <c r="E53" s="43">
        <v>336300</v>
      </c>
      <c r="F53" s="322" t="s">
        <v>5154</v>
      </c>
      <c r="G53" s="47">
        <v>41683</v>
      </c>
      <c r="H53" s="51">
        <v>41692</v>
      </c>
      <c r="I53" s="156"/>
      <c r="J53" s="157">
        <v>41781</v>
      </c>
      <c r="K53" s="97"/>
      <c r="L53" s="175" t="s">
        <v>5155</v>
      </c>
      <c r="M53" s="35" t="s">
        <v>5156</v>
      </c>
      <c r="N53" s="35" t="s">
        <v>59</v>
      </c>
      <c r="O53" s="310">
        <v>41752</v>
      </c>
      <c r="P53" s="176">
        <v>41752</v>
      </c>
      <c r="Q53" s="1150" t="s">
        <v>106</v>
      </c>
      <c r="R53" s="188" t="s">
        <v>582</v>
      </c>
      <c r="S53" s="185"/>
      <c r="V53" s="186"/>
      <c r="W53" s="186"/>
      <c r="X53" s="186"/>
      <c r="Y53" s="186"/>
      <c r="Z53" s="186"/>
      <c r="AA53" s="186"/>
    </row>
    <row r="54" s="10" customFormat="1" ht="18" customHeight="1" spans="1:27">
      <c r="A54" s="35">
        <v>52</v>
      </c>
      <c r="B54" s="149" t="s">
        <v>5004</v>
      </c>
      <c r="C54" s="35" t="s">
        <v>5005</v>
      </c>
      <c r="D54" s="43" t="s">
        <v>573</v>
      </c>
      <c r="E54" s="43">
        <v>336300</v>
      </c>
      <c r="F54" s="322" t="s">
        <v>5157</v>
      </c>
      <c r="G54" s="47">
        <v>41683</v>
      </c>
      <c r="H54" s="51">
        <v>41692</v>
      </c>
      <c r="I54" s="156"/>
      <c r="J54" s="157">
        <v>41781</v>
      </c>
      <c r="K54" s="97"/>
      <c r="L54" s="175" t="s">
        <v>5158</v>
      </c>
      <c r="M54" s="35" t="s">
        <v>5016</v>
      </c>
      <c r="N54" s="35" t="s">
        <v>89</v>
      </c>
      <c r="O54" s="310">
        <v>41752</v>
      </c>
      <c r="P54" s="176">
        <v>41752</v>
      </c>
      <c r="Q54" s="1150" t="s">
        <v>106</v>
      </c>
      <c r="R54" s="188" t="s">
        <v>582</v>
      </c>
      <c r="S54" s="185"/>
      <c r="V54" s="186"/>
      <c r="W54" s="186"/>
      <c r="X54" s="186"/>
      <c r="Y54" s="186"/>
      <c r="Z54" s="186"/>
      <c r="AA54" s="186"/>
    </row>
    <row r="55" s="10" customFormat="1" ht="18" customHeight="1" spans="1:27">
      <c r="A55" s="35">
        <v>53</v>
      </c>
      <c r="B55" s="149" t="s">
        <v>5010</v>
      </c>
      <c r="C55" s="35" t="s">
        <v>5011</v>
      </c>
      <c r="D55" s="43" t="s">
        <v>573</v>
      </c>
      <c r="E55" s="43">
        <f t="shared" ref="E55:E60" si="0">285000+2000</f>
        <v>287000</v>
      </c>
      <c r="F55" s="152" t="s">
        <v>5159</v>
      </c>
      <c r="G55" s="47">
        <v>41711</v>
      </c>
      <c r="H55" s="51">
        <v>41722</v>
      </c>
      <c r="I55" s="168" t="s">
        <v>5160</v>
      </c>
      <c r="J55" s="157">
        <v>41781</v>
      </c>
      <c r="K55" s="97"/>
      <c r="L55" s="175" t="s">
        <v>5161</v>
      </c>
      <c r="M55" s="35" t="s">
        <v>114</v>
      </c>
      <c r="N55" s="35" t="s">
        <v>59</v>
      </c>
      <c r="O55" s="310">
        <v>41752</v>
      </c>
      <c r="P55" s="176">
        <v>41754</v>
      </c>
      <c r="Q55" s="1150" t="s">
        <v>106</v>
      </c>
      <c r="R55" s="188" t="s">
        <v>582</v>
      </c>
      <c r="S55" s="185"/>
      <c r="V55" s="186"/>
      <c r="W55" s="186"/>
      <c r="X55" s="186"/>
      <c r="Y55" s="186"/>
      <c r="Z55" s="186"/>
      <c r="AA55" s="186"/>
    </row>
    <row r="56" s="10" customFormat="1" ht="19.5" customHeight="1" spans="1:27">
      <c r="A56" s="35">
        <v>54</v>
      </c>
      <c r="B56" s="149" t="s">
        <v>5028</v>
      </c>
      <c r="C56" s="35" t="s">
        <v>5029</v>
      </c>
      <c r="D56" s="55" t="s">
        <v>573</v>
      </c>
      <c r="E56" s="55">
        <v>318500</v>
      </c>
      <c r="F56" s="151" t="s">
        <v>5162</v>
      </c>
      <c r="G56" s="44">
        <v>41726</v>
      </c>
      <c r="H56" s="56">
        <v>41734</v>
      </c>
      <c r="I56" s="156"/>
      <c r="J56" s="157">
        <v>41781</v>
      </c>
      <c r="K56" s="97"/>
      <c r="L56" s="175" t="s">
        <v>5163</v>
      </c>
      <c r="M56" s="97" t="s">
        <v>5016</v>
      </c>
      <c r="N56" s="97" t="s">
        <v>89</v>
      </c>
      <c r="O56" s="158">
        <v>41735</v>
      </c>
      <c r="P56" s="176">
        <v>41741</v>
      </c>
      <c r="Q56" s="175" t="s">
        <v>1447</v>
      </c>
      <c r="R56" s="246" t="s">
        <v>582</v>
      </c>
      <c r="S56" s="185"/>
      <c r="V56" s="186"/>
      <c r="W56" s="186"/>
      <c r="X56" s="186"/>
      <c r="Y56" s="186"/>
      <c r="Z56" s="186"/>
      <c r="AA56" s="186"/>
    </row>
    <row r="57" s="10" customFormat="1" ht="18" customHeight="1" spans="1:27">
      <c r="A57" s="35">
        <v>55</v>
      </c>
      <c r="B57" s="149" t="s">
        <v>5004</v>
      </c>
      <c r="C57" s="35" t="s">
        <v>5005</v>
      </c>
      <c r="D57" s="43" t="s">
        <v>573</v>
      </c>
      <c r="E57" s="43">
        <v>336300</v>
      </c>
      <c r="F57" s="322" t="s">
        <v>5164</v>
      </c>
      <c r="G57" s="47">
        <v>41683</v>
      </c>
      <c r="H57" s="51">
        <v>41692</v>
      </c>
      <c r="I57" s="156"/>
      <c r="J57" s="157">
        <v>41781</v>
      </c>
      <c r="K57" s="97"/>
      <c r="L57" s="175" t="s">
        <v>5165</v>
      </c>
      <c r="M57" s="35" t="s">
        <v>5166</v>
      </c>
      <c r="N57" s="35" t="s">
        <v>89</v>
      </c>
      <c r="O57" s="310">
        <v>41754</v>
      </c>
      <c r="P57" s="176">
        <v>41754</v>
      </c>
      <c r="Q57" s="1150" t="s">
        <v>106</v>
      </c>
      <c r="R57" s="246" t="s">
        <v>582</v>
      </c>
      <c r="S57" s="185"/>
      <c r="V57" s="186"/>
      <c r="W57" s="186"/>
      <c r="X57" s="186"/>
      <c r="Y57" s="186"/>
      <c r="Z57" s="186"/>
      <c r="AA57" s="186"/>
    </row>
    <row r="58" s="10" customFormat="1" ht="18" customHeight="1" spans="1:27">
      <c r="A58" s="35">
        <v>56</v>
      </c>
      <c r="B58" s="149" t="s">
        <v>5004</v>
      </c>
      <c r="C58" s="35" t="s">
        <v>5005</v>
      </c>
      <c r="D58" s="43" t="s">
        <v>5167</v>
      </c>
      <c r="E58" s="43">
        <v>336300</v>
      </c>
      <c r="F58" s="152" t="s">
        <v>5168</v>
      </c>
      <c r="G58" s="47">
        <v>41738</v>
      </c>
      <c r="H58" s="51">
        <v>41745</v>
      </c>
      <c r="I58" s="156"/>
      <c r="J58" s="157">
        <v>41781</v>
      </c>
      <c r="K58" s="97"/>
      <c r="L58" s="175" t="s">
        <v>5169</v>
      </c>
      <c r="M58" s="35" t="s">
        <v>5170</v>
      </c>
      <c r="N58" s="35" t="s">
        <v>84</v>
      </c>
      <c r="O58" s="310">
        <v>41724</v>
      </c>
      <c r="P58" s="176">
        <v>41738</v>
      </c>
      <c r="Q58" s="1150" t="s">
        <v>106</v>
      </c>
      <c r="R58" s="246" t="s">
        <v>582</v>
      </c>
      <c r="S58" s="185"/>
      <c r="V58" s="186"/>
      <c r="W58" s="186"/>
      <c r="X58" s="186"/>
      <c r="Y58" s="186"/>
      <c r="Z58" s="186"/>
      <c r="AA58" s="186"/>
    </row>
    <row r="59" s="10" customFormat="1" ht="18" customHeight="1" spans="1:27">
      <c r="A59" s="35">
        <v>57</v>
      </c>
      <c r="B59" s="149" t="s">
        <v>5010</v>
      </c>
      <c r="C59" s="35" t="s">
        <v>5011</v>
      </c>
      <c r="D59" s="43" t="s">
        <v>5022</v>
      </c>
      <c r="E59" s="43">
        <f t="shared" si="0"/>
        <v>287000</v>
      </c>
      <c r="F59" s="152" t="s">
        <v>5171</v>
      </c>
      <c r="G59" s="47">
        <v>41724</v>
      </c>
      <c r="H59" s="51">
        <v>41733</v>
      </c>
      <c r="I59" s="168" t="s">
        <v>5137</v>
      </c>
      <c r="J59" s="157">
        <v>41781</v>
      </c>
      <c r="K59" s="97"/>
      <c r="L59" s="175" t="s">
        <v>5172</v>
      </c>
      <c r="M59" s="97" t="s">
        <v>5156</v>
      </c>
      <c r="N59" s="97" t="s">
        <v>59</v>
      </c>
      <c r="O59" s="158">
        <v>41760</v>
      </c>
      <c r="P59" s="176">
        <v>41760</v>
      </c>
      <c r="Q59" s="175" t="s">
        <v>106</v>
      </c>
      <c r="R59" s="188" t="s">
        <v>582</v>
      </c>
      <c r="S59" s="185"/>
      <c r="V59" s="186"/>
      <c r="W59" s="186"/>
      <c r="X59" s="186"/>
      <c r="Y59" s="186"/>
      <c r="Z59" s="186"/>
      <c r="AA59" s="186"/>
    </row>
    <row r="60" s="10" customFormat="1" ht="18" customHeight="1" spans="1:27">
      <c r="A60" s="35">
        <v>58</v>
      </c>
      <c r="B60" s="149" t="s">
        <v>5010</v>
      </c>
      <c r="C60" s="35" t="s">
        <v>5011</v>
      </c>
      <c r="D60" s="43" t="s">
        <v>5022</v>
      </c>
      <c r="E60" s="43">
        <f t="shared" si="0"/>
        <v>287000</v>
      </c>
      <c r="F60" s="152" t="s">
        <v>5173</v>
      </c>
      <c r="G60" s="47">
        <v>41724</v>
      </c>
      <c r="H60" s="51">
        <v>41733</v>
      </c>
      <c r="I60" s="168" t="s">
        <v>5137</v>
      </c>
      <c r="J60" s="157">
        <v>41781</v>
      </c>
      <c r="K60" s="97"/>
      <c r="L60" s="175" t="s">
        <v>5174</v>
      </c>
      <c r="M60" s="97" t="s">
        <v>5156</v>
      </c>
      <c r="N60" s="97" t="s">
        <v>59</v>
      </c>
      <c r="O60" s="158">
        <v>41754</v>
      </c>
      <c r="P60" s="176">
        <v>41754</v>
      </c>
      <c r="Q60" s="175" t="s">
        <v>1447</v>
      </c>
      <c r="R60" s="246" t="s">
        <v>582</v>
      </c>
      <c r="S60" s="185"/>
      <c r="V60" s="186"/>
      <c r="W60" s="186"/>
      <c r="X60" s="186"/>
      <c r="Y60" s="186"/>
      <c r="Z60" s="186"/>
      <c r="AA60" s="186"/>
    </row>
    <row r="61" s="10" customFormat="1" ht="18" customHeight="1" spans="1:27">
      <c r="A61" s="35">
        <v>59</v>
      </c>
      <c r="B61" s="149" t="s">
        <v>5004</v>
      </c>
      <c r="C61" s="35" t="s">
        <v>5005</v>
      </c>
      <c r="D61" s="43" t="s">
        <v>480</v>
      </c>
      <c r="E61" s="43">
        <v>336300</v>
      </c>
      <c r="F61" s="152" t="s">
        <v>5175</v>
      </c>
      <c r="G61" s="47">
        <v>41738</v>
      </c>
      <c r="H61" s="51">
        <v>41745</v>
      </c>
      <c r="I61" s="156"/>
      <c r="J61" s="157">
        <v>41781</v>
      </c>
      <c r="K61" s="97"/>
      <c r="L61" s="175" t="s">
        <v>5176</v>
      </c>
      <c r="M61" s="35" t="s">
        <v>5016</v>
      </c>
      <c r="N61" s="35" t="s">
        <v>89</v>
      </c>
      <c r="O61" s="310">
        <v>41767</v>
      </c>
      <c r="P61" s="176">
        <v>41767</v>
      </c>
      <c r="Q61" s="1150" t="s">
        <v>106</v>
      </c>
      <c r="R61" s="246" t="s">
        <v>582</v>
      </c>
      <c r="S61" s="185"/>
      <c r="V61" s="186"/>
      <c r="W61" s="186"/>
      <c r="X61" s="186"/>
      <c r="Y61" s="186"/>
      <c r="Z61" s="186"/>
      <c r="AA61" s="186"/>
    </row>
    <row r="62" s="10" customFormat="1" ht="18" customHeight="1" spans="1:27">
      <c r="A62" s="35">
        <v>60</v>
      </c>
      <c r="B62" s="149" t="s">
        <v>5004</v>
      </c>
      <c r="C62" s="35" t="s">
        <v>5005</v>
      </c>
      <c r="D62" s="55" t="s">
        <v>573</v>
      </c>
      <c r="E62" s="55">
        <v>336300</v>
      </c>
      <c r="F62" s="151" t="s">
        <v>5177</v>
      </c>
      <c r="G62" s="44">
        <v>41711</v>
      </c>
      <c r="H62" s="56">
        <v>41721</v>
      </c>
      <c r="I62" s="156"/>
      <c r="J62" s="157">
        <v>41781</v>
      </c>
      <c r="K62" s="97"/>
      <c r="L62" s="175" t="s">
        <v>5178</v>
      </c>
      <c r="M62" s="35" t="s">
        <v>5035</v>
      </c>
      <c r="N62" s="35" t="s">
        <v>89</v>
      </c>
      <c r="O62" s="310">
        <v>41761</v>
      </c>
      <c r="P62" s="176">
        <v>41761</v>
      </c>
      <c r="Q62" s="1150" t="s">
        <v>106</v>
      </c>
      <c r="R62" s="246" t="s">
        <v>582</v>
      </c>
      <c r="S62" s="185"/>
      <c r="V62" s="186"/>
      <c r="W62" s="186"/>
      <c r="X62" s="186"/>
      <c r="Y62" s="186"/>
      <c r="Z62" s="186"/>
      <c r="AA62" s="186"/>
    </row>
    <row r="63" s="10" customFormat="1" ht="19.5" customHeight="1" spans="1:27">
      <c r="A63" s="35">
        <v>61</v>
      </c>
      <c r="B63" s="149" t="s">
        <v>5028</v>
      </c>
      <c r="C63" s="35" t="s">
        <v>5029</v>
      </c>
      <c r="D63" s="55" t="s">
        <v>573</v>
      </c>
      <c r="E63" s="55">
        <v>318500</v>
      </c>
      <c r="F63" s="151" t="s">
        <v>5179</v>
      </c>
      <c r="G63" s="44">
        <v>41732</v>
      </c>
      <c r="H63" s="56">
        <v>41752</v>
      </c>
      <c r="I63" s="156"/>
      <c r="J63" s="157">
        <v>41781</v>
      </c>
      <c r="K63" s="97"/>
      <c r="L63" s="97" t="s">
        <v>5180</v>
      </c>
      <c r="M63" s="97" t="s">
        <v>912</v>
      </c>
      <c r="N63" s="97" t="s">
        <v>84</v>
      </c>
      <c r="O63" s="158">
        <v>41760</v>
      </c>
      <c r="P63" s="158">
        <v>41760</v>
      </c>
      <c r="Q63" s="97" t="s">
        <v>1447</v>
      </c>
      <c r="R63" s="246" t="s">
        <v>582</v>
      </c>
      <c r="S63" s="185"/>
      <c r="V63" s="186"/>
      <c r="W63" s="186"/>
      <c r="X63" s="186"/>
      <c r="Y63" s="186"/>
      <c r="Z63" s="186"/>
      <c r="AA63" s="186"/>
    </row>
    <row r="64" s="10" customFormat="1" ht="19.5" customHeight="1" spans="1:27">
      <c r="A64" s="35">
        <v>62</v>
      </c>
      <c r="B64" s="149" t="s">
        <v>5028</v>
      </c>
      <c r="C64" s="35" t="s">
        <v>5029</v>
      </c>
      <c r="D64" s="43" t="s">
        <v>573</v>
      </c>
      <c r="E64" s="43">
        <v>318500</v>
      </c>
      <c r="F64" s="152" t="s">
        <v>5181</v>
      </c>
      <c r="G64" s="47">
        <v>41738</v>
      </c>
      <c r="H64" s="51">
        <v>41745</v>
      </c>
      <c r="I64" s="156"/>
      <c r="J64" s="157">
        <v>41781</v>
      </c>
      <c r="K64" s="97"/>
      <c r="L64" s="175" t="s">
        <v>5182</v>
      </c>
      <c r="M64" s="97" t="s">
        <v>916</v>
      </c>
      <c r="N64" s="97" t="s">
        <v>89</v>
      </c>
      <c r="O64" s="158">
        <v>41749</v>
      </c>
      <c r="P64" s="176">
        <v>41749</v>
      </c>
      <c r="Q64" s="175" t="s">
        <v>106</v>
      </c>
      <c r="R64" s="246" t="s">
        <v>582</v>
      </c>
      <c r="S64" s="185"/>
      <c r="V64" s="186"/>
      <c r="W64" s="186"/>
      <c r="X64" s="186"/>
      <c r="Y64" s="186"/>
      <c r="Z64" s="186"/>
      <c r="AA64" s="186"/>
    </row>
    <row r="65" s="10" customFormat="1" ht="19.5" customHeight="1" spans="1:27">
      <c r="A65" s="35">
        <v>63</v>
      </c>
      <c r="B65" s="149" t="s">
        <v>5028</v>
      </c>
      <c r="C65" s="35" t="s">
        <v>5029</v>
      </c>
      <c r="D65" s="55" t="s">
        <v>589</v>
      </c>
      <c r="E65" s="55">
        <v>318500</v>
      </c>
      <c r="F65" s="151" t="s">
        <v>5183</v>
      </c>
      <c r="G65" s="44">
        <v>41765</v>
      </c>
      <c r="H65" s="56">
        <v>41776</v>
      </c>
      <c r="I65" s="156"/>
      <c r="J65" s="157">
        <v>41785</v>
      </c>
      <c r="K65" s="97"/>
      <c r="L65" s="97" t="s">
        <v>5184</v>
      </c>
      <c r="M65" s="97" t="s">
        <v>5054</v>
      </c>
      <c r="N65" s="97" t="s">
        <v>59</v>
      </c>
      <c r="O65" s="158">
        <v>41761</v>
      </c>
      <c r="P65" s="158">
        <v>41766</v>
      </c>
      <c r="Q65" s="97" t="s">
        <v>1447</v>
      </c>
      <c r="R65" s="246" t="s">
        <v>582</v>
      </c>
      <c r="S65" s="185"/>
      <c r="V65" s="186"/>
      <c r="W65" s="186"/>
      <c r="X65" s="186"/>
      <c r="Y65" s="186"/>
      <c r="Z65" s="186"/>
      <c r="AA65" s="186"/>
    </row>
    <row r="66" s="10" customFormat="1" ht="29.25" customHeight="1" spans="1:27">
      <c r="A66" s="35">
        <v>64</v>
      </c>
      <c r="B66" s="149" t="s">
        <v>5010</v>
      </c>
      <c r="C66" s="35" t="s">
        <v>5011</v>
      </c>
      <c r="D66" s="55" t="s">
        <v>573</v>
      </c>
      <c r="E66" s="55">
        <f>285400+2000</f>
        <v>287400</v>
      </c>
      <c r="F66" s="151" t="s">
        <v>5185</v>
      </c>
      <c r="G66" s="44">
        <v>41769</v>
      </c>
      <c r="H66" s="56">
        <v>41780</v>
      </c>
      <c r="I66" s="168" t="s">
        <v>5186</v>
      </c>
      <c r="J66" s="157">
        <v>41785</v>
      </c>
      <c r="K66" s="97" t="s">
        <v>5187</v>
      </c>
      <c r="L66" s="175" t="s">
        <v>5188</v>
      </c>
      <c r="M66" s="35" t="s">
        <v>1768</v>
      </c>
      <c r="N66" s="35" t="s">
        <v>89</v>
      </c>
      <c r="O66" s="310">
        <v>41776</v>
      </c>
      <c r="P66" s="176">
        <v>41776</v>
      </c>
      <c r="Q66" s="1150" t="s">
        <v>106</v>
      </c>
      <c r="R66" s="246" t="s">
        <v>582</v>
      </c>
      <c r="S66" s="185"/>
      <c r="V66" s="186"/>
      <c r="W66" s="186"/>
      <c r="X66" s="186"/>
      <c r="Y66" s="186"/>
      <c r="Z66" s="186"/>
      <c r="AA66" s="186"/>
    </row>
    <row r="67" s="10" customFormat="1" ht="18" customHeight="1" spans="1:27">
      <c r="A67" s="35">
        <v>65</v>
      </c>
      <c r="B67" s="149" t="s">
        <v>5004</v>
      </c>
      <c r="C67" s="35" t="s">
        <v>5005</v>
      </c>
      <c r="D67" s="43" t="s">
        <v>5022</v>
      </c>
      <c r="E67" s="43">
        <v>336300</v>
      </c>
      <c r="F67" s="152" t="s">
        <v>5189</v>
      </c>
      <c r="G67" s="47">
        <v>41749</v>
      </c>
      <c r="H67" s="51">
        <v>41761</v>
      </c>
      <c r="I67" s="895"/>
      <c r="J67" s="157">
        <v>41785</v>
      </c>
      <c r="K67" s="97"/>
      <c r="L67" s="175" t="s">
        <v>5190</v>
      </c>
      <c r="M67" s="97" t="s">
        <v>5044</v>
      </c>
      <c r="N67" s="97" t="s">
        <v>84</v>
      </c>
      <c r="O67" s="158">
        <v>41776</v>
      </c>
      <c r="P67" s="176">
        <v>41776</v>
      </c>
      <c r="Q67" s="175" t="s">
        <v>1447</v>
      </c>
      <c r="R67" s="246" t="s">
        <v>582</v>
      </c>
      <c r="S67" s="185"/>
      <c r="V67" s="186"/>
      <c r="W67" s="186"/>
      <c r="X67" s="186"/>
      <c r="Y67" s="186"/>
      <c r="Z67" s="186"/>
      <c r="AA67" s="186"/>
    </row>
    <row r="68" s="10" customFormat="1" ht="18" customHeight="1" spans="1:27">
      <c r="A68" s="35">
        <v>66</v>
      </c>
      <c r="B68" s="149"/>
      <c r="C68" s="35" t="s">
        <v>5029</v>
      </c>
      <c r="D68" s="43" t="s">
        <v>573</v>
      </c>
      <c r="E68" s="43">
        <f>318500+2000</f>
        <v>320500</v>
      </c>
      <c r="F68" s="152" t="s">
        <v>5191</v>
      </c>
      <c r="G68" s="47">
        <v>41769</v>
      </c>
      <c r="H68" s="51">
        <v>41780</v>
      </c>
      <c r="I68" s="895" t="s">
        <v>5186</v>
      </c>
      <c r="J68" s="157">
        <v>41814</v>
      </c>
      <c r="K68" s="97" t="s">
        <v>5187</v>
      </c>
      <c r="L68" s="175" t="s">
        <v>5192</v>
      </c>
      <c r="M68" s="97" t="s">
        <v>916</v>
      </c>
      <c r="N68" s="97" t="s">
        <v>89</v>
      </c>
      <c r="O68" s="158">
        <v>41777</v>
      </c>
      <c r="P68" s="176">
        <v>41777</v>
      </c>
      <c r="Q68" s="175" t="s">
        <v>106</v>
      </c>
      <c r="R68" s="246" t="s">
        <v>582</v>
      </c>
      <c r="S68" s="185"/>
      <c r="V68" s="186"/>
      <c r="W68" s="186"/>
      <c r="X68" s="186"/>
      <c r="Y68" s="186"/>
      <c r="Z68" s="186"/>
      <c r="AA68" s="186"/>
    </row>
    <row r="69" s="10" customFormat="1" ht="18" customHeight="1" spans="1:27">
      <c r="A69" s="35">
        <v>67</v>
      </c>
      <c r="B69" s="149"/>
      <c r="C69" s="35" t="s">
        <v>5011</v>
      </c>
      <c r="D69" s="43" t="s">
        <v>5193</v>
      </c>
      <c r="E69" s="43">
        <v>285400</v>
      </c>
      <c r="F69" s="152" t="s">
        <v>5194</v>
      </c>
      <c r="G69" s="47">
        <v>41769</v>
      </c>
      <c r="H69" s="51">
        <v>41780</v>
      </c>
      <c r="I69" s="1466" t="s">
        <v>5195</v>
      </c>
      <c r="J69" s="1467">
        <v>41814</v>
      </c>
      <c r="K69" s="97" t="s">
        <v>5187</v>
      </c>
      <c r="L69" s="175" t="s">
        <v>5196</v>
      </c>
      <c r="M69" s="97" t="s">
        <v>5156</v>
      </c>
      <c r="N69" s="97" t="s">
        <v>59</v>
      </c>
      <c r="O69" s="158">
        <v>41761</v>
      </c>
      <c r="P69" s="176">
        <v>41770</v>
      </c>
      <c r="Q69" s="175" t="s">
        <v>5197</v>
      </c>
      <c r="R69" s="246" t="s">
        <v>582</v>
      </c>
      <c r="S69" s="185"/>
      <c r="V69" s="186"/>
      <c r="W69" s="186"/>
      <c r="X69" s="186"/>
      <c r="Y69" s="186"/>
      <c r="Z69" s="186"/>
      <c r="AA69" s="186"/>
    </row>
    <row r="70" s="10" customFormat="1" ht="19.5" customHeight="1" spans="1:28">
      <c r="A70" s="35">
        <v>68</v>
      </c>
      <c r="B70" s="149" t="s">
        <v>5028</v>
      </c>
      <c r="C70" s="35" t="s">
        <v>5029</v>
      </c>
      <c r="D70" s="55" t="s">
        <v>573</v>
      </c>
      <c r="E70" s="55">
        <f>318500+2000</f>
        <v>320500</v>
      </c>
      <c r="F70" s="152" t="s">
        <v>5198</v>
      </c>
      <c r="G70" s="44">
        <v>41765</v>
      </c>
      <c r="H70" s="56">
        <v>41776</v>
      </c>
      <c r="I70" s="1468" t="s">
        <v>5186</v>
      </c>
      <c r="J70" s="157">
        <v>41814</v>
      </c>
      <c r="K70" s="97"/>
      <c r="L70" s="97" t="s">
        <v>12</v>
      </c>
      <c r="M70" s="97" t="s">
        <v>5199</v>
      </c>
      <c r="N70" s="97" t="s">
        <v>89</v>
      </c>
      <c r="O70" s="158">
        <v>41769</v>
      </c>
      <c r="P70" s="174">
        <v>41769</v>
      </c>
      <c r="Q70" s="97" t="s">
        <v>1447</v>
      </c>
      <c r="R70" s="246" t="s">
        <v>3829</v>
      </c>
      <c r="S70" s="185"/>
      <c r="T70" s="185"/>
      <c r="W70" s="186"/>
      <c r="X70" s="186"/>
      <c r="Y70" s="186"/>
      <c r="Z70" s="186"/>
      <c r="AA70" s="186"/>
      <c r="AB70" s="186"/>
    </row>
    <row r="71" s="10" customFormat="1" ht="18" customHeight="1" spans="1:28">
      <c r="A71" s="35">
        <v>69</v>
      </c>
      <c r="B71" s="149" t="s">
        <v>5004</v>
      </c>
      <c r="C71" s="35" t="s">
        <v>5005</v>
      </c>
      <c r="D71" s="43" t="s">
        <v>480</v>
      </c>
      <c r="E71" s="43">
        <v>336300</v>
      </c>
      <c r="F71" s="152" t="s">
        <v>5200</v>
      </c>
      <c r="G71" s="47">
        <v>41740</v>
      </c>
      <c r="H71" s="51">
        <v>41749</v>
      </c>
      <c r="I71" s="895"/>
      <c r="J71" s="157">
        <v>41814</v>
      </c>
      <c r="K71" s="97"/>
      <c r="L71" s="175" t="s">
        <v>5201</v>
      </c>
      <c r="M71" s="35" t="s">
        <v>657</v>
      </c>
      <c r="N71" s="35" t="s">
        <v>59</v>
      </c>
      <c r="O71" s="310">
        <v>41783</v>
      </c>
      <c r="P71" s="176">
        <v>41783</v>
      </c>
      <c r="Q71" s="1150" t="s">
        <v>106</v>
      </c>
      <c r="R71" s="246" t="s">
        <v>3829</v>
      </c>
      <c r="S71" s="185"/>
      <c r="T71" s="185"/>
      <c r="W71" s="186"/>
      <c r="X71" s="186"/>
      <c r="Y71" s="186"/>
      <c r="Z71" s="186"/>
      <c r="AA71" s="186"/>
      <c r="AB71" s="186"/>
    </row>
    <row r="72" s="1457" customFormat="1" ht="18" customHeight="1" spans="1:28">
      <c r="A72" s="35">
        <v>70</v>
      </c>
      <c r="B72" s="847" t="s">
        <v>5202</v>
      </c>
      <c r="C72" s="908" t="s">
        <v>5203</v>
      </c>
      <c r="D72" s="217" t="s">
        <v>573</v>
      </c>
      <c r="E72" s="217">
        <v>428800</v>
      </c>
      <c r="F72" s="908" t="s">
        <v>5204</v>
      </c>
      <c r="G72" s="268">
        <v>41644</v>
      </c>
      <c r="H72" s="1029">
        <v>41653</v>
      </c>
      <c r="I72" s="178"/>
      <c r="J72" s="1469">
        <v>41814</v>
      </c>
      <c r="K72" s="754"/>
      <c r="L72" s="1470" t="s">
        <v>5205</v>
      </c>
      <c r="M72" s="908" t="s">
        <v>5103</v>
      </c>
      <c r="N72" s="908" t="s">
        <v>84</v>
      </c>
      <c r="O72" s="1007">
        <v>41788</v>
      </c>
      <c r="P72" s="1471">
        <v>41788</v>
      </c>
      <c r="Q72" s="1480" t="s">
        <v>106</v>
      </c>
      <c r="R72" s="1331" t="s">
        <v>1023</v>
      </c>
      <c r="S72" s="1481"/>
      <c r="T72" s="1481"/>
      <c r="W72" s="1482"/>
      <c r="X72" s="1482"/>
      <c r="Y72" s="1482"/>
      <c r="Z72" s="1482"/>
      <c r="AA72" s="1482"/>
      <c r="AB72" s="1482"/>
    </row>
    <row r="73" s="10" customFormat="1" ht="18" customHeight="1" spans="1:28">
      <c r="A73" s="35">
        <v>71</v>
      </c>
      <c r="B73" s="149" t="s">
        <v>5004</v>
      </c>
      <c r="C73" s="35" t="s">
        <v>5005</v>
      </c>
      <c r="D73" s="55" t="s">
        <v>573</v>
      </c>
      <c r="E73" s="55">
        <v>336300</v>
      </c>
      <c r="F73" s="152" t="s">
        <v>5206</v>
      </c>
      <c r="G73" s="44">
        <v>41760</v>
      </c>
      <c r="H73" s="56">
        <v>41772</v>
      </c>
      <c r="I73" s="895"/>
      <c r="J73" s="157">
        <v>41814</v>
      </c>
      <c r="K73" s="97"/>
      <c r="L73" s="175" t="s">
        <v>5207</v>
      </c>
      <c r="M73" s="35" t="s">
        <v>912</v>
      </c>
      <c r="N73" s="35" t="s">
        <v>84</v>
      </c>
      <c r="O73" s="310">
        <v>41783</v>
      </c>
      <c r="P73" s="176">
        <v>41784</v>
      </c>
      <c r="Q73" s="1150" t="s">
        <v>1447</v>
      </c>
      <c r="R73" s="246" t="s">
        <v>1023</v>
      </c>
      <c r="S73" s="185"/>
      <c r="T73" s="185"/>
      <c r="W73" s="186"/>
      <c r="X73" s="186"/>
      <c r="Y73" s="186"/>
      <c r="Z73" s="186"/>
      <c r="AA73" s="186"/>
      <c r="AB73" s="186"/>
    </row>
    <row r="74" s="10" customFormat="1" ht="19.5" customHeight="1" spans="1:28">
      <c r="A74" s="35">
        <v>72</v>
      </c>
      <c r="B74" s="149"/>
      <c r="C74" s="35" t="s">
        <v>5029</v>
      </c>
      <c r="D74" s="55" t="s">
        <v>5193</v>
      </c>
      <c r="E74" s="55">
        <v>318500</v>
      </c>
      <c r="F74" s="151" t="s">
        <v>5208</v>
      </c>
      <c r="G74" s="44">
        <v>41778</v>
      </c>
      <c r="H74" s="56">
        <v>41788</v>
      </c>
      <c r="I74" s="156"/>
      <c r="J74" s="157">
        <v>41814</v>
      </c>
      <c r="K74" s="97" t="s">
        <v>5187</v>
      </c>
      <c r="L74" s="97" t="s">
        <v>5209</v>
      </c>
      <c r="M74" s="35" t="s">
        <v>5044</v>
      </c>
      <c r="N74" s="97" t="s">
        <v>84</v>
      </c>
      <c r="O74" s="158">
        <v>41760</v>
      </c>
      <c r="P74" s="158">
        <v>41779</v>
      </c>
      <c r="Q74" s="97" t="s">
        <v>106</v>
      </c>
      <c r="R74" s="246" t="s">
        <v>5210</v>
      </c>
      <c r="S74" s="185"/>
      <c r="T74" s="185"/>
      <c r="W74" s="186"/>
      <c r="X74" s="186"/>
      <c r="Y74" s="186"/>
      <c r="Z74" s="186"/>
      <c r="AA74" s="186"/>
      <c r="AB74" s="186"/>
    </row>
    <row r="75" s="10" customFormat="1" ht="18" customHeight="1" spans="1:28">
      <c r="A75" s="35">
        <v>73</v>
      </c>
      <c r="B75" s="149" t="s">
        <v>5004</v>
      </c>
      <c r="C75" s="35" t="s">
        <v>5005</v>
      </c>
      <c r="D75" s="55" t="s">
        <v>573</v>
      </c>
      <c r="E75" s="55">
        <v>336300</v>
      </c>
      <c r="F75" s="151" t="s">
        <v>5211</v>
      </c>
      <c r="G75" s="44">
        <v>41778</v>
      </c>
      <c r="H75" s="56">
        <v>41788</v>
      </c>
      <c r="I75" s="895"/>
      <c r="J75" s="157">
        <v>41814</v>
      </c>
      <c r="K75" s="97" t="s">
        <v>5187</v>
      </c>
      <c r="L75" s="175" t="s">
        <v>5212</v>
      </c>
      <c r="M75" s="35" t="s">
        <v>912</v>
      </c>
      <c r="N75" s="35" t="s">
        <v>84</v>
      </c>
      <c r="O75" s="310">
        <v>41788</v>
      </c>
      <c r="P75" s="176">
        <v>41788</v>
      </c>
      <c r="Q75" s="1150" t="s">
        <v>1447</v>
      </c>
      <c r="R75" s="246" t="s">
        <v>582</v>
      </c>
      <c r="S75" s="185"/>
      <c r="T75" s="185"/>
      <c r="W75" s="186"/>
      <c r="X75" s="186"/>
      <c r="Y75" s="186"/>
      <c r="Z75" s="186"/>
      <c r="AA75" s="186"/>
      <c r="AB75" s="186"/>
    </row>
    <row r="76" s="10" customFormat="1" ht="18" customHeight="1" spans="1:28">
      <c r="A76" s="35">
        <v>74</v>
      </c>
      <c r="B76" s="149"/>
      <c r="C76" s="35" t="s">
        <v>5005</v>
      </c>
      <c r="D76" s="55" t="s">
        <v>573</v>
      </c>
      <c r="E76" s="55">
        <v>336300</v>
      </c>
      <c r="F76" s="151" t="s">
        <v>5213</v>
      </c>
      <c r="G76" s="44">
        <v>41785</v>
      </c>
      <c r="H76" s="56">
        <v>41795</v>
      </c>
      <c r="I76" s="895"/>
      <c r="J76" s="157">
        <v>41814</v>
      </c>
      <c r="K76" s="97" t="s">
        <v>5187</v>
      </c>
      <c r="L76" s="175" t="s">
        <v>5214</v>
      </c>
      <c r="M76" s="35" t="s">
        <v>912</v>
      </c>
      <c r="N76" s="35" t="s">
        <v>84</v>
      </c>
      <c r="O76" s="310">
        <v>41791</v>
      </c>
      <c r="P76" s="176">
        <v>41791</v>
      </c>
      <c r="Q76" s="1150" t="s">
        <v>106</v>
      </c>
      <c r="R76" s="246" t="s">
        <v>1780</v>
      </c>
      <c r="S76" s="185"/>
      <c r="T76" s="185"/>
      <c r="W76" s="186"/>
      <c r="X76" s="186"/>
      <c r="Y76" s="186"/>
      <c r="Z76" s="186"/>
      <c r="AA76" s="186"/>
      <c r="AB76" s="186"/>
    </row>
    <row r="77" s="10" customFormat="1" ht="19.5" customHeight="1" spans="1:28">
      <c r="A77" s="35">
        <v>75</v>
      </c>
      <c r="B77" s="149"/>
      <c r="C77" s="35" t="s">
        <v>5029</v>
      </c>
      <c r="D77" s="55" t="s">
        <v>5049</v>
      </c>
      <c r="E77" s="55">
        <f t="shared" ref="E77:E82" si="1">318500+2000</f>
        <v>320500</v>
      </c>
      <c r="F77" s="151" t="s">
        <v>5215</v>
      </c>
      <c r="G77" s="44">
        <v>41760</v>
      </c>
      <c r="H77" s="56">
        <v>41772</v>
      </c>
      <c r="I77" s="1468" t="s">
        <v>5216</v>
      </c>
      <c r="J77" s="1167">
        <v>41814</v>
      </c>
      <c r="K77" s="10" t="s">
        <v>5217</v>
      </c>
      <c r="L77" s="97" t="s">
        <v>5218</v>
      </c>
      <c r="M77" s="97" t="s">
        <v>5219</v>
      </c>
      <c r="N77" s="97" t="s">
        <v>59</v>
      </c>
      <c r="O77" s="158">
        <v>41791</v>
      </c>
      <c r="P77" s="158">
        <v>41791</v>
      </c>
      <c r="Q77" s="97" t="s">
        <v>106</v>
      </c>
      <c r="R77" s="246" t="s">
        <v>1780</v>
      </c>
      <c r="S77" s="185"/>
      <c r="T77" s="185"/>
      <c r="W77" s="186"/>
      <c r="X77" s="186"/>
      <c r="Y77" s="186"/>
      <c r="Z77" s="186"/>
      <c r="AA77" s="186"/>
      <c r="AB77" s="186"/>
    </row>
    <row r="78" s="10" customFormat="1" ht="19.5" customHeight="1" spans="1:28">
      <c r="A78" s="35">
        <v>76</v>
      </c>
      <c r="B78" s="149"/>
      <c r="C78" s="35" t="s">
        <v>5029</v>
      </c>
      <c r="D78" s="55" t="s">
        <v>5220</v>
      </c>
      <c r="E78" s="35">
        <v>318500</v>
      </c>
      <c r="F78" s="151" t="s">
        <v>5221</v>
      </c>
      <c r="G78" s="44">
        <v>41785</v>
      </c>
      <c r="H78" s="56">
        <v>41795</v>
      </c>
      <c r="I78" s="656"/>
      <c r="J78" s="157">
        <v>41814</v>
      </c>
      <c r="K78" s="97"/>
      <c r="L78" s="97" t="s">
        <v>5222</v>
      </c>
      <c r="M78" s="97" t="s">
        <v>3368</v>
      </c>
      <c r="N78" s="97" t="s">
        <v>84</v>
      </c>
      <c r="O78" s="158">
        <v>41794</v>
      </c>
      <c r="P78" s="158">
        <v>41797</v>
      </c>
      <c r="Q78" s="97" t="s">
        <v>106</v>
      </c>
      <c r="R78" s="246" t="s">
        <v>5223</v>
      </c>
      <c r="S78" s="185"/>
      <c r="T78" s="185"/>
      <c r="W78" s="186"/>
      <c r="X78" s="186"/>
      <c r="Y78" s="186"/>
      <c r="Z78" s="186"/>
      <c r="AA78" s="186"/>
      <c r="AB78" s="186"/>
    </row>
    <row r="79" s="10" customFormat="1" ht="19.5" customHeight="1" spans="1:28">
      <c r="A79" s="35">
        <v>77</v>
      </c>
      <c r="B79" s="149"/>
      <c r="C79" s="35" t="s">
        <v>5029</v>
      </c>
      <c r="D79" s="52" t="s">
        <v>573</v>
      </c>
      <c r="E79" s="322">
        <f t="shared" si="1"/>
        <v>320500</v>
      </c>
      <c r="F79" s="155" t="s">
        <v>5224</v>
      </c>
      <c r="G79" s="824">
        <v>41795</v>
      </c>
      <c r="H79" s="824">
        <v>41804</v>
      </c>
      <c r="I79" s="656" t="s">
        <v>5225</v>
      </c>
      <c r="J79" s="1167">
        <v>41814</v>
      </c>
      <c r="K79" s="97"/>
      <c r="L79" s="97" t="s">
        <v>5226</v>
      </c>
      <c r="M79" s="97" t="s">
        <v>5156</v>
      </c>
      <c r="N79" s="97" t="s">
        <v>59</v>
      </c>
      <c r="O79" s="158">
        <v>41790</v>
      </c>
      <c r="P79" s="158">
        <v>41796</v>
      </c>
      <c r="Q79" s="97" t="s">
        <v>1447</v>
      </c>
      <c r="R79" s="246" t="s">
        <v>2752</v>
      </c>
      <c r="S79" s="185"/>
      <c r="T79" s="185"/>
      <c r="W79" s="186"/>
      <c r="X79" s="186"/>
      <c r="Y79" s="186"/>
      <c r="Z79" s="186"/>
      <c r="AA79" s="186"/>
      <c r="AB79" s="186"/>
    </row>
    <row r="80" s="10" customFormat="1" ht="18" customHeight="1" spans="1:28">
      <c r="A80" s="35">
        <v>78</v>
      </c>
      <c r="B80" s="149" t="s">
        <v>5004</v>
      </c>
      <c r="C80" s="35" t="s">
        <v>5005</v>
      </c>
      <c r="D80" s="55" t="s">
        <v>573</v>
      </c>
      <c r="E80" s="55">
        <v>336300</v>
      </c>
      <c r="F80" s="151" t="s">
        <v>5227</v>
      </c>
      <c r="G80" s="44">
        <v>41769</v>
      </c>
      <c r="H80" s="56">
        <v>41780</v>
      </c>
      <c r="I80" s="159" t="s">
        <v>5228</v>
      </c>
      <c r="J80" s="157">
        <v>41845</v>
      </c>
      <c r="K80" s="97" t="s">
        <v>5187</v>
      </c>
      <c r="L80" s="175" t="s">
        <v>5229</v>
      </c>
      <c r="M80" s="35" t="s">
        <v>5035</v>
      </c>
      <c r="N80" s="35" t="s">
        <v>89</v>
      </c>
      <c r="O80" s="310">
        <v>41792</v>
      </c>
      <c r="P80" s="176">
        <v>41792</v>
      </c>
      <c r="Q80" s="1150" t="s">
        <v>1447</v>
      </c>
      <c r="R80" s="246" t="s">
        <v>582</v>
      </c>
      <c r="S80" s="185"/>
      <c r="T80" s="185"/>
      <c r="W80" s="186"/>
      <c r="X80" s="186"/>
      <c r="Y80" s="186"/>
      <c r="Z80" s="186"/>
      <c r="AA80" s="186"/>
      <c r="AB80" s="186"/>
    </row>
    <row r="81" s="10" customFormat="1" ht="19.5" customHeight="1" spans="1:28">
      <c r="A81" s="35">
        <v>79</v>
      </c>
      <c r="B81" s="149" t="s">
        <v>5230</v>
      </c>
      <c r="C81" s="35" t="s">
        <v>5029</v>
      </c>
      <c r="D81" s="55" t="s">
        <v>589</v>
      </c>
      <c r="E81" s="55">
        <f t="shared" si="1"/>
        <v>320500</v>
      </c>
      <c r="F81" s="151" t="s">
        <v>5231</v>
      </c>
      <c r="G81" s="44">
        <v>41769</v>
      </c>
      <c r="H81" s="56">
        <v>41780</v>
      </c>
      <c r="I81" s="188" t="s">
        <v>5232</v>
      </c>
      <c r="J81" s="1167">
        <v>41845</v>
      </c>
      <c r="K81" s="97" t="s">
        <v>5187</v>
      </c>
      <c r="L81" s="97" t="s">
        <v>5233</v>
      </c>
      <c r="M81" s="97" t="s">
        <v>5009</v>
      </c>
      <c r="N81" s="97" t="s">
        <v>89</v>
      </c>
      <c r="O81" s="158">
        <v>41805</v>
      </c>
      <c r="P81" s="158">
        <v>41805</v>
      </c>
      <c r="Q81" s="97" t="s">
        <v>106</v>
      </c>
      <c r="R81" s="246" t="s">
        <v>582</v>
      </c>
      <c r="S81" s="185"/>
      <c r="T81" s="185"/>
      <c r="W81" s="186"/>
      <c r="X81" s="186"/>
      <c r="Y81" s="186"/>
      <c r="Z81" s="186"/>
      <c r="AA81" s="186"/>
      <c r="AB81" s="186"/>
    </row>
    <row r="82" s="10" customFormat="1" ht="19.5" customHeight="1" spans="1:28">
      <c r="A82" s="35">
        <v>80</v>
      </c>
      <c r="B82" s="149"/>
      <c r="C82" s="35" t="s">
        <v>5029</v>
      </c>
      <c r="D82" s="52" t="s">
        <v>573</v>
      </c>
      <c r="E82" s="322">
        <f t="shared" si="1"/>
        <v>320500</v>
      </c>
      <c r="F82" s="152" t="s">
        <v>5234</v>
      </c>
      <c r="G82" s="824">
        <v>41795</v>
      </c>
      <c r="H82" s="824">
        <v>41804</v>
      </c>
      <c r="I82" s="668" t="s">
        <v>5186</v>
      </c>
      <c r="J82" s="1167">
        <v>41814</v>
      </c>
      <c r="K82" s="97"/>
      <c r="L82" s="97" t="s">
        <v>5235</v>
      </c>
      <c r="M82" s="97" t="s">
        <v>5044</v>
      </c>
      <c r="N82" s="97" t="s">
        <v>84</v>
      </c>
      <c r="O82" s="158">
        <v>41761</v>
      </c>
      <c r="P82" s="158">
        <v>41799</v>
      </c>
      <c r="Q82" s="97" t="s">
        <v>106</v>
      </c>
      <c r="R82" s="246" t="s">
        <v>5236</v>
      </c>
      <c r="S82" s="185"/>
      <c r="T82" s="185"/>
      <c r="W82" s="186"/>
      <c r="X82" s="186"/>
      <c r="Y82" s="186"/>
      <c r="Z82" s="186"/>
      <c r="AA82" s="186"/>
      <c r="AB82" s="186"/>
    </row>
    <row r="83" s="10" customFormat="1" ht="18" customHeight="1" spans="1:28">
      <c r="A83" s="35">
        <v>81</v>
      </c>
      <c r="B83" s="149" t="s">
        <v>5237</v>
      </c>
      <c r="C83" s="35"/>
      <c r="D83" s="52" t="s">
        <v>573</v>
      </c>
      <c r="E83" s="322">
        <v>336300</v>
      </c>
      <c r="F83" s="152" t="s">
        <v>5238</v>
      </c>
      <c r="G83" s="824">
        <v>41795</v>
      </c>
      <c r="H83" s="824">
        <v>41804</v>
      </c>
      <c r="I83" s="159"/>
      <c r="J83" s="157">
        <v>41845</v>
      </c>
      <c r="K83" s="97"/>
      <c r="L83" s="97" t="s">
        <v>5239</v>
      </c>
      <c r="M83" s="35" t="s">
        <v>5054</v>
      </c>
      <c r="N83" s="35" t="s">
        <v>59</v>
      </c>
      <c r="O83" s="310">
        <v>41799</v>
      </c>
      <c r="P83" s="176">
        <v>41799</v>
      </c>
      <c r="Q83" s="1150" t="s">
        <v>1447</v>
      </c>
      <c r="R83" s="104" t="s">
        <v>5240</v>
      </c>
      <c r="S83" s="185"/>
      <c r="T83" s="185"/>
      <c r="W83" s="186"/>
      <c r="X83" s="186"/>
      <c r="Y83" s="186"/>
      <c r="Z83" s="186"/>
      <c r="AA83" s="186"/>
      <c r="AB83" s="186"/>
    </row>
    <row r="84" s="10" customFormat="1" ht="19.5" customHeight="1" spans="1:28">
      <c r="A84" s="35">
        <v>82</v>
      </c>
      <c r="B84" s="149" t="s">
        <v>5230</v>
      </c>
      <c r="C84" s="35" t="s">
        <v>5029</v>
      </c>
      <c r="D84" s="43" t="s">
        <v>573</v>
      </c>
      <c r="E84" s="43">
        <v>318500</v>
      </c>
      <c r="F84" s="152" t="s">
        <v>5241</v>
      </c>
      <c r="G84" s="47">
        <v>41769</v>
      </c>
      <c r="H84" s="51">
        <v>41780</v>
      </c>
      <c r="I84" s="656"/>
      <c r="J84" s="1167">
        <v>41845</v>
      </c>
      <c r="K84" s="97"/>
      <c r="L84" s="97" t="s">
        <v>5242</v>
      </c>
      <c r="M84" s="97" t="s">
        <v>5243</v>
      </c>
      <c r="N84" s="97" t="s">
        <v>84</v>
      </c>
      <c r="O84" s="158">
        <v>41789</v>
      </c>
      <c r="P84" s="158">
        <v>41789</v>
      </c>
      <c r="Q84" s="97" t="s">
        <v>106</v>
      </c>
      <c r="R84" s="104" t="s">
        <v>5240</v>
      </c>
      <c r="S84" s="185"/>
      <c r="T84" s="185"/>
      <c r="W84" s="186"/>
      <c r="X84" s="186"/>
      <c r="Y84" s="186"/>
      <c r="Z84" s="186"/>
      <c r="AA84" s="186"/>
      <c r="AB84" s="186"/>
    </row>
    <row r="85" s="10" customFormat="1" ht="19.5" customHeight="1" spans="1:28">
      <c r="A85" s="35">
        <v>83</v>
      </c>
      <c r="B85" s="149"/>
      <c r="C85" s="35" t="s">
        <v>5029</v>
      </c>
      <c r="D85" s="48" t="s">
        <v>5244</v>
      </c>
      <c r="E85" s="35">
        <f>318500+2000</f>
        <v>320500</v>
      </c>
      <c r="F85" s="151" t="s">
        <v>5245</v>
      </c>
      <c r="G85" s="825">
        <v>41805</v>
      </c>
      <c r="H85" s="825">
        <v>41813</v>
      </c>
      <c r="I85" s="656" t="s">
        <v>5225</v>
      </c>
      <c r="J85" s="1167">
        <v>41845</v>
      </c>
      <c r="K85" s="97"/>
      <c r="L85" s="97" t="s">
        <v>5246</v>
      </c>
      <c r="M85" s="97" t="s">
        <v>916</v>
      </c>
      <c r="N85" s="97" t="s">
        <v>89</v>
      </c>
      <c r="O85" s="158">
        <v>41792</v>
      </c>
      <c r="P85" s="158">
        <v>41806</v>
      </c>
      <c r="Q85" s="97" t="s">
        <v>1447</v>
      </c>
      <c r="R85" s="246" t="s">
        <v>5247</v>
      </c>
      <c r="S85" s="185"/>
      <c r="T85" s="185"/>
      <c r="W85" s="186"/>
      <c r="X85" s="186"/>
      <c r="Y85" s="186"/>
      <c r="Z85" s="186"/>
      <c r="AA85" s="186"/>
      <c r="AB85" s="186"/>
    </row>
    <row r="86" s="10" customFormat="1" ht="29.25" customHeight="1" spans="1:28">
      <c r="A86" s="35">
        <v>84</v>
      </c>
      <c r="B86" s="149" t="s">
        <v>5248</v>
      </c>
      <c r="C86" s="35" t="s">
        <v>5249</v>
      </c>
      <c r="D86" s="55" t="s">
        <v>5003</v>
      </c>
      <c r="E86" s="55">
        <f>266800+2000+8800</f>
        <v>277600</v>
      </c>
      <c r="F86" s="151" t="s">
        <v>5250</v>
      </c>
      <c r="G86" s="44">
        <v>41778</v>
      </c>
      <c r="H86" s="56">
        <v>41788</v>
      </c>
      <c r="I86" s="656" t="s">
        <v>5251</v>
      </c>
      <c r="J86" s="1167">
        <v>41845</v>
      </c>
      <c r="K86" s="97" t="s">
        <v>5187</v>
      </c>
      <c r="L86" s="166" t="s">
        <v>5252</v>
      </c>
      <c r="M86" s="166" t="s">
        <v>5150</v>
      </c>
      <c r="N86" s="159" t="s">
        <v>744</v>
      </c>
      <c r="O86" s="160">
        <v>41812</v>
      </c>
      <c r="P86" s="161">
        <v>41813</v>
      </c>
      <c r="Q86" s="85" t="s">
        <v>106</v>
      </c>
      <c r="R86" s="246"/>
      <c r="S86" s="185"/>
      <c r="T86" s="185"/>
      <c r="W86" s="186"/>
      <c r="X86" s="186"/>
      <c r="Y86" s="186"/>
      <c r="Z86" s="186"/>
      <c r="AA86" s="186"/>
      <c r="AB86" s="186"/>
    </row>
    <row r="87" s="10" customFormat="1" ht="18" customHeight="1" spans="1:28">
      <c r="A87" s="35">
        <v>85</v>
      </c>
      <c r="B87" s="149"/>
      <c r="C87" s="35" t="s">
        <v>5005</v>
      </c>
      <c r="D87" s="48" t="s">
        <v>5220</v>
      </c>
      <c r="E87" s="35">
        <v>336300</v>
      </c>
      <c r="F87" s="151" t="s">
        <v>5253</v>
      </c>
      <c r="G87" s="825">
        <v>41800</v>
      </c>
      <c r="H87" s="825">
        <v>41813</v>
      </c>
      <c r="I87" s="159"/>
      <c r="J87" s="1167">
        <v>41845</v>
      </c>
      <c r="K87" s="97"/>
      <c r="L87" s="48" t="s">
        <v>5254</v>
      </c>
      <c r="M87" s="97" t="s">
        <v>5103</v>
      </c>
      <c r="N87" s="97" t="s">
        <v>84</v>
      </c>
      <c r="O87" s="158">
        <v>41790</v>
      </c>
      <c r="P87" s="176">
        <v>41809</v>
      </c>
      <c r="Q87" s="175" t="s">
        <v>106</v>
      </c>
      <c r="R87" s="219" t="s">
        <v>5247</v>
      </c>
      <c r="S87" s="185"/>
      <c r="T87" s="185"/>
      <c r="W87" s="186"/>
      <c r="X87" s="186"/>
      <c r="Y87" s="186"/>
      <c r="Z87" s="186"/>
      <c r="AA87" s="186"/>
      <c r="AB87" s="186"/>
    </row>
    <row r="88" s="10" customFormat="1" ht="19.5" customHeight="1" spans="1:28">
      <c r="A88" s="35">
        <v>86</v>
      </c>
      <c r="B88" s="149"/>
      <c r="C88" s="35"/>
      <c r="D88" s="48" t="s">
        <v>573</v>
      </c>
      <c r="E88" s="35">
        <f>318500+2000</f>
        <v>320500</v>
      </c>
      <c r="F88" s="151" t="s">
        <v>5255</v>
      </c>
      <c r="G88" s="825">
        <v>41800</v>
      </c>
      <c r="H88" s="825">
        <v>41810</v>
      </c>
      <c r="I88" s="656" t="s">
        <v>5225</v>
      </c>
      <c r="J88" s="1167">
        <v>41845</v>
      </c>
      <c r="K88" s="159" t="s">
        <v>5256</v>
      </c>
      <c r="L88" s="97" t="s">
        <v>5257</v>
      </c>
      <c r="M88" s="97" t="s">
        <v>5009</v>
      </c>
      <c r="N88" s="97" t="s">
        <v>89</v>
      </c>
      <c r="O88" s="158">
        <v>41793</v>
      </c>
      <c r="P88" s="158">
        <v>41805</v>
      </c>
      <c r="Q88" s="97" t="s">
        <v>1447</v>
      </c>
      <c r="R88" s="246" t="s">
        <v>1071</v>
      </c>
      <c r="S88" s="185"/>
      <c r="T88" s="185"/>
      <c r="W88" s="186"/>
      <c r="X88" s="186"/>
      <c r="Y88" s="186"/>
      <c r="Z88" s="186"/>
      <c r="AA88" s="186"/>
      <c r="AB88" s="186"/>
    </row>
    <row r="89" s="10" customFormat="1" ht="19.5" customHeight="1" spans="1:28">
      <c r="A89" s="35">
        <v>87</v>
      </c>
      <c r="B89" s="149"/>
      <c r="C89" s="35"/>
      <c r="D89" s="48" t="s">
        <v>5193</v>
      </c>
      <c r="E89" s="35">
        <f>318500+3000</f>
        <v>321500</v>
      </c>
      <c r="F89" s="151" t="s">
        <v>5258</v>
      </c>
      <c r="G89" s="825">
        <v>41800</v>
      </c>
      <c r="H89" s="825">
        <v>41813</v>
      </c>
      <c r="I89" s="656" t="s">
        <v>5225</v>
      </c>
      <c r="J89" s="1167">
        <v>41845</v>
      </c>
      <c r="K89" s="97"/>
      <c r="L89" s="97" t="s">
        <v>5259</v>
      </c>
      <c r="M89" s="97" t="s">
        <v>5035</v>
      </c>
      <c r="N89" s="97" t="s">
        <v>89</v>
      </c>
      <c r="O89" s="158">
        <v>41761</v>
      </c>
      <c r="P89" s="158">
        <v>41801</v>
      </c>
      <c r="Q89" s="97" t="s">
        <v>1447</v>
      </c>
      <c r="R89" s="246" t="s">
        <v>1071</v>
      </c>
      <c r="S89" s="185"/>
      <c r="T89" s="185"/>
      <c r="W89" s="186"/>
      <c r="X89" s="186"/>
      <c r="Y89" s="186"/>
      <c r="Z89" s="186"/>
      <c r="AA89" s="186"/>
      <c r="AB89" s="186"/>
    </row>
    <row r="90" s="10" customFormat="1" ht="18" customHeight="1" spans="1:28">
      <c r="A90" s="35">
        <v>88</v>
      </c>
      <c r="B90" s="149"/>
      <c r="C90" s="97"/>
      <c r="D90" s="48" t="s">
        <v>573</v>
      </c>
      <c r="E90" s="97">
        <f>336300+2000</f>
        <v>338300</v>
      </c>
      <c r="F90" s="715" t="s">
        <v>5260</v>
      </c>
      <c r="G90" s="825">
        <v>41805</v>
      </c>
      <c r="H90" s="825">
        <v>41813</v>
      </c>
      <c r="I90" s="656" t="s">
        <v>5225</v>
      </c>
      <c r="J90" s="1167">
        <v>41845</v>
      </c>
      <c r="K90" s="97"/>
      <c r="L90" s="97" t="s">
        <v>5261</v>
      </c>
      <c r="M90" s="97" t="s">
        <v>5057</v>
      </c>
      <c r="N90" s="97" t="s">
        <v>59</v>
      </c>
      <c r="O90" s="158">
        <v>41791</v>
      </c>
      <c r="P90" s="176">
        <v>41817</v>
      </c>
      <c r="Q90" s="175"/>
      <c r="R90" s="188" t="s">
        <v>5262</v>
      </c>
      <c r="S90" s="195"/>
      <c r="T90" s="195"/>
      <c r="W90" s="186"/>
      <c r="X90" s="186"/>
      <c r="Y90" s="186"/>
      <c r="Z90" s="186"/>
      <c r="AA90" s="186"/>
      <c r="AB90" s="186"/>
    </row>
    <row r="91" s="10" customFormat="1" ht="29.25" customHeight="1" spans="1:28">
      <c r="A91" s="35">
        <v>89</v>
      </c>
      <c r="B91" s="149" t="s">
        <v>5010</v>
      </c>
      <c r="C91" s="35" t="s">
        <v>5011</v>
      </c>
      <c r="D91" s="43" t="s">
        <v>573</v>
      </c>
      <c r="E91" s="43">
        <f>285000+2000+6800</f>
        <v>293800</v>
      </c>
      <c r="F91" s="152" t="s">
        <v>5263</v>
      </c>
      <c r="G91" s="47">
        <v>41716</v>
      </c>
      <c r="H91" s="51">
        <v>41725</v>
      </c>
      <c r="I91" s="656" t="s">
        <v>5264</v>
      </c>
      <c r="J91" s="1167">
        <v>41845</v>
      </c>
      <c r="K91" s="97"/>
      <c r="L91" s="175" t="s">
        <v>5265</v>
      </c>
      <c r="M91" s="35" t="s">
        <v>916</v>
      </c>
      <c r="N91" s="35" t="s">
        <v>89</v>
      </c>
      <c r="O91" s="310">
        <v>41791</v>
      </c>
      <c r="P91" s="176">
        <v>41819</v>
      </c>
      <c r="Q91" s="1150" t="s">
        <v>106</v>
      </c>
      <c r="R91" s="247" t="s">
        <v>5262</v>
      </c>
      <c r="S91" s="185"/>
      <c r="T91" s="185"/>
      <c r="W91" s="186"/>
      <c r="X91" s="186"/>
      <c r="Y91" s="186"/>
      <c r="Z91" s="186"/>
      <c r="AA91" s="186"/>
      <c r="AB91" s="186"/>
    </row>
    <row r="92" s="10" customFormat="1" ht="18" customHeight="1" spans="1:28">
      <c r="A92" s="35">
        <v>90</v>
      </c>
      <c r="B92" s="149" t="s">
        <v>5004</v>
      </c>
      <c r="C92" s="35" t="s">
        <v>5005</v>
      </c>
      <c r="D92" s="48" t="s">
        <v>5193</v>
      </c>
      <c r="E92" s="35">
        <v>336300</v>
      </c>
      <c r="F92" s="151" t="s">
        <v>5266</v>
      </c>
      <c r="G92" s="825">
        <v>41800</v>
      </c>
      <c r="H92" s="825">
        <v>41810</v>
      </c>
      <c r="I92" s="97"/>
      <c r="J92" s="1167">
        <v>41845</v>
      </c>
      <c r="K92" s="97"/>
      <c r="L92" s="97" t="s">
        <v>5267</v>
      </c>
      <c r="M92" s="97" t="s">
        <v>114</v>
      </c>
      <c r="N92" s="97" t="s">
        <v>59</v>
      </c>
      <c r="O92" s="158">
        <v>41793</v>
      </c>
      <c r="P92" s="176">
        <v>41806</v>
      </c>
      <c r="Q92" s="1150" t="s">
        <v>1447</v>
      </c>
      <c r="R92" s="246" t="s">
        <v>582</v>
      </c>
      <c r="S92" s="185"/>
      <c r="T92" s="185"/>
      <c r="W92" s="186"/>
      <c r="X92" s="186"/>
      <c r="Y92" s="186"/>
      <c r="Z92" s="186"/>
      <c r="AA92" s="186"/>
      <c r="AB92" s="186"/>
    </row>
    <row r="93" s="10" customFormat="1" ht="19.5" customHeight="1" spans="1:28">
      <c r="A93" s="35">
        <v>91</v>
      </c>
      <c r="B93" s="149" t="s">
        <v>5230</v>
      </c>
      <c r="C93" s="35" t="s">
        <v>5029</v>
      </c>
      <c r="D93" s="48" t="s">
        <v>573</v>
      </c>
      <c r="E93" s="35">
        <f>318500+2000</f>
        <v>320500</v>
      </c>
      <c r="F93" s="151" t="s">
        <v>5268</v>
      </c>
      <c r="G93" s="825">
        <v>41800</v>
      </c>
      <c r="H93" s="825">
        <v>41810</v>
      </c>
      <c r="I93" s="656" t="s">
        <v>5225</v>
      </c>
      <c r="J93" s="1167">
        <v>41845</v>
      </c>
      <c r="K93" s="1472"/>
      <c r="L93" s="97" t="s">
        <v>5269</v>
      </c>
      <c r="M93" s="97" t="s">
        <v>5016</v>
      </c>
      <c r="N93" s="97" t="s">
        <v>89</v>
      </c>
      <c r="O93" s="158">
        <v>41761</v>
      </c>
      <c r="P93" s="158">
        <v>41818</v>
      </c>
      <c r="Q93" s="97" t="s">
        <v>1447</v>
      </c>
      <c r="R93" s="246" t="s">
        <v>1093</v>
      </c>
      <c r="S93" s="185"/>
      <c r="T93" s="185"/>
      <c r="W93" s="186"/>
      <c r="X93" s="186"/>
      <c r="Y93" s="186"/>
      <c r="Z93" s="186"/>
      <c r="AA93" s="186"/>
      <c r="AB93" s="186"/>
    </row>
    <row r="94" s="10" customFormat="1" ht="19.5" customHeight="1" spans="1:28">
      <c r="A94" s="35">
        <v>92</v>
      </c>
      <c r="B94" s="149" t="s">
        <v>5230</v>
      </c>
      <c r="C94" s="35" t="s">
        <v>5029</v>
      </c>
      <c r="D94" s="48" t="s">
        <v>573</v>
      </c>
      <c r="E94" s="35">
        <f>318500+2000</f>
        <v>320500</v>
      </c>
      <c r="F94" s="151" t="s">
        <v>5270</v>
      </c>
      <c r="G94" s="825">
        <v>41809</v>
      </c>
      <c r="H94" s="825">
        <v>41825</v>
      </c>
      <c r="I94" s="656" t="s">
        <v>5225</v>
      </c>
      <c r="J94" s="1167">
        <v>41845</v>
      </c>
      <c r="K94" s="97"/>
      <c r="L94" s="55" t="s">
        <v>5271</v>
      </c>
      <c r="M94" s="97" t="s">
        <v>657</v>
      </c>
      <c r="N94" s="97" t="s">
        <v>59</v>
      </c>
      <c r="O94" s="158">
        <v>41825</v>
      </c>
      <c r="P94" s="158">
        <v>41825</v>
      </c>
      <c r="Q94" s="97" t="s">
        <v>106</v>
      </c>
      <c r="R94" s="246" t="s">
        <v>582</v>
      </c>
      <c r="S94" s="185"/>
      <c r="T94" s="185"/>
      <c r="W94" s="186"/>
      <c r="X94" s="186"/>
      <c r="Y94" s="186"/>
      <c r="Z94" s="186"/>
      <c r="AA94" s="186"/>
      <c r="AB94" s="186"/>
    </row>
    <row r="95" s="10" customFormat="1" ht="19.5" customHeight="1" spans="1:28">
      <c r="A95" s="35">
        <v>93</v>
      </c>
      <c r="B95" s="149"/>
      <c r="C95" s="35"/>
      <c r="D95" s="48" t="s">
        <v>5272</v>
      </c>
      <c r="E95" s="35">
        <f>318500+2000</f>
        <v>320500</v>
      </c>
      <c r="F95" s="151" t="s">
        <v>5273</v>
      </c>
      <c r="G95" s="825">
        <v>41805</v>
      </c>
      <c r="H95" s="825">
        <v>41813</v>
      </c>
      <c r="I95" s="656" t="s">
        <v>5225</v>
      </c>
      <c r="J95" s="1167">
        <v>41845</v>
      </c>
      <c r="K95" s="159"/>
      <c r="L95" s="97" t="s">
        <v>5274</v>
      </c>
      <c r="M95" s="97" t="s">
        <v>683</v>
      </c>
      <c r="N95" s="97" t="s">
        <v>59</v>
      </c>
      <c r="O95" s="158">
        <v>41826</v>
      </c>
      <c r="P95" s="158">
        <v>41827</v>
      </c>
      <c r="Q95" s="97" t="s">
        <v>1447</v>
      </c>
      <c r="R95" s="246" t="s">
        <v>1112</v>
      </c>
      <c r="S95" s="185"/>
      <c r="T95" s="185"/>
      <c r="W95" s="186"/>
      <c r="X95" s="186"/>
      <c r="Y95" s="186"/>
      <c r="Z95" s="186"/>
      <c r="AA95" s="186"/>
      <c r="AB95" s="186"/>
    </row>
    <row r="96" s="10" customFormat="1" ht="19.5" customHeight="1" spans="1:28">
      <c r="A96" s="35">
        <v>94</v>
      </c>
      <c r="B96" s="149" t="s">
        <v>5230</v>
      </c>
      <c r="C96" s="35" t="s">
        <v>5029</v>
      </c>
      <c r="D96" s="48" t="s">
        <v>573</v>
      </c>
      <c r="E96" s="35">
        <f>318500+2000</f>
        <v>320500</v>
      </c>
      <c r="F96" s="151" t="s">
        <v>5275</v>
      </c>
      <c r="G96" s="825">
        <v>41809</v>
      </c>
      <c r="H96" s="825">
        <v>41825</v>
      </c>
      <c r="I96" s="1472" t="s">
        <v>5276</v>
      </c>
      <c r="J96" s="1167">
        <v>41845</v>
      </c>
      <c r="K96" s="97"/>
      <c r="L96" s="97" t="s">
        <v>5277</v>
      </c>
      <c r="M96" s="97" t="s">
        <v>5278</v>
      </c>
      <c r="N96" s="97" t="s">
        <v>89</v>
      </c>
      <c r="O96" s="158">
        <v>41788</v>
      </c>
      <c r="P96" s="158">
        <v>41810</v>
      </c>
      <c r="Q96" s="97" t="s">
        <v>1447</v>
      </c>
      <c r="R96" s="246" t="s">
        <v>1112</v>
      </c>
      <c r="S96" s="185"/>
      <c r="T96" s="185"/>
      <c r="W96" s="186"/>
      <c r="X96" s="186"/>
      <c r="Y96" s="186"/>
      <c r="Z96" s="186"/>
      <c r="AA96" s="186"/>
      <c r="AB96" s="186"/>
    </row>
    <row r="97" s="10" customFormat="1" ht="18" customHeight="1" spans="1:28">
      <c r="A97" s="35">
        <v>95</v>
      </c>
      <c r="B97" s="149" t="s">
        <v>5237</v>
      </c>
      <c r="C97" s="35"/>
      <c r="D97" s="48" t="s">
        <v>573</v>
      </c>
      <c r="E97" s="35">
        <f>336300+2000</f>
        <v>338300</v>
      </c>
      <c r="F97" s="151" t="s">
        <v>5279</v>
      </c>
      <c r="G97" s="825">
        <v>41800</v>
      </c>
      <c r="H97" s="825">
        <v>41813</v>
      </c>
      <c r="I97" s="656"/>
      <c r="J97" s="1167">
        <v>41845</v>
      </c>
      <c r="K97" s="88"/>
      <c r="L97" s="244" t="s">
        <v>5280</v>
      </c>
      <c r="M97" s="35" t="s">
        <v>5103</v>
      </c>
      <c r="N97" s="35" t="s">
        <v>84</v>
      </c>
      <c r="O97" s="310">
        <v>41825</v>
      </c>
      <c r="P97" s="176">
        <v>41829</v>
      </c>
      <c r="Q97" s="1150" t="s">
        <v>106</v>
      </c>
      <c r="R97" s="246" t="s">
        <v>5281</v>
      </c>
      <c r="S97" s="185"/>
      <c r="T97" s="185"/>
      <c r="W97" s="186"/>
      <c r="X97" s="186"/>
      <c r="Y97" s="186"/>
      <c r="Z97" s="186"/>
      <c r="AA97" s="186"/>
      <c r="AB97" s="186"/>
    </row>
    <row r="98" s="10" customFormat="1" ht="19.5" customHeight="1" spans="1:28">
      <c r="A98" s="35">
        <v>96</v>
      </c>
      <c r="B98" s="149" t="s">
        <v>5282</v>
      </c>
      <c r="C98" s="35" t="s">
        <v>5283</v>
      </c>
      <c r="D98" s="48" t="s">
        <v>573</v>
      </c>
      <c r="E98" s="97">
        <f>292300+2000</f>
        <v>294300</v>
      </c>
      <c r="F98" s="151" t="s">
        <v>5284</v>
      </c>
      <c r="G98" s="825">
        <v>41825</v>
      </c>
      <c r="H98" s="825">
        <v>41832</v>
      </c>
      <c r="I98" s="656" t="s">
        <v>5285</v>
      </c>
      <c r="J98" s="1167">
        <v>41845</v>
      </c>
      <c r="K98" s="97" t="s">
        <v>5187</v>
      </c>
      <c r="L98" s="97" t="s">
        <v>5286</v>
      </c>
      <c r="M98" s="97" t="s">
        <v>912</v>
      </c>
      <c r="N98" s="97" t="s">
        <v>84</v>
      </c>
      <c r="O98" s="158">
        <v>41832</v>
      </c>
      <c r="P98" s="158">
        <v>41832</v>
      </c>
      <c r="Q98" s="97" t="s">
        <v>106</v>
      </c>
      <c r="R98" s="246" t="s">
        <v>5287</v>
      </c>
      <c r="S98" s="185"/>
      <c r="T98" s="185"/>
      <c r="W98" s="186"/>
      <c r="X98" s="186"/>
      <c r="Y98" s="186"/>
      <c r="Z98" s="186"/>
      <c r="AA98" s="186"/>
      <c r="AB98" s="186"/>
    </row>
    <row r="99" s="10" customFormat="1" ht="19.5" customHeight="1" spans="1:28">
      <c r="A99" s="35">
        <v>97</v>
      </c>
      <c r="B99" s="149" t="s">
        <v>5230</v>
      </c>
      <c r="C99" s="35" t="s">
        <v>5029</v>
      </c>
      <c r="D99" s="48" t="s">
        <v>480</v>
      </c>
      <c r="E99" s="35">
        <f>318500+2000</f>
        <v>320500</v>
      </c>
      <c r="F99" s="151" t="s">
        <v>5288</v>
      </c>
      <c r="G99" s="825">
        <v>41825</v>
      </c>
      <c r="H99" s="825">
        <v>41832</v>
      </c>
      <c r="I99" s="656" t="s">
        <v>5285</v>
      </c>
      <c r="J99" s="1167">
        <v>41877</v>
      </c>
      <c r="K99" s="97"/>
      <c r="L99" s="43" t="s">
        <v>5289</v>
      </c>
      <c r="M99" s="97" t="s">
        <v>3368</v>
      </c>
      <c r="N99" s="97" t="s">
        <v>59</v>
      </c>
      <c r="O99" s="158">
        <v>41834</v>
      </c>
      <c r="P99" s="158">
        <v>41834</v>
      </c>
      <c r="Q99" s="97" t="s">
        <v>106</v>
      </c>
      <c r="R99" s="246" t="s">
        <v>1863</v>
      </c>
      <c r="S99" s="185"/>
      <c r="T99" s="185"/>
      <c r="W99" s="186"/>
      <c r="X99" s="186"/>
      <c r="Y99" s="186"/>
      <c r="Z99" s="186"/>
      <c r="AA99" s="186"/>
      <c r="AB99" s="186"/>
    </row>
    <row r="100" s="10" customFormat="1" ht="18" customHeight="1" spans="1:28">
      <c r="A100" s="35">
        <v>98</v>
      </c>
      <c r="B100" s="149" t="s">
        <v>5111</v>
      </c>
      <c r="C100" s="35" t="s">
        <v>5005</v>
      </c>
      <c r="D100" s="55" t="s">
        <v>573</v>
      </c>
      <c r="E100" s="55">
        <f>336300+2500</f>
        <v>338800</v>
      </c>
      <c r="F100" s="151" t="s">
        <v>5290</v>
      </c>
      <c r="G100" s="44">
        <v>41765</v>
      </c>
      <c r="H100" s="56">
        <v>41776</v>
      </c>
      <c r="I100" s="1472" t="s">
        <v>5291</v>
      </c>
      <c r="J100" s="1167">
        <v>41877</v>
      </c>
      <c r="K100" s="97"/>
      <c r="L100" s="97" t="s">
        <v>5292</v>
      </c>
      <c r="M100" s="97" t="s">
        <v>5016</v>
      </c>
      <c r="N100" s="97" t="s">
        <v>89</v>
      </c>
      <c r="O100" s="158">
        <v>41790</v>
      </c>
      <c r="P100" s="158">
        <v>41824</v>
      </c>
      <c r="Q100" s="97" t="s">
        <v>1447</v>
      </c>
      <c r="R100" s="715" t="s">
        <v>1115</v>
      </c>
      <c r="S100" s="185"/>
      <c r="T100" s="185"/>
      <c r="W100" s="186"/>
      <c r="X100" s="186"/>
      <c r="Y100" s="186"/>
      <c r="Z100" s="186"/>
      <c r="AA100" s="186"/>
      <c r="AB100" s="186"/>
    </row>
    <row r="101" s="10" customFormat="1" ht="19.5" customHeight="1" spans="1:28">
      <c r="A101" s="35">
        <v>99</v>
      </c>
      <c r="B101" s="149"/>
      <c r="C101" s="35" t="s">
        <v>5283</v>
      </c>
      <c r="D101" s="48" t="s">
        <v>573</v>
      </c>
      <c r="E101" s="35">
        <v>292300</v>
      </c>
      <c r="F101" s="151" t="s">
        <v>5293</v>
      </c>
      <c r="G101" s="825">
        <v>41809</v>
      </c>
      <c r="H101" s="825">
        <v>41825</v>
      </c>
      <c r="I101" s="656"/>
      <c r="J101" s="1167">
        <v>41877</v>
      </c>
      <c r="K101" s="97" t="s">
        <v>5187</v>
      </c>
      <c r="L101" s="97" t="s">
        <v>5294</v>
      </c>
      <c r="M101" s="97" t="s">
        <v>5243</v>
      </c>
      <c r="N101" s="97" t="s">
        <v>84</v>
      </c>
      <c r="O101" s="158">
        <v>41835</v>
      </c>
      <c r="P101" s="158">
        <v>41835</v>
      </c>
      <c r="Q101" s="97" t="s">
        <v>106</v>
      </c>
      <c r="R101" s="246" t="s">
        <v>1871</v>
      </c>
      <c r="S101" s="185"/>
      <c r="T101" s="185"/>
      <c r="W101" s="186"/>
      <c r="X101" s="186"/>
      <c r="Y101" s="186"/>
      <c r="Z101" s="186"/>
      <c r="AA101" s="186"/>
      <c r="AB101" s="186"/>
    </row>
    <row r="102" s="10" customFormat="1" ht="19.5" customHeight="1" spans="1:28">
      <c r="A102" s="35">
        <v>100</v>
      </c>
      <c r="B102" s="149"/>
      <c r="C102" s="35" t="s">
        <v>5283</v>
      </c>
      <c r="D102" s="48" t="s">
        <v>5041</v>
      </c>
      <c r="E102" s="35">
        <f>292300+2000</f>
        <v>294300</v>
      </c>
      <c r="F102" s="151" t="s">
        <v>5295</v>
      </c>
      <c r="G102" s="825">
        <v>41800</v>
      </c>
      <c r="H102" s="825">
        <v>41813</v>
      </c>
      <c r="I102" s="656" t="s">
        <v>5225</v>
      </c>
      <c r="J102" s="1167">
        <v>41877</v>
      </c>
      <c r="K102" s="97" t="s">
        <v>5187</v>
      </c>
      <c r="L102" s="97" t="s">
        <v>5296</v>
      </c>
      <c r="M102" s="97" t="s">
        <v>5009</v>
      </c>
      <c r="N102" s="97" t="s">
        <v>89</v>
      </c>
      <c r="O102" s="158">
        <v>41832</v>
      </c>
      <c r="P102" s="158">
        <v>41832</v>
      </c>
      <c r="Q102" s="97" t="s">
        <v>1447</v>
      </c>
      <c r="R102" s="246" t="s">
        <v>5297</v>
      </c>
      <c r="S102" s="185"/>
      <c r="T102" s="185"/>
      <c r="W102" s="186"/>
      <c r="X102" s="186"/>
      <c r="Y102" s="186"/>
      <c r="Z102" s="186"/>
      <c r="AA102" s="186"/>
      <c r="AB102" s="186"/>
    </row>
    <row r="103" s="10" customFormat="1" ht="18" customHeight="1" spans="1:28">
      <c r="A103" s="35">
        <v>101</v>
      </c>
      <c r="B103" s="149"/>
      <c r="C103" s="35" t="s">
        <v>5005</v>
      </c>
      <c r="D103" s="48" t="s">
        <v>5193</v>
      </c>
      <c r="E103" s="35">
        <f>336300+2000</f>
        <v>338300</v>
      </c>
      <c r="F103" s="151" t="s">
        <v>5298</v>
      </c>
      <c r="G103" s="825">
        <v>41805</v>
      </c>
      <c r="H103" s="825">
        <v>41813</v>
      </c>
      <c r="I103" s="656" t="s">
        <v>5225</v>
      </c>
      <c r="J103" s="1167">
        <v>41877</v>
      </c>
      <c r="K103" s="97" t="s">
        <v>5299</v>
      </c>
      <c r="L103" s="88" t="s">
        <v>5300</v>
      </c>
      <c r="M103" s="35" t="s">
        <v>5301</v>
      </c>
      <c r="N103" s="35" t="s">
        <v>59</v>
      </c>
      <c r="O103" s="310">
        <v>41791</v>
      </c>
      <c r="P103" s="176">
        <v>41815</v>
      </c>
      <c r="Q103" s="1150" t="s">
        <v>1447</v>
      </c>
      <c r="R103" s="246" t="s">
        <v>1118</v>
      </c>
      <c r="S103" s="1472" t="s">
        <v>5276</v>
      </c>
      <c r="T103" s="185"/>
      <c r="W103" s="186"/>
      <c r="X103" s="186"/>
      <c r="Y103" s="186"/>
      <c r="Z103" s="186"/>
      <c r="AA103" s="186"/>
      <c r="AB103" s="186"/>
    </row>
    <row r="104" s="10" customFormat="1" ht="19.5" customHeight="1" spans="1:28">
      <c r="A104" s="35">
        <v>102</v>
      </c>
      <c r="B104" s="149" t="s">
        <v>5302</v>
      </c>
      <c r="C104" s="35" t="s">
        <v>5283</v>
      </c>
      <c r="D104" s="43" t="s">
        <v>573</v>
      </c>
      <c r="E104" s="322">
        <f>292300+2000</f>
        <v>294300</v>
      </c>
      <c r="F104" s="152" t="s">
        <v>5303</v>
      </c>
      <c r="G104" s="47">
        <v>41774</v>
      </c>
      <c r="H104" s="51">
        <v>41781</v>
      </c>
      <c r="I104" s="656" t="s">
        <v>5186</v>
      </c>
      <c r="J104" s="1167">
        <v>41877</v>
      </c>
      <c r="K104" s="97" t="s">
        <v>5187</v>
      </c>
      <c r="L104" s="97" t="s">
        <v>5304</v>
      </c>
      <c r="M104" s="97" t="s">
        <v>5243</v>
      </c>
      <c r="N104" s="97" t="s">
        <v>84</v>
      </c>
      <c r="O104" s="158">
        <v>41823</v>
      </c>
      <c r="P104" s="158">
        <v>41824</v>
      </c>
      <c r="Q104" s="97" t="s">
        <v>1447</v>
      </c>
      <c r="R104" s="97" t="s">
        <v>5305</v>
      </c>
      <c r="S104" s="185"/>
      <c r="T104" s="185"/>
      <c r="W104" s="186"/>
      <c r="X104" s="186"/>
      <c r="Y104" s="186"/>
      <c r="Z104" s="186"/>
      <c r="AA104" s="186"/>
      <c r="AB104" s="186"/>
    </row>
    <row r="105" s="10" customFormat="1" ht="19.5" customHeight="1" spans="1:28">
      <c r="A105" s="35">
        <v>103</v>
      </c>
      <c r="B105" s="149" t="s">
        <v>5282</v>
      </c>
      <c r="C105" s="35" t="s">
        <v>5283</v>
      </c>
      <c r="D105" s="55" t="s">
        <v>573</v>
      </c>
      <c r="E105" s="35">
        <f>292300+2000</f>
        <v>294300</v>
      </c>
      <c r="F105" s="151" t="s">
        <v>5306</v>
      </c>
      <c r="G105" s="44">
        <v>41785</v>
      </c>
      <c r="H105" s="56">
        <v>41795</v>
      </c>
      <c r="I105" s="656" t="s">
        <v>5186</v>
      </c>
      <c r="J105" s="1167">
        <v>41877</v>
      </c>
      <c r="K105" s="176" t="s">
        <v>5307</v>
      </c>
      <c r="L105" s="97" t="s">
        <v>5308</v>
      </c>
      <c r="M105" s="97" t="s">
        <v>5156</v>
      </c>
      <c r="N105" s="97" t="s">
        <v>59</v>
      </c>
      <c r="O105" s="158">
        <v>41835</v>
      </c>
      <c r="P105" s="158">
        <v>41835</v>
      </c>
      <c r="Q105" s="97" t="s">
        <v>1447</v>
      </c>
      <c r="R105" s="97" t="s">
        <v>5305</v>
      </c>
      <c r="S105" s="185"/>
      <c r="T105" s="185"/>
      <c r="W105" s="186"/>
      <c r="X105" s="186"/>
      <c r="Y105" s="186"/>
      <c r="Z105" s="186"/>
      <c r="AA105" s="186"/>
      <c r="AB105" s="186"/>
    </row>
    <row r="106" s="10" customFormat="1" ht="18" customHeight="1" spans="1:28">
      <c r="A106" s="35">
        <v>104</v>
      </c>
      <c r="B106" s="149" t="s">
        <v>5237</v>
      </c>
      <c r="C106" s="35" t="s">
        <v>5005</v>
      </c>
      <c r="D106" s="48" t="s">
        <v>573</v>
      </c>
      <c r="E106" s="35">
        <f>336300+3800</f>
        <v>340100</v>
      </c>
      <c r="F106" s="151" t="s">
        <v>5309</v>
      </c>
      <c r="G106" s="825">
        <v>41825</v>
      </c>
      <c r="H106" s="825">
        <v>41832</v>
      </c>
      <c r="I106" s="326" t="s">
        <v>5310</v>
      </c>
      <c r="J106" s="1167">
        <v>41877</v>
      </c>
      <c r="K106" s="97"/>
      <c r="L106" s="244" t="s">
        <v>5311</v>
      </c>
      <c r="M106" s="35" t="s">
        <v>5057</v>
      </c>
      <c r="N106" s="35" t="s">
        <v>59</v>
      </c>
      <c r="O106" s="310">
        <v>41791</v>
      </c>
      <c r="P106" s="176">
        <v>41826</v>
      </c>
      <c r="Q106" s="1150" t="s">
        <v>1447</v>
      </c>
      <c r="R106" s="246" t="s">
        <v>5305</v>
      </c>
      <c r="S106" s="185"/>
      <c r="T106" s="185"/>
      <c r="W106" s="186"/>
      <c r="X106" s="186"/>
      <c r="Y106" s="186"/>
      <c r="Z106" s="186"/>
      <c r="AA106" s="186"/>
      <c r="AB106" s="186"/>
    </row>
    <row r="107" s="10" customFormat="1" ht="19.5" customHeight="1" spans="1:28">
      <c r="A107" s="35">
        <v>105</v>
      </c>
      <c r="B107" s="149" t="s">
        <v>5282</v>
      </c>
      <c r="C107" s="35" t="s">
        <v>5283</v>
      </c>
      <c r="D107" s="52" t="s">
        <v>480</v>
      </c>
      <c r="E107" s="322">
        <f>292300+2000</f>
        <v>294300</v>
      </c>
      <c r="F107" s="152" t="s">
        <v>5312</v>
      </c>
      <c r="G107" s="59">
        <v>41831</v>
      </c>
      <c r="H107" s="59">
        <v>41842</v>
      </c>
      <c r="I107" s="656" t="s">
        <v>5225</v>
      </c>
      <c r="J107" s="1167">
        <v>41877</v>
      </c>
      <c r="K107" s="97" t="s">
        <v>5187</v>
      </c>
      <c r="L107" s="97" t="s">
        <v>5313</v>
      </c>
      <c r="M107" s="97" t="s">
        <v>916</v>
      </c>
      <c r="N107" s="97" t="s">
        <v>89</v>
      </c>
      <c r="O107" s="158">
        <v>41831</v>
      </c>
      <c r="P107" s="158">
        <v>41831</v>
      </c>
      <c r="Q107" s="97" t="s">
        <v>1447</v>
      </c>
      <c r="R107" s="246" t="s">
        <v>1121</v>
      </c>
      <c r="S107" s="185"/>
      <c r="T107" s="185"/>
      <c r="W107" s="186"/>
      <c r="X107" s="186"/>
      <c r="Y107" s="186"/>
      <c r="Z107" s="186"/>
      <c r="AA107" s="186"/>
      <c r="AB107" s="186"/>
    </row>
    <row r="108" s="10" customFormat="1" ht="19.5" customHeight="1" spans="1:28">
      <c r="A108" s="35">
        <v>106</v>
      </c>
      <c r="B108" s="149" t="s">
        <v>5282</v>
      </c>
      <c r="C108" s="35" t="s">
        <v>5283</v>
      </c>
      <c r="D108" s="52" t="s">
        <v>480</v>
      </c>
      <c r="E108" s="322">
        <f>292300+2000</f>
        <v>294300</v>
      </c>
      <c r="F108" s="152" t="s">
        <v>5314</v>
      </c>
      <c r="G108" s="59">
        <v>41831</v>
      </c>
      <c r="H108" s="59">
        <v>41841</v>
      </c>
      <c r="I108" s="668" t="s">
        <v>5225</v>
      </c>
      <c r="J108" s="1167">
        <v>41877</v>
      </c>
      <c r="K108" s="97" t="s">
        <v>5187</v>
      </c>
      <c r="L108" s="97" t="s">
        <v>5315</v>
      </c>
      <c r="M108" s="97" t="s">
        <v>5156</v>
      </c>
      <c r="N108" s="97" t="s">
        <v>59</v>
      </c>
      <c r="O108" s="158">
        <v>41835</v>
      </c>
      <c r="P108" s="158">
        <v>41836</v>
      </c>
      <c r="Q108" s="97" t="s">
        <v>1447</v>
      </c>
      <c r="R108" s="246" t="s">
        <v>5305</v>
      </c>
      <c r="S108" s="185"/>
      <c r="T108" s="185"/>
      <c r="W108" s="186"/>
      <c r="X108" s="186"/>
      <c r="Y108" s="186"/>
      <c r="Z108" s="186"/>
      <c r="AA108" s="186"/>
      <c r="AB108" s="186"/>
    </row>
    <row r="109" s="10" customFormat="1" ht="19.5" customHeight="1" spans="1:28">
      <c r="A109" s="35">
        <v>107</v>
      </c>
      <c r="B109" s="149" t="s">
        <v>5302</v>
      </c>
      <c r="C109" s="35" t="s">
        <v>5283</v>
      </c>
      <c r="D109" s="55" t="s">
        <v>573</v>
      </c>
      <c r="E109" s="35">
        <f>292300+2000</f>
        <v>294300</v>
      </c>
      <c r="F109" s="151" t="s">
        <v>5316</v>
      </c>
      <c r="G109" s="44">
        <v>41778</v>
      </c>
      <c r="H109" s="56">
        <v>41788</v>
      </c>
      <c r="I109" s="656" t="s">
        <v>5225</v>
      </c>
      <c r="J109" s="1167">
        <v>41877</v>
      </c>
      <c r="K109" s="97" t="s">
        <v>5187</v>
      </c>
      <c r="L109" s="1473" t="s">
        <v>5317</v>
      </c>
      <c r="M109" s="97" t="s">
        <v>912</v>
      </c>
      <c r="N109" s="97" t="s">
        <v>84</v>
      </c>
      <c r="O109" s="158">
        <v>41827</v>
      </c>
      <c r="P109" s="158">
        <v>41828</v>
      </c>
      <c r="Q109" s="97" t="s">
        <v>1447</v>
      </c>
      <c r="R109" s="246" t="s">
        <v>1121</v>
      </c>
      <c r="S109" s="185"/>
      <c r="T109" s="185"/>
      <c r="W109" s="186"/>
      <c r="X109" s="186"/>
      <c r="Y109" s="186"/>
      <c r="Z109" s="186"/>
      <c r="AA109" s="186"/>
      <c r="AB109" s="186"/>
    </row>
    <row r="110" s="10" customFormat="1" ht="18" customHeight="1" spans="1:28">
      <c r="A110" s="35">
        <v>108</v>
      </c>
      <c r="B110" s="149" t="s">
        <v>5237</v>
      </c>
      <c r="C110" s="35" t="s">
        <v>5005</v>
      </c>
      <c r="D110" s="52" t="s">
        <v>480</v>
      </c>
      <c r="E110" s="322">
        <f>336300+2000</f>
        <v>338300</v>
      </c>
      <c r="F110" s="152" t="s">
        <v>5318</v>
      </c>
      <c r="G110" s="824">
        <v>41831</v>
      </c>
      <c r="H110" s="824">
        <v>41842</v>
      </c>
      <c r="I110" s="656" t="s">
        <v>5225</v>
      </c>
      <c r="J110" s="1167">
        <v>41877</v>
      </c>
      <c r="K110" s="97"/>
      <c r="L110" s="175" t="s">
        <v>5319</v>
      </c>
      <c r="M110" s="35" t="s">
        <v>5044</v>
      </c>
      <c r="N110" s="35" t="s">
        <v>84</v>
      </c>
      <c r="O110" s="310">
        <v>41793</v>
      </c>
      <c r="P110" s="176">
        <v>41832</v>
      </c>
      <c r="Q110" s="1150" t="s">
        <v>106</v>
      </c>
      <c r="R110" s="246" t="s">
        <v>1124</v>
      </c>
      <c r="S110" s="185"/>
      <c r="T110" s="185"/>
      <c r="W110" s="186"/>
      <c r="X110" s="186"/>
      <c r="Y110" s="186"/>
      <c r="Z110" s="186"/>
      <c r="AA110" s="186"/>
      <c r="AB110" s="186"/>
    </row>
    <row r="111" s="10" customFormat="1" ht="19.5" customHeight="1" spans="1:28">
      <c r="A111" s="35">
        <v>109</v>
      </c>
      <c r="B111" s="149"/>
      <c r="C111" s="35" t="s">
        <v>5029</v>
      </c>
      <c r="D111" s="52" t="s">
        <v>480</v>
      </c>
      <c r="E111" s="322">
        <f>318500+2000</f>
        <v>320500</v>
      </c>
      <c r="F111" s="152" t="s">
        <v>5320</v>
      </c>
      <c r="G111" s="824">
        <v>41831</v>
      </c>
      <c r="H111" s="824">
        <v>41850</v>
      </c>
      <c r="I111" s="656" t="s">
        <v>5321</v>
      </c>
      <c r="J111" s="1167">
        <v>41877</v>
      </c>
      <c r="K111" s="1472" t="s">
        <v>5276</v>
      </c>
      <c r="L111" s="55" t="s">
        <v>5322</v>
      </c>
      <c r="M111" s="97" t="s">
        <v>5035</v>
      </c>
      <c r="N111" s="97" t="s">
        <v>89</v>
      </c>
      <c r="O111" s="158">
        <v>41792</v>
      </c>
      <c r="P111" s="158">
        <v>41824</v>
      </c>
      <c r="Q111" s="97" t="s">
        <v>1447</v>
      </c>
      <c r="R111" s="246" t="s">
        <v>5323</v>
      </c>
      <c r="S111" s="185"/>
      <c r="T111" s="185"/>
      <c r="W111" s="186"/>
      <c r="X111" s="186"/>
      <c r="Y111" s="186"/>
      <c r="Z111" s="186"/>
      <c r="AA111" s="186"/>
      <c r="AB111" s="186"/>
    </row>
    <row r="112" s="10" customFormat="1" ht="18" customHeight="1" spans="1:28">
      <c r="A112" s="35">
        <v>110</v>
      </c>
      <c r="B112" s="149" t="s">
        <v>5237</v>
      </c>
      <c r="C112" s="35" t="s">
        <v>5005</v>
      </c>
      <c r="D112" s="52" t="s">
        <v>480</v>
      </c>
      <c r="E112" s="322">
        <f>336300+2000</f>
        <v>338300</v>
      </c>
      <c r="F112" s="152" t="s">
        <v>5324</v>
      </c>
      <c r="G112" s="824">
        <v>41831</v>
      </c>
      <c r="H112" s="824">
        <v>41844</v>
      </c>
      <c r="I112" s="656" t="s">
        <v>5225</v>
      </c>
      <c r="J112" s="1167">
        <v>41877</v>
      </c>
      <c r="K112" s="97"/>
      <c r="L112" s="175" t="s">
        <v>5325</v>
      </c>
      <c r="M112" s="35" t="s">
        <v>657</v>
      </c>
      <c r="N112" s="35" t="s">
        <v>59</v>
      </c>
      <c r="O112" s="310">
        <v>41832</v>
      </c>
      <c r="P112" s="176">
        <v>41832</v>
      </c>
      <c r="Q112" s="1150" t="s">
        <v>1447</v>
      </c>
      <c r="R112" s="246" t="s">
        <v>1890</v>
      </c>
      <c r="S112" s="185"/>
      <c r="T112" s="185"/>
      <c r="W112" s="186"/>
      <c r="X112" s="186"/>
      <c r="Y112" s="186"/>
      <c r="Z112" s="186"/>
      <c r="AA112" s="186"/>
      <c r="AB112" s="186"/>
    </row>
    <row r="113" s="10" customFormat="1" ht="19.5" customHeight="1" spans="1:28">
      <c r="A113" s="35">
        <v>111</v>
      </c>
      <c r="B113" s="48"/>
      <c r="C113" s="35"/>
      <c r="D113" s="52" t="s">
        <v>5193</v>
      </c>
      <c r="E113" s="322">
        <f>336300+2000</f>
        <v>338300</v>
      </c>
      <c r="F113" s="152" t="s">
        <v>5326</v>
      </c>
      <c r="G113" s="824">
        <v>41831</v>
      </c>
      <c r="H113" s="824">
        <v>41843</v>
      </c>
      <c r="I113" s="656" t="s">
        <v>5285</v>
      </c>
      <c r="J113" s="1167">
        <v>41877</v>
      </c>
      <c r="K113" s="97"/>
      <c r="L113" s="43" t="s">
        <v>5327</v>
      </c>
      <c r="M113" s="97" t="s">
        <v>916</v>
      </c>
      <c r="N113" s="97" t="s">
        <v>89</v>
      </c>
      <c r="O113" s="158">
        <v>41848</v>
      </c>
      <c r="P113" s="158">
        <v>41848</v>
      </c>
      <c r="Q113" s="97" t="s">
        <v>1447</v>
      </c>
      <c r="R113" s="246" t="s">
        <v>1890</v>
      </c>
      <c r="S113" s="185"/>
      <c r="T113" s="185"/>
      <c r="W113" s="186"/>
      <c r="X113" s="186"/>
      <c r="Y113" s="186"/>
      <c r="Z113" s="186"/>
      <c r="AA113" s="186"/>
      <c r="AB113" s="186"/>
    </row>
    <row r="114" s="10" customFormat="1" ht="19.5" customHeight="1" spans="1:28">
      <c r="A114" s="35">
        <v>112</v>
      </c>
      <c r="B114" s="149" t="s">
        <v>5230</v>
      </c>
      <c r="C114" s="35" t="s">
        <v>5029</v>
      </c>
      <c r="D114" s="48" t="s">
        <v>480</v>
      </c>
      <c r="E114" s="35">
        <f>318500+2000</f>
        <v>320500</v>
      </c>
      <c r="F114" s="151" t="s">
        <v>5328</v>
      </c>
      <c r="G114" s="825">
        <v>41831</v>
      </c>
      <c r="H114" s="825">
        <v>41848</v>
      </c>
      <c r="I114" s="656" t="s">
        <v>5285</v>
      </c>
      <c r="J114" s="1167">
        <v>41877</v>
      </c>
      <c r="K114" s="97" t="s">
        <v>5329</v>
      </c>
      <c r="L114" s="55" t="s">
        <v>5330</v>
      </c>
      <c r="M114" s="97" t="s">
        <v>5035</v>
      </c>
      <c r="N114" s="97" t="s">
        <v>89</v>
      </c>
      <c r="O114" s="158">
        <v>41788</v>
      </c>
      <c r="P114" s="158">
        <v>41832</v>
      </c>
      <c r="Q114" s="97" t="s">
        <v>1447</v>
      </c>
      <c r="R114" s="246" t="s">
        <v>1890</v>
      </c>
      <c r="S114" s="185"/>
      <c r="T114" s="185"/>
      <c r="W114" s="186"/>
      <c r="X114" s="186"/>
      <c r="Y114" s="186"/>
      <c r="Z114" s="186"/>
      <c r="AA114" s="186"/>
      <c r="AB114" s="186"/>
    </row>
    <row r="115" s="10" customFormat="1" ht="19.5" customHeight="1" spans="1:28">
      <c r="A115" s="35">
        <v>113</v>
      </c>
      <c r="B115" s="149" t="s">
        <v>5230</v>
      </c>
      <c r="C115" s="35" t="s">
        <v>5029</v>
      </c>
      <c r="D115" s="48" t="s">
        <v>480</v>
      </c>
      <c r="E115" s="35">
        <f>318500+2000</f>
        <v>320500</v>
      </c>
      <c r="F115" s="151" t="s">
        <v>5331</v>
      </c>
      <c r="G115" s="825">
        <v>41831</v>
      </c>
      <c r="H115" s="825">
        <v>41848</v>
      </c>
      <c r="I115" s="656" t="s">
        <v>5285</v>
      </c>
      <c r="J115" s="1167">
        <v>41877</v>
      </c>
      <c r="K115" s="97"/>
      <c r="L115" s="43" t="s">
        <v>5332</v>
      </c>
      <c r="M115" s="97" t="s">
        <v>916</v>
      </c>
      <c r="N115" s="97" t="s">
        <v>89</v>
      </c>
      <c r="O115" s="158">
        <v>41790</v>
      </c>
      <c r="P115" s="158">
        <v>41832</v>
      </c>
      <c r="Q115" s="97" t="s">
        <v>106</v>
      </c>
      <c r="R115" s="246" t="s">
        <v>1139</v>
      </c>
      <c r="S115" s="185"/>
      <c r="T115" s="185"/>
      <c r="W115" s="186"/>
      <c r="X115" s="186"/>
      <c r="Y115" s="186"/>
      <c r="Z115" s="186"/>
      <c r="AA115" s="186"/>
      <c r="AB115" s="186"/>
    </row>
    <row r="116" s="10" customFormat="1" ht="19.5" customHeight="1" spans="1:28">
      <c r="A116" s="35">
        <v>114</v>
      </c>
      <c r="B116" s="149" t="s">
        <v>5282</v>
      </c>
      <c r="C116" s="35" t="s">
        <v>5283</v>
      </c>
      <c r="D116" s="48" t="s">
        <v>573</v>
      </c>
      <c r="E116" s="35">
        <f>292300+2000</f>
        <v>294300</v>
      </c>
      <c r="F116" s="151" t="s">
        <v>5333</v>
      </c>
      <c r="G116" s="825">
        <v>41800</v>
      </c>
      <c r="H116" s="825">
        <v>41810</v>
      </c>
      <c r="I116" s="656" t="s">
        <v>5225</v>
      </c>
      <c r="J116" s="1167">
        <v>41877</v>
      </c>
      <c r="K116" s="97" t="s">
        <v>5187</v>
      </c>
      <c r="L116" s="97" t="s">
        <v>5334</v>
      </c>
      <c r="M116" s="97" t="s">
        <v>5243</v>
      </c>
      <c r="N116" s="97" t="s">
        <v>84</v>
      </c>
      <c r="O116" s="158">
        <v>41838</v>
      </c>
      <c r="P116" s="158">
        <v>41838</v>
      </c>
      <c r="Q116" s="97" t="s">
        <v>106</v>
      </c>
      <c r="R116" s="246" t="s">
        <v>1139</v>
      </c>
      <c r="S116" s="185"/>
      <c r="T116" s="185"/>
      <c r="W116" s="186"/>
      <c r="X116" s="186"/>
      <c r="Y116" s="186"/>
      <c r="Z116" s="186"/>
      <c r="AA116" s="186"/>
      <c r="AB116" s="186"/>
    </row>
    <row r="117" s="10" customFormat="1" ht="24" customHeight="1" spans="1:28">
      <c r="A117" s="35">
        <v>115</v>
      </c>
      <c r="B117" s="149" t="s">
        <v>5335</v>
      </c>
      <c r="C117" s="35" t="s">
        <v>5249</v>
      </c>
      <c r="D117" s="55" t="s">
        <v>5097</v>
      </c>
      <c r="E117" s="35">
        <f>266800+2000</f>
        <v>268800</v>
      </c>
      <c r="F117" s="151" t="s">
        <v>5336</v>
      </c>
      <c r="G117" s="64">
        <v>41831</v>
      </c>
      <c r="H117" s="59">
        <v>41848</v>
      </c>
      <c r="I117" s="156" t="s">
        <v>5285</v>
      </c>
      <c r="J117" s="1167">
        <v>41877</v>
      </c>
      <c r="K117" s="211"/>
      <c r="L117" s="35" t="s">
        <v>5337</v>
      </c>
      <c r="M117" s="35" t="s">
        <v>5170</v>
      </c>
      <c r="N117" s="35" t="s">
        <v>84</v>
      </c>
      <c r="O117" s="310">
        <v>41833</v>
      </c>
      <c r="P117" s="176">
        <v>41833</v>
      </c>
      <c r="Q117" s="175" t="s">
        <v>1447</v>
      </c>
      <c r="R117" s="246" t="s">
        <v>1139</v>
      </c>
      <c r="S117" s="185"/>
      <c r="T117" s="1154"/>
      <c r="W117" s="186"/>
      <c r="X117" s="186"/>
      <c r="Y117" s="186"/>
      <c r="Z117" s="186"/>
      <c r="AA117" s="186"/>
      <c r="AB117" s="186"/>
    </row>
    <row r="118" s="22" customFormat="1" ht="24" customHeight="1" spans="1:28">
      <c r="A118" s="35">
        <v>116</v>
      </c>
      <c r="B118" s="149" t="s">
        <v>5335</v>
      </c>
      <c r="C118" s="35" t="s">
        <v>5249</v>
      </c>
      <c r="D118" s="43" t="s">
        <v>480</v>
      </c>
      <c r="E118" s="322">
        <f>266800+2000</f>
        <v>268800</v>
      </c>
      <c r="F118" s="152" t="s">
        <v>5338</v>
      </c>
      <c r="G118" s="59">
        <v>41831</v>
      </c>
      <c r="H118" s="59">
        <v>41842</v>
      </c>
      <c r="I118" s="1474" t="s">
        <v>5225</v>
      </c>
      <c r="J118" s="1167">
        <v>41877</v>
      </c>
      <c r="K118" s="1475"/>
      <c r="L118" s="1162" t="s">
        <v>5339</v>
      </c>
      <c r="M118" s="1162" t="s">
        <v>5243</v>
      </c>
      <c r="N118" s="1162" t="s">
        <v>84</v>
      </c>
      <c r="O118" s="1476">
        <v>41840</v>
      </c>
      <c r="P118" s="1323">
        <v>41840</v>
      </c>
      <c r="Q118" s="1334" t="s">
        <v>1447</v>
      </c>
      <c r="R118" s="1335" t="s">
        <v>1142</v>
      </c>
      <c r="S118" s="1483"/>
      <c r="T118" s="1484"/>
      <c r="W118" s="1199"/>
      <c r="X118" s="1199"/>
      <c r="Y118" s="1199"/>
      <c r="Z118" s="1199"/>
      <c r="AA118" s="1199"/>
      <c r="AB118" s="1199"/>
    </row>
    <row r="119" s="10" customFormat="1" ht="19.5" customHeight="1" spans="1:28">
      <c r="A119" s="35">
        <v>117</v>
      </c>
      <c r="B119" s="149" t="s">
        <v>5282</v>
      </c>
      <c r="C119" s="35" t="s">
        <v>5283</v>
      </c>
      <c r="D119" s="52" t="s">
        <v>5193</v>
      </c>
      <c r="E119" s="322">
        <f>292300+2000</f>
        <v>294300</v>
      </c>
      <c r="F119" s="152" t="s">
        <v>5340</v>
      </c>
      <c r="G119" s="59">
        <v>41837</v>
      </c>
      <c r="H119" s="59">
        <v>41858</v>
      </c>
      <c r="I119" s="656" t="s">
        <v>5225</v>
      </c>
      <c r="J119" s="1167">
        <v>41908</v>
      </c>
      <c r="K119" s="97"/>
      <c r="L119" s="97" t="s">
        <v>5341</v>
      </c>
      <c r="M119" s="97" t="s">
        <v>5342</v>
      </c>
      <c r="N119" s="97"/>
      <c r="O119" s="158">
        <v>41854</v>
      </c>
      <c r="P119" s="158">
        <v>41855</v>
      </c>
      <c r="Q119" s="97" t="s">
        <v>106</v>
      </c>
      <c r="R119" s="246" t="s">
        <v>5343</v>
      </c>
      <c r="S119" s="185"/>
      <c r="T119" s="185"/>
      <c r="W119" s="186"/>
      <c r="X119" s="186"/>
      <c r="Y119" s="186"/>
      <c r="Z119" s="186"/>
      <c r="AA119" s="186"/>
      <c r="AB119" s="186"/>
    </row>
    <row r="120" s="10" customFormat="1" ht="19.5" customHeight="1" spans="1:28">
      <c r="A120" s="35">
        <v>118</v>
      </c>
      <c r="B120" s="149" t="s">
        <v>5282</v>
      </c>
      <c r="C120" s="35" t="s">
        <v>5283</v>
      </c>
      <c r="D120" s="52" t="s">
        <v>5097</v>
      </c>
      <c r="E120" s="322">
        <f>292300+2000</f>
        <v>294300</v>
      </c>
      <c r="F120" s="152" t="s">
        <v>5344</v>
      </c>
      <c r="G120" s="59">
        <v>41831</v>
      </c>
      <c r="H120" s="59">
        <v>41844</v>
      </c>
      <c r="I120" s="668" t="s">
        <v>5186</v>
      </c>
      <c r="J120" s="1167">
        <v>41908</v>
      </c>
      <c r="K120" s="97"/>
      <c r="L120" s="97" t="s">
        <v>5345</v>
      </c>
      <c r="M120" s="97" t="s">
        <v>5021</v>
      </c>
      <c r="N120" s="97" t="s">
        <v>89</v>
      </c>
      <c r="O120" s="158">
        <v>41846</v>
      </c>
      <c r="P120" s="158">
        <v>41846</v>
      </c>
      <c r="Q120" s="97" t="s">
        <v>106</v>
      </c>
      <c r="R120" s="246" t="s">
        <v>1153</v>
      </c>
      <c r="S120" s="185"/>
      <c r="T120" s="185"/>
      <c r="W120" s="186"/>
      <c r="X120" s="186"/>
      <c r="Y120" s="186"/>
      <c r="Z120" s="186"/>
      <c r="AA120" s="186"/>
      <c r="AB120" s="186"/>
    </row>
    <row r="121" s="10" customFormat="1" ht="18" customHeight="1" spans="1:28">
      <c r="A121" s="35">
        <v>119</v>
      </c>
      <c r="B121" s="149" t="s">
        <v>5237</v>
      </c>
      <c r="C121" s="35" t="s">
        <v>5005</v>
      </c>
      <c r="D121" s="52" t="s">
        <v>480</v>
      </c>
      <c r="E121" s="322">
        <f>336300+2000</f>
        <v>338300</v>
      </c>
      <c r="F121" s="152" t="s">
        <v>5346</v>
      </c>
      <c r="G121" s="824">
        <v>41837</v>
      </c>
      <c r="H121" s="824">
        <v>41864</v>
      </c>
      <c r="I121" s="656" t="s">
        <v>5285</v>
      </c>
      <c r="J121" s="1167">
        <v>41908</v>
      </c>
      <c r="K121" s="97"/>
      <c r="L121" s="175" t="s">
        <v>5347</v>
      </c>
      <c r="M121" s="35" t="s">
        <v>683</v>
      </c>
      <c r="N121" s="35" t="s">
        <v>59</v>
      </c>
      <c r="O121" s="310">
        <v>41843</v>
      </c>
      <c r="P121" s="176">
        <v>41843</v>
      </c>
      <c r="Q121" s="1150" t="s">
        <v>1447</v>
      </c>
      <c r="R121" s="246" t="s">
        <v>1153</v>
      </c>
      <c r="S121" s="185"/>
      <c r="T121" s="185"/>
      <c r="W121" s="186"/>
      <c r="X121" s="186"/>
      <c r="Y121" s="186"/>
      <c r="Z121" s="186"/>
      <c r="AA121" s="186"/>
      <c r="AB121" s="186"/>
    </row>
    <row r="122" s="10" customFormat="1" ht="19.5" customHeight="1" spans="1:28">
      <c r="A122" s="35">
        <v>120</v>
      </c>
      <c r="B122" s="149"/>
      <c r="C122" s="35"/>
      <c r="D122" s="48" t="s">
        <v>5193</v>
      </c>
      <c r="E122" s="35">
        <f>318500+2000</f>
        <v>320500</v>
      </c>
      <c r="F122" s="152" t="s">
        <v>5348</v>
      </c>
      <c r="G122" s="64">
        <v>41852</v>
      </c>
      <c r="H122" s="64">
        <v>41865</v>
      </c>
      <c r="I122" s="656" t="s">
        <v>5285</v>
      </c>
      <c r="J122" s="1167">
        <v>41908</v>
      </c>
      <c r="K122" s="97"/>
      <c r="L122" s="55" t="s">
        <v>5349</v>
      </c>
      <c r="M122" s="55" t="s">
        <v>5103</v>
      </c>
      <c r="N122" s="97" t="s">
        <v>84</v>
      </c>
      <c r="O122" s="158">
        <v>41794</v>
      </c>
      <c r="P122" s="158">
        <v>41854</v>
      </c>
      <c r="Q122" s="97" t="s">
        <v>1447</v>
      </c>
      <c r="R122" s="246" t="s">
        <v>5350</v>
      </c>
      <c r="S122" s="185"/>
      <c r="T122" s="185"/>
      <c r="W122" s="186"/>
      <c r="X122" s="186"/>
      <c r="Y122" s="186"/>
      <c r="Z122" s="186"/>
      <c r="AA122" s="186"/>
      <c r="AB122" s="186"/>
    </row>
    <row r="123" s="10" customFormat="1" ht="19.5" customHeight="1" spans="1:28">
      <c r="A123" s="35">
        <v>121</v>
      </c>
      <c r="B123" s="149" t="s">
        <v>5282</v>
      </c>
      <c r="C123" s="35" t="s">
        <v>5283</v>
      </c>
      <c r="D123" s="48" t="s">
        <v>480</v>
      </c>
      <c r="E123" s="35">
        <f>292300+2000</f>
        <v>294300</v>
      </c>
      <c r="F123" s="152" t="s">
        <v>5351</v>
      </c>
      <c r="G123" s="64">
        <v>41854</v>
      </c>
      <c r="H123" s="64">
        <v>41866</v>
      </c>
      <c r="I123" s="656" t="s">
        <v>5225</v>
      </c>
      <c r="J123" s="1167">
        <v>41908</v>
      </c>
      <c r="K123" s="97"/>
      <c r="L123" s="97" t="s">
        <v>5352</v>
      </c>
      <c r="M123" s="97" t="s">
        <v>114</v>
      </c>
      <c r="N123" s="97" t="s">
        <v>59</v>
      </c>
      <c r="O123" s="158">
        <v>41859</v>
      </c>
      <c r="P123" s="158">
        <v>41859</v>
      </c>
      <c r="Q123" s="97" t="s">
        <v>106</v>
      </c>
      <c r="R123" s="246" t="s">
        <v>1958</v>
      </c>
      <c r="S123" s="185"/>
      <c r="T123" s="185"/>
      <c r="W123" s="186"/>
      <c r="X123" s="186"/>
      <c r="Y123" s="186"/>
      <c r="Z123" s="186"/>
      <c r="AA123" s="186"/>
      <c r="AB123" s="186"/>
    </row>
    <row r="124" s="10" customFormat="1" ht="19.5" customHeight="1" spans="1:28">
      <c r="A124" s="35">
        <v>122</v>
      </c>
      <c r="B124" s="149" t="s">
        <v>5230</v>
      </c>
      <c r="C124" s="35" t="s">
        <v>568</v>
      </c>
      <c r="D124" s="48" t="s">
        <v>5272</v>
      </c>
      <c r="E124" s="35">
        <v>318500</v>
      </c>
      <c r="F124" s="152" t="s">
        <v>5353</v>
      </c>
      <c r="G124" s="64">
        <v>41852</v>
      </c>
      <c r="H124" s="64">
        <v>41867</v>
      </c>
      <c r="I124" s="656"/>
      <c r="J124" s="1167">
        <v>41908</v>
      </c>
      <c r="K124" s="97"/>
      <c r="L124" s="97" t="s">
        <v>5354</v>
      </c>
      <c r="M124" s="97" t="s">
        <v>5009</v>
      </c>
      <c r="N124" s="97" t="s">
        <v>89</v>
      </c>
      <c r="O124" s="1477">
        <v>41841</v>
      </c>
      <c r="P124" s="158">
        <v>41856</v>
      </c>
      <c r="Q124" s="97" t="s">
        <v>106</v>
      </c>
      <c r="R124" s="246" t="s">
        <v>1964</v>
      </c>
      <c r="S124" s="185"/>
      <c r="T124" s="185"/>
      <c r="W124" s="186"/>
      <c r="X124" s="186"/>
      <c r="Y124" s="186"/>
      <c r="Z124" s="186"/>
      <c r="AA124" s="186"/>
      <c r="AB124" s="186"/>
    </row>
    <row r="125" s="10" customFormat="1" ht="18.75" customHeight="1" spans="1:28">
      <c r="A125" s="35">
        <v>123</v>
      </c>
      <c r="B125" s="149" t="s">
        <v>5335</v>
      </c>
      <c r="C125" s="35" t="s">
        <v>5249</v>
      </c>
      <c r="D125" s="55" t="s">
        <v>480</v>
      </c>
      <c r="E125" s="35">
        <f>266800+2000</f>
        <v>268800</v>
      </c>
      <c r="F125" s="152" t="s">
        <v>5355</v>
      </c>
      <c r="G125" s="64">
        <v>41852</v>
      </c>
      <c r="H125" s="64">
        <v>41865</v>
      </c>
      <c r="I125" s="181" t="s">
        <v>5232</v>
      </c>
      <c r="J125" s="1167">
        <v>41908</v>
      </c>
      <c r="K125" s="1478" t="s">
        <v>5307</v>
      </c>
      <c r="L125" s="207" t="s">
        <v>5356</v>
      </c>
      <c r="M125" s="35" t="s">
        <v>5068</v>
      </c>
      <c r="N125" s="35" t="s">
        <v>84</v>
      </c>
      <c r="O125" s="310">
        <v>41865</v>
      </c>
      <c r="P125" s="176">
        <v>41865</v>
      </c>
      <c r="Q125" s="175" t="s">
        <v>1447</v>
      </c>
      <c r="R125" s="246" t="s">
        <v>1171</v>
      </c>
      <c r="S125" s="185"/>
      <c r="T125" s="1154"/>
      <c r="W125" s="186"/>
      <c r="X125" s="186"/>
      <c r="Y125" s="186"/>
      <c r="Z125" s="186"/>
      <c r="AA125" s="186"/>
      <c r="AB125" s="186"/>
    </row>
    <row r="126" s="22" customFormat="1" ht="26.25" customHeight="1" spans="1:28">
      <c r="A126" s="35">
        <v>124</v>
      </c>
      <c r="B126" s="149" t="s">
        <v>5335</v>
      </c>
      <c r="C126" s="35" t="s">
        <v>5249</v>
      </c>
      <c r="D126" s="43" t="s">
        <v>480</v>
      </c>
      <c r="E126" s="322">
        <f>266800+2000</f>
        <v>268800</v>
      </c>
      <c r="F126" s="152" t="s">
        <v>5357</v>
      </c>
      <c r="G126" s="59">
        <v>41837</v>
      </c>
      <c r="H126" s="59">
        <v>41863</v>
      </c>
      <c r="I126" s="1474" t="s">
        <v>5232</v>
      </c>
      <c r="J126" s="1167">
        <v>41908</v>
      </c>
      <c r="K126" s="1475"/>
      <c r="L126" s="1479" t="s">
        <v>5358</v>
      </c>
      <c r="M126" s="1162" t="s">
        <v>5359</v>
      </c>
      <c r="N126" s="1162" t="s">
        <v>641</v>
      </c>
      <c r="O126" s="1476">
        <v>41823</v>
      </c>
      <c r="P126" s="1323">
        <v>41856</v>
      </c>
      <c r="Q126" s="1334" t="s">
        <v>1447</v>
      </c>
      <c r="R126" s="1335" t="s">
        <v>1180</v>
      </c>
      <c r="S126" s="1483"/>
      <c r="T126" s="1484"/>
      <c r="W126" s="1199"/>
      <c r="X126" s="1199"/>
      <c r="Y126" s="1199"/>
      <c r="Z126" s="1199"/>
      <c r="AA126" s="1199"/>
      <c r="AB126" s="1199"/>
    </row>
    <row r="127" s="10" customFormat="1" ht="18" customHeight="1" spans="1:28">
      <c r="A127" s="35">
        <v>125</v>
      </c>
      <c r="B127" s="149"/>
      <c r="C127" s="35" t="s">
        <v>5005</v>
      </c>
      <c r="D127" s="48" t="s">
        <v>5041</v>
      </c>
      <c r="E127" s="35">
        <f>336300+2000</f>
        <v>338300</v>
      </c>
      <c r="F127" s="152" t="s">
        <v>5360</v>
      </c>
      <c r="G127" s="825">
        <v>41859</v>
      </c>
      <c r="H127" s="825">
        <v>41876</v>
      </c>
      <c r="I127" s="656" t="s">
        <v>5285</v>
      </c>
      <c r="J127" s="1167">
        <v>41908</v>
      </c>
      <c r="K127" s="97"/>
      <c r="L127" s="48" t="s">
        <v>5361</v>
      </c>
      <c r="M127" s="43" t="s">
        <v>5057</v>
      </c>
      <c r="N127" s="97" t="s">
        <v>84</v>
      </c>
      <c r="O127" s="310">
        <v>41878</v>
      </c>
      <c r="P127" s="176">
        <v>41878</v>
      </c>
      <c r="Q127" s="1150" t="s">
        <v>106</v>
      </c>
      <c r="R127" s="246" t="s">
        <v>5362</v>
      </c>
      <c r="S127" s="185"/>
      <c r="T127" s="185"/>
      <c r="W127" s="186"/>
      <c r="X127" s="186"/>
      <c r="Y127" s="186"/>
      <c r="Z127" s="186"/>
      <c r="AA127" s="186"/>
      <c r="AB127" s="186"/>
    </row>
    <row r="128" s="10" customFormat="1" ht="19.5" customHeight="1" spans="1:28">
      <c r="A128" s="35">
        <v>126</v>
      </c>
      <c r="B128" s="149" t="s">
        <v>5230</v>
      </c>
      <c r="C128" s="35" t="s">
        <v>568</v>
      </c>
      <c r="D128" s="48" t="s">
        <v>5193</v>
      </c>
      <c r="E128" s="35">
        <f>318500+2000</f>
        <v>320500</v>
      </c>
      <c r="F128" s="152" t="s">
        <v>5363</v>
      </c>
      <c r="G128" s="64">
        <v>41859</v>
      </c>
      <c r="H128" s="64">
        <v>41878</v>
      </c>
      <c r="I128" s="676" t="s">
        <v>5225</v>
      </c>
      <c r="J128" s="1167">
        <v>41908</v>
      </c>
      <c r="K128" s="97"/>
      <c r="L128" s="48" t="s">
        <v>5364</v>
      </c>
      <c r="M128" s="55" t="s">
        <v>5057</v>
      </c>
      <c r="N128" s="97" t="s">
        <v>84</v>
      </c>
      <c r="O128" s="158">
        <v>41875</v>
      </c>
      <c r="P128" s="158">
        <v>41875</v>
      </c>
      <c r="Q128" s="97" t="s">
        <v>106</v>
      </c>
      <c r="R128" s="246" t="s">
        <v>1190</v>
      </c>
      <c r="S128" s="185"/>
      <c r="T128" s="185"/>
      <c r="W128" s="186"/>
      <c r="X128" s="186"/>
      <c r="Y128" s="186"/>
      <c r="Z128" s="186"/>
      <c r="AA128" s="186"/>
      <c r="AB128" s="186"/>
    </row>
    <row r="129" s="10" customFormat="1" ht="19.5" customHeight="1" spans="1:28">
      <c r="A129" s="35">
        <v>127</v>
      </c>
      <c r="B129" s="149" t="s">
        <v>5230</v>
      </c>
      <c r="C129" s="35" t="s">
        <v>568</v>
      </c>
      <c r="D129" s="48" t="s">
        <v>5097</v>
      </c>
      <c r="E129" s="35">
        <f>318500+2000</f>
        <v>320500</v>
      </c>
      <c r="F129" s="152" t="s">
        <v>5365</v>
      </c>
      <c r="G129" s="64">
        <v>41859</v>
      </c>
      <c r="H129" s="64">
        <v>41876</v>
      </c>
      <c r="I129" s="676" t="s">
        <v>5225</v>
      </c>
      <c r="J129" s="1167">
        <v>41908</v>
      </c>
      <c r="K129" s="97"/>
      <c r="L129" s="55" t="s">
        <v>5366</v>
      </c>
      <c r="M129" s="55" t="s">
        <v>916</v>
      </c>
      <c r="N129" s="97" t="s">
        <v>89</v>
      </c>
      <c r="O129" s="158">
        <v>41790</v>
      </c>
      <c r="P129" s="158">
        <v>41861</v>
      </c>
      <c r="Q129" s="97" t="s">
        <v>106</v>
      </c>
      <c r="R129" s="246" t="s">
        <v>1190</v>
      </c>
      <c r="S129" s="185"/>
      <c r="T129" s="185"/>
      <c r="W129" s="186"/>
      <c r="X129" s="186"/>
      <c r="Y129" s="186"/>
      <c r="Z129" s="186"/>
      <c r="AA129" s="186"/>
      <c r="AB129" s="186"/>
    </row>
    <row r="130" s="10" customFormat="1" ht="19.5" customHeight="1" spans="1:28">
      <c r="A130" s="35">
        <v>128</v>
      </c>
      <c r="B130" s="149" t="s">
        <v>5230</v>
      </c>
      <c r="C130" s="35" t="s">
        <v>568</v>
      </c>
      <c r="D130" s="48" t="s">
        <v>480</v>
      </c>
      <c r="E130" s="35">
        <f>318500+2000</f>
        <v>320500</v>
      </c>
      <c r="F130" s="265" t="s">
        <v>5367</v>
      </c>
      <c r="G130" s="825">
        <v>41866</v>
      </c>
      <c r="H130" s="825">
        <v>41879</v>
      </c>
      <c r="I130" s="676" t="s">
        <v>5225</v>
      </c>
      <c r="J130" s="1167">
        <v>41908</v>
      </c>
      <c r="K130" s="159" t="s">
        <v>5307</v>
      </c>
      <c r="L130" s="97" t="s">
        <v>5368</v>
      </c>
      <c r="M130" s="97" t="s">
        <v>657</v>
      </c>
      <c r="N130" s="97" t="s">
        <v>59</v>
      </c>
      <c r="O130" s="1477">
        <v>41878</v>
      </c>
      <c r="P130" s="158">
        <v>41878</v>
      </c>
      <c r="Q130" s="97" t="s">
        <v>1447</v>
      </c>
      <c r="R130" s="10" t="s">
        <v>1190</v>
      </c>
      <c r="S130" s="246" t="s">
        <v>47</v>
      </c>
      <c r="T130" s="185"/>
      <c r="W130" s="186"/>
      <c r="X130" s="186"/>
      <c r="Y130" s="186"/>
      <c r="Z130" s="186"/>
      <c r="AA130" s="186"/>
      <c r="AB130" s="186"/>
    </row>
    <row r="131" s="10" customFormat="1" ht="18" customHeight="1" spans="1:28">
      <c r="A131" s="35">
        <v>129</v>
      </c>
      <c r="B131" s="149" t="s">
        <v>5237</v>
      </c>
      <c r="C131" s="35"/>
      <c r="D131" s="48" t="s">
        <v>5167</v>
      </c>
      <c r="E131" s="35">
        <v>336300</v>
      </c>
      <c r="F131" s="152" t="s">
        <v>5369</v>
      </c>
      <c r="G131" s="825">
        <v>41859</v>
      </c>
      <c r="H131" s="825">
        <v>41879</v>
      </c>
      <c r="I131" s="676" t="s">
        <v>5225</v>
      </c>
      <c r="J131" s="1167">
        <v>41908</v>
      </c>
      <c r="K131" s="97"/>
      <c r="L131" s="48" t="s">
        <v>5370</v>
      </c>
      <c r="M131" s="35" t="s">
        <v>5035</v>
      </c>
      <c r="N131" s="35" t="s">
        <v>89</v>
      </c>
      <c r="O131" s="310">
        <v>41790</v>
      </c>
      <c r="P131" s="176">
        <v>41861</v>
      </c>
      <c r="Q131" s="1150" t="s">
        <v>1447</v>
      </c>
      <c r="R131" s="247" t="s">
        <v>1193</v>
      </c>
      <c r="S131" s="195" t="s">
        <v>5371</v>
      </c>
      <c r="T131" s="185"/>
      <c r="W131" s="186"/>
      <c r="X131" s="186"/>
      <c r="Y131" s="186"/>
      <c r="Z131" s="186"/>
      <c r="AA131" s="186"/>
      <c r="AB131" s="186"/>
    </row>
    <row r="132" s="10" customFormat="1" ht="18.75" customHeight="1" spans="1:28">
      <c r="A132" s="35">
        <v>130</v>
      </c>
      <c r="B132" s="149" t="s">
        <v>5335</v>
      </c>
      <c r="C132" s="35" t="s">
        <v>5249</v>
      </c>
      <c r="D132" s="55" t="s">
        <v>5244</v>
      </c>
      <c r="E132" s="35">
        <f>266800+2000</f>
        <v>268800</v>
      </c>
      <c r="F132" s="152" t="s">
        <v>5372</v>
      </c>
      <c r="G132" s="825">
        <v>41866</v>
      </c>
      <c r="H132" s="825">
        <v>41879</v>
      </c>
      <c r="I132" s="676" t="s">
        <v>5232</v>
      </c>
      <c r="J132" s="1167">
        <v>41908</v>
      </c>
      <c r="K132" s="211"/>
      <c r="L132" s="207" t="s">
        <v>5373</v>
      </c>
      <c r="M132" s="35" t="s">
        <v>5374</v>
      </c>
      <c r="N132" s="35" t="s">
        <v>84</v>
      </c>
      <c r="O132" s="310">
        <v>41854</v>
      </c>
      <c r="P132" s="176">
        <v>41867</v>
      </c>
      <c r="Q132" s="175" t="s">
        <v>1447</v>
      </c>
      <c r="R132" s="247" t="s">
        <v>1193</v>
      </c>
      <c r="S132" s="185"/>
      <c r="T132" s="1154"/>
      <c r="W132" s="186"/>
      <c r="X132" s="186"/>
      <c r="Y132" s="186"/>
      <c r="Z132" s="186"/>
      <c r="AA132" s="186"/>
      <c r="AB132" s="186"/>
    </row>
    <row r="133" s="10" customFormat="1" ht="19.5" customHeight="1" spans="1:28">
      <c r="A133" s="35">
        <v>131</v>
      </c>
      <c r="B133" s="149" t="s">
        <v>5282</v>
      </c>
      <c r="C133" s="35" t="s">
        <v>5283</v>
      </c>
      <c r="D133" s="48" t="s">
        <v>5193</v>
      </c>
      <c r="E133" s="35">
        <f>292300+2000</f>
        <v>294300</v>
      </c>
      <c r="F133" s="265" t="s">
        <v>5375</v>
      </c>
      <c r="G133" s="825">
        <v>41866</v>
      </c>
      <c r="H133" s="825">
        <v>41879</v>
      </c>
      <c r="I133" s="676" t="s">
        <v>5225</v>
      </c>
      <c r="J133" s="1167">
        <v>41908</v>
      </c>
      <c r="K133" s="97"/>
      <c r="L133" s="97" t="s">
        <v>5376</v>
      </c>
      <c r="M133" s="97" t="s">
        <v>5057</v>
      </c>
      <c r="N133" s="97" t="s">
        <v>89</v>
      </c>
      <c r="O133" s="158">
        <v>41854</v>
      </c>
      <c r="P133" s="158">
        <v>41867</v>
      </c>
      <c r="Q133" s="97" t="s">
        <v>1447</v>
      </c>
      <c r="R133" s="247" t="s">
        <v>1212</v>
      </c>
      <c r="S133" s="185"/>
      <c r="T133" s="185"/>
      <c r="W133" s="186"/>
      <c r="X133" s="186"/>
      <c r="Y133" s="186"/>
      <c r="Z133" s="186"/>
      <c r="AA133" s="186"/>
      <c r="AB133" s="186"/>
    </row>
    <row r="134" s="10" customFormat="1" ht="26.25" customHeight="1" spans="1:28">
      <c r="A134" s="35">
        <v>132</v>
      </c>
      <c r="B134" s="149" t="s">
        <v>5335</v>
      </c>
      <c r="C134" s="35" t="s">
        <v>5249</v>
      </c>
      <c r="D134" s="55" t="s">
        <v>480</v>
      </c>
      <c r="E134" s="35">
        <f>266800+2000+11800</f>
        <v>280600</v>
      </c>
      <c r="F134" s="152" t="s">
        <v>5377</v>
      </c>
      <c r="G134" s="825">
        <v>41866</v>
      </c>
      <c r="H134" s="825">
        <v>41879</v>
      </c>
      <c r="I134" s="676" t="s">
        <v>5378</v>
      </c>
      <c r="J134" s="1167">
        <v>41908</v>
      </c>
      <c r="K134" s="211"/>
      <c r="L134" s="97" t="s">
        <v>5379</v>
      </c>
      <c r="M134" s="97" t="s">
        <v>916</v>
      </c>
      <c r="N134" s="97" t="s">
        <v>89</v>
      </c>
      <c r="O134" s="158">
        <v>41875</v>
      </c>
      <c r="P134" s="158">
        <v>41875</v>
      </c>
      <c r="Q134" s="97" t="s">
        <v>1447</v>
      </c>
      <c r="R134" s="247" t="s">
        <v>3024</v>
      </c>
      <c r="S134" s="185"/>
      <c r="T134" s="1154"/>
      <c r="W134" s="186"/>
      <c r="X134" s="186"/>
      <c r="Y134" s="186"/>
      <c r="Z134" s="186"/>
      <c r="AA134" s="186"/>
      <c r="AB134" s="186"/>
    </row>
    <row r="135" s="10" customFormat="1" ht="19.5" customHeight="1" spans="1:28">
      <c r="A135" s="35">
        <v>133</v>
      </c>
      <c r="B135" s="149" t="s">
        <v>5282</v>
      </c>
      <c r="C135" s="35" t="s">
        <v>5283</v>
      </c>
      <c r="D135" s="48" t="s">
        <v>5097</v>
      </c>
      <c r="E135" s="35">
        <f>292300+2000</f>
        <v>294300</v>
      </c>
      <c r="F135" s="265" t="s">
        <v>5380</v>
      </c>
      <c r="G135" s="825">
        <v>41866</v>
      </c>
      <c r="H135" s="825">
        <v>41879</v>
      </c>
      <c r="I135" s="676" t="s">
        <v>5225</v>
      </c>
      <c r="J135" s="1167">
        <v>41908</v>
      </c>
      <c r="K135" s="159" t="s">
        <v>5307</v>
      </c>
      <c r="L135" s="97" t="s">
        <v>5381</v>
      </c>
      <c r="M135" s="97" t="s">
        <v>5342</v>
      </c>
      <c r="N135" s="97" t="s">
        <v>59</v>
      </c>
      <c r="O135" s="158">
        <v>41867</v>
      </c>
      <c r="P135" s="158">
        <v>41867</v>
      </c>
      <c r="Q135" s="97" t="s">
        <v>1447</v>
      </c>
      <c r="R135" s="247" t="s">
        <v>5382</v>
      </c>
      <c r="S135" s="185"/>
      <c r="T135" s="185"/>
      <c r="W135" s="186"/>
      <c r="X135" s="186"/>
      <c r="Y135" s="186"/>
      <c r="Z135" s="186"/>
      <c r="AA135" s="186"/>
      <c r="AB135" s="186"/>
    </row>
    <row r="136" s="10" customFormat="1" ht="19.5" customHeight="1" spans="1:28">
      <c r="A136" s="35">
        <v>134</v>
      </c>
      <c r="B136" s="149" t="s">
        <v>5282</v>
      </c>
      <c r="C136" s="35" t="s">
        <v>5283</v>
      </c>
      <c r="D136" s="52" t="s">
        <v>480</v>
      </c>
      <c r="E136" s="322">
        <f>292300+2000</f>
        <v>294300</v>
      </c>
      <c r="F136" s="265" t="s">
        <v>5383</v>
      </c>
      <c r="G136" s="824">
        <v>41878</v>
      </c>
      <c r="H136" s="824">
        <v>41884</v>
      </c>
      <c r="I136" s="676" t="s">
        <v>5232</v>
      </c>
      <c r="J136" s="1167">
        <v>41908</v>
      </c>
      <c r="K136" s="97"/>
      <c r="L136" s="97" t="s">
        <v>5384</v>
      </c>
      <c r="M136" s="97" t="s">
        <v>5054</v>
      </c>
      <c r="N136" s="97" t="s">
        <v>59</v>
      </c>
      <c r="O136" s="158">
        <v>41882</v>
      </c>
      <c r="P136" s="158">
        <v>41882</v>
      </c>
      <c r="Q136" s="97" t="s">
        <v>1447</v>
      </c>
      <c r="R136" s="246" t="s">
        <v>2050</v>
      </c>
      <c r="S136" s="185"/>
      <c r="T136" s="185"/>
      <c r="W136" s="186"/>
      <c r="X136" s="186"/>
      <c r="Y136" s="186"/>
      <c r="Z136" s="186"/>
      <c r="AA136" s="186"/>
      <c r="AB136" s="186"/>
    </row>
    <row r="137" s="10" customFormat="1" ht="19.5" customHeight="1" spans="1:28">
      <c r="A137" s="35">
        <v>135</v>
      </c>
      <c r="B137" s="149" t="s">
        <v>5385</v>
      </c>
      <c r="C137" s="35" t="s">
        <v>568</v>
      </c>
      <c r="D137" s="52" t="s">
        <v>480</v>
      </c>
      <c r="E137" s="322">
        <f>318500+2000</f>
        <v>320500</v>
      </c>
      <c r="F137" s="265" t="s">
        <v>5386</v>
      </c>
      <c r="G137" s="59">
        <v>41889</v>
      </c>
      <c r="H137" s="59">
        <v>41898</v>
      </c>
      <c r="I137" s="676" t="s">
        <v>5232</v>
      </c>
      <c r="J137" s="1167">
        <v>41908</v>
      </c>
      <c r="K137" s="97"/>
      <c r="L137" s="97" t="s">
        <v>5387</v>
      </c>
      <c r="M137" s="97" t="s">
        <v>912</v>
      </c>
      <c r="N137" s="97" t="s">
        <v>84</v>
      </c>
      <c r="O137" s="1477">
        <v>41887</v>
      </c>
      <c r="P137" s="158">
        <v>41890</v>
      </c>
      <c r="Q137" s="97" t="s">
        <v>1447</v>
      </c>
      <c r="R137" s="246" t="s">
        <v>1244</v>
      </c>
      <c r="S137" s="185"/>
      <c r="T137" s="185"/>
      <c r="W137" s="186"/>
      <c r="X137" s="186"/>
      <c r="Y137" s="186"/>
      <c r="Z137" s="186"/>
      <c r="AA137" s="186"/>
      <c r="AB137" s="186"/>
    </row>
    <row r="138" s="10" customFormat="1" ht="25.5" customHeight="1" spans="1:28">
      <c r="A138" s="35">
        <v>136</v>
      </c>
      <c r="B138" s="149" t="s">
        <v>5237</v>
      </c>
      <c r="C138" s="35" t="s">
        <v>5005</v>
      </c>
      <c r="D138" s="48" t="s">
        <v>480</v>
      </c>
      <c r="E138" s="35">
        <f>336300+2000</f>
        <v>338300</v>
      </c>
      <c r="F138" s="151" t="s">
        <v>5388</v>
      </c>
      <c r="G138" s="825">
        <v>41859</v>
      </c>
      <c r="H138" s="825">
        <v>41879</v>
      </c>
      <c r="I138" s="676" t="s">
        <v>5225</v>
      </c>
      <c r="J138" s="1167">
        <v>41908</v>
      </c>
      <c r="K138" s="97"/>
      <c r="L138" s="244" t="s">
        <v>5389</v>
      </c>
      <c r="M138" s="35" t="s">
        <v>5082</v>
      </c>
      <c r="N138" s="35" t="s">
        <v>89</v>
      </c>
      <c r="O138" s="310">
        <v>41896</v>
      </c>
      <c r="P138" s="176">
        <v>41896</v>
      </c>
      <c r="Q138" s="1150" t="s">
        <v>106</v>
      </c>
      <c r="R138" s="246" t="s">
        <v>1244</v>
      </c>
      <c r="S138" s="185"/>
      <c r="T138" s="185"/>
      <c r="W138" s="186"/>
      <c r="X138" s="186"/>
      <c r="Y138" s="186"/>
      <c r="Z138" s="186"/>
      <c r="AA138" s="186"/>
      <c r="AB138" s="186"/>
    </row>
    <row r="139" s="10" customFormat="1" ht="19.5" customHeight="1" spans="1:28">
      <c r="A139" s="35">
        <v>137</v>
      </c>
      <c r="B139" s="149" t="s">
        <v>5390</v>
      </c>
      <c r="C139" s="35" t="s">
        <v>5283</v>
      </c>
      <c r="D139" s="52" t="s">
        <v>480</v>
      </c>
      <c r="E139" s="322">
        <f>292300+2000</f>
        <v>294300</v>
      </c>
      <c r="F139" s="265" t="s">
        <v>5391</v>
      </c>
      <c r="G139" s="824">
        <v>41892</v>
      </c>
      <c r="H139" s="824">
        <v>41900</v>
      </c>
      <c r="I139" s="676" t="s">
        <v>5232</v>
      </c>
      <c r="J139" s="1167">
        <v>41908</v>
      </c>
      <c r="K139" s="97"/>
      <c r="L139" s="97" t="s">
        <v>5392</v>
      </c>
      <c r="M139" s="97" t="s">
        <v>5156</v>
      </c>
      <c r="N139" s="97" t="s">
        <v>59</v>
      </c>
      <c r="O139" s="158">
        <v>41888</v>
      </c>
      <c r="P139" s="158">
        <v>41892</v>
      </c>
      <c r="Q139" s="97" t="s">
        <v>1447</v>
      </c>
      <c r="R139" s="246" t="s">
        <v>1244</v>
      </c>
      <c r="S139" s="185"/>
      <c r="T139" s="185"/>
      <c r="W139" s="186"/>
      <c r="X139" s="186"/>
      <c r="Y139" s="186"/>
      <c r="Z139" s="186"/>
      <c r="AA139" s="186"/>
      <c r="AB139" s="186"/>
    </row>
    <row r="140" s="1" customFormat="1" ht="24" customHeight="1" spans="1:28">
      <c r="A140" s="35">
        <v>138</v>
      </c>
      <c r="B140" s="1164" t="s">
        <v>5393</v>
      </c>
      <c r="C140" s="1162" t="s">
        <v>5249</v>
      </c>
      <c r="D140" s="52" t="s">
        <v>480</v>
      </c>
      <c r="E140" s="322">
        <f>266800+2000</f>
        <v>268800</v>
      </c>
      <c r="F140" s="152" t="s">
        <v>5394</v>
      </c>
      <c r="G140" s="824">
        <v>41894</v>
      </c>
      <c r="H140" s="824">
        <v>41904</v>
      </c>
      <c r="I140" s="1129" t="s">
        <v>5232</v>
      </c>
      <c r="J140" s="1167">
        <v>41908</v>
      </c>
      <c r="K140" s="65"/>
      <c r="L140" s="754" t="s">
        <v>5395</v>
      </c>
      <c r="M140" s="754" t="s">
        <v>5016</v>
      </c>
      <c r="N140" s="97" t="s">
        <v>89</v>
      </c>
      <c r="O140" s="158">
        <v>41854</v>
      </c>
      <c r="P140" s="158">
        <v>41895</v>
      </c>
      <c r="Q140" s="97" t="s">
        <v>106</v>
      </c>
      <c r="R140" s="1335" t="s">
        <v>3057</v>
      </c>
      <c r="S140" s="1489"/>
      <c r="T140" s="1490"/>
      <c r="W140" s="602"/>
      <c r="X140" s="602"/>
      <c r="Y140" s="602"/>
      <c r="Z140" s="602"/>
      <c r="AA140" s="602"/>
      <c r="AB140" s="602"/>
    </row>
    <row r="141" s="10" customFormat="1" ht="18" customHeight="1" spans="1:28">
      <c r="A141" s="35">
        <v>139</v>
      </c>
      <c r="B141" s="149"/>
      <c r="C141" s="35"/>
      <c r="D141" s="48" t="s">
        <v>5097</v>
      </c>
      <c r="E141" s="35">
        <f>336300+2000</f>
        <v>338300</v>
      </c>
      <c r="F141" s="151" t="s">
        <v>5396</v>
      </c>
      <c r="G141" s="825">
        <v>41859</v>
      </c>
      <c r="H141" s="825">
        <v>41878</v>
      </c>
      <c r="I141" s="676" t="s">
        <v>5186</v>
      </c>
      <c r="J141" s="1167">
        <v>41908</v>
      </c>
      <c r="K141" s="97"/>
      <c r="L141" s="48" t="s">
        <v>5397</v>
      </c>
      <c r="M141" s="35" t="s">
        <v>916</v>
      </c>
      <c r="N141" s="35" t="s">
        <v>89</v>
      </c>
      <c r="O141" s="310">
        <v>41896</v>
      </c>
      <c r="P141" s="176">
        <v>41896</v>
      </c>
      <c r="Q141" s="1150" t="s">
        <v>5398</v>
      </c>
      <c r="R141" s="246" t="s">
        <v>5399</v>
      </c>
      <c r="S141" s="185"/>
      <c r="T141" s="185"/>
      <c r="W141" s="186"/>
      <c r="X141" s="186"/>
      <c r="Y141" s="186"/>
      <c r="Z141" s="186"/>
      <c r="AA141" s="186"/>
      <c r="AB141" s="186"/>
    </row>
    <row r="142" s="10" customFormat="1" ht="18" customHeight="1" spans="1:28">
      <c r="A142" s="35">
        <v>140</v>
      </c>
      <c r="B142" s="149" t="s">
        <v>5237</v>
      </c>
      <c r="C142" s="35" t="s">
        <v>5005</v>
      </c>
      <c r="D142" s="48" t="s">
        <v>5193</v>
      </c>
      <c r="E142" s="35">
        <f>336300+2000</f>
        <v>338300</v>
      </c>
      <c r="F142" s="151" t="s">
        <v>5400</v>
      </c>
      <c r="G142" s="825">
        <v>41859</v>
      </c>
      <c r="H142" s="825">
        <v>41878</v>
      </c>
      <c r="I142" s="676" t="s">
        <v>5225</v>
      </c>
      <c r="J142" s="157">
        <v>41909</v>
      </c>
      <c r="K142" s="97"/>
      <c r="L142" s="218" t="s">
        <v>5401</v>
      </c>
      <c r="M142" s="908" t="s">
        <v>5243</v>
      </c>
      <c r="N142" s="35" t="s">
        <v>84</v>
      </c>
      <c r="O142" s="310">
        <v>41899</v>
      </c>
      <c r="P142" s="176">
        <v>41900</v>
      </c>
      <c r="Q142" s="1150" t="s">
        <v>5402</v>
      </c>
      <c r="R142" s="246" t="s">
        <v>582</v>
      </c>
      <c r="S142" s="185"/>
      <c r="T142" s="185"/>
      <c r="W142" s="186"/>
      <c r="X142" s="186"/>
      <c r="Y142" s="186"/>
      <c r="Z142" s="186"/>
      <c r="AA142" s="186"/>
      <c r="AB142" s="186"/>
    </row>
    <row r="143" s="1" customFormat="1" ht="24" customHeight="1" spans="1:28">
      <c r="A143" s="35">
        <v>141</v>
      </c>
      <c r="B143" s="1164" t="s">
        <v>5393</v>
      </c>
      <c r="C143" s="1162" t="s">
        <v>5249</v>
      </c>
      <c r="D143" s="48" t="s">
        <v>480</v>
      </c>
      <c r="E143" s="35">
        <v>266800</v>
      </c>
      <c r="F143" s="151" t="s">
        <v>5403</v>
      </c>
      <c r="G143" s="825">
        <v>41894</v>
      </c>
      <c r="H143" s="825">
        <v>41912</v>
      </c>
      <c r="I143" s="1129"/>
      <c r="J143" s="1485">
        <v>41939</v>
      </c>
      <c r="K143" s="65"/>
      <c r="L143" s="48" t="s">
        <v>5404</v>
      </c>
      <c r="M143" s="102" t="s">
        <v>5278</v>
      </c>
      <c r="N143" s="102" t="s">
        <v>59</v>
      </c>
      <c r="O143" s="103">
        <v>41896</v>
      </c>
      <c r="P143" s="1323">
        <v>41896</v>
      </c>
      <c r="Q143" s="1334" t="s">
        <v>5398</v>
      </c>
      <c r="R143" s="1491" t="s">
        <v>5405</v>
      </c>
      <c r="S143" s="1335" t="s">
        <v>5406</v>
      </c>
      <c r="T143" s="1490"/>
      <c r="W143" s="602"/>
      <c r="X143" s="602"/>
      <c r="Y143" s="602"/>
      <c r="Z143" s="602"/>
      <c r="AA143" s="602"/>
      <c r="AB143" s="602"/>
    </row>
    <row r="144" s="10" customFormat="1" ht="19.5" customHeight="1" spans="1:28">
      <c r="A144" s="35">
        <v>142</v>
      </c>
      <c r="B144" s="149" t="s">
        <v>5230</v>
      </c>
      <c r="C144" s="35" t="s">
        <v>568</v>
      </c>
      <c r="D144" s="52" t="s">
        <v>480</v>
      </c>
      <c r="E144" s="322">
        <f>318500+2000</f>
        <v>320500</v>
      </c>
      <c r="F144" s="265" t="s">
        <v>5407</v>
      </c>
      <c r="G144" s="824">
        <v>41878</v>
      </c>
      <c r="H144" s="824">
        <v>41884</v>
      </c>
      <c r="I144" s="676" t="s">
        <v>5232</v>
      </c>
      <c r="J144" s="1485">
        <v>41939</v>
      </c>
      <c r="K144" s="97"/>
      <c r="L144" s="97" t="s">
        <v>5408</v>
      </c>
      <c r="M144" s="97" t="s">
        <v>5342</v>
      </c>
      <c r="N144" s="97" t="s">
        <v>59</v>
      </c>
      <c r="O144" s="1477">
        <v>41911</v>
      </c>
      <c r="P144" s="158">
        <v>41911</v>
      </c>
      <c r="Q144" s="97" t="s">
        <v>106</v>
      </c>
      <c r="R144" s="1492" t="s">
        <v>5405</v>
      </c>
      <c r="S144" s="246" t="s">
        <v>5409</v>
      </c>
      <c r="T144" s="185"/>
      <c r="W144" s="186"/>
      <c r="X144" s="186"/>
      <c r="Y144" s="186"/>
      <c r="Z144" s="186"/>
      <c r="AA144" s="186"/>
      <c r="AB144" s="186"/>
    </row>
    <row r="145" s="10" customFormat="1" ht="19.5" customHeight="1" spans="1:28">
      <c r="A145" s="35">
        <v>143</v>
      </c>
      <c r="B145" s="149" t="s">
        <v>5385</v>
      </c>
      <c r="C145" s="35" t="s">
        <v>568</v>
      </c>
      <c r="D145" s="52" t="s">
        <v>5193</v>
      </c>
      <c r="E145" s="322">
        <f>318500+2000</f>
        <v>320500</v>
      </c>
      <c r="F145" s="265" t="s">
        <v>5410</v>
      </c>
      <c r="G145" s="59">
        <v>41878</v>
      </c>
      <c r="H145" s="59">
        <v>41884</v>
      </c>
      <c r="I145" s="676" t="s">
        <v>5232</v>
      </c>
      <c r="J145" s="1485">
        <v>41939</v>
      </c>
      <c r="K145" s="97"/>
      <c r="L145" s="218" t="s">
        <v>5411</v>
      </c>
      <c r="M145" s="754" t="s">
        <v>5156</v>
      </c>
      <c r="N145" s="97" t="s">
        <v>59</v>
      </c>
      <c r="O145" s="158">
        <v>41903</v>
      </c>
      <c r="P145" s="158">
        <v>41903</v>
      </c>
      <c r="Q145" s="1334" t="s">
        <v>5398</v>
      </c>
      <c r="R145" s="1492" t="s">
        <v>5405</v>
      </c>
      <c r="S145" s="246" t="s">
        <v>5412</v>
      </c>
      <c r="T145" s="185"/>
      <c r="W145" s="186"/>
      <c r="X145" s="186"/>
      <c r="Y145" s="186"/>
      <c r="Z145" s="186"/>
      <c r="AA145" s="186"/>
      <c r="AB145" s="186"/>
    </row>
    <row r="146" s="10" customFormat="1" ht="19.5" customHeight="1" spans="1:28">
      <c r="A146" s="35">
        <v>144</v>
      </c>
      <c r="B146" s="149" t="s">
        <v>5385</v>
      </c>
      <c r="C146" s="35" t="s">
        <v>568</v>
      </c>
      <c r="D146" s="48" t="s">
        <v>5193</v>
      </c>
      <c r="E146" s="35">
        <f>318500+2000</f>
        <v>320500</v>
      </c>
      <c r="F146" s="265" t="s">
        <v>5413</v>
      </c>
      <c r="G146" s="64">
        <v>41885</v>
      </c>
      <c r="H146" s="64">
        <v>41894</v>
      </c>
      <c r="I146" s="676" t="s">
        <v>5232</v>
      </c>
      <c r="J146" s="1485">
        <v>41939</v>
      </c>
      <c r="K146" s="97"/>
      <c r="L146" s="48" t="s">
        <v>5414</v>
      </c>
      <c r="M146" s="55" t="s">
        <v>5068</v>
      </c>
      <c r="N146" s="97" t="s">
        <v>84</v>
      </c>
      <c r="O146" s="158">
        <v>41906</v>
      </c>
      <c r="P146" s="158">
        <v>41906</v>
      </c>
      <c r="Q146" s="1334" t="s">
        <v>5398</v>
      </c>
      <c r="R146" s="151" t="s">
        <v>5415</v>
      </c>
      <c r="S146" s="185"/>
      <c r="T146" s="185"/>
      <c r="W146" s="186"/>
      <c r="X146" s="186"/>
      <c r="Y146" s="186"/>
      <c r="Z146" s="186"/>
      <c r="AA146" s="186"/>
      <c r="AB146" s="186"/>
    </row>
    <row r="147" s="10" customFormat="1" ht="19.5" customHeight="1" spans="1:28">
      <c r="A147" s="35">
        <v>145</v>
      </c>
      <c r="B147" s="149" t="s">
        <v>5385</v>
      </c>
      <c r="C147" s="35" t="s">
        <v>568</v>
      </c>
      <c r="D147" s="52" t="s">
        <v>5097</v>
      </c>
      <c r="E147" s="322">
        <f>318500+2000</f>
        <v>320500</v>
      </c>
      <c r="F147" s="152" t="s">
        <v>5416</v>
      </c>
      <c r="G147" s="59">
        <v>41902</v>
      </c>
      <c r="H147" s="59">
        <v>41909</v>
      </c>
      <c r="I147" s="676" t="s">
        <v>5232</v>
      </c>
      <c r="J147" s="1485">
        <v>41939</v>
      </c>
      <c r="K147" s="97"/>
      <c r="L147" s="43" t="s">
        <v>5417</v>
      </c>
      <c r="M147" s="43" t="s">
        <v>912</v>
      </c>
      <c r="N147" s="97" t="s">
        <v>84</v>
      </c>
      <c r="O147" s="158">
        <v>41895</v>
      </c>
      <c r="P147" s="158">
        <v>41904</v>
      </c>
      <c r="Q147" s="97" t="s">
        <v>5398</v>
      </c>
      <c r="R147" s="1492" t="s">
        <v>5405</v>
      </c>
      <c r="S147" s="246" t="s">
        <v>5418</v>
      </c>
      <c r="T147" s="185"/>
      <c r="W147" s="186"/>
      <c r="X147" s="186"/>
      <c r="Y147" s="186"/>
      <c r="Z147" s="186"/>
      <c r="AA147" s="186"/>
      <c r="AB147" s="186"/>
    </row>
    <row r="148" s="10" customFormat="1" ht="18" customHeight="1" spans="1:27">
      <c r="A148" s="35">
        <v>146</v>
      </c>
      <c r="B148" s="149" t="s">
        <v>5419</v>
      </c>
      <c r="C148" s="35" t="s">
        <v>5005</v>
      </c>
      <c r="D148" s="52" t="s">
        <v>480</v>
      </c>
      <c r="E148" s="322">
        <f t="shared" ref="E148:E155" si="2">336300+2000</f>
        <v>338300</v>
      </c>
      <c r="F148" s="265" t="s">
        <v>5420</v>
      </c>
      <c r="G148" s="59">
        <v>41889</v>
      </c>
      <c r="H148" s="59">
        <v>41898</v>
      </c>
      <c r="I148" s="676" t="s">
        <v>5232</v>
      </c>
      <c r="J148" s="1485">
        <v>41939</v>
      </c>
      <c r="K148" s="97"/>
      <c r="L148" s="48" t="s">
        <v>5421</v>
      </c>
      <c r="M148" s="35" t="s">
        <v>1768</v>
      </c>
      <c r="N148" s="35" t="s">
        <v>84</v>
      </c>
      <c r="O148" s="310">
        <v>41915</v>
      </c>
      <c r="P148" s="176">
        <v>41915</v>
      </c>
      <c r="Q148" s="1150" t="s">
        <v>5398</v>
      </c>
      <c r="R148" s="151" t="s">
        <v>2104</v>
      </c>
      <c r="S148" s="185"/>
      <c r="V148" s="186"/>
      <c r="W148" s="186"/>
      <c r="X148" s="186"/>
      <c r="Y148" s="186"/>
      <c r="Z148" s="186"/>
      <c r="AA148" s="186"/>
    </row>
    <row r="149" s="10" customFormat="1" ht="18" customHeight="1" spans="1:27">
      <c r="A149" s="35">
        <v>147</v>
      </c>
      <c r="B149" s="149" t="s">
        <v>5237</v>
      </c>
      <c r="C149" s="35" t="s">
        <v>5005</v>
      </c>
      <c r="D149" s="48" t="s">
        <v>5193</v>
      </c>
      <c r="E149" s="35">
        <f t="shared" si="2"/>
        <v>338300</v>
      </c>
      <c r="F149" s="265" t="s">
        <v>5422</v>
      </c>
      <c r="G149" s="825">
        <v>41866</v>
      </c>
      <c r="H149" s="825">
        <v>41879</v>
      </c>
      <c r="I149" s="676" t="s">
        <v>5225</v>
      </c>
      <c r="J149" s="1485">
        <v>41939</v>
      </c>
      <c r="K149" s="97" t="s">
        <v>5423</v>
      </c>
      <c r="L149" s="48" t="s">
        <v>5424</v>
      </c>
      <c r="M149" s="35" t="s">
        <v>5425</v>
      </c>
      <c r="N149" s="35" t="s">
        <v>84</v>
      </c>
      <c r="O149" s="310">
        <v>41915</v>
      </c>
      <c r="P149" s="176">
        <v>41915</v>
      </c>
      <c r="Q149" s="1150" t="s">
        <v>106</v>
      </c>
      <c r="R149" s="151" t="s">
        <v>1274</v>
      </c>
      <c r="S149" s="185"/>
      <c r="V149" s="186"/>
      <c r="W149" s="186"/>
      <c r="X149" s="186"/>
      <c r="Y149" s="186"/>
      <c r="Z149" s="186"/>
      <c r="AA149" s="186"/>
    </row>
    <row r="150" s="1" customFormat="1" ht="24" customHeight="1" spans="1:28">
      <c r="A150" s="35">
        <v>148</v>
      </c>
      <c r="B150" s="1164" t="s">
        <v>5393</v>
      </c>
      <c r="C150" s="1162" t="s">
        <v>5249</v>
      </c>
      <c r="D150" s="52" t="s">
        <v>480</v>
      </c>
      <c r="E150" s="322">
        <v>266800</v>
      </c>
      <c r="F150" s="152" t="s">
        <v>5426</v>
      </c>
      <c r="G150" s="824">
        <v>41907</v>
      </c>
      <c r="H150" s="824">
        <v>41923</v>
      </c>
      <c r="I150" s="1129"/>
      <c r="J150" s="1485">
        <v>41939</v>
      </c>
      <c r="K150" s="65"/>
      <c r="L150" s="48" t="s">
        <v>5427</v>
      </c>
      <c r="M150" s="102" t="s">
        <v>916</v>
      </c>
      <c r="N150" s="102" t="s">
        <v>89</v>
      </c>
      <c r="O150" s="103">
        <v>41903</v>
      </c>
      <c r="P150" s="182">
        <v>41908</v>
      </c>
      <c r="Q150" s="1334" t="s">
        <v>5398</v>
      </c>
      <c r="R150" s="1340" t="s">
        <v>3118</v>
      </c>
      <c r="S150" s="1489"/>
      <c r="T150" s="1490"/>
      <c r="W150" s="602"/>
      <c r="X150" s="602"/>
      <c r="Y150" s="602"/>
      <c r="Z150" s="602"/>
      <c r="AA150" s="602"/>
      <c r="AB150" s="602"/>
    </row>
    <row r="151" s="10" customFormat="1" ht="19.5" customHeight="1" spans="1:28">
      <c r="A151" s="35">
        <v>149</v>
      </c>
      <c r="B151" s="149" t="s">
        <v>5385</v>
      </c>
      <c r="C151" s="35" t="s">
        <v>568</v>
      </c>
      <c r="D151" s="52" t="s">
        <v>5193</v>
      </c>
      <c r="E151" s="322">
        <f>318500+2000</f>
        <v>320500</v>
      </c>
      <c r="F151" s="265" t="s">
        <v>5428</v>
      </c>
      <c r="G151" s="59">
        <v>41889</v>
      </c>
      <c r="H151" s="59">
        <v>41898</v>
      </c>
      <c r="I151" s="676" t="s">
        <v>5232</v>
      </c>
      <c r="J151" s="1485">
        <v>41939</v>
      </c>
      <c r="K151" s="97"/>
      <c r="L151" s="48" t="s">
        <v>5429</v>
      </c>
      <c r="M151" s="55" t="s">
        <v>5156</v>
      </c>
      <c r="N151" s="97" t="s">
        <v>59</v>
      </c>
      <c r="O151" s="158">
        <v>41913</v>
      </c>
      <c r="P151" s="174">
        <v>41914</v>
      </c>
      <c r="Q151" s="1334" t="s">
        <v>5398</v>
      </c>
      <c r="R151" s="151" t="s">
        <v>3118</v>
      </c>
      <c r="S151" s="185"/>
      <c r="T151" s="185"/>
      <c r="W151" s="186"/>
      <c r="X151" s="186"/>
      <c r="Y151" s="186"/>
      <c r="Z151" s="186"/>
      <c r="AA151" s="186"/>
      <c r="AB151" s="186"/>
    </row>
    <row r="152" s="10" customFormat="1" ht="19.5" customHeight="1" spans="1:28">
      <c r="A152" s="35">
        <v>150</v>
      </c>
      <c r="B152" s="149"/>
      <c r="C152" s="35"/>
      <c r="D152" s="52" t="s">
        <v>5097</v>
      </c>
      <c r="E152" s="322">
        <v>318500</v>
      </c>
      <c r="F152" s="265" t="s">
        <v>5430</v>
      </c>
      <c r="G152" s="59">
        <v>41886</v>
      </c>
      <c r="H152" s="59">
        <v>41897</v>
      </c>
      <c r="I152" s="676"/>
      <c r="J152" s="1167">
        <v>41909</v>
      </c>
      <c r="K152" s="97"/>
      <c r="L152" s="52" t="s">
        <v>5431</v>
      </c>
      <c r="M152" s="52" t="s">
        <v>5035</v>
      </c>
      <c r="N152" s="88" t="s">
        <v>89</v>
      </c>
      <c r="O152" s="174">
        <v>41918</v>
      </c>
      <c r="P152" s="174">
        <v>41918</v>
      </c>
      <c r="Q152" s="88" t="s">
        <v>1447</v>
      </c>
      <c r="R152" s="151" t="s">
        <v>3118</v>
      </c>
      <c r="S152" s="185"/>
      <c r="T152" s="185"/>
      <c r="W152" s="186"/>
      <c r="X152" s="186"/>
      <c r="Y152" s="186"/>
      <c r="Z152" s="186"/>
      <c r="AA152" s="186"/>
      <c r="AB152" s="186"/>
    </row>
    <row r="153" s="10" customFormat="1" ht="18" customHeight="1" spans="1:28">
      <c r="A153" s="35">
        <v>151</v>
      </c>
      <c r="B153" s="149"/>
      <c r="C153" s="35" t="s">
        <v>5005</v>
      </c>
      <c r="D153" s="52" t="s">
        <v>480</v>
      </c>
      <c r="E153" s="322">
        <f t="shared" si="2"/>
        <v>338300</v>
      </c>
      <c r="F153" s="265" t="s">
        <v>5432</v>
      </c>
      <c r="G153" s="824">
        <v>41873</v>
      </c>
      <c r="H153" s="824">
        <v>41883</v>
      </c>
      <c r="I153" s="676" t="s">
        <v>5225</v>
      </c>
      <c r="J153" s="1485">
        <v>41939</v>
      </c>
      <c r="K153" s="157" t="s">
        <v>5307</v>
      </c>
      <c r="L153" s="48" t="s">
        <v>5433</v>
      </c>
      <c r="M153" s="35" t="s">
        <v>5082</v>
      </c>
      <c r="N153" s="35" t="s">
        <v>89</v>
      </c>
      <c r="O153" s="310">
        <v>41918</v>
      </c>
      <c r="P153" s="176">
        <v>41918</v>
      </c>
      <c r="Q153" s="1150" t="s">
        <v>5402</v>
      </c>
      <c r="R153" s="151" t="s">
        <v>5434</v>
      </c>
      <c r="S153" s="185"/>
      <c r="T153" s="185"/>
      <c r="W153" s="186"/>
      <c r="X153" s="186"/>
      <c r="Y153" s="186"/>
      <c r="Z153" s="186"/>
      <c r="AA153" s="186"/>
      <c r="AB153" s="186"/>
    </row>
    <row r="154" s="10" customFormat="1" ht="18" customHeight="1" spans="1:28">
      <c r="A154" s="35">
        <v>152</v>
      </c>
      <c r="B154" s="149" t="s">
        <v>5419</v>
      </c>
      <c r="C154" s="35" t="s">
        <v>5005</v>
      </c>
      <c r="D154" s="48" t="s">
        <v>480</v>
      </c>
      <c r="E154" s="35">
        <f t="shared" si="2"/>
        <v>338300</v>
      </c>
      <c r="F154" s="265" t="s">
        <v>5435</v>
      </c>
      <c r="G154" s="825">
        <v>41885</v>
      </c>
      <c r="H154" s="825">
        <v>41893</v>
      </c>
      <c r="I154" s="676" t="s">
        <v>5225</v>
      </c>
      <c r="J154" s="1485">
        <v>41939</v>
      </c>
      <c r="K154" s="48" t="s">
        <v>5423</v>
      </c>
      <c r="L154" s="10" t="s">
        <v>5436</v>
      </c>
      <c r="M154" s="1486" t="s">
        <v>698</v>
      </c>
      <c r="N154" s="1486" t="s">
        <v>84</v>
      </c>
      <c r="O154" s="1487">
        <v>41914</v>
      </c>
      <c r="P154" s="1488">
        <v>41914</v>
      </c>
      <c r="Q154" s="1493" t="s">
        <v>5398</v>
      </c>
      <c r="R154" s="1494" t="s">
        <v>5434</v>
      </c>
      <c r="S154" s="185"/>
      <c r="T154" s="185"/>
      <c r="W154" s="186"/>
      <c r="X154" s="186"/>
      <c r="Y154" s="186"/>
      <c r="Z154" s="186"/>
      <c r="AA154" s="186"/>
      <c r="AB154" s="186"/>
    </row>
    <row r="155" s="10" customFormat="1" ht="18" customHeight="1" spans="1:28">
      <c r="A155" s="35">
        <v>153</v>
      </c>
      <c r="B155" s="149"/>
      <c r="C155" s="35" t="s">
        <v>5005</v>
      </c>
      <c r="D155" s="52" t="s">
        <v>480</v>
      </c>
      <c r="E155" s="322">
        <f t="shared" si="2"/>
        <v>338300</v>
      </c>
      <c r="F155" s="152" t="s">
        <v>5437</v>
      </c>
      <c r="G155" s="59">
        <v>41902</v>
      </c>
      <c r="H155" s="59">
        <v>41909</v>
      </c>
      <c r="I155" s="676" t="s">
        <v>5232</v>
      </c>
      <c r="J155" s="1485">
        <v>41939</v>
      </c>
      <c r="K155" s="97"/>
      <c r="L155" s="48" t="s">
        <v>5438</v>
      </c>
      <c r="M155" s="35" t="s">
        <v>1768</v>
      </c>
      <c r="N155" s="35" t="s">
        <v>84</v>
      </c>
      <c r="O155" s="310">
        <v>41915</v>
      </c>
      <c r="P155" s="182">
        <v>41915</v>
      </c>
      <c r="Q155" s="1150" t="s">
        <v>5398</v>
      </c>
      <c r="R155" s="151" t="s">
        <v>5434</v>
      </c>
      <c r="S155" s="185"/>
      <c r="T155" s="185"/>
      <c r="W155" s="186"/>
      <c r="X155" s="186"/>
      <c r="Y155" s="186"/>
      <c r="Z155" s="186"/>
      <c r="AA155" s="186"/>
      <c r="AB155" s="186"/>
    </row>
    <row r="156" s="10" customFormat="1" ht="19.5" customHeight="1" spans="1:28">
      <c r="A156" s="35">
        <v>154</v>
      </c>
      <c r="B156" s="149" t="s">
        <v>5230</v>
      </c>
      <c r="C156" s="35" t="s">
        <v>568</v>
      </c>
      <c r="D156" s="48" t="s">
        <v>480</v>
      </c>
      <c r="E156" s="35">
        <f>318500+2000</f>
        <v>320500</v>
      </c>
      <c r="F156" s="151" t="s">
        <v>5439</v>
      </c>
      <c r="G156" s="825">
        <v>41905</v>
      </c>
      <c r="H156" s="825">
        <v>41910</v>
      </c>
      <c r="I156" s="676" t="s">
        <v>5232</v>
      </c>
      <c r="J156" s="1485">
        <v>41939</v>
      </c>
      <c r="K156" s="159" t="s">
        <v>5440</v>
      </c>
      <c r="L156" s="43" t="s">
        <v>5441</v>
      </c>
      <c r="M156" s="97" t="s">
        <v>5156</v>
      </c>
      <c r="N156" s="97" t="s">
        <v>59</v>
      </c>
      <c r="O156" s="1477">
        <v>41884</v>
      </c>
      <c r="P156" s="174">
        <v>41911</v>
      </c>
      <c r="Q156" s="97" t="s">
        <v>5398</v>
      </c>
      <c r="R156" s="151" t="s">
        <v>5442</v>
      </c>
      <c r="S156" s="185"/>
      <c r="T156" s="185"/>
      <c r="W156" s="186"/>
      <c r="X156" s="186"/>
      <c r="Y156" s="186"/>
      <c r="Z156" s="186"/>
      <c r="AA156" s="186"/>
      <c r="AB156" s="186"/>
    </row>
    <row r="157" s="10" customFormat="1" ht="18" customHeight="1" spans="1:28">
      <c r="A157" s="35">
        <v>155</v>
      </c>
      <c r="B157" s="149" t="s">
        <v>5237</v>
      </c>
      <c r="C157" s="35" t="s">
        <v>5005</v>
      </c>
      <c r="D157" s="48" t="s">
        <v>480</v>
      </c>
      <c r="E157" s="35">
        <f>336300+2000</f>
        <v>338300</v>
      </c>
      <c r="F157" s="265" t="s">
        <v>5443</v>
      </c>
      <c r="G157" s="825">
        <v>41866</v>
      </c>
      <c r="H157" s="825">
        <v>41879</v>
      </c>
      <c r="I157" s="676" t="s">
        <v>5225</v>
      </c>
      <c r="J157" s="1485">
        <v>41939</v>
      </c>
      <c r="K157" s="157" t="s">
        <v>5307</v>
      </c>
      <c r="L157" s="48" t="s">
        <v>5444</v>
      </c>
      <c r="M157" s="35" t="s">
        <v>5425</v>
      </c>
      <c r="N157" s="35" t="s">
        <v>84</v>
      </c>
      <c r="O157" s="310">
        <v>41909</v>
      </c>
      <c r="P157" s="182">
        <v>41912</v>
      </c>
      <c r="Q157" s="1150" t="s">
        <v>5398</v>
      </c>
      <c r="R157" s="151" t="s">
        <v>5442</v>
      </c>
      <c r="S157" s="185"/>
      <c r="T157" s="185"/>
      <c r="W157" s="186"/>
      <c r="X157" s="186"/>
      <c r="Y157" s="186"/>
      <c r="Z157" s="186"/>
      <c r="AA157" s="186"/>
      <c r="AB157" s="186"/>
    </row>
    <row r="158" s="10" customFormat="1" ht="18" customHeight="1" spans="1:28">
      <c r="A158" s="35">
        <v>156</v>
      </c>
      <c r="B158" s="149" t="s">
        <v>5419</v>
      </c>
      <c r="C158" s="35" t="s">
        <v>5005</v>
      </c>
      <c r="D158" s="52" t="s">
        <v>480</v>
      </c>
      <c r="E158" s="322">
        <f>336300+2000</f>
        <v>338300</v>
      </c>
      <c r="F158" s="265" t="s">
        <v>5445</v>
      </c>
      <c r="G158" s="59">
        <v>41894</v>
      </c>
      <c r="H158" s="59">
        <v>41904</v>
      </c>
      <c r="I158" s="676" t="s">
        <v>5232</v>
      </c>
      <c r="J158" s="1485">
        <v>41939</v>
      </c>
      <c r="K158" s="159" t="s">
        <v>5446</v>
      </c>
      <c r="L158" s="97" t="s">
        <v>5447</v>
      </c>
      <c r="M158" s="97" t="s">
        <v>5054</v>
      </c>
      <c r="N158" s="97" t="s">
        <v>59</v>
      </c>
      <c r="O158" s="158">
        <v>41929</v>
      </c>
      <c r="P158" s="158">
        <v>41929</v>
      </c>
      <c r="Q158" s="97" t="s">
        <v>5398</v>
      </c>
      <c r="R158" s="715" t="s">
        <v>5448</v>
      </c>
      <c r="S158" s="185"/>
      <c r="T158" s="185"/>
      <c r="W158" s="186"/>
      <c r="X158" s="186"/>
      <c r="Y158" s="186"/>
      <c r="Z158" s="186"/>
      <c r="AA158" s="186"/>
      <c r="AB158" s="186"/>
    </row>
    <row r="159" s="1" customFormat="1" ht="18.75" customHeight="1" spans="1:28">
      <c r="A159" s="35">
        <v>157</v>
      </c>
      <c r="B159" s="1164"/>
      <c r="C159" s="35" t="s">
        <v>568</v>
      </c>
      <c r="D159" s="48" t="s">
        <v>480</v>
      </c>
      <c r="E159" s="35">
        <v>292300</v>
      </c>
      <c r="F159" s="151" t="s">
        <v>5449</v>
      </c>
      <c r="G159" s="64">
        <v>41925</v>
      </c>
      <c r="H159" s="64">
        <v>41935</v>
      </c>
      <c r="I159" s="676"/>
      <c r="J159" s="1485">
        <v>41939</v>
      </c>
      <c r="K159" s="159" t="s">
        <v>5450</v>
      </c>
      <c r="L159" s="217" t="s">
        <v>5451</v>
      </c>
      <c r="M159" s="43" t="s">
        <v>698</v>
      </c>
      <c r="N159" s="102" t="s">
        <v>84</v>
      </c>
      <c r="O159" s="103">
        <v>41903</v>
      </c>
      <c r="P159" s="1323">
        <v>41926</v>
      </c>
      <c r="Q159" s="274" t="s">
        <v>106</v>
      </c>
      <c r="R159" s="1340" t="s">
        <v>5452</v>
      </c>
      <c r="S159" s="1489"/>
      <c r="T159" s="1490"/>
      <c r="W159" s="602"/>
      <c r="X159" s="602"/>
      <c r="Y159" s="602"/>
      <c r="Z159" s="602"/>
      <c r="AA159" s="602"/>
      <c r="AB159" s="602"/>
    </row>
    <row r="160" s="10" customFormat="1" ht="19.5" customHeight="1" spans="1:28">
      <c r="A160" s="35">
        <v>158</v>
      </c>
      <c r="B160" s="149" t="s">
        <v>5385</v>
      </c>
      <c r="C160" s="35" t="s">
        <v>568</v>
      </c>
      <c r="D160" s="52" t="s">
        <v>5097</v>
      </c>
      <c r="E160" s="322">
        <v>318500</v>
      </c>
      <c r="F160" s="152" t="s">
        <v>5453</v>
      </c>
      <c r="G160" s="59">
        <v>41925</v>
      </c>
      <c r="H160" s="59">
        <v>41939</v>
      </c>
      <c r="I160" s="676"/>
      <c r="J160" s="1167">
        <v>41939</v>
      </c>
      <c r="K160" s="159" t="s">
        <v>5440</v>
      </c>
      <c r="L160" s="43" t="s">
        <v>5454</v>
      </c>
      <c r="M160" s="43" t="s">
        <v>1768</v>
      </c>
      <c r="N160" s="88" t="s">
        <v>84</v>
      </c>
      <c r="O160" s="174">
        <v>41901</v>
      </c>
      <c r="P160" s="174">
        <v>41926</v>
      </c>
      <c r="Q160" s="274" t="s">
        <v>5398</v>
      </c>
      <c r="R160" s="151" t="s">
        <v>5455</v>
      </c>
      <c r="S160" s="185"/>
      <c r="T160" s="185"/>
      <c r="W160" s="186"/>
      <c r="X160" s="186"/>
      <c r="Y160" s="186"/>
      <c r="Z160" s="186"/>
      <c r="AA160" s="186"/>
      <c r="AB160" s="186"/>
    </row>
    <row r="161" s="1" customFormat="1" ht="24" customHeight="1" spans="1:28">
      <c r="A161" s="35">
        <v>159</v>
      </c>
      <c r="B161" s="1164" t="s">
        <v>5393</v>
      </c>
      <c r="C161" s="1162" t="s">
        <v>5249</v>
      </c>
      <c r="D161" s="55" t="s">
        <v>480</v>
      </c>
      <c r="E161" s="35">
        <f>266800+2000</f>
        <v>268800</v>
      </c>
      <c r="F161" s="151" t="s">
        <v>5456</v>
      </c>
      <c r="G161" s="64">
        <v>41925</v>
      </c>
      <c r="H161" s="64">
        <v>41935</v>
      </c>
      <c r="I161" s="1129" t="s">
        <v>5457</v>
      </c>
      <c r="J161" s="1485">
        <v>41939</v>
      </c>
      <c r="K161" s="159" t="s">
        <v>5450</v>
      </c>
      <c r="L161" s="52" t="s">
        <v>5458</v>
      </c>
      <c r="M161" s="1162" t="s">
        <v>5035</v>
      </c>
      <c r="N161" s="1162" t="s">
        <v>89</v>
      </c>
      <c r="O161" s="1476">
        <v>41927</v>
      </c>
      <c r="P161" s="1323">
        <v>41927</v>
      </c>
      <c r="Q161" s="1495" t="s">
        <v>5398</v>
      </c>
      <c r="R161" s="1340" t="s">
        <v>5459</v>
      </c>
      <c r="S161" s="1489"/>
      <c r="T161" s="1490"/>
      <c r="W161" s="602"/>
      <c r="X161" s="602"/>
      <c r="Y161" s="602"/>
      <c r="Z161" s="602"/>
      <c r="AA161" s="602"/>
      <c r="AB161" s="602"/>
    </row>
    <row r="162" s="1" customFormat="1" ht="20.25" customHeight="1" spans="1:28">
      <c r="A162" s="35">
        <v>160</v>
      </c>
      <c r="B162" s="1164" t="s">
        <v>5460</v>
      </c>
      <c r="C162" s="1162" t="s">
        <v>5283</v>
      </c>
      <c r="D162" s="48" t="s">
        <v>5097</v>
      </c>
      <c r="E162" s="35">
        <f>292300+2000</f>
        <v>294300</v>
      </c>
      <c r="F162" s="151" t="s">
        <v>5461</v>
      </c>
      <c r="G162" s="825">
        <v>41921</v>
      </c>
      <c r="H162" s="825">
        <v>41929</v>
      </c>
      <c r="I162" s="676" t="s">
        <v>5232</v>
      </c>
      <c r="J162" s="1485">
        <v>41939</v>
      </c>
      <c r="K162" s="159" t="s">
        <v>5450</v>
      </c>
      <c r="L162" s="43" t="s">
        <v>5462</v>
      </c>
      <c r="M162" s="43" t="s">
        <v>5342</v>
      </c>
      <c r="N162" s="102" t="s">
        <v>59</v>
      </c>
      <c r="O162" s="103">
        <v>41883</v>
      </c>
      <c r="P162" s="1323">
        <v>41922</v>
      </c>
      <c r="Q162" s="1334" t="s">
        <v>106</v>
      </c>
      <c r="R162" s="1340" t="s">
        <v>5459</v>
      </c>
      <c r="S162" s="1489"/>
      <c r="T162" s="1490"/>
      <c r="W162" s="602"/>
      <c r="X162" s="602"/>
      <c r="Y162" s="602"/>
      <c r="Z162" s="602"/>
      <c r="AA162" s="602"/>
      <c r="AB162" s="602"/>
    </row>
    <row r="163" s="10" customFormat="1" ht="22.5" customHeight="1" spans="1:28">
      <c r="A163" s="35">
        <v>161</v>
      </c>
      <c r="B163" s="149" t="s">
        <v>5237</v>
      </c>
      <c r="C163" s="35"/>
      <c r="D163" s="48" t="s">
        <v>5220</v>
      </c>
      <c r="E163" s="35">
        <f>336300+2000</f>
        <v>338300</v>
      </c>
      <c r="F163" s="151" t="s">
        <v>5463</v>
      </c>
      <c r="G163" s="825">
        <v>41859</v>
      </c>
      <c r="H163" s="825">
        <v>41879</v>
      </c>
      <c r="I163" s="676" t="s">
        <v>5186</v>
      </c>
      <c r="J163" s="157">
        <v>41939</v>
      </c>
      <c r="K163" s="159" t="s">
        <v>5464</v>
      </c>
      <c r="L163" s="244" t="s">
        <v>5465</v>
      </c>
      <c r="M163" s="35" t="s">
        <v>5103</v>
      </c>
      <c r="N163" s="35" t="s">
        <v>84</v>
      </c>
      <c r="O163" s="310">
        <v>41927</v>
      </c>
      <c r="P163" s="176">
        <v>41927</v>
      </c>
      <c r="Q163" s="1150" t="s">
        <v>5398</v>
      </c>
      <c r="R163" s="151" t="s">
        <v>5459</v>
      </c>
      <c r="S163" s="185"/>
      <c r="T163" s="185"/>
      <c r="W163" s="186"/>
      <c r="X163" s="186"/>
      <c r="Y163" s="186"/>
      <c r="Z163" s="186"/>
      <c r="AA163" s="186"/>
      <c r="AB163" s="186"/>
    </row>
    <row r="164" s="10" customFormat="1" ht="18" customHeight="1" spans="1:28">
      <c r="A164" s="35">
        <v>162</v>
      </c>
      <c r="B164" s="149"/>
      <c r="C164" s="35"/>
      <c r="D164" s="52" t="s">
        <v>5220</v>
      </c>
      <c r="E164" s="322">
        <v>336300</v>
      </c>
      <c r="F164" s="152" t="s">
        <v>5466</v>
      </c>
      <c r="G164" s="59">
        <v>41925</v>
      </c>
      <c r="H164" s="59">
        <v>41939</v>
      </c>
      <c r="I164" s="676"/>
      <c r="J164" s="157">
        <v>41970</v>
      </c>
      <c r="K164" s="159" t="s">
        <v>5446</v>
      </c>
      <c r="L164" s="97" t="s">
        <v>5467</v>
      </c>
      <c r="M164" s="97" t="s">
        <v>5009</v>
      </c>
      <c r="N164" s="97" t="s">
        <v>89</v>
      </c>
      <c r="O164" s="158">
        <v>41936</v>
      </c>
      <c r="P164" s="158">
        <v>41941</v>
      </c>
      <c r="Q164" s="97" t="s">
        <v>5398</v>
      </c>
      <c r="R164" s="715" t="s">
        <v>5468</v>
      </c>
      <c r="S164" s="185"/>
      <c r="T164" s="185"/>
      <c r="W164" s="186"/>
      <c r="X164" s="186"/>
      <c r="Y164" s="186"/>
      <c r="Z164" s="186"/>
      <c r="AA164" s="186"/>
      <c r="AB164" s="186"/>
    </row>
    <row r="165" s="1" customFormat="1" ht="24" customHeight="1" spans="1:28">
      <c r="A165" s="35">
        <v>163</v>
      </c>
      <c r="B165" s="1164" t="s">
        <v>5469</v>
      </c>
      <c r="C165" s="1162" t="s">
        <v>5104</v>
      </c>
      <c r="D165" s="52" t="s">
        <v>480</v>
      </c>
      <c r="E165" s="322">
        <f>289800+2000+11800</f>
        <v>303600</v>
      </c>
      <c r="F165" s="152" t="s">
        <v>5470</v>
      </c>
      <c r="G165" s="824">
        <v>41909</v>
      </c>
      <c r="H165" s="824">
        <v>41918</v>
      </c>
      <c r="I165" s="1129" t="s">
        <v>5471</v>
      </c>
      <c r="J165" s="1485">
        <v>41939</v>
      </c>
      <c r="K165" s="1324" t="s">
        <v>5472</v>
      </c>
      <c r="L165" s="52" t="s">
        <v>5473</v>
      </c>
      <c r="M165" s="102" t="s">
        <v>5044</v>
      </c>
      <c r="N165" s="102" t="s">
        <v>59</v>
      </c>
      <c r="O165" s="103">
        <v>41923</v>
      </c>
      <c r="P165" s="1323">
        <v>41923</v>
      </c>
      <c r="Q165" s="1334" t="s">
        <v>5398</v>
      </c>
      <c r="R165" s="1340" t="s">
        <v>5468</v>
      </c>
      <c r="S165" s="1489"/>
      <c r="T165" s="1490"/>
      <c r="W165" s="602"/>
      <c r="X165" s="602"/>
      <c r="Y165" s="602"/>
      <c r="Z165" s="602"/>
      <c r="AA165" s="602"/>
      <c r="AB165" s="602"/>
    </row>
    <row r="166" s="10" customFormat="1" ht="19.5" customHeight="1" spans="1:28">
      <c r="A166" s="35">
        <v>164</v>
      </c>
      <c r="B166" s="149" t="s">
        <v>5230</v>
      </c>
      <c r="C166" s="35" t="s">
        <v>568</v>
      </c>
      <c r="D166" s="52" t="s">
        <v>480</v>
      </c>
      <c r="E166" s="322">
        <v>318500</v>
      </c>
      <c r="F166" s="152" t="s">
        <v>5474</v>
      </c>
      <c r="G166" s="59">
        <v>41925</v>
      </c>
      <c r="H166" s="59">
        <v>41939</v>
      </c>
      <c r="I166" s="676"/>
      <c r="J166" s="1326">
        <v>41939</v>
      </c>
      <c r="K166" s="159" t="s">
        <v>5440</v>
      </c>
      <c r="L166" s="52" t="s">
        <v>5475</v>
      </c>
      <c r="M166" s="97" t="s">
        <v>5278</v>
      </c>
      <c r="N166" s="97" t="s">
        <v>59</v>
      </c>
      <c r="O166" s="1477">
        <v>41937</v>
      </c>
      <c r="P166" s="174">
        <v>41937</v>
      </c>
      <c r="Q166" s="97" t="s">
        <v>5398</v>
      </c>
      <c r="R166" s="151" t="s">
        <v>5476</v>
      </c>
      <c r="S166" s="185"/>
      <c r="T166" s="185"/>
      <c r="W166" s="186"/>
      <c r="X166" s="186"/>
      <c r="Y166" s="186"/>
      <c r="Z166" s="186"/>
      <c r="AA166" s="186"/>
      <c r="AB166" s="186"/>
    </row>
    <row r="167" s="1" customFormat="1" ht="20.25" customHeight="1" spans="1:28">
      <c r="A167" s="35">
        <v>165</v>
      </c>
      <c r="B167" s="1164" t="s">
        <v>5460</v>
      </c>
      <c r="C167" s="1162" t="s">
        <v>5283</v>
      </c>
      <c r="D167" s="48" t="s">
        <v>5097</v>
      </c>
      <c r="E167" s="35">
        <f>292300+2000</f>
        <v>294300</v>
      </c>
      <c r="F167" s="151" t="s">
        <v>5477</v>
      </c>
      <c r="G167" s="825">
        <v>41928</v>
      </c>
      <c r="H167" s="825">
        <v>41944</v>
      </c>
      <c r="I167" s="676" t="s">
        <v>5232</v>
      </c>
      <c r="J167" s="1485">
        <v>41970</v>
      </c>
      <c r="K167" s="159"/>
      <c r="L167" s="43" t="s">
        <v>5478</v>
      </c>
      <c r="M167" s="43" t="s">
        <v>5479</v>
      </c>
      <c r="N167" s="1162" t="s">
        <v>89</v>
      </c>
      <c r="O167" s="103">
        <v>41909</v>
      </c>
      <c r="P167" s="1323">
        <v>41929</v>
      </c>
      <c r="Q167" s="1334" t="s">
        <v>5480</v>
      </c>
      <c r="R167" s="1340" t="s">
        <v>5481</v>
      </c>
      <c r="S167" s="1489"/>
      <c r="T167" s="1490"/>
      <c r="W167" s="602"/>
      <c r="X167" s="602"/>
      <c r="Y167" s="602"/>
      <c r="Z167" s="602"/>
      <c r="AA167" s="602"/>
      <c r="AB167" s="602"/>
    </row>
    <row r="168" s="1" customFormat="1" ht="24" customHeight="1" spans="1:28">
      <c r="A168" s="35">
        <v>166</v>
      </c>
      <c r="B168" s="1164" t="s">
        <v>5393</v>
      </c>
      <c r="C168" s="1162" t="s">
        <v>5249</v>
      </c>
      <c r="D168" s="43" t="s">
        <v>480</v>
      </c>
      <c r="E168" s="322">
        <f>266800+2000</f>
        <v>268800</v>
      </c>
      <c r="F168" s="152" t="s">
        <v>5482</v>
      </c>
      <c r="G168" s="59">
        <v>41938</v>
      </c>
      <c r="H168" s="59">
        <v>41951</v>
      </c>
      <c r="I168" s="180" t="s">
        <v>5483</v>
      </c>
      <c r="J168" s="1485">
        <v>41970</v>
      </c>
      <c r="K168" s="140"/>
      <c r="L168" s="52" t="s">
        <v>5484</v>
      </c>
      <c r="M168" s="1162" t="s">
        <v>698</v>
      </c>
      <c r="N168" s="1162" t="s">
        <v>84</v>
      </c>
      <c r="O168" s="1476">
        <v>41896</v>
      </c>
      <c r="P168" s="1323">
        <v>41941</v>
      </c>
      <c r="Q168" s="1495" t="s">
        <v>106</v>
      </c>
      <c r="R168" s="152" t="s">
        <v>5485</v>
      </c>
      <c r="S168" s="1489"/>
      <c r="T168" s="1490"/>
      <c r="W168" s="602"/>
      <c r="X168" s="602"/>
      <c r="Y168" s="602"/>
      <c r="Z168" s="602"/>
      <c r="AA168" s="602"/>
      <c r="AB168" s="602"/>
    </row>
    <row r="169" s="1" customFormat="1" ht="20.25" customHeight="1" spans="1:28">
      <c r="A169" s="35">
        <v>167</v>
      </c>
      <c r="B169" s="1164"/>
      <c r="C169" s="1162" t="s">
        <v>5283</v>
      </c>
      <c r="D169" s="52" t="s">
        <v>480</v>
      </c>
      <c r="E169" s="322">
        <v>292300</v>
      </c>
      <c r="F169" s="152" t="s">
        <v>5486</v>
      </c>
      <c r="G169" s="59">
        <v>41942</v>
      </c>
      <c r="H169" s="59">
        <v>41950</v>
      </c>
      <c r="I169" s="668"/>
      <c r="J169" s="1485">
        <v>41970</v>
      </c>
      <c r="K169" s="159"/>
      <c r="L169" s="55" t="s">
        <v>5487</v>
      </c>
      <c r="M169" s="55" t="s">
        <v>912</v>
      </c>
      <c r="N169" s="55" t="s">
        <v>84</v>
      </c>
      <c r="O169" s="310">
        <v>41913</v>
      </c>
      <c r="P169" s="176">
        <v>41943</v>
      </c>
      <c r="Q169" s="175" t="s">
        <v>5398</v>
      </c>
      <c r="R169" s="1340" t="s">
        <v>5485</v>
      </c>
      <c r="S169" s="1489"/>
      <c r="T169" s="1490"/>
      <c r="W169" s="602"/>
      <c r="X169" s="602"/>
      <c r="Y169" s="602"/>
      <c r="Z169" s="602"/>
      <c r="AA169" s="602"/>
      <c r="AB169" s="602"/>
    </row>
    <row r="170" s="10" customFormat="1" ht="18" customHeight="1" spans="1:28">
      <c r="A170" s="35">
        <v>168</v>
      </c>
      <c r="B170" s="149"/>
      <c r="C170" s="35" t="s">
        <v>5005</v>
      </c>
      <c r="D170" s="52" t="s">
        <v>5097</v>
      </c>
      <c r="E170" s="322">
        <f>336300+2000</f>
        <v>338300</v>
      </c>
      <c r="F170" s="152" t="s">
        <v>5488</v>
      </c>
      <c r="G170" s="59">
        <v>41942</v>
      </c>
      <c r="H170" s="59">
        <v>41950</v>
      </c>
      <c r="I170" s="676" t="s">
        <v>5232</v>
      </c>
      <c r="J170" s="1485">
        <v>41970</v>
      </c>
      <c r="K170" s="159" t="s">
        <v>5446</v>
      </c>
      <c r="L170" s="52" t="s">
        <v>5489</v>
      </c>
      <c r="M170" s="35" t="s">
        <v>916</v>
      </c>
      <c r="N170" s="35" t="s">
        <v>89</v>
      </c>
      <c r="O170" s="310">
        <v>41947</v>
      </c>
      <c r="P170" s="176">
        <v>41947</v>
      </c>
      <c r="Q170" s="1150" t="s">
        <v>5398</v>
      </c>
      <c r="R170" s="151" t="s">
        <v>5485</v>
      </c>
      <c r="S170" s="185"/>
      <c r="T170" s="185"/>
      <c r="W170" s="186"/>
      <c r="X170" s="186"/>
      <c r="Y170" s="186"/>
      <c r="Z170" s="186"/>
      <c r="AA170" s="186"/>
      <c r="AB170" s="186"/>
    </row>
    <row r="171" s="1" customFormat="1" ht="20.25" customHeight="1" spans="1:28">
      <c r="A171" s="35">
        <v>169</v>
      </c>
      <c r="B171" s="1164"/>
      <c r="C171" s="1162" t="s">
        <v>5283</v>
      </c>
      <c r="D171" s="48" t="s">
        <v>5167</v>
      </c>
      <c r="E171" s="35">
        <f>292300+2000</f>
        <v>294300</v>
      </c>
      <c r="F171" s="151" t="s">
        <v>5490</v>
      </c>
      <c r="G171" s="64">
        <v>41941</v>
      </c>
      <c r="H171" s="64">
        <v>41952</v>
      </c>
      <c r="I171" s="676" t="s">
        <v>5232</v>
      </c>
      <c r="J171" s="1485">
        <v>41970</v>
      </c>
      <c r="K171" s="159"/>
      <c r="L171" s="52" t="s">
        <v>5491</v>
      </c>
      <c r="M171" s="55" t="s">
        <v>5278</v>
      </c>
      <c r="N171" s="55" t="s">
        <v>59</v>
      </c>
      <c r="O171" s="323">
        <v>41945</v>
      </c>
      <c r="P171" s="1323">
        <v>41945</v>
      </c>
      <c r="Q171" s="1334" t="s">
        <v>5398</v>
      </c>
      <c r="R171" s="1340" t="s">
        <v>5492</v>
      </c>
      <c r="S171" s="1489"/>
      <c r="T171" s="1490"/>
      <c r="W171" s="602"/>
      <c r="X171" s="602"/>
      <c r="Y171" s="602"/>
      <c r="Z171" s="602"/>
      <c r="AA171" s="602"/>
      <c r="AB171" s="602"/>
    </row>
    <row r="172" s="1" customFormat="1" ht="20.25" customHeight="1" spans="1:28">
      <c r="A172" s="35">
        <v>170</v>
      </c>
      <c r="B172" s="1164"/>
      <c r="C172" s="1162" t="s">
        <v>5283</v>
      </c>
      <c r="D172" s="52" t="s">
        <v>480</v>
      </c>
      <c r="E172" s="322">
        <v>292300</v>
      </c>
      <c r="F172" s="152" t="s">
        <v>5493</v>
      </c>
      <c r="G172" s="59">
        <v>41942</v>
      </c>
      <c r="H172" s="59">
        <v>41951</v>
      </c>
      <c r="I172" s="668"/>
      <c r="J172" s="1485">
        <v>41970</v>
      </c>
      <c r="K172" s="159"/>
      <c r="L172" s="55" t="s">
        <v>5494</v>
      </c>
      <c r="M172" s="55" t="s">
        <v>653</v>
      </c>
      <c r="N172" s="55" t="s">
        <v>84</v>
      </c>
      <c r="O172" s="310">
        <v>41907</v>
      </c>
      <c r="P172" s="176">
        <v>41943</v>
      </c>
      <c r="Q172" s="1334" t="s">
        <v>106</v>
      </c>
      <c r="R172" s="152" t="s">
        <v>5492</v>
      </c>
      <c r="S172" s="1489"/>
      <c r="T172" s="1490"/>
      <c r="W172" s="602"/>
      <c r="X172" s="602"/>
      <c r="Y172" s="602"/>
      <c r="Z172" s="602"/>
      <c r="AA172" s="602"/>
      <c r="AB172" s="602"/>
    </row>
    <row r="173" s="10" customFormat="1" ht="19.5" customHeight="1" spans="1:28">
      <c r="A173" s="35">
        <v>171</v>
      </c>
      <c r="B173" s="149"/>
      <c r="C173" s="35" t="s">
        <v>568</v>
      </c>
      <c r="D173" s="52" t="s">
        <v>5097</v>
      </c>
      <c r="E173" s="322">
        <f>318500+2000</f>
        <v>320500</v>
      </c>
      <c r="F173" s="152" t="s">
        <v>5495</v>
      </c>
      <c r="G173" s="59">
        <v>41942</v>
      </c>
      <c r="H173" s="59">
        <v>41951</v>
      </c>
      <c r="I173" s="676" t="s">
        <v>5232</v>
      </c>
      <c r="J173" s="1485">
        <v>41970</v>
      </c>
      <c r="K173" s="159" t="s">
        <v>5440</v>
      </c>
      <c r="L173" s="52" t="s">
        <v>5496</v>
      </c>
      <c r="M173" s="55" t="s">
        <v>5342</v>
      </c>
      <c r="N173" s="97" t="s">
        <v>59</v>
      </c>
      <c r="O173" s="158">
        <v>41945</v>
      </c>
      <c r="P173" s="174">
        <v>41946</v>
      </c>
      <c r="Q173" s="97" t="s">
        <v>106</v>
      </c>
      <c r="R173" s="151" t="s">
        <v>5492</v>
      </c>
      <c r="S173" s="185"/>
      <c r="T173" s="185"/>
      <c r="W173" s="186"/>
      <c r="X173" s="186"/>
      <c r="Y173" s="186"/>
      <c r="Z173" s="186"/>
      <c r="AA173" s="186"/>
      <c r="AB173" s="186"/>
    </row>
    <row r="174" s="10" customFormat="1" ht="19.5" customHeight="1" spans="1:28">
      <c r="A174" s="35">
        <v>172</v>
      </c>
      <c r="B174" s="149"/>
      <c r="C174" s="35" t="s">
        <v>568</v>
      </c>
      <c r="D174" s="52" t="s">
        <v>5220</v>
      </c>
      <c r="E174" s="322">
        <f>318500+2000</f>
        <v>320500</v>
      </c>
      <c r="F174" s="152" t="s">
        <v>5497</v>
      </c>
      <c r="G174" s="59">
        <v>41942</v>
      </c>
      <c r="H174" s="59">
        <v>41950</v>
      </c>
      <c r="I174" s="676" t="s">
        <v>5232</v>
      </c>
      <c r="J174" s="1485">
        <v>41970</v>
      </c>
      <c r="K174" s="159" t="s">
        <v>5440</v>
      </c>
      <c r="L174" s="52" t="s">
        <v>5498</v>
      </c>
      <c r="M174" s="55" t="s">
        <v>5054</v>
      </c>
      <c r="N174" s="97" t="s">
        <v>59</v>
      </c>
      <c r="O174" s="158">
        <v>41951</v>
      </c>
      <c r="P174" s="174">
        <v>41952</v>
      </c>
      <c r="Q174" s="97" t="s">
        <v>5398</v>
      </c>
      <c r="R174" s="151" t="s">
        <v>5492</v>
      </c>
      <c r="S174" s="185"/>
      <c r="T174" s="185"/>
      <c r="W174" s="186"/>
      <c r="X174" s="186"/>
      <c r="Y174" s="186"/>
      <c r="Z174" s="186"/>
      <c r="AA174" s="186"/>
      <c r="AB174" s="186"/>
    </row>
    <row r="175" s="10" customFormat="1" ht="18" customHeight="1" spans="1:28">
      <c r="A175" s="35">
        <v>173</v>
      </c>
      <c r="B175" s="149"/>
      <c r="C175" s="35" t="s">
        <v>5005</v>
      </c>
      <c r="D175" s="48" t="s">
        <v>5097</v>
      </c>
      <c r="E175" s="35">
        <f>336300+2000</f>
        <v>338300</v>
      </c>
      <c r="F175" s="151" t="s">
        <v>5499</v>
      </c>
      <c r="G175" s="64">
        <v>41907</v>
      </c>
      <c r="H175" s="64">
        <v>41928</v>
      </c>
      <c r="I175" s="676" t="s">
        <v>5232</v>
      </c>
      <c r="J175" s="1485">
        <v>41970</v>
      </c>
      <c r="K175" s="159" t="s">
        <v>5446</v>
      </c>
      <c r="L175" s="52" t="s">
        <v>5500</v>
      </c>
      <c r="M175" s="35" t="s">
        <v>683</v>
      </c>
      <c r="N175" s="35" t="s">
        <v>59</v>
      </c>
      <c r="O175" s="310">
        <v>41937</v>
      </c>
      <c r="P175" s="176">
        <v>41937</v>
      </c>
      <c r="Q175" s="1150" t="s">
        <v>5398</v>
      </c>
      <c r="R175" s="151" t="s">
        <v>5492</v>
      </c>
      <c r="S175" s="185"/>
      <c r="T175" s="185"/>
      <c r="W175" s="186"/>
      <c r="X175" s="186"/>
      <c r="Y175" s="186"/>
      <c r="Z175" s="186"/>
      <c r="AA175" s="186"/>
      <c r="AB175" s="186"/>
    </row>
    <row r="176" s="10" customFormat="1" ht="19.5" customHeight="1" spans="1:28">
      <c r="A176" s="35">
        <v>174</v>
      </c>
      <c r="B176" s="149" t="s">
        <v>5385</v>
      </c>
      <c r="C176" s="35" t="s">
        <v>568</v>
      </c>
      <c r="D176" s="52" t="s">
        <v>5193</v>
      </c>
      <c r="E176" s="322">
        <v>318500</v>
      </c>
      <c r="F176" s="265" t="s">
        <v>5501</v>
      </c>
      <c r="G176" s="59">
        <v>41894</v>
      </c>
      <c r="H176" s="59">
        <v>41904</v>
      </c>
      <c r="I176" s="668"/>
      <c r="J176" s="1485">
        <v>41970</v>
      </c>
      <c r="K176" s="159"/>
      <c r="L176" s="284" t="s">
        <v>5502</v>
      </c>
      <c r="M176" s="166" t="s">
        <v>5503</v>
      </c>
      <c r="N176" s="159" t="s">
        <v>641</v>
      </c>
      <c r="O176" s="160">
        <v>41944</v>
      </c>
      <c r="P176" s="921">
        <v>41945</v>
      </c>
      <c r="Q176" s="159" t="s">
        <v>5398</v>
      </c>
      <c r="R176" s="265" t="s">
        <v>2217</v>
      </c>
      <c r="S176" s="185"/>
      <c r="T176" s="185"/>
      <c r="W176" s="186"/>
      <c r="X176" s="186"/>
      <c r="Y176" s="186"/>
      <c r="Z176" s="186"/>
      <c r="AA176" s="186"/>
      <c r="AB176" s="186"/>
    </row>
    <row r="177" s="1" customFormat="1" ht="20.25" customHeight="1" spans="1:28">
      <c r="A177" s="35">
        <v>175</v>
      </c>
      <c r="B177" s="1164" t="s">
        <v>5460</v>
      </c>
      <c r="C177" s="1162" t="s">
        <v>5283</v>
      </c>
      <c r="D177" s="52" t="s">
        <v>5097</v>
      </c>
      <c r="E177" s="322">
        <v>292300</v>
      </c>
      <c r="F177" s="152" t="s">
        <v>5504</v>
      </c>
      <c r="G177" s="59">
        <v>41938</v>
      </c>
      <c r="H177" s="59">
        <v>41951</v>
      </c>
      <c r="I177" s="668"/>
      <c r="J177" s="1485">
        <v>41970</v>
      </c>
      <c r="K177" s="159"/>
      <c r="L177" s="55" t="s">
        <v>5505</v>
      </c>
      <c r="M177" s="55" t="s">
        <v>5342</v>
      </c>
      <c r="N177" s="1162" t="s">
        <v>59</v>
      </c>
      <c r="O177" s="323">
        <v>41909</v>
      </c>
      <c r="P177" s="1323">
        <v>41939</v>
      </c>
      <c r="Q177" s="1334" t="s">
        <v>106</v>
      </c>
      <c r="R177" s="1340" t="s">
        <v>5506</v>
      </c>
      <c r="S177" s="1489"/>
      <c r="T177" s="1490"/>
      <c r="W177" s="602"/>
      <c r="X177" s="602"/>
      <c r="Y177" s="602"/>
      <c r="Z177" s="602"/>
      <c r="AA177" s="602"/>
      <c r="AB177" s="602"/>
    </row>
    <row r="178" s="10" customFormat="1" ht="19.5" customHeight="1" spans="1:28">
      <c r="A178" s="35">
        <v>176</v>
      </c>
      <c r="B178" s="149" t="s">
        <v>5385</v>
      </c>
      <c r="C178" s="35" t="s">
        <v>568</v>
      </c>
      <c r="D178" s="52" t="s">
        <v>5041</v>
      </c>
      <c r="E178" s="322">
        <v>318500</v>
      </c>
      <c r="F178" s="152" t="s">
        <v>5507</v>
      </c>
      <c r="G178" s="59">
        <v>41925</v>
      </c>
      <c r="H178" s="59">
        <v>41939</v>
      </c>
      <c r="I178" s="676"/>
      <c r="J178" s="1485">
        <v>41970</v>
      </c>
      <c r="K178" s="159"/>
      <c r="L178" s="52" t="s">
        <v>5508</v>
      </c>
      <c r="M178" s="55" t="s">
        <v>5016</v>
      </c>
      <c r="N178" s="97" t="s">
        <v>89</v>
      </c>
      <c r="O178" s="158">
        <v>41946</v>
      </c>
      <c r="P178" s="174">
        <v>41946</v>
      </c>
      <c r="Q178" s="97" t="s">
        <v>5509</v>
      </c>
      <c r="R178" s="151" t="s">
        <v>5506</v>
      </c>
      <c r="S178" s="185"/>
      <c r="T178" s="185"/>
      <c r="W178" s="186"/>
      <c r="X178" s="186"/>
      <c r="Y178" s="186"/>
      <c r="Z178" s="186"/>
      <c r="AA178" s="186"/>
      <c r="AB178" s="186"/>
    </row>
    <row r="179" s="1" customFormat="1" ht="20.25" customHeight="1" spans="1:28">
      <c r="A179" s="35">
        <v>177</v>
      </c>
      <c r="B179" s="1164" t="s">
        <v>5460</v>
      </c>
      <c r="C179" s="1162" t="s">
        <v>5283</v>
      </c>
      <c r="D179" s="52" t="s">
        <v>5097</v>
      </c>
      <c r="E179" s="322">
        <f>292300+2000</f>
        <v>294300</v>
      </c>
      <c r="F179" s="152" t="s">
        <v>5510</v>
      </c>
      <c r="G179" s="59">
        <v>41938</v>
      </c>
      <c r="H179" s="59">
        <v>41951</v>
      </c>
      <c r="I179" s="676" t="s">
        <v>5232</v>
      </c>
      <c r="J179" s="1485">
        <v>41970</v>
      </c>
      <c r="K179" s="159"/>
      <c r="L179" s="55" t="s">
        <v>5511</v>
      </c>
      <c r="M179" s="55" t="s">
        <v>5044</v>
      </c>
      <c r="N179" s="55" t="s">
        <v>59</v>
      </c>
      <c r="O179" s="323">
        <v>41941</v>
      </c>
      <c r="P179" s="1323">
        <v>41944</v>
      </c>
      <c r="Q179" s="1334" t="s">
        <v>5398</v>
      </c>
      <c r="R179" s="1340" t="s">
        <v>2232</v>
      </c>
      <c r="S179" s="1489"/>
      <c r="T179" s="1490"/>
      <c r="W179" s="602"/>
      <c r="X179" s="602"/>
      <c r="Y179" s="602"/>
      <c r="Z179" s="602"/>
      <c r="AA179" s="602"/>
      <c r="AB179" s="602"/>
    </row>
    <row r="180" s="10" customFormat="1" ht="19.5" customHeight="1" spans="1:28">
      <c r="A180" s="35">
        <v>178</v>
      </c>
      <c r="B180" s="149" t="s">
        <v>5385</v>
      </c>
      <c r="C180" s="35" t="s">
        <v>568</v>
      </c>
      <c r="D180" s="52" t="s">
        <v>5041</v>
      </c>
      <c r="E180" s="322">
        <f>318500+2000</f>
        <v>320500</v>
      </c>
      <c r="F180" s="152" t="s">
        <v>5512</v>
      </c>
      <c r="G180" s="59">
        <v>41942</v>
      </c>
      <c r="H180" s="59">
        <v>41950</v>
      </c>
      <c r="I180" s="676" t="s">
        <v>5232</v>
      </c>
      <c r="J180" s="1485">
        <v>41970</v>
      </c>
      <c r="K180" s="159"/>
      <c r="L180" s="52" t="s">
        <v>5513</v>
      </c>
      <c r="M180" s="55" t="s">
        <v>5016</v>
      </c>
      <c r="N180" s="97" t="s">
        <v>89</v>
      </c>
      <c r="O180" s="158">
        <v>41953</v>
      </c>
      <c r="P180" s="174">
        <v>41953</v>
      </c>
      <c r="Q180" s="97" t="s">
        <v>5398</v>
      </c>
      <c r="R180" s="151" t="s">
        <v>2232</v>
      </c>
      <c r="S180" s="185"/>
      <c r="T180" s="185"/>
      <c r="W180" s="186"/>
      <c r="X180" s="186"/>
      <c r="Y180" s="186"/>
      <c r="Z180" s="186"/>
      <c r="AA180" s="186"/>
      <c r="AB180" s="186"/>
    </row>
    <row r="181" s="1" customFormat="1" ht="20.25" customHeight="1" spans="1:28">
      <c r="A181" s="35">
        <v>179</v>
      </c>
      <c r="B181" s="1164" t="s">
        <v>5393</v>
      </c>
      <c r="C181" s="1162" t="s">
        <v>5249</v>
      </c>
      <c r="D181" s="52" t="s">
        <v>5097</v>
      </c>
      <c r="E181" s="322">
        <v>266800</v>
      </c>
      <c r="F181" s="152" t="s">
        <v>5514</v>
      </c>
      <c r="G181" s="59">
        <v>41955</v>
      </c>
      <c r="H181" s="59">
        <v>41962</v>
      </c>
      <c r="I181" s="668"/>
      <c r="J181" s="1485">
        <v>41970</v>
      </c>
      <c r="K181" s="159"/>
      <c r="L181" s="55" t="s">
        <v>5515</v>
      </c>
      <c r="M181" s="55" t="s">
        <v>657</v>
      </c>
      <c r="N181" s="1162" t="s">
        <v>84</v>
      </c>
      <c r="O181" s="323">
        <v>41928</v>
      </c>
      <c r="P181" s="1323">
        <v>41956</v>
      </c>
      <c r="Q181" s="1334" t="s">
        <v>106</v>
      </c>
      <c r="R181" s="1340" t="s">
        <v>5516</v>
      </c>
      <c r="S181" s="1489"/>
      <c r="T181" s="1490"/>
      <c r="W181" s="602"/>
      <c r="X181" s="602"/>
      <c r="Y181" s="602"/>
      <c r="Z181" s="602"/>
      <c r="AA181" s="602"/>
      <c r="AB181" s="602"/>
    </row>
    <row r="182" s="10" customFormat="1" ht="19.5" customHeight="1" spans="1:28">
      <c r="A182" s="35">
        <v>180</v>
      </c>
      <c r="B182" s="149" t="s">
        <v>5419</v>
      </c>
      <c r="C182" s="35" t="s">
        <v>5005</v>
      </c>
      <c r="D182" s="52" t="s">
        <v>480</v>
      </c>
      <c r="E182" s="322">
        <f>336300+2000</f>
        <v>338300</v>
      </c>
      <c r="F182" s="152" t="s">
        <v>5517</v>
      </c>
      <c r="G182" s="59">
        <v>41942</v>
      </c>
      <c r="H182" s="59">
        <v>41950</v>
      </c>
      <c r="I182" s="676" t="s">
        <v>5232</v>
      </c>
      <c r="J182" s="1485">
        <v>41970</v>
      </c>
      <c r="K182" s="159"/>
      <c r="L182" s="52" t="s">
        <v>5518</v>
      </c>
      <c r="M182" s="55" t="s">
        <v>5170</v>
      </c>
      <c r="N182" s="97" t="s">
        <v>84</v>
      </c>
      <c r="O182" s="158">
        <v>41944</v>
      </c>
      <c r="P182" s="174">
        <v>41945</v>
      </c>
      <c r="Q182" s="97" t="s">
        <v>106</v>
      </c>
      <c r="R182" s="152" t="s">
        <v>5516</v>
      </c>
      <c r="S182" s="185"/>
      <c r="T182" s="185"/>
      <c r="W182" s="186"/>
      <c r="X182" s="186"/>
      <c r="Y182" s="186"/>
      <c r="Z182" s="186"/>
      <c r="AA182" s="186"/>
      <c r="AB182" s="186"/>
    </row>
    <row r="183" s="1" customFormat="1" ht="20.25" customHeight="1" spans="1:28">
      <c r="A183" s="35">
        <v>181</v>
      </c>
      <c r="B183" s="1164" t="s">
        <v>5460</v>
      </c>
      <c r="C183" s="1162" t="s">
        <v>5283</v>
      </c>
      <c r="D183" s="52" t="s">
        <v>5193</v>
      </c>
      <c r="E183" s="322">
        <v>292300</v>
      </c>
      <c r="F183" s="152" t="s">
        <v>5519</v>
      </c>
      <c r="G183" s="59">
        <v>41942</v>
      </c>
      <c r="H183" s="59">
        <v>41951</v>
      </c>
      <c r="I183" s="668"/>
      <c r="J183" s="1485">
        <v>41970</v>
      </c>
      <c r="K183" s="159"/>
      <c r="L183" s="55" t="s">
        <v>5520</v>
      </c>
      <c r="M183" s="55" t="s">
        <v>5035</v>
      </c>
      <c r="N183" s="1162" t="s">
        <v>89</v>
      </c>
      <c r="O183" s="310">
        <v>41915</v>
      </c>
      <c r="P183" s="176">
        <v>41942</v>
      </c>
      <c r="Q183" s="175" t="s">
        <v>5398</v>
      </c>
      <c r="R183" s="1340" t="s">
        <v>5521</v>
      </c>
      <c r="S183" s="1489"/>
      <c r="T183" s="1490"/>
      <c r="W183" s="602"/>
      <c r="X183" s="602"/>
      <c r="Y183" s="602"/>
      <c r="Z183" s="602"/>
      <c r="AA183" s="602"/>
      <c r="AB183" s="602"/>
    </row>
    <row r="184" s="10" customFormat="1" ht="18" customHeight="1" spans="1:28">
      <c r="A184" s="35">
        <v>182</v>
      </c>
      <c r="B184" s="149" t="s">
        <v>5419</v>
      </c>
      <c r="C184" s="35" t="s">
        <v>5005</v>
      </c>
      <c r="D184" s="52" t="s">
        <v>5041</v>
      </c>
      <c r="E184" s="322">
        <f>336300+2000</f>
        <v>338300</v>
      </c>
      <c r="F184" s="152" t="s">
        <v>5522</v>
      </c>
      <c r="G184" s="59">
        <v>41942</v>
      </c>
      <c r="H184" s="59">
        <v>41950</v>
      </c>
      <c r="I184" s="676" t="s">
        <v>5232</v>
      </c>
      <c r="J184" s="1485">
        <v>41970</v>
      </c>
      <c r="K184" s="159"/>
      <c r="L184" s="52" t="s">
        <v>5523</v>
      </c>
      <c r="M184" s="35" t="s">
        <v>5054</v>
      </c>
      <c r="N184" s="35" t="s">
        <v>59</v>
      </c>
      <c r="O184" s="310">
        <v>41959</v>
      </c>
      <c r="P184" s="176">
        <v>41959</v>
      </c>
      <c r="Q184" s="1150" t="s">
        <v>5398</v>
      </c>
      <c r="R184" s="151" t="s">
        <v>5521</v>
      </c>
      <c r="S184" s="185"/>
      <c r="T184" s="185"/>
      <c r="W184" s="186"/>
      <c r="X184" s="186"/>
      <c r="Y184" s="186"/>
      <c r="Z184" s="186"/>
      <c r="AA184" s="186"/>
      <c r="AB184" s="186"/>
    </row>
    <row r="185" s="1" customFormat="1" ht="20.25" customHeight="1" spans="1:28">
      <c r="A185" s="35">
        <v>183</v>
      </c>
      <c r="B185" s="1164" t="s">
        <v>5460</v>
      </c>
      <c r="C185" s="1162" t="s">
        <v>5283</v>
      </c>
      <c r="D185" s="52" t="s">
        <v>5193</v>
      </c>
      <c r="E185" s="322">
        <v>292300</v>
      </c>
      <c r="F185" s="152" t="s">
        <v>5524</v>
      </c>
      <c r="G185" s="59">
        <v>41955</v>
      </c>
      <c r="H185" s="59">
        <v>41962</v>
      </c>
      <c r="I185" s="668"/>
      <c r="J185" s="1485">
        <v>41970</v>
      </c>
      <c r="K185" s="159"/>
      <c r="L185" s="55" t="s">
        <v>5525</v>
      </c>
      <c r="M185" s="55" t="s">
        <v>5425</v>
      </c>
      <c r="N185" s="1162" t="s">
        <v>84</v>
      </c>
      <c r="O185" s="310">
        <v>41896</v>
      </c>
      <c r="P185" s="176">
        <v>41956</v>
      </c>
      <c r="Q185" s="175" t="s">
        <v>5398</v>
      </c>
      <c r="R185" s="1340" t="s">
        <v>1365</v>
      </c>
      <c r="S185" s="1489"/>
      <c r="T185" s="1490"/>
      <c r="W185" s="602"/>
      <c r="X185" s="602"/>
      <c r="Y185" s="602"/>
      <c r="Z185" s="602"/>
      <c r="AA185" s="602"/>
      <c r="AB185" s="602"/>
    </row>
    <row r="186" s="1" customFormat="1" ht="20.25" customHeight="1" spans="1:29">
      <c r="A186" s="35">
        <v>184</v>
      </c>
      <c r="B186" s="35"/>
      <c r="C186" s="1162" t="s">
        <v>5283</v>
      </c>
      <c r="D186" s="48" t="s">
        <v>5193</v>
      </c>
      <c r="E186" s="35">
        <v>292300</v>
      </c>
      <c r="F186" s="151" t="s">
        <v>5526</v>
      </c>
      <c r="G186" s="64">
        <v>41963</v>
      </c>
      <c r="H186" s="64">
        <v>41969</v>
      </c>
      <c r="I186" s="668"/>
      <c r="J186" s="1485">
        <v>42002</v>
      </c>
      <c r="K186" s="159"/>
      <c r="L186" s="55" t="s">
        <v>5527</v>
      </c>
      <c r="M186" s="55" t="s">
        <v>5082</v>
      </c>
      <c r="N186" s="1162" t="s">
        <v>89</v>
      </c>
      <c r="O186" s="310">
        <v>41948</v>
      </c>
      <c r="P186" s="176">
        <v>41963</v>
      </c>
      <c r="Q186" s="274" t="s">
        <v>5480</v>
      </c>
      <c r="R186" s="1340" t="s">
        <v>5528</v>
      </c>
      <c r="T186" s="1496" t="s">
        <v>5529</v>
      </c>
      <c r="U186" s="1490"/>
      <c r="X186" s="602"/>
      <c r="Y186" s="602"/>
      <c r="Z186" s="602"/>
      <c r="AA186" s="602"/>
      <c r="AB186" s="602"/>
      <c r="AC186" s="602"/>
    </row>
    <row r="187" s="1" customFormat="1" ht="20.25" customHeight="1" spans="1:29">
      <c r="A187" s="35">
        <v>185</v>
      </c>
      <c r="B187" s="1164" t="s">
        <v>5460</v>
      </c>
      <c r="C187" s="1162" t="s">
        <v>5283</v>
      </c>
      <c r="D187" s="52" t="s">
        <v>5530</v>
      </c>
      <c r="E187" s="322">
        <f>292300+2000</f>
        <v>294300</v>
      </c>
      <c r="F187" s="152" t="s">
        <v>5531</v>
      </c>
      <c r="G187" s="59">
        <v>41942</v>
      </c>
      <c r="H187" s="59">
        <v>41951</v>
      </c>
      <c r="I187" s="676" t="s">
        <v>5232</v>
      </c>
      <c r="J187" s="1485">
        <v>42002</v>
      </c>
      <c r="K187" s="159"/>
      <c r="L187" s="52" t="s">
        <v>5532</v>
      </c>
      <c r="M187" s="43" t="s">
        <v>5278</v>
      </c>
      <c r="N187" s="1162" t="s">
        <v>59</v>
      </c>
      <c r="O187" s="323">
        <v>41973</v>
      </c>
      <c r="P187" s="1323">
        <v>41974</v>
      </c>
      <c r="Q187" s="1334" t="s">
        <v>106</v>
      </c>
      <c r="R187" s="1340" t="s">
        <v>5533</v>
      </c>
      <c r="T187" s="1496"/>
      <c r="U187" s="1490"/>
      <c r="X187" s="602"/>
      <c r="Y187" s="602"/>
      <c r="Z187" s="602"/>
      <c r="AA187" s="602"/>
      <c r="AB187" s="602"/>
      <c r="AC187" s="602"/>
    </row>
    <row r="188" s="1" customFormat="1" ht="24" customHeight="1" spans="1:29">
      <c r="A188" s="35">
        <v>186</v>
      </c>
      <c r="B188" s="1164" t="s">
        <v>5385</v>
      </c>
      <c r="C188" s="1162" t="s">
        <v>5534</v>
      </c>
      <c r="D188" s="48" t="s">
        <v>5193</v>
      </c>
      <c r="E188" s="35">
        <v>318500</v>
      </c>
      <c r="F188" s="151" t="s">
        <v>5535</v>
      </c>
      <c r="G188" s="64">
        <v>41963</v>
      </c>
      <c r="H188" s="64">
        <v>41969</v>
      </c>
      <c r="I188" s="180"/>
      <c r="J188" s="1485">
        <v>41971</v>
      </c>
      <c r="K188" s="1324" t="s">
        <v>5536</v>
      </c>
      <c r="L188" s="43" t="s">
        <v>5537</v>
      </c>
      <c r="M188" s="43" t="s">
        <v>912</v>
      </c>
      <c r="N188" s="102" t="s">
        <v>84</v>
      </c>
      <c r="O188" s="323">
        <v>41913</v>
      </c>
      <c r="P188" s="1323">
        <v>41963</v>
      </c>
      <c r="Q188" s="274" t="s">
        <v>5398</v>
      </c>
      <c r="R188" s="1340" t="s">
        <v>5538</v>
      </c>
      <c r="T188" s="1496" t="s">
        <v>5539</v>
      </c>
      <c r="U188" s="1490"/>
      <c r="X188" s="602"/>
      <c r="Y188" s="602"/>
      <c r="Z188" s="602"/>
      <c r="AA188" s="602"/>
      <c r="AB188" s="602"/>
      <c r="AC188" s="602"/>
    </row>
    <row r="189" s="10" customFormat="1" ht="18" customHeight="1" spans="1:29">
      <c r="A189" s="35">
        <v>187</v>
      </c>
      <c r="B189" s="149" t="s">
        <v>5419</v>
      </c>
      <c r="C189" s="35" t="s">
        <v>5005</v>
      </c>
      <c r="D189" s="52" t="s">
        <v>5041</v>
      </c>
      <c r="E189" s="322">
        <f>336300+2000</f>
        <v>338300</v>
      </c>
      <c r="F189" s="152" t="s">
        <v>5540</v>
      </c>
      <c r="G189" s="59">
        <v>41902</v>
      </c>
      <c r="H189" s="59">
        <v>41909</v>
      </c>
      <c r="I189" s="676" t="s">
        <v>5232</v>
      </c>
      <c r="J189" s="1485">
        <v>42002</v>
      </c>
      <c r="K189" s="157" t="s">
        <v>5307</v>
      </c>
      <c r="L189" s="52" t="s">
        <v>5541</v>
      </c>
      <c r="M189" s="97" t="s">
        <v>5068</v>
      </c>
      <c r="N189" s="97" t="s">
        <v>84</v>
      </c>
      <c r="O189" s="158">
        <v>41964</v>
      </c>
      <c r="P189" s="176">
        <v>41964</v>
      </c>
      <c r="Q189" s="175" t="s">
        <v>106</v>
      </c>
      <c r="R189" s="151" t="s">
        <v>5542</v>
      </c>
      <c r="S189" s="195"/>
      <c r="U189" s="185"/>
      <c r="X189" s="186"/>
      <c r="Y189" s="186"/>
      <c r="Z189" s="186"/>
      <c r="AA189" s="186"/>
      <c r="AB189" s="186"/>
      <c r="AC189" s="186"/>
    </row>
    <row r="190" s="1" customFormat="1" ht="24" customHeight="1" spans="1:29">
      <c r="A190" s="35">
        <v>188</v>
      </c>
      <c r="B190" s="1164" t="s">
        <v>5385</v>
      </c>
      <c r="C190" s="1162" t="s">
        <v>5534</v>
      </c>
      <c r="D190" s="48" t="s">
        <v>5193</v>
      </c>
      <c r="E190" s="35">
        <v>318500</v>
      </c>
      <c r="F190" s="151" t="s">
        <v>5543</v>
      </c>
      <c r="G190" s="64">
        <v>41963</v>
      </c>
      <c r="H190" s="64">
        <v>41969</v>
      </c>
      <c r="I190" s="180"/>
      <c r="J190" s="1485">
        <v>42002</v>
      </c>
      <c r="K190" s="1324" t="s">
        <v>5536</v>
      </c>
      <c r="L190" s="43" t="s">
        <v>5544</v>
      </c>
      <c r="M190" s="43" t="s">
        <v>5016</v>
      </c>
      <c r="N190" s="102" t="s">
        <v>89</v>
      </c>
      <c r="O190" s="323">
        <v>41951</v>
      </c>
      <c r="P190" s="1323">
        <v>41963</v>
      </c>
      <c r="Q190" s="274" t="s">
        <v>5480</v>
      </c>
      <c r="R190" s="1340" t="s">
        <v>5545</v>
      </c>
      <c r="S190" s="1496" t="s">
        <v>5546</v>
      </c>
      <c r="U190" s="1490"/>
      <c r="X190" s="602"/>
      <c r="Y190" s="602"/>
      <c r="Z190" s="602"/>
      <c r="AA190" s="602"/>
      <c r="AB190" s="602"/>
      <c r="AC190" s="602"/>
    </row>
    <row r="191" s="1" customFormat="1" ht="20.25" customHeight="1" spans="1:29">
      <c r="A191" s="35">
        <v>189</v>
      </c>
      <c r="B191" s="35"/>
      <c r="C191" s="1162" t="s">
        <v>5283</v>
      </c>
      <c r="D191" s="52" t="s">
        <v>480</v>
      </c>
      <c r="E191" s="322">
        <v>292300</v>
      </c>
      <c r="F191" s="152" t="s">
        <v>5547</v>
      </c>
      <c r="G191" s="59">
        <v>41969</v>
      </c>
      <c r="H191" s="59">
        <v>41976</v>
      </c>
      <c r="I191" s="668"/>
      <c r="J191" s="1485">
        <v>42002</v>
      </c>
      <c r="K191" s="159"/>
      <c r="L191" s="43" t="s">
        <v>5548</v>
      </c>
      <c r="M191" s="43" t="s">
        <v>912</v>
      </c>
      <c r="N191" s="1162" t="s">
        <v>84</v>
      </c>
      <c r="O191" s="310">
        <v>41912</v>
      </c>
      <c r="P191" s="176">
        <v>41970</v>
      </c>
      <c r="Q191" s="274" t="s">
        <v>5398</v>
      </c>
      <c r="R191" s="1340" t="s">
        <v>5549</v>
      </c>
      <c r="S191" s="1496" t="s">
        <v>5539</v>
      </c>
      <c r="U191" s="1490"/>
      <c r="X191" s="602"/>
      <c r="Y191" s="602"/>
      <c r="Z191" s="602"/>
      <c r="AA191" s="602"/>
      <c r="AB191" s="602"/>
      <c r="AC191" s="602"/>
    </row>
    <row r="192" s="1" customFormat="1" ht="24" customHeight="1" spans="1:29">
      <c r="A192" s="35">
        <v>190</v>
      </c>
      <c r="B192" s="35"/>
      <c r="C192" s="1162" t="s">
        <v>5534</v>
      </c>
      <c r="D192" s="52" t="s">
        <v>480</v>
      </c>
      <c r="E192" s="322">
        <v>318500</v>
      </c>
      <c r="F192" s="152" t="s">
        <v>5550</v>
      </c>
      <c r="G192" s="59">
        <v>41963</v>
      </c>
      <c r="H192" s="59">
        <v>41969</v>
      </c>
      <c r="I192" s="180"/>
      <c r="J192" s="1485">
        <v>42002</v>
      </c>
      <c r="K192" s="1324"/>
      <c r="L192" s="43" t="s">
        <v>5551</v>
      </c>
      <c r="M192" s="43" t="s">
        <v>698</v>
      </c>
      <c r="N192" s="102" t="s">
        <v>84</v>
      </c>
      <c r="O192" s="103">
        <v>41952</v>
      </c>
      <c r="P192" s="1323">
        <v>41963</v>
      </c>
      <c r="Q192" s="274" t="s">
        <v>5398</v>
      </c>
      <c r="R192" s="1340" t="s">
        <v>5552</v>
      </c>
      <c r="S192" s="1496" t="s">
        <v>5553</v>
      </c>
      <c r="U192" s="1490"/>
      <c r="X192" s="602"/>
      <c r="Y192" s="602"/>
      <c r="Z192" s="602"/>
      <c r="AA192" s="602"/>
      <c r="AB192" s="602"/>
      <c r="AC192" s="602"/>
    </row>
    <row r="193" s="10" customFormat="1" ht="18" customHeight="1" spans="1:29">
      <c r="A193" s="35">
        <v>191</v>
      </c>
      <c r="B193" s="35"/>
      <c r="C193" s="35" t="s">
        <v>5005</v>
      </c>
      <c r="D193" s="52" t="s">
        <v>5244</v>
      </c>
      <c r="E193" s="322">
        <f>336300+2000</f>
        <v>338300</v>
      </c>
      <c r="F193" s="265" t="s">
        <v>5554</v>
      </c>
      <c r="G193" s="59">
        <v>41894</v>
      </c>
      <c r="H193" s="59">
        <v>41904</v>
      </c>
      <c r="I193" s="676" t="s">
        <v>5232</v>
      </c>
      <c r="J193" s="1485">
        <v>42002</v>
      </c>
      <c r="K193" s="157" t="s">
        <v>5307</v>
      </c>
      <c r="L193" s="52" t="s">
        <v>5555</v>
      </c>
      <c r="M193" s="35" t="s">
        <v>114</v>
      </c>
      <c r="N193" s="35" t="s">
        <v>59</v>
      </c>
      <c r="O193" s="310">
        <v>41930</v>
      </c>
      <c r="P193" s="176">
        <v>41930</v>
      </c>
      <c r="Q193" s="1150" t="s">
        <v>5398</v>
      </c>
      <c r="R193" s="151" t="s">
        <v>5556</v>
      </c>
      <c r="T193" s="195" t="s">
        <v>5557</v>
      </c>
      <c r="U193" s="185"/>
      <c r="X193" s="186"/>
      <c r="Y193" s="186"/>
      <c r="Z193" s="186"/>
      <c r="AA193" s="186"/>
      <c r="AB193" s="186"/>
      <c r="AC193" s="186"/>
    </row>
    <row r="194" s="1" customFormat="1" ht="20.25" customHeight="1" spans="1:29">
      <c r="A194" s="35">
        <v>192</v>
      </c>
      <c r="B194" s="1164" t="s">
        <v>5460</v>
      </c>
      <c r="C194" s="1162" t="s">
        <v>5283</v>
      </c>
      <c r="D194" s="52" t="s">
        <v>480</v>
      </c>
      <c r="E194" s="322">
        <v>292300</v>
      </c>
      <c r="F194" s="152" t="s">
        <v>5558</v>
      </c>
      <c r="G194" s="59">
        <v>41963</v>
      </c>
      <c r="H194" s="59">
        <v>41973</v>
      </c>
      <c r="I194" s="668"/>
      <c r="J194" s="1485">
        <v>42002</v>
      </c>
      <c r="K194" s="159"/>
      <c r="L194" s="43" t="s">
        <v>5559</v>
      </c>
      <c r="M194" s="55" t="s">
        <v>5057</v>
      </c>
      <c r="N194" s="1162" t="s">
        <v>84</v>
      </c>
      <c r="O194" s="310">
        <v>41911</v>
      </c>
      <c r="P194" s="176">
        <v>41963</v>
      </c>
      <c r="Q194" s="274" t="s">
        <v>5398</v>
      </c>
      <c r="R194" s="1340" t="s">
        <v>3434</v>
      </c>
      <c r="T194" s="1496" t="s">
        <v>5539</v>
      </c>
      <c r="U194" s="1490"/>
      <c r="X194" s="602"/>
      <c r="Y194" s="602"/>
      <c r="Z194" s="602"/>
      <c r="AA194" s="602"/>
      <c r="AB194" s="602"/>
      <c r="AC194" s="602"/>
    </row>
    <row r="195" s="1" customFormat="1" ht="24" customHeight="1" spans="1:29">
      <c r="A195" s="35">
        <v>193</v>
      </c>
      <c r="B195" s="1164" t="s">
        <v>5469</v>
      </c>
      <c r="C195" s="1162" t="s">
        <v>5104</v>
      </c>
      <c r="D195" s="52" t="s">
        <v>5244</v>
      </c>
      <c r="E195" s="322">
        <f>289800+2000+11800</f>
        <v>303600</v>
      </c>
      <c r="F195" s="152" t="s">
        <v>5560</v>
      </c>
      <c r="G195" s="59">
        <v>41942</v>
      </c>
      <c r="H195" s="59">
        <v>41950</v>
      </c>
      <c r="I195" s="1129" t="s">
        <v>5471</v>
      </c>
      <c r="J195" s="1485">
        <v>42002</v>
      </c>
      <c r="K195" s="1324"/>
      <c r="L195" s="52" t="s">
        <v>5561</v>
      </c>
      <c r="M195" s="102" t="s">
        <v>730</v>
      </c>
      <c r="N195" s="102" t="s">
        <v>59</v>
      </c>
      <c r="O195" s="103">
        <v>41951</v>
      </c>
      <c r="P195" s="1323">
        <v>41951</v>
      </c>
      <c r="Q195" s="175" t="s">
        <v>5398</v>
      </c>
      <c r="R195" s="1340" t="s">
        <v>3434</v>
      </c>
      <c r="T195" s="1496" t="s">
        <v>5562</v>
      </c>
      <c r="U195" s="1490"/>
      <c r="X195" s="602"/>
      <c r="Y195" s="602"/>
      <c r="Z195" s="602"/>
      <c r="AA195" s="602"/>
      <c r="AB195" s="602"/>
      <c r="AC195" s="602"/>
    </row>
    <row r="196" s="1" customFormat="1" ht="24" customHeight="1" spans="1:29">
      <c r="A196" s="35">
        <v>194</v>
      </c>
      <c r="B196" s="1164"/>
      <c r="C196" s="1162" t="s">
        <v>5534</v>
      </c>
      <c r="D196" s="52" t="s">
        <v>480</v>
      </c>
      <c r="E196" s="322">
        <v>318500</v>
      </c>
      <c r="F196" s="152" t="s">
        <v>5563</v>
      </c>
      <c r="G196" s="59">
        <v>41970</v>
      </c>
      <c r="H196" s="59">
        <v>41979</v>
      </c>
      <c r="I196" s="668"/>
      <c r="J196" s="1485">
        <v>42002</v>
      </c>
      <c r="K196" s="1324" t="s">
        <v>5536</v>
      </c>
      <c r="L196" s="43" t="s">
        <v>5564</v>
      </c>
      <c r="M196" s="43" t="s">
        <v>5156</v>
      </c>
      <c r="N196" s="102" t="s">
        <v>59</v>
      </c>
      <c r="O196" s="103">
        <v>41964</v>
      </c>
      <c r="P196" s="1323">
        <v>41971</v>
      </c>
      <c r="Q196" s="274" t="s">
        <v>5398</v>
      </c>
      <c r="R196" s="1340" t="s">
        <v>3434</v>
      </c>
      <c r="T196" s="1496" t="s">
        <v>5539</v>
      </c>
      <c r="U196" s="1490"/>
      <c r="X196" s="602"/>
      <c r="Y196" s="602"/>
      <c r="Z196" s="602"/>
      <c r="AA196" s="602"/>
      <c r="AB196" s="602"/>
      <c r="AC196" s="602"/>
    </row>
    <row r="197" s="12" customFormat="1" ht="18" customHeight="1" spans="1:29">
      <c r="A197" s="35">
        <v>195</v>
      </c>
      <c r="B197" s="35"/>
      <c r="C197" s="35" t="s">
        <v>5005</v>
      </c>
      <c r="D197" s="52" t="s">
        <v>480</v>
      </c>
      <c r="E197" s="322">
        <v>336300</v>
      </c>
      <c r="F197" s="152" t="s">
        <v>5565</v>
      </c>
      <c r="G197" s="59">
        <v>41970</v>
      </c>
      <c r="H197" s="59">
        <v>41979</v>
      </c>
      <c r="I197" s="668"/>
      <c r="J197" s="1485">
        <v>42002</v>
      </c>
      <c r="K197" s="140"/>
      <c r="L197" s="52" t="s">
        <v>5566</v>
      </c>
      <c r="M197" s="35" t="s">
        <v>683</v>
      </c>
      <c r="N197" s="35" t="s">
        <v>59</v>
      </c>
      <c r="O197" s="310">
        <v>41980</v>
      </c>
      <c r="P197" s="176">
        <v>41980</v>
      </c>
      <c r="Q197" s="1150" t="s">
        <v>5398</v>
      </c>
      <c r="R197" s="152" t="s">
        <v>706</v>
      </c>
      <c r="S197" s="152" t="s">
        <v>706</v>
      </c>
      <c r="T197" s="1506"/>
      <c r="U197" s="190"/>
      <c r="X197" s="191"/>
      <c r="Y197" s="191"/>
      <c r="Z197" s="191"/>
      <c r="AA197" s="191"/>
      <c r="AB197" s="191"/>
      <c r="AC197" s="191"/>
    </row>
    <row r="198" s="1" customFormat="1" ht="24" customHeight="1" spans="1:29">
      <c r="A198" s="35">
        <v>196</v>
      </c>
      <c r="B198" s="1164" t="s">
        <v>5385</v>
      </c>
      <c r="C198" s="1162" t="s">
        <v>5534</v>
      </c>
      <c r="D198" s="52" t="s">
        <v>5272</v>
      </c>
      <c r="E198" s="322">
        <v>318500</v>
      </c>
      <c r="F198" s="152" t="s">
        <v>5567</v>
      </c>
      <c r="G198" s="59">
        <v>41963</v>
      </c>
      <c r="H198" s="59">
        <v>41973</v>
      </c>
      <c r="I198" s="180"/>
      <c r="J198" s="1485">
        <v>42002</v>
      </c>
      <c r="K198" s="1324"/>
      <c r="L198" s="43" t="s">
        <v>5568</v>
      </c>
      <c r="M198" s="43" t="s">
        <v>5068</v>
      </c>
      <c r="N198" s="102" t="s">
        <v>84</v>
      </c>
      <c r="O198" s="103">
        <v>41982</v>
      </c>
      <c r="P198" s="1323">
        <v>41982</v>
      </c>
      <c r="Q198" s="175" t="s">
        <v>5402</v>
      </c>
      <c r="R198" s="1340" t="s">
        <v>597</v>
      </c>
      <c r="T198" s="1496" t="s">
        <v>5546</v>
      </c>
      <c r="U198" s="1490"/>
      <c r="X198" s="602"/>
      <c r="Y198" s="602"/>
      <c r="Z198" s="602"/>
      <c r="AA198" s="602"/>
      <c r="AB198" s="602"/>
      <c r="AC198" s="602"/>
    </row>
    <row r="199" s="1" customFormat="1" ht="24" customHeight="1" spans="1:29">
      <c r="A199" s="35">
        <v>197</v>
      </c>
      <c r="B199" s="1164" t="s">
        <v>5469</v>
      </c>
      <c r="C199" s="1162" t="s">
        <v>5104</v>
      </c>
      <c r="D199" s="52" t="s">
        <v>5097</v>
      </c>
      <c r="E199" s="322">
        <v>289800</v>
      </c>
      <c r="F199" s="152" t="s">
        <v>5569</v>
      </c>
      <c r="G199" s="59">
        <v>41963</v>
      </c>
      <c r="H199" s="59">
        <v>41969</v>
      </c>
      <c r="I199" s="180"/>
      <c r="J199" s="1485">
        <v>42002</v>
      </c>
      <c r="K199" s="1324"/>
      <c r="L199" s="1499" t="s">
        <v>5570</v>
      </c>
      <c r="M199" s="284" t="s">
        <v>5571</v>
      </c>
      <c r="N199" s="1344" t="s">
        <v>744</v>
      </c>
      <c r="O199" s="1345">
        <v>41972</v>
      </c>
      <c r="P199" s="1346">
        <v>41973</v>
      </c>
      <c r="Q199" s="85" t="s">
        <v>5398</v>
      </c>
      <c r="R199" s="1340" t="s">
        <v>597</v>
      </c>
      <c r="T199" s="1496"/>
      <c r="U199" s="1490"/>
      <c r="X199" s="602"/>
      <c r="Y199" s="602"/>
      <c r="Z199" s="602"/>
      <c r="AA199" s="602"/>
      <c r="AB199" s="602"/>
      <c r="AC199" s="602"/>
    </row>
    <row r="200" s="1" customFormat="1" ht="20.25" customHeight="1" spans="1:29">
      <c r="A200" s="35">
        <v>198</v>
      </c>
      <c r="B200" s="1164" t="s">
        <v>5393</v>
      </c>
      <c r="C200" s="1497" t="s">
        <v>5249</v>
      </c>
      <c r="D200" s="52" t="s">
        <v>5193</v>
      </c>
      <c r="E200" s="322">
        <v>266800</v>
      </c>
      <c r="F200" s="152" t="s">
        <v>5572</v>
      </c>
      <c r="G200" s="59">
        <v>41957</v>
      </c>
      <c r="H200" s="59">
        <v>41979</v>
      </c>
      <c r="I200" s="668"/>
      <c r="J200" s="1485">
        <v>42002</v>
      </c>
      <c r="K200" s="159"/>
      <c r="L200" s="43" t="s">
        <v>5573</v>
      </c>
      <c r="M200" s="43" t="s">
        <v>5479</v>
      </c>
      <c r="N200" s="1162" t="s">
        <v>89</v>
      </c>
      <c r="O200" s="323">
        <v>41924</v>
      </c>
      <c r="P200" s="1323">
        <v>41957</v>
      </c>
      <c r="Q200" s="274" t="s">
        <v>5398</v>
      </c>
      <c r="R200" s="1340" t="s">
        <v>5574</v>
      </c>
      <c r="S200" s="1496" t="s">
        <v>5553</v>
      </c>
      <c r="U200" s="1490"/>
      <c r="X200" s="602"/>
      <c r="Y200" s="602"/>
      <c r="Z200" s="602"/>
      <c r="AA200" s="602"/>
      <c r="AB200" s="602"/>
      <c r="AC200" s="602"/>
    </row>
    <row r="201" s="12" customFormat="1" ht="18" customHeight="1" spans="1:29">
      <c r="A201" s="35">
        <v>199</v>
      </c>
      <c r="B201" s="35"/>
      <c r="C201" s="35" t="s">
        <v>5005</v>
      </c>
      <c r="D201" s="52" t="s">
        <v>480</v>
      </c>
      <c r="E201" s="322">
        <v>336300</v>
      </c>
      <c r="F201" s="152" t="s">
        <v>5575</v>
      </c>
      <c r="G201" s="59">
        <v>41970</v>
      </c>
      <c r="H201" s="59">
        <v>41979</v>
      </c>
      <c r="I201" s="668"/>
      <c r="J201" s="1485">
        <v>42002</v>
      </c>
      <c r="K201" s="140"/>
      <c r="L201" s="52" t="s">
        <v>5576</v>
      </c>
      <c r="M201" s="322" t="s">
        <v>5035</v>
      </c>
      <c r="N201" s="322" t="s">
        <v>89</v>
      </c>
      <c r="O201" s="323">
        <v>41986</v>
      </c>
      <c r="P201" s="182">
        <v>41986</v>
      </c>
      <c r="Q201" s="1330" t="s">
        <v>106</v>
      </c>
      <c r="R201" s="152" t="s">
        <v>5574</v>
      </c>
      <c r="T201" s="1506"/>
      <c r="U201" s="190"/>
      <c r="X201" s="191"/>
      <c r="Y201" s="191"/>
      <c r="Z201" s="191"/>
      <c r="AA201" s="191"/>
      <c r="AB201" s="191"/>
      <c r="AC201" s="191"/>
    </row>
    <row r="202" s="1" customFormat="1" ht="20.25" customHeight="1" spans="1:29">
      <c r="A202" s="35">
        <v>200</v>
      </c>
      <c r="B202" s="35"/>
      <c r="C202" s="322" t="s">
        <v>5283</v>
      </c>
      <c r="D202" s="52" t="s">
        <v>573</v>
      </c>
      <c r="E202" s="322">
        <v>292300</v>
      </c>
      <c r="F202" s="152" t="s">
        <v>5577</v>
      </c>
      <c r="G202" s="59">
        <v>41985</v>
      </c>
      <c r="H202" s="59">
        <v>41991</v>
      </c>
      <c r="I202" s="668"/>
      <c r="J202" s="1485">
        <v>42002</v>
      </c>
      <c r="K202" s="159"/>
      <c r="L202" s="43" t="s">
        <v>5578</v>
      </c>
      <c r="M202" s="43" t="s">
        <v>5009</v>
      </c>
      <c r="N202" s="1162" t="s">
        <v>89</v>
      </c>
      <c r="O202" s="323">
        <v>41946</v>
      </c>
      <c r="P202" s="1323">
        <v>41986</v>
      </c>
      <c r="Q202" s="274" t="s">
        <v>5398</v>
      </c>
      <c r="R202" s="1340" t="s">
        <v>2320</v>
      </c>
      <c r="T202" s="1496"/>
      <c r="U202" s="1490"/>
      <c r="X202" s="602"/>
      <c r="Y202" s="602"/>
      <c r="Z202" s="602"/>
      <c r="AA202" s="602"/>
      <c r="AB202" s="602"/>
      <c r="AC202" s="602"/>
    </row>
    <row r="203" s="1" customFormat="1" ht="20.25" customHeight="1" spans="1:29">
      <c r="A203" s="35">
        <v>201</v>
      </c>
      <c r="B203" s="35"/>
      <c r="C203" s="322" t="s">
        <v>5283</v>
      </c>
      <c r="D203" s="52" t="s">
        <v>480</v>
      </c>
      <c r="E203" s="322">
        <v>292300</v>
      </c>
      <c r="F203" s="152" t="s">
        <v>5579</v>
      </c>
      <c r="G203" s="59">
        <v>41989</v>
      </c>
      <c r="H203" s="59">
        <v>41996</v>
      </c>
      <c r="I203" s="668"/>
      <c r="J203" s="1485">
        <v>42002</v>
      </c>
      <c r="K203" s="159"/>
      <c r="L203" s="43" t="s">
        <v>5580</v>
      </c>
      <c r="M203" s="43" t="s">
        <v>114</v>
      </c>
      <c r="N203" s="1162" t="s">
        <v>89</v>
      </c>
      <c r="O203" s="323">
        <v>41948</v>
      </c>
      <c r="P203" s="1323">
        <v>41990</v>
      </c>
      <c r="Q203" s="274" t="s">
        <v>5398</v>
      </c>
      <c r="R203" s="1340" t="s">
        <v>2320</v>
      </c>
      <c r="T203" s="1496"/>
      <c r="U203" s="1490"/>
      <c r="X203" s="602"/>
      <c r="Y203" s="602"/>
      <c r="Z203" s="602"/>
      <c r="AA203" s="602"/>
      <c r="AB203" s="602"/>
      <c r="AC203" s="602"/>
    </row>
    <row r="204" s="10" customFormat="1" ht="18" customHeight="1" spans="1:29">
      <c r="A204" s="35">
        <v>202</v>
      </c>
      <c r="B204" s="149" t="s">
        <v>5419</v>
      </c>
      <c r="C204" s="35" t="s">
        <v>5005</v>
      </c>
      <c r="D204" s="52" t="s">
        <v>5041</v>
      </c>
      <c r="E204" s="322">
        <f>336300+2000</f>
        <v>338300</v>
      </c>
      <c r="F204" s="152" t="s">
        <v>5581</v>
      </c>
      <c r="G204" s="59">
        <v>41963</v>
      </c>
      <c r="H204" s="59">
        <v>41973</v>
      </c>
      <c r="I204" s="676" t="s">
        <v>5232</v>
      </c>
      <c r="J204" s="1485">
        <v>42002</v>
      </c>
      <c r="K204" s="159"/>
      <c r="L204" s="52" t="s">
        <v>5582</v>
      </c>
      <c r="M204" s="35" t="s">
        <v>5301</v>
      </c>
      <c r="N204" s="35" t="s">
        <v>59</v>
      </c>
      <c r="O204" s="310">
        <v>41994</v>
      </c>
      <c r="P204" s="176">
        <v>41994</v>
      </c>
      <c r="Q204" s="1150" t="s">
        <v>106</v>
      </c>
      <c r="R204" s="151" t="s">
        <v>1408</v>
      </c>
      <c r="T204" s="195"/>
      <c r="U204" s="185"/>
      <c r="X204" s="186"/>
      <c r="Y204" s="186"/>
      <c r="Z204" s="186"/>
      <c r="AA204" s="186"/>
      <c r="AB204" s="186"/>
      <c r="AC204" s="186"/>
    </row>
    <row r="205" s="1" customFormat="1" ht="20.25" customHeight="1" spans="1:29">
      <c r="A205" s="35">
        <v>203</v>
      </c>
      <c r="B205" s="1164" t="s">
        <v>5390</v>
      </c>
      <c r="C205" s="322" t="s">
        <v>5283</v>
      </c>
      <c r="D205" s="48" t="s">
        <v>5049</v>
      </c>
      <c r="E205" s="35">
        <v>292300</v>
      </c>
      <c r="F205" s="151" t="s">
        <v>5583</v>
      </c>
      <c r="G205" s="64">
        <v>41984</v>
      </c>
      <c r="H205" s="64">
        <v>41992</v>
      </c>
      <c r="I205" s="668"/>
      <c r="J205" s="1485">
        <v>42002</v>
      </c>
      <c r="K205" s="159">
        <v>267532</v>
      </c>
      <c r="L205" s="43" t="s">
        <v>5584</v>
      </c>
      <c r="M205" s="43" t="s">
        <v>657</v>
      </c>
      <c r="N205" s="1162" t="s">
        <v>84</v>
      </c>
      <c r="O205" s="323">
        <v>41964</v>
      </c>
      <c r="P205" s="1323">
        <v>41985</v>
      </c>
      <c r="Q205" s="274" t="s">
        <v>106</v>
      </c>
      <c r="R205" s="715" t="s">
        <v>1418</v>
      </c>
      <c r="T205" s="1496"/>
      <c r="U205" s="1490"/>
      <c r="X205" s="602"/>
      <c r="Y205" s="602"/>
      <c r="Z205" s="602"/>
      <c r="AA205" s="602"/>
      <c r="AB205" s="602"/>
      <c r="AC205" s="602"/>
    </row>
    <row r="206" s="1" customFormat="1" ht="20.25" customHeight="1" spans="1:29">
      <c r="A206" s="35">
        <v>204</v>
      </c>
      <c r="B206" s="1164"/>
      <c r="C206" s="322" t="s">
        <v>5283</v>
      </c>
      <c r="D206" s="48" t="s">
        <v>480</v>
      </c>
      <c r="E206" s="35">
        <v>292300</v>
      </c>
      <c r="F206" s="151" t="s">
        <v>5585</v>
      </c>
      <c r="G206" s="64">
        <v>41989</v>
      </c>
      <c r="H206" s="64">
        <v>41998</v>
      </c>
      <c r="I206" s="668"/>
      <c r="J206" s="1485">
        <v>42002</v>
      </c>
      <c r="K206" s="1500">
        <v>267695</v>
      </c>
      <c r="L206" s="43" t="s">
        <v>5586</v>
      </c>
      <c r="M206" s="55" t="s">
        <v>5425</v>
      </c>
      <c r="N206" s="1162" t="s">
        <v>84</v>
      </c>
      <c r="O206" s="323">
        <v>41913</v>
      </c>
      <c r="P206" s="1323">
        <v>41990</v>
      </c>
      <c r="Q206" s="274" t="s">
        <v>5480</v>
      </c>
      <c r="R206" s="715" t="s">
        <v>1418</v>
      </c>
      <c r="T206" s="1496"/>
      <c r="U206" s="1490"/>
      <c r="X206" s="602"/>
      <c r="Y206" s="602"/>
      <c r="Z206" s="602"/>
      <c r="AA206" s="602"/>
      <c r="AB206" s="602"/>
      <c r="AC206" s="602"/>
    </row>
    <row r="207" s="1" customFormat="1" ht="20.25" customHeight="1" spans="1:29">
      <c r="A207" s="35">
        <v>205</v>
      </c>
      <c r="B207" s="1164"/>
      <c r="C207" s="322" t="s">
        <v>5283</v>
      </c>
      <c r="D207" s="48" t="s">
        <v>480</v>
      </c>
      <c r="E207" s="35">
        <v>292300</v>
      </c>
      <c r="F207" s="151" t="s">
        <v>5587</v>
      </c>
      <c r="G207" s="64">
        <v>41991</v>
      </c>
      <c r="H207" s="64">
        <v>42000</v>
      </c>
      <c r="I207" s="668"/>
      <c r="J207" s="1485">
        <v>42002</v>
      </c>
      <c r="K207" s="1500">
        <v>264862</v>
      </c>
      <c r="L207" s="55" t="s">
        <v>5588</v>
      </c>
      <c r="M207" s="55" t="s">
        <v>5589</v>
      </c>
      <c r="N207" s="1162" t="s">
        <v>89</v>
      </c>
      <c r="O207" s="323">
        <v>41958</v>
      </c>
      <c r="P207" s="1323">
        <v>41992</v>
      </c>
      <c r="Q207" s="274" t="s">
        <v>106</v>
      </c>
      <c r="R207" s="715" t="s">
        <v>1418</v>
      </c>
      <c r="T207" s="1496"/>
      <c r="U207" s="1490"/>
      <c r="X207" s="602"/>
      <c r="Y207" s="602"/>
      <c r="Z207" s="602"/>
      <c r="AA207" s="602"/>
      <c r="AB207" s="602"/>
      <c r="AC207" s="602"/>
    </row>
    <row r="208" s="1" customFormat="1" ht="24" customHeight="1" spans="1:29">
      <c r="A208" s="35">
        <v>206</v>
      </c>
      <c r="B208" s="1164" t="s">
        <v>5385</v>
      </c>
      <c r="C208" s="1162" t="s">
        <v>5534</v>
      </c>
      <c r="D208" s="52" t="s">
        <v>5003</v>
      </c>
      <c r="E208" s="322">
        <v>318500</v>
      </c>
      <c r="F208" s="152" t="s">
        <v>5590</v>
      </c>
      <c r="G208" s="59">
        <v>41985</v>
      </c>
      <c r="H208" s="59">
        <v>41991</v>
      </c>
      <c r="I208" s="159">
        <v>292900</v>
      </c>
      <c r="J208" s="1485">
        <v>42002</v>
      </c>
      <c r="K208" s="1" t="s">
        <v>5536</v>
      </c>
      <c r="L208" s="43" t="s">
        <v>5591</v>
      </c>
      <c r="M208" s="43" t="s">
        <v>5592</v>
      </c>
      <c r="N208" s="102" t="s">
        <v>89</v>
      </c>
      <c r="O208" s="103">
        <v>41977</v>
      </c>
      <c r="P208" s="1323">
        <v>41986</v>
      </c>
      <c r="Q208" s="175" t="s">
        <v>5398</v>
      </c>
      <c r="R208" s="715" t="s">
        <v>1418</v>
      </c>
      <c r="T208" s="1496"/>
      <c r="U208" s="1490"/>
      <c r="X208" s="602"/>
      <c r="Y208" s="602"/>
      <c r="Z208" s="602"/>
      <c r="AA208" s="602"/>
      <c r="AB208" s="602"/>
      <c r="AC208" s="602"/>
    </row>
    <row r="209" s="1" customFormat="1" ht="24" customHeight="1" spans="1:29">
      <c r="A209" s="35">
        <v>207</v>
      </c>
      <c r="B209" s="1164"/>
      <c r="C209" s="1162" t="s">
        <v>5534</v>
      </c>
      <c r="D209" s="52" t="s">
        <v>5097</v>
      </c>
      <c r="E209" s="322">
        <v>318500</v>
      </c>
      <c r="F209" s="152" t="s">
        <v>5593</v>
      </c>
      <c r="G209" s="59">
        <v>41989</v>
      </c>
      <c r="H209" s="59">
        <v>41996</v>
      </c>
      <c r="I209" s="180"/>
      <c r="J209" s="1485">
        <v>42002</v>
      </c>
      <c r="K209" s="159">
        <v>288800</v>
      </c>
      <c r="L209" s="43" t="s">
        <v>5594</v>
      </c>
      <c r="M209" s="43" t="s">
        <v>5592</v>
      </c>
      <c r="N209" s="102" t="s">
        <v>89</v>
      </c>
      <c r="O209" s="103">
        <v>41994</v>
      </c>
      <c r="P209" s="1323">
        <v>41994</v>
      </c>
      <c r="Q209" s="175" t="s">
        <v>5398</v>
      </c>
      <c r="R209" s="715" t="s">
        <v>1418</v>
      </c>
      <c r="T209" s="1496"/>
      <c r="U209" s="1490"/>
      <c r="X209" s="602"/>
      <c r="Y209" s="602"/>
      <c r="Z209" s="602"/>
      <c r="AA209" s="602"/>
      <c r="AB209" s="602"/>
      <c r="AC209" s="602"/>
    </row>
    <row r="210" s="10" customFormat="1" ht="18" customHeight="1" spans="1:29">
      <c r="A210" s="35">
        <v>208</v>
      </c>
      <c r="B210" s="149"/>
      <c r="C210" s="35" t="s">
        <v>5005</v>
      </c>
      <c r="D210" s="52" t="s">
        <v>5167</v>
      </c>
      <c r="E210" s="322">
        <f>336300+2000</f>
        <v>338300</v>
      </c>
      <c r="F210" s="265" t="s">
        <v>5595</v>
      </c>
      <c r="G210" s="59">
        <v>41889</v>
      </c>
      <c r="H210" s="59">
        <v>41898</v>
      </c>
      <c r="I210" s="676" t="s">
        <v>5232</v>
      </c>
      <c r="J210" s="1485">
        <v>42002</v>
      </c>
      <c r="K210" s="157" t="s">
        <v>5307</v>
      </c>
      <c r="L210" s="52" t="s">
        <v>5596</v>
      </c>
      <c r="M210" s="322" t="s">
        <v>5009</v>
      </c>
      <c r="N210" s="35" t="s">
        <v>89</v>
      </c>
      <c r="O210" s="310">
        <v>41971</v>
      </c>
      <c r="P210" s="176">
        <v>41971</v>
      </c>
      <c r="Q210" s="1150" t="s">
        <v>5398</v>
      </c>
      <c r="R210" s="715" t="s">
        <v>1418</v>
      </c>
      <c r="T210" s="195" t="s">
        <v>5553</v>
      </c>
      <c r="U210" s="185"/>
      <c r="X210" s="186"/>
      <c r="Y210" s="186"/>
      <c r="Z210" s="186"/>
      <c r="AA210" s="186"/>
      <c r="AB210" s="186"/>
      <c r="AC210" s="186"/>
    </row>
    <row r="211" s="12" customFormat="1" ht="18" customHeight="1" spans="1:29">
      <c r="A211" s="35">
        <v>209</v>
      </c>
      <c r="B211" s="821"/>
      <c r="C211" s="35" t="s">
        <v>5005</v>
      </c>
      <c r="D211" s="52" t="s">
        <v>480</v>
      </c>
      <c r="E211" s="322">
        <v>336300</v>
      </c>
      <c r="F211" s="152" t="s">
        <v>5597</v>
      </c>
      <c r="G211" s="59">
        <v>41967</v>
      </c>
      <c r="H211" s="59">
        <v>41984</v>
      </c>
      <c r="I211" s="668"/>
      <c r="J211" s="1485">
        <v>42002</v>
      </c>
      <c r="K211" s="140">
        <v>300100</v>
      </c>
      <c r="L211" s="52" t="s">
        <v>5598</v>
      </c>
      <c r="M211" s="322" t="s">
        <v>5425</v>
      </c>
      <c r="N211" s="322" t="s">
        <v>84</v>
      </c>
      <c r="O211" s="323">
        <v>41986</v>
      </c>
      <c r="P211" s="182">
        <v>41986</v>
      </c>
      <c r="Q211" s="1150" t="s">
        <v>5398</v>
      </c>
      <c r="R211" s="152" t="s">
        <v>1418</v>
      </c>
      <c r="T211" s="1506"/>
      <c r="U211" s="190"/>
      <c r="X211" s="191"/>
      <c r="Y211" s="191"/>
      <c r="Z211" s="191"/>
      <c r="AA211" s="191"/>
      <c r="AB211" s="191"/>
      <c r="AC211" s="191"/>
    </row>
    <row r="212" s="1" customFormat="1" ht="24" customHeight="1" spans="1:28">
      <c r="A212" s="35">
        <v>210</v>
      </c>
      <c r="B212" s="1164" t="s">
        <v>5385</v>
      </c>
      <c r="C212" s="1162" t="s">
        <v>5534</v>
      </c>
      <c r="D212" s="48" t="s">
        <v>480</v>
      </c>
      <c r="E212" s="35">
        <v>318500</v>
      </c>
      <c r="F212" s="152" t="s">
        <v>5599</v>
      </c>
      <c r="G212" s="64">
        <v>41989</v>
      </c>
      <c r="H212" s="64">
        <v>41998</v>
      </c>
      <c r="I212" s="946"/>
      <c r="J212" s="1485">
        <v>42002</v>
      </c>
      <c r="K212" s="140" t="s">
        <v>52</v>
      </c>
      <c r="L212" s="43" t="s">
        <v>5600</v>
      </c>
      <c r="M212" s="43" t="s">
        <v>5054</v>
      </c>
      <c r="N212" s="102" t="s">
        <v>59</v>
      </c>
      <c r="O212" s="103">
        <v>41986</v>
      </c>
      <c r="P212" s="1323">
        <v>41990</v>
      </c>
      <c r="Q212" s="274" t="s">
        <v>106</v>
      </c>
      <c r="R212" s="1340" t="s">
        <v>1418</v>
      </c>
      <c r="S212" s="1496"/>
      <c r="T212" s="1490"/>
      <c r="W212" s="602"/>
      <c r="X212" s="602"/>
      <c r="Y212" s="602"/>
      <c r="Z212" s="602"/>
      <c r="AA212" s="602"/>
      <c r="AB212" s="602"/>
    </row>
    <row r="213" s="10" customFormat="1" ht="18" customHeight="1" spans="1:28">
      <c r="A213" s="35">
        <v>211</v>
      </c>
      <c r="B213" s="149" t="s">
        <v>5419</v>
      </c>
      <c r="C213" s="35" t="s">
        <v>5005</v>
      </c>
      <c r="D213" s="52" t="s">
        <v>5097</v>
      </c>
      <c r="E213" s="322">
        <v>336300</v>
      </c>
      <c r="F213" s="152" t="s">
        <v>5601</v>
      </c>
      <c r="G213" s="59">
        <v>41970</v>
      </c>
      <c r="H213" s="59">
        <v>41975</v>
      </c>
      <c r="I213" s="1131"/>
      <c r="J213" s="1485">
        <v>42002</v>
      </c>
      <c r="K213" s="140" t="s">
        <v>5602</v>
      </c>
      <c r="L213" s="52" t="s">
        <v>5603</v>
      </c>
      <c r="M213" s="35" t="s">
        <v>5082</v>
      </c>
      <c r="N213" s="35" t="s">
        <v>89</v>
      </c>
      <c r="O213" s="310">
        <v>42001</v>
      </c>
      <c r="P213" s="176">
        <v>42001</v>
      </c>
      <c r="Q213" s="1150" t="s">
        <v>106</v>
      </c>
      <c r="R213" s="151" t="s">
        <v>1459</v>
      </c>
      <c r="S213" s="195"/>
      <c r="T213" s="185"/>
      <c r="W213" s="186"/>
      <c r="X213" s="186"/>
      <c r="Y213" s="186"/>
      <c r="Z213" s="186"/>
      <c r="AA213" s="186"/>
      <c r="AB213" s="186"/>
    </row>
    <row r="214" s="10" customFormat="1" ht="18" customHeight="1" spans="1:28">
      <c r="A214" s="35">
        <v>212</v>
      </c>
      <c r="B214" s="149" t="s">
        <v>5390</v>
      </c>
      <c r="C214" s="35" t="s">
        <v>5283</v>
      </c>
      <c r="D214" s="52" t="s">
        <v>480</v>
      </c>
      <c r="E214" s="322">
        <v>292300</v>
      </c>
      <c r="F214" s="152" t="s">
        <v>5604</v>
      </c>
      <c r="G214" s="59">
        <v>42005</v>
      </c>
      <c r="H214" s="59">
        <v>42015</v>
      </c>
      <c r="I214" s="1131"/>
      <c r="J214" s="1485">
        <v>42094</v>
      </c>
      <c r="K214" s="140"/>
      <c r="L214" s="52" t="s">
        <v>5605</v>
      </c>
      <c r="M214" s="35" t="s">
        <v>5156</v>
      </c>
      <c r="N214" s="35" t="s">
        <v>59</v>
      </c>
      <c r="O214" s="310">
        <v>42323</v>
      </c>
      <c r="P214" s="176">
        <v>42026</v>
      </c>
      <c r="Q214" s="1150" t="s">
        <v>47</v>
      </c>
      <c r="R214" s="151" t="s">
        <v>2489</v>
      </c>
      <c r="S214" s="195"/>
      <c r="T214" s="185"/>
      <c r="W214" s="186"/>
      <c r="X214" s="186"/>
      <c r="Y214" s="186"/>
      <c r="Z214" s="186"/>
      <c r="AA214" s="186"/>
      <c r="AB214" s="186"/>
    </row>
    <row r="215" s="10" customFormat="1" ht="18" customHeight="1" spans="1:28">
      <c r="A215" s="35">
        <v>213</v>
      </c>
      <c r="B215" s="149" t="s">
        <v>5419</v>
      </c>
      <c r="C215" s="35" t="s">
        <v>5005</v>
      </c>
      <c r="D215" s="52" t="s">
        <v>480</v>
      </c>
      <c r="E215" s="322">
        <v>336300</v>
      </c>
      <c r="F215" s="1498" t="s">
        <v>5606</v>
      </c>
      <c r="G215" s="59">
        <v>41991</v>
      </c>
      <c r="H215" s="59">
        <v>41997</v>
      </c>
      <c r="I215" s="1131" t="s">
        <v>5607</v>
      </c>
      <c r="J215" s="1485">
        <v>42094</v>
      </c>
      <c r="K215" s="140"/>
      <c r="L215" s="52" t="s">
        <v>2997</v>
      </c>
      <c r="M215" s="35" t="s">
        <v>912</v>
      </c>
      <c r="N215" s="35" t="s">
        <v>84</v>
      </c>
      <c r="O215" s="310">
        <v>42032</v>
      </c>
      <c r="P215" s="176">
        <v>42033</v>
      </c>
      <c r="Q215" s="1150" t="s">
        <v>5398</v>
      </c>
      <c r="R215" s="151" t="s">
        <v>1536</v>
      </c>
      <c r="S215" s="195"/>
      <c r="T215" s="185"/>
      <c r="W215" s="186"/>
      <c r="X215" s="186"/>
      <c r="Y215" s="186"/>
      <c r="Z215" s="186"/>
      <c r="AA215" s="186"/>
      <c r="AB215" s="186"/>
    </row>
    <row r="216" s="1" customFormat="1" ht="20.25" customHeight="1" spans="1:28">
      <c r="A216" s="35">
        <v>214</v>
      </c>
      <c r="B216" s="1164" t="s">
        <v>5390</v>
      </c>
      <c r="C216" s="322" t="s">
        <v>5283</v>
      </c>
      <c r="D216" s="52" t="s">
        <v>480</v>
      </c>
      <c r="E216" s="322">
        <v>292300</v>
      </c>
      <c r="F216" s="152" t="s">
        <v>5608</v>
      </c>
      <c r="G216" s="59">
        <v>42000</v>
      </c>
      <c r="H216" s="59">
        <v>42008</v>
      </c>
      <c r="I216" s="1131" t="s">
        <v>5609</v>
      </c>
      <c r="J216" s="1485">
        <v>42094</v>
      </c>
      <c r="K216" s="140"/>
      <c r="L216" s="52" t="s">
        <v>5610</v>
      </c>
      <c r="M216" s="55" t="s">
        <v>5103</v>
      </c>
      <c r="N216" s="1162" t="s">
        <v>84</v>
      </c>
      <c r="O216" s="323">
        <v>42044</v>
      </c>
      <c r="P216" s="1323">
        <v>42044</v>
      </c>
      <c r="Q216" s="274" t="s">
        <v>106</v>
      </c>
      <c r="R216" s="188" t="s">
        <v>5611</v>
      </c>
      <c r="S216" s="1507"/>
      <c r="T216" s="1508"/>
      <c r="U216" s="1500"/>
      <c r="W216" s="602"/>
      <c r="X216" s="602"/>
      <c r="Y216" s="602"/>
      <c r="Z216" s="602"/>
      <c r="AA216" s="602"/>
      <c r="AB216" s="602"/>
    </row>
    <row r="217" s="1" customFormat="1" ht="20.25" customHeight="1" spans="1:28">
      <c r="A217" s="35">
        <v>215</v>
      </c>
      <c r="B217" s="1164" t="s">
        <v>5390</v>
      </c>
      <c r="C217" s="322" t="s">
        <v>5283</v>
      </c>
      <c r="D217" s="48" t="s">
        <v>480</v>
      </c>
      <c r="E217" s="35">
        <v>292300</v>
      </c>
      <c r="F217" s="151" t="s">
        <v>5612</v>
      </c>
      <c r="G217" s="64">
        <v>42005</v>
      </c>
      <c r="H217" s="64">
        <v>42015</v>
      </c>
      <c r="I217" s="1131"/>
      <c r="J217" s="1485">
        <v>42094</v>
      </c>
      <c r="K217" s="140"/>
      <c r="L217" s="43" t="s">
        <v>5613</v>
      </c>
      <c r="M217" s="43" t="s">
        <v>5342</v>
      </c>
      <c r="N217" s="102" t="s">
        <v>59</v>
      </c>
      <c r="O217" s="103">
        <v>42366</v>
      </c>
      <c r="P217" s="1323">
        <v>42016</v>
      </c>
      <c r="Q217" s="274" t="s">
        <v>1447</v>
      </c>
      <c r="R217" s="1335" t="s">
        <v>830</v>
      </c>
      <c r="S217" s="1507"/>
      <c r="T217" s="1508"/>
      <c r="U217" s="1500"/>
      <c r="W217" s="602"/>
      <c r="X217" s="602"/>
      <c r="Y217" s="602"/>
      <c r="Z217" s="602"/>
      <c r="AA217" s="602"/>
      <c r="AB217" s="602"/>
    </row>
    <row r="218" s="1" customFormat="1" ht="20.25" customHeight="1" spans="1:28">
      <c r="A218" s="35">
        <v>216</v>
      </c>
      <c r="B218" s="1164" t="s">
        <v>5390</v>
      </c>
      <c r="C218" s="322" t="s">
        <v>5283</v>
      </c>
      <c r="D218" s="48" t="s">
        <v>480</v>
      </c>
      <c r="E218" s="35">
        <v>292300</v>
      </c>
      <c r="F218" s="151" t="s">
        <v>5614</v>
      </c>
      <c r="G218" s="64">
        <v>42005</v>
      </c>
      <c r="H218" s="64">
        <v>42015</v>
      </c>
      <c r="I218" s="1131"/>
      <c r="J218" s="1485">
        <v>42094</v>
      </c>
      <c r="K218" s="140"/>
      <c r="L218" s="52" t="s">
        <v>5615</v>
      </c>
      <c r="M218" s="55" t="s">
        <v>5479</v>
      </c>
      <c r="N218" s="1162" t="s">
        <v>89</v>
      </c>
      <c r="O218" s="323">
        <v>42310</v>
      </c>
      <c r="P218" s="1323">
        <v>42046</v>
      </c>
      <c r="Q218" s="274" t="s">
        <v>106</v>
      </c>
      <c r="R218" s="188" t="s">
        <v>850</v>
      </c>
      <c r="S218" s="1507"/>
      <c r="T218" s="1508"/>
      <c r="U218" s="1500"/>
      <c r="W218" s="602"/>
      <c r="X218" s="602"/>
      <c r="Y218" s="602"/>
      <c r="Z218" s="602"/>
      <c r="AA218" s="602"/>
      <c r="AB218" s="602"/>
    </row>
    <row r="219" s="12" customFormat="1" ht="18" customHeight="1" spans="1:28">
      <c r="A219" s="35">
        <v>217</v>
      </c>
      <c r="B219" s="821"/>
      <c r="C219" s="35" t="s">
        <v>5005</v>
      </c>
      <c r="D219" s="52" t="s">
        <v>5616</v>
      </c>
      <c r="E219" s="322">
        <v>336300</v>
      </c>
      <c r="F219" s="1498" t="s">
        <v>5617</v>
      </c>
      <c r="G219" s="59">
        <v>41984</v>
      </c>
      <c r="H219" s="59">
        <v>41994</v>
      </c>
      <c r="I219" s="1131" t="s">
        <v>5607</v>
      </c>
      <c r="J219" s="1485">
        <v>42094</v>
      </c>
      <c r="K219" s="140" t="s">
        <v>52</v>
      </c>
      <c r="L219" s="53" t="s">
        <v>5618</v>
      </c>
      <c r="M219" s="322" t="s">
        <v>912</v>
      </c>
      <c r="N219" s="322" t="s">
        <v>89</v>
      </c>
      <c r="O219" s="323">
        <v>42068</v>
      </c>
      <c r="P219" s="182">
        <v>42068</v>
      </c>
      <c r="Q219" s="1330" t="s">
        <v>5398</v>
      </c>
      <c r="R219" s="247" t="s">
        <v>855</v>
      </c>
      <c r="S219" s="244"/>
      <c r="T219" s="1509"/>
      <c r="U219" s="88"/>
      <c r="W219" s="191"/>
      <c r="X219" s="191"/>
      <c r="Y219" s="191"/>
      <c r="Z219" s="191"/>
      <c r="AA219" s="191"/>
      <c r="AB219" s="191"/>
    </row>
    <row r="220" s="1" customFormat="1" ht="24" customHeight="1" spans="1:28">
      <c r="A220" s="35">
        <v>218</v>
      </c>
      <c r="B220" s="1164"/>
      <c r="C220" s="1162" t="s">
        <v>5534</v>
      </c>
      <c r="D220" s="52" t="s">
        <v>480</v>
      </c>
      <c r="E220" s="322">
        <v>318500</v>
      </c>
      <c r="F220" s="152" t="s">
        <v>5619</v>
      </c>
      <c r="G220" s="59">
        <v>41991</v>
      </c>
      <c r="H220" s="59">
        <v>41997</v>
      </c>
      <c r="I220" s="946" t="s">
        <v>5620</v>
      </c>
      <c r="J220" s="1485">
        <v>42094</v>
      </c>
      <c r="K220" s="355" t="s">
        <v>52</v>
      </c>
      <c r="L220" s="284" t="s">
        <v>5621</v>
      </c>
      <c r="M220" s="284" t="s">
        <v>5622</v>
      </c>
      <c r="N220" s="140" t="s">
        <v>744</v>
      </c>
      <c r="O220" s="921">
        <v>42067</v>
      </c>
      <c r="P220" s="1133">
        <v>42067</v>
      </c>
      <c r="Q220" s="280" t="s">
        <v>106</v>
      </c>
      <c r="R220" s="1335" t="s">
        <v>859</v>
      </c>
      <c r="S220" s="1507">
        <v>284393</v>
      </c>
      <c r="T220" s="1508"/>
      <c r="U220" s="1500"/>
      <c r="W220" s="602"/>
      <c r="X220" s="602"/>
      <c r="Y220" s="602"/>
      <c r="Z220" s="602"/>
      <c r="AA220" s="602"/>
      <c r="AB220" s="602"/>
    </row>
    <row r="221" s="1" customFormat="1" ht="20.25" customHeight="1" spans="1:28">
      <c r="A221" s="35">
        <v>219</v>
      </c>
      <c r="B221" s="1164" t="s">
        <v>5390</v>
      </c>
      <c r="C221" s="322" t="s">
        <v>5283</v>
      </c>
      <c r="D221" s="48" t="s">
        <v>480</v>
      </c>
      <c r="E221" s="35">
        <v>292300</v>
      </c>
      <c r="F221" s="151" t="s">
        <v>5623</v>
      </c>
      <c r="G221" s="64">
        <v>42005</v>
      </c>
      <c r="H221" s="64">
        <v>42015</v>
      </c>
      <c r="I221" s="1131"/>
      <c r="J221" s="1485">
        <v>42094</v>
      </c>
      <c r="K221" s="140" t="s">
        <v>5624</v>
      </c>
      <c r="L221" s="55" t="s">
        <v>5625</v>
      </c>
      <c r="M221" s="55" t="s">
        <v>114</v>
      </c>
      <c r="N221" s="1162" t="s">
        <v>59</v>
      </c>
      <c r="O221" s="323">
        <v>42317</v>
      </c>
      <c r="P221" s="1323">
        <v>42016</v>
      </c>
      <c r="Q221" s="274" t="s">
        <v>1447</v>
      </c>
      <c r="R221" s="1335" t="s">
        <v>5626</v>
      </c>
      <c r="S221" s="1507"/>
      <c r="T221" s="1508"/>
      <c r="U221" s="1500"/>
      <c r="W221" s="602"/>
      <c r="X221" s="602"/>
      <c r="Y221" s="602"/>
      <c r="Z221" s="602"/>
      <c r="AA221" s="602"/>
      <c r="AB221" s="602"/>
    </row>
    <row r="222" s="12" customFormat="1" ht="18" customHeight="1" spans="1:28">
      <c r="A222" s="35">
        <v>220</v>
      </c>
      <c r="B222" s="821"/>
      <c r="C222" s="35" t="s">
        <v>5005</v>
      </c>
      <c r="D222" s="52" t="s">
        <v>480</v>
      </c>
      <c r="E222" s="322">
        <v>336300</v>
      </c>
      <c r="F222" s="1498" t="s">
        <v>5627</v>
      </c>
      <c r="G222" s="59">
        <v>41967</v>
      </c>
      <c r="H222" s="59">
        <v>41984</v>
      </c>
      <c r="I222" s="1131" t="s">
        <v>5607</v>
      </c>
      <c r="J222" s="1485">
        <v>42094</v>
      </c>
      <c r="K222" s="140" t="s">
        <v>52</v>
      </c>
      <c r="L222" s="52" t="s">
        <v>5401</v>
      </c>
      <c r="M222" s="322" t="s">
        <v>912</v>
      </c>
      <c r="N222" s="322" t="s">
        <v>89</v>
      </c>
      <c r="O222" s="323">
        <v>42071</v>
      </c>
      <c r="P222" s="182">
        <v>42072</v>
      </c>
      <c r="Q222" s="1330" t="s">
        <v>5398</v>
      </c>
      <c r="R222" s="246" t="s">
        <v>862</v>
      </c>
      <c r="S222" s="244"/>
      <c r="T222" s="1509"/>
      <c r="U222" s="88"/>
      <c r="W222" s="191"/>
      <c r="X222" s="191"/>
      <c r="Y222" s="191"/>
      <c r="Z222" s="191"/>
      <c r="AA222" s="191"/>
      <c r="AB222" s="191"/>
    </row>
    <row r="223" s="1" customFormat="1" ht="24" customHeight="1" spans="1:28">
      <c r="A223" s="35">
        <v>221</v>
      </c>
      <c r="B223" s="1164" t="s">
        <v>5419</v>
      </c>
      <c r="C223" s="1162" t="s">
        <v>5005</v>
      </c>
      <c r="D223" s="48" t="s">
        <v>5041</v>
      </c>
      <c r="E223" s="35">
        <f>336300+2000</f>
        <v>338300</v>
      </c>
      <c r="F223" s="151" t="s">
        <v>5628</v>
      </c>
      <c r="G223" s="64">
        <v>41963</v>
      </c>
      <c r="H223" s="64">
        <v>41972</v>
      </c>
      <c r="I223" s="946" t="s">
        <v>5629</v>
      </c>
      <c r="J223" s="1485">
        <v>42094</v>
      </c>
      <c r="K223" s="355" t="s">
        <v>52</v>
      </c>
      <c r="L223" s="242" t="s">
        <v>5630</v>
      </c>
      <c r="M223" s="242" t="s">
        <v>5156</v>
      </c>
      <c r="N223" s="88" t="s">
        <v>59</v>
      </c>
      <c r="O223" s="174">
        <v>42078</v>
      </c>
      <c r="P223" s="182">
        <v>42078</v>
      </c>
      <c r="Q223" s="277" t="s">
        <v>1447</v>
      </c>
      <c r="R223" s="1335" t="s">
        <v>1619</v>
      </c>
      <c r="S223" s="1507"/>
      <c r="T223" s="1508"/>
      <c r="U223" s="1500"/>
      <c r="W223" s="602"/>
      <c r="X223" s="602"/>
      <c r="Y223" s="602"/>
      <c r="Z223" s="602"/>
      <c r="AA223" s="602"/>
      <c r="AB223" s="602"/>
    </row>
    <row r="224" s="12" customFormat="1" ht="18" customHeight="1" spans="1:28">
      <c r="A224" s="35">
        <v>228</v>
      </c>
      <c r="B224" s="821"/>
      <c r="C224" s="35" t="s">
        <v>5005</v>
      </c>
      <c r="D224" s="52" t="s">
        <v>5193</v>
      </c>
      <c r="E224" s="322">
        <v>336300</v>
      </c>
      <c r="F224" s="1498" t="s">
        <v>5631</v>
      </c>
      <c r="G224" s="59">
        <v>41991</v>
      </c>
      <c r="H224" s="59">
        <v>41997</v>
      </c>
      <c r="I224" s="1131" t="s">
        <v>5607</v>
      </c>
      <c r="J224" s="328">
        <v>42094</v>
      </c>
      <c r="K224" s="731" t="s">
        <v>52</v>
      </c>
      <c r="L224" s="52" t="s">
        <v>5632</v>
      </c>
      <c r="M224" s="52" t="s">
        <v>5044</v>
      </c>
      <c r="N224" s="35" t="s">
        <v>59</v>
      </c>
      <c r="O224" s="323">
        <v>42028</v>
      </c>
      <c r="P224" s="182">
        <v>42028</v>
      </c>
      <c r="Q224" s="1330" t="s">
        <v>1447</v>
      </c>
      <c r="R224" s="247" t="s">
        <v>1637</v>
      </c>
      <c r="S224" s="244"/>
      <c r="T224" s="1509"/>
      <c r="U224" s="88"/>
      <c r="W224" s="191"/>
      <c r="X224" s="191"/>
      <c r="Y224" s="191"/>
      <c r="Z224" s="191"/>
      <c r="AA224" s="191"/>
      <c r="AB224" s="191"/>
    </row>
    <row r="225" s="1" customFormat="1" ht="24" customHeight="1" spans="1:28">
      <c r="A225" s="35">
        <v>222</v>
      </c>
      <c r="B225" s="1164" t="s">
        <v>5385</v>
      </c>
      <c r="C225" s="1162" t="s">
        <v>5534</v>
      </c>
      <c r="D225" s="52" t="s">
        <v>480</v>
      </c>
      <c r="E225" s="322">
        <v>318500</v>
      </c>
      <c r="F225" s="152" t="s">
        <v>5633</v>
      </c>
      <c r="G225" s="59">
        <v>41991</v>
      </c>
      <c r="H225" s="59">
        <v>41997</v>
      </c>
      <c r="I225" s="946"/>
      <c r="J225" s="1485">
        <v>42122</v>
      </c>
      <c r="K225" s="355" t="s">
        <v>52</v>
      </c>
      <c r="L225" s="43" t="s">
        <v>5634</v>
      </c>
      <c r="M225" s="43" t="s">
        <v>5635</v>
      </c>
      <c r="N225" s="88" t="s">
        <v>5636</v>
      </c>
      <c r="O225" s="174">
        <v>42083</v>
      </c>
      <c r="P225" s="182">
        <v>42084</v>
      </c>
      <c r="Q225" s="244" t="s">
        <v>106</v>
      </c>
      <c r="R225" s="1500" t="s">
        <v>5637</v>
      </c>
      <c r="S225" s="1507"/>
      <c r="T225" s="1500"/>
      <c r="U225" s="1500"/>
      <c r="W225" s="602"/>
      <c r="X225" s="602"/>
      <c r="Y225" s="602"/>
      <c r="Z225" s="602"/>
      <c r="AA225" s="602"/>
      <c r="AB225" s="602"/>
    </row>
    <row r="226" s="1" customFormat="1" ht="24" customHeight="1" spans="1:28">
      <c r="A226" s="35">
        <v>223</v>
      </c>
      <c r="B226" s="1164" t="s">
        <v>5385</v>
      </c>
      <c r="C226" s="1162" t="s">
        <v>5534</v>
      </c>
      <c r="D226" s="48" t="s">
        <v>480</v>
      </c>
      <c r="E226" s="35">
        <v>318500</v>
      </c>
      <c r="F226" s="151" t="s">
        <v>5638</v>
      </c>
      <c r="G226" s="64">
        <v>42075</v>
      </c>
      <c r="H226" s="64">
        <v>42084</v>
      </c>
      <c r="I226" s="946"/>
      <c r="J226" s="1485">
        <v>42122</v>
      </c>
      <c r="K226" s="355" t="s">
        <v>52</v>
      </c>
      <c r="L226" s="242" t="s">
        <v>5639</v>
      </c>
      <c r="M226" s="242" t="s">
        <v>5640</v>
      </c>
      <c r="N226" s="88" t="s">
        <v>5636</v>
      </c>
      <c r="O226" s="174">
        <v>42087</v>
      </c>
      <c r="P226" s="182">
        <v>42087</v>
      </c>
      <c r="Q226" s="277" t="s">
        <v>106</v>
      </c>
      <c r="R226" s="1335" t="s">
        <v>5641</v>
      </c>
      <c r="S226" s="1507"/>
      <c r="T226" s="1508"/>
      <c r="U226" s="1500"/>
      <c r="W226" s="602"/>
      <c r="X226" s="602"/>
      <c r="Y226" s="602"/>
      <c r="Z226" s="602"/>
      <c r="AA226" s="602"/>
      <c r="AB226" s="602"/>
    </row>
    <row r="227" s="1" customFormat="1" ht="24" customHeight="1" spans="1:28">
      <c r="A227" s="35">
        <v>224</v>
      </c>
      <c r="B227" s="1164" t="s">
        <v>5385</v>
      </c>
      <c r="C227" s="1162" t="s">
        <v>5534</v>
      </c>
      <c r="D227" s="48" t="s">
        <v>480</v>
      </c>
      <c r="E227" s="35">
        <v>318500</v>
      </c>
      <c r="F227" s="151" t="s">
        <v>5642</v>
      </c>
      <c r="G227" s="64">
        <v>42075</v>
      </c>
      <c r="H227" s="64">
        <v>42084</v>
      </c>
      <c r="I227" s="1501" t="s">
        <v>5643</v>
      </c>
      <c r="J227" s="1485">
        <v>42122</v>
      </c>
      <c r="K227" s="355" t="s">
        <v>52</v>
      </c>
      <c r="L227" s="284" t="s">
        <v>5644</v>
      </c>
      <c r="M227" s="284" t="s">
        <v>5645</v>
      </c>
      <c r="N227" s="140" t="s">
        <v>801</v>
      </c>
      <c r="O227" s="921">
        <v>42091</v>
      </c>
      <c r="P227" s="1133">
        <v>42091</v>
      </c>
      <c r="Q227" s="280" t="s">
        <v>106</v>
      </c>
      <c r="R227" s="247" t="s">
        <v>5646</v>
      </c>
      <c r="S227" s="1507"/>
      <c r="T227" s="1508"/>
      <c r="U227" s="1500"/>
      <c r="W227" s="602"/>
      <c r="X227" s="602"/>
      <c r="Y227" s="602"/>
      <c r="Z227" s="602"/>
      <c r="AA227" s="602"/>
      <c r="AB227" s="602"/>
    </row>
    <row r="228" s="12" customFormat="1" ht="18" customHeight="1" spans="1:28">
      <c r="A228" s="35">
        <v>225</v>
      </c>
      <c r="B228" s="821"/>
      <c r="C228" s="35" t="s">
        <v>5005</v>
      </c>
      <c r="D228" s="52" t="s">
        <v>5193</v>
      </c>
      <c r="E228" s="322">
        <v>336300</v>
      </c>
      <c r="F228" s="151" t="s">
        <v>5647</v>
      </c>
      <c r="G228" s="59">
        <v>41989</v>
      </c>
      <c r="H228" s="59">
        <v>41996</v>
      </c>
      <c r="I228" s="1131"/>
      <c r="J228" s="1485">
        <v>42122</v>
      </c>
      <c r="K228" s="731" t="s">
        <v>52</v>
      </c>
      <c r="L228" s="43" t="s">
        <v>5648</v>
      </c>
      <c r="M228" s="43" t="s">
        <v>657</v>
      </c>
      <c r="N228" s="322" t="s">
        <v>84</v>
      </c>
      <c r="O228" s="323">
        <v>42076</v>
      </c>
      <c r="P228" s="182">
        <v>42076</v>
      </c>
      <c r="Q228" s="1330" t="s">
        <v>5398</v>
      </c>
      <c r="R228" s="247" t="s">
        <v>909</v>
      </c>
      <c r="S228" s="244"/>
      <c r="T228" s="1509"/>
      <c r="U228" s="88"/>
      <c r="W228" s="191"/>
      <c r="X228" s="191"/>
      <c r="Y228" s="191"/>
      <c r="Z228" s="191"/>
      <c r="AA228" s="191"/>
      <c r="AB228" s="191"/>
    </row>
    <row r="229" s="10" customFormat="1" ht="18" customHeight="1" spans="1:28">
      <c r="A229" s="35">
        <v>226</v>
      </c>
      <c r="B229" s="149" t="s">
        <v>5419</v>
      </c>
      <c r="C229" s="35" t="s">
        <v>5005</v>
      </c>
      <c r="D229" s="52" t="s">
        <v>5097</v>
      </c>
      <c r="E229" s="322">
        <v>336300</v>
      </c>
      <c r="F229" s="151" t="s">
        <v>5649</v>
      </c>
      <c r="G229" s="59">
        <v>41989</v>
      </c>
      <c r="H229" s="59">
        <v>41996</v>
      </c>
      <c r="I229" s="1131"/>
      <c r="J229" s="1485">
        <v>42122</v>
      </c>
      <c r="K229" s="731" t="s">
        <v>52</v>
      </c>
      <c r="L229" s="284" t="s">
        <v>5650</v>
      </c>
      <c r="M229" s="159" t="s">
        <v>5651</v>
      </c>
      <c r="N229" s="159" t="s">
        <v>801</v>
      </c>
      <c r="O229" s="160">
        <v>42091</v>
      </c>
      <c r="P229" s="161">
        <v>42091</v>
      </c>
      <c r="Q229" s="85" t="s">
        <v>106</v>
      </c>
      <c r="R229" s="247" t="s">
        <v>909</v>
      </c>
      <c r="S229" s="175"/>
      <c r="T229" s="1156"/>
      <c r="U229" s="97"/>
      <c r="W229" s="186"/>
      <c r="X229" s="186"/>
      <c r="Y229" s="186"/>
      <c r="Z229" s="186"/>
      <c r="AA229" s="186"/>
      <c r="AB229" s="186"/>
    </row>
    <row r="230" s="12" customFormat="1" ht="18" customHeight="1" spans="1:28">
      <c r="A230" s="35">
        <v>227</v>
      </c>
      <c r="B230" s="149" t="s">
        <v>5419</v>
      </c>
      <c r="C230" s="35" t="s">
        <v>5005</v>
      </c>
      <c r="D230" s="52" t="s">
        <v>480</v>
      </c>
      <c r="E230" s="322">
        <v>336300</v>
      </c>
      <c r="F230" s="151" t="s">
        <v>5652</v>
      </c>
      <c r="G230" s="59">
        <v>41967</v>
      </c>
      <c r="H230" s="59">
        <v>41984</v>
      </c>
      <c r="I230" s="1502"/>
      <c r="J230" s="1485">
        <v>42122</v>
      </c>
      <c r="K230" s="731" t="s">
        <v>52</v>
      </c>
      <c r="L230" s="43" t="s">
        <v>5653</v>
      </c>
      <c r="M230" s="43" t="s">
        <v>1768</v>
      </c>
      <c r="N230" s="322" t="s">
        <v>84</v>
      </c>
      <c r="O230" s="323">
        <v>42106</v>
      </c>
      <c r="P230" s="182">
        <v>42106</v>
      </c>
      <c r="Q230" s="1330" t="s">
        <v>106</v>
      </c>
      <c r="R230" s="247" t="s">
        <v>5654</v>
      </c>
      <c r="S230" s="244"/>
      <c r="T230" s="1509"/>
      <c r="U230" s="88"/>
      <c r="W230" s="191"/>
      <c r="X230" s="191"/>
      <c r="Y230" s="191"/>
      <c r="Z230" s="191"/>
      <c r="AA230" s="191"/>
      <c r="AB230" s="191"/>
    </row>
    <row r="231" s="1" customFormat="1" ht="24" customHeight="1" spans="1:28">
      <c r="A231" s="35">
        <v>228</v>
      </c>
      <c r="B231" s="1164" t="s">
        <v>5385</v>
      </c>
      <c r="C231" s="1162" t="s">
        <v>5534</v>
      </c>
      <c r="D231" s="48" t="s">
        <v>480</v>
      </c>
      <c r="E231" s="35">
        <v>318500</v>
      </c>
      <c r="F231" s="151" t="s">
        <v>5655</v>
      </c>
      <c r="G231" s="64">
        <v>42075</v>
      </c>
      <c r="H231" s="64">
        <v>42084</v>
      </c>
      <c r="I231" s="1501" t="s">
        <v>5643</v>
      </c>
      <c r="J231" s="1485">
        <v>42122</v>
      </c>
      <c r="K231" s="355"/>
      <c r="L231" s="284" t="s">
        <v>5656</v>
      </c>
      <c r="M231" s="284" t="s">
        <v>5657</v>
      </c>
      <c r="N231" s="140" t="s">
        <v>744</v>
      </c>
      <c r="O231" s="921">
        <v>42092</v>
      </c>
      <c r="P231" s="1133">
        <v>42093</v>
      </c>
      <c r="Q231" s="280" t="s">
        <v>5398</v>
      </c>
      <c r="R231" s="247" t="s">
        <v>913</v>
      </c>
      <c r="S231" s="1507"/>
      <c r="T231" s="1508"/>
      <c r="U231" s="1500"/>
      <c r="W231" s="602"/>
      <c r="X231" s="602"/>
      <c r="Y231" s="602"/>
      <c r="Z231" s="602"/>
      <c r="AA231" s="602"/>
      <c r="AB231" s="602"/>
    </row>
    <row r="232" s="12" customFormat="1" ht="18" customHeight="1" spans="1:28">
      <c r="A232" s="35">
        <v>229</v>
      </c>
      <c r="B232" s="149" t="s">
        <v>5419</v>
      </c>
      <c r="C232" s="35" t="s">
        <v>5005</v>
      </c>
      <c r="D232" s="52" t="s">
        <v>480</v>
      </c>
      <c r="E232" s="322">
        <v>336300</v>
      </c>
      <c r="F232" s="151" t="s">
        <v>5658</v>
      </c>
      <c r="G232" s="59">
        <v>41991</v>
      </c>
      <c r="H232" s="59">
        <v>41997</v>
      </c>
      <c r="I232" s="201" t="s">
        <v>5659</v>
      </c>
      <c r="J232" s="1485">
        <v>42122</v>
      </c>
      <c r="K232" s="1503" t="s">
        <v>52</v>
      </c>
      <c r="L232" s="88" t="s">
        <v>5660</v>
      </c>
      <c r="M232" s="322" t="s">
        <v>5278</v>
      </c>
      <c r="N232" s="322" t="s">
        <v>59</v>
      </c>
      <c r="O232" s="323">
        <v>42106</v>
      </c>
      <c r="P232" s="182">
        <v>42107</v>
      </c>
      <c r="Q232" s="1330"/>
      <c r="R232" s="247" t="s">
        <v>5661</v>
      </c>
      <c r="S232" s="244"/>
      <c r="T232" s="1509"/>
      <c r="U232" s="88"/>
      <c r="W232" s="191"/>
      <c r="X232" s="191"/>
      <c r="Y232" s="191"/>
      <c r="Z232" s="191"/>
      <c r="AA232" s="191"/>
      <c r="AB232" s="191"/>
    </row>
    <row r="233" s="10" customFormat="1" ht="63" customHeight="1" spans="1:28">
      <c r="A233" s="35">
        <v>230</v>
      </c>
      <c r="B233" s="149" t="s">
        <v>5419</v>
      </c>
      <c r="C233" s="35" t="s">
        <v>5005</v>
      </c>
      <c r="D233" s="52" t="s">
        <v>5041</v>
      </c>
      <c r="E233" s="322">
        <f>336300+18960</f>
        <v>355260</v>
      </c>
      <c r="F233" s="151" t="s">
        <v>5662</v>
      </c>
      <c r="G233" s="59">
        <v>41970</v>
      </c>
      <c r="H233" s="59">
        <v>41979</v>
      </c>
      <c r="I233" s="1131" t="s">
        <v>5663</v>
      </c>
      <c r="J233" s="1485">
        <v>42122</v>
      </c>
      <c r="K233" s="1503" t="s">
        <v>52</v>
      </c>
      <c r="L233" s="52" t="s">
        <v>5664</v>
      </c>
      <c r="M233" s="322" t="s">
        <v>5103</v>
      </c>
      <c r="N233" s="322" t="s">
        <v>84</v>
      </c>
      <c r="O233" s="323">
        <v>42106</v>
      </c>
      <c r="P233" s="182">
        <v>42106</v>
      </c>
      <c r="Q233" s="1330" t="s">
        <v>47</v>
      </c>
      <c r="R233" s="247" t="s">
        <v>5665</v>
      </c>
      <c r="S233" s="175"/>
      <c r="T233" s="1156"/>
      <c r="U233" s="97"/>
      <c r="W233" s="186"/>
      <c r="X233" s="186"/>
      <c r="Y233" s="186"/>
      <c r="Z233" s="186"/>
      <c r="AA233" s="186"/>
      <c r="AB233" s="186"/>
    </row>
    <row r="234" s="12" customFormat="1" ht="18" customHeight="1" spans="1:28">
      <c r="A234" s="35">
        <v>231</v>
      </c>
      <c r="B234" s="149" t="s">
        <v>5390</v>
      </c>
      <c r="C234" s="35" t="s">
        <v>5666</v>
      </c>
      <c r="D234" s="52" t="s">
        <v>5097</v>
      </c>
      <c r="E234" s="322">
        <v>292300</v>
      </c>
      <c r="F234" s="151" t="s">
        <v>5667</v>
      </c>
      <c r="G234" s="59">
        <v>42115</v>
      </c>
      <c r="H234" s="59">
        <v>42129</v>
      </c>
      <c r="I234" s="201"/>
      <c r="J234" s="1485">
        <v>42152</v>
      </c>
      <c r="K234" s="1503"/>
      <c r="L234" s="88" t="s">
        <v>5668</v>
      </c>
      <c r="M234" s="322" t="s">
        <v>698</v>
      </c>
      <c r="N234" s="322" t="s">
        <v>84</v>
      </c>
      <c r="O234" s="323">
        <v>42120</v>
      </c>
      <c r="P234" s="182">
        <v>42120</v>
      </c>
      <c r="Q234" s="1330" t="s">
        <v>1447</v>
      </c>
      <c r="R234" s="247" t="s">
        <v>5669</v>
      </c>
      <c r="S234" s="244"/>
      <c r="T234" s="1509"/>
      <c r="U234" s="88"/>
      <c r="W234" s="191"/>
      <c r="X234" s="191"/>
      <c r="Y234" s="191"/>
      <c r="Z234" s="191"/>
      <c r="AA234" s="191"/>
      <c r="AB234" s="191"/>
    </row>
    <row r="235" s="12" customFormat="1" ht="18" customHeight="1" spans="1:28">
      <c r="A235" s="35">
        <v>232</v>
      </c>
      <c r="B235" s="149" t="s">
        <v>5419</v>
      </c>
      <c r="C235" s="35" t="s">
        <v>5005</v>
      </c>
      <c r="D235" s="52" t="s">
        <v>480</v>
      </c>
      <c r="E235" s="322">
        <v>336300</v>
      </c>
      <c r="F235" s="151" t="s">
        <v>5670</v>
      </c>
      <c r="G235" s="59">
        <v>41989</v>
      </c>
      <c r="H235" s="59">
        <v>41999</v>
      </c>
      <c r="I235" s="201"/>
      <c r="J235" s="1485">
        <v>42152</v>
      </c>
      <c r="K235" s="1503" t="s">
        <v>52</v>
      </c>
      <c r="L235" s="88" t="s">
        <v>5671</v>
      </c>
      <c r="M235" s="322" t="s">
        <v>730</v>
      </c>
      <c r="N235" s="322" t="s">
        <v>59</v>
      </c>
      <c r="O235" s="323">
        <v>42124</v>
      </c>
      <c r="P235" s="182">
        <v>42124</v>
      </c>
      <c r="Q235" s="1330" t="s">
        <v>1447</v>
      </c>
      <c r="R235" s="247" t="s">
        <v>5669</v>
      </c>
      <c r="S235" s="244"/>
      <c r="T235" s="1509"/>
      <c r="U235" s="88"/>
      <c r="W235" s="191"/>
      <c r="X235" s="191"/>
      <c r="Y235" s="191"/>
      <c r="Z235" s="191"/>
      <c r="AA235" s="191"/>
      <c r="AB235" s="191"/>
    </row>
    <row r="236" s="1458" customFormat="1" ht="24" customHeight="1" spans="1:28">
      <c r="A236" s="35">
        <v>233</v>
      </c>
      <c r="B236" s="1164" t="s">
        <v>5385</v>
      </c>
      <c r="C236" s="1162" t="s">
        <v>5534</v>
      </c>
      <c r="D236" s="48" t="s">
        <v>5193</v>
      </c>
      <c r="E236" s="35">
        <v>318500</v>
      </c>
      <c r="F236" s="151" t="s">
        <v>5672</v>
      </c>
      <c r="G236" s="64">
        <v>42115</v>
      </c>
      <c r="H236" s="64">
        <v>42129</v>
      </c>
      <c r="J236" s="1485">
        <v>42152</v>
      </c>
      <c r="K236" s="319">
        <v>276300</v>
      </c>
      <c r="L236" s="77" t="s">
        <v>5673</v>
      </c>
      <c r="M236" s="166" t="s">
        <v>1167</v>
      </c>
      <c r="N236" s="159" t="s">
        <v>744</v>
      </c>
      <c r="O236" s="160">
        <v>42120</v>
      </c>
      <c r="P236" s="161">
        <v>42120</v>
      </c>
      <c r="Q236" s="85" t="s">
        <v>106</v>
      </c>
      <c r="R236" s="246" t="s">
        <v>976</v>
      </c>
      <c r="S236" s="1510"/>
      <c r="T236" s="1511"/>
      <c r="U236" s="1512"/>
      <c r="W236" s="606"/>
      <c r="X236" s="606"/>
      <c r="Y236" s="606"/>
      <c r="Z236" s="606"/>
      <c r="AA236" s="606"/>
      <c r="AB236" s="606"/>
    </row>
    <row r="237" s="10" customFormat="1" ht="23.25" customHeight="1" spans="1:28">
      <c r="A237" s="35">
        <v>234</v>
      </c>
      <c r="B237" s="149" t="s">
        <v>5419</v>
      </c>
      <c r="C237" s="35" t="s">
        <v>5005</v>
      </c>
      <c r="D237" s="48" t="s">
        <v>480</v>
      </c>
      <c r="E237" s="35">
        <v>336300</v>
      </c>
      <c r="F237" s="151" t="s">
        <v>5674</v>
      </c>
      <c r="G237" s="64">
        <v>42115</v>
      </c>
      <c r="H237" s="64">
        <v>42129</v>
      </c>
      <c r="I237" s="288" t="s">
        <v>5675</v>
      </c>
      <c r="J237" s="1485">
        <v>42152</v>
      </c>
      <c r="K237" s="159"/>
      <c r="L237" s="97" t="s">
        <v>5676</v>
      </c>
      <c r="M237" s="35" t="s">
        <v>730</v>
      </c>
      <c r="N237" s="35" t="s">
        <v>59</v>
      </c>
      <c r="O237" s="310">
        <v>42126</v>
      </c>
      <c r="P237" s="176">
        <v>42126</v>
      </c>
      <c r="Q237" s="1150" t="s">
        <v>1447</v>
      </c>
      <c r="R237" s="246" t="s">
        <v>976</v>
      </c>
      <c r="S237" s="175"/>
      <c r="T237" s="1156"/>
      <c r="U237" s="97"/>
      <c r="W237" s="186"/>
      <c r="X237" s="186"/>
      <c r="Y237" s="186"/>
      <c r="Z237" s="186"/>
      <c r="AA237" s="186"/>
      <c r="AB237" s="186"/>
    </row>
    <row r="238" s="1" customFormat="1" ht="24" customHeight="1" spans="1:28">
      <c r="A238" s="35">
        <v>235</v>
      </c>
      <c r="B238" s="1164" t="s">
        <v>5385</v>
      </c>
      <c r="C238" s="1162" t="s">
        <v>5534</v>
      </c>
      <c r="D238" s="52" t="s">
        <v>5616</v>
      </c>
      <c r="E238" s="322">
        <v>318500</v>
      </c>
      <c r="F238" s="151" t="s">
        <v>5677</v>
      </c>
      <c r="G238" s="59">
        <v>41985</v>
      </c>
      <c r="H238" s="59">
        <v>41991</v>
      </c>
      <c r="I238" s="946" t="s">
        <v>5678</v>
      </c>
      <c r="J238" s="1485">
        <v>42152</v>
      </c>
      <c r="K238" s="1504" t="s">
        <v>52</v>
      </c>
      <c r="L238" s="274" t="s">
        <v>5679</v>
      </c>
      <c r="M238" s="274" t="s">
        <v>5016</v>
      </c>
      <c r="N238" s="102" t="s">
        <v>89</v>
      </c>
      <c r="O238" s="174">
        <v>42133</v>
      </c>
      <c r="P238" s="182">
        <v>42133</v>
      </c>
      <c r="Q238" s="244" t="s">
        <v>106</v>
      </c>
      <c r="R238" s="247" t="s">
        <v>981</v>
      </c>
      <c r="S238" s="1507"/>
      <c r="T238" s="1508"/>
      <c r="U238" s="1500"/>
      <c r="W238" s="602"/>
      <c r="X238" s="602"/>
      <c r="Y238" s="602"/>
      <c r="Z238" s="602"/>
      <c r="AA238" s="602"/>
      <c r="AB238" s="602"/>
    </row>
    <row r="239" s="1458" customFormat="1" ht="24" customHeight="1" spans="1:28">
      <c r="A239" s="35">
        <v>236</v>
      </c>
      <c r="B239" s="1123"/>
      <c r="C239" s="1162" t="s">
        <v>5534</v>
      </c>
      <c r="D239" s="48" t="s">
        <v>480</v>
      </c>
      <c r="E239" s="35">
        <v>318500</v>
      </c>
      <c r="F239" s="151" t="s">
        <v>5680</v>
      </c>
      <c r="G239" s="64">
        <v>42123</v>
      </c>
      <c r="H239" s="64">
        <v>42139</v>
      </c>
      <c r="I239" s="1505"/>
      <c r="J239" s="1485">
        <v>42152</v>
      </c>
      <c r="K239" s="343"/>
      <c r="L239" s="273" t="s">
        <v>5681</v>
      </c>
      <c r="M239" s="273" t="s">
        <v>5156</v>
      </c>
      <c r="N239" s="97" t="s">
        <v>59</v>
      </c>
      <c r="O239" s="158">
        <v>42116</v>
      </c>
      <c r="P239" s="176">
        <v>42123</v>
      </c>
      <c r="Q239" s="175" t="s">
        <v>47</v>
      </c>
      <c r="R239" s="246" t="s">
        <v>988</v>
      </c>
      <c r="S239" s="1510"/>
      <c r="T239" s="1511"/>
      <c r="U239" s="1512"/>
      <c r="W239" s="606"/>
      <c r="X239" s="606"/>
      <c r="Y239" s="606"/>
      <c r="Z239" s="606"/>
      <c r="AA239" s="606"/>
      <c r="AB239" s="606"/>
    </row>
    <row r="240" s="1458" customFormat="1" ht="24" customHeight="1" spans="1:28">
      <c r="A240" s="35">
        <v>237</v>
      </c>
      <c r="B240" s="1164" t="s">
        <v>5385</v>
      </c>
      <c r="C240" s="1162" t="s">
        <v>5534</v>
      </c>
      <c r="D240" s="48" t="s">
        <v>480</v>
      </c>
      <c r="E240" s="35">
        <v>318500</v>
      </c>
      <c r="F240" s="151" t="s">
        <v>5682</v>
      </c>
      <c r="G240" s="64">
        <v>42123</v>
      </c>
      <c r="H240" s="64">
        <v>42139</v>
      </c>
      <c r="I240" s="1505"/>
      <c r="J240" s="1485">
        <v>42152</v>
      </c>
      <c r="K240" s="343"/>
      <c r="L240" s="273" t="s">
        <v>5683</v>
      </c>
      <c r="M240" s="35" t="s">
        <v>730</v>
      </c>
      <c r="N240" s="35" t="s">
        <v>59</v>
      </c>
      <c r="O240" s="158">
        <v>42134</v>
      </c>
      <c r="P240" s="176">
        <v>42134</v>
      </c>
      <c r="Q240" s="175" t="s">
        <v>106</v>
      </c>
      <c r="R240" s="246" t="s">
        <v>1000</v>
      </c>
      <c r="S240" s="1510"/>
      <c r="T240" s="1511"/>
      <c r="U240" s="1512"/>
      <c r="W240" s="606"/>
      <c r="X240" s="606"/>
      <c r="Y240" s="606"/>
      <c r="Z240" s="606"/>
      <c r="AA240" s="606"/>
      <c r="AB240" s="606"/>
    </row>
    <row r="241" s="1458" customFormat="1" ht="24" customHeight="1" spans="1:28">
      <c r="A241" s="35">
        <v>238</v>
      </c>
      <c r="B241" s="1164"/>
      <c r="C241" s="1162" t="s">
        <v>5534</v>
      </c>
      <c r="D241" s="48" t="s">
        <v>480</v>
      </c>
      <c r="E241" s="35">
        <v>318500</v>
      </c>
      <c r="F241" s="151" t="s">
        <v>5684</v>
      </c>
      <c r="G241" s="64">
        <v>42123</v>
      </c>
      <c r="H241" s="64">
        <v>42139</v>
      </c>
      <c r="I241" s="1505"/>
      <c r="J241" s="1485">
        <v>42152</v>
      </c>
      <c r="K241" s="343"/>
      <c r="L241" s="273" t="s">
        <v>5685</v>
      </c>
      <c r="M241" s="35" t="s">
        <v>5479</v>
      </c>
      <c r="N241" s="35" t="s">
        <v>89</v>
      </c>
      <c r="O241" s="158">
        <v>42126</v>
      </c>
      <c r="P241" s="176">
        <v>42126</v>
      </c>
      <c r="Q241" s="175" t="s">
        <v>1447</v>
      </c>
      <c r="R241" s="246" t="s">
        <v>1010</v>
      </c>
      <c r="S241" s="1510"/>
      <c r="T241" s="1511"/>
      <c r="U241" s="1512"/>
      <c r="W241" s="606"/>
      <c r="X241" s="606"/>
      <c r="Y241" s="606"/>
      <c r="Z241" s="606"/>
      <c r="AA241" s="606"/>
      <c r="AB241" s="606"/>
    </row>
    <row r="242" s="1458" customFormat="1" ht="24" customHeight="1" spans="1:28">
      <c r="A242" s="35">
        <v>239</v>
      </c>
      <c r="B242" s="1164" t="s">
        <v>5385</v>
      </c>
      <c r="C242" s="1162" t="s">
        <v>5534</v>
      </c>
      <c r="D242" s="48" t="s">
        <v>5097</v>
      </c>
      <c r="E242" s="35">
        <v>318500</v>
      </c>
      <c r="F242" s="151" t="s">
        <v>5686</v>
      </c>
      <c r="G242" s="64">
        <v>41991</v>
      </c>
      <c r="H242" s="64">
        <v>41997</v>
      </c>
      <c r="I242" s="1505" t="s">
        <v>5620</v>
      </c>
      <c r="J242" s="1485">
        <v>42152</v>
      </c>
      <c r="K242" s="343" t="s">
        <v>52</v>
      </c>
      <c r="L242" s="273" t="s">
        <v>5687</v>
      </c>
      <c r="M242" s="35" t="s">
        <v>2053</v>
      </c>
      <c r="N242" s="35" t="s">
        <v>89</v>
      </c>
      <c r="O242" s="158">
        <v>42128</v>
      </c>
      <c r="P242" s="176">
        <v>42128</v>
      </c>
      <c r="Q242" s="175" t="s">
        <v>1447</v>
      </c>
      <c r="R242" s="246" t="s">
        <v>1010</v>
      </c>
      <c r="S242" s="1510"/>
      <c r="T242" s="1511"/>
      <c r="U242" s="1512"/>
      <c r="W242" s="606"/>
      <c r="X242" s="606"/>
      <c r="Y242" s="606"/>
      <c r="Z242" s="606"/>
      <c r="AA242" s="606"/>
      <c r="AB242" s="606"/>
    </row>
    <row r="243" s="10" customFormat="1" ht="20.25" customHeight="1" spans="1:28">
      <c r="A243" s="35">
        <v>240</v>
      </c>
      <c r="B243" s="149" t="s">
        <v>5393</v>
      </c>
      <c r="C243" s="35" t="s">
        <v>5688</v>
      </c>
      <c r="D243" s="48" t="s">
        <v>5244</v>
      </c>
      <c r="E243" s="35">
        <f>266800</f>
        <v>266800</v>
      </c>
      <c r="F243" s="151" t="s">
        <v>5689</v>
      </c>
      <c r="G243" s="64">
        <v>42123</v>
      </c>
      <c r="H243" s="64">
        <v>42132</v>
      </c>
      <c r="I243" s="196"/>
      <c r="J243" s="1485">
        <v>42152</v>
      </c>
      <c r="K243" s="159"/>
      <c r="L243" s="242" t="s">
        <v>5690</v>
      </c>
      <c r="M243" s="242" t="s">
        <v>5156</v>
      </c>
      <c r="N243" s="242" t="s">
        <v>59</v>
      </c>
      <c r="O243" s="310">
        <v>42145</v>
      </c>
      <c r="P243" s="176">
        <v>42146</v>
      </c>
      <c r="Q243" s="1150" t="s">
        <v>47</v>
      </c>
      <c r="R243" s="246" t="s">
        <v>1737</v>
      </c>
      <c r="S243" s="175"/>
      <c r="T243" s="1156"/>
      <c r="U243" s="97"/>
      <c r="W243" s="186"/>
      <c r="X243" s="186"/>
      <c r="Y243" s="186"/>
      <c r="Z243" s="186"/>
      <c r="AA243" s="186"/>
      <c r="AB243" s="186"/>
    </row>
    <row r="244" s="1458" customFormat="1" ht="24" customHeight="1" spans="1:28">
      <c r="A244" s="35">
        <v>241</v>
      </c>
      <c r="B244" s="1123" t="s">
        <v>5385</v>
      </c>
      <c r="C244" s="35" t="s">
        <v>5534</v>
      </c>
      <c r="D244" s="48" t="s">
        <v>480</v>
      </c>
      <c r="E244" s="35">
        <v>318500</v>
      </c>
      <c r="F244" s="151" t="s">
        <v>5691</v>
      </c>
      <c r="G244" s="64">
        <v>42123</v>
      </c>
      <c r="H244" s="64">
        <v>42132</v>
      </c>
      <c r="I244" s="1505"/>
      <c r="J244" s="326">
        <v>42152</v>
      </c>
      <c r="K244" s="343"/>
      <c r="L244" s="273" t="s">
        <v>5692</v>
      </c>
      <c r="M244" s="273" t="s">
        <v>5103</v>
      </c>
      <c r="N244" s="97" t="s">
        <v>84</v>
      </c>
      <c r="O244" s="158">
        <v>42146</v>
      </c>
      <c r="P244" s="176">
        <v>42147</v>
      </c>
      <c r="Q244" s="175" t="s">
        <v>1447</v>
      </c>
      <c r="R244" s="938" t="s">
        <v>1740</v>
      </c>
      <c r="S244" s="1510"/>
      <c r="T244" s="1511"/>
      <c r="U244" s="1512"/>
      <c r="W244" s="606"/>
      <c r="X244" s="606"/>
      <c r="Y244" s="606"/>
      <c r="Z244" s="606"/>
      <c r="AA244" s="606"/>
      <c r="AB244" s="606"/>
    </row>
    <row r="245" s="1458" customFormat="1" ht="24" customHeight="1" spans="1:28">
      <c r="A245" s="35">
        <v>242</v>
      </c>
      <c r="B245" s="149"/>
      <c r="C245" s="35" t="s">
        <v>5005</v>
      </c>
      <c r="D245" s="48" t="s">
        <v>5193</v>
      </c>
      <c r="E245" s="35">
        <v>336300</v>
      </c>
      <c r="F245" s="151" t="s">
        <v>5693</v>
      </c>
      <c r="G245" s="64">
        <v>42139</v>
      </c>
      <c r="H245" s="64">
        <v>42149</v>
      </c>
      <c r="I245" s="1505"/>
      <c r="J245" s="326">
        <v>42152</v>
      </c>
      <c r="K245" s="343"/>
      <c r="L245" s="273" t="s">
        <v>5694</v>
      </c>
      <c r="M245" s="273" t="s">
        <v>5425</v>
      </c>
      <c r="N245" s="273" t="s">
        <v>84</v>
      </c>
      <c r="O245" s="283">
        <v>42085</v>
      </c>
      <c r="P245" s="176">
        <v>42139</v>
      </c>
      <c r="Q245" s="175" t="s">
        <v>1447</v>
      </c>
      <c r="R245" s="246" t="s">
        <v>1046</v>
      </c>
      <c r="S245" s="1510"/>
      <c r="T245" s="1511"/>
      <c r="U245" s="1512"/>
      <c r="W245" s="606"/>
      <c r="X245" s="606"/>
      <c r="Y245" s="606"/>
      <c r="Z245" s="606"/>
      <c r="AA245" s="606"/>
      <c r="AB245" s="606"/>
    </row>
    <row r="246" s="1458" customFormat="1" ht="24" customHeight="1" spans="1:28">
      <c r="A246" s="35">
        <v>243</v>
      </c>
      <c r="B246" s="1123"/>
      <c r="C246" s="35" t="s">
        <v>5534</v>
      </c>
      <c r="D246" s="48" t="s">
        <v>480</v>
      </c>
      <c r="E246" s="35">
        <v>318500</v>
      </c>
      <c r="F246" s="151" t="s">
        <v>5695</v>
      </c>
      <c r="G246" s="64">
        <v>42139</v>
      </c>
      <c r="H246" s="64">
        <v>42148</v>
      </c>
      <c r="I246" s="1505"/>
      <c r="J246" s="326">
        <v>42152</v>
      </c>
      <c r="K246" s="343"/>
      <c r="L246" s="242" t="s">
        <v>5696</v>
      </c>
      <c r="M246" s="97" t="s">
        <v>662</v>
      </c>
      <c r="N246" s="97" t="s">
        <v>89</v>
      </c>
      <c r="O246" s="158">
        <v>42155</v>
      </c>
      <c r="P246" s="176">
        <v>42155</v>
      </c>
      <c r="Q246" s="175" t="s">
        <v>47</v>
      </c>
      <c r="R246" s="246" t="s">
        <v>1032</v>
      </c>
      <c r="S246" s="1510"/>
      <c r="T246" s="1511"/>
      <c r="U246" s="1512"/>
      <c r="W246" s="606"/>
      <c r="X246" s="606"/>
      <c r="Y246" s="606"/>
      <c r="Z246" s="606"/>
      <c r="AA246" s="606"/>
      <c r="AB246" s="606"/>
    </row>
    <row r="247" s="1458" customFormat="1" ht="24" customHeight="1" spans="1:28">
      <c r="A247" s="35">
        <v>244</v>
      </c>
      <c r="B247" s="149" t="s">
        <v>5419</v>
      </c>
      <c r="C247" s="35" t="s">
        <v>5005</v>
      </c>
      <c r="D247" s="48" t="s">
        <v>480</v>
      </c>
      <c r="E247" s="35">
        <v>336300</v>
      </c>
      <c r="F247" s="151" t="s">
        <v>5697</v>
      </c>
      <c r="G247" s="64">
        <v>42147</v>
      </c>
      <c r="H247" s="64">
        <v>42154</v>
      </c>
      <c r="I247" s="1505"/>
      <c r="J247" s="326">
        <v>42184</v>
      </c>
      <c r="K247" s="343"/>
      <c r="L247" s="273" t="s">
        <v>5698</v>
      </c>
      <c r="M247" s="273" t="s">
        <v>5016</v>
      </c>
      <c r="N247" s="273" t="s">
        <v>89</v>
      </c>
      <c r="O247" s="283">
        <v>42134</v>
      </c>
      <c r="P247" s="176">
        <v>42154</v>
      </c>
      <c r="Q247" s="175" t="s">
        <v>1447</v>
      </c>
      <c r="R247" s="246" t="s">
        <v>5210</v>
      </c>
      <c r="S247" s="1510"/>
      <c r="T247" s="1511"/>
      <c r="U247" s="1512"/>
      <c r="W247" s="606"/>
      <c r="X247" s="606"/>
      <c r="Y247" s="606"/>
      <c r="Z247" s="606"/>
      <c r="AA247" s="606"/>
      <c r="AB247" s="606"/>
    </row>
    <row r="248" s="10" customFormat="1" ht="18" customHeight="1" spans="1:28">
      <c r="A248" s="35">
        <v>245</v>
      </c>
      <c r="B248" s="149"/>
      <c r="C248" s="35" t="s">
        <v>5666</v>
      </c>
      <c r="D248" s="48" t="s">
        <v>480</v>
      </c>
      <c r="E248" s="35">
        <v>292300</v>
      </c>
      <c r="F248" s="151" t="s">
        <v>5699</v>
      </c>
      <c r="G248" s="64">
        <v>42123</v>
      </c>
      <c r="H248" s="64">
        <v>42139</v>
      </c>
      <c r="I248" s="196" t="s">
        <v>5643</v>
      </c>
      <c r="J248" s="326">
        <v>42184</v>
      </c>
      <c r="K248" s="159"/>
      <c r="L248" s="242" t="s">
        <v>5700</v>
      </c>
      <c r="M248" s="242" t="s">
        <v>912</v>
      </c>
      <c r="N248" s="242" t="s">
        <v>5701</v>
      </c>
      <c r="O248" s="310">
        <v>42165</v>
      </c>
      <c r="P248" s="176">
        <v>42165</v>
      </c>
      <c r="Q248" s="1150" t="s">
        <v>47</v>
      </c>
      <c r="R248" s="246" t="s">
        <v>1775</v>
      </c>
      <c r="S248" s="175"/>
      <c r="T248" s="1156"/>
      <c r="U248" s="97"/>
      <c r="W248" s="186"/>
      <c r="X248" s="186"/>
      <c r="Y248" s="186"/>
      <c r="Z248" s="186"/>
      <c r="AA248" s="186"/>
      <c r="AB248" s="186"/>
    </row>
    <row r="249" s="1458" customFormat="1" ht="24" customHeight="1" spans="1:28">
      <c r="A249" s="35">
        <v>246</v>
      </c>
      <c r="B249" s="1123" t="s">
        <v>5385</v>
      </c>
      <c r="C249" s="35" t="s">
        <v>5534</v>
      </c>
      <c r="D249" s="48" t="s">
        <v>480</v>
      </c>
      <c r="E249" s="35">
        <v>318500</v>
      </c>
      <c r="F249" s="151" t="s">
        <v>5702</v>
      </c>
      <c r="G249" s="64">
        <v>42139</v>
      </c>
      <c r="H249" s="64">
        <v>42149</v>
      </c>
      <c r="I249" s="1505"/>
      <c r="J249" s="326">
        <v>42152</v>
      </c>
      <c r="K249" s="343"/>
      <c r="L249" s="273" t="s">
        <v>5703</v>
      </c>
      <c r="M249" s="273" t="s">
        <v>2053</v>
      </c>
      <c r="N249" s="273" t="s">
        <v>5701</v>
      </c>
      <c r="O249" s="283">
        <v>42148</v>
      </c>
      <c r="P249" s="176">
        <v>42152</v>
      </c>
      <c r="Q249" s="175" t="s">
        <v>106</v>
      </c>
      <c r="R249" s="246" t="s">
        <v>1775</v>
      </c>
      <c r="S249" s="1510"/>
      <c r="T249" s="1511"/>
      <c r="U249" s="1512"/>
      <c r="W249" s="606"/>
      <c r="X249" s="606"/>
      <c r="Y249" s="606"/>
      <c r="Z249" s="606"/>
      <c r="AA249" s="606"/>
      <c r="AB249" s="606"/>
    </row>
    <row r="250" s="1458" customFormat="1" ht="24" customHeight="1" spans="1:28">
      <c r="A250" s="35">
        <v>247</v>
      </c>
      <c r="B250" s="149" t="s">
        <v>5419</v>
      </c>
      <c r="C250" s="35" t="s">
        <v>5005</v>
      </c>
      <c r="D250" s="48" t="s">
        <v>5097</v>
      </c>
      <c r="E250" s="35">
        <v>336300</v>
      </c>
      <c r="F250" s="151" t="s">
        <v>5704</v>
      </c>
      <c r="G250" s="64">
        <v>42123</v>
      </c>
      <c r="H250" s="64">
        <v>42132</v>
      </c>
      <c r="I250" s="1505"/>
      <c r="J250" s="326">
        <v>42152</v>
      </c>
      <c r="K250" s="343"/>
      <c r="L250" s="242" t="s">
        <v>5705</v>
      </c>
      <c r="M250" s="242" t="s">
        <v>5016</v>
      </c>
      <c r="N250" s="242" t="s">
        <v>89</v>
      </c>
      <c r="O250" s="158">
        <v>42106</v>
      </c>
      <c r="P250" s="176">
        <v>42123</v>
      </c>
      <c r="Q250" s="175" t="s">
        <v>1447</v>
      </c>
      <c r="R250" s="246" t="s">
        <v>1780</v>
      </c>
      <c r="S250" s="1510"/>
      <c r="T250" s="1511"/>
      <c r="U250" s="1512"/>
      <c r="W250" s="606"/>
      <c r="X250" s="606"/>
      <c r="Y250" s="606"/>
      <c r="Z250" s="606"/>
      <c r="AA250" s="606"/>
      <c r="AB250" s="606"/>
    </row>
    <row r="251" s="1458" customFormat="1" ht="24" customHeight="1" spans="1:28">
      <c r="A251" s="35">
        <v>248</v>
      </c>
      <c r="B251" s="149" t="s">
        <v>5419</v>
      </c>
      <c r="C251" s="35" t="s">
        <v>5005</v>
      </c>
      <c r="D251" s="48" t="s">
        <v>480</v>
      </c>
      <c r="E251" s="35">
        <v>336300</v>
      </c>
      <c r="F251" s="151" t="s">
        <v>5706</v>
      </c>
      <c r="G251" s="64">
        <v>42147</v>
      </c>
      <c r="H251" s="64">
        <v>42157</v>
      </c>
      <c r="I251" s="1505"/>
      <c r="J251" s="326">
        <v>42184</v>
      </c>
      <c r="K251" s="343"/>
      <c r="L251" s="273" t="s">
        <v>5707</v>
      </c>
      <c r="M251" s="273" t="s">
        <v>5301</v>
      </c>
      <c r="N251" s="273" t="s">
        <v>5701</v>
      </c>
      <c r="O251" s="283">
        <v>42148</v>
      </c>
      <c r="P251" s="176">
        <v>42149</v>
      </c>
      <c r="Q251" s="175" t="s">
        <v>47</v>
      </c>
      <c r="R251" s="246" t="s">
        <v>5708</v>
      </c>
      <c r="S251" s="1510"/>
      <c r="T251" s="1511"/>
      <c r="U251" s="1512"/>
      <c r="W251" s="606"/>
      <c r="X251" s="606"/>
      <c r="Y251" s="606"/>
      <c r="Z251" s="606"/>
      <c r="AA251" s="606"/>
      <c r="AB251" s="606"/>
    </row>
    <row r="252" s="1458" customFormat="1" ht="24" customHeight="1" spans="1:28">
      <c r="A252" s="35">
        <v>249</v>
      </c>
      <c r="B252" s="1123" t="s">
        <v>5385</v>
      </c>
      <c r="C252" s="35" t="s">
        <v>5534</v>
      </c>
      <c r="D252" s="48" t="s">
        <v>5193</v>
      </c>
      <c r="E252" s="35">
        <v>318500</v>
      </c>
      <c r="F252" s="151" t="s">
        <v>5709</v>
      </c>
      <c r="G252" s="64">
        <v>42139</v>
      </c>
      <c r="H252" s="64">
        <v>42149</v>
      </c>
      <c r="I252" s="1505"/>
      <c r="J252" s="326">
        <v>42184</v>
      </c>
      <c r="K252" s="343"/>
      <c r="L252" s="273" t="s">
        <v>5710</v>
      </c>
      <c r="M252" s="273" t="s">
        <v>683</v>
      </c>
      <c r="N252" s="242" t="s">
        <v>59</v>
      </c>
      <c r="O252" s="283">
        <v>42121</v>
      </c>
      <c r="P252" s="176">
        <v>42163</v>
      </c>
      <c r="Q252" s="175" t="s">
        <v>1447</v>
      </c>
      <c r="R252" s="246" t="s">
        <v>5708</v>
      </c>
      <c r="S252" s="1510"/>
      <c r="T252" s="1511"/>
      <c r="U252" s="1512"/>
      <c r="W252" s="606"/>
      <c r="X252" s="606"/>
      <c r="Y252" s="606"/>
      <c r="Z252" s="606"/>
      <c r="AA252" s="606"/>
      <c r="AB252" s="606"/>
    </row>
    <row r="253" s="1458" customFormat="1" ht="24" customHeight="1" spans="1:28">
      <c r="A253" s="35">
        <v>250</v>
      </c>
      <c r="B253" s="149"/>
      <c r="C253" s="35" t="s">
        <v>5005</v>
      </c>
      <c r="D253" s="48" t="s">
        <v>5272</v>
      </c>
      <c r="E253" s="35">
        <v>336300</v>
      </c>
      <c r="F253" s="151" t="s">
        <v>5711</v>
      </c>
      <c r="G253" s="64">
        <v>42147</v>
      </c>
      <c r="H253" s="64">
        <v>42154</v>
      </c>
      <c r="I253" s="1505"/>
      <c r="J253" s="326">
        <v>42184</v>
      </c>
      <c r="K253" s="343"/>
      <c r="L253" s="273" t="s">
        <v>5712</v>
      </c>
      <c r="M253" s="273" t="s">
        <v>916</v>
      </c>
      <c r="N253" s="274" t="s">
        <v>5701</v>
      </c>
      <c r="O253" s="283">
        <v>42162</v>
      </c>
      <c r="P253" s="176">
        <v>42162</v>
      </c>
      <c r="Q253" s="175" t="s">
        <v>47</v>
      </c>
      <c r="R253" s="246" t="s">
        <v>1063</v>
      </c>
      <c r="S253" s="1510"/>
      <c r="T253" s="1511"/>
      <c r="U253" s="1512"/>
      <c r="W253" s="606"/>
      <c r="X253" s="606"/>
      <c r="Y253" s="606"/>
      <c r="Z253" s="606"/>
      <c r="AA253" s="606"/>
      <c r="AB253" s="606"/>
    </row>
    <row r="254" s="1458" customFormat="1" ht="24" customHeight="1" spans="1:28">
      <c r="A254" s="35">
        <v>251</v>
      </c>
      <c r="B254" s="149" t="s">
        <v>5419</v>
      </c>
      <c r="C254" s="35" t="s">
        <v>5005</v>
      </c>
      <c r="D254" s="48" t="s">
        <v>5193</v>
      </c>
      <c r="E254" s="35">
        <v>336300</v>
      </c>
      <c r="F254" s="151" t="s">
        <v>5713</v>
      </c>
      <c r="G254" s="64">
        <v>42147</v>
      </c>
      <c r="H254" s="64">
        <v>42157</v>
      </c>
      <c r="I254" s="1505"/>
      <c r="J254" s="326">
        <v>42184</v>
      </c>
      <c r="K254" s="343"/>
      <c r="L254" s="280" t="s">
        <v>5714</v>
      </c>
      <c r="M254" s="280" t="s">
        <v>5715</v>
      </c>
      <c r="N254" s="280" t="s">
        <v>744</v>
      </c>
      <c r="O254" s="750">
        <v>42153</v>
      </c>
      <c r="P254" s="161">
        <v>42153</v>
      </c>
      <c r="Q254" s="85" t="s">
        <v>106</v>
      </c>
      <c r="R254" s="246" t="s">
        <v>5236</v>
      </c>
      <c r="S254" s="1510"/>
      <c r="T254" s="1511"/>
      <c r="U254" s="1512"/>
      <c r="W254" s="606"/>
      <c r="X254" s="606"/>
      <c r="Y254" s="606"/>
      <c r="Z254" s="606"/>
      <c r="AA254" s="606"/>
      <c r="AB254" s="606"/>
    </row>
    <row r="255" s="1" customFormat="1" ht="24" customHeight="1" spans="1:28">
      <c r="A255" s="35">
        <v>252</v>
      </c>
      <c r="B255" s="1123" t="s">
        <v>5385</v>
      </c>
      <c r="C255" s="35" t="s">
        <v>5534</v>
      </c>
      <c r="D255" s="48" t="s">
        <v>480</v>
      </c>
      <c r="E255" s="35">
        <v>318500</v>
      </c>
      <c r="F255" s="151" t="s">
        <v>5716</v>
      </c>
      <c r="G255" s="64">
        <v>42150</v>
      </c>
      <c r="H255" s="64">
        <v>42157</v>
      </c>
      <c r="I255" s="946"/>
      <c r="J255" s="326">
        <v>42184</v>
      </c>
      <c r="K255" s="355"/>
      <c r="L255" s="274" t="s">
        <v>5717</v>
      </c>
      <c r="M255" s="35" t="s">
        <v>5156</v>
      </c>
      <c r="N255" s="242" t="s">
        <v>59</v>
      </c>
      <c r="O255" s="103">
        <v>42162</v>
      </c>
      <c r="P255" s="1323">
        <v>42162</v>
      </c>
      <c r="Q255" s="175" t="s">
        <v>1447</v>
      </c>
      <c r="R255" s="247" t="s">
        <v>5236</v>
      </c>
      <c r="S255" s="1507"/>
      <c r="T255" s="1508"/>
      <c r="U255" s="1500"/>
      <c r="W255" s="602"/>
      <c r="X255" s="602"/>
      <c r="Y255" s="602"/>
      <c r="Z255" s="602"/>
      <c r="AA255" s="602"/>
      <c r="AB255" s="602"/>
    </row>
    <row r="256" s="1458" customFormat="1" ht="24" customHeight="1" spans="1:28">
      <c r="A256" s="35">
        <v>253</v>
      </c>
      <c r="B256" s="1123" t="s">
        <v>5385</v>
      </c>
      <c r="C256" s="35" t="s">
        <v>5534</v>
      </c>
      <c r="D256" s="48" t="s">
        <v>5041</v>
      </c>
      <c r="E256" s="35">
        <v>318500</v>
      </c>
      <c r="F256" s="151" t="s">
        <v>5718</v>
      </c>
      <c r="G256" s="64">
        <v>42139</v>
      </c>
      <c r="H256" s="64">
        <v>42149</v>
      </c>
      <c r="I256" s="1505"/>
      <c r="J256" s="326">
        <v>42184</v>
      </c>
      <c r="K256" s="343"/>
      <c r="L256" s="273" t="s">
        <v>5719</v>
      </c>
      <c r="M256" s="35" t="s">
        <v>730</v>
      </c>
      <c r="N256" s="35" t="s">
        <v>89</v>
      </c>
      <c r="O256" s="158">
        <v>42168</v>
      </c>
      <c r="P256" s="176">
        <v>42168</v>
      </c>
      <c r="Q256" s="175" t="s">
        <v>47</v>
      </c>
      <c r="R256" s="246" t="s">
        <v>5236</v>
      </c>
      <c r="S256" s="1510"/>
      <c r="T256" s="1511"/>
      <c r="U256" s="1512"/>
      <c r="W256" s="606"/>
      <c r="X256" s="606"/>
      <c r="Y256" s="606"/>
      <c r="Z256" s="606"/>
      <c r="AA256" s="606"/>
      <c r="AB256" s="606"/>
    </row>
    <row r="257" s="10" customFormat="1" ht="22.5" customHeight="1" spans="1:28">
      <c r="A257" s="35">
        <v>254</v>
      </c>
      <c r="B257" s="149" t="s">
        <v>5393</v>
      </c>
      <c r="C257" s="35" t="s">
        <v>5688</v>
      </c>
      <c r="D257" s="48" t="s">
        <v>480</v>
      </c>
      <c r="E257" s="35">
        <v>266800</v>
      </c>
      <c r="F257" s="151" t="s">
        <v>5720</v>
      </c>
      <c r="G257" s="64">
        <v>42165</v>
      </c>
      <c r="H257" s="64">
        <v>42171</v>
      </c>
      <c r="I257" s="196"/>
      <c r="J257" s="326">
        <v>42184</v>
      </c>
      <c r="K257" s="159"/>
      <c r="L257" s="242" t="s">
        <v>5721</v>
      </c>
      <c r="M257" s="242" t="s">
        <v>5722</v>
      </c>
      <c r="N257" s="242" t="s">
        <v>89</v>
      </c>
      <c r="O257" s="310">
        <v>42169</v>
      </c>
      <c r="P257" s="176">
        <v>42169</v>
      </c>
      <c r="Q257" s="1150" t="s">
        <v>47</v>
      </c>
      <c r="R257" s="246" t="s">
        <v>2768</v>
      </c>
      <c r="S257" s="175"/>
      <c r="T257" s="1156"/>
      <c r="U257" s="97"/>
      <c r="W257" s="186"/>
      <c r="X257" s="186"/>
      <c r="Y257" s="186"/>
      <c r="Z257" s="186"/>
      <c r="AA257" s="186"/>
      <c r="AB257" s="186"/>
    </row>
    <row r="258" s="12" customFormat="1" ht="21" customHeight="1" spans="1:28">
      <c r="A258" s="35">
        <v>255</v>
      </c>
      <c r="B258" s="149" t="s">
        <v>5723</v>
      </c>
      <c r="C258" s="35" t="s">
        <v>5724</v>
      </c>
      <c r="D258" s="48" t="s">
        <v>5003</v>
      </c>
      <c r="E258" s="35">
        <v>272400</v>
      </c>
      <c r="F258" s="151" t="s">
        <v>5725</v>
      </c>
      <c r="G258" s="64">
        <v>42153</v>
      </c>
      <c r="H258" s="64">
        <v>42161</v>
      </c>
      <c r="I258" s="201"/>
      <c r="J258" s="326">
        <v>42184</v>
      </c>
      <c r="K258" s="270" t="s">
        <v>52</v>
      </c>
      <c r="L258" s="242" t="s">
        <v>5726</v>
      </c>
      <c r="M258" s="242" t="s">
        <v>70</v>
      </c>
      <c r="N258" s="242" t="s">
        <v>84</v>
      </c>
      <c r="O258" s="310">
        <v>42161</v>
      </c>
      <c r="P258" s="182">
        <v>42161</v>
      </c>
      <c r="Q258" s="1330" t="s">
        <v>1447</v>
      </c>
      <c r="R258" s="247" t="s">
        <v>5240</v>
      </c>
      <c r="S258" s="244"/>
      <c r="T258" s="1509"/>
      <c r="U258" s="88"/>
      <c r="W258" s="191"/>
      <c r="X258" s="191"/>
      <c r="Y258" s="191"/>
      <c r="Z258" s="191"/>
      <c r="AA258" s="191"/>
      <c r="AB258" s="191"/>
    </row>
    <row r="259" s="1" customFormat="1" ht="24" customHeight="1" spans="1:28">
      <c r="A259" s="35">
        <v>256</v>
      </c>
      <c r="B259" s="1123" t="s">
        <v>5385</v>
      </c>
      <c r="C259" s="35" t="s">
        <v>5534</v>
      </c>
      <c r="D259" s="48" t="s">
        <v>480</v>
      </c>
      <c r="E259" s="35">
        <v>318500</v>
      </c>
      <c r="F259" s="151" t="s">
        <v>5727</v>
      </c>
      <c r="G259" s="64">
        <v>42147</v>
      </c>
      <c r="H259" s="64">
        <v>42157</v>
      </c>
      <c r="I259" s="1505"/>
      <c r="J259" s="326">
        <v>42184</v>
      </c>
      <c r="K259" s="355"/>
      <c r="L259" s="274" t="s">
        <v>5728</v>
      </c>
      <c r="M259" s="274" t="s">
        <v>662</v>
      </c>
      <c r="N259" s="274" t="s">
        <v>89</v>
      </c>
      <c r="O259" s="103">
        <v>42162</v>
      </c>
      <c r="P259" s="1323">
        <v>42175</v>
      </c>
      <c r="Q259" s="175" t="s">
        <v>47</v>
      </c>
      <c r="R259" s="247" t="s">
        <v>5240</v>
      </c>
      <c r="S259" s="1507"/>
      <c r="T259" s="1508"/>
      <c r="U259" s="1500"/>
      <c r="W259" s="602"/>
      <c r="X259" s="602"/>
      <c r="Y259" s="602"/>
      <c r="Z259" s="602"/>
      <c r="AA259" s="602"/>
      <c r="AB259" s="602"/>
    </row>
    <row r="260" s="10" customFormat="1" ht="18" customHeight="1" spans="1:28">
      <c r="A260" s="35">
        <v>257</v>
      </c>
      <c r="B260" s="149" t="s">
        <v>5390</v>
      </c>
      <c r="C260" s="35" t="s">
        <v>5666</v>
      </c>
      <c r="D260" s="48" t="s">
        <v>480</v>
      </c>
      <c r="E260" s="35">
        <v>292300</v>
      </c>
      <c r="F260" s="151" t="s">
        <v>5729</v>
      </c>
      <c r="G260" s="64">
        <v>42139</v>
      </c>
      <c r="H260" s="64">
        <v>42149</v>
      </c>
      <c r="I260" s="196"/>
      <c r="J260" s="326">
        <v>42184</v>
      </c>
      <c r="K260" s="159"/>
      <c r="L260" s="242" t="s">
        <v>5730</v>
      </c>
      <c r="M260" s="242" t="s">
        <v>698</v>
      </c>
      <c r="N260" s="242" t="s">
        <v>84</v>
      </c>
      <c r="O260" s="310">
        <v>42162</v>
      </c>
      <c r="P260" s="176">
        <v>42162</v>
      </c>
      <c r="Q260" s="1150" t="s">
        <v>106</v>
      </c>
      <c r="R260" s="246" t="s">
        <v>5240</v>
      </c>
      <c r="S260" s="175"/>
      <c r="T260" s="1156"/>
      <c r="U260" s="97"/>
      <c r="W260" s="186"/>
      <c r="X260" s="186"/>
      <c r="Y260" s="186"/>
      <c r="Z260" s="186"/>
      <c r="AA260" s="186"/>
      <c r="AB260" s="186"/>
    </row>
    <row r="261" s="10" customFormat="1" ht="18" customHeight="1" spans="1:28">
      <c r="A261" s="35">
        <v>258</v>
      </c>
      <c r="B261" s="149" t="s">
        <v>5390</v>
      </c>
      <c r="C261" s="35" t="s">
        <v>5666</v>
      </c>
      <c r="D261" s="48" t="s">
        <v>480</v>
      </c>
      <c r="E261" s="35">
        <v>292300</v>
      </c>
      <c r="F261" s="151" t="s">
        <v>5731</v>
      </c>
      <c r="G261" s="64">
        <v>42123</v>
      </c>
      <c r="H261" s="64">
        <v>42139</v>
      </c>
      <c r="I261" s="196" t="s">
        <v>5643</v>
      </c>
      <c r="J261" s="326">
        <v>42184</v>
      </c>
      <c r="K261" s="159"/>
      <c r="L261" s="242" t="s">
        <v>5732</v>
      </c>
      <c r="M261" s="242" t="s">
        <v>698</v>
      </c>
      <c r="N261" s="242" t="s">
        <v>84</v>
      </c>
      <c r="O261" s="310">
        <v>42163</v>
      </c>
      <c r="P261" s="176">
        <v>42163</v>
      </c>
      <c r="Q261" s="1330" t="s">
        <v>1447</v>
      </c>
      <c r="R261" s="246" t="s">
        <v>5247</v>
      </c>
      <c r="S261" s="175"/>
      <c r="T261" s="1156"/>
      <c r="U261" s="97"/>
      <c r="W261" s="186"/>
      <c r="X261" s="186"/>
      <c r="Y261" s="186"/>
      <c r="Z261" s="186"/>
      <c r="AA261" s="186"/>
      <c r="AB261" s="186"/>
    </row>
    <row r="262" s="1458" customFormat="1" ht="24" customHeight="1" spans="1:28">
      <c r="A262" s="35">
        <v>259</v>
      </c>
      <c r="B262" s="149" t="s">
        <v>5419</v>
      </c>
      <c r="C262" s="35" t="s">
        <v>5005</v>
      </c>
      <c r="D262" s="48" t="s">
        <v>5041</v>
      </c>
      <c r="E262" s="35">
        <v>336300</v>
      </c>
      <c r="F262" s="151" t="s">
        <v>5733</v>
      </c>
      <c r="G262" s="64">
        <v>42147</v>
      </c>
      <c r="H262" s="64">
        <v>42157</v>
      </c>
      <c r="I262" s="1505"/>
      <c r="J262" s="326">
        <v>42184</v>
      </c>
      <c r="K262" s="343"/>
      <c r="L262" s="273" t="s">
        <v>5734</v>
      </c>
      <c r="M262" s="274" t="s">
        <v>5009</v>
      </c>
      <c r="N262" s="274"/>
      <c r="O262" s="281">
        <v>42169</v>
      </c>
      <c r="P262" s="176">
        <v>42169</v>
      </c>
      <c r="Q262" s="175" t="s">
        <v>47</v>
      </c>
      <c r="R262" s="246" t="s">
        <v>5287</v>
      </c>
      <c r="S262" s="1510"/>
      <c r="T262" s="1511"/>
      <c r="U262" s="1512"/>
      <c r="W262" s="606"/>
      <c r="X262" s="606"/>
      <c r="Y262" s="606"/>
      <c r="Z262" s="606"/>
      <c r="AA262" s="606"/>
      <c r="AB262" s="606"/>
    </row>
    <row r="263" s="1458" customFormat="1" ht="24" customHeight="1" spans="1:28">
      <c r="A263" s="35">
        <v>260</v>
      </c>
      <c r="B263" s="149" t="s">
        <v>5419</v>
      </c>
      <c r="C263" s="35" t="s">
        <v>5005</v>
      </c>
      <c r="D263" s="48" t="s">
        <v>480</v>
      </c>
      <c r="E263" s="35">
        <v>336300</v>
      </c>
      <c r="F263" s="151" t="s">
        <v>5735</v>
      </c>
      <c r="G263" s="64">
        <v>42179</v>
      </c>
      <c r="H263" s="64">
        <v>42187</v>
      </c>
      <c r="I263" s="1505"/>
      <c r="J263" s="326">
        <v>42215</v>
      </c>
      <c r="K263" s="343"/>
      <c r="L263" s="273" t="s">
        <v>5736</v>
      </c>
      <c r="M263" s="273" t="s">
        <v>5278</v>
      </c>
      <c r="N263" s="273" t="s">
        <v>89</v>
      </c>
      <c r="O263" s="283">
        <v>42164</v>
      </c>
      <c r="P263" s="176">
        <v>42183</v>
      </c>
      <c r="Q263" s="175" t="s">
        <v>1447</v>
      </c>
      <c r="R263" s="243" t="s">
        <v>5737</v>
      </c>
      <c r="S263" s="1510"/>
      <c r="T263" s="1511"/>
      <c r="U263" s="1512"/>
      <c r="W263" s="606"/>
      <c r="X263" s="606"/>
      <c r="Y263" s="606"/>
      <c r="Z263" s="606"/>
      <c r="AA263" s="606"/>
      <c r="AB263" s="606"/>
    </row>
    <row r="264" s="1458" customFormat="1" ht="24" customHeight="1" spans="1:28">
      <c r="A264" s="35">
        <v>261</v>
      </c>
      <c r="B264" s="149" t="s">
        <v>5419</v>
      </c>
      <c r="C264" s="35" t="s">
        <v>5005</v>
      </c>
      <c r="D264" s="48" t="s">
        <v>480</v>
      </c>
      <c r="E264" s="35">
        <v>336300</v>
      </c>
      <c r="F264" s="151" t="s">
        <v>5738</v>
      </c>
      <c r="G264" s="64">
        <v>42185</v>
      </c>
      <c r="H264" s="64">
        <v>42192</v>
      </c>
      <c r="I264" s="1505"/>
      <c r="J264" s="326">
        <v>42215</v>
      </c>
      <c r="K264" s="343"/>
      <c r="L264" s="273" t="s">
        <v>5739</v>
      </c>
      <c r="M264" s="273" t="s">
        <v>5103</v>
      </c>
      <c r="N264" s="273" t="s">
        <v>84</v>
      </c>
      <c r="O264" s="283">
        <v>42193</v>
      </c>
      <c r="P264" s="176">
        <v>42193</v>
      </c>
      <c r="Q264" s="175" t="s">
        <v>106</v>
      </c>
      <c r="R264" s="243" t="s">
        <v>1102</v>
      </c>
      <c r="S264" s="1510"/>
      <c r="T264" s="1511"/>
      <c r="U264" s="1512"/>
      <c r="W264" s="606"/>
      <c r="X264" s="606"/>
      <c r="Y264" s="606"/>
      <c r="Z264" s="606"/>
      <c r="AA264" s="606"/>
      <c r="AB264" s="606"/>
    </row>
    <row r="265" s="1" customFormat="1" ht="24" customHeight="1" spans="1:28">
      <c r="A265" s="35">
        <v>262</v>
      </c>
      <c r="B265" s="1123" t="s">
        <v>5385</v>
      </c>
      <c r="C265" s="35" t="s">
        <v>5534</v>
      </c>
      <c r="D265" s="48" t="s">
        <v>480</v>
      </c>
      <c r="E265" s="35">
        <v>318500</v>
      </c>
      <c r="F265" s="151" t="s">
        <v>5740</v>
      </c>
      <c r="G265" s="64">
        <v>42147</v>
      </c>
      <c r="H265" s="64">
        <v>42157</v>
      </c>
      <c r="I265" s="946"/>
      <c r="J265" s="328">
        <v>42184</v>
      </c>
      <c r="K265" s="159"/>
      <c r="L265" s="242" t="s">
        <v>5741</v>
      </c>
      <c r="M265" s="242" t="s">
        <v>114</v>
      </c>
      <c r="N265" s="242" t="s">
        <v>59</v>
      </c>
      <c r="O265" s="289">
        <v>42165</v>
      </c>
      <c r="P265" s="176">
        <v>42165</v>
      </c>
      <c r="Q265" s="175" t="s">
        <v>47</v>
      </c>
      <c r="R265" s="243" t="s">
        <v>5297</v>
      </c>
      <c r="S265" s="1507"/>
      <c r="T265" s="1508"/>
      <c r="U265" s="1500"/>
      <c r="W265" s="602"/>
      <c r="X265" s="602"/>
      <c r="Y265" s="602"/>
      <c r="Z265" s="602"/>
      <c r="AA265" s="602"/>
      <c r="AB265" s="602"/>
    </row>
    <row r="266" s="1458" customFormat="1" ht="24" customHeight="1" spans="1:28">
      <c r="A266" s="35">
        <v>263</v>
      </c>
      <c r="B266" s="149" t="s">
        <v>5419</v>
      </c>
      <c r="C266" s="35" t="s">
        <v>5005</v>
      </c>
      <c r="D266" s="48" t="s">
        <v>480</v>
      </c>
      <c r="E266" s="35">
        <v>336300</v>
      </c>
      <c r="F266" s="151" t="s">
        <v>5742</v>
      </c>
      <c r="G266" s="64">
        <v>42185</v>
      </c>
      <c r="H266" s="64">
        <v>42192</v>
      </c>
      <c r="I266" s="1505"/>
      <c r="J266" s="326">
        <v>42215</v>
      </c>
      <c r="K266" s="302" t="s">
        <v>52</v>
      </c>
      <c r="L266" s="273" t="s">
        <v>5743</v>
      </c>
      <c r="M266" s="273" t="s">
        <v>5156</v>
      </c>
      <c r="N266" s="273" t="s">
        <v>59</v>
      </c>
      <c r="O266" s="283">
        <v>42169</v>
      </c>
      <c r="P266" s="176">
        <v>42190</v>
      </c>
      <c r="Q266" s="175" t="s">
        <v>47</v>
      </c>
      <c r="R266" s="243" t="s">
        <v>5297</v>
      </c>
      <c r="S266" s="1510"/>
      <c r="T266" s="1511"/>
      <c r="U266" s="1512"/>
      <c r="W266" s="606"/>
      <c r="X266" s="606"/>
      <c r="Y266" s="606"/>
      <c r="Z266" s="606"/>
      <c r="AA266" s="606"/>
      <c r="AB266" s="606"/>
    </row>
    <row r="267" s="10" customFormat="1" ht="18" customHeight="1" spans="1:28">
      <c r="A267" s="35">
        <v>264</v>
      </c>
      <c r="B267" s="149" t="s">
        <v>5390</v>
      </c>
      <c r="C267" s="35" t="s">
        <v>5666</v>
      </c>
      <c r="D267" s="48" t="s">
        <v>480</v>
      </c>
      <c r="E267" s="35">
        <v>292300</v>
      </c>
      <c r="F267" s="151" t="s">
        <v>5744</v>
      </c>
      <c r="G267" s="64">
        <v>42165</v>
      </c>
      <c r="H267" s="64">
        <v>42171</v>
      </c>
      <c r="I267" s="196"/>
      <c r="J267" s="326">
        <v>42215</v>
      </c>
      <c r="K267" s="159"/>
      <c r="L267" s="274" t="s">
        <v>5745</v>
      </c>
      <c r="M267" s="274" t="s">
        <v>70</v>
      </c>
      <c r="N267" s="274" t="s">
        <v>84</v>
      </c>
      <c r="O267" s="281">
        <v>42167</v>
      </c>
      <c r="P267" s="176">
        <v>42209</v>
      </c>
      <c r="Q267" s="1150" t="s">
        <v>106</v>
      </c>
      <c r="R267" s="246" t="s">
        <v>5746</v>
      </c>
      <c r="S267" s="85"/>
      <c r="T267" s="1156"/>
      <c r="U267" s="97"/>
      <c r="W267" s="186"/>
      <c r="X267" s="186"/>
      <c r="Y267" s="186"/>
      <c r="Z267" s="186"/>
      <c r="AA267" s="186"/>
      <c r="AB267" s="186"/>
    </row>
    <row r="268" s="10" customFormat="1" ht="22.5" customHeight="1" spans="1:28">
      <c r="A268" s="35">
        <v>265</v>
      </c>
      <c r="B268" s="149" t="s">
        <v>5723</v>
      </c>
      <c r="C268" s="35" t="s">
        <v>5724</v>
      </c>
      <c r="D268" s="48" t="s">
        <v>5747</v>
      </c>
      <c r="E268" s="35">
        <v>272400</v>
      </c>
      <c r="F268" s="151" t="s">
        <v>5748</v>
      </c>
      <c r="G268" s="64">
        <v>42179</v>
      </c>
      <c r="H268" s="64">
        <v>42187</v>
      </c>
      <c r="I268" s="196"/>
      <c r="J268" s="326">
        <v>42215</v>
      </c>
      <c r="K268" s="159"/>
      <c r="L268" s="279" t="s">
        <v>5749</v>
      </c>
      <c r="M268" s="279" t="s">
        <v>5750</v>
      </c>
      <c r="N268" s="279" t="s">
        <v>5636</v>
      </c>
      <c r="O268" s="160">
        <v>42207</v>
      </c>
      <c r="P268" s="161">
        <v>42207</v>
      </c>
      <c r="Q268" s="85" t="s">
        <v>1447</v>
      </c>
      <c r="R268" s="246" t="s">
        <v>5323</v>
      </c>
      <c r="S268" s="175"/>
      <c r="T268" s="1156"/>
      <c r="U268" s="97"/>
      <c r="W268" s="186"/>
      <c r="X268" s="186"/>
      <c r="Y268" s="186"/>
      <c r="Z268" s="186"/>
      <c r="AA268" s="186"/>
      <c r="AB268" s="186"/>
    </row>
    <row r="269" s="1" customFormat="1" ht="24" customHeight="1" spans="1:28">
      <c r="A269" s="35">
        <v>266</v>
      </c>
      <c r="B269" s="1123" t="s">
        <v>5385</v>
      </c>
      <c r="C269" s="35" t="s">
        <v>5534</v>
      </c>
      <c r="D269" s="48" t="s">
        <v>5193</v>
      </c>
      <c r="E269" s="35">
        <v>318500</v>
      </c>
      <c r="F269" s="151" t="s">
        <v>5751</v>
      </c>
      <c r="G269" s="64">
        <v>42147</v>
      </c>
      <c r="H269" s="64">
        <v>42157</v>
      </c>
      <c r="I269" s="946" t="s">
        <v>5752</v>
      </c>
      <c r="J269" s="316">
        <v>42215</v>
      </c>
      <c r="K269" s="159"/>
      <c r="L269" s="280" t="s">
        <v>5753</v>
      </c>
      <c r="M269" s="159" t="s">
        <v>5635</v>
      </c>
      <c r="N269" s="159" t="s">
        <v>5636</v>
      </c>
      <c r="O269" s="1345">
        <v>42215</v>
      </c>
      <c r="P269" s="1346">
        <v>42215</v>
      </c>
      <c r="Q269" s="85" t="s">
        <v>106</v>
      </c>
      <c r="R269" s="247" t="s">
        <v>5754</v>
      </c>
      <c r="S269" s="1507"/>
      <c r="T269" s="1508"/>
      <c r="U269" s="1500"/>
      <c r="W269" s="602"/>
      <c r="X269" s="602"/>
      <c r="Y269" s="602"/>
      <c r="Z269" s="602"/>
      <c r="AA269" s="602"/>
      <c r="AB269" s="602"/>
    </row>
    <row r="270" s="10" customFormat="1" ht="22.5" customHeight="1" spans="1:28">
      <c r="A270" s="35">
        <v>267</v>
      </c>
      <c r="B270" s="149" t="s">
        <v>5723</v>
      </c>
      <c r="C270" s="35" t="s">
        <v>5724</v>
      </c>
      <c r="D270" s="48" t="s">
        <v>5755</v>
      </c>
      <c r="E270" s="35">
        <v>272400</v>
      </c>
      <c r="F270" s="151" t="s">
        <v>5756</v>
      </c>
      <c r="G270" s="64">
        <v>42179</v>
      </c>
      <c r="H270" s="64">
        <v>42190</v>
      </c>
      <c r="I270" s="196"/>
      <c r="J270" s="316">
        <v>42215</v>
      </c>
      <c r="K270" s="159"/>
      <c r="L270" s="242" t="s">
        <v>5757</v>
      </c>
      <c r="M270" s="242" t="s">
        <v>5156</v>
      </c>
      <c r="N270" s="242" t="s">
        <v>59</v>
      </c>
      <c r="O270" s="310">
        <v>42226</v>
      </c>
      <c r="P270" s="176">
        <v>42226</v>
      </c>
      <c r="Q270" s="1150" t="s">
        <v>106</v>
      </c>
      <c r="R270" s="246" t="s">
        <v>1153</v>
      </c>
      <c r="S270" s="175"/>
      <c r="T270" s="1156"/>
      <c r="U270" s="97"/>
      <c r="W270" s="186"/>
      <c r="X270" s="186"/>
      <c r="Y270" s="186"/>
      <c r="Z270" s="186"/>
      <c r="AA270" s="186"/>
      <c r="AB270" s="186"/>
    </row>
    <row r="271" s="1458" customFormat="1" ht="24" customHeight="1" spans="1:28">
      <c r="A271" s="35">
        <v>268</v>
      </c>
      <c r="B271" s="149" t="s">
        <v>5419</v>
      </c>
      <c r="C271" s="35" t="s">
        <v>5005</v>
      </c>
      <c r="D271" s="52" t="s">
        <v>5097</v>
      </c>
      <c r="E271" s="322">
        <v>336300</v>
      </c>
      <c r="F271" s="152" t="s">
        <v>5758</v>
      </c>
      <c r="G271" s="59">
        <v>42136</v>
      </c>
      <c r="H271" s="59">
        <v>42142</v>
      </c>
      <c r="I271" s="1505"/>
      <c r="J271" s="316">
        <v>42215</v>
      </c>
      <c r="K271" s="159"/>
      <c r="L271" s="55" t="s">
        <v>5759</v>
      </c>
      <c r="M271" s="48" t="s">
        <v>114</v>
      </c>
      <c r="N271" s="97" t="s">
        <v>59</v>
      </c>
      <c r="O271" s="158">
        <v>42219</v>
      </c>
      <c r="P271" s="176">
        <v>42219</v>
      </c>
      <c r="Q271" s="175" t="s">
        <v>106</v>
      </c>
      <c r="R271" s="246" t="s">
        <v>1940</v>
      </c>
      <c r="S271" s="1510"/>
      <c r="T271" s="1511"/>
      <c r="U271" s="1512"/>
      <c r="W271" s="606"/>
      <c r="X271" s="606"/>
      <c r="Y271" s="606"/>
      <c r="Z271" s="606"/>
      <c r="AA271" s="606"/>
      <c r="AB271" s="606"/>
    </row>
    <row r="272" s="1458" customFormat="1" ht="31.5" customHeight="1" spans="1:28">
      <c r="A272" s="35">
        <v>269</v>
      </c>
      <c r="B272" s="149" t="s">
        <v>5419</v>
      </c>
      <c r="C272" s="35" t="s">
        <v>5005</v>
      </c>
      <c r="D272" s="48" t="s">
        <v>5097</v>
      </c>
      <c r="E272" s="35">
        <v>336300</v>
      </c>
      <c r="F272" s="152" t="s">
        <v>5760</v>
      </c>
      <c r="G272" s="64">
        <v>42147</v>
      </c>
      <c r="H272" s="64">
        <v>42157</v>
      </c>
      <c r="I272" s="1513"/>
      <c r="J272" s="314">
        <v>42244</v>
      </c>
      <c r="K272" s="159"/>
      <c r="L272" s="48" t="s">
        <v>5761</v>
      </c>
      <c r="M272" s="48" t="s">
        <v>5425</v>
      </c>
      <c r="N272" s="97" t="s">
        <v>84</v>
      </c>
      <c r="O272" s="158">
        <v>42226</v>
      </c>
      <c r="P272" s="176">
        <v>42226</v>
      </c>
      <c r="Q272" s="175" t="s">
        <v>106</v>
      </c>
      <c r="R272" s="188" t="s">
        <v>1940</v>
      </c>
      <c r="S272" s="1510"/>
      <c r="T272" s="1511"/>
      <c r="U272" s="1512"/>
      <c r="W272" s="606"/>
      <c r="X272" s="606"/>
      <c r="Y272" s="606"/>
      <c r="Z272" s="606"/>
      <c r="AA272" s="606"/>
      <c r="AB272" s="606"/>
    </row>
    <row r="273" s="10" customFormat="1" ht="30" customHeight="1" spans="1:28">
      <c r="A273" s="35">
        <v>270</v>
      </c>
      <c r="B273" s="149" t="s">
        <v>5393</v>
      </c>
      <c r="C273" s="35" t="s">
        <v>5688</v>
      </c>
      <c r="D273" s="48" t="s">
        <v>480</v>
      </c>
      <c r="E273" s="35">
        <v>266800</v>
      </c>
      <c r="F273" s="152" t="s">
        <v>5762</v>
      </c>
      <c r="G273" s="64">
        <v>42145</v>
      </c>
      <c r="H273" s="64">
        <v>42156</v>
      </c>
      <c r="I273" s="688"/>
      <c r="J273" s="326">
        <v>42184</v>
      </c>
      <c r="K273" s="741" t="s">
        <v>52</v>
      </c>
      <c r="L273" s="242" t="s">
        <v>5763</v>
      </c>
      <c r="M273" s="1514" t="s">
        <v>5016</v>
      </c>
      <c r="N273" s="242" t="s">
        <v>89</v>
      </c>
      <c r="O273" s="158">
        <v>42223</v>
      </c>
      <c r="P273" s="176">
        <v>42223</v>
      </c>
      <c r="Q273" s="175" t="s">
        <v>106</v>
      </c>
      <c r="R273" s="246" t="s">
        <v>1160</v>
      </c>
      <c r="S273" s="175"/>
      <c r="T273" s="1156"/>
      <c r="U273" s="97"/>
      <c r="W273" s="186"/>
      <c r="X273" s="186"/>
      <c r="Y273" s="186"/>
      <c r="Z273" s="186"/>
      <c r="AA273" s="186"/>
      <c r="AB273" s="186"/>
    </row>
    <row r="274" s="10" customFormat="1" ht="22.5" customHeight="1" spans="1:28">
      <c r="A274" s="35">
        <v>271</v>
      </c>
      <c r="B274" s="1123" t="s">
        <v>5385</v>
      </c>
      <c r="C274" s="35" t="s">
        <v>5534</v>
      </c>
      <c r="D274" s="48" t="s">
        <v>5272</v>
      </c>
      <c r="E274" s="35">
        <v>318500</v>
      </c>
      <c r="F274" s="152" t="s">
        <v>5764</v>
      </c>
      <c r="G274" s="64">
        <v>42215</v>
      </c>
      <c r="H274" s="64">
        <v>42224</v>
      </c>
      <c r="I274" s="196"/>
      <c r="J274" s="314">
        <v>42244</v>
      </c>
      <c r="K274" s="159"/>
      <c r="L274" s="242" t="s">
        <v>5765</v>
      </c>
      <c r="M274" s="277" t="s">
        <v>662</v>
      </c>
      <c r="N274" s="242" t="s">
        <v>89</v>
      </c>
      <c r="O274" s="158">
        <v>42223</v>
      </c>
      <c r="P274" s="176">
        <v>42223</v>
      </c>
      <c r="Q274" s="175" t="s">
        <v>1447</v>
      </c>
      <c r="R274" s="246" t="s">
        <v>1168</v>
      </c>
      <c r="S274" s="175"/>
      <c r="T274" s="1156"/>
      <c r="U274" s="97"/>
      <c r="W274" s="186"/>
      <c r="X274" s="186"/>
      <c r="Y274" s="186"/>
      <c r="Z274" s="186"/>
      <c r="AA274" s="186"/>
      <c r="AB274" s="186"/>
    </row>
    <row r="275" s="35" customFormat="1" ht="22.5" customHeight="1" spans="1:18">
      <c r="A275" s="35">
        <v>272</v>
      </c>
      <c r="B275" s="149" t="s">
        <v>5393</v>
      </c>
      <c r="C275" s="35" t="s">
        <v>5688</v>
      </c>
      <c r="D275" s="35" t="s">
        <v>5193</v>
      </c>
      <c r="E275" s="35">
        <v>266800</v>
      </c>
      <c r="F275" s="35" t="s">
        <v>5766</v>
      </c>
      <c r="G275" s="59">
        <v>42181</v>
      </c>
      <c r="H275" s="59">
        <v>42189</v>
      </c>
      <c r="J275" s="316">
        <v>42215</v>
      </c>
      <c r="L275" s="35" t="s">
        <v>5767</v>
      </c>
      <c r="M275" s="35" t="s">
        <v>70</v>
      </c>
      <c r="N275" s="35" t="s">
        <v>84</v>
      </c>
      <c r="O275" s="59">
        <v>42232</v>
      </c>
      <c r="P275" s="59">
        <v>42232</v>
      </c>
      <c r="Q275" s="35" t="s">
        <v>47</v>
      </c>
      <c r="R275" s="967" t="s">
        <v>2960</v>
      </c>
    </row>
    <row r="276" s="10" customFormat="1" ht="22.5" customHeight="1" spans="1:28">
      <c r="A276" s="35">
        <v>273</v>
      </c>
      <c r="B276" s="149" t="s">
        <v>5393</v>
      </c>
      <c r="C276" s="35" t="s">
        <v>5688</v>
      </c>
      <c r="D276" s="48" t="s">
        <v>480</v>
      </c>
      <c r="E276" s="35">
        <v>266800</v>
      </c>
      <c r="F276" s="151" t="s">
        <v>5768</v>
      </c>
      <c r="G276" s="64">
        <v>42181</v>
      </c>
      <c r="H276" s="64">
        <v>42194</v>
      </c>
      <c r="I276" s="196"/>
      <c r="J276" s="316">
        <v>42215</v>
      </c>
      <c r="K276" s="159"/>
      <c r="L276" s="242" t="s">
        <v>5769</v>
      </c>
      <c r="M276" s="277" t="s">
        <v>5770</v>
      </c>
      <c r="N276" s="242" t="s">
        <v>89</v>
      </c>
      <c r="O276" s="158">
        <v>42224</v>
      </c>
      <c r="P276" s="176">
        <v>42224</v>
      </c>
      <c r="Q276" s="175" t="s">
        <v>47</v>
      </c>
      <c r="R276" s="967" t="s">
        <v>2960</v>
      </c>
      <c r="S276" s="175"/>
      <c r="T276" s="1156"/>
      <c r="U276" s="97"/>
      <c r="W276" s="186"/>
      <c r="X276" s="186"/>
      <c r="Y276" s="186"/>
      <c r="Z276" s="186"/>
      <c r="AA276" s="186"/>
      <c r="AB276" s="186"/>
    </row>
    <row r="277" s="10" customFormat="1" ht="22.5" customHeight="1" spans="1:28">
      <c r="A277" s="35">
        <v>274</v>
      </c>
      <c r="B277" s="149" t="s">
        <v>5723</v>
      </c>
      <c r="C277" s="35" t="s">
        <v>5724</v>
      </c>
      <c r="D277" s="52" t="s">
        <v>5771</v>
      </c>
      <c r="E277" s="322">
        <v>272400</v>
      </c>
      <c r="F277" s="152" t="s">
        <v>5772</v>
      </c>
      <c r="G277" s="59">
        <v>42220</v>
      </c>
      <c r="H277" s="59">
        <v>42229</v>
      </c>
      <c r="I277" s="196"/>
      <c r="J277" s="314">
        <v>42244</v>
      </c>
      <c r="K277" s="159"/>
      <c r="L277" s="242" t="s">
        <v>5773</v>
      </c>
      <c r="M277" s="242" t="s">
        <v>657</v>
      </c>
      <c r="N277" s="242" t="s">
        <v>84</v>
      </c>
      <c r="O277" s="158">
        <v>42238</v>
      </c>
      <c r="P277" s="176">
        <v>42238</v>
      </c>
      <c r="Q277" s="175" t="s">
        <v>1447</v>
      </c>
      <c r="R277" s="246" t="s">
        <v>1180</v>
      </c>
      <c r="S277" s="175"/>
      <c r="T277" s="1156"/>
      <c r="U277" s="97"/>
      <c r="W277" s="186"/>
      <c r="X277" s="186"/>
      <c r="Y277" s="186"/>
      <c r="Z277" s="186"/>
      <c r="AA277" s="186"/>
      <c r="AB277" s="186"/>
    </row>
    <row r="278" s="10" customFormat="1" ht="21" customHeight="1" spans="1:28">
      <c r="A278" s="35">
        <v>275</v>
      </c>
      <c r="B278" s="149" t="s">
        <v>5393</v>
      </c>
      <c r="C278" s="35" t="s">
        <v>5688</v>
      </c>
      <c r="D278" s="52" t="s">
        <v>5193</v>
      </c>
      <c r="E278" s="322">
        <f>266800+21800</f>
        <v>288600</v>
      </c>
      <c r="F278" s="152" t="s">
        <v>5774</v>
      </c>
      <c r="G278" s="59">
        <v>42136</v>
      </c>
      <c r="H278" s="59">
        <v>42142</v>
      </c>
      <c r="I278" s="688" t="s">
        <v>5775</v>
      </c>
      <c r="J278" s="314">
        <v>42244</v>
      </c>
      <c r="K278" s="159" t="s">
        <v>5776</v>
      </c>
      <c r="L278" s="97" t="s">
        <v>5777</v>
      </c>
      <c r="M278" s="242" t="s">
        <v>5016</v>
      </c>
      <c r="N278" s="242" t="s">
        <v>89</v>
      </c>
      <c r="O278" s="310">
        <v>42235</v>
      </c>
      <c r="P278" s="176">
        <v>42238</v>
      </c>
      <c r="Q278" s="1150" t="s">
        <v>1447</v>
      </c>
      <c r="R278" s="246" t="s">
        <v>1180</v>
      </c>
      <c r="S278" s="175"/>
      <c r="T278" s="1156"/>
      <c r="U278" s="97"/>
      <c r="W278" s="186"/>
      <c r="X278" s="186"/>
      <c r="Y278" s="186"/>
      <c r="Z278" s="186"/>
      <c r="AA278" s="186"/>
      <c r="AB278" s="186"/>
    </row>
    <row r="279" s="10" customFormat="1" ht="22.5" customHeight="1" spans="1:28">
      <c r="A279" s="35">
        <v>276</v>
      </c>
      <c r="B279" s="1123" t="s">
        <v>5385</v>
      </c>
      <c r="C279" s="35" t="s">
        <v>5534</v>
      </c>
      <c r="D279" s="48" t="s">
        <v>480</v>
      </c>
      <c r="E279" s="35">
        <v>318500</v>
      </c>
      <c r="F279" s="152" t="s">
        <v>5778</v>
      </c>
      <c r="G279" s="64">
        <v>42222</v>
      </c>
      <c r="H279" s="64">
        <v>42230</v>
      </c>
      <c r="I279" s="196"/>
      <c r="J279" s="314">
        <v>42244</v>
      </c>
      <c r="K279" s="159"/>
      <c r="L279" s="277" t="s">
        <v>5779</v>
      </c>
      <c r="M279" s="242" t="s">
        <v>730</v>
      </c>
      <c r="N279" s="242" t="s">
        <v>89</v>
      </c>
      <c r="O279" s="158">
        <v>42232</v>
      </c>
      <c r="P279" s="176">
        <v>42233</v>
      </c>
      <c r="Q279" s="175" t="s">
        <v>1447</v>
      </c>
      <c r="R279" s="967" t="s">
        <v>2972</v>
      </c>
      <c r="S279" s="175"/>
      <c r="T279" s="1156"/>
      <c r="U279" s="97"/>
      <c r="W279" s="186"/>
      <c r="X279" s="186"/>
      <c r="Y279" s="186"/>
      <c r="Z279" s="186"/>
      <c r="AA279" s="186"/>
      <c r="AB279" s="186"/>
    </row>
    <row r="280" s="10" customFormat="1" ht="22.5" customHeight="1" spans="1:28">
      <c r="A280" s="35">
        <v>277</v>
      </c>
      <c r="B280" s="149" t="s">
        <v>5723</v>
      </c>
      <c r="C280" s="35" t="s">
        <v>5724</v>
      </c>
      <c r="D280" s="48" t="s">
        <v>5747</v>
      </c>
      <c r="E280" s="35">
        <v>272400</v>
      </c>
      <c r="F280" s="152" t="s">
        <v>5780</v>
      </c>
      <c r="G280" s="64">
        <v>42209</v>
      </c>
      <c r="H280" s="64">
        <v>42220</v>
      </c>
      <c r="I280" s="196"/>
      <c r="J280" s="314">
        <v>42244</v>
      </c>
      <c r="K280" s="159"/>
      <c r="L280" s="274" t="s">
        <v>5781</v>
      </c>
      <c r="M280" s="274" t="s">
        <v>916</v>
      </c>
      <c r="N280" s="274" t="s">
        <v>5701</v>
      </c>
      <c r="O280" s="281">
        <v>42232</v>
      </c>
      <c r="P280" s="182">
        <v>42246</v>
      </c>
      <c r="Q280" s="244" t="s">
        <v>47</v>
      </c>
      <c r="R280" s="969" t="s">
        <v>1190</v>
      </c>
      <c r="S280" s="175"/>
      <c r="T280" s="1156"/>
      <c r="U280" s="97"/>
      <c r="W280" s="186"/>
      <c r="X280" s="186"/>
      <c r="Y280" s="186"/>
      <c r="Z280" s="186"/>
      <c r="AA280" s="186"/>
      <c r="AB280" s="186"/>
    </row>
    <row r="281" s="10" customFormat="1" ht="22.5" customHeight="1" spans="1:28">
      <c r="A281" s="35">
        <v>278</v>
      </c>
      <c r="B281" s="1123" t="s">
        <v>5385</v>
      </c>
      <c r="C281" s="35" t="s">
        <v>5534</v>
      </c>
      <c r="D281" s="48" t="s">
        <v>5097</v>
      </c>
      <c r="E281" s="35">
        <v>318500</v>
      </c>
      <c r="F281" s="152" t="s">
        <v>5782</v>
      </c>
      <c r="G281" s="64">
        <v>42215</v>
      </c>
      <c r="H281" s="64">
        <v>42224</v>
      </c>
      <c r="I281" s="196"/>
      <c r="J281" s="314">
        <v>42244</v>
      </c>
      <c r="K281" s="159"/>
      <c r="L281" s="280" t="s">
        <v>5783</v>
      </c>
      <c r="M281" s="279" t="s">
        <v>5784</v>
      </c>
      <c r="N281" s="279" t="s">
        <v>5636</v>
      </c>
      <c r="O281" s="160">
        <v>42238</v>
      </c>
      <c r="P281" s="161">
        <v>42238</v>
      </c>
      <c r="Q281" s="85" t="s">
        <v>106</v>
      </c>
      <c r="R281" s="246" t="s">
        <v>5785</v>
      </c>
      <c r="S281" s="175"/>
      <c r="T281" s="1156"/>
      <c r="U281" s="97"/>
      <c r="W281" s="186"/>
      <c r="X281" s="186"/>
      <c r="Y281" s="186"/>
      <c r="Z281" s="186"/>
      <c r="AA281" s="186"/>
      <c r="AB281" s="186"/>
    </row>
    <row r="282" s="10" customFormat="1" ht="22.5" customHeight="1" spans="1:28">
      <c r="A282" s="35">
        <v>279</v>
      </c>
      <c r="B282" s="1123" t="s">
        <v>5385</v>
      </c>
      <c r="C282" s="35" t="s">
        <v>5534</v>
      </c>
      <c r="D282" s="48" t="s">
        <v>480</v>
      </c>
      <c r="E282" s="35">
        <v>318500</v>
      </c>
      <c r="F282" s="152" t="s">
        <v>5786</v>
      </c>
      <c r="G282" s="64">
        <v>42223</v>
      </c>
      <c r="H282" s="64">
        <v>42230</v>
      </c>
      <c r="I282" s="196"/>
      <c r="J282" s="326">
        <v>42274</v>
      </c>
      <c r="K282" s="159"/>
      <c r="L282" s="242" t="s">
        <v>5787</v>
      </c>
      <c r="M282" s="277" t="s">
        <v>698</v>
      </c>
      <c r="N282" s="242" t="s">
        <v>84</v>
      </c>
      <c r="O282" s="158">
        <v>42248</v>
      </c>
      <c r="P282" s="176">
        <v>42248</v>
      </c>
      <c r="Q282" s="175" t="s">
        <v>47</v>
      </c>
      <c r="R282" s="247" t="s">
        <v>5788</v>
      </c>
      <c r="S282" s="175"/>
      <c r="T282" s="1156"/>
      <c r="U282" s="97"/>
      <c r="W282" s="186"/>
      <c r="X282" s="186"/>
      <c r="Y282" s="186"/>
      <c r="Z282" s="186"/>
      <c r="AA282" s="186"/>
      <c r="AB282" s="186"/>
    </row>
    <row r="283" s="12" customFormat="1" ht="18" customHeight="1" spans="1:28">
      <c r="A283" s="35">
        <v>280</v>
      </c>
      <c r="B283" s="149" t="s">
        <v>5390</v>
      </c>
      <c r="C283" s="35" t="s">
        <v>5666</v>
      </c>
      <c r="D283" s="48" t="s">
        <v>5041</v>
      </c>
      <c r="E283" s="35">
        <v>292300</v>
      </c>
      <c r="F283" s="152" t="s">
        <v>5789</v>
      </c>
      <c r="G283" s="64">
        <v>42147</v>
      </c>
      <c r="H283" s="64">
        <v>42157</v>
      </c>
      <c r="I283" s="201"/>
      <c r="J283" s="328">
        <v>42215</v>
      </c>
      <c r="K283" s="741" t="s">
        <v>52</v>
      </c>
      <c r="L283" s="242" t="s">
        <v>5790</v>
      </c>
      <c r="M283" s="242" t="s">
        <v>114</v>
      </c>
      <c r="N283" s="242" t="s">
        <v>59</v>
      </c>
      <c r="O283" s="174">
        <v>42252</v>
      </c>
      <c r="P283" s="182">
        <v>42253</v>
      </c>
      <c r="Q283" s="244" t="s">
        <v>106</v>
      </c>
      <c r="R283" s="247" t="s">
        <v>5788</v>
      </c>
      <c r="S283" s="244"/>
      <c r="T283" s="1509"/>
      <c r="U283" s="88"/>
      <c r="W283" s="191"/>
      <c r="X283" s="191"/>
      <c r="Y283" s="191"/>
      <c r="Z283" s="191"/>
      <c r="AA283" s="191"/>
      <c r="AB283" s="191"/>
    </row>
    <row r="284" s="795" customFormat="1" ht="21" customHeight="1" spans="1:21">
      <c r="A284" s="35">
        <v>281</v>
      </c>
      <c r="B284" s="149" t="s">
        <v>5469</v>
      </c>
      <c r="C284" s="825" t="s">
        <v>5104</v>
      </c>
      <c r="D284" s="43" t="s">
        <v>480</v>
      </c>
      <c r="E284" s="322">
        <v>289800</v>
      </c>
      <c r="F284" s="152" t="s">
        <v>5791</v>
      </c>
      <c r="G284" s="323">
        <v>42241</v>
      </c>
      <c r="H284" s="829">
        <v>42253</v>
      </c>
      <c r="I284" s="166"/>
      <c r="J284" s="314">
        <v>42244</v>
      </c>
      <c r="K284" s="166"/>
      <c r="L284" s="279" t="s">
        <v>5792</v>
      </c>
      <c r="M284" s="280" t="s">
        <v>5793</v>
      </c>
      <c r="N284" s="166" t="s">
        <v>641</v>
      </c>
      <c r="O284" s="334">
        <v>42252</v>
      </c>
      <c r="P284" s="167">
        <v>42253</v>
      </c>
      <c r="Q284" s="279" t="s">
        <v>5794</v>
      </c>
      <c r="R284" s="247" t="s">
        <v>5795</v>
      </c>
      <c r="S284" s="194"/>
      <c r="T284" s="863"/>
      <c r="U284" s="863"/>
    </row>
    <row r="285" s="795" customFormat="1" ht="21" customHeight="1" spans="1:21">
      <c r="A285" s="35">
        <v>282</v>
      </c>
      <c r="B285" s="149" t="s">
        <v>5469</v>
      </c>
      <c r="C285" s="825" t="s">
        <v>5104</v>
      </c>
      <c r="D285" s="43" t="s">
        <v>480</v>
      </c>
      <c r="E285" s="322">
        <v>289800</v>
      </c>
      <c r="F285" s="152" t="s">
        <v>5796</v>
      </c>
      <c r="G285" s="323">
        <v>42241</v>
      </c>
      <c r="H285" s="829">
        <v>42253</v>
      </c>
      <c r="I285" s="166"/>
      <c r="J285" s="326">
        <v>42274</v>
      </c>
      <c r="K285" s="166"/>
      <c r="L285" s="273" t="s">
        <v>5797</v>
      </c>
      <c r="M285" s="274" t="s">
        <v>657</v>
      </c>
      <c r="N285" s="48" t="s">
        <v>84</v>
      </c>
      <c r="O285" s="283">
        <v>42258</v>
      </c>
      <c r="P285" s="44">
        <v>42259</v>
      </c>
      <c r="Q285" s="273" t="s">
        <v>106</v>
      </c>
      <c r="R285" s="961" t="s">
        <v>4253</v>
      </c>
      <c r="S285" s="194"/>
      <c r="T285" s="863"/>
      <c r="U285" s="863"/>
    </row>
    <row r="286" s="795" customFormat="1" ht="21" customHeight="1" spans="1:21">
      <c r="A286" s="35">
        <v>283</v>
      </c>
      <c r="B286" s="1123" t="s">
        <v>5385</v>
      </c>
      <c r="C286" s="35" t="s">
        <v>5534</v>
      </c>
      <c r="D286" s="43" t="s">
        <v>5041</v>
      </c>
      <c r="E286" s="322">
        <v>318500</v>
      </c>
      <c r="F286" s="152" t="s">
        <v>5798</v>
      </c>
      <c r="G286" s="323">
        <v>42241</v>
      </c>
      <c r="H286" s="829">
        <v>42253</v>
      </c>
      <c r="I286" s="166"/>
      <c r="J286" s="326">
        <v>42274</v>
      </c>
      <c r="K286" s="166"/>
      <c r="L286" s="273" t="s">
        <v>5799</v>
      </c>
      <c r="M286" s="274" t="s">
        <v>698</v>
      </c>
      <c r="N286" s="48" t="s">
        <v>84</v>
      </c>
      <c r="O286" s="283">
        <v>42250</v>
      </c>
      <c r="P286" s="44">
        <v>42250</v>
      </c>
      <c r="Q286" s="273" t="s">
        <v>1447</v>
      </c>
      <c r="R286" s="961" t="s">
        <v>4253</v>
      </c>
      <c r="S286" s="194"/>
      <c r="T286" s="863"/>
      <c r="U286" s="863"/>
    </row>
    <row r="287" s="795" customFormat="1" ht="21" customHeight="1" spans="1:21">
      <c r="A287" s="35">
        <v>284</v>
      </c>
      <c r="B287" s="149" t="s">
        <v>5390</v>
      </c>
      <c r="C287" s="35" t="s">
        <v>5666</v>
      </c>
      <c r="D287" s="55" t="s">
        <v>480</v>
      </c>
      <c r="E287" s="35">
        <v>292300</v>
      </c>
      <c r="F287" s="152" t="s">
        <v>5800</v>
      </c>
      <c r="G287" s="310">
        <v>42246</v>
      </c>
      <c r="H287" s="857">
        <v>42255</v>
      </c>
      <c r="I287" s="166"/>
      <c r="J287" s="326">
        <v>42274</v>
      </c>
      <c r="K287" s="166"/>
      <c r="L287" s="273" t="s">
        <v>5801</v>
      </c>
      <c r="M287" s="273" t="s">
        <v>5425</v>
      </c>
      <c r="N287" s="48" t="s">
        <v>84</v>
      </c>
      <c r="O287" s="283">
        <v>42265</v>
      </c>
      <c r="P287" s="44">
        <v>42265</v>
      </c>
      <c r="Q287" s="273" t="s">
        <v>47</v>
      </c>
      <c r="R287" s="961" t="s">
        <v>3057</v>
      </c>
      <c r="S287" s="194"/>
      <c r="T287" s="863"/>
      <c r="U287" s="863"/>
    </row>
    <row r="288" s="795" customFormat="1" ht="21" customHeight="1" spans="1:21">
      <c r="A288" s="35">
        <v>285</v>
      </c>
      <c r="B288" s="149" t="s">
        <v>5393</v>
      </c>
      <c r="C288" s="35" t="s">
        <v>5688</v>
      </c>
      <c r="D288" s="43" t="s">
        <v>480</v>
      </c>
      <c r="E288" s="322">
        <v>266800</v>
      </c>
      <c r="F288" s="152" t="s">
        <v>5802</v>
      </c>
      <c r="G288" s="323">
        <v>42252</v>
      </c>
      <c r="H288" s="829">
        <v>42260</v>
      </c>
      <c r="I288" s="166"/>
      <c r="J288" s="326">
        <v>42274</v>
      </c>
      <c r="K288" s="741" t="s">
        <v>52</v>
      </c>
      <c r="L288" s="242" t="s">
        <v>5803</v>
      </c>
      <c r="M288" s="277" t="s">
        <v>70</v>
      </c>
      <c r="N288" s="48" t="s">
        <v>84</v>
      </c>
      <c r="O288" s="289">
        <v>42223</v>
      </c>
      <c r="P288" s="44">
        <v>42264</v>
      </c>
      <c r="Q288" s="242" t="s">
        <v>47</v>
      </c>
      <c r="R288" s="961" t="s">
        <v>5804</v>
      </c>
      <c r="S288" s="194"/>
      <c r="T288" s="863"/>
      <c r="U288" s="863"/>
    </row>
    <row r="289" s="1458" customFormat="1" ht="24" customHeight="1" spans="1:28">
      <c r="A289" s="35">
        <v>286</v>
      </c>
      <c r="B289" s="149" t="s">
        <v>5419</v>
      </c>
      <c r="C289" s="35" t="s">
        <v>5005</v>
      </c>
      <c r="D289" s="52" t="s">
        <v>5041</v>
      </c>
      <c r="E289" s="322">
        <v>336300</v>
      </c>
      <c r="F289" s="152" t="s">
        <v>5805</v>
      </c>
      <c r="G289" s="59">
        <v>42139</v>
      </c>
      <c r="H289" s="59">
        <v>42150</v>
      </c>
      <c r="I289" s="1172" t="s">
        <v>5806</v>
      </c>
      <c r="J289" s="326">
        <v>42152</v>
      </c>
      <c r="K289" s="741" t="s">
        <v>52</v>
      </c>
      <c r="L289" s="273" t="s">
        <v>5807</v>
      </c>
      <c r="M289" s="274" t="s">
        <v>5301</v>
      </c>
      <c r="N289" s="273" t="s">
        <v>5701</v>
      </c>
      <c r="O289" s="283">
        <v>42257</v>
      </c>
      <c r="P289" s="176">
        <v>42257</v>
      </c>
      <c r="Q289" s="175" t="s">
        <v>1447</v>
      </c>
      <c r="R289" s="246" t="s">
        <v>1254</v>
      </c>
      <c r="S289" s="1510"/>
      <c r="T289" s="1511"/>
      <c r="U289" s="1512"/>
      <c r="W289" s="606"/>
      <c r="X289" s="606"/>
      <c r="Y289" s="606"/>
      <c r="Z289" s="606"/>
      <c r="AA289" s="606"/>
      <c r="AB289" s="606"/>
    </row>
    <row r="290" s="795" customFormat="1" ht="21" customHeight="1" spans="1:21">
      <c r="A290" s="35">
        <v>287</v>
      </c>
      <c r="B290" s="149" t="s">
        <v>5393</v>
      </c>
      <c r="C290" s="35" t="s">
        <v>5688</v>
      </c>
      <c r="D290" s="43" t="s">
        <v>5244</v>
      </c>
      <c r="E290" s="322">
        <v>266800</v>
      </c>
      <c r="F290" s="152" t="s">
        <v>5808</v>
      </c>
      <c r="G290" s="323">
        <v>42241</v>
      </c>
      <c r="H290" s="829">
        <v>42253</v>
      </c>
      <c r="I290" s="321"/>
      <c r="J290" s="326">
        <v>42275</v>
      </c>
      <c r="K290" s="166"/>
      <c r="L290" s="242" t="s">
        <v>5809</v>
      </c>
      <c r="M290" s="242" t="s">
        <v>662</v>
      </c>
      <c r="N290" s="48" t="s">
        <v>89</v>
      </c>
      <c r="O290" s="289">
        <v>42266</v>
      </c>
      <c r="P290" s="44">
        <v>42267</v>
      </c>
      <c r="Q290" s="242" t="s">
        <v>1447</v>
      </c>
      <c r="R290" s="961" t="s">
        <v>1263</v>
      </c>
      <c r="S290" s="194"/>
      <c r="T290" s="863"/>
      <c r="U290" s="863"/>
    </row>
    <row r="291" s="795" customFormat="1" ht="21" customHeight="1" spans="1:21">
      <c r="A291" s="35">
        <v>288</v>
      </c>
      <c r="B291" s="149" t="s">
        <v>5469</v>
      </c>
      <c r="C291" s="825" t="s">
        <v>5104</v>
      </c>
      <c r="D291" s="55" t="s">
        <v>480</v>
      </c>
      <c r="E291" s="35">
        <v>289800</v>
      </c>
      <c r="F291" s="152" t="s">
        <v>5810</v>
      </c>
      <c r="G291" s="310">
        <v>42262</v>
      </c>
      <c r="H291" s="857">
        <v>42276</v>
      </c>
      <c r="I291" s="321"/>
      <c r="J291" s="326">
        <v>42275</v>
      </c>
      <c r="K291" s="166"/>
      <c r="L291" s="273" t="s">
        <v>5811</v>
      </c>
      <c r="M291" s="273" t="s">
        <v>2053</v>
      </c>
      <c r="N291" s="48" t="s">
        <v>5701</v>
      </c>
      <c r="O291" s="283">
        <v>42268</v>
      </c>
      <c r="P291" s="44">
        <v>42269</v>
      </c>
      <c r="Q291" s="273" t="s">
        <v>1447</v>
      </c>
      <c r="R291" s="961" t="s">
        <v>2098</v>
      </c>
      <c r="S291" s="194"/>
      <c r="T291" s="863"/>
      <c r="U291" s="863"/>
    </row>
    <row r="292" s="795" customFormat="1" ht="21" customHeight="1" spans="1:21">
      <c r="A292" s="35">
        <v>289</v>
      </c>
      <c r="B292" s="149" t="s">
        <v>5385</v>
      </c>
      <c r="C292" s="825" t="s">
        <v>5534</v>
      </c>
      <c r="D292" s="43" t="s">
        <v>480</v>
      </c>
      <c r="E292" s="322">
        <v>318500</v>
      </c>
      <c r="F292" s="152" t="s">
        <v>5812</v>
      </c>
      <c r="G292" s="323">
        <v>42262</v>
      </c>
      <c r="H292" s="829">
        <v>42271</v>
      </c>
      <c r="I292" s="321"/>
      <c r="J292" s="326">
        <v>42275</v>
      </c>
      <c r="K292" s="166"/>
      <c r="L292" s="333" t="s">
        <v>5813</v>
      </c>
      <c r="M292" s="1515" t="s">
        <v>631</v>
      </c>
      <c r="N292" s="333" t="s">
        <v>89</v>
      </c>
      <c r="O292" s="283">
        <v>42275</v>
      </c>
      <c r="P292" s="44">
        <v>42282</v>
      </c>
      <c r="Q292" s="273" t="s">
        <v>1447</v>
      </c>
      <c r="R292" s="961" t="s">
        <v>633</v>
      </c>
      <c r="S292" s="194"/>
      <c r="T292" s="863"/>
      <c r="U292" s="863"/>
    </row>
    <row r="293" s="12" customFormat="1" ht="18" customHeight="1" spans="1:28">
      <c r="A293" s="35">
        <v>290</v>
      </c>
      <c r="B293" s="149" t="s">
        <v>5390</v>
      </c>
      <c r="C293" s="35" t="s">
        <v>5666</v>
      </c>
      <c r="D293" s="48" t="s">
        <v>5193</v>
      </c>
      <c r="E293" s="35">
        <v>292300</v>
      </c>
      <c r="F293" s="152" t="s">
        <v>5814</v>
      </c>
      <c r="G293" s="64">
        <v>42147</v>
      </c>
      <c r="H293" s="64">
        <v>42157</v>
      </c>
      <c r="I293" s="965"/>
      <c r="J293" s="328">
        <v>42215</v>
      </c>
      <c r="K293" s="741" t="s">
        <v>52</v>
      </c>
      <c r="L293" s="279" t="s">
        <v>5815</v>
      </c>
      <c r="M293" s="279" t="s">
        <v>5816</v>
      </c>
      <c r="N293" s="166" t="s">
        <v>744</v>
      </c>
      <c r="O293" s="921">
        <v>42274</v>
      </c>
      <c r="P293" s="1133">
        <v>42274</v>
      </c>
      <c r="Q293" s="238" t="s">
        <v>106</v>
      </c>
      <c r="R293" s="968" t="s">
        <v>3118</v>
      </c>
      <c r="S293" s="244"/>
      <c r="T293" s="1509"/>
      <c r="U293" s="88"/>
      <c r="W293" s="191"/>
      <c r="X293" s="191"/>
      <c r="Y293" s="191"/>
      <c r="Z293" s="191"/>
      <c r="AA293" s="191"/>
      <c r="AB293" s="191"/>
    </row>
    <row r="294" s="795" customFormat="1" ht="21" customHeight="1" spans="1:21">
      <c r="A294" s="35">
        <v>291</v>
      </c>
      <c r="B294" s="149" t="s">
        <v>5390</v>
      </c>
      <c r="C294" s="35" t="s">
        <v>5666</v>
      </c>
      <c r="D294" s="55" t="s">
        <v>480</v>
      </c>
      <c r="E294" s="35">
        <v>292300</v>
      </c>
      <c r="F294" s="152" t="s">
        <v>5817</v>
      </c>
      <c r="G294" s="310">
        <v>42248</v>
      </c>
      <c r="H294" s="857">
        <v>42260</v>
      </c>
      <c r="I294" s="321"/>
      <c r="J294" s="287">
        <v>42304</v>
      </c>
      <c r="K294" s="741" t="s">
        <v>52</v>
      </c>
      <c r="L294" s="273" t="s">
        <v>5818</v>
      </c>
      <c r="M294" s="273" t="s">
        <v>683</v>
      </c>
      <c r="N294" s="48" t="s">
        <v>59</v>
      </c>
      <c r="O294" s="283">
        <v>42277</v>
      </c>
      <c r="P294" s="44">
        <v>42277</v>
      </c>
      <c r="Q294" s="273" t="s">
        <v>47</v>
      </c>
      <c r="R294" s="1517" t="s">
        <v>2117</v>
      </c>
      <c r="S294" s="194"/>
      <c r="T294" s="863"/>
      <c r="U294" s="863"/>
    </row>
    <row r="295" s="795" customFormat="1" ht="21" customHeight="1" spans="1:21">
      <c r="A295" s="35">
        <v>292</v>
      </c>
      <c r="B295" s="149" t="s">
        <v>5819</v>
      </c>
      <c r="C295" s="35" t="s">
        <v>5724</v>
      </c>
      <c r="D295" s="43" t="s">
        <v>573</v>
      </c>
      <c r="E295" s="322">
        <v>276300</v>
      </c>
      <c r="F295" s="152" t="s">
        <v>5820</v>
      </c>
      <c r="G295" s="323">
        <v>42253</v>
      </c>
      <c r="H295" s="829">
        <v>42261</v>
      </c>
      <c r="I295" s="321"/>
      <c r="J295" s="326">
        <v>42275</v>
      </c>
      <c r="K295" s="741" t="s">
        <v>52</v>
      </c>
      <c r="L295" s="280" t="s">
        <v>5821</v>
      </c>
      <c r="M295" s="280" t="s">
        <v>5822</v>
      </c>
      <c r="N295" s="284" t="s">
        <v>744</v>
      </c>
      <c r="O295" s="750">
        <v>42267</v>
      </c>
      <c r="P295" s="285">
        <v>42268</v>
      </c>
      <c r="Q295" s="280" t="s">
        <v>1447</v>
      </c>
      <c r="R295" s="968" t="s">
        <v>627</v>
      </c>
      <c r="S295" s="194"/>
      <c r="T295" s="863"/>
      <c r="U295" s="863"/>
    </row>
    <row r="296" s="795" customFormat="1" ht="21" customHeight="1" spans="1:21">
      <c r="A296" s="35">
        <v>293</v>
      </c>
      <c r="B296" s="149" t="s">
        <v>5390</v>
      </c>
      <c r="C296" s="35" t="s">
        <v>5666</v>
      </c>
      <c r="D296" s="55" t="s">
        <v>480</v>
      </c>
      <c r="E296" s="35">
        <v>292300</v>
      </c>
      <c r="F296" s="152" t="s">
        <v>5823</v>
      </c>
      <c r="G296" s="310">
        <v>42266</v>
      </c>
      <c r="H296" s="857">
        <v>42277</v>
      </c>
      <c r="I296" s="321"/>
      <c r="J296" s="287">
        <v>42304</v>
      </c>
      <c r="K296" s="166"/>
      <c r="L296" s="273" t="s">
        <v>5824</v>
      </c>
      <c r="M296" s="273" t="s">
        <v>662</v>
      </c>
      <c r="N296" s="48" t="s">
        <v>89</v>
      </c>
      <c r="O296" s="283">
        <v>42288</v>
      </c>
      <c r="P296" s="44">
        <v>42288</v>
      </c>
      <c r="Q296" s="273" t="s">
        <v>1447</v>
      </c>
      <c r="R296" s="961" t="s">
        <v>648</v>
      </c>
      <c r="S296" s="194"/>
      <c r="T296" s="863"/>
      <c r="U296" s="863"/>
    </row>
    <row r="297" s="10" customFormat="1" ht="22.5" customHeight="1" spans="1:28">
      <c r="A297" s="35">
        <v>294</v>
      </c>
      <c r="B297" s="149" t="s">
        <v>5419</v>
      </c>
      <c r="C297" s="35" t="s">
        <v>5005</v>
      </c>
      <c r="D297" s="52" t="s">
        <v>480</v>
      </c>
      <c r="E297" s="322">
        <v>336300</v>
      </c>
      <c r="F297" s="152" t="s">
        <v>5825</v>
      </c>
      <c r="G297" s="59">
        <v>42222</v>
      </c>
      <c r="H297" s="59">
        <v>42232</v>
      </c>
      <c r="I297" s="321"/>
      <c r="J297" s="326">
        <v>42275</v>
      </c>
      <c r="K297" s="159"/>
      <c r="L297" s="242" t="s">
        <v>5826</v>
      </c>
      <c r="M297" s="242" t="s">
        <v>5156</v>
      </c>
      <c r="N297" s="242" t="s">
        <v>59</v>
      </c>
      <c r="O297" s="158">
        <v>42266</v>
      </c>
      <c r="P297" s="176">
        <v>42266</v>
      </c>
      <c r="Q297" s="175" t="s">
        <v>47</v>
      </c>
      <c r="R297" s="1339" t="s">
        <v>1251</v>
      </c>
      <c r="S297" s="175"/>
      <c r="T297" s="1156"/>
      <c r="U297" s="97"/>
      <c r="W297" s="186"/>
      <c r="X297" s="186"/>
      <c r="Y297" s="186"/>
      <c r="Z297" s="186"/>
      <c r="AA297" s="186"/>
      <c r="AB297" s="186"/>
    </row>
    <row r="298" s="795" customFormat="1" ht="21" customHeight="1" spans="1:21">
      <c r="A298" s="35">
        <v>295</v>
      </c>
      <c r="B298" s="149" t="s">
        <v>5827</v>
      </c>
      <c r="C298" s="825" t="s">
        <v>5828</v>
      </c>
      <c r="D298" s="43" t="s">
        <v>573</v>
      </c>
      <c r="E298" s="322">
        <v>299300</v>
      </c>
      <c r="F298" s="152" t="s">
        <v>5829</v>
      </c>
      <c r="G298" s="323">
        <v>42258</v>
      </c>
      <c r="H298" s="829">
        <v>42261</v>
      </c>
      <c r="I298" s="321" t="s">
        <v>5830</v>
      </c>
      <c r="J298" s="326">
        <v>42275</v>
      </c>
      <c r="K298" s="741" t="s">
        <v>52</v>
      </c>
      <c r="L298" s="273" t="s">
        <v>5831</v>
      </c>
      <c r="M298" s="274" t="s">
        <v>5103</v>
      </c>
      <c r="N298" s="48" t="s">
        <v>84</v>
      </c>
      <c r="O298" s="283">
        <v>42256</v>
      </c>
      <c r="P298" s="44">
        <v>42273</v>
      </c>
      <c r="Q298" s="273" t="s">
        <v>1447</v>
      </c>
      <c r="R298" s="1517" t="s">
        <v>5832</v>
      </c>
      <c r="S298" s="194"/>
      <c r="T298" s="863"/>
      <c r="U298" s="863"/>
    </row>
    <row r="299" s="795" customFormat="1" ht="21" customHeight="1" spans="1:21">
      <c r="A299" s="35">
        <v>296</v>
      </c>
      <c r="B299" s="149" t="s">
        <v>5833</v>
      </c>
      <c r="C299" s="825" t="s">
        <v>5534</v>
      </c>
      <c r="D299" s="55" t="s">
        <v>480</v>
      </c>
      <c r="E299" s="35">
        <v>318500</v>
      </c>
      <c r="F299" s="152" t="s">
        <v>5834</v>
      </c>
      <c r="G299" s="310">
        <v>42280</v>
      </c>
      <c r="H299" s="857">
        <v>42290</v>
      </c>
      <c r="I299" s="321"/>
      <c r="J299" s="287">
        <v>42304</v>
      </c>
      <c r="K299" s="159"/>
      <c r="L299" s="376" t="s">
        <v>5835</v>
      </c>
      <c r="M299" s="376" t="s">
        <v>5836</v>
      </c>
      <c r="N299" s="48" t="s">
        <v>89</v>
      </c>
      <c r="O299" s="283">
        <v>42274</v>
      </c>
      <c r="P299" s="44">
        <v>42286</v>
      </c>
      <c r="Q299" s="273" t="s">
        <v>1447</v>
      </c>
      <c r="R299" s="961" t="s">
        <v>5832</v>
      </c>
      <c r="S299" s="194"/>
      <c r="T299" s="863"/>
      <c r="U299" s="863"/>
    </row>
    <row r="300" s="795" customFormat="1" ht="21" customHeight="1" spans="1:21">
      <c r="A300" s="35">
        <v>297</v>
      </c>
      <c r="B300" s="149" t="s">
        <v>5819</v>
      </c>
      <c r="C300" s="35" t="s">
        <v>5724</v>
      </c>
      <c r="D300" s="55" t="s">
        <v>573</v>
      </c>
      <c r="E300" s="35">
        <v>276300</v>
      </c>
      <c r="F300" s="152" t="s">
        <v>5837</v>
      </c>
      <c r="G300" s="310">
        <v>42278</v>
      </c>
      <c r="H300" s="857">
        <v>42292</v>
      </c>
      <c r="I300" s="321" t="s">
        <v>5838</v>
      </c>
      <c r="J300" s="287">
        <v>42304</v>
      </c>
      <c r="K300" s="159"/>
      <c r="L300" s="242" t="s">
        <v>5839</v>
      </c>
      <c r="M300" s="242" t="s">
        <v>5301</v>
      </c>
      <c r="N300" s="48" t="s">
        <v>5701</v>
      </c>
      <c r="O300" s="289">
        <v>42291</v>
      </c>
      <c r="P300" s="44">
        <v>42291</v>
      </c>
      <c r="Q300" s="242" t="s">
        <v>47</v>
      </c>
      <c r="R300" s="954" t="s">
        <v>2149</v>
      </c>
      <c r="S300" s="194"/>
      <c r="T300" s="863"/>
      <c r="U300" s="863"/>
    </row>
    <row r="301" s="795" customFormat="1" ht="21" customHeight="1" spans="1:21">
      <c r="A301" s="35">
        <v>298</v>
      </c>
      <c r="B301" s="149" t="s">
        <v>5393</v>
      </c>
      <c r="C301" s="35" t="s">
        <v>5688</v>
      </c>
      <c r="D301" s="55" t="s">
        <v>480</v>
      </c>
      <c r="E301" s="35">
        <v>266800</v>
      </c>
      <c r="F301" s="152" t="s">
        <v>5840</v>
      </c>
      <c r="G301" s="310">
        <v>42273</v>
      </c>
      <c r="H301" s="857">
        <v>42290</v>
      </c>
      <c r="I301" s="321"/>
      <c r="J301" s="208">
        <v>42276</v>
      </c>
      <c r="K301" s="741" t="s">
        <v>52</v>
      </c>
      <c r="L301" s="279" t="s">
        <v>5841</v>
      </c>
      <c r="M301" s="279" t="s">
        <v>5842</v>
      </c>
      <c r="N301" s="166" t="s">
        <v>641</v>
      </c>
      <c r="O301" s="334">
        <v>42280</v>
      </c>
      <c r="P301" s="167">
        <v>42280</v>
      </c>
      <c r="Q301" s="279" t="s">
        <v>1447</v>
      </c>
      <c r="R301" s="961" t="s">
        <v>1301</v>
      </c>
      <c r="S301" s="194"/>
      <c r="T301" s="863"/>
      <c r="U301" s="863"/>
    </row>
    <row r="302" s="795" customFormat="1" ht="21" customHeight="1" spans="1:21">
      <c r="A302" s="35">
        <v>299</v>
      </c>
      <c r="B302" s="149" t="s">
        <v>5390</v>
      </c>
      <c r="C302" s="35" t="s">
        <v>5666</v>
      </c>
      <c r="D302" s="55" t="s">
        <v>480</v>
      </c>
      <c r="E302" s="35">
        <v>292300</v>
      </c>
      <c r="F302" s="152" t="s">
        <v>5843</v>
      </c>
      <c r="G302" s="310">
        <v>42246</v>
      </c>
      <c r="H302" s="857">
        <v>42255</v>
      </c>
      <c r="I302" s="321" t="s">
        <v>5830</v>
      </c>
      <c r="J302" s="287">
        <v>42304</v>
      </c>
      <c r="K302" s="166"/>
      <c r="L302" s="280" t="s">
        <v>5844</v>
      </c>
      <c r="M302" s="279" t="s">
        <v>5845</v>
      </c>
      <c r="N302" s="166" t="s">
        <v>744</v>
      </c>
      <c r="O302" s="334">
        <v>42288</v>
      </c>
      <c r="P302" s="167">
        <v>42288</v>
      </c>
      <c r="Q302" s="279" t="s">
        <v>47</v>
      </c>
      <c r="R302" s="961" t="s">
        <v>5846</v>
      </c>
      <c r="S302" s="194"/>
      <c r="T302" s="863"/>
      <c r="U302" s="863"/>
    </row>
    <row r="303" s="795" customFormat="1" ht="21" customHeight="1" spans="1:21">
      <c r="A303" s="35">
        <v>300</v>
      </c>
      <c r="B303" s="149" t="s">
        <v>5390</v>
      </c>
      <c r="C303" s="35" t="s">
        <v>5666</v>
      </c>
      <c r="D303" s="55" t="s">
        <v>5097</v>
      </c>
      <c r="E303" s="35">
        <v>292300</v>
      </c>
      <c r="F303" s="152" t="s">
        <v>5847</v>
      </c>
      <c r="G303" s="44">
        <v>42280</v>
      </c>
      <c r="H303" s="56">
        <v>42290</v>
      </c>
      <c r="I303" s="321"/>
      <c r="J303" s="287">
        <v>42304</v>
      </c>
      <c r="K303" s="166"/>
      <c r="L303" s="299" t="s">
        <v>5848</v>
      </c>
      <c r="M303" s="299" t="s">
        <v>932</v>
      </c>
      <c r="N303" s="299" t="s">
        <v>641</v>
      </c>
      <c r="O303" s="334">
        <v>42259</v>
      </c>
      <c r="P303" s="167">
        <v>42287</v>
      </c>
      <c r="Q303" s="279" t="s">
        <v>47</v>
      </c>
      <c r="R303" s="961" t="s">
        <v>2149</v>
      </c>
      <c r="S303" s="194"/>
      <c r="T303" s="863"/>
      <c r="U303" s="863"/>
    </row>
    <row r="304" s="795" customFormat="1" ht="21" customHeight="1" spans="1:21">
      <c r="A304" s="35">
        <v>301</v>
      </c>
      <c r="B304" s="149" t="s">
        <v>5390</v>
      </c>
      <c r="C304" s="35" t="s">
        <v>5666</v>
      </c>
      <c r="D304" s="43" t="s">
        <v>5193</v>
      </c>
      <c r="E304" s="322">
        <v>292300</v>
      </c>
      <c r="F304" s="152" t="s">
        <v>5849</v>
      </c>
      <c r="G304" s="323">
        <v>42241</v>
      </c>
      <c r="H304" s="829">
        <v>42253</v>
      </c>
      <c r="I304" s="965"/>
      <c r="J304" s="326">
        <v>42275</v>
      </c>
      <c r="K304" s="166"/>
      <c r="L304" s="279" t="s">
        <v>5850</v>
      </c>
      <c r="M304" s="279" t="s">
        <v>5816</v>
      </c>
      <c r="N304" s="166" t="s">
        <v>744</v>
      </c>
      <c r="O304" s="334">
        <v>42272</v>
      </c>
      <c r="P304" s="167">
        <v>42273</v>
      </c>
      <c r="Q304" s="279" t="s">
        <v>47</v>
      </c>
      <c r="R304" s="961" t="s">
        <v>5455</v>
      </c>
      <c r="S304" s="194"/>
      <c r="T304" s="863"/>
      <c r="U304" s="863"/>
    </row>
    <row r="305" s="795" customFormat="1" ht="21" customHeight="1" spans="1:21">
      <c r="A305" s="35">
        <v>302</v>
      </c>
      <c r="B305" s="149" t="s">
        <v>5390</v>
      </c>
      <c r="C305" s="35" t="s">
        <v>5666</v>
      </c>
      <c r="D305" s="43" t="s">
        <v>480</v>
      </c>
      <c r="E305" s="322">
        <v>292300</v>
      </c>
      <c r="F305" s="152" t="s">
        <v>5851</v>
      </c>
      <c r="G305" s="323">
        <v>42264</v>
      </c>
      <c r="H305" s="829">
        <v>42273</v>
      </c>
      <c r="I305" s="321"/>
      <c r="J305" s="208">
        <v>42304</v>
      </c>
      <c r="K305" s="166"/>
      <c r="L305" s="280" t="s">
        <v>5852</v>
      </c>
      <c r="M305" s="279" t="s">
        <v>5853</v>
      </c>
      <c r="N305" s="166" t="s">
        <v>744</v>
      </c>
      <c r="O305" s="334">
        <v>42295</v>
      </c>
      <c r="P305" s="167">
        <v>42295</v>
      </c>
      <c r="Q305" s="279" t="s">
        <v>47</v>
      </c>
      <c r="R305" s="961" t="s">
        <v>5854</v>
      </c>
      <c r="S305" s="194"/>
      <c r="T305" s="863"/>
      <c r="U305" s="863"/>
    </row>
    <row r="306" s="795" customFormat="1" ht="21" customHeight="1" spans="1:21">
      <c r="A306" s="35">
        <v>303</v>
      </c>
      <c r="B306" s="149" t="s">
        <v>5390</v>
      </c>
      <c r="C306" s="35" t="s">
        <v>5666</v>
      </c>
      <c r="D306" s="43" t="s">
        <v>5855</v>
      </c>
      <c r="E306" s="322">
        <v>292300</v>
      </c>
      <c r="F306" s="152" t="s">
        <v>5856</v>
      </c>
      <c r="G306" s="47">
        <v>42263</v>
      </c>
      <c r="H306" s="51">
        <v>42273</v>
      </c>
      <c r="I306" s="321"/>
      <c r="J306" s="326">
        <v>42275</v>
      </c>
      <c r="K306" s="166"/>
      <c r="L306" s="279" t="s">
        <v>5857</v>
      </c>
      <c r="M306" s="279" t="s">
        <v>5858</v>
      </c>
      <c r="N306" s="166" t="s">
        <v>744</v>
      </c>
      <c r="O306" s="334">
        <v>42267</v>
      </c>
      <c r="P306" s="167">
        <v>42267</v>
      </c>
      <c r="Q306" s="279" t="s">
        <v>47</v>
      </c>
      <c r="R306" s="961" t="s">
        <v>5854</v>
      </c>
      <c r="S306" s="194"/>
      <c r="T306" s="863"/>
      <c r="U306" s="863"/>
    </row>
    <row r="307" s="10" customFormat="1" ht="29.25" customHeight="1" spans="1:28">
      <c r="A307" s="35">
        <v>304</v>
      </c>
      <c r="B307" s="149" t="s">
        <v>5393</v>
      </c>
      <c r="C307" s="35" t="s">
        <v>5688</v>
      </c>
      <c r="D307" s="48" t="s">
        <v>5041</v>
      </c>
      <c r="E307" s="35">
        <v>266800</v>
      </c>
      <c r="F307" s="152" t="s">
        <v>5859</v>
      </c>
      <c r="G307" s="64">
        <v>42181</v>
      </c>
      <c r="H307" s="64">
        <v>42197</v>
      </c>
      <c r="I307" s="1516"/>
      <c r="J307" s="326">
        <v>42275</v>
      </c>
      <c r="K307" s="741" t="s">
        <v>52</v>
      </c>
      <c r="L307" s="242" t="s">
        <v>5860</v>
      </c>
      <c r="M307" s="242" t="s">
        <v>5278</v>
      </c>
      <c r="N307" s="242" t="s">
        <v>59</v>
      </c>
      <c r="O307" s="310">
        <v>42301</v>
      </c>
      <c r="P307" s="176">
        <v>42301</v>
      </c>
      <c r="Q307" s="1150" t="s">
        <v>47</v>
      </c>
      <c r="R307" s="961" t="s">
        <v>5854</v>
      </c>
      <c r="S307" s="175"/>
      <c r="T307" s="1156"/>
      <c r="U307" s="97"/>
      <c r="W307" s="186"/>
      <c r="X307" s="186"/>
      <c r="Y307" s="186"/>
      <c r="Z307" s="186"/>
      <c r="AA307" s="186"/>
      <c r="AB307" s="186"/>
    </row>
    <row r="308" s="795" customFormat="1" ht="21" customHeight="1" spans="1:21">
      <c r="A308" s="35">
        <v>305</v>
      </c>
      <c r="B308" s="149" t="s">
        <v>5827</v>
      </c>
      <c r="C308" s="825" t="s">
        <v>5828</v>
      </c>
      <c r="D308" s="55" t="s">
        <v>5003</v>
      </c>
      <c r="E308" s="35">
        <v>299300</v>
      </c>
      <c r="F308" s="152" t="s">
        <v>5861</v>
      </c>
      <c r="G308" s="310">
        <v>42278</v>
      </c>
      <c r="H308" s="857">
        <v>42292</v>
      </c>
      <c r="I308" s="321" t="s">
        <v>5838</v>
      </c>
      <c r="J308" s="208">
        <v>42304</v>
      </c>
      <c r="K308" s="159"/>
      <c r="L308" s="273" t="s">
        <v>5862</v>
      </c>
      <c r="M308" s="273" t="s">
        <v>912</v>
      </c>
      <c r="N308" s="48" t="s">
        <v>5701</v>
      </c>
      <c r="O308" s="283">
        <v>42297</v>
      </c>
      <c r="P308" s="44">
        <v>42297</v>
      </c>
      <c r="Q308" s="273" t="s">
        <v>1447</v>
      </c>
      <c r="R308" s="961" t="s">
        <v>1322</v>
      </c>
      <c r="S308" s="194"/>
      <c r="T308" s="863"/>
      <c r="U308" s="863"/>
    </row>
    <row r="309" s="795" customFormat="1" ht="21" customHeight="1" spans="1:21">
      <c r="A309" s="35">
        <v>306</v>
      </c>
      <c r="B309" s="149" t="s">
        <v>5393</v>
      </c>
      <c r="C309" s="35" t="s">
        <v>5688</v>
      </c>
      <c r="D309" s="55" t="s">
        <v>5097</v>
      </c>
      <c r="E309" s="35">
        <v>266800</v>
      </c>
      <c r="F309" s="152" t="s">
        <v>5863</v>
      </c>
      <c r="G309" s="310">
        <v>42273</v>
      </c>
      <c r="H309" s="857">
        <v>42290</v>
      </c>
      <c r="I309" s="321"/>
      <c r="J309" s="208">
        <v>42304</v>
      </c>
      <c r="K309" s="741" t="s">
        <v>52</v>
      </c>
      <c r="L309" s="242" t="s">
        <v>5864</v>
      </c>
      <c r="M309" s="242" t="s">
        <v>657</v>
      </c>
      <c r="N309" s="48" t="s">
        <v>84</v>
      </c>
      <c r="O309" s="289">
        <v>42312</v>
      </c>
      <c r="P309" s="44">
        <v>42312</v>
      </c>
      <c r="Q309" s="242" t="s">
        <v>106</v>
      </c>
      <c r="R309" s="954" t="s">
        <v>659</v>
      </c>
      <c r="S309" s="194"/>
      <c r="T309" s="863"/>
      <c r="U309" s="863"/>
    </row>
    <row r="310" s="795" customFormat="1" ht="21" customHeight="1" spans="1:21">
      <c r="A310" s="35">
        <v>307</v>
      </c>
      <c r="B310" s="149" t="s">
        <v>5419</v>
      </c>
      <c r="C310" s="35" t="s">
        <v>5005</v>
      </c>
      <c r="D310" s="55" t="s">
        <v>5097</v>
      </c>
      <c r="E310" s="35">
        <v>336300</v>
      </c>
      <c r="F310" s="152" t="s">
        <v>5865</v>
      </c>
      <c r="G310" s="310">
        <v>42307</v>
      </c>
      <c r="H310" s="857">
        <v>42316</v>
      </c>
      <c r="I310" s="321"/>
      <c r="J310" s="314">
        <v>42336</v>
      </c>
      <c r="K310" s="166"/>
      <c r="L310" s="279" t="s">
        <v>5866</v>
      </c>
      <c r="M310" s="279" t="s">
        <v>5867</v>
      </c>
      <c r="N310" s="166" t="s">
        <v>801</v>
      </c>
      <c r="O310" s="334">
        <v>42306</v>
      </c>
      <c r="P310" s="167">
        <v>42313</v>
      </c>
      <c r="Q310" s="279" t="s">
        <v>1447</v>
      </c>
      <c r="R310" s="961" t="s">
        <v>1332</v>
      </c>
      <c r="S310" s="194"/>
      <c r="T310" s="863"/>
      <c r="U310" s="863"/>
    </row>
    <row r="311" s="795" customFormat="1" ht="21.75" customHeight="1" spans="1:21">
      <c r="A311" s="35">
        <v>308</v>
      </c>
      <c r="B311" s="149" t="s">
        <v>5419</v>
      </c>
      <c r="C311" s="35" t="s">
        <v>5005</v>
      </c>
      <c r="D311" s="43" t="s">
        <v>5220</v>
      </c>
      <c r="E311" s="322">
        <v>336300</v>
      </c>
      <c r="F311" s="152" t="s">
        <v>5868</v>
      </c>
      <c r="G311" s="323">
        <v>42297</v>
      </c>
      <c r="H311" s="829">
        <v>42308</v>
      </c>
      <c r="I311" s="321" t="s">
        <v>5838</v>
      </c>
      <c r="J311" s="208">
        <v>42304</v>
      </c>
      <c r="K311" s="741" t="s">
        <v>52</v>
      </c>
      <c r="L311" s="327" t="s">
        <v>5869</v>
      </c>
      <c r="M311" s="327" t="s">
        <v>5425</v>
      </c>
      <c r="N311" s="327" t="s">
        <v>84</v>
      </c>
      <c r="O311" s="377">
        <v>42166</v>
      </c>
      <c r="P311" s="47">
        <v>42299</v>
      </c>
      <c r="Q311" s="273" t="s">
        <v>106</v>
      </c>
      <c r="R311" s="961" t="s">
        <v>5870</v>
      </c>
      <c r="S311" s="194"/>
      <c r="T311" s="863"/>
      <c r="U311" s="863"/>
    </row>
    <row r="312" s="795" customFormat="1" ht="21" customHeight="1" spans="1:21">
      <c r="A312" s="35">
        <v>309</v>
      </c>
      <c r="B312" s="149" t="s">
        <v>5393</v>
      </c>
      <c r="C312" s="35" t="s">
        <v>5688</v>
      </c>
      <c r="D312" s="55" t="s">
        <v>480</v>
      </c>
      <c r="E312" s="35">
        <v>266800</v>
      </c>
      <c r="F312" s="152" t="s">
        <v>5871</v>
      </c>
      <c r="G312" s="310">
        <v>42273</v>
      </c>
      <c r="H312" s="857">
        <v>42290</v>
      </c>
      <c r="I312" s="321"/>
      <c r="J312" s="208">
        <v>42304</v>
      </c>
      <c r="K312" s="741" t="s">
        <v>52</v>
      </c>
      <c r="L312" s="166" t="s">
        <v>5872</v>
      </c>
      <c r="M312" s="284" t="s">
        <v>5622</v>
      </c>
      <c r="N312" s="166" t="s">
        <v>744</v>
      </c>
      <c r="O312" s="167">
        <v>42294</v>
      </c>
      <c r="P312" s="167">
        <v>42298</v>
      </c>
      <c r="Q312" s="166" t="s">
        <v>47</v>
      </c>
      <c r="R312" s="196" t="s">
        <v>5870</v>
      </c>
      <c r="S312" s="194"/>
      <c r="T312" s="863"/>
      <c r="U312" s="863"/>
    </row>
    <row r="313" s="795" customFormat="1" ht="21" customHeight="1" spans="1:21">
      <c r="A313" s="35">
        <v>310</v>
      </c>
      <c r="B313" s="149" t="s">
        <v>5419</v>
      </c>
      <c r="C313" s="35" t="s">
        <v>5005</v>
      </c>
      <c r="D313" s="55" t="s">
        <v>5873</v>
      </c>
      <c r="E313" s="35">
        <v>336300</v>
      </c>
      <c r="F313" s="152" t="s">
        <v>5874</v>
      </c>
      <c r="G313" s="310">
        <v>42307</v>
      </c>
      <c r="H313" s="857">
        <v>42316</v>
      </c>
      <c r="I313" s="321"/>
      <c r="J313" s="314">
        <v>42336</v>
      </c>
      <c r="K313" s="166"/>
      <c r="L313" s="273" t="s">
        <v>5875</v>
      </c>
      <c r="M313" s="273" t="s">
        <v>5278</v>
      </c>
      <c r="N313" s="48" t="s">
        <v>89</v>
      </c>
      <c r="O313" s="283">
        <v>42316</v>
      </c>
      <c r="P313" s="44">
        <v>42316</v>
      </c>
      <c r="Q313" s="273" t="s">
        <v>47</v>
      </c>
      <c r="R313" s="961" t="s">
        <v>659</v>
      </c>
      <c r="S313" s="194"/>
      <c r="T313" s="863"/>
      <c r="U313" s="863"/>
    </row>
    <row r="314" s="1458" customFormat="1" ht="24" customHeight="1" spans="1:28">
      <c r="A314" s="35">
        <v>311</v>
      </c>
      <c r="B314" s="149" t="s">
        <v>5419</v>
      </c>
      <c r="C314" s="35" t="s">
        <v>5005</v>
      </c>
      <c r="D314" s="48" t="s">
        <v>5167</v>
      </c>
      <c r="E314" s="35">
        <v>336300</v>
      </c>
      <c r="F314" s="152" t="s">
        <v>5876</v>
      </c>
      <c r="G314" s="64">
        <v>42147</v>
      </c>
      <c r="H314" s="64">
        <v>42157</v>
      </c>
      <c r="I314" s="1172"/>
      <c r="J314" s="326">
        <v>42184</v>
      </c>
      <c r="K314" s="741" t="s">
        <v>52</v>
      </c>
      <c r="L314" s="280" t="s">
        <v>5877</v>
      </c>
      <c r="M314" s="280" t="s">
        <v>743</v>
      </c>
      <c r="N314" s="280" t="s">
        <v>744</v>
      </c>
      <c r="O314" s="750">
        <v>42333</v>
      </c>
      <c r="P314" s="1133">
        <v>42334</v>
      </c>
      <c r="Q314" s="238"/>
      <c r="R314" s="246" t="s">
        <v>1365</v>
      </c>
      <c r="S314" s="1510"/>
      <c r="T314" s="1511"/>
      <c r="U314" s="1512"/>
      <c r="W314" s="606"/>
      <c r="X314" s="606"/>
      <c r="Y314" s="606"/>
      <c r="Z314" s="606"/>
      <c r="AA314" s="606"/>
      <c r="AB314" s="606"/>
    </row>
    <row r="315" s="795" customFormat="1" ht="25.5" customHeight="1" spans="1:21">
      <c r="A315" s="35">
        <v>312</v>
      </c>
      <c r="B315" s="149" t="s">
        <v>5385</v>
      </c>
      <c r="C315" s="825" t="s">
        <v>568</v>
      </c>
      <c r="D315" s="55" t="s">
        <v>5097</v>
      </c>
      <c r="E315" s="35">
        <v>318500</v>
      </c>
      <c r="F315" s="152" t="s">
        <v>5878</v>
      </c>
      <c r="G315" s="310">
        <v>42324</v>
      </c>
      <c r="H315" s="857">
        <v>42337</v>
      </c>
      <c r="I315" s="321"/>
      <c r="J315" s="314">
        <v>42336</v>
      </c>
      <c r="K315" s="159"/>
      <c r="L315" s="299" t="s">
        <v>5879</v>
      </c>
      <c r="M315" s="299" t="s">
        <v>5880</v>
      </c>
      <c r="N315" s="299" t="s">
        <v>744</v>
      </c>
      <c r="O315" s="733">
        <v>42329</v>
      </c>
      <c r="P315" s="167">
        <v>42329</v>
      </c>
      <c r="Q315" s="279" t="s">
        <v>47</v>
      </c>
      <c r="R315" s="954" t="s">
        <v>680</v>
      </c>
      <c r="S315" s="194"/>
      <c r="T315" s="863"/>
      <c r="U315" s="863"/>
    </row>
    <row r="316" s="10" customFormat="1" ht="22.5" customHeight="1" spans="1:28">
      <c r="A316" s="35">
        <v>313</v>
      </c>
      <c r="B316" s="149" t="s">
        <v>5393</v>
      </c>
      <c r="C316" s="35" t="s">
        <v>5688</v>
      </c>
      <c r="D316" s="48" t="s">
        <v>5097</v>
      </c>
      <c r="E316" s="35">
        <v>266800</v>
      </c>
      <c r="F316" s="152" t="s">
        <v>5881</v>
      </c>
      <c r="G316" s="64">
        <v>42324</v>
      </c>
      <c r="H316" s="64">
        <v>42337</v>
      </c>
      <c r="I316" s="321"/>
      <c r="J316" s="314">
        <v>42336</v>
      </c>
      <c r="K316" s="159"/>
      <c r="L316" s="242" t="s">
        <v>5882</v>
      </c>
      <c r="M316" s="242" t="s">
        <v>698</v>
      </c>
      <c r="N316" s="242" t="s">
        <v>84</v>
      </c>
      <c r="O316" s="158">
        <v>42331</v>
      </c>
      <c r="P316" s="176">
        <v>42331</v>
      </c>
      <c r="Q316" s="175" t="s">
        <v>47</v>
      </c>
      <c r="R316" s="1518" t="s">
        <v>5883</v>
      </c>
      <c r="S316" s="175"/>
      <c r="T316" s="1156"/>
      <c r="U316" s="97"/>
      <c r="W316" s="186"/>
      <c r="X316" s="186"/>
      <c r="Y316" s="186"/>
      <c r="Z316" s="186"/>
      <c r="AA316" s="186"/>
      <c r="AB316" s="186"/>
    </row>
    <row r="317" s="795" customFormat="1" ht="25.5" customHeight="1" spans="1:21">
      <c r="A317" s="35">
        <v>314</v>
      </c>
      <c r="B317" s="149" t="s">
        <v>5385</v>
      </c>
      <c r="C317" s="825" t="s">
        <v>568</v>
      </c>
      <c r="D317" s="43" t="s">
        <v>480</v>
      </c>
      <c r="E317" s="322">
        <v>318500</v>
      </c>
      <c r="F317" s="152" t="s">
        <v>5884</v>
      </c>
      <c r="G317" s="323">
        <v>42311</v>
      </c>
      <c r="H317" s="829">
        <v>42318</v>
      </c>
      <c r="I317" s="321"/>
      <c r="J317" s="314">
        <v>42336</v>
      </c>
      <c r="K317" s="159"/>
      <c r="L317" s="327" t="s">
        <v>5885</v>
      </c>
      <c r="M317" s="327" t="s">
        <v>70</v>
      </c>
      <c r="N317" s="327" t="s">
        <v>84</v>
      </c>
      <c r="O317" s="377">
        <v>42336</v>
      </c>
      <c r="P317" s="44">
        <v>42336</v>
      </c>
      <c r="Q317" s="273" t="s">
        <v>106</v>
      </c>
      <c r="R317" s="954" t="s">
        <v>1368</v>
      </c>
      <c r="S317" s="194"/>
      <c r="T317" s="863"/>
      <c r="U317" s="863"/>
    </row>
    <row r="318" s="795" customFormat="1" ht="21.75" customHeight="1" spans="1:21">
      <c r="A318" s="35">
        <v>315</v>
      </c>
      <c r="B318" s="149" t="s">
        <v>5419</v>
      </c>
      <c r="C318" s="35" t="s">
        <v>5005</v>
      </c>
      <c r="D318" s="43" t="s">
        <v>480</v>
      </c>
      <c r="E318" s="322">
        <v>336300</v>
      </c>
      <c r="F318" s="152" t="s">
        <v>5886</v>
      </c>
      <c r="G318" s="323">
        <v>42241</v>
      </c>
      <c r="H318" s="829">
        <v>42253</v>
      </c>
      <c r="I318" s="344"/>
      <c r="J318" s="314">
        <v>42336</v>
      </c>
      <c r="K318" s="741" t="s">
        <v>52</v>
      </c>
      <c r="L318" s="273" t="s">
        <v>5887</v>
      </c>
      <c r="M318" s="274" t="s">
        <v>730</v>
      </c>
      <c r="N318" s="48" t="s">
        <v>89</v>
      </c>
      <c r="O318" s="283">
        <v>42316</v>
      </c>
      <c r="P318" s="44">
        <v>42317</v>
      </c>
      <c r="Q318" s="273" t="s">
        <v>1447</v>
      </c>
      <c r="R318" s="961" t="s">
        <v>686</v>
      </c>
      <c r="S318" s="194"/>
      <c r="T318" s="863"/>
      <c r="U318" s="863"/>
    </row>
    <row r="319" s="10" customFormat="1" ht="22.5" customHeight="1" spans="1:28">
      <c r="A319" s="35">
        <v>316</v>
      </c>
      <c r="B319" s="149" t="s">
        <v>5393</v>
      </c>
      <c r="C319" s="35" t="s">
        <v>5688</v>
      </c>
      <c r="D319" s="48" t="s">
        <v>5041</v>
      </c>
      <c r="E319" s="35">
        <v>266800</v>
      </c>
      <c r="F319" s="151" t="s">
        <v>5888</v>
      </c>
      <c r="G319" s="64">
        <v>42165</v>
      </c>
      <c r="H319" s="64">
        <v>42171</v>
      </c>
      <c r="I319" s="321"/>
      <c r="J319" s="328">
        <v>42215</v>
      </c>
      <c r="K319" s="741" t="s">
        <v>52</v>
      </c>
      <c r="L319" s="280" t="s">
        <v>5889</v>
      </c>
      <c r="M319" s="280" t="s">
        <v>5890</v>
      </c>
      <c r="N319" s="279" t="s">
        <v>783</v>
      </c>
      <c r="O319" s="160">
        <v>42339</v>
      </c>
      <c r="P319" s="161">
        <v>42339</v>
      </c>
      <c r="Q319" s="166" t="s">
        <v>106</v>
      </c>
      <c r="R319" s="246" t="s">
        <v>701</v>
      </c>
      <c r="S319" s="175"/>
      <c r="T319" s="1156"/>
      <c r="U319" s="97"/>
      <c r="W319" s="186"/>
      <c r="X319" s="186"/>
      <c r="Y319" s="186"/>
      <c r="Z319" s="186"/>
      <c r="AA319" s="186"/>
      <c r="AB319" s="186"/>
    </row>
    <row r="320" s="795" customFormat="1" ht="25.5" customHeight="1" spans="1:21">
      <c r="A320" s="35">
        <v>317</v>
      </c>
      <c r="B320" s="149" t="s">
        <v>5827</v>
      </c>
      <c r="C320" s="825" t="s">
        <v>5828</v>
      </c>
      <c r="D320" s="43" t="s">
        <v>5022</v>
      </c>
      <c r="E320" s="322">
        <v>299300</v>
      </c>
      <c r="F320" s="152" t="s">
        <v>5891</v>
      </c>
      <c r="G320" s="323">
        <v>42291</v>
      </c>
      <c r="H320" s="829">
        <v>42299</v>
      </c>
      <c r="I320" s="321"/>
      <c r="J320" s="287">
        <v>42364</v>
      </c>
      <c r="K320" s="276" t="s">
        <v>52</v>
      </c>
      <c r="L320" s="274" t="s">
        <v>5892</v>
      </c>
      <c r="M320" s="274" t="s">
        <v>5016</v>
      </c>
      <c r="N320" s="48" t="s">
        <v>89</v>
      </c>
      <c r="O320" s="283">
        <v>42346</v>
      </c>
      <c r="P320" s="44">
        <v>42346</v>
      </c>
      <c r="Q320" s="273" t="s">
        <v>47</v>
      </c>
      <c r="R320" s="1519" t="s">
        <v>5893</v>
      </c>
      <c r="S320" s="194"/>
      <c r="T320" s="863"/>
      <c r="U320" s="863"/>
    </row>
    <row r="321" s="795" customFormat="1" ht="21" customHeight="1" spans="1:21">
      <c r="A321" s="35">
        <v>318</v>
      </c>
      <c r="B321" s="149" t="s">
        <v>5460</v>
      </c>
      <c r="C321" s="825" t="s">
        <v>5283</v>
      </c>
      <c r="D321" s="43" t="s">
        <v>480</v>
      </c>
      <c r="E321" s="322">
        <v>292300</v>
      </c>
      <c r="F321" s="152" t="s">
        <v>5894</v>
      </c>
      <c r="G321" s="59">
        <v>42324</v>
      </c>
      <c r="H321" s="59">
        <v>42331</v>
      </c>
      <c r="I321" s="321"/>
      <c r="J321" s="314">
        <v>42336</v>
      </c>
      <c r="K321" s="140"/>
      <c r="L321" s="52" t="s">
        <v>5895</v>
      </c>
      <c r="M321" s="52" t="s">
        <v>5896</v>
      </c>
      <c r="N321" s="48" t="s">
        <v>5701</v>
      </c>
      <c r="O321" s="44">
        <v>42329</v>
      </c>
      <c r="P321" s="44">
        <v>42329</v>
      </c>
      <c r="Q321" s="48" t="s">
        <v>47</v>
      </c>
      <c r="R321" s="352" t="s">
        <v>5897</v>
      </c>
      <c r="S321" s="194"/>
      <c r="T321" s="863"/>
      <c r="U321" s="863"/>
    </row>
    <row r="322" s="795" customFormat="1" ht="21" customHeight="1" spans="1:21">
      <c r="A322" s="35">
        <v>319</v>
      </c>
      <c r="B322" s="149" t="s">
        <v>5419</v>
      </c>
      <c r="C322" s="35" t="s">
        <v>5005</v>
      </c>
      <c r="D322" s="55" t="s">
        <v>5097</v>
      </c>
      <c r="E322" s="35">
        <v>336300</v>
      </c>
      <c r="F322" s="152" t="s">
        <v>5898</v>
      </c>
      <c r="G322" s="44">
        <v>42324</v>
      </c>
      <c r="H322" s="56">
        <v>42337</v>
      </c>
      <c r="I322" s="321"/>
      <c r="J322" s="287">
        <v>42364</v>
      </c>
      <c r="K322" s="166"/>
      <c r="L322" s="279" t="s">
        <v>5899</v>
      </c>
      <c r="M322" s="280" t="s">
        <v>5842</v>
      </c>
      <c r="N322" s="166" t="s">
        <v>641</v>
      </c>
      <c r="O322" s="334">
        <v>42343</v>
      </c>
      <c r="P322" s="167">
        <v>42343</v>
      </c>
      <c r="Q322" s="279" t="s">
        <v>47</v>
      </c>
      <c r="R322" s="961" t="s">
        <v>706</v>
      </c>
      <c r="S322" s="194"/>
      <c r="T322" s="863"/>
      <c r="U322" s="863"/>
    </row>
    <row r="323" s="795" customFormat="1" ht="25.5" customHeight="1" spans="1:21">
      <c r="A323" s="35">
        <v>320</v>
      </c>
      <c r="B323" s="149" t="s">
        <v>5385</v>
      </c>
      <c r="C323" s="825" t="s">
        <v>568</v>
      </c>
      <c r="D323" s="55" t="s">
        <v>480</v>
      </c>
      <c r="E323" s="35">
        <v>318500</v>
      </c>
      <c r="F323" s="152" t="s">
        <v>5900</v>
      </c>
      <c r="G323" s="310">
        <v>42324</v>
      </c>
      <c r="H323" s="857">
        <v>42337</v>
      </c>
      <c r="I323" s="321"/>
      <c r="J323" s="314">
        <v>42336</v>
      </c>
      <c r="K323" s="159"/>
      <c r="L323" s="327" t="s">
        <v>5901</v>
      </c>
      <c r="M323" s="327" t="s">
        <v>662</v>
      </c>
      <c r="N323" s="354" t="s">
        <v>89</v>
      </c>
      <c r="O323" s="423">
        <v>42342</v>
      </c>
      <c r="P323" s="44">
        <v>42342</v>
      </c>
      <c r="Q323" s="273" t="s">
        <v>47</v>
      </c>
      <c r="R323" s="954" t="s">
        <v>2293</v>
      </c>
      <c r="S323" s="194"/>
      <c r="T323" s="863"/>
      <c r="U323" s="863"/>
    </row>
    <row r="324" s="10" customFormat="1" ht="22.5" customHeight="1" spans="1:28">
      <c r="A324" s="35">
        <v>321</v>
      </c>
      <c r="B324" s="149" t="s">
        <v>5393</v>
      </c>
      <c r="C324" s="35" t="s">
        <v>5688</v>
      </c>
      <c r="D324" s="48" t="s">
        <v>480</v>
      </c>
      <c r="E324" s="35">
        <v>266800</v>
      </c>
      <c r="F324" s="152" t="s">
        <v>5902</v>
      </c>
      <c r="G324" s="64">
        <v>42324</v>
      </c>
      <c r="H324" s="64">
        <v>42337</v>
      </c>
      <c r="I324" s="321"/>
      <c r="J324" s="314">
        <v>42336</v>
      </c>
      <c r="K324" s="159"/>
      <c r="L324" s="327" t="s">
        <v>5903</v>
      </c>
      <c r="M324" s="327" t="s">
        <v>5425</v>
      </c>
      <c r="N324" s="242" t="s">
        <v>84</v>
      </c>
      <c r="O324" s="310">
        <v>42309</v>
      </c>
      <c r="P324" s="176">
        <v>42326</v>
      </c>
      <c r="Q324" s="1150" t="s">
        <v>1447</v>
      </c>
      <c r="R324" s="1524" t="s">
        <v>2293</v>
      </c>
      <c r="S324" s="175"/>
      <c r="T324" s="1156"/>
      <c r="U324" s="97"/>
      <c r="W324" s="186"/>
      <c r="X324" s="186"/>
      <c r="Y324" s="186"/>
      <c r="Z324" s="186"/>
      <c r="AA324" s="186"/>
      <c r="AB324" s="186"/>
    </row>
    <row r="325" s="795" customFormat="1" ht="25.5" customHeight="1" spans="1:21">
      <c r="A325" s="35">
        <v>322</v>
      </c>
      <c r="B325" s="149" t="s">
        <v>5827</v>
      </c>
      <c r="C325" s="825" t="s">
        <v>5828</v>
      </c>
      <c r="D325" s="55" t="s">
        <v>5904</v>
      </c>
      <c r="E325" s="35">
        <v>299300</v>
      </c>
      <c r="F325" s="152" t="s">
        <v>5905</v>
      </c>
      <c r="G325" s="310">
        <v>42332</v>
      </c>
      <c r="H325" s="857">
        <v>42345</v>
      </c>
      <c r="I325" s="321"/>
      <c r="J325" s="287">
        <v>42364</v>
      </c>
      <c r="K325" s="159"/>
      <c r="L325" s="273" t="s">
        <v>5906</v>
      </c>
      <c r="M325" s="273" t="s">
        <v>653</v>
      </c>
      <c r="N325" s="48" t="s">
        <v>84</v>
      </c>
      <c r="O325" s="283">
        <v>42338</v>
      </c>
      <c r="P325" s="44">
        <v>42338</v>
      </c>
      <c r="Q325" s="273" t="s">
        <v>106</v>
      </c>
      <c r="R325" s="352" t="s">
        <v>712</v>
      </c>
      <c r="S325" s="194"/>
      <c r="T325" s="863"/>
      <c r="U325" s="863"/>
    </row>
    <row r="326" s="795" customFormat="1" ht="21" customHeight="1" spans="1:21">
      <c r="A326" s="35">
        <v>323</v>
      </c>
      <c r="B326" s="149" t="s">
        <v>5907</v>
      </c>
      <c r="C326" s="825" t="s">
        <v>5724</v>
      </c>
      <c r="D326" s="43" t="s">
        <v>5049</v>
      </c>
      <c r="E326" s="322">
        <v>276300</v>
      </c>
      <c r="F326" s="152" t="s">
        <v>5908</v>
      </c>
      <c r="G326" s="323">
        <v>42310</v>
      </c>
      <c r="H326" s="829">
        <v>42318</v>
      </c>
      <c r="I326" s="321"/>
      <c r="J326" s="314">
        <v>42336</v>
      </c>
      <c r="K326" s="140"/>
      <c r="L326" s="52" t="s">
        <v>5909</v>
      </c>
      <c r="M326" s="52" t="s">
        <v>653</v>
      </c>
      <c r="N326" s="48" t="s">
        <v>84</v>
      </c>
      <c r="O326" s="44">
        <v>42329</v>
      </c>
      <c r="P326" s="44">
        <v>42329</v>
      </c>
      <c r="Q326" s="48" t="s">
        <v>106</v>
      </c>
      <c r="R326" s="352" t="s">
        <v>1402</v>
      </c>
      <c r="S326" s="194"/>
      <c r="T326" s="863"/>
      <c r="U326" s="863"/>
    </row>
    <row r="327" s="795" customFormat="1" ht="21" customHeight="1" spans="1:21">
      <c r="A327" s="35">
        <v>324</v>
      </c>
      <c r="B327" s="149" t="s">
        <v>5460</v>
      </c>
      <c r="C327" s="825" t="s">
        <v>5910</v>
      </c>
      <c r="D327" s="43" t="s">
        <v>5193</v>
      </c>
      <c r="E327" s="322">
        <v>292300</v>
      </c>
      <c r="F327" s="152" t="s">
        <v>5911</v>
      </c>
      <c r="G327" s="323">
        <v>42349</v>
      </c>
      <c r="H327" s="829">
        <v>42359</v>
      </c>
      <c r="I327" s="321"/>
      <c r="J327" s="287">
        <v>42364</v>
      </c>
      <c r="K327" s="140"/>
      <c r="L327" s="52" t="s">
        <v>5912</v>
      </c>
      <c r="M327" s="52" t="s">
        <v>114</v>
      </c>
      <c r="N327" s="48" t="s">
        <v>59</v>
      </c>
      <c r="O327" s="44">
        <v>42344</v>
      </c>
      <c r="P327" s="44">
        <v>42351</v>
      </c>
      <c r="Q327" s="327" t="s">
        <v>47</v>
      </c>
      <c r="R327" s="352" t="s">
        <v>2320</v>
      </c>
      <c r="S327" s="194"/>
      <c r="T327" s="863"/>
      <c r="U327" s="863"/>
    </row>
    <row r="328" s="10" customFormat="1" ht="22.5" customHeight="1" spans="1:28">
      <c r="A328" s="35">
        <v>325</v>
      </c>
      <c r="B328" s="149" t="s">
        <v>5393</v>
      </c>
      <c r="C328" s="35" t="s">
        <v>5688</v>
      </c>
      <c r="D328" s="52" t="s">
        <v>480</v>
      </c>
      <c r="E328" s="322">
        <v>266800</v>
      </c>
      <c r="F328" s="152" t="s">
        <v>5913</v>
      </c>
      <c r="G328" s="323">
        <v>42349</v>
      </c>
      <c r="H328" s="829">
        <v>42359</v>
      </c>
      <c r="I328" s="321"/>
      <c r="J328" s="287">
        <v>42364</v>
      </c>
      <c r="K328" s="159"/>
      <c r="L328" s="327" t="s">
        <v>5914</v>
      </c>
      <c r="M328" s="327" t="s">
        <v>683</v>
      </c>
      <c r="N328" s="242" t="s">
        <v>59</v>
      </c>
      <c r="O328" s="310">
        <v>42330</v>
      </c>
      <c r="P328" s="176">
        <v>42351</v>
      </c>
      <c r="Q328" s="1150" t="s">
        <v>106</v>
      </c>
      <c r="R328" s="1524" t="s">
        <v>2320</v>
      </c>
      <c r="S328" s="175"/>
      <c r="T328" s="1156"/>
      <c r="U328" s="97"/>
      <c r="W328" s="186"/>
      <c r="X328" s="186"/>
      <c r="Y328" s="186"/>
      <c r="Z328" s="186"/>
      <c r="AA328" s="186"/>
      <c r="AB328" s="186"/>
    </row>
    <row r="329" s="795" customFormat="1" ht="25.5" customHeight="1" spans="1:21">
      <c r="A329" s="35">
        <v>326</v>
      </c>
      <c r="B329" s="149" t="s">
        <v>5827</v>
      </c>
      <c r="C329" s="825" t="s">
        <v>5828</v>
      </c>
      <c r="D329" s="43" t="s">
        <v>5003</v>
      </c>
      <c r="E329" s="322">
        <v>299300</v>
      </c>
      <c r="F329" s="152" t="s">
        <v>5915</v>
      </c>
      <c r="G329" s="323">
        <v>42324</v>
      </c>
      <c r="H329" s="829">
        <v>42337</v>
      </c>
      <c r="I329" s="321"/>
      <c r="J329" s="314">
        <v>42336</v>
      </c>
      <c r="K329" s="159"/>
      <c r="L329" s="340" t="s">
        <v>5916</v>
      </c>
      <c r="M329" s="340" t="s">
        <v>114</v>
      </c>
      <c r="N329" s="376" t="s">
        <v>59</v>
      </c>
      <c r="O329" s="283">
        <v>42322</v>
      </c>
      <c r="P329" s="44">
        <v>42322</v>
      </c>
      <c r="Q329" s="273" t="s">
        <v>47</v>
      </c>
      <c r="R329" s="1519" t="s">
        <v>1418</v>
      </c>
      <c r="S329" s="194"/>
      <c r="T329" s="863"/>
      <c r="U329" s="863"/>
    </row>
    <row r="330" s="795" customFormat="1" ht="25.5" customHeight="1" spans="1:21">
      <c r="A330" s="35">
        <v>327</v>
      </c>
      <c r="B330" s="149" t="s">
        <v>5385</v>
      </c>
      <c r="C330" s="825" t="s">
        <v>568</v>
      </c>
      <c r="D330" s="43" t="s">
        <v>480</v>
      </c>
      <c r="E330" s="322">
        <v>318500</v>
      </c>
      <c r="F330" s="152" t="s">
        <v>5917</v>
      </c>
      <c r="G330" s="323">
        <v>42349</v>
      </c>
      <c r="H330" s="829">
        <v>42359</v>
      </c>
      <c r="I330" s="321"/>
      <c r="J330" s="314">
        <v>42364</v>
      </c>
      <c r="K330" s="159"/>
      <c r="L330" s="327" t="s">
        <v>5918</v>
      </c>
      <c r="M330" s="327" t="s">
        <v>698</v>
      </c>
      <c r="N330" s="354" t="s">
        <v>84</v>
      </c>
      <c r="O330" s="423">
        <v>42355</v>
      </c>
      <c r="P330" s="44">
        <v>42359</v>
      </c>
      <c r="Q330" s="273" t="s">
        <v>47</v>
      </c>
      <c r="R330" s="954" t="s">
        <v>756</v>
      </c>
      <c r="S330" s="194"/>
      <c r="T330" s="863"/>
      <c r="U330" s="863"/>
    </row>
    <row r="331" s="795" customFormat="1" ht="21" customHeight="1" spans="1:21">
      <c r="A331" s="35">
        <v>328</v>
      </c>
      <c r="B331" s="149" t="s">
        <v>5460</v>
      </c>
      <c r="C331" s="825" t="s">
        <v>5910</v>
      </c>
      <c r="D331" s="43" t="s">
        <v>480</v>
      </c>
      <c r="E331" s="322">
        <v>292300</v>
      </c>
      <c r="F331" s="152" t="s">
        <v>5919</v>
      </c>
      <c r="G331" s="323">
        <v>42349</v>
      </c>
      <c r="H331" s="829">
        <v>42359</v>
      </c>
      <c r="I331" s="321"/>
      <c r="J331" s="314">
        <v>42364</v>
      </c>
      <c r="K331" s="140"/>
      <c r="L331" s="284" t="s">
        <v>5920</v>
      </c>
      <c r="M331" s="284" t="s">
        <v>1045</v>
      </c>
      <c r="N331" s="166" t="s">
        <v>5636</v>
      </c>
      <c r="O331" s="167">
        <v>42357</v>
      </c>
      <c r="P331" s="167">
        <v>42358</v>
      </c>
      <c r="Q331" s="166" t="s">
        <v>106</v>
      </c>
      <c r="R331" s="352" t="s">
        <v>2379</v>
      </c>
      <c r="S331" s="194"/>
      <c r="T331" s="863"/>
      <c r="U331" s="863"/>
    </row>
    <row r="332" s="795" customFormat="1" ht="21" customHeight="1" spans="1:21">
      <c r="A332" s="35">
        <v>329</v>
      </c>
      <c r="B332" s="149" t="s">
        <v>5460</v>
      </c>
      <c r="C332" s="825" t="s">
        <v>5910</v>
      </c>
      <c r="D332" s="43" t="s">
        <v>480</v>
      </c>
      <c r="E332" s="322">
        <v>292300</v>
      </c>
      <c r="F332" s="152" t="s">
        <v>5921</v>
      </c>
      <c r="G332" s="323">
        <v>42349</v>
      </c>
      <c r="H332" s="829">
        <v>42359</v>
      </c>
      <c r="I332" s="321"/>
      <c r="J332" s="314">
        <v>42364</v>
      </c>
      <c r="K332" s="140"/>
      <c r="L332" s="52" t="s">
        <v>5922</v>
      </c>
      <c r="M332" s="52" t="s">
        <v>5923</v>
      </c>
      <c r="N332" s="48" t="s">
        <v>89</v>
      </c>
      <c r="O332" s="44">
        <v>42364</v>
      </c>
      <c r="P332" s="44">
        <v>42365</v>
      </c>
      <c r="Q332" s="48" t="s">
        <v>106</v>
      </c>
      <c r="R332" s="352" t="s">
        <v>771</v>
      </c>
      <c r="S332" s="194"/>
      <c r="T332" s="863"/>
      <c r="U332" s="863"/>
    </row>
    <row r="333" s="795" customFormat="1" ht="21" customHeight="1" spans="1:21">
      <c r="A333" s="35">
        <v>330</v>
      </c>
      <c r="B333" s="149" t="s">
        <v>5419</v>
      </c>
      <c r="C333" s="35" t="s">
        <v>5005</v>
      </c>
      <c r="D333" s="55" t="s">
        <v>480</v>
      </c>
      <c r="E333" s="35">
        <v>336300</v>
      </c>
      <c r="F333" s="152" t="s">
        <v>5924</v>
      </c>
      <c r="G333" s="310">
        <v>42263</v>
      </c>
      <c r="H333" s="857">
        <v>42272</v>
      </c>
      <c r="I333" s="321"/>
      <c r="J333" s="208">
        <v>42364</v>
      </c>
      <c r="K333" s="166"/>
      <c r="L333" s="273" t="s">
        <v>5925</v>
      </c>
      <c r="M333" s="274" t="s">
        <v>657</v>
      </c>
      <c r="N333" s="48" t="s">
        <v>84</v>
      </c>
      <c r="O333" s="283">
        <v>42367</v>
      </c>
      <c r="P333" s="44">
        <v>42367</v>
      </c>
      <c r="Q333" s="273" t="s">
        <v>47</v>
      </c>
      <c r="R333" s="961" t="s">
        <v>779</v>
      </c>
      <c r="S333" s="194"/>
      <c r="T333" s="863"/>
      <c r="U333" s="863"/>
    </row>
    <row r="334" s="795" customFormat="1" ht="21" customHeight="1" spans="1:21">
      <c r="A334" s="35">
        <v>331</v>
      </c>
      <c r="B334" s="149" t="s">
        <v>5419</v>
      </c>
      <c r="C334" s="35" t="s">
        <v>5005</v>
      </c>
      <c r="D334" s="43" t="s">
        <v>480</v>
      </c>
      <c r="E334" s="322">
        <v>336300</v>
      </c>
      <c r="F334" s="152" t="s">
        <v>5926</v>
      </c>
      <c r="G334" s="323">
        <v>42263</v>
      </c>
      <c r="H334" s="829">
        <v>42273</v>
      </c>
      <c r="I334" s="321"/>
      <c r="J334" s="208">
        <v>42364</v>
      </c>
      <c r="K334" s="166"/>
      <c r="L334" s="273" t="s">
        <v>5927</v>
      </c>
      <c r="M334" s="274" t="s">
        <v>5836</v>
      </c>
      <c r="N334" s="48" t="s">
        <v>89</v>
      </c>
      <c r="O334" s="283">
        <v>42377</v>
      </c>
      <c r="P334" s="44">
        <v>42377</v>
      </c>
      <c r="Q334" s="273" t="s">
        <v>106</v>
      </c>
      <c r="R334" s="961" t="s">
        <v>1470</v>
      </c>
      <c r="S334" s="194"/>
      <c r="T334" s="863"/>
      <c r="U334" s="863"/>
    </row>
    <row r="335" s="795" customFormat="1" ht="21" customHeight="1" spans="1:21">
      <c r="A335" s="35">
        <v>332</v>
      </c>
      <c r="B335" s="149" t="s">
        <v>5419</v>
      </c>
      <c r="C335" s="35" t="s">
        <v>5005</v>
      </c>
      <c r="D335" s="43" t="s">
        <v>480</v>
      </c>
      <c r="E335" s="322">
        <v>336300</v>
      </c>
      <c r="F335" s="152" t="s">
        <v>5928</v>
      </c>
      <c r="G335" s="323">
        <v>42263</v>
      </c>
      <c r="H335" s="829">
        <v>42273</v>
      </c>
      <c r="I335" s="321" t="s">
        <v>5830</v>
      </c>
      <c r="J335" s="208">
        <v>42364</v>
      </c>
      <c r="K335" s="166"/>
      <c r="L335" s="273" t="s">
        <v>5929</v>
      </c>
      <c r="M335" s="274" t="s">
        <v>114</v>
      </c>
      <c r="N335" s="48" t="s">
        <v>59</v>
      </c>
      <c r="O335" s="283">
        <v>42379</v>
      </c>
      <c r="P335" s="44">
        <v>42379</v>
      </c>
      <c r="Q335" s="273" t="s">
        <v>47</v>
      </c>
      <c r="R335" s="961" t="s">
        <v>796</v>
      </c>
      <c r="S335" s="194"/>
      <c r="T335" s="863"/>
      <c r="U335" s="863"/>
    </row>
    <row r="336" s="795" customFormat="1" ht="21" customHeight="1" spans="1:21">
      <c r="A336" s="35">
        <v>333</v>
      </c>
      <c r="B336" s="149" t="s">
        <v>5419</v>
      </c>
      <c r="C336" s="35" t="s">
        <v>5005</v>
      </c>
      <c r="D336" s="43" t="s">
        <v>480</v>
      </c>
      <c r="E336" s="322">
        <f>336300+1000</f>
        <v>337300</v>
      </c>
      <c r="F336" s="152" t="s">
        <v>5930</v>
      </c>
      <c r="G336" s="323">
        <v>42263</v>
      </c>
      <c r="H336" s="829">
        <v>42273</v>
      </c>
      <c r="I336" s="321" t="s">
        <v>5931</v>
      </c>
      <c r="J336" s="208">
        <v>42364</v>
      </c>
      <c r="K336" s="166"/>
      <c r="L336" s="273" t="s">
        <v>5932</v>
      </c>
      <c r="M336" s="274"/>
      <c r="N336" s="48"/>
      <c r="O336" s="283"/>
      <c r="P336" s="44"/>
      <c r="Q336" s="273"/>
      <c r="R336" s="961" t="s">
        <v>1519</v>
      </c>
      <c r="S336" s="194"/>
      <c r="T336" s="863"/>
      <c r="U336" s="863"/>
    </row>
    <row r="337" s="795" customFormat="1" ht="21" customHeight="1" spans="1:21">
      <c r="A337" s="35">
        <v>334</v>
      </c>
      <c r="B337" s="149" t="s">
        <v>5419</v>
      </c>
      <c r="C337" s="35" t="s">
        <v>5005</v>
      </c>
      <c r="D337" s="43" t="s">
        <v>480</v>
      </c>
      <c r="E337" s="322">
        <v>336300</v>
      </c>
      <c r="F337" s="152" t="s">
        <v>5933</v>
      </c>
      <c r="G337" s="47">
        <v>42324</v>
      </c>
      <c r="H337" s="51">
        <v>42331</v>
      </c>
      <c r="I337" s="965"/>
      <c r="J337" s="208">
        <v>42394</v>
      </c>
      <c r="K337" s="166"/>
      <c r="L337" s="273" t="s">
        <v>5934</v>
      </c>
      <c r="M337" s="274" t="s">
        <v>5836</v>
      </c>
      <c r="N337" s="48" t="s">
        <v>89</v>
      </c>
      <c r="O337" s="283">
        <v>42379</v>
      </c>
      <c r="P337" s="44">
        <v>42379</v>
      </c>
      <c r="Q337" s="273" t="s">
        <v>47</v>
      </c>
      <c r="R337" s="961" t="s">
        <v>779</v>
      </c>
      <c r="S337" s="194"/>
      <c r="T337" s="863"/>
      <c r="U337" s="863"/>
    </row>
    <row r="338" s="795" customFormat="1" ht="21" customHeight="1" spans="1:21">
      <c r="A338" s="35">
        <v>335</v>
      </c>
      <c r="B338" s="149" t="s">
        <v>5935</v>
      </c>
      <c r="C338" s="825" t="s">
        <v>5936</v>
      </c>
      <c r="D338" s="43" t="s">
        <v>480</v>
      </c>
      <c r="E338" s="322">
        <v>251800</v>
      </c>
      <c r="F338" s="152" t="s">
        <v>5937</v>
      </c>
      <c r="G338" s="47">
        <v>42380</v>
      </c>
      <c r="H338" s="51">
        <v>42387</v>
      </c>
      <c r="I338" s="965"/>
      <c r="J338" s="360">
        <v>42397</v>
      </c>
      <c r="K338" s="166"/>
      <c r="L338" s="273" t="s">
        <v>5938</v>
      </c>
      <c r="M338" s="274" t="s">
        <v>912</v>
      </c>
      <c r="N338" s="48" t="s">
        <v>5701</v>
      </c>
      <c r="O338" s="283">
        <v>42379</v>
      </c>
      <c r="P338" s="44">
        <v>42390</v>
      </c>
      <c r="Q338" s="273" t="s">
        <v>47</v>
      </c>
      <c r="R338" s="961" t="s">
        <v>2489</v>
      </c>
      <c r="S338" s="194"/>
      <c r="T338" s="863"/>
      <c r="U338" s="863"/>
    </row>
    <row r="339" s="795" customFormat="1" ht="21" customHeight="1" spans="1:21">
      <c r="A339" s="35">
        <v>336</v>
      </c>
      <c r="B339" s="149" t="s">
        <v>5469</v>
      </c>
      <c r="C339" s="825" t="s">
        <v>5104</v>
      </c>
      <c r="D339" s="43" t="s">
        <v>480</v>
      </c>
      <c r="E339" s="322">
        <f>289800+1000</f>
        <v>290800</v>
      </c>
      <c r="F339" s="152" t="s">
        <v>5939</v>
      </c>
      <c r="G339" s="323">
        <v>42324</v>
      </c>
      <c r="H339" s="829">
        <v>42331</v>
      </c>
      <c r="I339" s="321" t="s">
        <v>5931</v>
      </c>
      <c r="J339" s="314">
        <v>42336</v>
      </c>
      <c r="K339" s="166" t="s">
        <v>5940</v>
      </c>
      <c r="L339" s="280" t="s">
        <v>5941</v>
      </c>
      <c r="M339" s="280" t="s">
        <v>1026</v>
      </c>
      <c r="N339" s="166" t="s">
        <v>641</v>
      </c>
      <c r="O339" s="334">
        <v>42385</v>
      </c>
      <c r="P339" s="167">
        <v>42385</v>
      </c>
      <c r="Q339" s="279" t="s">
        <v>47</v>
      </c>
      <c r="R339" s="1525" t="s">
        <v>5942</v>
      </c>
      <c r="S339" s="194"/>
      <c r="T339" s="863"/>
      <c r="U339" s="863"/>
    </row>
    <row r="340" s="795" customFormat="1" ht="21" customHeight="1" spans="1:21">
      <c r="A340" s="35">
        <v>337</v>
      </c>
      <c r="B340" s="149" t="s">
        <v>5419</v>
      </c>
      <c r="C340" s="35" t="s">
        <v>5005</v>
      </c>
      <c r="D340" s="43" t="s">
        <v>5097</v>
      </c>
      <c r="E340" s="322">
        <v>336300</v>
      </c>
      <c r="F340" s="152" t="s">
        <v>5943</v>
      </c>
      <c r="G340" s="323">
        <v>42311</v>
      </c>
      <c r="H340" s="829">
        <v>42318</v>
      </c>
      <c r="I340" s="965"/>
      <c r="J340" s="314">
        <v>42336</v>
      </c>
      <c r="K340" s="276" t="s">
        <v>52</v>
      </c>
      <c r="L340" s="333" t="s">
        <v>5944</v>
      </c>
      <c r="M340" s="340" t="s">
        <v>5836</v>
      </c>
      <c r="N340" s="1523" t="s">
        <v>89</v>
      </c>
      <c r="O340" s="283">
        <v>42682</v>
      </c>
      <c r="P340" s="44">
        <v>42682</v>
      </c>
      <c r="Q340" s="333" t="s">
        <v>47</v>
      </c>
      <c r="R340" s="961" t="s">
        <v>5945</v>
      </c>
      <c r="S340" s="194"/>
      <c r="T340" s="863"/>
      <c r="U340" s="863"/>
    </row>
    <row r="341" s="795" customFormat="1" ht="21" customHeight="1" spans="1:21">
      <c r="A341" s="35">
        <v>338</v>
      </c>
      <c r="B341" s="149" t="s">
        <v>5946</v>
      </c>
      <c r="C341" s="825" t="s">
        <v>5936</v>
      </c>
      <c r="D341" s="43" t="s">
        <v>480</v>
      </c>
      <c r="E341" s="322">
        <v>251800</v>
      </c>
      <c r="F341" s="152" t="s">
        <v>5947</v>
      </c>
      <c r="G341" s="47">
        <v>42380</v>
      </c>
      <c r="H341" s="51">
        <v>42387</v>
      </c>
      <c r="I341" s="965"/>
      <c r="J341" s="360">
        <v>42397</v>
      </c>
      <c r="K341" s="166"/>
      <c r="L341" s="273" t="s">
        <v>5948</v>
      </c>
      <c r="M341" s="274" t="s">
        <v>912</v>
      </c>
      <c r="N341" s="48" t="s">
        <v>5701</v>
      </c>
      <c r="O341" s="283">
        <v>42399</v>
      </c>
      <c r="P341" s="44">
        <v>42399</v>
      </c>
      <c r="Q341" s="273" t="s">
        <v>47</v>
      </c>
      <c r="R341" s="961" t="s">
        <v>4576</v>
      </c>
      <c r="S341" s="194"/>
      <c r="T341" s="863"/>
      <c r="U341" s="863"/>
    </row>
    <row r="342" s="795" customFormat="1" ht="21" customHeight="1" spans="1:21">
      <c r="A342" s="35">
        <v>339</v>
      </c>
      <c r="B342" s="149" t="s">
        <v>5949</v>
      </c>
      <c r="C342" s="825" t="s">
        <v>5950</v>
      </c>
      <c r="D342" s="43" t="s">
        <v>480</v>
      </c>
      <c r="E342" s="322">
        <v>286100</v>
      </c>
      <c r="F342" s="152" t="s">
        <v>5951</v>
      </c>
      <c r="G342" s="47">
        <v>42382</v>
      </c>
      <c r="H342" s="51">
        <v>42389</v>
      </c>
      <c r="I342" s="965"/>
      <c r="J342" s="360">
        <v>42397</v>
      </c>
      <c r="K342" s="166"/>
      <c r="L342" s="273" t="s">
        <v>5952</v>
      </c>
      <c r="M342" s="274" t="s">
        <v>5953</v>
      </c>
      <c r="N342" s="48" t="s">
        <v>744</v>
      </c>
      <c r="O342" s="283">
        <v>42405</v>
      </c>
      <c r="P342" s="44">
        <v>42405</v>
      </c>
      <c r="Q342" s="273" t="s">
        <v>47</v>
      </c>
      <c r="R342" s="961" t="s">
        <v>5954</v>
      </c>
      <c r="S342" s="194"/>
      <c r="T342" s="863"/>
      <c r="U342" s="863"/>
    </row>
    <row r="343" s="795" customFormat="1" ht="21" customHeight="1" spans="1:21">
      <c r="A343" s="35">
        <v>340</v>
      </c>
      <c r="B343" s="149" t="s">
        <v>5955</v>
      </c>
      <c r="C343" s="825" t="s">
        <v>5956</v>
      </c>
      <c r="D343" s="43" t="s">
        <v>480</v>
      </c>
      <c r="E343" s="322">
        <v>263000</v>
      </c>
      <c r="F343" s="152" t="s">
        <v>5957</v>
      </c>
      <c r="G343" s="47">
        <v>42381</v>
      </c>
      <c r="H343" s="51">
        <v>42391</v>
      </c>
      <c r="I343" s="965"/>
      <c r="J343" s="360">
        <v>42397</v>
      </c>
      <c r="K343" s="166"/>
      <c r="L343" s="274" t="s">
        <v>5958</v>
      </c>
      <c r="M343" s="274" t="s">
        <v>916</v>
      </c>
      <c r="N343" s="48" t="s">
        <v>5701</v>
      </c>
      <c r="O343" s="283">
        <v>42415</v>
      </c>
      <c r="P343" s="44">
        <v>42415</v>
      </c>
      <c r="Q343" s="273" t="s">
        <v>47</v>
      </c>
      <c r="R343" s="961" t="s">
        <v>5954</v>
      </c>
      <c r="S343" s="194"/>
      <c r="T343" s="863"/>
      <c r="U343" s="863"/>
    </row>
    <row r="344" s="795" customFormat="1" ht="25.5" customHeight="1" spans="1:21">
      <c r="A344" s="35">
        <v>341</v>
      </c>
      <c r="B344" s="149" t="s">
        <v>5959</v>
      </c>
      <c r="C344" s="825" t="s">
        <v>568</v>
      </c>
      <c r="D344" s="55" t="s">
        <v>480</v>
      </c>
      <c r="E344" s="35">
        <f>322500+1000</f>
        <v>323500</v>
      </c>
      <c r="F344" s="152" t="s">
        <v>5960</v>
      </c>
      <c r="G344" s="310">
        <v>42373</v>
      </c>
      <c r="H344" s="857">
        <v>42382</v>
      </c>
      <c r="I344" s="321" t="s">
        <v>5931</v>
      </c>
      <c r="J344" s="360">
        <v>42397</v>
      </c>
      <c r="K344" s="302" t="s">
        <v>52</v>
      </c>
      <c r="L344" s="354" t="s">
        <v>5961</v>
      </c>
      <c r="M344" s="354" t="s">
        <v>5962</v>
      </c>
      <c r="N344" s="354" t="s">
        <v>59</v>
      </c>
      <c r="O344" s="423">
        <v>42403</v>
      </c>
      <c r="P344" s="44">
        <v>42403</v>
      </c>
      <c r="Q344" s="273" t="s">
        <v>47</v>
      </c>
      <c r="R344" s="954" t="s">
        <v>5963</v>
      </c>
      <c r="S344" s="194"/>
      <c r="T344" s="863"/>
      <c r="U344" s="863"/>
    </row>
    <row r="345" s="795" customFormat="1" ht="21" customHeight="1" spans="1:21">
      <c r="A345" s="35">
        <v>342</v>
      </c>
      <c r="B345" s="149" t="s">
        <v>5419</v>
      </c>
      <c r="C345" s="35" t="s">
        <v>5005</v>
      </c>
      <c r="D345" s="43" t="s">
        <v>5855</v>
      </c>
      <c r="E345" s="322">
        <v>336300</v>
      </c>
      <c r="F345" s="152" t="s">
        <v>5964</v>
      </c>
      <c r="G345" s="47">
        <v>42349</v>
      </c>
      <c r="H345" s="51">
        <v>42359</v>
      </c>
      <c r="I345" s="965"/>
      <c r="J345" s="208">
        <v>42364</v>
      </c>
      <c r="K345" s="166"/>
      <c r="L345" s="48" t="s">
        <v>5965</v>
      </c>
      <c r="M345" s="48" t="s">
        <v>5953</v>
      </c>
      <c r="N345" s="48" t="s">
        <v>744</v>
      </c>
      <c r="O345" s="44">
        <v>42425</v>
      </c>
      <c r="P345" s="44">
        <v>42425</v>
      </c>
      <c r="Q345" s="48" t="s">
        <v>106</v>
      </c>
      <c r="R345" s="961" t="s">
        <v>839</v>
      </c>
      <c r="S345" s="194"/>
      <c r="T345" s="863"/>
      <c r="U345" s="863"/>
    </row>
    <row r="346" s="795" customFormat="1" ht="21" customHeight="1" spans="1:21">
      <c r="A346" s="35">
        <v>343</v>
      </c>
      <c r="B346" s="149" t="s">
        <v>5935</v>
      </c>
      <c r="C346" s="825" t="s">
        <v>5936</v>
      </c>
      <c r="D346" s="43" t="s">
        <v>480</v>
      </c>
      <c r="E346" s="322">
        <v>251800</v>
      </c>
      <c r="F346" s="152" t="s">
        <v>5966</v>
      </c>
      <c r="G346" s="47">
        <v>42380</v>
      </c>
      <c r="H346" s="51">
        <v>42388</v>
      </c>
      <c r="I346" s="965"/>
      <c r="J346" s="360">
        <v>42397</v>
      </c>
      <c r="K346" s="166"/>
      <c r="L346" s="273" t="s">
        <v>5967</v>
      </c>
      <c r="M346" s="274" t="s">
        <v>5962</v>
      </c>
      <c r="N346" s="48" t="s">
        <v>59</v>
      </c>
      <c r="O346" s="283">
        <v>42423</v>
      </c>
      <c r="P346" s="44">
        <v>42423</v>
      </c>
      <c r="Q346" s="273" t="s">
        <v>47</v>
      </c>
      <c r="R346" s="961" t="s">
        <v>5963</v>
      </c>
      <c r="S346" s="194"/>
      <c r="T346" s="863"/>
      <c r="U346" s="863"/>
    </row>
    <row r="347" s="795" customFormat="1" ht="21" customHeight="1" spans="1:21">
      <c r="A347" s="35">
        <v>344</v>
      </c>
      <c r="B347" s="149" t="s">
        <v>5968</v>
      </c>
      <c r="C347" s="825" t="s">
        <v>5969</v>
      </c>
      <c r="D347" s="43" t="s">
        <v>480</v>
      </c>
      <c r="E347" s="322">
        <v>274800</v>
      </c>
      <c r="F347" s="152" t="s">
        <v>5970</v>
      </c>
      <c r="G347" s="47">
        <v>42380</v>
      </c>
      <c r="H347" s="51">
        <v>42388</v>
      </c>
      <c r="I347" s="965"/>
      <c r="J347" s="360">
        <v>42397</v>
      </c>
      <c r="K347" s="166"/>
      <c r="L347" s="273" t="s">
        <v>5971</v>
      </c>
      <c r="M347" s="274" t="s">
        <v>70</v>
      </c>
      <c r="N347" s="48" t="s">
        <v>84</v>
      </c>
      <c r="O347" s="283">
        <v>42420</v>
      </c>
      <c r="P347" s="44">
        <v>42422</v>
      </c>
      <c r="Q347" s="273" t="s">
        <v>47</v>
      </c>
      <c r="R347" s="961" t="s">
        <v>5963</v>
      </c>
      <c r="S347" s="194"/>
      <c r="T347" s="863"/>
      <c r="U347" s="863"/>
    </row>
    <row r="348" s="795" customFormat="1" ht="21" customHeight="1" spans="1:21">
      <c r="A348" s="35">
        <v>345</v>
      </c>
      <c r="B348" s="149" t="s">
        <v>5419</v>
      </c>
      <c r="C348" s="35" t="s">
        <v>5005</v>
      </c>
      <c r="D348" s="55" t="s">
        <v>480</v>
      </c>
      <c r="E348" s="35">
        <f>336300+1000</f>
        <v>337300</v>
      </c>
      <c r="F348" s="152" t="s">
        <v>5972</v>
      </c>
      <c r="G348" s="310">
        <v>42298</v>
      </c>
      <c r="H348" s="857">
        <v>42307</v>
      </c>
      <c r="I348" s="321" t="s">
        <v>5931</v>
      </c>
      <c r="J348" s="360">
        <v>42397</v>
      </c>
      <c r="K348" s="302" t="s">
        <v>52</v>
      </c>
      <c r="L348" s="273" t="s">
        <v>5973</v>
      </c>
      <c r="M348" s="274" t="s">
        <v>730</v>
      </c>
      <c r="N348" s="48" t="s">
        <v>89</v>
      </c>
      <c r="O348" s="283">
        <v>42421</v>
      </c>
      <c r="P348" s="44">
        <v>42421</v>
      </c>
      <c r="Q348" s="273" t="s">
        <v>106</v>
      </c>
      <c r="R348" s="961" t="s">
        <v>619</v>
      </c>
      <c r="S348" s="194"/>
      <c r="T348" s="863"/>
      <c r="U348" s="863"/>
    </row>
    <row r="349" s="795" customFormat="1" ht="21" customHeight="1" spans="1:21">
      <c r="A349" s="35">
        <v>346</v>
      </c>
      <c r="B349" s="149" t="s">
        <v>5469</v>
      </c>
      <c r="C349" s="825" t="s">
        <v>5104</v>
      </c>
      <c r="D349" s="43" t="s">
        <v>5193</v>
      </c>
      <c r="E349" s="322">
        <f>289800</f>
        <v>289800</v>
      </c>
      <c r="F349" s="152" t="s">
        <v>5974</v>
      </c>
      <c r="G349" s="47">
        <v>42324</v>
      </c>
      <c r="H349" s="51">
        <v>42337</v>
      </c>
      <c r="I349" s="965"/>
      <c r="J349" s="360">
        <v>42336</v>
      </c>
      <c r="K349" s="166" t="s">
        <v>5940</v>
      </c>
      <c r="L349" s="273" t="s">
        <v>5975</v>
      </c>
      <c r="M349" s="274" t="s">
        <v>975</v>
      </c>
      <c r="N349" s="48" t="s">
        <v>641</v>
      </c>
      <c r="O349" s="283">
        <v>42383</v>
      </c>
      <c r="P349" s="44">
        <v>42383</v>
      </c>
      <c r="Q349" s="273" t="s">
        <v>47</v>
      </c>
      <c r="R349" s="961" t="s">
        <v>1519</v>
      </c>
      <c r="S349" s="194"/>
      <c r="T349" s="863"/>
      <c r="U349" s="863"/>
    </row>
    <row r="350" s="795" customFormat="1" ht="21" customHeight="1" spans="1:21">
      <c r="A350" s="35">
        <v>347</v>
      </c>
      <c r="B350" s="149" t="s">
        <v>5935</v>
      </c>
      <c r="C350" s="825" t="s">
        <v>5936</v>
      </c>
      <c r="D350" s="43" t="s">
        <v>480</v>
      </c>
      <c r="E350" s="322">
        <v>251800</v>
      </c>
      <c r="F350" s="152" t="s">
        <v>5966</v>
      </c>
      <c r="G350" s="47">
        <v>42380</v>
      </c>
      <c r="H350" s="51">
        <v>42388</v>
      </c>
      <c r="I350" s="965"/>
      <c r="J350" s="360">
        <v>42397</v>
      </c>
      <c r="K350" s="166"/>
      <c r="L350" s="273" t="s">
        <v>5967</v>
      </c>
      <c r="M350" s="274" t="s">
        <v>5962</v>
      </c>
      <c r="N350" s="48" t="s">
        <v>59</v>
      </c>
      <c r="O350" s="283">
        <v>42423</v>
      </c>
      <c r="P350" s="44">
        <v>42423</v>
      </c>
      <c r="Q350" s="273" t="s">
        <v>47</v>
      </c>
      <c r="R350" s="961" t="s">
        <v>5963</v>
      </c>
      <c r="S350" s="194"/>
      <c r="T350" s="863"/>
      <c r="U350" s="863"/>
    </row>
    <row r="351" s="795" customFormat="1" ht="21" customHeight="1" spans="1:21">
      <c r="A351" s="35">
        <v>348</v>
      </c>
      <c r="B351" s="149" t="s">
        <v>5469</v>
      </c>
      <c r="C351" s="825" t="s">
        <v>5104</v>
      </c>
      <c r="D351" s="55" t="s">
        <v>5097</v>
      </c>
      <c r="E351" s="35">
        <v>289800</v>
      </c>
      <c r="F351" s="1520" t="s">
        <v>5976</v>
      </c>
      <c r="G351" s="310">
        <v>42262</v>
      </c>
      <c r="H351" s="857">
        <v>42276</v>
      </c>
      <c r="I351" s="321"/>
      <c r="J351" s="326">
        <v>42275</v>
      </c>
      <c r="K351" s="302" t="s">
        <v>52</v>
      </c>
      <c r="L351" s="52" t="s">
        <v>5977</v>
      </c>
      <c r="M351" s="274" t="s">
        <v>653</v>
      </c>
      <c r="N351" s="48" t="s">
        <v>84</v>
      </c>
      <c r="O351" s="283">
        <v>42371</v>
      </c>
      <c r="P351" s="44">
        <v>42371</v>
      </c>
      <c r="Q351" s="273" t="s">
        <v>5480</v>
      </c>
      <c r="R351" s="1519" t="s">
        <v>1569</v>
      </c>
      <c r="S351" s="194"/>
      <c r="T351" s="863"/>
      <c r="U351" s="863"/>
    </row>
    <row r="352" s="795" customFormat="1" ht="21" customHeight="1" spans="1:21">
      <c r="A352" s="35">
        <v>349</v>
      </c>
      <c r="B352" s="149" t="s">
        <v>5935</v>
      </c>
      <c r="C352" s="825" t="s">
        <v>5936</v>
      </c>
      <c r="D352" s="43" t="s">
        <v>5193</v>
      </c>
      <c r="E352" s="322">
        <v>251800</v>
      </c>
      <c r="F352" s="152" t="s">
        <v>5978</v>
      </c>
      <c r="G352" s="47">
        <v>42381</v>
      </c>
      <c r="H352" s="51">
        <v>42388</v>
      </c>
      <c r="I352" s="965"/>
      <c r="J352" s="314">
        <v>42426</v>
      </c>
      <c r="K352" s="166"/>
      <c r="L352" s="273" t="s">
        <v>5979</v>
      </c>
      <c r="M352" s="274" t="s">
        <v>653</v>
      </c>
      <c r="N352" s="48" t="s">
        <v>5701</v>
      </c>
      <c r="O352" s="283">
        <v>42421</v>
      </c>
      <c r="P352" s="44">
        <v>42421</v>
      </c>
      <c r="Q352" s="273" t="s">
        <v>106</v>
      </c>
      <c r="R352" s="961" t="s">
        <v>847</v>
      </c>
      <c r="S352" s="194"/>
      <c r="T352" s="863"/>
      <c r="U352" s="863"/>
    </row>
    <row r="353" s="795" customFormat="1" ht="21" customHeight="1" spans="1:21">
      <c r="A353" s="35">
        <v>350</v>
      </c>
      <c r="B353" s="149" t="s">
        <v>5419</v>
      </c>
      <c r="C353" s="35" t="s">
        <v>5005</v>
      </c>
      <c r="D353" s="43" t="s">
        <v>480</v>
      </c>
      <c r="E353" s="322">
        <v>336300</v>
      </c>
      <c r="F353" s="152" t="s">
        <v>5980</v>
      </c>
      <c r="G353" s="47">
        <v>42380</v>
      </c>
      <c r="H353" s="51">
        <v>42389</v>
      </c>
      <c r="I353" s="965"/>
      <c r="J353" s="360">
        <v>42397</v>
      </c>
      <c r="K353" s="166"/>
      <c r="L353" s="273" t="s">
        <v>5981</v>
      </c>
      <c r="M353" s="274" t="s">
        <v>5479</v>
      </c>
      <c r="N353" s="48" t="s">
        <v>89</v>
      </c>
      <c r="O353" s="283">
        <v>42435</v>
      </c>
      <c r="P353" s="44">
        <v>42436</v>
      </c>
      <c r="Q353" s="273" t="s">
        <v>47</v>
      </c>
      <c r="R353" s="961" t="s">
        <v>2532</v>
      </c>
      <c r="S353" s="194"/>
      <c r="T353" s="863"/>
      <c r="U353" s="863"/>
    </row>
    <row r="354" s="795" customFormat="1" ht="21" customHeight="1" spans="1:21">
      <c r="A354" s="35">
        <v>351</v>
      </c>
      <c r="B354" s="149" t="s">
        <v>5935</v>
      </c>
      <c r="C354" s="825" t="s">
        <v>5936</v>
      </c>
      <c r="D354" s="43" t="s">
        <v>5193</v>
      </c>
      <c r="E354" s="322">
        <f>251800+8800</f>
        <v>260600</v>
      </c>
      <c r="F354" s="152" t="s">
        <v>5982</v>
      </c>
      <c r="G354" s="47">
        <v>42424</v>
      </c>
      <c r="H354" s="51">
        <v>42431</v>
      </c>
      <c r="I354" s="965" t="s">
        <v>5983</v>
      </c>
      <c r="J354" s="314">
        <v>42426</v>
      </c>
      <c r="K354" s="166"/>
      <c r="L354" s="273" t="s">
        <v>5984</v>
      </c>
      <c r="M354" s="274" t="s">
        <v>662</v>
      </c>
      <c r="N354" s="48" t="s">
        <v>89</v>
      </c>
      <c r="O354" s="283">
        <v>42435</v>
      </c>
      <c r="P354" s="44">
        <v>42436</v>
      </c>
      <c r="Q354" s="273" t="s">
        <v>47</v>
      </c>
      <c r="R354" s="367" t="s">
        <v>5985</v>
      </c>
      <c r="S354" s="368"/>
      <c r="T354" s="368"/>
      <c r="U354" s="368"/>
    </row>
    <row r="355" s="795" customFormat="1" ht="21" customHeight="1" spans="1:21">
      <c r="A355" s="35">
        <v>352</v>
      </c>
      <c r="B355" s="149" t="s">
        <v>5935</v>
      </c>
      <c r="C355" s="825" t="s">
        <v>5936</v>
      </c>
      <c r="D355" s="43" t="s">
        <v>480</v>
      </c>
      <c r="E355" s="322">
        <v>251800</v>
      </c>
      <c r="F355" s="152" t="s">
        <v>5986</v>
      </c>
      <c r="G355" s="47">
        <v>42381</v>
      </c>
      <c r="H355" s="51">
        <v>42388</v>
      </c>
      <c r="I355" s="965"/>
      <c r="J355" s="314">
        <v>42426</v>
      </c>
      <c r="K355" s="166"/>
      <c r="L355" s="273" t="s">
        <v>5987</v>
      </c>
      <c r="M355" s="274" t="s">
        <v>912</v>
      </c>
      <c r="N355" s="48" t="s">
        <v>5701</v>
      </c>
      <c r="O355" s="283">
        <v>42428</v>
      </c>
      <c r="P355" s="44">
        <v>42428</v>
      </c>
      <c r="Q355" s="273" t="s">
        <v>47</v>
      </c>
      <c r="R355" s="961" t="s">
        <v>5988</v>
      </c>
      <c r="S355" s="194"/>
      <c r="T355" s="863"/>
      <c r="U355" s="863"/>
    </row>
    <row r="356" s="795" customFormat="1" ht="21" customHeight="1" spans="1:21">
      <c r="A356" s="35">
        <v>353</v>
      </c>
      <c r="B356" s="149" t="s">
        <v>5419</v>
      </c>
      <c r="C356" s="35" t="s">
        <v>5005</v>
      </c>
      <c r="D356" s="43" t="s">
        <v>480</v>
      </c>
      <c r="E356" s="322">
        <v>336300</v>
      </c>
      <c r="F356" s="152" t="s">
        <v>5989</v>
      </c>
      <c r="G356" s="47">
        <v>42373</v>
      </c>
      <c r="H356" s="51">
        <v>42377</v>
      </c>
      <c r="I356" s="965"/>
      <c r="J356" s="360">
        <v>42397</v>
      </c>
      <c r="K356" s="166"/>
      <c r="L356" s="48" t="s">
        <v>5990</v>
      </c>
      <c r="M356" s="44" t="s">
        <v>114</v>
      </c>
      <c r="N356" s="48" t="s">
        <v>59</v>
      </c>
      <c r="O356" s="44">
        <v>42438</v>
      </c>
      <c r="P356" s="44">
        <v>42441</v>
      </c>
      <c r="Q356" s="48" t="s">
        <v>47</v>
      </c>
      <c r="R356" s="961" t="s">
        <v>1585</v>
      </c>
      <c r="S356" s="194"/>
      <c r="T356" s="863"/>
      <c r="U356" s="863"/>
    </row>
    <row r="357" s="795" customFormat="1" ht="23.25" customHeight="1" spans="1:21">
      <c r="A357" s="35">
        <v>354</v>
      </c>
      <c r="B357" s="149" t="s">
        <v>5419</v>
      </c>
      <c r="C357" s="35" t="s">
        <v>5005</v>
      </c>
      <c r="D357" s="55" t="s">
        <v>480</v>
      </c>
      <c r="E357" s="35">
        <v>336300</v>
      </c>
      <c r="F357" s="152" t="s">
        <v>5991</v>
      </c>
      <c r="G357" s="310">
        <v>42263</v>
      </c>
      <c r="H357" s="857">
        <v>42272</v>
      </c>
      <c r="I357" s="863"/>
      <c r="J357" s="360">
        <v>42397</v>
      </c>
      <c r="K357" s="284" t="s">
        <v>52</v>
      </c>
      <c r="L357" s="48" t="s">
        <v>5992</v>
      </c>
      <c r="M357" s="48" t="s">
        <v>662</v>
      </c>
      <c r="N357" s="48" t="s">
        <v>59</v>
      </c>
      <c r="O357" s="44">
        <v>42446</v>
      </c>
      <c r="P357" s="44">
        <v>42446</v>
      </c>
      <c r="Q357" s="48" t="s">
        <v>47</v>
      </c>
      <c r="R357" s="961" t="s">
        <v>878</v>
      </c>
      <c r="S357" s="194"/>
      <c r="T357" s="863"/>
      <c r="U357" s="863"/>
    </row>
    <row r="358" s="795" customFormat="1" ht="21" customHeight="1" spans="1:21">
      <c r="A358" s="35">
        <v>355</v>
      </c>
      <c r="B358" s="149" t="s">
        <v>5935</v>
      </c>
      <c r="C358" s="825" t="s">
        <v>5936</v>
      </c>
      <c r="D358" s="43" t="s">
        <v>480</v>
      </c>
      <c r="E358" s="322">
        <v>251800</v>
      </c>
      <c r="F358" s="152" t="s">
        <v>5993</v>
      </c>
      <c r="G358" s="47">
        <v>42444</v>
      </c>
      <c r="H358" s="51">
        <v>42453</v>
      </c>
      <c r="I358" s="965"/>
      <c r="J358" s="314">
        <v>42455</v>
      </c>
      <c r="K358" s="166"/>
      <c r="L358" s="273" t="s">
        <v>5994</v>
      </c>
      <c r="M358" s="274" t="s">
        <v>5923</v>
      </c>
      <c r="N358" s="48" t="s">
        <v>89</v>
      </c>
      <c r="O358" s="283">
        <v>42449</v>
      </c>
      <c r="P358" s="44">
        <v>42449</v>
      </c>
      <c r="Q358" s="273" t="s">
        <v>47</v>
      </c>
      <c r="R358" s="961" t="s">
        <v>881</v>
      </c>
      <c r="S358" s="194"/>
      <c r="T358" s="863"/>
      <c r="U358" s="863"/>
    </row>
    <row r="359" s="795" customFormat="1" ht="21" customHeight="1" spans="1:21">
      <c r="A359" s="35">
        <v>356</v>
      </c>
      <c r="B359" s="149" t="s">
        <v>5968</v>
      </c>
      <c r="C359" s="825" t="s">
        <v>5969</v>
      </c>
      <c r="D359" s="43" t="s">
        <v>480</v>
      </c>
      <c r="E359" s="322">
        <v>274800</v>
      </c>
      <c r="F359" s="152" t="s">
        <v>5995</v>
      </c>
      <c r="G359" s="47">
        <v>42381</v>
      </c>
      <c r="H359" s="51">
        <v>42388</v>
      </c>
      <c r="I359" s="965"/>
      <c r="J359" s="314">
        <v>42426</v>
      </c>
      <c r="K359" s="166" t="s">
        <v>52</v>
      </c>
      <c r="L359" s="273" t="s">
        <v>5996</v>
      </c>
      <c r="M359" s="274" t="s">
        <v>631</v>
      </c>
      <c r="N359" s="48" t="s">
        <v>89</v>
      </c>
      <c r="O359" s="283">
        <v>42461</v>
      </c>
      <c r="P359" s="44">
        <v>42461</v>
      </c>
      <c r="Q359" s="273" t="s">
        <v>106</v>
      </c>
      <c r="R359" s="961" t="s">
        <v>890</v>
      </c>
      <c r="S359" s="194"/>
      <c r="T359" s="863"/>
      <c r="U359" s="863"/>
    </row>
    <row r="360" s="795" customFormat="1" ht="24.75" customHeight="1" spans="1:21">
      <c r="A360" s="35">
        <v>357</v>
      </c>
      <c r="B360" s="149" t="s">
        <v>5997</v>
      </c>
      <c r="C360" s="1521" t="s">
        <v>5998</v>
      </c>
      <c r="D360" s="43" t="s">
        <v>5193</v>
      </c>
      <c r="E360" s="322">
        <v>303900</v>
      </c>
      <c r="F360" s="152" t="s">
        <v>5999</v>
      </c>
      <c r="G360" s="47">
        <v>42424</v>
      </c>
      <c r="H360" s="51">
        <v>42431</v>
      </c>
      <c r="I360" s="965"/>
      <c r="J360" s="314">
        <v>42455</v>
      </c>
      <c r="K360" s="166"/>
      <c r="L360" s="273" t="s">
        <v>6000</v>
      </c>
      <c r="M360" s="274" t="s">
        <v>6001</v>
      </c>
      <c r="N360" s="48" t="s">
        <v>744</v>
      </c>
      <c r="O360" s="283">
        <v>42457</v>
      </c>
      <c r="P360" s="44">
        <v>42457</v>
      </c>
      <c r="Q360" s="273" t="s">
        <v>106</v>
      </c>
      <c r="R360" s="961" t="s">
        <v>890</v>
      </c>
      <c r="S360" s="194"/>
      <c r="T360" s="863"/>
      <c r="U360" s="863"/>
    </row>
    <row r="361" s="795" customFormat="1" ht="21" customHeight="1" spans="1:21">
      <c r="A361" s="35">
        <v>358</v>
      </c>
      <c r="B361" s="149" t="s">
        <v>5968</v>
      </c>
      <c r="C361" s="825" t="s">
        <v>5969</v>
      </c>
      <c r="D361" s="55" t="s">
        <v>5272</v>
      </c>
      <c r="E361" s="35">
        <v>274800</v>
      </c>
      <c r="F361" s="152" t="s">
        <v>6002</v>
      </c>
      <c r="G361" s="44">
        <v>42422</v>
      </c>
      <c r="H361" s="56">
        <v>42429</v>
      </c>
      <c r="I361" s="321"/>
      <c r="J361" s="314">
        <v>42455</v>
      </c>
      <c r="K361" s="166"/>
      <c r="L361" s="273" t="s">
        <v>6003</v>
      </c>
      <c r="M361" s="273" t="s">
        <v>912</v>
      </c>
      <c r="N361" s="48" t="s">
        <v>5701</v>
      </c>
      <c r="O361" s="283">
        <v>42462</v>
      </c>
      <c r="P361" s="44">
        <v>42462</v>
      </c>
      <c r="Q361" s="273" t="s">
        <v>106</v>
      </c>
      <c r="R361" s="961" t="s">
        <v>909</v>
      </c>
      <c r="S361" s="194"/>
      <c r="T361" s="863"/>
      <c r="U361" s="863"/>
    </row>
    <row r="362" s="795" customFormat="1" ht="21" customHeight="1" spans="1:21">
      <c r="A362" s="35">
        <v>359</v>
      </c>
      <c r="B362" s="149" t="s">
        <v>5968</v>
      </c>
      <c r="C362" s="825" t="s">
        <v>5969</v>
      </c>
      <c r="D362" s="43" t="s">
        <v>5167</v>
      </c>
      <c r="E362" s="322">
        <v>274800</v>
      </c>
      <c r="F362" s="152" t="s">
        <v>6004</v>
      </c>
      <c r="G362" s="47">
        <v>42422</v>
      </c>
      <c r="H362" s="51">
        <v>42429</v>
      </c>
      <c r="I362" s="321"/>
      <c r="J362" s="314">
        <v>42455</v>
      </c>
      <c r="K362" s="166"/>
      <c r="L362" s="273" t="s">
        <v>6005</v>
      </c>
      <c r="M362" s="273" t="s">
        <v>2053</v>
      </c>
      <c r="N362" s="48" t="s">
        <v>5701</v>
      </c>
      <c r="O362" s="283">
        <v>42463</v>
      </c>
      <c r="P362" s="44">
        <v>42463</v>
      </c>
      <c r="Q362" s="273" t="s">
        <v>47</v>
      </c>
      <c r="R362" s="961" t="s">
        <v>6006</v>
      </c>
      <c r="S362" s="194"/>
      <c r="T362" s="863"/>
      <c r="U362" s="863"/>
    </row>
    <row r="363" s="795" customFormat="1" ht="21" customHeight="1" spans="1:21">
      <c r="A363" s="35">
        <v>360</v>
      </c>
      <c r="B363" s="149" t="s">
        <v>5469</v>
      </c>
      <c r="C363" s="825" t="s">
        <v>5104</v>
      </c>
      <c r="D363" s="43" t="s">
        <v>5193</v>
      </c>
      <c r="E363" s="35">
        <f>289800+1000</f>
        <v>290800</v>
      </c>
      <c r="F363" s="152" t="s">
        <v>6007</v>
      </c>
      <c r="G363" s="323">
        <v>42349</v>
      </c>
      <c r="H363" s="829">
        <v>42359</v>
      </c>
      <c r="I363" s="321" t="s">
        <v>5931</v>
      </c>
      <c r="J363" s="314">
        <v>42364</v>
      </c>
      <c r="K363" s="284" t="s">
        <v>52</v>
      </c>
      <c r="L363" s="280" t="s">
        <v>6008</v>
      </c>
      <c r="M363" s="280" t="s">
        <v>6009</v>
      </c>
      <c r="N363" s="166"/>
      <c r="O363" s="334"/>
      <c r="P363" s="167"/>
      <c r="Q363" s="279"/>
      <c r="R363" s="1519" t="s">
        <v>5654</v>
      </c>
      <c r="S363" s="194"/>
      <c r="T363" s="863"/>
      <c r="U363" s="863"/>
    </row>
    <row r="364" s="795" customFormat="1" ht="21" customHeight="1" spans="1:21">
      <c r="A364" s="35">
        <v>361</v>
      </c>
      <c r="B364" s="149" t="s">
        <v>6010</v>
      </c>
      <c r="C364" s="825" t="s">
        <v>5956</v>
      </c>
      <c r="D364" s="43" t="s">
        <v>480</v>
      </c>
      <c r="E364" s="322">
        <v>263000</v>
      </c>
      <c r="F364" s="152" t="s">
        <v>6011</v>
      </c>
      <c r="G364" s="47">
        <v>42444</v>
      </c>
      <c r="H364" s="51">
        <v>42457</v>
      </c>
      <c r="I364" s="321" t="s">
        <v>6012</v>
      </c>
      <c r="J364" s="314">
        <v>42455</v>
      </c>
      <c r="K364" s="166"/>
      <c r="L364" s="279" t="s">
        <v>6013</v>
      </c>
      <c r="M364" s="279" t="s">
        <v>1167</v>
      </c>
      <c r="N364" s="166" t="s">
        <v>744</v>
      </c>
      <c r="O364" s="334">
        <v>42476</v>
      </c>
      <c r="P364" s="167">
        <v>42476</v>
      </c>
      <c r="Q364" s="279" t="s">
        <v>106</v>
      </c>
      <c r="R364" s="961" t="s">
        <v>920</v>
      </c>
      <c r="S364" s="194"/>
      <c r="T364" s="863"/>
      <c r="U364" s="863"/>
    </row>
    <row r="365" s="795" customFormat="1" ht="21" customHeight="1" spans="1:21">
      <c r="A365" s="35">
        <v>362</v>
      </c>
      <c r="B365" s="149" t="s">
        <v>5935</v>
      </c>
      <c r="C365" s="825" t="s">
        <v>5936</v>
      </c>
      <c r="D365" s="43" t="s">
        <v>5097</v>
      </c>
      <c r="E365" s="322">
        <v>251800</v>
      </c>
      <c r="F365" s="152" t="s">
        <v>6014</v>
      </c>
      <c r="G365" s="47">
        <v>42381</v>
      </c>
      <c r="H365" s="51">
        <v>42388</v>
      </c>
      <c r="I365" s="965"/>
      <c r="J365" s="360">
        <v>42397</v>
      </c>
      <c r="K365" s="166" t="s">
        <v>52</v>
      </c>
      <c r="L365" s="273" t="s">
        <v>6015</v>
      </c>
      <c r="M365" s="274" t="s">
        <v>70</v>
      </c>
      <c r="N365" s="48" t="s">
        <v>84</v>
      </c>
      <c r="O365" s="283">
        <v>42477</v>
      </c>
      <c r="P365" s="44">
        <v>42477</v>
      </c>
      <c r="Q365" s="273" t="s">
        <v>106</v>
      </c>
      <c r="R365" s="961" t="s">
        <v>924</v>
      </c>
      <c r="S365" s="194"/>
      <c r="T365" s="863"/>
      <c r="U365" s="863"/>
    </row>
    <row r="366" s="795" customFormat="1" ht="21" customHeight="1" spans="1:21">
      <c r="A366" s="35">
        <v>363</v>
      </c>
      <c r="B366" s="149" t="s">
        <v>5968</v>
      </c>
      <c r="C366" s="824" t="s">
        <v>6016</v>
      </c>
      <c r="D366" s="43" t="s">
        <v>5167</v>
      </c>
      <c r="E366" s="322">
        <v>274800</v>
      </c>
      <c r="F366" s="152" t="s">
        <v>6017</v>
      </c>
      <c r="G366" s="47">
        <v>42424</v>
      </c>
      <c r="H366" s="51">
        <v>42432</v>
      </c>
      <c r="I366" s="965"/>
      <c r="J366" s="208">
        <v>42487</v>
      </c>
      <c r="K366" s="166"/>
      <c r="L366" s="273" t="s">
        <v>6018</v>
      </c>
      <c r="M366" s="274" t="s">
        <v>736</v>
      </c>
      <c r="N366" s="48" t="s">
        <v>89</v>
      </c>
      <c r="O366" s="283">
        <v>42471</v>
      </c>
      <c r="P366" s="44">
        <v>42472</v>
      </c>
      <c r="Q366" s="273" t="s">
        <v>47</v>
      </c>
      <c r="R366" s="961" t="s">
        <v>5661</v>
      </c>
      <c r="S366" s="194"/>
      <c r="T366" s="863"/>
      <c r="U366" s="863"/>
    </row>
    <row r="367" s="795" customFormat="1" ht="21" customHeight="1" spans="1:21">
      <c r="A367" s="35">
        <v>364</v>
      </c>
      <c r="B367" s="149" t="s">
        <v>5935</v>
      </c>
      <c r="C367" s="824" t="s">
        <v>6019</v>
      </c>
      <c r="D367" s="55" t="s">
        <v>480</v>
      </c>
      <c r="E367" s="35">
        <v>251800</v>
      </c>
      <c r="F367" s="152" t="s">
        <v>6020</v>
      </c>
      <c r="G367" s="44">
        <v>42444</v>
      </c>
      <c r="H367" s="56">
        <v>42457</v>
      </c>
      <c r="I367" s="321" t="s">
        <v>6021</v>
      </c>
      <c r="J367" s="314">
        <v>42455</v>
      </c>
      <c r="K367" s="166"/>
      <c r="L367" s="273" t="s">
        <v>6022</v>
      </c>
      <c r="M367" s="274" t="s">
        <v>662</v>
      </c>
      <c r="N367" s="48" t="s">
        <v>59</v>
      </c>
      <c r="O367" s="283">
        <v>42482</v>
      </c>
      <c r="P367" s="44">
        <v>42482</v>
      </c>
      <c r="Q367" s="273" t="s">
        <v>47</v>
      </c>
      <c r="R367" s="961" t="s">
        <v>6023</v>
      </c>
      <c r="S367" s="194"/>
      <c r="T367" s="863"/>
      <c r="U367" s="863"/>
    </row>
    <row r="368" s="795" customFormat="1" ht="21" customHeight="1" spans="1:21">
      <c r="A368" s="35">
        <v>365</v>
      </c>
      <c r="B368" s="149" t="s">
        <v>5968</v>
      </c>
      <c r="C368" s="824" t="s">
        <v>6016</v>
      </c>
      <c r="D368" s="43" t="s">
        <v>5272</v>
      </c>
      <c r="E368" s="322">
        <v>274800</v>
      </c>
      <c r="F368" s="152" t="s">
        <v>6024</v>
      </c>
      <c r="G368" s="47">
        <v>42446</v>
      </c>
      <c r="H368" s="51">
        <v>42454</v>
      </c>
      <c r="I368" s="965"/>
      <c r="J368" s="314">
        <v>42455</v>
      </c>
      <c r="K368" s="166"/>
      <c r="L368" s="14" t="s">
        <v>6025</v>
      </c>
      <c r="M368" s="277" t="s">
        <v>698</v>
      </c>
      <c r="N368" s="52" t="s">
        <v>84</v>
      </c>
      <c r="O368" s="283">
        <v>42482</v>
      </c>
      <c r="P368" s="44">
        <v>42482</v>
      </c>
      <c r="Q368" s="273" t="s">
        <v>47</v>
      </c>
      <c r="R368" s="961" t="s">
        <v>946</v>
      </c>
      <c r="S368" s="194"/>
      <c r="T368" s="863"/>
      <c r="U368" s="863"/>
    </row>
    <row r="369" s="795" customFormat="1" ht="25.5" customHeight="1" spans="1:21">
      <c r="A369" s="35">
        <v>366</v>
      </c>
      <c r="B369" s="149" t="s">
        <v>5385</v>
      </c>
      <c r="C369" s="824" t="s">
        <v>6026</v>
      </c>
      <c r="D369" s="43" t="s">
        <v>5041</v>
      </c>
      <c r="E369" s="322">
        <v>318500</v>
      </c>
      <c r="F369" s="152" t="s">
        <v>6027</v>
      </c>
      <c r="G369" s="323">
        <v>42324</v>
      </c>
      <c r="H369" s="829">
        <v>42331</v>
      </c>
      <c r="I369" s="321" t="s">
        <v>6021</v>
      </c>
      <c r="J369" s="326">
        <v>42364</v>
      </c>
      <c r="K369" s="284" t="s">
        <v>52</v>
      </c>
      <c r="L369" s="280" t="s">
        <v>6028</v>
      </c>
      <c r="M369" s="296" t="s">
        <v>6029</v>
      </c>
      <c r="N369" s="296" t="s">
        <v>744</v>
      </c>
      <c r="O369" s="762">
        <v>42476</v>
      </c>
      <c r="P369" s="167">
        <v>42476</v>
      </c>
      <c r="Q369" s="279" t="s">
        <v>1447</v>
      </c>
      <c r="R369" s="954"/>
      <c r="S369" s="194"/>
      <c r="T369" s="863"/>
      <c r="U369" s="863"/>
    </row>
    <row r="370" s="795" customFormat="1" ht="21" customHeight="1" spans="1:21">
      <c r="A370" s="35">
        <v>367</v>
      </c>
      <c r="B370" s="149" t="s">
        <v>5935</v>
      </c>
      <c r="C370" s="824" t="s">
        <v>6019</v>
      </c>
      <c r="D370" s="43" t="s">
        <v>5041</v>
      </c>
      <c r="E370" s="322">
        <v>251800</v>
      </c>
      <c r="F370" s="152" t="s">
        <v>6030</v>
      </c>
      <c r="G370" s="47">
        <v>42444</v>
      </c>
      <c r="H370" s="51">
        <v>42454</v>
      </c>
      <c r="I370" s="965"/>
      <c r="J370" s="314">
        <v>42455</v>
      </c>
      <c r="K370" s="273" t="s">
        <v>6031</v>
      </c>
      <c r="L370" s="13" t="s">
        <v>6032</v>
      </c>
      <c r="M370" s="274" t="s">
        <v>662</v>
      </c>
      <c r="N370" s="48" t="s">
        <v>59</v>
      </c>
      <c r="O370" s="283">
        <v>42482</v>
      </c>
      <c r="P370" s="44">
        <v>42482</v>
      </c>
      <c r="Q370" s="273" t="s">
        <v>47</v>
      </c>
      <c r="R370" s="961" t="s">
        <v>1675</v>
      </c>
      <c r="S370" s="194"/>
      <c r="T370" s="863"/>
      <c r="U370" s="863"/>
    </row>
    <row r="371" s="795" customFormat="1" ht="21" customHeight="1" spans="1:21">
      <c r="A371" s="35">
        <v>368</v>
      </c>
      <c r="B371" s="149" t="s">
        <v>5935</v>
      </c>
      <c r="C371" s="824" t="s">
        <v>6019</v>
      </c>
      <c r="D371" s="43" t="s">
        <v>480</v>
      </c>
      <c r="E371" s="322">
        <v>251800</v>
      </c>
      <c r="F371" s="152" t="s">
        <v>6033</v>
      </c>
      <c r="G371" s="47">
        <v>42451</v>
      </c>
      <c r="H371" s="51">
        <v>42471</v>
      </c>
      <c r="I371" s="321" t="s">
        <v>6021</v>
      </c>
      <c r="J371" s="314">
        <v>42455</v>
      </c>
      <c r="K371" s="284" t="s">
        <v>52</v>
      </c>
      <c r="L371" s="273" t="s">
        <v>6034</v>
      </c>
      <c r="M371" s="274" t="s">
        <v>5479</v>
      </c>
      <c r="N371" s="48" t="s">
        <v>89</v>
      </c>
      <c r="O371" s="283">
        <v>42482</v>
      </c>
      <c r="P371" s="44">
        <v>42482</v>
      </c>
      <c r="Q371" s="273" t="s">
        <v>47</v>
      </c>
      <c r="R371" s="961" t="s">
        <v>959</v>
      </c>
      <c r="S371" s="194"/>
      <c r="T371" s="863"/>
      <c r="U371" s="863"/>
    </row>
    <row r="372" s="795" customFormat="1" ht="21" customHeight="1" spans="1:21">
      <c r="A372" s="35">
        <v>369</v>
      </c>
      <c r="B372" s="149" t="s">
        <v>5968</v>
      </c>
      <c r="C372" s="824" t="s">
        <v>6016</v>
      </c>
      <c r="D372" s="43" t="s">
        <v>480</v>
      </c>
      <c r="E372" s="322">
        <v>274800</v>
      </c>
      <c r="F372" s="152" t="s">
        <v>6035</v>
      </c>
      <c r="G372" s="47">
        <v>42424</v>
      </c>
      <c r="H372" s="51">
        <v>42432</v>
      </c>
      <c r="I372" s="965"/>
      <c r="J372" s="314">
        <v>42455</v>
      </c>
      <c r="K372" s="166"/>
      <c r="L372" s="273" t="s">
        <v>6036</v>
      </c>
      <c r="M372" s="274" t="s">
        <v>45</v>
      </c>
      <c r="N372" s="48" t="s">
        <v>59</v>
      </c>
      <c r="O372" s="283">
        <v>42487</v>
      </c>
      <c r="P372" s="44">
        <v>42489</v>
      </c>
      <c r="Q372" s="273" t="s">
        <v>47</v>
      </c>
      <c r="R372" s="961" t="s">
        <v>3793</v>
      </c>
      <c r="S372" s="194"/>
      <c r="T372" s="863"/>
      <c r="U372" s="863"/>
    </row>
    <row r="373" s="795" customFormat="1" ht="24.75" customHeight="1" spans="1:21">
      <c r="A373" s="35">
        <v>370</v>
      </c>
      <c r="B373" s="149" t="s">
        <v>6037</v>
      </c>
      <c r="C373" s="1522" t="s">
        <v>6038</v>
      </c>
      <c r="D373" s="43" t="s">
        <v>480</v>
      </c>
      <c r="E373" s="322">
        <v>320800</v>
      </c>
      <c r="F373" s="152" t="s">
        <v>6039</v>
      </c>
      <c r="G373" s="47">
        <v>42488</v>
      </c>
      <c r="H373" s="51">
        <v>42494</v>
      </c>
      <c r="I373" s="965"/>
      <c r="J373" s="360">
        <v>42511</v>
      </c>
      <c r="K373" s="166" t="s">
        <v>52</v>
      </c>
      <c r="L373" s="273" t="s">
        <v>6040</v>
      </c>
      <c r="M373" s="274" t="s">
        <v>662</v>
      </c>
      <c r="N373" s="48" t="s">
        <v>59</v>
      </c>
      <c r="O373" s="283">
        <v>42488</v>
      </c>
      <c r="P373" s="44">
        <v>42488</v>
      </c>
      <c r="Q373" s="273" t="s">
        <v>47</v>
      </c>
      <c r="R373" s="961" t="s">
        <v>967</v>
      </c>
      <c r="S373" s="194"/>
      <c r="T373" s="863"/>
      <c r="U373" s="863"/>
    </row>
    <row r="374" s="795" customFormat="1" ht="21" customHeight="1" spans="1:21">
      <c r="A374" s="35">
        <v>371</v>
      </c>
      <c r="B374" s="149" t="s">
        <v>5968</v>
      </c>
      <c r="C374" s="824" t="s">
        <v>6016</v>
      </c>
      <c r="D374" s="43" t="s">
        <v>480</v>
      </c>
      <c r="E374" s="322">
        <v>274800</v>
      </c>
      <c r="F374" s="152" t="s">
        <v>6041</v>
      </c>
      <c r="G374" s="47">
        <v>42424</v>
      </c>
      <c r="H374" s="51">
        <v>42432</v>
      </c>
      <c r="I374" s="965"/>
      <c r="J374" s="314">
        <v>42426</v>
      </c>
      <c r="K374" s="166"/>
      <c r="L374" s="273" t="s">
        <v>6042</v>
      </c>
      <c r="M374" s="274" t="s">
        <v>45</v>
      </c>
      <c r="N374" s="48" t="s">
        <v>59</v>
      </c>
      <c r="O374" s="283">
        <v>42484</v>
      </c>
      <c r="P374" s="44">
        <v>42485</v>
      </c>
      <c r="Q374" s="273" t="s">
        <v>47</v>
      </c>
      <c r="R374" s="961" t="s">
        <v>976</v>
      </c>
      <c r="S374" s="194"/>
      <c r="T374" s="863"/>
      <c r="U374" s="863"/>
    </row>
    <row r="375" s="795" customFormat="1" ht="21" customHeight="1" spans="1:21">
      <c r="A375" s="35">
        <v>372</v>
      </c>
      <c r="B375" s="149" t="s">
        <v>5419</v>
      </c>
      <c r="C375" s="322" t="s">
        <v>6043</v>
      </c>
      <c r="D375" s="55" t="s">
        <v>480</v>
      </c>
      <c r="E375" s="35">
        <v>336300</v>
      </c>
      <c r="F375" s="152" t="s">
        <v>6044</v>
      </c>
      <c r="G375" s="310">
        <v>42307</v>
      </c>
      <c r="H375" s="857">
        <v>42316</v>
      </c>
      <c r="I375" s="863"/>
      <c r="J375" s="360">
        <v>42397</v>
      </c>
      <c r="K375" s="284" t="s">
        <v>52</v>
      </c>
      <c r="L375" s="273" t="s">
        <v>6045</v>
      </c>
      <c r="M375" s="274" t="s">
        <v>6046</v>
      </c>
      <c r="N375" s="48" t="s">
        <v>641</v>
      </c>
      <c r="O375" s="283">
        <v>42492</v>
      </c>
      <c r="P375" s="44">
        <v>42493</v>
      </c>
      <c r="Q375" s="273" t="s">
        <v>47</v>
      </c>
      <c r="R375" s="961" t="s">
        <v>976</v>
      </c>
      <c r="S375" s="194"/>
      <c r="T375" s="863"/>
      <c r="U375" s="863"/>
    </row>
    <row r="376" s="795" customFormat="1" ht="24.75" customHeight="1" spans="1:21">
      <c r="A376" s="35">
        <v>373</v>
      </c>
      <c r="B376" s="149" t="s">
        <v>6047</v>
      </c>
      <c r="C376" s="1522" t="s">
        <v>6038</v>
      </c>
      <c r="D376" s="43" t="s">
        <v>480</v>
      </c>
      <c r="E376" s="322">
        <v>322900</v>
      </c>
      <c r="F376" s="152" t="s">
        <v>6048</v>
      </c>
      <c r="G376" s="47">
        <v>42486</v>
      </c>
      <c r="H376" s="51">
        <v>42495</v>
      </c>
      <c r="I376" s="965"/>
      <c r="J376" s="360">
        <v>42487</v>
      </c>
      <c r="K376" s="166"/>
      <c r="L376" s="273" t="s">
        <v>6049</v>
      </c>
      <c r="M376" s="274" t="s">
        <v>662</v>
      </c>
      <c r="N376" s="48" t="s">
        <v>59</v>
      </c>
      <c r="O376" s="283">
        <v>42494</v>
      </c>
      <c r="P376" s="44">
        <v>42494</v>
      </c>
      <c r="Q376" s="273" t="s">
        <v>47</v>
      </c>
      <c r="R376" s="961" t="s">
        <v>6050</v>
      </c>
      <c r="S376" s="194"/>
      <c r="T376" s="863"/>
      <c r="U376" s="863"/>
    </row>
    <row r="377" s="795" customFormat="1" ht="21" customHeight="1" spans="1:21">
      <c r="A377" s="35">
        <v>374</v>
      </c>
      <c r="B377" s="149" t="s">
        <v>5968</v>
      </c>
      <c r="C377" s="824" t="s">
        <v>6016</v>
      </c>
      <c r="D377" s="55" t="s">
        <v>480</v>
      </c>
      <c r="E377" s="35">
        <v>274800</v>
      </c>
      <c r="F377" s="152" t="s">
        <v>6051</v>
      </c>
      <c r="G377" s="44">
        <v>42422</v>
      </c>
      <c r="H377" s="56">
        <v>42429</v>
      </c>
      <c r="I377" s="321"/>
      <c r="J377" s="314">
        <v>42455</v>
      </c>
      <c r="K377" s="166"/>
      <c r="L377" s="273" t="s">
        <v>6052</v>
      </c>
      <c r="M377" s="273" t="s">
        <v>45</v>
      </c>
      <c r="N377" s="48" t="s">
        <v>59</v>
      </c>
      <c r="O377" s="283">
        <v>42495</v>
      </c>
      <c r="P377" s="44">
        <v>42496</v>
      </c>
      <c r="Q377" s="273" t="s">
        <v>47</v>
      </c>
      <c r="R377" s="961" t="s">
        <v>6050</v>
      </c>
      <c r="S377" s="194"/>
      <c r="T377" s="863"/>
      <c r="U377" s="863"/>
    </row>
    <row r="378" s="795" customFormat="1" ht="24.75" customHeight="1" spans="1:21">
      <c r="A378" s="35">
        <v>375</v>
      </c>
      <c r="B378" s="149" t="s">
        <v>6053</v>
      </c>
      <c r="C378" s="1522" t="s">
        <v>6054</v>
      </c>
      <c r="D378" s="43" t="s">
        <v>480</v>
      </c>
      <c r="E378" s="322">
        <v>303900</v>
      </c>
      <c r="F378" s="152" t="s">
        <v>6055</v>
      </c>
      <c r="G378" s="47">
        <v>42444</v>
      </c>
      <c r="H378" s="51">
        <v>42454</v>
      </c>
      <c r="I378" s="965"/>
      <c r="J378" s="314">
        <v>42455</v>
      </c>
      <c r="K378" s="166"/>
      <c r="L378" s="273" t="s">
        <v>6056</v>
      </c>
      <c r="M378" s="274" t="s">
        <v>662</v>
      </c>
      <c r="N378" s="48" t="s">
        <v>59</v>
      </c>
      <c r="O378" s="283">
        <v>42507</v>
      </c>
      <c r="P378" s="44">
        <v>42508</v>
      </c>
      <c r="Q378" s="273" t="s">
        <v>47</v>
      </c>
      <c r="R378" s="961" t="s">
        <v>1730</v>
      </c>
      <c r="S378" s="194"/>
      <c r="T378" s="863"/>
      <c r="U378" s="863"/>
    </row>
    <row r="379" s="795" customFormat="1" ht="21" customHeight="1" spans="1:21">
      <c r="A379" s="35">
        <v>376</v>
      </c>
      <c r="B379" s="149" t="s">
        <v>5419</v>
      </c>
      <c r="C379" s="322" t="s">
        <v>6043</v>
      </c>
      <c r="D379" s="43" t="s">
        <v>480</v>
      </c>
      <c r="E379" s="322">
        <v>336300</v>
      </c>
      <c r="F379" s="152" t="s">
        <v>6057</v>
      </c>
      <c r="G379" s="47">
        <v>42380</v>
      </c>
      <c r="H379" s="51">
        <v>42389</v>
      </c>
      <c r="I379" s="863"/>
      <c r="J379" s="360">
        <v>42487</v>
      </c>
      <c r="K379" s="284" t="s">
        <v>52</v>
      </c>
      <c r="L379" s="273" t="s">
        <v>6058</v>
      </c>
      <c r="M379" s="274" t="s">
        <v>683</v>
      </c>
      <c r="N379" s="48" t="s">
        <v>84</v>
      </c>
      <c r="O379" s="283">
        <v>42498</v>
      </c>
      <c r="P379" s="44">
        <v>42499</v>
      </c>
      <c r="Q379" s="273" t="s">
        <v>106</v>
      </c>
      <c r="R379" s="961" t="s">
        <v>1005</v>
      </c>
      <c r="S379" s="194"/>
      <c r="T379" s="863"/>
      <c r="U379" s="863"/>
    </row>
    <row r="380" s="795" customFormat="1" ht="24.75" customHeight="1" spans="1:21">
      <c r="A380" s="35">
        <v>377</v>
      </c>
      <c r="B380" s="149" t="s">
        <v>6059</v>
      </c>
      <c r="C380" s="1522" t="s">
        <v>6060</v>
      </c>
      <c r="D380" s="43" t="s">
        <v>6061</v>
      </c>
      <c r="E380" s="322">
        <v>259200</v>
      </c>
      <c r="F380" s="152" t="s">
        <v>6062</v>
      </c>
      <c r="G380" s="47">
        <v>42488</v>
      </c>
      <c r="H380" s="51">
        <v>42495</v>
      </c>
      <c r="I380" s="965"/>
      <c r="J380" s="360">
        <v>42518</v>
      </c>
      <c r="K380" s="166" t="s">
        <v>52</v>
      </c>
      <c r="L380" s="331" t="s">
        <v>6063</v>
      </c>
      <c r="M380" s="331" t="s">
        <v>662</v>
      </c>
      <c r="N380" s="331" t="s">
        <v>59</v>
      </c>
      <c r="O380" s="283">
        <v>42512</v>
      </c>
      <c r="P380" s="44">
        <v>42512</v>
      </c>
      <c r="Q380" s="273" t="s">
        <v>47</v>
      </c>
      <c r="R380" s="961" t="s">
        <v>1010</v>
      </c>
      <c r="S380" s="194"/>
      <c r="T380" s="863"/>
      <c r="U380" s="863"/>
    </row>
    <row r="381" s="795" customFormat="1" ht="21" customHeight="1" spans="1:21">
      <c r="A381" s="35">
        <v>378</v>
      </c>
      <c r="B381" s="149" t="s">
        <v>5968</v>
      </c>
      <c r="C381" s="824" t="s">
        <v>6016</v>
      </c>
      <c r="D381" s="43" t="s">
        <v>480</v>
      </c>
      <c r="E381" s="322">
        <v>274800</v>
      </c>
      <c r="F381" s="152" t="s">
        <v>6064</v>
      </c>
      <c r="G381" s="47">
        <v>42444</v>
      </c>
      <c r="H381" s="51">
        <v>42454</v>
      </c>
      <c r="I381" s="965"/>
      <c r="J381" s="314">
        <v>42455</v>
      </c>
      <c r="K381" s="166"/>
      <c r="L381" s="48" t="s">
        <v>6065</v>
      </c>
      <c r="M381" s="48" t="s">
        <v>70</v>
      </c>
      <c r="N381" s="48" t="s">
        <v>59</v>
      </c>
      <c r="O381" s="44">
        <v>42504</v>
      </c>
      <c r="P381" s="44">
        <v>42504</v>
      </c>
      <c r="Q381" s="48" t="s">
        <v>47</v>
      </c>
      <c r="R381" s="967" t="s">
        <v>1010</v>
      </c>
      <c r="S381" s="194"/>
      <c r="T381" s="863"/>
      <c r="U381" s="863"/>
    </row>
    <row r="382" s="795" customFormat="1" ht="24.75" customHeight="1" spans="1:21">
      <c r="A382" s="35">
        <v>379</v>
      </c>
      <c r="B382" s="149" t="s">
        <v>6066</v>
      </c>
      <c r="C382" s="1522" t="s">
        <v>6067</v>
      </c>
      <c r="D382" s="43" t="s">
        <v>480</v>
      </c>
      <c r="E382" s="322">
        <v>303800</v>
      </c>
      <c r="F382" s="152" t="s">
        <v>6068</v>
      </c>
      <c r="G382" s="47">
        <v>42488</v>
      </c>
      <c r="H382" s="51">
        <v>42494</v>
      </c>
      <c r="I382" s="965"/>
      <c r="J382" s="360">
        <v>42518</v>
      </c>
      <c r="K382" s="166" t="s">
        <v>52</v>
      </c>
      <c r="L382" s="273" t="s">
        <v>6069</v>
      </c>
      <c r="M382" s="274" t="s">
        <v>1156</v>
      </c>
      <c r="N382" s="48" t="s">
        <v>744</v>
      </c>
      <c r="O382" s="283">
        <v>42494</v>
      </c>
      <c r="P382" s="44">
        <v>42494</v>
      </c>
      <c r="Q382" s="273" t="s">
        <v>47</v>
      </c>
      <c r="R382" s="961" t="s">
        <v>1010</v>
      </c>
      <c r="S382" s="194"/>
      <c r="T382" s="863"/>
      <c r="U382" s="863"/>
    </row>
    <row r="383" s="795" customFormat="1" ht="21" customHeight="1" spans="1:21">
      <c r="A383" s="35">
        <v>380</v>
      </c>
      <c r="B383" s="149" t="s">
        <v>5469</v>
      </c>
      <c r="C383" s="824" t="s">
        <v>6070</v>
      </c>
      <c r="D383" s="43" t="s">
        <v>5041</v>
      </c>
      <c r="E383" s="322">
        <v>289800</v>
      </c>
      <c r="F383" s="152" t="s">
        <v>6071</v>
      </c>
      <c r="G383" s="323">
        <v>42263</v>
      </c>
      <c r="H383" s="829">
        <v>42273</v>
      </c>
      <c r="I383" s="321" t="s">
        <v>6021</v>
      </c>
      <c r="J383" s="314">
        <v>42455</v>
      </c>
      <c r="K383" s="284" t="s">
        <v>52</v>
      </c>
      <c r="L383" s="284" t="s">
        <v>6072</v>
      </c>
      <c r="M383" s="284" t="s">
        <v>1026</v>
      </c>
      <c r="N383" s="166" t="s">
        <v>641</v>
      </c>
      <c r="O383" s="334">
        <v>42505</v>
      </c>
      <c r="P383" s="167">
        <v>42506</v>
      </c>
      <c r="Q383" s="279" t="s">
        <v>47</v>
      </c>
      <c r="R383" s="1519" t="s">
        <v>1010</v>
      </c>
      <c r="S383" s="194"/>
      <c r="T383" s="863"/>
      <c r="U383" s="863"/>
    </row>
    <row r="384" s="795" customFormat="1" ht="21" customHeight="1" spans="1:21">
      <c r="A384" s="35">
        <v>381</v>
      </c>
      <c r="B384" s="149" t="s">
        <v>5968</v>
      </c>
      <c r="C384" s="824" t="s">
        <v>6016</v>
      </c>
      <c r="D384" s="55" t="s">
        <v>480</v>
      </c>
      <c r="E384" s="35">
        <v>274800</v>
      </c>
      <c r="F384" s="152" t="s">
        <v>6073</v>
      </c>
      <c r="G384" s="44">
        <v>42444</v>
      </c>
      <c r="H384" s="56">
        <v>42457</v>
      </c>
      <c r="I384" s="321"/>
      <c r="J384" s="314">
        <v>42455</v>
      </c>
      <c r="K384" s="166"/>
      <c r="L384" s="273" t="s">
        <v>6074</v>
      </c>
      <c r="M384" s="273" t="s">
        <v>70</v>
      </c>
      <c r="N384" s="48" t="s">
        <v>59</v>
      </c>
      <c r="O384" s="283">
        <v>42498</v>
      </c>
      <c r="P384" s="44">
        <v>42499</v>
      </c>
      <c r="Q384" s="273" t="s">
        <v>47</v>
      </c>
      <c r="R384" s="961" t="s">
        <v>6075</v>
      </c>
      <c r="S384" s="194"/>
      <c r="T384" s="863"/>
      <c r="U384" s="863"/>
    </row>
    <row r="385" s="795" customFormat="1" ht="21" customHeight="1" spans="1:21">
      <c r="A385" s="35">
        <v>382</v>
      </c>
      <c r="B385" s="149" t="s">
        <v>5968</v>
      </c>
      <c r="C385" s="824" t="s">
        <v>6016</v>
      </c>
      <c r="D385" s="43" t="s">
        <v>480</v>
      </c>
      <c r="E385" s="322">
        <v>274800</v>
      </c>
      <c r="F385" s="152" t="s">
        <v>6076</v>
      </c>
      <c r="G385" s="47">
        <v>42444</v>
      </c>
      <c r="H385" s="51">
        <v>42454</v>
      </c>
      <c r="I385" s="965"/>
      <c r="J385" s="314">
        <v>42455</v>
      </c>
      <c r="K385" s="166"/>
      <c r="L385" s="273" t="s">
        <v>6077</v>
      </c>
      <c r="M385" s="274" t="s">
        <v>1156</v>
      </c>
      <c r="N385" s="48" t="s">
        <v>744</v>
      </c>
      <c r="O385" s="283">
        <v>42498</v>
      </c>
      <c r="P385" s="44">
        <v>42499</v>
      </c>
      <c r="Q385" s="273" t="s">
        <v>47</v>
      </c>
      <c r="R385" s="961" t="s">
        <v>6078</v>
      </c>
      <c r="S385" s="194"/>
      <c r="T385" s="863"/>
      <c r="U385" s="863"/>
    </row>
    <row r="386" s="795" customFormat="1" ht="21" customHeight="1" spans="1:21">
      <c r="A386" s="35">
        <v>383</v>
      </c>
      <c r="B386" s="149" t="s">
        <v>5419</v>
      </c>
      <c r="C386" s="322" t="s">
        <v>6043</v>
      </c>
      <c r="D386" s="43" t="s">
        <v>5041</v>
      </c>
      <c r="E386" s="322">
        <v>340300</v>
      </c>
      <c r="F386" s="152" t="s">
        <v>6079</v>
      </c>
      <c r="G386" s="47">
        <v>42380</v>
      </c>
      <c r="H386" s="51">
        <v>42387</v>
      </c>
      <c r="I386" s="965"/>
      <c r="J386" s="360">
        <v>42487</v>
      </c>
      <c r="K386" s="284" t="s">
        <v>52</v>
      </c>
      <c r="L386" s="273" t="s">
        <v>6080</v>
      </c>
      <c r="M386" s="274" t="s">
        <v>2053</v>
      </c>
      <c r="N386" s="48" t="s">
        <v>5701</v>
      </c>
      <c r="O386" s="283">
        <v>42512</v>
      </c>
      <c r="P386" s="44">
        <v>42513</v>
      </c>
      <c r="Q386" s="273" t="s">
        <v>106</v>
      </c>
      <c r="R386" s="961" t="s">
        <v>6078</v>
      </c>
      <c r="S386" s="194"/>
      <c r="T386" s="863"/>
      <c r="U386" s="863"/>
    </row>
    <row r="387" s="795" customFormat="1" ht="24.75" customHeight="1" spans="1:21">
      <c r="A387" s="35">
        <v>384</v>
      </c>
      <c r="B387" s="149" t="s">
        <v>6059</v>
      </c>
      <c r="C387" s="1522" t="s">
        <v>6060</v>
      </c>
      <c r="D387" s="43" t="s">
        <v>6061</v>
      </c>
      <c r="E387" s="322">
        <v>259200</v>
      </c>
      <c r="F387" s="152" t="s">
        <v>6081</v>
      </c>
      <c r="G387" s="47">
        <v>42481</v>
      </c>
      <c r="H387" s="51">
        <v>42492</v>
      </c>
      <c r="I387" s="965" t="s">
        <v>6082</v>
      </c>
      <c r="J387" s="360">
        <v>42487</v>
      </c>
      <c r="K387" s="374" t="s">
        <v>6083</v>
      </c>
      <c r="L387" s="273" t="s">
        <v>6084</v>
      </c>
      <c r="M387" s="274" t="s">
        <v>736</v>
      </c>
      <c r="N387" s="48" t="s">
        <v>89</v>
      </c>
      <c r="O387" s="283">
        <v>42513</v>
      </c>
      <c r="P387" s="44">
        <v>42513</v>
      </c>
      <c r="Q387" s="273" t="s">
        <v>47</v>
      </c>
      <c r="R387" s="961" t="s">
        <v>3829</v>
      </c>
      <c r="S387" s="194"/>
      <c r="T387" s="863"/>
      <c r="U387" s="863"/>
    </row>
    <row r="388" s="795" customFormat="1" ht="24.75" customHeight="1" spans="1:21">
      <c r="A388" s="35">
        <v>385</v>
      </c>
      <c r="B388" s="149" t="s">
        <v>6059</v>
      </c>
      <c r="C388" s="1522" t="s">
        <v>6060</v>
      </c>
      <c r="D388" s="43" t="s">
        <v>6061</v>
      </c>
      <c r="E388" s="322">
        <v>259200</v>
      </c>
      <c r="F388" s="152" t="s">
        <v>6085</v>
      </c>
      <c r="G388" s="47">
        <v>42486</v>
      </c>
      <c r="H388" s="51">
        <v>42492</v>
      </c>
      <c r="I388" s="965"/>
      <c r="J388" s="360">
        <v>42487</v>
      </c>
      <c r="K388" s="166"/>
      <c r="L388" s="279" t="s">
        <v>6086</v>
      </c>
      <c r="M388" s="280" t="s">
        <v>6087</v>
      </c>
      <c r="N388" s="166" t="s">
        <v>744</v>
      </c>
      <c r="O388" s="334">
        <v>42512</v>
      </c>
      <c r="P388" s="167">
        <v>42512</v>
      </c>
      <c r="Q388" s="279" t="s">
        <v>106</v>
      </c>
      <c r="R388" s="961" t="s">
        <v>2719</v>
      </c>
      <c r="S388" s="194"/>
      <c r="T388" s="863"/>
      <c r="U388" s="863"/>
    </row>
    <row r="389" s="795" customFormat="1" ht="21" customHeight="1" spans="1:21">
      <c r="A389" s="35">
        <v>386</v>
      </c>
      <c r="B389" s="149" t="s">
        <v>5419</v>
      </c>
      <c r="C389" s="322" t="s">
        <v>6043</v>
      </c>
      <c r="D389" s="43" t="s">
        <v>480</v>
      </c>
      <c r="E389" s="322">
        <v>336300</v>
      </c>
      <c r="F389" s="152" t="s">
        <v>6088</v>
      </c>
      <c r="G389" s="47">
        <v>42380</v>
      </c>
      <c r="H389" s="51">
        <v>42389</v>
      </c>
      <c r="I389" s="965" t="s">
        <v>6089</v>
      </c>
      <c r="J389" s="360">
        <v>42487</v>
      </c>
      <c r="K389" s="284" t="s">
        <v>52</v>
      </c>
      <c r="L389" s="166" t="s">
        <v>6090</v>
      </c>
      <c r="M389" s="166" t="s">
        <v>6091</v>
      </c>
      <c r="N389" s="166" t="s">
        <v>641</v>
      </c>
      <c r="O389" s="167">
        <v>42505</v>
      </c>
      <c r="P389" s="167">
        <v>42505</v>
      </c>
      <c r="Q389" s="166" t="s">
        <v>47</v>
      </c>
      <c r="R389" s="961" t="s">
        <v>1023</v>
      </c>
      <c r="S389" s="194"/>
      <c r="T389" s="863"/>
      <c r="U389" s="863"/>
    </row>
    <row r="390" s="795" customFormat="1" ht="21" customHeight="1" spans="1:21">
      <c r="A390" s="35">
        <v>387</v>
      </c>
      <c r="B390" s="149" t="s">
        <v>6092</v>
      </c>
      <c r="C390" s="824" t="s">
        <v>6093</v>
      </c>
      <c r="D390" s="55" t="s">
        <v>480</v>
      </c>
      <c r="E390" s="35">
        <v>296300</v>
      </c>
      <c r="F390" s="152" t="s">
        <v>6094</v>
      </c>
      <c r="G390" s="310">
        <v>42373</v>
      </c>
      <c r="H390" s="857">
        <v>42382</v>
      </c>
      <c r="I390" s="321"/>
      <c r="J390" s="360">
        <v>42397</v>
      </c>
      <c r="K390" s="284" t="s">
        <v>6095</v>
      </c>
      <c r="L390" s="166" t="s">
        <v>6096</v>
      </c>
      <c r="M390" s="166" t="s">
        <v>1156</v>
      </c>
      <c r="N390" s="166" t="s">
        <v>744</v>
      </c>
      <c r="O390" s="167">
        <v>42512</v>
      </c>
      <c r="P390" s="167">
        <v>42512</v>
      </c>
      <c r="Q390" s="166" t="s">
        <v>47</v>
      </c>
      <c r="R390" s="352" t="s">
        <v>2722</v>
      </c>
      <c r="S390" s="194"/>
      <c r="T390" s="863"/>
      <c r="U390" s="863"/>
    </row>
    <row r="391" s="795" customFormat="1" ht="24.75" customHeight="1" spans="1:21">
      <c r="A391" s="35">
        <v>388</v>
      </c>
      <c r="B391" s="149" t="s">
        <v>6097</v>
      </c>
      <c r="C391" s="1522" t="s">
        <v>6098</v>
      </c>
      <c r="D391" s="43" t="s">
        <v>480</v>
      </c>
      <c r="E391" s="322">
        <v>283800</v>
      </c>
      <c r="F391" s="152" t="s">
        <v>6099</v>
      </c>
      <c r="G391" s="47">
        <v>42486</v>
      </c>
      <c r="H391" s="51">
        <v>42495</v>
      </c>
      <c r="I391" s="965"/>
      <c r="J391" s="360">
        <v>42487</v>
      </c>
      <c r="K391" s="166"/>
      <c r="L391" s="273" t="s">
        <v>6100</v>
      </c>
      <c r="M391" s="274" t="s">
        <v>736</v>
      </c>
      <c r="N391" s="48" t="s">
        <v>89</v>
      </c>
      <c r="O391" s="283">
        <v>42504</v>
      </c>
      <c r="P391" s="44">
        <v>42504</v>
      </c>
      <c r="Q391" s="273" t="s">
        <v>47</v>
      </c>
      <c r="R391" s="961" t="s">
        <v>2722</v>
      </c>
      <c r="S391" s="194"/>
      <c r="T391" s="863"/>
      <c r="U391" s="863"/>
    </row>
    <row r="392" s="795" customFormat="1" ht="24.75" customHeight="1" spans="1:21">
      <c r="A392" s="35">
        <v>389</v>
      </c>
      <c r="B392" s="149"/>
      <c r="C392" s="1522" t="s">
        <v>6060</v>
      </c>
      <c r="D392" s="43" t="s">
        <v>6061</v>
      </c>
      <c r="E392" s="322">
        <v>259200</v>
      </c>
      <c r="F392" s="152" t="s">
        <v>6101</v>
      </c>
      <c r="G392" s="47">
        <v>42514</v>
      </c>
      <c r="H392" s="51">
        <v>42524</v>
      </c>
      <c r="I392" s="965"/>
      <c r="J392" s="360">
        <v>42518</v>
      </c>
      <c r="K392" s="166"/>
      <c r="L392" s="242" t="s">
        <v>6102</v>
      </c>
      <c r="M392" s="277" t="s">
        <v>912</v>
      </c>
      <c r="N392" s="48" t="s">
        <v>5701</v>
      </c>
      <c r="O392" s="289">
        <v>42517</v>
      </c>
      <c r="P392" s="44">
        <v>42517</v>
      </c>
      <c r="Q392" s="242" t="s">
        <v>47</v>
      </c>
      <c r="R392" s="961" t="s">
        <v>1036</v>
      </c>
      <c r="S392" s="194"/>
      <c r="T392" s="863"/>
      <c r="U392" s="863"/>
    </row>
    <row r="393" s="795" customFormat="1" ht="21" customHeight="1" spans="1:21">
      <c r="A393" s="35">
        <v>390</v>
      </c>
      <c r="B393" s="149" t="s">
        <v>5419</v>
      </c>
      <c r="C393" s="322" t="s">
        <v>6043</v>
      </c>
      <c r="D393" s="43" t="s">
        <v>480</v>
      </c>
      <c r="E393" s="322">
        <v>336300</v>
      </c>
      <c r="F393" s="152" t="s">
        <v>6103</v>
      </c>
      <c r="G393" s="47">
        <v>42349</v>
      </c>
      <c r="H393" s="51">
        <v>42359</v>
      </c>
      <c r="I393" s="965" t="s">
        <v>6104</v>
      </c>
      <c r="J393" s="360">
        <v>42397</v>
      </c>
      <c r="K393" s="284" t="s">
        <v>52</v>
      </c>
      <c r="L393" s="166" t="s">
        <v>6105</v>
      </c>
      <c r="M393" s="166" t="s">
        <v>1156</v>
      </c>
      <c r="N393" s="166" t="s">
        <v>744</v>
      </c>
      <c r="O393" s="167">
        <v>42498</v>
      </c>
      <c r="P393" s="167">
        <v>42498</v>
      </c>
      <c r="Q393" s="279" t="s">
        <v>47</v>
      </c>
      <c r="R393" s="961" t="s">
        <v>6106</v>
      </c>
      <c r="S393" s="194"/>
      <c r="T393" s="863"/>
      <c r="U393" s="863"/>
    </row>
    <row r="394" s="795" customFormat="1" ht="24.75" customHeight="1" spans="1:21">
      <c r="A394" s="35">
        <v>391</v>
      </c>
      <c r="B394" s="149" t="s">
        <v>6107</v>
      </c>
      <c r="C394" s="1522" t="s">
        <v>6067</v>
      </c>
      <c r="D394" s="43" t="s">
        <v>5873</v>
      </c>
      <c r="E394" s="322">
        <v>305900</v>
      </c>
      <c r="F394" s="152" t="s">
        <v>6108</v>
      </c>
      <c r="G394" s="47">
        <v>42486</v>
      </c>
      <c r="H394" s="51">
        <v>42492</v>
      </c>
      <c r="I394" s="965" t="s">
        <v>6109</v>
      </c>
      <c r="J394" s="360">
        <v>42487</v>
      </c>
      <c r="K394" s="166"/>
      <c r="L394" s="273" t="s">
        <v>6110</v>
      </c>
      <c r="M394" s="274" t="s">
        <v>698</v>
      </c>
      <c r="N394" s="48" t="s">
        <v>84</v>
      </c>
      <c r="O394" s="283">
        <v>42517</v>
      </c>
      <c r="P394" s="44">
        <v>42517</v>
      </c>
      <c r="Q394" s="273" t="s">
        <v>47</v>
      </c>
      <c r="R394" s="961" t="s">
        <v>1056</v>
      </c>
      <c r="S394" s="194"/>
      <c r="T394" s="863"/>
      <c r="U394" s="863"/>
    </row>
    <row r="395" s="795" customFormat="1" ht="24.75" customHeight="1" spans="1:21">
      <c r="A395" s="35">
        <v>392</v>
      </c>
      <c r="B395" s="149" t="s">
        <v>6059</v>
      </c>
      <c r="C395" s="1522" t="s">
        <v>6060</v>
      </c>
      <c r="D395" s="55" t="s">
        <v>6111</v>
      </c>
      <c r="E395" s="35">
        <v>259200</v>
      </c>
      <c r="F395" s="151" t="s">
        <v>6112</v>
      </c>
      <c r="G395" s="44">
        <v>42520</v>
      </c>
      <c r="H395" s="56">
        <v>42528</v>
      </c>
      <c r="I395" s="965" t="s">
        <v>6109</v>
      </c>
      <c r="J395" s="314">
        <v>42538</v>
      </c>
      <c r="K395" s="166"/>
      <c r="L395" s="242" t="s">
        <v>6113</v>
      </c>
      <c r="M395" s="242" t="s">
        <v>730</v>
      </c>
      <c r="N395" s="48" t="s">
        <v>6114</v>
      </c>
      <c r="O395" s="289">
        <v>42528</v>
      </c>
      <c r="P395" s="44">
        <v>42528</v>
      </c>
      <c r="Q395" s="242" t="s">
        <v>106</v>
      </c>
      <c r="R395" s="961" t="s">
        <v>2752</v>
      </c>
      <c r="S395" s="194"/>
      <c r="T395" s="863"/>
      <c r="U395" s="863"/>
    </row>
    <row r="396" s="795" customFormat="1" ht="24.75" customHeight="1" spans="1:21">
      <c r="A396" s="35">
        <v>393</v>
      </c>
      <c r="B396" s="149" t="s">
        <v>6059</v>
      </c>
      <c r="C396" s="1522" t="s">
        <v>6060</v>
      </c>
      <c r="D396" s="55" t="s">
        <v>6111</v>
      </c>
      <c r="E396" s="35">
        <v>259200</v>
      </c>
      <c r="F396" s="151" t="s">
        <v>6115</v>
      </c>
      <c r="G396" s="44">
        <v>42520</v>
      </c>
      <c r="H396" s="56">
        <v>42528</v>
      </c>
      <c r="I396" s="965" t="s">
        <v>6109</v>
      </c>
      <c r="J396" s="314">
        <v>42543</v>
      </c>
      <c r="K396" s="166"/>
      <c r="L396" s="242" t="s">
        <v>6116</v>
      </c>
      <c r="M396" s="242" t="s">
        <v>736</v>
      </c>
      <c r="N396" s="48" t="s">
        <v>632</v>
      </c>
      <c r="O396" s="289">
        <v>42538</v>
      </c>
      <c r="P396" s="44">
        <v>42538</v>
      </c>
      <c r="Q396" s="242" t="s">
        <v>106</v>
      </c>
      <c r="R396" s="961" t="s">
        <v>6117</v>
      </c>
      <c r="S396" s="194"/>
      <c r="T396" s="863"/>
      <c r="U396" s="863"/>
    </row>
    <row r="397" s="795" customFormat="1" ht="21" customHeight="1" spans="1:21">
      <c r="A397" s="35">
        <v>394</v>
      </c>
      <c r="B397" s="149" t="s">
        <v>5968</v>
      </c>
      <c r="C397" s="824" t="s">
        <v>6016</v>
      </c>
      <c r="D397" s="43" t="s">
        <v>480</v>
      </c>
      <c r="E397" s="322">
        <v>274800</v>
      </c>
      <c r="F397" s="152" t="s">
        <v>6118</v>
      </c>
      <c r="G397" s="47">
        <v>42444</v>
      </c>
      <c r="H397" s="51">
        <v>42453</v>
      </c>
      <c r="I397" s="965" t="s">
        <v>6119</v>
      </c>
      <c r="J397" s="314">
        <v>42455</v>
      </c>
      <c r="K397" s="279"/>
      <c r="L397" s="273" t="s">
        <v>6120</v>
      </c>
      <c r="M397" s="274" t="s">
        <v>653</v>
      </c>
      <c r="N397" s="48" t="s">
        <v>84</v>
      </c>
      <c r="O397" s="283">
        <v>42505</v>
      </c>
      <c r="P397" s="44">
        <v>42505</v>
      </c>
      <c r="Q397" s="273" t="s">
        <v>47</v>
      </c>
      <c r="R397" s="961" t="s">
        <v>6121</v>
      </c>
      <c r="S397" s="194"/>
      <c r="T397" s="863"/>
      <c r="U397" s="863"/>
    </row>
    <row r="398" s="795" customFormat="1" ht="24.75" customHeight="1" spans="1:21">
      <c r="A398" s="35">
        <v>395</v>
      </c>
      <c r="B398" s="149" t="s">
        <v>6097</v>
      </c>
      <c r="C398" s="1521" t="s">
        <v>6098</v>
      </c>
      <c r="D398" s="55" t="s">
        <v>573</v>
      </c>
      <c r="E398" s="35">
        <v>283800</v>
      </c>
      <c r="F398" s="151" t="s">
        <v>6122</v>
      </c>
      <c r="G398" s="44">
        <v>42518</v>
      </c>
      <c r="H398" s="56">
        <v>42526</v>
      </c>
      <c r="I398" s="965" t="s">
        <v>6109</v>
      </c>
      <c r="J398" s="314">
        <v>42545</v>
      </c>
      <c r="K398" s="242"/>
      <c r="L398" s="274" t="s">
        <v>6123</v>
      </c>
      <c r="M398" s="274" t="s">
        <v>912</v>
      </c>
      <c r="N398" s="52" t="s">
        <v>5701</v>
      </c>
      <c r="O398" s="377">
        <v>42529</v>
      </c>
      <c r="P398" s="377">
        <v>42529</v>
      </c>
      <c r="Q398" s="327" t="s">
        <v>47</v>
      </c>
      <c r="R398" s="1528" t="s">
        <v>5236</v>
      </c>
      <c r="S398" s="327"/>
      <c r="T398" s="863"/>
      <c r="U398" s="863"/>
    </row>
    <row r="399" s="795" customFormat="1" ht="24.75" customHeight="1" spans="1:21">
      <c r="A399" s="35">
        <v>396</v>
      </c>
      <c r="B399" s="149" t="s">
        <v>6059</v>
      </c>
      <c r="C399" s="1522" t="s">
        <v>6060</v>
      </c>
      <c r="D399" s="43" t="s">
        <v>6124</v>
      </c>
      <c r="E399" s="322">
        <v>259200</v>
      </c>
      <c r="F399" s="152" t="s">
        <v>6125</v>
      </c>
      <c r="G399" s="47">
        <v>42514</v>
      </c>
      <c r="H399" s="51">
        <v>42524</v>
      </c>
      <c r="I399" s="965" t="s">
        <v>6109</v>
      </c>
      <c r="J399" s="360">
        <v>42518</v>
      </c>
      <c r="K399" s="166"/>
      <c r="L399" s="274" t="s">
        <v>6126</v>
      </c>
      <c r="M399" s="274" t="s">
        <v>695</v>
      </c>
      <c r="N399" s="52" t="s">
        <v>658</v>
      </c>
      <c r="O399" s="281">
        <v>42531</v>
      </c>
      <c r="P399" s="47">
        <v>42531</v>
      </c>
      <c r="Q399" s="327" t="s">
        <v>47</v>
      </c>
      <c r="R399" s="961" t="s">
        <v>5247</v>
      </c>
      <c r="S399" s="194"/>
      <c r="T399" s="863"/>
      <c r="U399" s="863"/>
    </row>
    <row r="400" s="795" customFormat="1" ht="24.75" customHeight="1" spans="1:21">
      <c r="A400" s="35">
        <v>397</v>
      </c>
      <c r="B400" s="149" t="s">
        <v>6059</v>
      </c>
      <c r="C400" s="1522" t="s">
        <v>6060</v>
      </c>
      <c r="D400" s="43" t="s">
        <v>6061</v>
      </c>
      <c r="E400" s="322">
        <v>259200</v>
      </c>
      <c r="F400" s="189" t="s">
        <v>6127</v>
      </c>
      <c r="G400" s="47">
        <v>42527</v>
      </c>
      <c r="H400" s="51">
        <v>42535</v>
      </c>
      <c r="I400" s="965" t="s">
        <v>6109</v>
      </c>
      <c r="J400" s="360">
        <v>42550</v>
      </c>
      <c r="K400" s="166" t="s">
        <v>52</v>
      </c>
      <c r="L400" s="274" t="s">
        <v>6128</v>
      </c>
      <c r="M400" s="274" t="s">
        <v>6129</v>
      </c>
      <c r="N400" s="52" t="s">
        <v>744</v>
      </c>
      <c r="O400" s="281">
        <v>42532</v>
      </c>
      <c r="P400" s="47">
        <v>42532</v>
      </c>
      <c r="Q400" s="242" t="s">
        <v>106</v>
      </c>
      <c r="R400" s="1528" t="s">
        <v>6130</v>
      </c>
      <c r="S400" s="863"/>
      <c r="T400" s="863"/>
      <c r="U400" s="863"/>
    </row>
    <row r="401" s="795" customFormat="1" ht="21" customHeight="1" spans="1:21">
      <c r="A401" s="35">
        <v>398</v>
      </c>
      <c r="B401" s="149" t="s">
        <v>5419</v>
      </c>
      <c r="C401" s="322" t="s">
        <v>6043</v>
      </c>
      <c r="D401" s="43" t="s">
        <v>480</v>
      </c>
      <c r="E401" s="322">
        <v>340300</v>
      </c>
      <c r="F401" s="152" t="s">
        <v>6131</v>
      </c>
      <c r="G401" s="47">
        <v>42380</v>
      </c>
      <c r="H401" s="51">
        <v>42387</v>
      </c>
      <c r="I401" s="965" t="s">
        <v>6104</v>
      </c>
      <c r="J401" s="360">
        <v>42487</v>
      </c>
      <c r="K401" s="284" t="s">
        <v>52</v>
      </c>
      <c r="L401" s="319" t="s">
        <v>6132</v>
      </c>
      <c r="M401" s="166" t="s">
        <v>1156</v>
      </c>
      <c r="N401" s="166" t="s">
        <v>744</v>
      </c>
      <c r="O401" s="167">
        <v>42505</v>
      </c>
      <c r="P401" s="167">
        <v>42505</v>
      </c>
      <c r="Q401" s="166" t="s">
        <v>47</v>
      </c>
      <c r="R401" s="967" t="s">
        <v>6133</v>
      </c>
      <c r="S401" s="194"/>
      <c r="T401" s="863"/>
      <c r="U401" s="863"/>
    </row>
    <row r="402" s="795" customFormat="1" ht="24.75" customHeight="1" spans="1:21">
      <c r="A402" s="35">
        <v>399</v>
      </c>
      <c r="B402" s="149" t="s">
        <v>6059</v>
      </c>
      <c r="C402" s="1522" t="s">
        <v>6060</v>
      </c>
      <c r="D402" s="43" t="s">
        <v>6134</v>
      </c>
      <c r="E402" s="322">
        <v>259200</v>
      </c>
      <c r="F402" s="152" t="s">
        <v>6135</v>
      </c>
      <c r="G402" s="47">
        <v>42534</v>
      </c>
      <c r="H402" s="51">
        <v>42545</v>
      </c>
      <c r="I402" s="965" t="s">
        <v>6109</v>
      </c>
      <c r="J402" s="360">
        <v>42550</v>
      </c>
      <c r="K402" s="166"/>
      <c r="L402" s="242" t="s">
        <v>6136</v>
      </c>
      <c r="M402" s="242" t="s">
        <v>695</v>
      </c>
      <c r="N402" s="48" t="s">
        <v>84</v>
      </c>
      <c r="O402" s="289">
        <v>42547</v>
      </c>
      <c r="P402" s="44">
        <v>42548</v>
      </c>
      <c r="Q402" s="242" t="s">
        <v>47</v>
      </c>
      <c r="R402" s="961" t="s">
        <v>6137</v>
      </c>
      <c r="S402" s="194"/>
      <c r="T402" s="863"/>
      <c r="U402" s="863"/>
    </row>
    <row r="403" s="795" customFormat="1" ht="24.75" customHeight="1" spans="1:21">
      <c r="A403" s="35">
        <v>400</v>
      </c>
      <c r="B403" s="149" t="s">
        <v>6059</v>
      </c>
      <c r="C403" s="1522" t="s">
        <v>6060</v>
      </c>
      <c r="D403" s="55" t="s">
        <v>6124</v>
      </c>
      <c r="E403" s="35">
        <v>259200</v>
      </c>
      <c r="F403" s="151" t="s">
        <v>6138</v>
      </c>
      <c r="G403" s="44">
        <v>42546</v>
      </c>
      <c r="H403" s="56">
        <v>42554</v>
      </c>
      <c r="I403" s="321" t="s">
        <v>6109</v>
      </c>
      <c r="J403" s="314">
        <v>42550</v>
      </c>
      <c r="K403" s="166" t="s">
        <v>52</v>
      </c>
      <c r="L403" s="273" t="s">
        <v>6139</v>
      </c>
      <c r="M403" s="273" t="s">
        <v>730</v>
      </c>
      <c r="N403" s="48" t="s">
        <v>59</v>
      </c>
      <c r="O403" s="283">
        <v>42546</v>
      </c>
      <c r="P403" s="44">
        <v>42546</v>
      </c>
      <c r="Q403" s="273" t="s">
        <v>47</v>
      </c>
      <c r="R403" s="961" t="s">
        <v>5281</v>
      </c>
      <c r="S403" s="194"/>
      <c r="T403" s="863"/>
      <c r="U403" s="863"/>
    </row>
    <row r="404" s="795" customFormat="1" ht="24.75" customHeight="1" spans="1:21">
      <c r="A404" s="35">
        <v>401</v>
      </c>
      <c r="B404" s="149" t="s">
        <v>6059</v>
      </c>
      <c r="C404" s="1522" t="s">
        <v>6060</v>
      </c>
      <c r="D404" s="55" t="s">
        <v>6061</v>
      </c>
      <c r="E404" s="35">
        <v>259200</v>
      </c>
      <c r="F404" s="151" t="s">
        <v>6140</v>
      </c>
      <c r="G404" s="44">
        <v>42546</v>
      </c>
      <c r="H404" s="56">
        <v>42554</v>
      </c>
      <c r="I404" s="321" t="s">
        <v>6109</v>
      </c>
      <c r="J404" s="314">
        <v>42550</v>
      </c>
      <c r="K404" s="166" t="s">
        <v>52</v>
      </c>
      <c r="L404" s="273" t="s">
        <v>6141</v>
      </c>
      <c r="M404" s="273" t="s">
        <v>6142</v>
      </c>
      <c r="N404" s="48" t="s">
        <v>641</v>
      </c>
      <c r="O404" s="283">
        <v>42559</v>
      </c>
      <c r="P404" s="44">
        <v>42559</v>
      </c>
      <c r="Q404" s="242" t="s">
        <v>106</v>
      </c>
      <c r="R404" s="1529" t="s">
        <v>5281</v>
      </c>
      <c r="S404" s="863"/>
      <c r="T404" s="863"/>
      <c r="U404" s="863"/>
    </row>
    <row r="405" s="795" customFormat="1" ht="24.75" customHeight="1" spans="1:21">
      <c r="A405" s="35">
        <v>402</v>
      </c>
      <c r="B405" s="149" t="s">
        <v>6097</v>
      </c>
      <c r="C405" s="1521" t="s">
        <v>6098</v>
      </c>
      <c r="D405" s="43" t="s">
        <v>480</v>
      </c>
      <c r="E405" s="322">
        <v>283800</v>
      </c>
      <c r="F405" s="152" t="s">
        <v>6143</v>
      </c>
      <c r="G405" s="47">
        <v>42536</v>
      </c>
      <c r="H405" s="51">
        <v>42549</v>
      </c>
      <c r="I405" s="965" t="s">
        <v>6109</v>
      </c>
      <c r="J405" s="360">
        <v>42550</v>
      </c>
      <c r="K405" s="242"/>
      <c r="L405" s="361" t="s">
        <v>6144</v>
      </c>
      <c r="M405" s="387" t="s">
        <v>912</v>
      </c>
      <c r="N405" s="387" t="s">
        <v>6145</v>
      </c>
      <c r="O405" s="289">
        <v>42532</v>
      </c>
      <c r="P405" s="44">
        <v>42558</v>
      </c>
      <c r="Q405" s="242" t="s">
        <v>47</v>
      </c>
      <c r="R405" s="1530" t="s">
        <v>5287</v>
      </c>
      <c r="S405" s="327"/>
      <c r="T405" s="863"/>
      <c r="U405" s="863"/>
    </row>
    <row r="406" s="795" customFormat="1" ht="24.75" customHeight="1" spans="1:21">
      <c r="A406" s="35">
        <v>403</v>
      </c>
      <c r="B406" s="149" t="s">
        <v>6059</v>
      </c>
      <c r="C406" s="1522" t="s">
        <v>6060</v>
      </c>
      <c r="D406" s="55" t="s">
        <v>6061</v>
      </c>
      <c r="E406" s="35">
        <v>259200</v>
      </c>
      <c r="F406" s="151" t="s">
        <v>6146</v>
      </c>
      <c r="G406" s="44">
        <v>42546</v>
      </c>
      <c r="H406" s="56">
        <v>42554</v>
      </c>
      <c r="I406" s="321" t="s">
        <v>6109</v>
      </c>
      <c r="J406" s="314">
        <v>42574</v>
      </c>
      <c r="K406" s="166" t="s">
        <v>52</v>
      </c>
      <c r="L406" s="279" t="s">
        <v>6147</v>
      </c>
      <c r="M406" s="279" t="s">
        <v>743</v>
      </c>
      <c r="N406" s="166" t="s">
        <v>744</v>
      </c>
      <c r="O406" s="334">
        <v>42561</v>
      </c>
      <c r="P406" s="167">
        <v>42561</v>
      </c>
      <c r="Q406" s="279" t="s">
        <v>106</v>
      </c>
      <c r="R406" s="1529" t="s">
        <v>1118</v>
      </c>
      <c r="S406" s="863"/>
      <c r="T406" s="863"/>
      <c r="U406" s="863"/>
    </row>
    <row r="407" s="795" customFormat="1" ht="24.75" customHeight="1" spans="1:21">
      <c r="A407" s="35">
        <v>404</v>
      </c>
      <c r="B407" s="149"/>
      <c r="C407" s="1521" t="s">
        <v>6067</v>
      </c>
      <c r="D407" s="55" t="s">
        <v>480</v>
      </c>
      <c r="E407" s="35">
        <v>303800</v>
      </c>
      <c r="F407" s="151" t="s">
        <v>6148</v>
      </c>
      <c r="G407" s="44">
        <v>42563</v>
      </c>
      <c r="H407" s="56">
        <v>42572</v>
      </c>
      <c r="I407" s="321" t="s">
        <v>6109</v>
      </c>
      <c r="J407" s="314">
        <v>42574</v>
      </c>
      <c r="K407" s="166"/>
      <c r="L407" s="779" t="s">
        <v>6149</v>
      </c>
      <c r="M407" s="273" t="s">
        <v>45</v>
      </c>
      <c r="N407" s="48" t="s">
        <v>59</v>
      </c>
      <c r="O407" s="283">
        <v>42565</v>
      </c>
      <c r="P407" s="44">
        <v>42565</v>
      </c>
      <c r="Q407" s="273" t="s">
        <v>106</v>
      </c>
      <c r="R407" s="961" t="s">
        <v>1124</v>
      </c>
      <c r="S407" s="194"/>
      <c r="T407" s="863"/>
      <c r="U407" s="863"/>
    </row>
    <row r="408" s="795" customFormat="1" ht="21" customHeight="1" spans="1:21">
      <c r="A408" s="35">
        <v>405</v>
      </c>
      <c r="B408" s="149"/>
      <c r="C408" s="824" t="s">
        <v>6150</v>
      </c>
      <c r="D408" s="43" t="s">
        <v>6151</v>
      </c>
      <c r="E408" s="322">
        <v>234200</v>
      </c>
      <c r="F408" s="152" t="s">
        <v>6152</v>
      </c>
      <c r="G408" s="47">
        <v>42516</v>
      </c>
      <c r="H408" s="51">
        <v>42524</v>
      </c>
      <c r="I408" s="965" t="s">
        <v>6109</v>
      </c>
      <c r="J408" s="360">
        <v>42518</v>
      </c>
      <c r="K408" s="279"/>
      <c r="L408" s="340" t="s">
        <v>6153</v>
      </c>
      <c r="M408" s="340" t="s">
        <v>6154</v>
      </c>
      <c r="N408" s="52" t="s">
        <v>641</v>
      </c>
      <c r="O408" s="283">
        <v>42571</v>
      </c>
      <c r="P408" s="44">
        <v>42571</v>
      </c>
      <c r="Q408" s="273" t="s">
        <v>106</v>
      </c>
      <c r="R408" s="961" t="s">
        <v>6155</v>
      </c>
      <c r="S408" s="194"/>
      <c r="T408" s="863"/>
      <c r="U408" s="863"/>
    </row>
    <row r="409" s="795" customFormat="1" ht="24.75" customHeight="1" spans="1:21">
      <c r="A409" s="35">
        <v>406</v>
      </c>
      <c r="B409" s="149" t="s">
        <v>6059</v>
      </c>
      <c r="C409" s="1522" t="s">
        <v>6060</v>
      </c>
      <c r="D409" s="55" t="s">
        <v>6061</v>
      </c>
      <c r="E409" s="35">
        <v>259200</v>
      </c>
      <c r="F409" s="151" t="s">
        <v>6156</v>
      </c>
      <c r="G409" s="44">
        <v>42546</v>
      </c>
      <c r="H409" s="56">
        <v>42554</v>
      </c>
      <c r="I409" s="321" t="s">
        <v>6109</v>
      </c>
      <c r="J409" s="314">
        <v>42574</v>
      </c>
      <c r="K409" s="166" t="s">
        <v>52</v>
      </c>
      <c r="L409" s="1526" t="s">
        <v>6136</v>
      </c>
      <c r="M409" s="279" t="s">
        <v>5622</v>
      </c>
      <c r="N409" s="166" t="s">
        <v>744</v>
      </c>
      <c r="O409" s="334">
        <v>42561</v>
      </c>
      <c r="P409" s="167">
        <v>42561</v>
      </c>
      <c r="Q409" s="279" t="s">
        <v>47</v>
      </c>
      <c r="R409" s="1529" t="s">
        <v>6157</v>
      </c>
      <c r="S409" s="863"/>
      <c r="T409" s="863"/>
      <c r="U409" s="863"/>
    </row>
    <row r="410" s="795" customFormat="1" ht="24.75" customHeight="1" spans="1:21">
      <c r="A410" s="35">
        <v>407</v>
      </c>
      <c r="B410" s="149" t="s">
        <v>6097</v>
      </c>
      <c r="C410" s="1521" t="s">
        <v>6098</v>
      </c>
      <c r="D410" s="55" t="s">
        <v>6151</v>
      </c>
      <c r="E410" s="35">
        <v>283800</v>
      </c>
      <c r="F410" s="152" t="s">
        <v>6158</v>
      </c>
      <c r="G410" s="44">
        <v>42507</v>
      </c>
      <c r="H410" s="56">
        <v>42516</v>
      </c>
      <c r="I410" s="965" t="s">
        <v>6109</v>
      </c>
      <c r="J410" s="360">
        <v>42550</v>
      </c>
      <c r="K410" s="166" t="s">
        <v>52</v>
      </c>
      <c r="L410" s="242" t="s">
        <v>6159</v>
      </c>
      <c r="M410" s="242" t="s">
        <v>2053</v>
      </c>
      <c r="N410" s="48" t="s">
        <v>5701</v>
      </c>
      <c r="O410" s="283">
        <v>42530</v>
      </c>
      <c r="P410" s="44">
        <v>42570</v>
      </c>
      <c r="Q410" s="273" t="s">
        <v>47</v>
      </c>
      <c r="R410" s="961" t="s">
        <v>5746</v>
      </c>
      <c r="S410" s="194"/>
      <c r="T410" s="863"/>
      <c r="U410" s="863"/>
    </row>
    <row r="411" s="795" customFormat="1" ht="24.75" customHeight="1" spans="1:21">
      <c r="A411" s="35">
        <v>408</v>
      </c>
      <c r="B411" s="149" t="s">
        <v>6059</v>
      </c>
      <c r="C411" s="1522" t="s">
        <v>6060</v>
      </c>
      <c r="D411" s="55" t="s">
        <v>6061</v>
      </c>
      <c r="E411" s="35">
        <v>259200</v>
      </c>
      <c r="F411" s="151" t="s">
        <v>6160</v>
      </c>
      <c r="G411" s="44">
        <v>42563</v>
      </c>
      <c r="H411" s="56">
        <v>42572</v>
      </c>
      <c r="I411" s="321" t="s">
        <v>6109</v>
      </c>
      <c r="J411" s="314">
        <v>42574</v>
      </c>
      <c r="K411" s="166"/>
      <c r="L411" s="277" t="s">
        <v>6161</v>
      </c>
      <c r="M411" s="242" t="s">
        <v>698</v>
      </c>
      <c r="N411" s="48" t="s">
        <v>84</v>
      </c>
      <c r="O411" s="289">
        <v>42570</v>
      </c>
      <c r="P411" s="44">
        <v>42571</v>
      </c>
      <c r="Q411" s="242" t="s">
        <v>106</v>
      </c>
      <c r="R411" s="1529" t="s">
        <v>5323</v>
      </c>
      <c r="S411" s="863"/>
      <c r="T411" s="863"/>
      <c r="U411" s="863"/>
    </row>
    <row r="412" s="795" customFormat="1" ht="24.75" customHeight="1" spans="1:21">
      <c r="A412" s="35">
        <v>409</v>
      </c>
      <c r="B412" s="149" t="s">
        <v>6162</v>
      </c>
      <c r="C412" s="1522" t="s">
        <v>6163</v>
      </c>
      <c r="D412" s="43" t="s">
        <v>6061</v>
      </c>
      <c r="E412" s="322">
        <v>279200</v>
      </c>
      <c r="F412" s="152" t="s">
        <v>6164</v>
      </c>
      <c r="G412" s="47">
        <v>42488</v>
      </c>
      <c r="H412" s="51">
        <v>42495</v>
      </c>
      <c r="I412" s="965" t="s">
        <v>6109</v>
      </c>
      <c r="J412" s="360">
        <v>42518</v>
      </c>
      <c r="K412" s="166" t="s">
        <v>52</v>
      </c>
      <c r="L412" s="625" t="s">
        <v>6165</v>
      </c>
      <c r="M412" s="274" t="s">
        <v>2053</v>
      </c>
      <c r="N412" s="48" t="s">
        <v>6145</v>
      </c>
      <c r="O412" s="283">
        <v>42532</v>
      </c>
      <c r="P412" s="44">
        <v>42568</v>
      </c>
      <c r="Q412" s="273" t="s">
        <v>47</v>
      </c>
      <c r="R412" s="961" t="s">
        <v>5323</v>
      </c>
      <c r="S412" s="194"/>
      <c r="T412" s="863"/>
      <c r="U412" s="863"/>
    </row>
    <row r="413" s="795" customFormat="1" ht="24.75" customHeight="1" spans="1:21">
      <c r="A413" s="35">
        <v>410</v>
      </c>
      <c r="B413" s="149" t="s">
        <v>6059</v>
      </c>
      <c r="C413" s="1522" t="s">
        <v>6060</v>
      </c>
      <c r="D413" s="43" t="s">
        <v>6134</v>
      </c>
      <c r="E413" s="322">
        <v>259200</v>
      </c>
      <c r="F413" s="152" t="s">
        <v>6166</v>
      </c>
      <c r="G413" s="47">
        <v>42546</v>
      </c>
      <c r="H413" s="51">
        <v>42552</v>
      </c>
      <c r="I413" s="965" t="s">
        <v>6109</v>
      </c>
      <c r="J413" s="360">
        <v>42579</v>
      </c>
      <c r="K413" s="166" t="s">
        <v>52</v>
      </c>
      <c r="L413" s="783" t="s">
        <v>6167</v>
      </c>
      <c r="M413" s="783" t="s">
        <v>1017</v>
      </c>
      <c r="N413" s="392" t="s">
        <v>783</v>
      </c>
      <c r="O413" s="1527">
        <v>42571</v>
      </c>
      <c r="P413" s="394">
        <v>42571</v>
      </c>
      <c r="Q413" s="1531" t="s">
        <v>106</v>
      </c>
      <c r="R413" s="961" t="s">
        <v>1139</v>
      </c>
      <c r="S413" s="194"/>
      <c r="T413" s="863"/>
      <c r="U413" s="863"/>
    </row>
    <row r="414" s="795" customFormat="1" ht="24.75" customHeight="1" spans="1:21">
      <c r="A414" s="35">
        <v>411</v>
      </c>
      <c r="B414" s="149" t="s">
        <v>6059</v>
      </c>
      <c r="C414" s="1522" t="s">
        <v>6060</v>
      </c>
      <c r="D414" s="43" t="s">
        <v>6111</v>
      </c>
      <c r="E414" s="322">
        <v>259200</v>
      </c>
      <c r="F414" s="152" t="s">
        <v>6168</v>
      </c>
      <c r="G414" s="47">
        <v>42545</v>
      </c>
      <c r="H414" s="51">
        <v>42552</v>
      </c>
      <c r="I414" s="965" t="s">
        <v>6109</v>
      </c>
      <c r="J414" s="360">
        <v>42579</v>
      </c>
      <c r="K414" s="166"/>
      <c r="L414" s="277" t="s">
        <v>6169</v>
      </c>
      <c r="M414" s="277" t="s">
        <v>657</v>
      </c>
      <c r="N414" s="52" t="s">
        <v>84</v>
      </c>
      <c r="O414" s="756">
        <v>42556</v>
      </c>
      <c r="P414" s="47">
        <v>42557</v>
      </c>
      <c r="Q414" s="277" t="s">
        <v>47</v>
      </c>
      <c r="R414" s="968" t="s">
        <v>1139</v>
      </c>
      <c r="S414" s="194"/>
      <c r="T414" s="863"/>
      <c r="U414" s="863"/>
    </row>
    <row r="415" s="795" customFormat="1" ht="24.75" customHeight="1" spans="1:21">
      <c r="A415" s="35">
        <v>412</v>
      </c>
      <c r="B415" s="149" t="s">
        <v>6097</v>
      </c>
      <c r="C415" s="1521" t="s">
        <v>6098</v>
      </c>
      <c r="D415" s="43" t="s">
        <v>480</v>
      </c>
      <c r="E415" s="322">
        <v>283800</v>
      </c>
      <c r="F415" s="152" t="s">
        <v>6170</v>
      </c>
      <c r="G415" s="47">
        <v>42563</v>
      </c>
      <c r="H415" s="51">
        <v>42570</v>
      </c>
      <c r="I415" s="965" t="s">
        <v>6109</v>
      </c>
      <c r="J415" s="360">
        <v>42579</v>
      </c>
      <c r="K415" s="242"/>
      <c r="L415" s="361" t="s">
        <v>6171</v>
      </c>
      <c r="M415" s="361" t="s">
        <v>683</v>
      </c>
      <c r="N415" s="361" t="s">
        <v>84</v>
      </c>
      <c r="O415" s="756">
        <v>42532</v>
      </c>
      <c r="P415" s="47">
        <v>42576</v>
      </c>
      <c r="Q415" s="277" t="s">
        <v>106</v>
      </c>
      <c r="R415" s="1532" t="s">
        <v>1139</v>
      </c>
      <c r="S415" s="327"/>
      <c r="T415" s="863"/>
      <c r="U415" s="863"/>
    </row>
    <row r="416" s="795" customFormat="1" ht="24.75" customHeight="1" spans="1:21">
      <c r="A416" s="35">
        <v>413</v>
      </c>
      <c r="B416" s="149" t="s">
        <v>6059</v>
      </c>
      <c r="C416" s="1522" t="s">
        <v>6060</v>
      </c>
      <c r="D416" s="43" t="s">
        <v>6061</v>
      </c>
      <c r="E416" s="322">
        <v>259200</v>
      </c>
      <c r="F416" s="152" t="s">
        <v>6172</v>
      </c>
      <c r="G416" s="47">
        <v>42569</v>
      </c>
      <c r="H416" s="51">
        <v>42577</v>
      </c>
      <c r="I416" s="965" t="s">
        <v>6109</v>
      </c>
      <c r="J416" s="314">
        <v>42579</v>
      </c>
      <c r="K416" s="166"/>
      <c r="L416" s="280" t="s">
        <v>6173</v>
      </c>
      <c r="M416" s="280" t="s">
        <v>6174</v>
      </c>
      <c r="N416" s="284" t="s">
        <v>744</v>
      </c>
      <c r="O416" s="750">
        <v>42572</v>
      </c>
      <c r="P416" s="285">
        <v>42572</v>
      </c>
      <c r="Q416" s="280" t="s">
        <v>47</v>
      </c>
      <c r="R416" s="1532" t="s">
        <v>1139</v>
      </c>
      <c r="S416" s="863"/>
      <c r="T416" s="863"/>
      <c r="U416" s="863"/>
    </row>
    <row r="417" s="795" customFormat="1" ht="24.75" customHeight="1" spans="1:21">
      <c r="A417" s="35">
        <v>414</v>
      </c>
      <c r="B417" s="149" t="s">
        <v>6162</v>
      </c>
      <c r="C417" s="1522" t="s">
        <v>6163</v>
      </c>
      <c r="D417" s="43" t="s">
        <v>6061</v>
      </c>
      <c r="E417" s="322">
        <v>279200</v>
      </c>
      <c r="F417" s="152" t="s">
        <v>6175</v>
      </c>
      <c r="G417" s="47">
        <v>42545</v>
      </c>
      <c r="H417" s="51">
        <v>42552</v>
      </c>
      <c r="I417" s="965" t="s">
        <v>6109</v>
      </c>
      <c r="J417" s="360">
        <v>42598</v>
      </c>
      <c r="K417" s="166"/>
      <c r="L417" s="274" t="s">
        <v>6176</v>
      </c>
      <c r="M417" s="274" t="s">
        <v>698</v>
      </c>
      <c r="N417" s="52" t="s">
        <v>658</v>
      </c>
      <c r="O417" s="281">
        <v>42585</v>
      </c>
      <c r="P417" s="47">
        <v>42585</v>
      </c>
      <c r="Q417" s="274" t="s">
        <v>5754</v>
      </c>
      <c r="R417" s="968"/>
      <c r="S417" s="194"/>
      <c r="T417" s="863"/>
      <c r="U417" s="863"/>
    </row>
    <row r="418" s="795" customFormat="1" ht="24.75" customHeight="1" spans="1:21">
      <c r="A418" s="35">
        <v>415</v>
      </c>
      <c r="B418" s="149"/>
      <c r="C418" s="1522" t="s">
        <v>6060</v>
      </c>
      <c r="D418" s="43" t="s">
        <v>6061</v>
      </c>
      <c r="E418" s="322">
        <v>259200</v>
      </c>
      <c r="F418" s="152" t="s">
        <v>6177</v>
      </c>
      <c r="G418" s="47">
        <v>42545</v>
      </c>
      <c r="H418" s="51">
        <v>42553</v>
      </c>
      <c r="I418" s="965" t="s">
        <v>6109</v>
      </c>
      <c r="J418" s="360">
        <v>42550</v>
      </c>
      <c r="K418" s="166"/>
      <c r="L418" s="274" t="s">
        <v>6178</v>
      </c>
      <c r="M418" s="274" t="s">
        <v>6179</v>
      </c>
      <c r="N418" s="52" t="s">
        <v>744</v>
      </c>
      <c r="O418" s="281">
        <v>42559</v>
      </c>
      <c r="P418" s="47">
        <v>42566</v>
      </c>
      <c r="Q418" s="274" t="s">
        <v>47</v>
      </c>
      <c r="R418" s="1532" t="s">
        <v>1937</v>
      </c>
      <c r="S418" s="863"/>
      <c r="T418" s="863"/>
      <c r="U418" s="863"/>
    </row>
    <row r="419" s="795" customFormat="1" ht="21" customHeight="1" spans="1:21">
      <c r="A419" s="35">
        <v>416</v>
      </c>
      <c r="B419" s="149"/>
      <c r="C419" s="1522" t="s">
        <v>6150</v>
      </c>
      <c r="D419" s="43" t="s">
        <v>6180</v>
      </c>
      <c r="E419" s="322">
        <v>234200</v>
      </c>
      <c r="F419" s="382" t="s">
        <v>6181</v>
      </c>
      <c r="G419" s="47">
        <v>42539</v>
      </c>
      <c r="H419" s="51">
        <v>42548</v>
      </c>
      <c r="I419" s="965" t="s">
        <v>6109</v>
      </c>
      <c r="J419" s="360">
        <v>42598</v>
      </c>
      <c r="K419" s="284" t="s">
        <v>52</v>
      </c>
      <c r="L419" s="52" t="s">
        <v>6182</v>
      </c>
      <c r="M419" s="48" t="s">
        <v>730</v>
      </c>
      <c r="N419" s="48" t="s">
        <v>59</v>
      </c>
      <c r="O419" s="44">
        <v>42587</v>
      </c>
      <c r="P419" s="44">
        <v>42587</v>
      </c>
      <c r="Q419" s="48" t="s">
        <v>47</v>
      </c>
      <c r="R419" s="961" t="s">
        <v>6183</v>
      </c>
      <c r="S419" s="194"/>
      <c r="T419" s="863"/>
      <c r="U419" s="863"/>
    </row>
    <row r="420" s="795" customFormat="1" ht="24.75" customHeight="1" spans="1:21">
      <c r="A420" s="35">
        <v>417</v>
      </c>
      <c r="B420" s="149"/>
      <c r="C420" s="1522" t="s">
        <v>6060</v>
      </c>
      <c r="D420" s="43" t="s">
        <v>6061</v>
      </c>
      <c r="E420" s="322">
        <v>259200</v>
      </c>
      <c r="F420" s="152" t="s">
        <v>6184</v>
      </c>
      <c r="G420" s="47">
        <v>42575</v>
      </c>
      <c r="H420" s="51">
        <v>42587</v>
      </c>
      <c r="I420" s="965" t="s">
        <v>6109</v>
      </c>
      <c r="J420" s="314">
        <v>42579</v>
      </c>
      <c r="K420" s="166" t="s">
        <v>52</v>
      </c>
      <c r="L420" s="277" t="s">
        <v>6185</v>
      </c>
      <c r="M420" s="277" t="s">
        <v>730</v>
      </c>
      <c r="N420" s="52" t="s">
        <v>59</v>
      </c>
      <c r="O420" s="756">
        <v>42588</v>
      </c>
      <c r="P420" s="47">
        <v>42588</v>
      </c>
      <c r="Q420" s="277" t="s">
        <v>106</v>
      </c>
      <c r="R420" s="1532" t="s">
        <v>6183</v>
      </c>
      <c r="S420" s="863"/>
      <c r="T420" s="863"/>
      <c r="U420" s="863"/>
    </row>
    <row r="421" s="795" customFormat="1" ht="24.75" customHeight="1" spans="1:21">
      <c r="A421" s="35">
        <v>418</v>
      </c>
      <c r="B421" s="149"/>
      <c r="C421" s="1521" t="s">
        <v>6098</v>
      </c>
      <c r="D421" s="55" t="s">
        <v>480</v>
      </c>
      <c r="E421" s="35">
        <v>283800</v>
      </c>
      <c r="F421" s="152" t="s">
        <v>6186</v>
      </c>
      <c r="G421" s="44">
        <v>42563</v>
      </c>
      <c r="H421" s="56">
        <v>42572</v>
      </c>
      <c r="I421" s="321" t="s">
        <v>6109</v>
      </c>
      <c r="J421" s="314">
        <v>42579</v>
      </c>
      <c r="K421" s="242"/>
      <c r="L421" s="48" t="s">
        <v>6187</v>
      </c>
      <c r="M421" s="48" t="s">
        <v>730</v>
      </c>
      <c r="N421" s="48" t="s">
        <v>89</v>
      </c>
      <c r="O421" s="44">
        <v>42591</v>
      </c>
      <c r="P421" s="44">
        <v>42591</v>
      </c>
      <c r="Q421" s="48" t="s">
        <v>106</v>
      </c>
      <c r="R421" s="1532" t="s">
        <v>1153</v>
      </c>
      <c r="S421" s="354"/>
      <c r="T421" s="863"/>
      <c r="U421" s="863"/>
    </row>
    <row r="422" s="795" customFormat="1" ht="24.75" customHeight="1" spans="1:21">
      <c r="A422" s="35">
        <v>419</v>
      </c>
      <c r="B422" s="149" t="s">
        <v>6059</v>
      </c>
      <c r="C422" s="1522" t="s">
        <v>6060</v>
      </c>
      <c r="D422" s="43" t="s">
        <v>6061</v>
      </c>
      <c r="E422" s="322">
        <v>259200</v>
      </c>
      <c r="F422" s="152" t="s">
        <v>6188</v>
      </c>
      <c r="G422" s="47">
        <v>42583</v>
      </c>
      <c r="H422" s="51">
        <v>42590</v>
      </c>
      <c r="I422" s="965" t="s">
        <v>6109</v>
      </c>
      <c r="J422" s="314">
        <v>42598</v>
      </c>
      <c r="K422" s="166"/>
      <c r="L422" s="277" t="s">
        <v>6189</v>
      </c>
      <c r="M422" s="277" t="s">
        <v>657</v>
      </c>
      <c r="N422" s="52" t="s">
        <v>84</v>
      </c>
      <c r="O422" s="756">
        <v>42589</v>
      </c>
      <c r="P422" s="47">
        <v>42589</v>
      </c>
      <c r="Q422" s="277" t="s">
        <v>47</v>
      </c>
      <c r="R422" s="1532" t="s">
        <v>1164</v>
      </c>
      <c r="S422" s="863"/>
      <c r="T422" s="863"/>
      <c r="U422" s="863"/>
    </row>
    <row r="423" s="795" customFormat="1" ht="24.75" customHeight="1" spans="1:21">
      <c r="A423" s="35">
        <v>420</v>
      </c>
      <c r="B423" s="149" t="s">
        <v>6059</v>
      </c>
      <c r="C423" s="1522" t="s">
        <v>6060</v>
      </c>
      <c r="D423" s="55" t="s">
        <v>6061</v>
      </c>
      <c r="E423" s="35">
        <v>259200</v>
      </c>
      <c r="F423" s="382" t="s">
        <v>6190</v>
      </c>
      <c r="G423" s="44">
        <v>42546</v>
      </c>
      <c r="H423" s="56">
        <v>42554</v>
      </c>
      <c r="I423" s="321" t="s">
        <v>6109</v>
      </c>
      <c r="J423" s="314">
        <v>42550</v>
      </c>
      <c r="K423" s="166" t="s">
        <v>52</v>
      </c>
      <c r="L423" s="277" t="s">
        <v>6191</v>
      </c>
      <c r="M423" s="277" t="s">
        <v>916</v>
      </c>
      <c r="N423" s="52" t="s">
        <v>5701</v>
      </c>
      <c r="O423" s="756">
        <v>42575</v>
      </c>
      <c r="P423" s="47">
        <v>42585</v>
      </c>
      <c r="Q423" s="277" t="s">
        <v>106</v>
      </c>
      <c r="R423" s="1532" t="s">
        <v>1164</v>
      </c>
      <c r="S423" s="863"/>
      <c r="T423" s="863"/>
      <c r="U423" s="863"/>
    </row>
    <row r="424" s="795" customFormat="1" ht="24.75" customHeight="1" spans="1:21">
      <c r="A424" s="35">
        <v>421</v>
      </c>
      <c r="B424" s="149" t="s">
        <v>6059</v>
      </c>
      <c r="C424" s="1522" t="s">
        <v>6060</v>
      </c>
      <c r="D424" s="43" t="s">
        <v>6061</v>
      </c>
      <c r="E424" s="322">
        <v>259200</v>
      </c>
      <c r="F424" s="152" t="s">
        <v>6192</v>
      </c>
      <c r="G424" s="47">
        <v>42583</v>
      </c>
      <c r="H424" s="51">
        <v>42590</v>
      </c>
      <c r="I424" s="965" t="s">
        <v>6109</v>
      </c>
      <c r="J424" s="314">
        <v>42605</v>
      </c>
      <c r="K424" s="166"/>
      <c r="L424" s="280" t="s">
        <v>6193</v>
      </c>
      <c r="M424" s="280" t="s">
        <v>6194</v>
      </c>
      <c r="N424" s="284" t="s">
        <v>641</v>
      </c>
      <c r="O424" s="750">
        <v>42591</v>
      </c>
      <c r="P424" s="285">
        <v>42591</v>
      </c>
      <c r="Q424" s="280" t="s">
        <v>1447</v>
      </c>
      <c r="R424" s="1532" t="s">
        <v>5350</v>
      </c>
      <c r="S424" s="863"/>
      <c r="T424" s="863"/>
      <c r="U424" s="863"/>
    </row>
    <row r="425" s="795" customFormat="1" ht="21" customHeight="1" spans="1:21">
      <c r="A425" s="35">
        <v>422</v>
      </c>
      <c r="B425" s="149"/>
      <c r="C425" s="824" t="s">
        <v>6150</v>
      </c>
      <c r="D425" s="43" t="s">
        <v>480</v>
      </c>
      <c r="E425" s="322">
        <v>234200</v>
      </c>
      <c r="F425" s="152" t="s">
        <v>6195</v>
      </c>
      <c r="G425" s="47">
        <v>42583</v>
      </c>
      <c r="H425" s="51">
        <v>42590</v>
      </c>
      <c r="I425" s="965" t="s">
        <v>6109</v>
      </c>
      <c r="J425" s="360">
        <v>42605</v>
      </c>
      <c r="K425" s="284"/>
      <c r="L425" s="340" t="s">
        <v>6196</v>
      </c>
      <c r="M425" s="340" t="s">
        <v>45</v>
      </c>
      <c r="N425" s="52" t="s">
        <v>89</v>
      </c>
      <c r="O425" s="283">
        <v>42525</v>
      </c>
      <c r="P425" s="44">
        <v>42571</v>
      </c>
      <c r="Q425" s="273" t="s">
        <v>47</v>
      </c>
      <c r="R425" s="968" t="s">
        <v>1950</v>
      </c>
      <c r="S425" s="194"/>
      <c r="T425" s="863"/>
      <c r="U425" s="863"/>
    </row>
    <row r="426" s="795" customFormat="1" ht="24.75" customHeight="1" spans="1:21">
      <c r="A426" s="35">
        <v>423</v>
      </c>
      <c r="B426" s="149" t="s">
        <v>6059</v>
      </c>
      <c r="C426" s="1522" t="s">
        <v>6060</v>
      </c>
      <c r="D426" s="43" t="s">
        <v>6061</v>
      </c>
      <c r="E426" s="322">
        <v>259200</v>
      </c>
      <c r="F426" s="152" t="s">
        <v>6197</v>
      </c>
      <c r="G426" s="47">
        <v>42583</v>
      </c>
      <c r="H426" s="51">
        <v>42590</v>
      </c>
      <c r="I426" s="965" t="s">
        <v>6109</v>
      </c>
      <c r="J426" s="314">
        <v>42605</v>
      </c>
      <c r="K426" s="166"/>
      <c r="L426" s="277" t="s">
        <v>6198</v>
      </c>
      <c r="M426" s="277" t="s">
        <v>5842</v>
      </c>
      <c r="N426" s="52" t="s">
        <v>641</v>
      </c>
      <c r="O426" s="756">
        <v>42590</v>
      </c>
      <c r="P426" s="47">
        <v>42590</v>
      </c>
      <c r="Q426" s="277" t="s">
        <v>47</v>
      </c>
      <c r="R426" s="1532" t="s">
        <v>5350</v>
      </c>
      <c r="S426" s="863"/>
      <c r="T426" s="863"/>
      <c r="U426" s="863"/>
    </row>
    <row r="427" s="795" customFormat="1" ht="24.75" customHeight="1" spans="1:21">
      <c r="A427" s="35">
        <v>424</v>
      </c>
      <c r="B427" s="149" t="s">
        <v>6059</v>
      </c>
      <c r="C427" s="1522" t="s">
        <v>6060</v>
      </c>
      <c r="D427" s="43" t="s">
        <v>6061</v>
      </c>
      <c r="E427" s="322">
        <v>259200</v>
      </c>
      <c r="F427" s="152" t="s">
        <v>6199</v>
      </c>
      <c r="G427" s="47">
        <v>42583</v>
      </c>
      <c r="H427" s="51">
        <v>42590</v>
      </c>
      <c r="I427" s="965" t="s">
        <v>6109</v>
      </c>
      <c r="J427" s="314">
        <v>42605</v>
      </c>
      <c r="K427" s="166"/>
      <c r="L427" s="277" t="s">
        <v>6200</v>
      </c>
      <c r="M427" s="277" t="s">
        <v>70</v>
      </c>
      <c r="N427" s="52" t="s">
        <v>59</v>
      </c>
      <c r="O427" s="756">
        <v>42589</v>
      </c>
      <c r="P427" s="47">
        <v>42590</v>
      </c>
      <c r="Q427" s="277" t="s">
        <v>47</v>
      </c>
      <c r="R427" s="1532" t="s">
        <v>5350</v>
      </c>
      <c r="S427" s="863"/>
      <c r="T427" s="863"/>
      <c r="U427" s="863"/>
    </row>
    <row r="428" s="795" customFormat="1" ht="21" customHeight="1" spans="1:21">
      <c r="A428" s="35">
        <v>425</v>
      </c>
      <c r="B428" s="149"/>
      <c r="C428" s="824" t="s">
        <v>6150</v>
      </c>
      <c r="D428" s="43" t="s">
        <v>480</v>
      </c>
      <c r="E428" s="322">
        <v>234200</v>
      </c>
      <c r="F428" s="152" t="s">
        <v>6201</v>
      </c>
      <c r="G428" s="47">
        <v>42571</v>
      </c>
      <c r="H428" s="51">
        <v>42598</v>
      </c>
      <c r="I428" s="965" t="s">
        <v>6109</v>
      </c>
      <c r="J428" s="360">
        <v>42579</v>
      </c>
      <c r="K428" s="284"/>
      <c r="L428" s="340" t="s">
        <v>6202</v>
      </c>
      <c r="M428" s="340" t="s">
        <v>698</v>
      </c>
      <c r="N428" s="52" t="s">
        <v>84</v>
      </c>
      <c r="O428" s="281">
        <v>42572</v>
      </c>
      <c r="P428" s="47">
        <v>42573</v>
      </c>
      <c r="Q428" s="274" t="s">
        <v>47</v>
      </c>
      <c r="R428" s="968" t="s">
        <v>1168</v>
      </c>
      <c r="S428" s="194"/>
      <c r="T428" s="863"/>
      <c r="U428" s="863"/>
    </row>
    <row r="429" s="795" customFormat="1" ht="24.75" customHeight="1" spans="1:21">
      <c r="A429" s="35">
        <v>426</v>
      </c>
      <c r="B429" s="149" t="s">
        <v>6203</v>
      </c>
      <c r="C429" s="1522" t="s">
        <v>6204</v>
      </c>
      <c r="D429" s="43" t="s">
        <v>480</v>
      </c>
      <c r="E429" s="322">
        <v>320800</v>
      </c>
      <c r="F429" s="152" t="s">
        <v>6205</v>
      </c>
      <c r="G429" s="47">
        <v>42571</v>
      </c>
      <c r="H429" s="51">
        <v>42598</v>
      </c>
      <c r="I429" s="965" t="s">
        <v>6109</v>
      </c>
      <c r="J429" s="360">
        <v>42605</v>
      </c>
      <c r="K429" s="166"/>
      <c r="L429" s="274" t="s">
        <v>6206</v>
      </c>
      <c r="M429" s="274" t="s">
        <v>698</v>
      </c>
      <c r="N429" s="52" t="s">
        <v>84</v>
      </c>
      <c r="O429" s="281">
        <v>42583</v>
      </c>
      <c r="P429" s="47">
        <v>42584</v>
      </c>
      <c r="Q429" s="274"/>
      <c r="R429" s="968" t="s">
        <v>1168</v>
      </c>
      <c r="S429" s="194"/>
      <c r="T429" s="863"/>
      <c r="U429" s="863"/>
    </row>
    <row r="430" s="795" customFormat="1" ht="24.75" customHeight="1" spans="1:21">
      <c r="A430" s="35">
        <v>427</v>
      </c>
      <c r="B430" s="149" t="s">
        <v>6059</v>
      </c>
      <c r="C430" s="1522" t="s">
        <v>6060</v>
      </c>
      <c r="D430" s="43" t="s">
        <v>6061</v>
      </c>
      <c r="E430" s="322">
        <v>259200</v>
      </c>
      <c r="F430" s="152" t="s">
        <v>6207</v>
      </c>
      <c r="G430" s="47">
        <v>42583</v>
      </c>
      <c r="H430" s="51">
        <v>42590</v>
      </c>
      <c r="I430" s="965" t="s">
        <v>6109</v>
      </c>
      <c r="J430" s="314">
        <v>42605</v>
      </c>
      <c r="K430" s="166"/>
      <c r="L430" s="277" t="s">
        <v>6208</v>
      </c>
      <c r="M430" s="277" t="s">
        <v>730</v>
      </c>
      <c r="N430" s="52" t="s">
        <v>59</v>
      </c>
      <c r="O430" s="756">
        <v>42589</v>
      </c>
      <c r="P430" s="47">
        <v>42590</v>
      </c>
      <c r="Q430" s="277" t="s">
        <v>47</v>
      </c>
      <c r="R430" s="1532" t="s">
        <v>1171</v>
      </c>
      <c r="S430" s="863"/>
      <c r="T430" s="863"/>
      <c r="U430" s="863"/>
    </row>
    <row r="431" s="795" customFormat="1" ht="24.75" customHeight="1" spans="1:21">
      <c r="A431" s="35">
        <v>428</v>
      </c>
      <c r="B431" s="149" t="s">
        <v>6097</v>
      </c>
      <c r="C431" s="1521" t="s">
        <v>6098</v>
      </c>
      <c r="D431" s="43" t="s">
        <v>480</v>
      </c>
      <c r="E431" s="322">
        <v>283800</v>
      </c>
      <c r="F431" s="152" t="s">
        <v>6209</v>
      </c>
      <c r="G431" s="47">
        <v>42536</v>
      </c>
      <c r="H431" s="51">
        <v>42549</v>
      </c>
      <c r="I431" s="965" t="s">
        <v>6109</v>
      </c>
      <c r="J431" s="360">
        <v>42550</v>
      </c>
      <c r="K431" s="279"/>
      <c r="L431" s="277" t="s">
        <v>6210</v>
      </c>
      <c r="M431" s="277" t="s">
        <v>657</v>
      </c>
      <c r="N431" s="52" t="s">
        <v>84</v>
      </c>
      <c r="O431" s="756">
        <v>42560</v>
      </c>
      <c r="P431" s="47">
        <v>42569</v>
      </c>
      <c r="Q431" s="277" t="s">
        <v>47</v>
      </c>
      <c r="R431" s="968" t="s">
        <v>6211</v>
      </c>
      <c r="S431" s="327"/>
      <c r="T431" s="863"/>
      <c r="U431" s="863"/>
    </row>
    <row r="432" s="795" customFormat="1" ht="24.75" customHeight="1" spans="1:21">
      <c r="A432" s="35">
        <v>429</v>
      </c>
      <c r="B432" s="149" t="s">
        <v>6097</v>
      </c>
      <c r="C432" s="1521" t="s">
        <v>6098</v>
      </c>
      <c r="D432" s="43" t="s">
        <v>608</v>
      </c>
      <c r="E432" s="322">
        <v>283800</v>
      </c>
      <c r="F432" s="152" t="s">
        <v>6212</v>
      </c>
      <c r="G432" s="47">
        <v>42536</v>
      </c>
      <c r="H432" s="51">
        <v>42549</v>
      </c>
      <c r="I432" s="965" t="s">
        <v>6109</v>
      </c>
      <c r="J432" s="360">
        <v>42609</v>
      </c>
      <c r="K432" s="374" t="s">
        <v>6083</v>
      </c>
      <c r="L432" s="397" t="s">
        <v>6213</v>
      </c>
      <c r="M432" s="397" t="s">
        <v>6214</v>
      </c>
      <c r="N432" s="397" t="s">
        <v>641</v>
      </c>
      <c r="O432" s="750">
        <v>42600</v>
      </c>
      <c r="P432" s="285">
        <v>42600</v>
      </c>
      <c r="Q432" s="280" t="s">
        <v>47</v>
      </c>
      <c r="R432" s="968" t="s">
        <v>1186</v>
      </c>
      <c r="S432" s="194"/>
      <c r="T432" s="863"/>
      <c r="U432" s="863"/>
    </row>
    <row r="433" s="795" customFormat="1" ht="21" customHeight="1" spans="1:21">
      <c r="A433" s="35">
        <v>430</v>
      </c>
      <c r="B433" s="149"/>
      <c r="C433" s="824" t="s">
        <v>6150</v>
      </c>
      <c r="D433" s="43" t="s">
        <v>480</v>
      </c>
      <c r="E433" s="322">
        <v>234200</v>
      </c>
      <c r="F433" s="152" t="s">
        <v>6215</v>
      </c>
      <c r="G433" s="47">
        <v>42571</v>
      </c>
      <c r="H433" s="51">
        <v>42598</v>
      </c>
      <c r="I433" s="965" t="s">
        <v>6109</v>
      </c>
      <c r="J433" s="360">
        <v>42574</v>
      </c>
      <c r="K433" s="284" t="s">
        <v>52</v>
      </c>
      <c r="L433" s="340" t="s">
        <v>6216</v>
      </c>
      <c r="M433" s="48" t="s">
        <v>631</v>
      </c>
      <c r="N433" s="48" t="s">
        <v>89</v>
      </c>
      <c r="O433" s="44">
        <v>42589</v>
      </c>
      <c r="P433" s="44">
        <v>42590</v>
      </c>
      <c r="Q433" s="48" t="s">
        <v>47</v>
      </c>
      <c r="R433" s="967" t="s">
        <v>1190</v>
      </c>
      <c r="S433" s="194"/>
      <c r="T433" s="863"/>
      <c r="U433" s="863"/>
    </row>
    <row r="434" s="795" customFormat="1" ht="24.75" customHeight="1" spans="1:21">
      <c r="A434" s="35">
        <v>431</v>
      </c>
      <c r="B434" s="149" t="s">
        <v>6097</v>
      </c>
      <c r="C434" s="1521" t="s">
        <v>6098</v>
      </c>
      <c r="D434" s="43" t="s">
        <v>480</v>
      </c>
      <c r="E434" s="322">
        <v>283800</v>
      </c>
      <c r="F434" s="152" t="s">
        <v>6217</v>
      </c>
      <c r="G434" s="47">
        <v>42563</v>
      </c>
      <c r="H434" s="51">
        <v>42570</v>
      </c>
      <c r="I434" s="965" t="s">
        <v>6109</v>
      </c>
      <c r="J434" s="360">
        <v>42579</v>
      </c>
      <c r="K434" s="279"/>
      <c r="L434" s="361" t="s">
        <v>6218</v>
      </c>
      <c r="M434" s="361" t="s">
        <v>675</v>
      </c>
      <c r="N434" s="361" t="s">
        <v>89</v>
      </c>
      <c r="O434" s="756">
        <v>42583</v>
      </c>
      <c r="P434" s="47">
        <v>42584</v>
      </c>
      <c r="Q434" s="277" t="s">
        <v>47</v>
      </c>
      <c r="R434" s="1532" t="s">
        <v>2981</v>
      </c>
      <c r="S434" s="327"/>
      <c r="T434" s="863"/>
      <c r="U434" s="863"/>
    </row>
    <row r="435" s="795" customFormat="1" ht="21" customHeight="1" spans="1:21">
      <c r="A435" s="35">
        <v>432</v>
      </c>
      <c r="B435" s="149"/>
      <c r="C435" s="824" t="s">
        <v>6150</v>
      </c>
      <c r="D435" s="43" t="s">
        <v>480</v>
      </c>
      <c r="E435" s="322">
        <v>234200</v>
      </c>
      <c r="F435" s="152" t="s">
        <v>6219</v>
      </c>
      <c r="G435" s="47">
        <v>42601</v>
      </c>
      <c r="H435" s="51">
        <v>42611</v>
      </c>
      <c r="I435" s="965" t="s">
        <v>6109</v>
      </c>
      <c r="J435" s="360">
        <v>42609</v>
      </c>
      <c r="K435" s="284"/>
      <c r="L435" s="340" t="s">
        <v>6220</v>
      </c>
      <c r="M435" s="52" t="s">
        <v>912</v>
      </c>
      <c r="N435" s="52" t="s">
        <v>5701</v>
      </c>
      <c r="O435" s="44">
        <v>42606</v>
      </c>
      <c r="P435" s="44">
        <v>42606</v>
      </c>
      <c r="Q435" s="48" t="s">
        <v>47</v>
      </c>
      <c r="R435" s="967" t="s">
        <v>1190</v>
      </c>
      <c r="S435" s="194"/>
      <c r="T435" s="863"/>
      <c r="U435" s="863"/>
    </row>
    <row r="436" s="795" customFormat="1" ht="24.75" customHeight="1" spans="1:21">
      <c r="A436" s="35">
        <v>433</v>
      </c>
      <c r="B436" s="149" t="s">
        <v>6097</v>
      </c>
      <c r="C436" s="1521" t="s">
        <v>6098</v>
      </c>
      <c r="D436" s="43" t="s">
        <v>480</v>
      </c>
      <c r="E436" s="322">
        <v>283800</v>
      </c>
      <c r="F436" s="152" t="s">
        <v>6221</v>
      </c>
      <c r="G436" s="47">
        <v>42571</v>
      </c>
      <c r="H436" s="51">
        <v>42598</v>
      </c>
      <c r="I436" s="965" t="s">
        <v>6109</v>
      </c>
      <c r="J436" s="360">
        <v>42579</v>
      </c>
      <c r="K436" s="279"/>
      <c r="L436" s="361" t="s">
        <v>6222</v>
      </c>
      <c r="M436" s="361" t="s">
        <v>6223</v>
      </c>
      <c r="N436" s="361" t="s">
        <v>89</v>
      </c>
      <c r="O436" s="756">
        <v>42613</v>
      </c>
      <c r="P436" s="47">
        <v>42613</v>
      </c>
      <c r="Q436" s="277" t="s">
        <v>106</v>
      </c>
      <c r="R436" s="1532" t="s">
        <v>4236</v>
      </c>
      <c r="S436" s="327"/>
      <c r="T436" s="863"/>
      <c r="U436" s="863"/>
    </row>
    <row r="437" s="795" customFormat="1" ht="24.75" customHeight="1" spans="1:21">
      <c r="A437" s="35">
        <v>434</v>
      </c>
      <c r="B437" s="149" t="s">
        <v>6059</v>
      </c>
      <c r="C437" s="1522" t="s">
        <v>6060</v>
      </c>
      <c r="D437" s="43" t="s">
        <v>6124</v>
      </c>
      <c r="E437" s="322">
        <v>259200</v>
      </c>
      <c r="F437" s="382" t="s">
        <v>6224</v>
      </c>
      <c r="G437" s="47">
        <v>42480</v>
      </c>
      <c r="H437" s="51">
        <v>42495</v>
      </c>
      <c r="I437" s="965" t="s">
        <v>6225</v>
      </c>
      <c r="J437" s="360">
        <v>42487</v>
      </c>
      <c r="K437" s="166" t="s">
        <v>52</v>
      </c>
      <c r="L437" s="52" t="s">
        <v>6226</v>
      </c>
      <c r="M437" s="52" t="s">
        <v>912</v>
      </c>
      <c r="N437" s="52" t="s">
        <v>5701</v>
      </c>
      <c r="O437" s="47">
        <v>42602</v>
      </c>
      <c r="P437" s="47">
        <v>42602</v>
      </c>
      <c r="Q437" s="52" t="s">
        <v>47</v>
      </c>
      <c r="R437" s="969" t="s">
        <v>6227</v>
      </c>
      <c r="S437" s="194"/>
      <c r="T437" s="863"/>
      <c r="U437" s="863"/>
    </row>
    <row r="438" s="795" customFormat="1" ht="24.75" customHeight="1" spans="1:21">
      <c r="A438" s="35">
        <v>435</v>
      </c>
      <c r="B438" s="149" t="s">
        <v>6059</v>
      </c>
      <c r="C438" s="1522" t="s">
        <v>6060</v>
      </c>
      <c r="D438" s="43" t="s">
        <v>6061</v>
      </c>
      <c r="E438" s="322">
        <v>259200</v>
      </c>
      <c r="F438" s="152" t="s">
        <v>6228</v>
      </c>
      <c r="G438" s="47">
        <v>42583</v>
      </c>
      <c r="H438" s="51">
        <v>42590</v>
      </c>
      <c r="I438" s="965" t="s">
        <v>6109</v>
      </c>
      <c r="J438" s="360">
        <v>42609</v>
      </c>
      <c r="K438" s="166"/>
      <c r="L438" s="280" t="s">
        <v>6229</v>
      </c>
      <c r="M438" s="280" t="s">
        <v>1630</v>
      </c>
      <c r="N438" s="284" t="s">
        <v>744</v>
      </c>
      <c r="O438" s="750">
        <v>42593</v>
      </c>
      <c r="P438" s="285">
        <v>42593</v>
      </c>
      <c r="Q438" s="280" t="s">
        <v>47</v>
      </c>
      <c r="R438" s="1532" t="s">
        <v>4236</v>
      </c>
      <c r="S438" s="863"/>
      <c r="T438" s="863"/>
      <c r="U438" s="863"/>
    </row>
    <row r="439" s="795" customFormat="1" ht="24.75" customHeight="1" spans="1:22">
      <c r="A439" s="35">
        <v>436</v>
      </c>
      <c r="B439" s="149" t="s">
        <v>6059</v>
      </c>
      <c r="C439" s="1522" t="s">
        <v>6060</v>
      </c>
      <c r="D439" s="43" t="s">
        <v>6061</v>
      </c>
      <c r="E439" s="322">
        <v>259200</v>
      </c>
      <c r="F439" s="152" t="s">
        <v>6230</v>
      </c>
      <c r="G439" s="47">
        <v>42604</v>
      </c>
      <c r="H439" s="51">
        <v>42618</v>
      </c>
      <c r="I439" s="52">
        <f ca="1" t="shared" ref="I439:I502" si="3">TODAY()-H439</f>
        <v>1286</v>
      </c>
      <c r="J439" s="965" t="s">
        <v>6109</v>
      </c>
      <c r="K439" s="360">
        <v>42609</v>
      </c>
      <c r="L439" s="166" t="s">
        <v>52</v>
      </c>
      <c r="M439" s="361" t="s">
        <v>6231</v>
      </c>
      <c r="N439" s="361" t="s">
        <v>6232</v>
      </c>
      <c r="O439" s="387" t="s">
        <v>5701</v>
      </c>
      <c r="P439" s="388">
        <v>42603</v>
      </c>
      <c r="Q439" s="47">
        <v>42604</v>
      </c>
      <c r="R439" s="387" t="s">
        <v>47</v>
      </c>
      <c r="S439" s="1530" t="s">
        <v>1223</v>
      </c>
      <c r="T439" s="863"/>
      <c r="U439" s="863"/>
      <c r="V439" s="863"/>
    </row>
    <row r="440" s="795" customFormat="1" ht="24.75" customHeight="1" spans="1:22">
      <c r="A440" s="35">
        <v>437</v>
      </c>
      <c r="B440" s="149" t="s">
        <v>6162</v>
      </c>
      <c r="C440" s="1522" t="s">
        <v>6163</v>
      </c>
      <c r="D440" s="43" t="s">
        <v>6061</v>
      </c>
      <c r="E440" s="322">
        <v>279200</v>
      </c>
      <c r="F440" s="152" t="s">
        <v>6233</v>
      </c>
      <c r="G440" s="47">
        <v>42600</v>
      </c>
      <c r="H440" s="51">
        <v>42611</v>
      </c>
      <c r="I440" s="52">
        <f ca="1" t="shared" si="3"/>
        <v>1293</v>
      </c>
      <c r="J440" s="965" t="s">
        <v>6109</v>
      </c>
      <c r="K440" s="360">
        <v>42630</v>
      </c>
      <c r="L440" s="166" t="s">
        <v>52</v>
      </c>
      <c r="M440" s="274" t="s">
        <v>6234</v>
      </c>
      <c r="N440" s="274" t="s">
        <v>70</v>
      </c>
      <c r="O440" s="52" t="s">
        <v>59</v>
      </c>
      <c r="P440" s="281">
        <v>42621</v>
      </c>
      <c r="Q440" s="47">
        <v>42621</v>
      </c>
      <c r="R440" s="274" t="s">
        <v>106</v>
      </c>
      <c r="S440" s="968" t="s">
        <v>1227</v>
      </c>
      <c r="T440" s="194"/>
      <c r="U440" s="863"/>
      <c r="V440" s="863"/>
    </row>
    <row r="441" s="795" customFormat="1" ht="24.75" customHeight="1" spans="1:22">
      <c r="A441" s="35">
        <v>438</v>
      </c>
      <c r="B441" s="149" t="s">
        <v>6097</v>
      </c>
      <c r="C441" s="1521" t="s">
        <v>6098</v>
      </c>
      <c r="D441" s="43" t="s">
        <v>480</v>
      </c>
      <c r="E441" s="322">
        <v>283800</v>
      </c>
      <c r="F441" s="152" t="s">
        <v>6235</v>
      </c>
      <c r="G441" s="47">
        <v>42571</v>
      </c>
      <c r="H441" s="51">
        <v>42598</v>
      </c>
      <c r="I441" s="52">
        <f ca="1" t="shared" si="3"/>
        <v>1306</v>
      </c>
      <c r="J441" s="965" t="s">
        <v>6109</v>
      </c>
      <c r="K441" s="360">
        <v>42579</v>
      </c>
      <c r="L441" s="279"/>
      <c r="M441" s="361" t="s">
        <v>6236</v>
      </c>
      <c r="N441" s="387" t="s">
        <v>6237</v>
      </c>
      <c r="O441" s="387" t="s">
        <v>744</v>
      </c>
      <c r="P441" s="756">
        <v>42617</v>
      </c>
      <c r="Q441" s="47">
        <v>42617</v>
      </c>
      <c r="R441" s="277" t="s">
        <v>106</v>
      </c>
      <c r="S441" s="1532" t="s">
        <v>1227</v>
      </c>
      <c r="T441" s="327"/>
      <c r="U441" s="863"/>
      <c r="V441" s="863"/>
    </row>
    <row r="442" s="795" customFormat="1" ht="24.75" customHeight="1" spans="1:22">
      <c r="A442" s="35">
        <v>439</v>
      </c>
      <c r="B442" s="149" t="s">
        <v>6059</v>
      </c>
      <c r="C442" s="1522" t="s">
        <v>6060</v>
      </c>
      <c r="D442" s="43" t="s">
        <v>6238</v>
      </c>
      <c r="E442" s="322">
        <v>259200</v>
      </c>
      <c r="F442" s="152" t="s">
        <v>6239</v>
      </c>
      <c r="G442" s="47">
        <v>42599</v>
      </c>
      <c r="H442" s="51">
        <v>42622</v>
      </c>
      <c r="I442" s="52">
        <f ca="1" t="shared" si="3"/>
        <v>1282</v>
      </c>
      <c r="J442" s="965" t="s">
        <v>6109</v>
      </c>
      <c r="K442" s="360">
        <v>42630</v>
      </c>
      <c r="L442" s="166"/>
      <c r="M442" s="277" t="s">
        <v>6240</v>
      </c>
      <c r="N442" s="277" t="s">
        <v>698</v>
      </c>
      <c r="O442" s="52" t="s">
        <v>84</v>
      </c>
      <c r="P442" s="756">
        <v>42623</v>
      </c>
      <c r="Q442" s="47">
        <v>42623</v>
      </c>
      <c r="R442" s="277" t="s">
        <v>106</v>
      </c>
      <c r="S442" s="968" t="s">
        <v>1236</v>
      </c>
      <c r="T442" s="194"/>
      <c r="U442" s="863"/>
      <c r="V442" s="863"/>
    </row>
    <row r="443" s="795" customFormat="1" ht="21" customHeight="1" spans="1:22">
      <c r="A443" s="35">
        <v>440</v>
      </c>
      <c r="B443" s="149" t="s">
        <v>6241</v>
      </c>
      <c r="C443" s="824" t="s">
        <v>6150</v>
      </c>
      <c r="D443" s="43" t="s">
        <v>5097</v>
      </c>
      <c r="E443" s="322">
        <v>234200</v>
      </c>
      <c r="F443" s="152" t="s">
        <v>6242</v>
      </c>
      <c r="G443" s="47">
        <v>42616</v>
      </c>
      <c r="H443" s="51">
        <v>42625</v>
      </c>
      <c r="I443" s="52">
        <f ca="1" t="shared" si="3"/>
        <v>1279</v>
      </c>
      <c r="J443" s="965" t="s">
        <v>6109</v>
      </c>
      <c r="K443" s="360">
        <v>42635</v>
      </c>
      <c r="L443" s="284"/>
      <c r="M443" s="361" t="s">
        <v>6243</v>
      </c>
      <c r="N443" s="387" t="s">
        <v>662</v>
      </c>
      <c r="O443" s="387" t="s">
        <v>59</v>
      </c>
      <c r="P443" s="388">
        <v>42588</v>
      </c>
      <c r="Q443" s="167">
        <v>42618</v>
      </c>
      <c r="R443" s="387" t="s">
        <v>47</v>
      </c>
      <c r="S443" s="961" t="s">
        <v>1241</v>
      </c>
      <c r="T443" s="194"/>
      <c r="U443" s="863"/>
      <c r="V443" s="863"/>
    </row>
    <row r="444" s="795" customFormat="1" ht="24.75" customHeight="1" spans="1:22">
      <c r="A444" s="35">
        <v>441</v>
      </c>
      <c r="B444" s="149" t="s">
        <v>6059</v>
      </c>
      <c r="C444" s="1522" t="s">
        <v>6060</v>
      </c>
      <c r="D444" s="43" t="s">
        <v>6061</v>
      </c>
      <c r="E444" s="322">
        <v>259200</v>
      </c>
      <c r="F444" s="152" t="s">
        <v>6244</v>
      </c>
      <c r="G444" s="47">
        <v>42604</v>
      </c>
      <c r="H444" s="51">
        <v>42618</v>
      </c>
      <c r="I444" s="52">
        <f ca="1" t="shared" si="3"/>
        <v>1286</v>
      </c>
      <c r="J444" s="965" t="s">
        <v>6109</v>
      </c>
      <c r="K444" s="360">
        <v>42609</v>
      </c>
      <c r="L444" s="166" t="s">
        <v>52</v>
      </c>
      <c r="M444" s="361" t="s">
        <v>6245</v>
      </c>
      <c r="N444" s="361" t="s">
        <v>70</v>
      </c>
      <c r="O444" s="387" t="s">
        <v>59</v>
      </c>
      <c r="P444" s="388">
        <v>42602</v>
      </c>
      <c r="Q444" s="47">
        <v>42604</v>
      </c>
      <c r="R444" s="387" t="s">
        <v>47</v>
      </c>
      <c r="S444" s="1530" t="s">
        <v>1241</v>
      </c>
      <c r="T444" s="863"/>
      <c r="U444" s="863"/>
      <c r="V444" s="863"/>
    </row>
    <row r="445" s="795" customFormat="1" ht="24.75" customHeight="1" spans="1:22">
      <c r="A445" s="35">
        <v>442</v>
      </c>
      <c r="B445" s="149" t="s">
        <v>6097</v>
      </c>
      <c r="C445" s="1521" t="s">
        <v>6098</v>
      </c>
      <c r="D445" s="43" t="s">
        <v>480</v>
      </c>
      <c r="E445" s="322">
        <v>283800</v>
      </c>
      <c r="F445" s="152" t="s">
        <v>6246</v>
      </c>
      <c r="G445" s="47">
        <v>42599</v>
      </c>
      <c r="H445" s="51">
        <v>42622</v>
      </c>
      <c r="I445" s="52">
        <f ca="1" t="shared" si="3"/>
        <v>1282</v>
      </c>
      <c r="J445" s="965" t="s">
        <v>6109</v>
      </c>
      <c r="K445" s="360">
        <v>42635</v>
      </c>
      <c r="L445" s="279"/>
      <c r="M445" s="361" t="s">
        <v>6247</v>
      </c>
      <c r="N445" s="361" t="s">
        <v>730</v>
      </c>
      <c r="O445" s="361" t="s">
        <v>59</v>
      </c>
      <c r="P445" s="756">
        <v>42624</v>
      </c>
      <c r="Q445" s="47">
        <v>42625</v>
      </c>
      <c r="R445" s="277" t="s">
        <v>47</v>
      </c>
      <c r="S445" s="1532" t="s">
        <v>2057</v>
      </c>
      <c r="T445" s="327"/>
      <c r="U445" s="863"/>
      <c r="V445" s="863"/>
    </row>
    <row r="446" s="795" customFormat="1" ht="21" customHeight="1" spans="1:22">
      <c r="A446" s="35">
        <v>443</v>
      </c>
      <c r="B446" s="149"/>
      <c r="C446" s="824" t="s">
        <v>6150</v>
      </c>
      <c r="D446" s="55" t="s">
        <v>6151</v>
      </c>
      <c r="E446" s="35">
        <v>234200</v>
      </c>
      <c r="F446" s="382" t="s">
        <v>6248</v>
      </c>
      <c r="G446" s="44">
        <v>42521</v>
      </c>
      <c r="H446" s="56">
        <v>42528</v>
      </c>
      <c r="I446" s="52">
        <f ca="1" t="shared" si="3"/>
        <v>1376</v>
      </c>
      <c r="J446" s="965" t="s">
        <v>6109</v>
      </c>
      <c r="K446" s="360">
        <v>42635</v>
      </c>
      <c r="L446" s="284" t="s">
        <v>52</v>
      </c>
      <c r="M446" s="48" t="s">
        <v>6249</v>
      </c>
      <c r="N446" s="48" t="s">
        <v>730</v>
      </c>
      <c r="O446" s="48" t="s">
        <v>59</v>
      </c>
      <c r="P446" s="44">
        <v>42617</v>
      </c>
      <c r="Q446" s="44">
        <v>42621</v>
      </c>
      <c r="R446" s="48" t="s">
        <v>47</v>
      </c>
      <c r="S446" s="981" t="s">
        <v>2057</v>
      </c>
      <c r="T446" s="194"/>
      <c r="U446" s="863"/>
      <c r="V446" s="863"/>
    </row>
    <row r="447" s="795" customFormat="1" ht="24.75" customHeight="1" spans="1:22">
      <c r="A447" s="35">
        <v>444</v>
      </c>
      <c r="B447" s="149" t="s">
        <v>6097</v>
      </c>
      <c r="C447" s="1521" t="s">
        <v>6098</v>
      </c>
      <c r="D447" s="43" t="s">
        <v>480</v>
      </c>
      <c r="E447" s="322">
        <v>283800</v>
      </c>
      <c r="F447" s="152" t="s">
        <v>6250</v>
      </c>
      <c r="G447" s="47">
        <v>42599</v>
      </c>
      <c r="H447" s="51">
        <v>42622</v>
      </c>
      <c r="I447" s="52">
        <f ca="1" t="shared" si="3"/>
        <v>1282</v>
      </c>
      <c r="J447" s="965" t="s">
        <v>6109</v>
      </c>
      <c r="K447" s="360">
        <v>42636</v>
      </c>
      <c r="L447" s="279"/>
      <c r="M447" s="361" t="s">
        <v>6251</v>
      </c>
      <c r="N447" s="361" t="s">
        <v>1630</v>
      </c>
      <c r="O447" s="361" t="s">
        <v>744</v>
      </c>
      <c r="P447" s="756">
        <v>42617</v>
      </c>
      <c r="Q447" s="47">
        <v>42618</v>
      </c>
      <c r="R447" s="277" t="s">
        <v>47</v>
      </c>
      <c r="S447" s="1532" t="s">
        <v>5804</v>
      </c>
      <c r="T447" s="327"/>
      <c r="U447" s="863"/>
      <c r="V447" s="863"/>
    </row>
    <row r="448" s="795" customFormat="1" ht="24.75" customHeight="1" spans="1:22">
      <c r="A448" s="35">
        <v>445</v>
      </c>
      <c r="B448" s="149" t="s">
        <v>6162</v>
      </c>
      <c r="C448" s="1522" t="s">
        <v>6163</v>
      </c>
      <c r="D448" s="43" t="s">
        <v>6061</v>
      </c>
      <c r="E448" s="322">
        <v>279200</v>
      </c>
      <c r="F448" s="152" t="s">
        <v>6252</v>
      </c>
      <c r="G448" s="47">
        <v>42545</v>
      </c>
      <c r="H448" s="51">
        <v>42552</v>
      </c>
      <c r="I448" s="52">
        <f ca="1" t="shared" si="3"/>
        <v>1352</v>
      </c>
      <c r="J448" s="965" t="s">
        <v>6109</v>
      </c>
      <c r="K448" s="360">
        <v>42636</v>
      </c>
      <c r="L448" s="166" t="s">
        <v>52</v>
      </c>
      <c r="M448" s="274" t="s">
        <v>6253</v>
      </c>
      <c r="N448" s="274" t="s">
        <v>695</v>
      </c>
      <c r="O448" s="52" t="s">
        <v>84</v>
      </c>
      <c r="P448" s="281">
        <v>42624</v>
      </c>
      <c r="Q448" s="47">
        <v>42625</v>
      </c>
      <c r="R448" s="274" t="s">
        <v>47</v>
      </c>
      <c r="S448" s="968" t="s">
        <v>5804</v>
      </c>
      <c r="T448" s="194"/>
      <c r="U448" s="863"/>
      <c r="V448" s="863"/>
    </row>
    <row r="449" s="795" customFormat="1" ht="24.75" customHeight="1" spans="1:22">
      <c r="A449" s="35">
        <v>446</v>
      </c>
      <c r="B449" s="149" t="s">
        <v>6059</v>
      </c>
      <c r="C449" s="1522" t="s">
        <v>6060</v>
      </c>
      <c r="D449" s="43" t="s">
        <v>6238</v>
      </c>
      <c r="E449" s="322">
        <v>259200</v>
      </c>
      <c r="F449" s="382" t="s">
        <v>6254</v>
      </c>
      <c r="G449" s="47">
        <v>42534</v>
      </c>
      <c r="H449" s="51">
        <v>42545</v>
      </c>
      <c r="I449" s="52">
        <f ca="1" t="shared" si="3"/>
        <v>1359</v>
      </c>
      <c r="J449" s="965" t="s">
        <v>6109</v>
      </c>
      <c r="K449" s="360">
        <v>42550</v>
      </c>
      <c r="L449" s="166" t="s">
        <v>52</v>
      </c>
      <c r="M449" s="277" t="s">
        <v>6255</v>
      </c>
      <c r="N449" s="277" t="s">
        <v>70</v>
      </c>
      <c r="O449" s="52" t="s">
        <v>59</v>
      </c>
      <c r="P449" s="756">
        <v>42606</v>
      </c>
      <c r="Q449" s="47">
        <v>42607</v>
      </c>
      <c r="R449" s="277" t="s">
        <v>47</v>
      </c>
      <c r="S449" s="968" t="s">
        <v>1254</v>
      </c>
      <c r="T449" s="194"/>
      <c r="U449" s="863"/>
      <c r="V449" s="863"/>
    </row>
    <row r="450" s="795" customFormat="1" ht="24.75" customHeight="1" spans="1:22">
      <c r="A450" s="35">
        <v>447</v>
      </c>
      <c r="B450" s="149" t="s">
        <v>6097</v>
      </c>
      <c r="C450" s="1521" t="s">
        <v>6098</v>
      </c>
      <c r="D450" s="43" t="s">
        <v>480</v>
      </c>
      <c r="E450" s="322">
        <v>283800</v>
      </c>
      <c r="F450" s="152" t="s">
        <v>6256</v>
      </c>
      <c r="G450" s="47">
        <v>42599</v>
      </c>
      <c r="H450" s="51">
        <v>42622</v>
      </c>
      <c r="I450" s="52">
        <f ca="1" t="shared" si="3"/>
        <v>1282</v>
      </c>
      <c r="J450" s="965" t="s">
        <v>6109</v>
      </c>
      <c r="K450" s="360">
        <v>42636</v>
      </c>
      <c r="L450" s="279"/>
      <c r="M450" s="361" t="s">
        <v>6257</v>
      </c>
      <c r="N450" s="361" t="s">
        <v>6258</v>
      </c>
      <c r="O450" s="361" t="s">
        <v>744</v>
      </c>
      <c r="P450" s="756">
        <v>42533</v>
      </c>
      <c r="Q450" s="47">
        <v>42618</v>
      </c>
      <c r="R450" s="277" t="s">
        <v>47</v>
      </c>
      <c r="S450" s="1532" t="s">
        <v>1268</v>
      </c>
      <c r="T450" s="327"/>
      <c r="U450" s="863"/>
      <c r="V450" s="863"/>
    </row>
    <row r="451" s="795" customFormat="1" ht="24.75" customHeight="1" spans="1:22">
      <c r="A451" s="35">
        <v>448</v>
      </c>
      <c r="B451" s="149" t="s">
        <v>6059</v>
      </c>
      <c r="C451" s="1522" t="s">
        <v>6060</v>
      </c>
      <c r="D451" s="43" t="s">
        <v>6061</v>
      </c>
      <c r="E451" s="322">
        <v>259200</v>
      </c>
      <c r="F451" s="152" t="s">
        <v>6259</v>
      </c>
      <c r="G451" s="47">
        <v>42626</v>
      </c>
      <c r="H451" s="51">
        <v>42639</v>
      </c>
      <c r="I451" s="52">
        <f ca="1" t="shared" si="3"/>
        <v>1265</v>
      </c>
      <c r="J451" s="965" t="s">
        <v>629</v>
      </c>
      <c r="K451" s="360">
        <v>42636</v>
      </c>
      <c r="L451" s="166"/>
      <c r="M451" s="361" t="s">
        <v>6260</v>
      </c>
      <c r="N451" s="387" t="s">
        <v>45</v>
      </c>
      <c r="O451" s="387" t="s">
        <v>89</v>
      </c>
      <c r="P451" s="388">
        <v>42603</v>
      </c>
      <c r="Q451" s="47">
        <v>42627</v>
      </c>
      <c r="R451" s="361" t="s">
        <v>47</v>
      </c>
      <c r="S451" s="1532" t="s">
        <v>1263</v>
      </c>
      <c r="T451" s="863"/>
      <c r="U451" s="863"/>
      <c r="V451" s="863"/>
    </row>
    <row r="452" s="795" customFormat="1" ht="24.75" customHeight="1" spans="1:22">
      <c r="A452" s="35">
        <v>449</v>
      </c>
      <c r="B452" s="149" t="s">
        <v>6097</v>
      </c>
      <c r="C452" s="1521" t="s">
        <v>6098</v>
      </c>
      <c r="D452" s="43" t="s">
        <v>480</v>
      </c>
      <c r="E452" s="322">
        <v>283800</v>
      </c>
      <c r="F452" s="382" t="s">
        <v>6261</v>
      </c>
      <c r="G452" s="47">
        <v>42571</v>
      </c>
      <c r="H452" s="51">
        <v>42598</v>
      </c>
      <c r="I452" s="52">
        <f ca="1" t="shared" si="3"/>
        <v>1306</v>
      </c>
      <c r="J452" s="965" t="s">
        <v>6109</v>
      </c>
      <c r="K452" s="360">
        <v>42579</v>
      </c>
      <c r="L452" s="279" t="s">
        <v>52</v>
      </c>
      <c r="M452" s="361" t="s">
        <v>6262</v>
      </c>
      <c r="N452" s="361" t="s">
        <v>6263</v>
      </c>
      <c r="O452" s="361" t="s">
        <v>744</v>
      </c>
      <c r="P452" s="756">
        <v>42637</v>
      </c>
      <c r="Q452" s="47">
        <v>42637</v>
      </c>
      <c r="R452" s="277" t="s">
        <v>106</v>
      </c>
      <c r="S452" s="1532" t="s">
        <v>3080</v>
      </c>
      <c r="T452" s="327"/>
      <c r="U452" s="863"/>
      <c r="V452" s="863"/>
    </row>
    <row r="453" s="795" customFormat="1" ht="24.75" customHeight="1" spans="1:22">
      <c r="A453" s="35">
        <v>450</v>
      </c>
      <c r="B453" s="149" t="s">
        <v>6059</v>
      </c>
      <c r="C453" s="1522" t="s">
        <v>6060</v>
      </c>
      <c r="D453" s="43" t="s">
        <v>6061</v>
      </c>
      <c r="E453" s="322">
        <v>259200</v>
      </c>
      <c r="F453" s="152" t="s">
        <v>6264</v>
      </c>
      <c r="G453" s="47">
        <v>42631</v>
      </c>
      <c r="H453" s="51">
        <v>42639</v>
      </c>
      <c r="I453" s="52">
        <f ca="1" t="shared" si="3"/>
        <v>1265</v>
      </c>
      <c r="J453" s="965" t="s">
        <v>629</v>
      </c>
      <c r="K453" s="360">
        <v>42636</v>
      </c>
      <c r="L453" s="166"/>
      <c r="M453" s="361" t="s">
        <v>6265</v>
      </c>
      <c r="N453" s="387" t="s">
        <v>730</v>
      </c>
      <c r="O453" s="387" t="s">
        <v>59</v>
      </c>
      <c r="P453" s="388">
        <v>42614</v>
      </c>
      <c r="Q453" s="47">
        <v>42632</v>
      </c>
      <c r="R453" s="387" t="s">
        <v>47</v>
      </c>
      <c r="S453" s="1532" t="s">
        <v>1263</v>
      </c>
      <c r="T453" s="863"/>
      <c r="U453" s="863"/>
      <c r="V453" s="863"/>
    </row>
    <row r="454" s="795" customFormat="1" ht="24.75" customHeight="1" spans="1:22">
      <c r="A454" s="35">
        <v>451</v>
      </c>
      <c r="B454" s="149" t="s">
        <v>6059</v>
      </c>
      <c r="C454" s="1522" t="s">
        <v>6060</v>
      </c>
      <c r="D454" s="43" t="s">
        <v>6061</v>
      </c>
      <c r="E454" s="322">
        <v>259200</v>
      </c>
      <c r="F454" s="152" t="s">
        <v>6266</v>
      </c>
      <c r="G454" s="47">
        <v>42631</v>
      </c>
      <c r="H454" s="51">
        <v>42639</v>
      </c>
      <c r="I454" s="52">
        <f ca="1" t="shared" si="3"/>
        <v>1265</v>
      </c>
      <c r="J454" s="965" t="s">
        <v>629</v>
      </c>
      <c r="K454" s="360">
        <v>42636</v>
      </c>
      <c r="L454" s="166"/>
      <c r="M454" s="361" t="s">
        <v>6267</v>
      </c>
      <c r="N454" s="387" t="s">
        <v>6223</v>
      </c>
      <c r="O454" s="387" t="s">
        <v>89</v>
      </c>
      <c r="P454" s="388">
        <v>42612</v>
      </c>
      <c r="Q454" s="47">
        <v>42632</v>
      </c>
      <c r="R454" s="387" t="s">
        <v>47</v>
      </c>
      <c r="S454" s="1532" t="s">
        <v>2098</v>
      </c>
      <c r="T454" s="863"/>
      <c r="U454" s="863"/>
      <c r="V454" s="863"/>
    </row>
    <row r="455" s="795" customFormat="1" ht="24.75" customHeight="1" spans="1:22">
      <c r="A455" s="35">
        <v>452</v>
      </c>
      <c r="B455" s="149" t="s">
        <v>6162</v>
      </c>
      <c r="C455" s="1522" t="s">
        <v>6163</v>
      </c>
      <c r="D455" s="43" t="s">
        <v>6061</v>
      </c>
      <c r="E455" s="322">
        <v>279200</v>
      </c>
      <c r="F455" s="152" t="s">
        <v>6268</v>
      </c>
      <c r="G455" s="47">
        <v>42631</v>
      </c>
      <c r="H455" s="51">
        <v>42639</v>
      </c>
      <c r="I455" s="52">
        <f ca="1" t="shared" si="3"/>
        <v>1265</v>
      </c>
      <c r="J455" s="965" t="s">
        <v>629</v>
      </c>
      <c r="K455" s="360">
        <v>42640</v>
      </c>
      <c r="L455" s="166"/>
      <c r="M455" s="274" t="s">
        <v>6269</v>
      </c>
      <c r="N455" s="274" t="s">
        <v>736</v>
      </c>
      <c r="O455" s="52" t="s">
        <v>89</v>
      </c>
      <c r="P455" s="281">
        <v>42639</v>
      </c>
      <c r="Q455" s="47">
        <v>42639</v>
      </c>
      <c r="R455" s="274" t="s">
        <v>47</v>
      </c>
      <c r="S455" s="968" t="s">
        <v>633</v>
      </c>
      <c r="T455" s="194"/>
      <c r="U455" s="863"/>
      <c r="V455" s="863"/>
    </row>
    <row r="456" s="795" customFormat="1" ht="24.75" customHeight="1" spans="1:22">
      <c r="A456" s="35">
        <v>453</v>
      </c>
      <c r="B456" s="149" t="s">
        <v>6162</v>
      </c>
      <c r="C456" s="1522" t="s">
        <v>6163</v>
      </c>
      <c r="D456" s="43" t="s">
        <v>6238</v>
      </c>
      <c r="E456" s="322">
        <v>279200</v>
      </c>
      <c r="F456" s="152" t="s">
        <v>6270</v>
      </c>
      <c r="G456" s="47">
        <v>42578</v>
      </c>
      <c r="H456" s="51">
        <v>42587</v>
      </c>
      <c r="I456" s="52">
        <f ca="1" t="shared" si="3"/>
        <v>1317</v>
      </c>
      <c r="J456" s="965" t="s">
        <v>6271</v>
      </c>
      <c r="K456" s="360">
        <v>42660</v>
      </c>
      <c r="L456" s="166"/>
      <c r="M456" s="274" t="s">
        <v>6272</v>
      </c>
      <c r="N456" s="274" t="s">
        <v>730</v>
      </c>
      <c r="O456" s="52" t="s">
        <v>6114</v>
      </c>
      <c r="P456" s="281">
        <v>42648</v>
      </c>
      <c r="Q456" s="47">
        <v>42648</v>
      </c>
      <c r="R456" s="274" t="s">
        <v>106</v>
      </c>
      <c r="S456" s="968" t="s">
        <v>1274</v>
      </c>
      <c r="T456" s="194"/>
      <c r="U456" s="863"/>
      <c r="V456" s="863"/>
    </row>
    <row r="457" s="795" customFormat="1" ht="24.75" customHeight="1" spans="1:22">
      <c r="A457" s="35">
        <v>454</v>
      </c>
      <c r="B457" s="149" t="s">
        <v>6162</v>
      </c>
      <c r="C457" s="1522" t="s">
        <v>6163</v>
      </c>
      <c r="D457" s="43" t="s">
        <v>6061</v>
      </c>
      <c r="E457" s="322">
        <v>279200</v>
      </c>
      <c r="F457" s="152" t="s">
        <v>6273</v>
      </c>
      <c r="G457" s="47">
        <v>42626</v>
      </c>
      <c r="H457" s="51">
        <v>42639</v>
      </c>
      <c r="I457" s="52">
        <f ca="1" t="shared" si="3"/>
        <v>1265</v>
      </c>
      <c r="J457" s="965" t="s">
        <v>6274</v>
      </c>
      <c r="K457" s="360">
        <v>42660</v>
      </c>
      <c r="L457" s="166"/>
      <c r="M457" s="274" t="s">
        <v>6275</v>
      </c>
      <c r="N457" s="274" t="s">
        <v>6276</v>
      </c>
      <c r="O457" s="52" t="s">
        <v>89</v>
      </c>
      <c r="P457" s="281">
        <v>42652</v>
      </c>
      <c r="Q457" s="47">
        <v>42652</v>
      </c>
      <c r="R457" s="274" t="s">
        <v>106</v>
      </c>
      <c r="S457" s="968" t="s">
        <v>1274</v>
      </c>
      <c r="T457" s="194"/>
      <c r="U457" s="863"/>
      <c r="V457" s="863"/>
    </row>
    <row r="458" s="795" customFormat="1" ht="24.75" customHeight="1" spans="1:22">
      <c r="A458" s="35">
        <v>455</v>
      </c>
      <c r="B458" s="149"/>
      <c r="C458" s="1522" t="s">
        <v>6060</v>
      </c>
      <c r="D458" s="43" t="s">
        <v>6061</v>
      </c>
      <c r="E458" s="322">
        <v>259200</v>
      </c>
      <c r="F458" s="152" t="s">
        <v>6277</v>
      </c>
      <c r="G458" s="47">
        <v>42631</v>
      </c>
      <c r="H458" s="51">
        <v>42639</v>
      </c>
      <c r="I458" s="52">
        <f ca="1" t="shared" si="3"/>
        <v>1265</v>
      </c>
      <c r="J458" s="965" t="s">
        <v>629</v>
      </c>
      <c r="K458" s="360">
        <v>42636</v>
      </c>
      <c r="L458" s="166"/>
      <c r="M458" s="361" t="s">
        <v>6278</v>
      </c>
      <c r="N458" s="387" t="s">
        <v>736</v>
      </c>
      <c r="O458" s="387" t="s">
        <v>89</v>
      </c>
      <c r="P458" s="388">
        <v>42620</v>
      </c>
      <c r="Q458" s="47">
        <v>42632</v>
      </c>
      <c r="R458" s="387" t="s">
        <v>47</v>
      </c>
      <c r="S458" s="1532" t="s">
        <v>642</v>
      </c>
      <c r="T458" s="863"/>
      <c r="U458" s="863"/>
      <c r="V458" s="863"/>
    </row>
    <row r="459" s="795" customFormat="1" ht="24.75" customHeight="1" spans="1:22">
      <c r="A459" s="35">
        <v>456</v>
      </c>
      <c r="B459" s="149"/>
      <c r="C459" s="1522" t="s">
        <v>6163</v>
      </c>
      <c r="D459" s="55" t="s">
        <v>6124</v>
      </c>
      <c r="E459" s="35">
        <v>279200</v>
      </c>
      <c r="F459" s="369" t="s">
        <v>6279</v>
      </c>
      <c r="G459" s="44">
        <v>42546</v>
      </c>
      <c r="H459" s="56">
        <v>42554</v>
      </c>
      <c r="I459" s="52">
        <f ca="1" t="shared" si="3"/>
        <v>1350</v>
      </c>
      <c r="J459" s="321" t="s">
        <v>6109</v>
      </c>
      <c r="K459" s="360">
        <v>42660</v>
      </c>
      <c r="L459" s="166" t="s">
        <v>52</v>
      </c>
      <c r="M459" s="274" t="s">
        <v>6280</v>
      </c>
      <c r="N459" s="274" t="s">
        <v>6281</v>
      </c>
      <c r="O459" s="52" t="s">
        <v>744</v>
      </c>
      <c r="P459" s="281">
        <v>42647</v>
      </c>
      <c r="Q459" s="47">
        <v>42648</v>
      </c>
      <c r="R459" s="274" t="s">
        <v>47</v>
      </c>
      <c r="S459" s="1532" t="s">
        <v>642</v>
      </c>
      <c r="T459" s="194"/>
      <c r="U459" s="863"/>
      <c r="V459" s="863"/>
    </row>
    <row r="460" s="795" customFormat="1" ht="24.75" customHeight="1" spans="1:22">
      <c r="A460" s="35">
        <v>457</v>
      </c>
      <c r="B460" s="149" t="s">
        <v>6162</v>
      </c>
      <c r="C460" s="1522" t="s">
        <v>6163</v>
      </c>
      <c r="D460" s="43" t="s">
        <v>6061</v>
      </c>
      <c r="E460" s="322">
        <v>279200</v>
      </c>
      <c r="F460" s="152" t="s">
        <v>6282</v>
      </c>
      <c r="G460" s="47">
        <v>42563</v>
      </c>
      <c r="H460" s="51">
        <v>42570</v>
      </c>
      <c r="I460" s="52">
        <f ca="1" t="shared" si="3"/>
        <v>1334</v>
      </c>
      <c r="J460" s="965" t="s">
        <v>6109</v>
      </c>
      <c r="K460" s="314">
        <v>42640</v>
      </c>
      <c r="L460" s="166" t="s">
        <v>52</v>
      </c>
      <c r="M460" s="274" t="s">
        <v>6283</v>
      </c>
      <c r="N460" s="274" t="s">
        <v>683</v>
      </c>
      <c r="O460" s="52" t="s">
        <v>84</v>
      </c>
      <c r="P460" s="281">
        <v>42639</v>
      </c>
      <c r="Q460" s="47">
        <v>42639</v>
      </c>
      <c r="R460" s="274" t="s">
        <v>106</v>
      </c>
      <c r="S460" s="968" t="s">
        <v>3118</v>
      </c>
      <c r="T460" s="194"/>
      <c r="U460" s="863"/>
      <c r="V460" s="863"/>
    </row>
    <row r="461" s="795" customFormat="1" ht="24.75" customHeight="1" spans="1:22">
      <c r="A461" s="35">
        <v>458</v>
      </c>
      <c r="B461" s="149" t="s">
        <v>6059</v>
      </c>
      <c r="C461" s="1522" t="s">
        <v>6060</v>
      </c>
      <c r="D461" s="43" t="s">
        <v>6238</v>
      </c>
      <c r="E461" s="322">
        <v>259200</v>
      </c>
      <c r="F461" s="152" t="s">
        <v>6284</v>
      </c>
      <c r="G461" s="47">
        <v>42631</v>
      </c>
      <c r="H461" s="51">
        <v>42639</v>
      </c>
      <c r="I461" s="52">
        <f ca="1" t="shared" si="3"/>
        <v>1265</v>
      </c>
      <c r="J461" s="965" t="s">
        <v>629</v>
      </c>
      <c r="K461" s="314">
        <v>42640</v>
      </c>
      <c r="L461" s="166"/>
      <c r="M461" s="277" t="s">
        <v>6285</v>
      </c>
      <c r="N461" s="277" t="s">
        <v>1630</v>
      </c>
      <c r="O461" s="52" t="s">
        <v>744</v>
      </c>
      <c r="P461" s="756">
        <v>42639</v>
      </c>
      <c r="Q461" s="47">
        <v>42640</v>
      </c>
      <c r="R461" s="277" t="s">
        <v>106</v>
      </c>
      <c r="S461" s="968" t="s">
        <v>3118</v>
      </c>
      <c r="T461" s="194"/>
      <c r="U461" s="863"/>
      <c r="V461" s="863"/>
    </row>
    <row r="462" s="795" customFormat="1" ht="24.75" customHeight="1" spans="1:22">
      <c r="A462" s="35">
        <v>459</v>
      </c>
      <c r="B462" s="149" t="s">
        <v>6097</v>
      </c>
      <c r="C462" s="1521" t="s">
        <v>6098</v>
      </c>
      <c r="D462" s="43" t="s">
        <v>480</v>
      </c>
      <c r="E462" s="322">
        <v>283800</v>
      </c>
      <c r="F462" s="152" t="s">
        <v>6286</v>
      </c>
      <c r="G462" s="47">
        <v>42632</v>
      </c>
      <c r="H462" s="51">
        <v>42637</v>
      </c>
      <c r="I462" s="52">
        <f ca="1" t="shared" si="3"/>
        <v>1267</v>
      </c>
      <c r="J462" s="965" t="s">
        <v>6287</v>
      </c>
      <c r="K462" s="360">
        <v>42660</v>
      </c>
      <c r="L462" s="279"/>
      <c r="M462" s="361" t="s">
        <v>6288</v>
      </c>
      <c r="N462" s="361" t="s">
        <v>5858</v>
      </c>
      <c r="O462" s="361" t="s">
        <v>744</v>
      </c>
      <c r="P462" s="756">
        <v>42645</v>
      </c>
      <c r="Q462" s="47">
        <v>42645</v>
      </c>
      <c r="R462" s="277" t="s">
        <v>47</v>
      </c>
      <c r="S462" s="1532" t="s">
        <v>2117</v>
      </c>
      <c r="T462" s="327"/>
      <c r="U462" s="863"/>
      <c r="V462" s="863"/>
    </row>
    <row r="463" s="795" customFormat="1" ht="24.75" customHeight="1" spans="1:22">
      <c r="A463" s="35">
        <v>460</v>
      </c>
      <c r="B463" s="149" t="s">
        <v>6059</v>
      </c>
      <c r="C463" s="1522" t="s">
        <v>6060</v>
      </c>
      <c r="D463" s="43" t="s">
        <v>6238</v>
      </c>
      <c r="E463" s="322">
        <v>259200</v>
      </c>
      <c r="F463" s="152" t="s">
        <v>6289</v>
      </c>
      <c r="G463" s="47">
        <v>42599</v>
      </c>
      <c r="H463" s="51">
        <v>42622</v>
      </c>
      <c r="I463" s="52">
        <f ca="1" t="shared" si="3"/>
        <v>1282</v>
      </c>
      <c r="J463" s="965" t="s">
        <v>6109</v>
      </c>
      <c r="K463" s="360">
        <v>42636</v>
      </c>
      <c r="L463" s="166"/>
      <c r="M463" s="277" t="s">
        <v>6290</v>
      </c>
      <c r="N463" s="277" t="s">
        <v>70</v>
      </c>
      <c r="O463" s="52" t="s">
        <v>59</v>
      </c>
      <c r="P463" s="756">
        <v>42630</v>
      </c>
      <c r="Q463" s="47">
        <v>42632</v>
      </c>
      <c r="R463" s="277" t="s">
        <v>47</v>
      </c>
      <c r="S463" s="968" t="s">
        <v>648</v>
      </c>
      <c r="T463" s="194"/>
      <c r="U463" s="863"/>
      <c r="V463" s="863"/>
    </row>
    <row r="464" s="795" customFormat="1" ht="24.75" customHeight="1" spans="1:22">
      <c r="A464" s="35">
        <v>461</v>
      </c>
      <c r="B464" s="149" t="s">
        <v>6162</v>
      </c>
      <c r="C464" s="1522" t="s">
        <v>6163</v>
      </c>
      <c r="D464" s="43" t="s">
        <v>6124</v>
      </c>
      <c r="E464" s="322">
        <v>279200</v>
      </c>
      <c r="F464" s="382" t="s">
        <v>6291</v>
      </c>
      <c r="G464" s="47">
        <v>42514</v>
      </c>
      <c r="H464" s="51">
        <v>42521</v>
      </c>
      <c r="I464" s="52">
        <f ca="1" t="shared" si="3"/>
        <v>1383</v>
      </c>
      <c r="J464" s="965" t="s">
        <v>6109</v>
      </c>
      <c r="K464" s="360">
        <v>42518</v>
      </c>
      <c r="L464" s="166" t="s">
        <v>52</v>
      </c>
      <c r="M464" s="274" t="s">
        <v>2627</v>
      </c>
      <c r="N464" s="274" t="s">
        <v>45</v>
      </c>
      <c r="O464" s="52" t="s">
        <v>89</v>
      </c>
      <c r="P464" s="281">
        <v>42648</v>
      </c>
      <c r="Q464" s="47">
        <v>42648</v>
      </c>
      <c r="R464" s="732" t="s">
        <v>47</v>
      </c>
      <c r="S464" s="968" t="s">
        <v>648</v>
      </c>
      <c r="T464" s="194"/>
      <c r="U464" s="863"/>
      <c r="V464" s="863"/>
    </row>
    <row r="465" s="795" customFormat="1" ht="24.75" customHeight="1" spans="1:22">
      <c r="A465" s="35">
        <v>462</v>
      </c>
      <c r="B465" s="149" t="s">
        <v>6059</v>
      </c>
      <c r="C465" s="1522" t="s">
        <v>6060</v>
      </c>
      <c r="D465" s="43" t="s">
        <v>6061</v>
      </c>
      <c r="E465" s="322">
        <v>259200</v>
      </c>
      <c r="F465" s="152" t="s">
        <v>6292</v>
      </c>
      <c r="G465" s="47">
        <v>42602</v>
      </c>
      <c r="H465" s="51">
        <v>42618</v>
      </c>
      <c r="I465" s="52">
        <f ca="1" t="shared" si="3"/>
        <v>1286</v>
      </c>
      <c r="J465" s="965" t="s">
        <v>6109</v>
      </c>
      <c r="K465" s="360">
        <v>42609</v>
      </c>
      <c r="L465" s="166" t="s">
        <v>52</v>
      </c>
      <c r="M465" s="361" t="s">
        <v>6293</v>
      </c>
      <c r="N465" s="387" t="s">
        <v>114</v>
      </c>
      <c r="O465" s="387" t="s">
        <v>59</v>
      </c>
      <c r="P465" s="388">
        <v>42603</v>
      </c>
      <c r="Q465" s="47">
        <v>42632</v>
      </c>
      <c r="R465" s="361" t="s">
        <v>106</v>
      </c>
      <c r="S465" s="1532" t="s">
        <v>2146</v>
      </c>
      <c r="T465" s="863"/>
      <c r="U465" s="863"/>
      <c r="V465" s="863"/>
    </row>
    <row r="466" s="795" customFormat="1" ht="24.75" customHeight="1" spans="1:22">
      <c r="A466" s="35">
        <v>463</v>
      </c>
      <c r="B466" s="149" t="s">
        <v>6162</v>
      </c>
      <c r="C466" s="1522" t="s">
        <v>6163</v>
      </c>
      <c r="D466" s="43" t="s">
        <v>6061</v>
      </c>
      <c r="E466" s="322">
        <v>279200</v>
      </c>
      <c r="F466" s="152" t="s">
        <v>6294</v>
      </c>
      <c r="G466" s="47">
        <v>42631</v>
      </c>
      <c r="H466" s="51">
        <v>42639</v>
      </c>
      <c r="I466" s="52">
        <f ca="1" t="shared" si="3"/>
        <v>1265</v>
      </c>
      <c r="J466" s="965" t="s">
        <v>6295</v>
      </c>
      <c r="K466" s="360">
        <v>42665</v>
      </c>
      <c r="L466" s="166"/>
      <c r="M466" s="274" t="s">
        <v>6296</v>
      </c>
      <c r="N466" s="274" t="s">
        <v>2053</v>
      </c>
      <c r="O466" s="52" t="s">
        <v>6145</v>
      </c>
      <c r="P466" s="281">
        <v>42648</v>
      </c>
      <c r="Q466" s="47">
        <v>42648</v>
      </c>
      <c r="R466" s="274" t="s">
        <v>47</v>
      </c>
      <c r="S466" s="968" t="s">
        <v>5832</v>
      </c>
      <c r="T466" s="194"/>
      <c r="U466" s="863"/>
      <c r="V466" s="863"/>
    </row>
    <row r="467" s="795" customFormat="1" ht="21" customHeight="1" spans="1:22">
      <c r="A467" s="35">
        <v>464</v>
      </c>
      <c r="B467" s="149" t="s">
        <v>6297</v>
      </c>
      <c r="C467" s="824" t="s">
        <v>6150</v>
      </c>
      <c r="D467" s="43" t="s">
        <v>480</v>
      </c>
      <c r="E467" s="322">
        <v>234200</v>
      </c>
      <c r="F467" s="152" t="s">
        <v>6298</v>
      </c>
      <c r="G467" s="47">
        <v>42631</v>
      </c>
      <c r="H467" s="51">
        <v>42639</v>
      </c>
      <c r="I467" s="52">
        <f ca="1" t="shared" si="3"/>
        <v>1265</v>
      </c>
      <c r="J467" s="965" t="s">
        <v>629</v>
      </c>
      <c r="K467" s="360">
        <v>42636</v>
      </c>
      <c r="L467" s="284"/>
      <c r="M467" s="361" t="s">
        <v>6299</v>
      </c>
      <c r="N467" s="387" t="s">
        <v>683</v>
      </c>
      <c r="O467" s="387" t="s">
        <v>84</v>
      </c>
      <c r="P467" s="388">
        <v>42638</v>
      </c>
      <c r="Q467" s="47">
        <v>42642</v>
      </c>
      <c r="R467" s="387" t="s">
        <v>47</v>
      </c>
      <c r="S467" s="939" t="s">
        <v>5846</v>
      </c>
      <c r="T467" s="194"/>
      <c r="U467" s="863"/>
      <c r="V467" s="863"/>
    </row>
    <row r="468" s="795" customFormat="1" ht="24.75" customHeight="1" spans="1:22">
      <c r="A468" s="35">
        <v>465</v>
      </c>
      <c r="B468" s="149" t="s">
        <v>6162</v>
      </c>
      <c r="C468" s="1522" t="s">
        <v>6163</v>
      </c>
      <c r="D468" s="43" t="s">
        <v>6061</v>
      </c>
      <c r="E468" s="322">
        <v>279200</v>
      </c>
      <c r="F468" s="382" t="s">
        <v>6300</v>
      </c>
      <c r="G468" s="47">
        <v>42499</v>
      </c>
      <c r="H468" s="51">
        <v>42513</v>
      </c>
      <c r="I468" s="52">
        <f ca="1" t="shared" si="3"/>
        <v>1391</v>
      </c>
      <c r="J468" s="965" t="s">
        <v>6301</v>
      </c>
      <c r="K468" s="360">
        <v>42518</v>
      </c>
      <c r="L468" s="166" t="s">
        <v>52</v>
      </c>
      <c r="M468" s="361" t="s">
        <v>6302</v>
      </c>
      <c r="N468" s="361" t="s">
        <v>675</v>
      </c>
      <c r="O468" s="361" t="s">
        <v>89</v>
      </c>
      <c r="P468" s="756">
        <v>42650</v>
      </c>
      <c r="Q468" s="47">
        <v>42652</v>
      </c>
      <c r="R468" s="277" t="s">
        <v>47</v>
      </c>
      <c r="S468" s="968" t="s">
        <v>1311</v>
      </c>
      <c r="T468" s="194"/>
      <c r="U468" s="863"/>
      <c r="V468" s="863"/>
    </row>
    <row r="469" s="795" customFormat="1" ht="24.75" customHeight="1" spans="1:22">
      <c r="A469" s="35">
        <v>466</v>
      </c>
      <c r="B469" s="149" t="s">
        <v>6059</v>
      </c>
      <c r="C469" s="1522" t="s">
        <v>6060</v>
      </c>
      <c r="D469" s="43" t="s">
        <v>6238</v>
      </c>
      <c r="E469" s="322">
        <v>259200</v>
      </c>
      <c r="F469" s="152" t="s">
        <v>6303</v>
      </c>
      <c r="G469" s="47">
        <v>42545</v>
      </c>
      <c r="H469" s="51">
        <v>42552</v>
      </c>
      <c r="I469" s="52">
        <f ca="1" t="shared" si="3"/>
        <v>1352</v>
      </c>
      <c r="J469" s="965" t="s">
        <v>6304</v>
      </c>
      <c r="K469" s="314">
        <v>42692</v>
      </c>
      <c r="L469" s="166" t="s">
        <v>52</v>
      </c>
      <c r="M469" s="387" t="s">
        <v>6305</v>
      </c>
      <c r="N469" s="387" t="s">
        <v>662</v>
      </c>
      <c r="O469" s="387" t="s">
        <v>59</v>
      </c>
      <c r="P469" s="756">
        <v>42648</v>
      </c>
      <c r="Q469" s="47">
        <v>42667</v>
      </c>
      <c r="R469" s="277" t="s">
        <v>47</v>
      </c>
      <c r="S469" s="968" t="s">
        <v>1317</v>
      </c>
      <c r="T469" s="194"/>
      <c r="U469" s="863"/>
      <c r="V469" s="863"/>
    </row>
    <row r="470" s="795" customFormat="1" ht="24.75" customHeight="1" spans="1:22">
      <c r="A470" s="35">
        <v>467</v>
      </c>
      <c r="B470" s="149" t="s">
        <v>6059</v>
      </c>
      <c r="C470" s="1522" t="s">
        <v>6060</v>
      </c>
      <c r="D470" s="43" t="s">
        <v>6134</v>
      </c>
      <c r="E470" s="322">
        <v>259200</v>
      </c>
      <c r="F470" s="152" t="s">
        <v>6306</v>
      </c>
      <c r="G470" s="47">
        <v>42631</v>
      </c>
      <c r="H470" s="51">
        <v>42639</v>
      </c>
      <c r="I470" s="52">
        <f ca="1" t="shared" si="3"/>
        <v>1265</v>
      </c>
      <c r="J470" s="965" t="s">
        <v>629</v>
      </c>
      <c r="K470" s="360">
        <v>42665</v>
      </c>
      <c r="L470" s="166"/>
      <c r="M470" s="277" t="s">
        <v>6307</v>
      </c>
      <c r="N470" s="277" t="s">
        <v>6223</v>
      </c>
      <c r="O470" s="52" t="s">
        <v>89</v>
      </c>
      <c r="P470" s="756">
        <v>42632</v>
      </c>
      <c r="Q470" s="47">
        <v>42637</v>
      </c>
      <c r="R470" s="277" t="s">
        <v>106</v>
      </c>
      <c r="S470" s="968" t="s">
        <v>1317</v>
      </c>
      <c r="T470" s="194"/>
      <c r="U470" s="863"/>
      <c r="V470" s="863"/>
    </row>
    <row r="471" s="795" customFormat="1" ht="24.75" customHeight="1" spans="1:22">
      <c r="A471" s="35">
        <v>468</v>
      </c>
      <c r="B471" s="149" t="s">
        <v>6162</v>
      </c>
      <c r="C471" s="1522" t="s">
        <v>6163</v>
      </c>
      <c r="D471" s="43" t="s">
        <v>6124</v>
      </c>
      <c r="E471" s="322">
        <v>279200</v>
      </c>
      <c r="F471" s="152" t="s">
        <v>6308</v>
      </c>
      <c r="G471" s="47">
        <v>42631</v>
      </c>
      <c r="H471" s="51">
        <v>42639</v>
      </c>
      <c r="I471" s="52">
        <f ca="1" t="shared" si="3"/>
        <v>1265</v>
      </c>
      <c r="J471" s="965" t="s">
        <v>6295</v>
      </c>
      <c r="K471" s="360">
        <v>42665</v>
      </c>
      <c r="L471" s="166"/>
      <c r="M471" s="274" t="s">
        <v>6309</v>
      </c>
      <c r="N471" s="274" t="s">
        <v>114</v>
      </c>
      <c r="O471" s="52" t="s">
        <v>59</v>
      </c>
      <c r="P471" s="281">
        <v>42665</v>
      </c>
      <c r="Q471" s="47">
        <v>42665</v>
      </c>
      <c r="R471" s="274" t="s">
        <v>47</v>
      </c>
      <c r="S471" s="968" t="s">
        <v>3396</v>
      </c>
      <c r="T471" s="194"/>
      <c r="U471" s="863"/>
      <c r="V471" s="863"/>
    </row>
    <row r="472" s="795" customFormat="1" ht="24.75" customHeight="1" spans="1:22">
      <c r="A472" s="35">
        <v>469</v>
      </c>
      <c r="B472" s="149" t="s">
        <v>6162</v>
      </c>
      <c r="C472" s="1522" t="s">
        <v>6163</v>
      </c>
      <c r="D472" s="43" t="s">
        <v>6061</v>
      </c>
      <c r="E472" s="322">
        <v>279200</v>
      </c>
      <c r="F472" s="152" t="s">
        <v>6310</v>
      </c>
      <c r="G472" s="47">
        <v>42670</v>
      </c>
      <c r="H472" s="51">
        <v>42685</v>
      </c>
      <c r="I472" s="52">
        <f ca="1" t="shared" si="3"/>
        <v>1219</v>
      </c>
      <c r="J472" s="965" t="s">
        <v>629</v>
      </c>
      <c r="K472" s="360">
        <v>42697</v>
      </c>
      <c r="L472" s="166"/>
      <c r="M472" s="387" t="s">
        <v>6311</v>
      </c>
      <c r="N472" s="387" t="s">
        <v>912</v>
      </c>
      <c r="O472" s="387" t="s">
        <v>5701</v>
      </c>
      <c r="P472" s="388">
        <v>42669</v>
      </c>
      <c r="Q472" s="47">
        <v>42670</v>
      </c>
      <c r="R472" s="361" t="s">
        <v>47</v>
      </c>
      <c r="S472" s="968" t="s">
        <v>654</v>
      </c>
      <c r="T472" s="194"/>
      <c r="U472" s="863"/>
      <c r="V472" s="863"/>
    </row>
    <row r="473" s="795" customFormat="1" ht="24.75" customHeight="1" spans="1:22">
      <c r="A473" s="35">
        <v>470</v>
      </c>
      <c r="B473" s="149"/>
      <c r="C473" s="1521" t="s">
        <v>6060</v>
      </c>
      <c r="D473" s="55" t="s">
        <v>6061</v>
      </c>
      <c r="E473" s="35">
        <v>259200</v>
      </c>
      <c r="F473" s="151" t="s">
        <v>6312</v>
      </c>
      <c r="G473" s="44">
        <v>42664</v>
      </c>
      <c r="H473" s="56">
        <v>42680</v>
      </c>
      <c r="I473" s="48">
        <f ca="1" t="shared" si="3"/>
        <v>1224</v>
      </c>
      <c r="J473" s="321" t="s">
        <v>629</v>
      </c>
      <c r="K473" s="314">
        <v>42671</v>
      </c>
      <c r="L473" s="166"/>
      <c r="M473" s="390" t="s">
        <v>6313</v>
      </c>
      <c r="N473" s="674" t="s">
        <v>653</v>
      </c>
      <c r="O473" s="674" t="s">
        <v>84</v>
      </c>
      <c r="P473" s="398">
        <v>42620</v>
      </c>
      <c r="Q473" s="44">
        <v>42664</v>
      </c>
      <c r="R473" s="242" t="s">
        <v>47</v>
      </c>
      <c r="S473" s="961" t="s">
        <v>654</v>
      </c>
      <c r="T473" s="194"/>
      <c r="U473" s="863"/>
      <c r="V473" s="863"/>
    </row>
    <row r="474" s="795" customFormat="1" ht="24.75" customHeight="1" spans="1:22">
      <c r="A474" s="35">
        <v>471</v>
      </c>
      <c r="B474" s="149" t="s">
        <v>6037</v>
      </c>
      <c r="C474" s="1522" t="s">
        <v>6314</v>
      </c>
      <c r="D474" s="43" t="s">
        <v>608</v>
      </c>
      <c r="E474" s="322">
        <v>320800</v>
      </c>
      <c r="F474" s="382" t="s">
        <v>6315</v>
      </c>
      <c r="G474" s="47">
        <v>42551</v>
      </c>
      <c r="H474" s="51">
        <v>42565</v>
      </c>
      <c r="I474" s="52">
        <f ca="1" t="shared" si="3"/>
        <v>1339</v>
      </c>
      <c r="J474" s="965" t="s">
        <v>6109</v>
      </c>
      <c r="K474" s="360">
        <v>42671</v>
      </c>
      <c r="L474" s="166" t="s">
        <v>52</v>
      </c>
      <c r="M474" s="274" t="s">
        <v>6316</v>
      </c>
      <c r="N474" s="274" t="s">
        <v>912</v>
      </c>
      <c r="O474" s="52" t="s">
        <v>5701</v>
      </c>
      <c r="P474" s="281">
        <v>42669</v>
      </c>
      <c r="Q474" s="47">
        <v>42669</v>
      </c>
      <c r="R474" s="274" t="s">
        <v>47</v>
      </c>
      <c r="S474" s="968" t="s">
        <v>654</v>
      </c>
      <c r="T474" s="194"/>
      <c r="U474" s="863"/>
      <c r="V474" s="863"/>
    </row>
    <row r="475" s="795" customFormat="1" ht="24.75" customHeight="1" spans="1:22">
      <c r="A475" s="35">
        <v>472</v>
      </c>
      <c r="B475" s="149"/>
      <c r="C475" s="1521" t="s">
        <v>6060</v>
      </c>
      <c r="D475" s="43" t="s">
        <v>6111</v>
      </c>
      <c r="E475" s="322">
        <v>259200</v>
      </c>
      <c r="F475" s="152" t="s">
        <v>6317</v>
      </c>
      <c r="G475" s="47">
        <v>42670</v>
      </c>
      <c r="H475" s="51">
        <v>42685</v>
      </c>
      <c r="I475" s="52">
        <f ca="1" t="shared" si="3"/>
        <v>1219</v>
      </c>
      <c r="J475" s="965" t="s">
        <v>629</v>
      </c>
      <c r="K475" s="360">
        <v>42697</v>
      </c>
      <c r="L475" s="166"/>
      <c r="M475" s="361" t="s">
        <v>6318</v>
      </c>
      <c r="N475" s="361" t="s">
        <v>853</v>
      </c>
      <c r="O475" s="361" t="s">
        <v>744</v>
      </c>
      <c r="P475" s="388">
        <v>42681</v>
      </c>
      <c r="Q475" s="47">
        <v>42682</v>
      </c>
      <c r="R475" s="361" t="s">
        <v>47</v>
      </c>
      <c r="S475" s="968" t="s">
        <v>5870</v>
      </c>
      <c r="T475" s="194"/>
      <c r="U475" s="863"/>
      <c r="V475" s="863"/>
    </row>
    <row r="476" s="795" customFormat="1" ht="24.75" customHeight="1" spans="1:22">
      <c r="A476" s="35">
        <v>473</v>
      </c>
      <c r="B476" s="149"/>
      <c r="C476" s="1522" t="s">
        <v>6163</v>
      </c>
      <c r="D476" s="43" t="s">
        <v>6238</v>
      </c>
      <c r="E476" s="322">
        <v>279200</v>
      </c>
      <c r="F476" s="152" t="s">
        <v>6319</v>
      </c>
      <c r="G476" s="47">
        <v>42631</v>
      </c>
      <c r="H476" s="51">
        <v>42639</v>
      </c>
      <c r="I476" s="52">
        <f ca="1" t="shared" si="3"/>
        <v>1265</v>
      </c>
      <c r="J476" s="965" t="s">
        <v>629</v>
      </c>
      <c r="K476" s="360">
        <v>42697</v>
      </c>
      <c r="L476" s="166"/>
      <c r="M476" s="274" t="s">
        <v>6320</v>
      </c>
      <c r="N476" s="274" t="s">
        <v>6179</v>
      </c>
      <c r="O476" s="52" t="s">
        <v>744</v>
      </c>
      <c r="P476" s="281">
        <v>42683</v>
      </c>
      <c r="Q476" s="47">
        <v>42684</v>
      </c>
      <c r="R476" s="274" t="s">
        <v>47</v>
      </c>
      <c r="S476" s="968" t="s">
        <v>1354</v>
      </c>
      <c r="T476" s="194"/>
      <c r="U476" s="863"/>
      <c r="V476" s="863"/>
    </row>
    <row r="477" s="795" customFormat="1" ht="21" customHeight="1" spans="1:22">
      <c r="A477" s="35">
        <v>474</v>
      </c>
      <c r="B477" s="149"/>
      <c r="C477" s="824" t="s">
        <v>6150</v>
      </c>
      <c r="D477" s="43" t="s">
        <v>5097</v>
      </c>
      <c r="E477" s="322">
        <v>234200</v>
      </c>
      <c r="F477" s="152" t="s">
        <v>6321</v>
      </c>
      <c r="G477" s="47">
        <v>42686</v>
      </c>
      <c r="H477" s="51">
        <v>42693</v>
      </c>
      <c r="I477" s="52">
        <f ca="1" t="shared" si="3"/>
        <v>1211</v>
      </c>
      <c r="J477" s="965" t="s">
        <v>629</v>
      </c>
      <c r="K477" s="360">
        <v>42697</v>
      </c>
      <c r="L477" s="284"/>
      <c r="M477" s="361" t="s">
        <v>6322</v>
      </c>
      <c r="N477" s="387" t="s">
        <v>662</v>
      </c>
      <c r="O477" s="387" t="s">
        <v>59</v>
      </c>
      <c r="P477" s="388">
        <v>42645</v>
      </c>
      <c r="Q477" s="44">
        <v>42686</v>
      </c>
      <c r="R477" s="273" t="s">
        <v>47</v>
      </c>
      <c r="S477" s="961" t="s">
        <v>668</v>
      </c>
      <c r="T477" s="194"/>
      <c r="U477" s="863"/>
      <c r="V477" s="863"/>
    </row>
    <row r="478" s="795" customFormat="1" ht="24.75" customHeight="1" spans="1:22">
      <c r="A478" s="35">
        <v>475</v>
      </c>
      <c r="B478" s="149"/>
      <c r="C478" s="1522" t="s">
        <v>6163</v>
      </c>
      <c r="D478" s="55" t="s">
        <v>6061</v>
      </c>
      <c r="E478" s="35">
        <v>279200</v>
      </c>
      <c r="F478" s="151" t="s">
        <v>6323</v>
      </c>
      <c r="G478" s="44">
        <v>42664</v>
      </c>
      <c r="H478" s="56">
        <v>42680</v>
      </c>
      <c r="I478" s="48">
        <f ca="1" t="shared" si="3"/>
        <v>1224</v>
      </c>
      <c r="J478" s="321" t="s">
        <v>629</v>
      </c>
      <c r="K478" s="314">
        <v>42671</v>
      </c>
      <c r="L478" s="166" t="s">
        <v>52</v>
      </c>
      <c r="M478" s="390" t="s">
        <v>6324</v>
      </c>
      <c r="N478" s="674" t="s">
        <v>675</v>
      </c>
      <c r="O478" s="674" t="s">
        <v>89</v>
      </c>
      <c r="P478" s="398">
        <v>42644</v>
      </c>
      <c r="Q478" s="44">
        <v>42665</v>
      </c>
      <c r="R478" s="674" t="s">
        <v>47</v>
      </c>
      <c r="S478" s="961" t="s">
        <v>668</v>
      </c>
      <c r="T478" s="194"/>
      <c r="U478" s="863"/>
      <c r="V478" s="863"/>
    </row>
    <row r="479" s="795" customFormat="1" ht="24.75" customHeight="1" spans="1:22">
      <c r="A479" s="35">
        <v>476</v>
      </c>
      <c r="B479" s="149"/>
      <c r="C479" s="1521" t="s">
        <v>6060</v>
      </c>
      <c r="D479" s="55" t="s">
        <v>6061</v>
      </c>
      <c r="E479" s="35">
        <v>259200</v>
      </c>
      <c r="F479" s="151" t="s">
        <v>6325</v>
      </c>
      <c r="G479" s="44">
        <v>42664</v>
      </c>
      <c r="H479" s="56">
        <v>42680</v>
      </c>
      <c r="I479" s="48">
        <f ca="1" t="shared" si="3"/>
        <v>1224</v>
      </c>
      <c r="J479" s="321" t="s">
        <v>629</v>
      </c>
      <c r="K479" s="314">
        <v>42671</v>
      </c>
      <c r="L479" s="166"/>
      <c r="M479" s="390" t="s">
        <v>6326</v>
      </c>
      <c r="N479" s="674" t="s">
        <v>683</v>
      </c>
      <c r="O479" s="674" t="s">
        <v>84</v>
      </c>
      <c r="P479" s="398">
        <v>42623</v>
      </c>
      <c r="Q479" s="44">
        <v>42665</v>
      </c>
      <c r="R479" s="674" t="s">
        <v>47</v>
      </c>
      <c r="S479" s="961" t="s">
        <v>668</v>
      </c>
      <c r="T479" s="194"/>
      <c r="U479" s="863"/>
      <c r="V479" s="863"/>
    </row>
    <row r="480" s="795" customFormat="1" ht="24.75" customHeight="1" spans="1:22">
      <c r="A480" s="35">
        <v>477</v>
      </c>
      <c r="B480" s="149"/>
      <c r="C480" s="1521" t="s">
        <v>6067</v>
      </c>
      <c r="D480" s="43" t="s">
        <v>480</v>
      </c>
      <c r="E480" s="322">
        <v>310800</v>
      </c>
      <c r="F480" s="152" t="s">
        <v>6327</v>
      </c>
      <c r="G480" s="47">
        <v>42662</v>
      </c>
      <c r="H480" s="51">
        <v>42667</v>
      </c>
      <c r="I480" s="52">
        <f ca="1" t="shared" si="3"/>
        <v>1237</v>
      </c>
      <c r="J480" s="965" t="s">
        <v>629</v>
      </c>
      <c r="K480" s="360">
        <v>42697</v>
      </c>
      <c r="L480" s="166"/>
      <c r="M480" s="274" t="s">
        <v>6328</v>
      </c>
      <c r="N480" s="274" t="s">
        <v>6329</v>
      </c>
      <c r="O480" s="52" t="s">
        <v>641</v>
      </c>
      <c r="P480" s="281">
        <v>42687</v>
      </c>
      <c r="Q480" s="47">
        <v>42688</v>
      </c>
      <c r="R480" s="274" t="s">
        <v>47</v>
      </c>
      <c r="S480" s="968" t="s">
        <v>668</v>
      </c>
      <c r="T480" s="194"/>
      <c r="U480" s="863"/>
      <c r="V480" s="863"/>
    </row>
    <row r="481" s="795" customFormat="1" ht="24.75" customHeight="1" spans="1:22">
      <c r="A481" s="35">
        <v>478</v>
      </c>
      <c r="B481" s="149" t="s">
        <v>6330</v>
      </c>
      <c r="C481" s="1521" t="s">
        <v>6098</v>
      </c>
      <c r="D481" s="43" t="s">
        <v>480</v>
      </c>
      <c r="E481" s="322">
        <v>290800</v>
      </c>
      <c r="F481" s="152" t="s">
        <v>6331</v>
      </c>
      <c r="G481" s="47">
        <v>42683</v>
      </c>
      <c r="H481" s="51">
        <v>42693</v>
      </c>
      <c r="I481" s="52">
        <f ca="1" t="shared" si="3"/>
        <v>1211</v>
      </c>
      <c r="J481" s="965" t="s">
        <v>629</v>
      </c>
      <c r="K481" s="360">
        <v>42697</v>
      </c>
      <c r="L481" s="166"/>
      <c r="M481" s="361" t="s">
        <v>6332</v>
      </c>
      <c r="N481" s="387" t="s">
        <v>912</v>
      </c>
      <c r="O481" s="387" t="s">
        <v>59</v>
      </c>
      <c r="P481" s="756">
        <v>42687</v>
      </c>
      <c r="Q481" s="47">
        <v>42688</v>
      </c>
      <c r="R481" s="277" t="s">
        <v>47</v>
      </c>
      <c r="S481" s="968" t="s">
        <v>3420</v>
      </c>
      <c r="T481" s="194"/>
      <c r="U481" s="863"/>
      <c r="V481" s="863"/>
    </row>
    <row r="482" s="795" customFormat="1" ht="21" customHeight="1" spans="1:22">
      <c r="A482" s="35">
        <v>479</v>
      </c>
      <c r="B482" s="149"/>
      <c r="C482" s="824" t="s">
        <v>6150</v>
      </c>
      <c r="D482" s="43" t="s">
        <v>480</v>
      </c>
      <c r="E482" s="322">
        <v>234200</v>
      </c>
      <c r="F482" s="152" t="s">
        <v>6333</v>
      </c>
      <c r="G482" s="47">
        <v>42675</v>
      </c>
      <c r="H482" s="51">
        <v>42688</v>
      </c>
      <c r="I482" s="52">
        <f ca="1" t="shared" si="3"/>
        <v>1216</v>
      </c>
      <c r="J482" s="965" t="s">
        <v>629</v>
      </c>
      <c r="K482" s="360">
        <v>42697</v>
      </c>
      <c r="L482" s="284" t="s">
        <v>52</v>
      </c>
      <c r="M482" s="274" t="s">
        <v>6334</v>
      </c>
      <c r="N482" s="274" t="s">
        <v>114</v>
      </c>
      <c r="O482" s="48" t="s">
        <v>59</v>
      </c>
      <c r="P482" s="283">
        <v>42644</v>
      </c>
      <c r="Q482" s="44">
        <v>42675</v>
      </c>
      <c r="R482" s="273" t="s">
        <v>106</v>
      </c>
      <c r="S482" s="961" t="s">
        <v>3420</v>
      </c>
      <c r="T482" s="194"/>
      <c r="U482" s="863"/>
      <c r="V482" s="863"/>
    </row>
    <row r="483" s="795" customFormat="1" ht="24.75" customHeight="1" spans="1:22">
      <c r="A483" s="35">
        <v>480</v>
      </c>
      <c r="B483" s="149"/>
      <c r="C483" s="1521" t="s">
        <v>6060</v>
      </c>
      <c r="D483" s="43" t="s">
        <v>6335</v>
      </c>
      <c r="E483" s="322">
        <v>259200</v>
      </c>
      <c r="F483" s="152" t="s">
        <v>6336</v>
      </c>
      <c r="G483" s="47">
        <v>42671</v>
      </c>
      <c r="H483" s="51">
        <v>42688</v>
      </c>
      <c r="I483" s="52">
        <f ca="1" t="shared" si="3"/>
        <v>1216</v>
      </c>
      <c r="J483" s="965" t="s">
        <v>629</v>
      </c>
      <c r="K483" s="360">
        <v>42697</v>
      </c>
      <c r="L483" s="166"/>
      <c r="M483" s="361" t="s">
        <v>6337</v>
      </c>
      <c r="N483" s="387" t="s">
        <v>114</v>
      </c>
      <c r="O483" s="387" t="s">
        <v>59</v>
      </c>
      <c r="P483" s="388">
        <v>42603</v>
      </c>
      <c r="Q483" s="47">
        <v>42672</v>
      </c>
      <c r="R483" s="387" t="s">
        <v>47</v>
      </c>
      <c r="S483" s="968" t="s">
        <v>3420</v>
      </c>
      <c r="T483" s="194"/>
      <c r="U483" s="863"/>
      <c r="V483" s="863"/>
    </row>
    <row r="484" s="795" customFormat="1" ht="24.75" customHeight="1" spans="1:22">
      <c r="A484" s="35">
        <v>481</v>
      </c>
      <c r="B484" s="149" t="s">
        <v>6338</v>
      </c>
      <c r="C484" s="1522" t="s">
        <v>6314</v>
      </c>
      <c r="D484" s="43" t="s">
        <v>480</v>
      </c>
      <c r="E484" s="322">
        <v>329900</v>
      </c>
      <c r="F484" s="152" t="s">
        <v>6339</v>
      </c>
      <c r="G484" s="47">
        <v>42635</v>
      </c>
      <c r="H484" s="51">
        <v>42648</v>
      </c>
      <c r="I484" s="52">
        <f ca="1" t="shared" si="3"/>
        <v>1256</v>
      </c>
      <c r="J484" s="965" t="s">
        <v>629</v>
      </c>
      <c r="K484" s="360">
        <v>42726</v>
      </c>
      <c r="M484" s="274" t="s">
        <v>6340</v>
      </c>
      <c r="N484" s="274" t="s">
        <v>730</v>
      </c>
      <c r="O484" s="52" t="s">
        <v>59</v>
      </c>
      <c r="P484" s="281">
        <v>42698</v>
      </c>
      <c r="Q484" s="47">
        <v>42698</v>
      </c>
      <c r="R484" s="274" t="s">
        <v>106</v>
      </c>
      <c r="S484" s="968" t="s">
        <v>5528</v>
      </c>
      <c r="T484" s="194"/>
      <c r="U484" s="863"/>
      <c r="V484" s="863"/>
    </row>
    <row r="485" s="795" customFormat="1" ht="24.75" customHeight="1" spans="1:22">
      <c r="A485" s="35">
        <v>482</v>
      </c>
      <c r="B485" s="149"/>
      <c r="C485" s="1521" t="s">
        <v>6067</v>
      </c>
      <c r="D485" s="43" t="s">
        <v>608</v>
      </c>
      <c r="E485" s="322">
        <v>310800</v>
      </c>
      <c r="F485" s="152" t="s">
        <v>6341</v>
      </c>
      <c r="G485" s="47">
        <v>42644</v>
      </c>
      <c r="H485" s="51">
        <v>42653</v>
      </c>
      <c r="I485" s="52">
        <f ca="1" t="shared" si="3"/>
        <v>1251</v>
      </c>
      <c r="J485" s="965" t="s">
        <v>629</v>
      </c>
      <c r="K485" s="360">
        <v>42665</v>
      </c>
      <c r="L485" s="166" t="s">
        <v>52</v>
      </c>
      <c r="M485" s="43" t="s">
        <v>6342</v>
      </c>
      <c r="N485" s="274" t="s">
        <v>743</v>
      </c>
      <c r="O485" s="52" t="s">
        <v>744</v>
      </c>
      <c r="P485" s="281">
        <v>42662</v>
      </c>
      <c r="Q485" s="47">
        <v>42663</v>
      </c>
      <c r="R485" s="274" t="s">
        <v>47</v>
      </c>
      <c r="S485" s="968" t="s">
        <v>680</v>
      </c>
      <c r="T485" s="194"/>
      <c r="U485" s="863"/>
      <c r="V485" s="863"/>
    </row>
    <row r="486" s="795" customFormat="1" ht="24.75" customHeight="1" spans="1:22">
      <c r="A486" s="35">
        <v>483</v>
      </c>
      <c r="B486" s="149"/>
      <c r="C486" s="1521" t="s">
        <v>6098</v>
      </c>
      <c r="D486" s="43" t="s">
        <v>6343</v>
      </c>
      <c r="E486" s="322">
        <v>290800</v>
      </c>
      <c r="F486" s="152" t="s">
        <v>6344</v>
      </c>
      <c r="G486" s="47">
        <v>42686</v>
      </c>
      <c r="H486" s="51">
        <v>42693</v>
      </c>
      <c r="I486" s="52">
        <f ca="1" t="shared" si="3"/>
        <v>1211</v>
      </c>
      <c r="J486" s="965" t="s">
        <v>629</v>
      </c>
      <c r="K486" s="314">
        <v>42700</v>
      </c>
      <c r="L486" s="166"/>
      <c r="M486" s="277" t="s">
        <v>6345</v>
      </c>
      <c r="N486" s="277" t="s">
        <v>730</v>
      </c>
      <c r="O486" s="52" t="s">
        <v>59</v>
      </c>
      <c r="P486" s="756">
        <v>42700</v>
      </c>
      <c r="Q486" s="47">
        <v>42700</v>
      </c>
      <c r="R486" s="277" t="s">
        <v>106</v>
      </c>
      <c r="S486" s="968" t="s">
        <v>686</v>
      </c>
      <c r="T486" s="194"/>
      <c r="U486" s="863"/>
      <c r="V486" s="863"/>
    </row>
    <row r="487" s="795" customFormat="1" ht="24.75" customHeight="1" spans="1:22">
      <c r="A487" s="35">
        <v>484</v>
      </c>
      <c r="B487" s="149" t="s">
        <v>6330</v>
      </c>
      <c r="C487" s="1521" t="s">
        <v>6098</v>
      </c>
      <c r="D487" s="43" t="s">
        <v>6343</v>
      </c>
      <c r="E487" s="322">
        <v>290800</v>
      </c>
      <c r="F487" s="1010" t="s">
        <v>6346</v>
      </c>
      <c r="G487" s="47">
        <v>42678</v>
      </c>
      <c r="H487" s="51">
        <v>42685</v>
      </c>
      <c r="I487" s="52">
        <f ca="1" t="shared" si="3"/>
        <v>1219</v>
      </c>
      <c r="J487" s="965" t="s">
        <v>629</v>
      </c>
      <c r="K487" s="314">
        <v>42700</v>
      </c>
      <c r="L487" s="166" t="s">
        <v>52</v>
      </c>
      <c r="M487" s="277" t="s">
        <v>6347</v>
      </c>
      <c r="N487" s="277" t="s">
        <v>736</v>
      </c>
      <c r="O487" s="52" t="s">
        <v>89</v>
      </c>
      <c r="P487" s="756">
        <v>42697</v>
      </c>
      <c r="Q487" s="47">
        <v>42697</v>
      </c>
      <c r="R487" s="277" t="s">
        <v>47</v>
      </c>
      <c r="S487" s="968" t="s">
        <v>692</v>
      </c>
      <c r="T487" s="194"/>
      <c r="U487" s="863"/>
      <c r="V487" s="863"/>
    </row>
    <row r="488" s="795" customFormat="1" ht="24.75" customHeight="1" spans="1:22">
      <c r="A488" s="35">
        <v>485</v>
      </c>
      <c r="B488" s="149" t="s">
        <v>6162</v>
      </c>
      <c r="C488" s="1522" t="s">
        <v>6163</v>
      </c>
      <c r="D488" s="43" t="s">
        <v>6124</v>
      </c>
      <c r="E488" s="322">
        <v>279200</v>
      </c>
      <c r="F488" s="1010" t="s">
        <v>6348</v>
      </c>
      <c r="G488" s="47">
        <v>42631</v>
      </c>
      <c r="H488" s="51">
        <v>42639</v>
      </c>
      <c r="I488" s="52">
        <f ca="1" t="shared" si="3"/>
        <v>1265</v>
      </c>
      <c r="J488" s="965" t="s">
        <v>6349</v>
      </c>
      <c r="K488" s="360">
        <v>42726</v>
      </c>
      <c r="L488" s="166" t="s">
        <v>52</v>
      </c>
      <c r="M488" s="361" t="s">
        <v>6350</v>
      </c>
      <c r="N488" s="387" t="s">
        <v>683</v>
      </c>
      <c r="O488" s="387" t="s">
        <v>84</v>
      </c>
      <c r="P488" s="388">
        <v>42703</v>
      </c>
      <c r="Q488" s="47">
        <v>42703</v>
      </c>
      <c r="R488" s="274" t="s">
        <v>47</v>
      </c>
      <c r="S488" s="968" t="s">
        <v>701</v>
      </c>
      <c r="T488" s="194"/>
      <c r="U488" s="863"/>
      <c r="V488" s="863"/>
    </row>
    <row r="489" s="795" customFormat="1" ht="24.75" customHeight="1" spans="1:22">
      <c r="A489" s="35">
        <v>486</v>
      </c>
      <c r="B489" s="149" t="s">
        <v>6162</v>
      </c>
      <c r="C489" s="1522" t="s">
        <v>6163</v>
      </c>
      <c r="D489" s="43" t="s">
        <v>6061</v>
      </c>
      <c r="E489" s="322">
        <v>279200</v>
      </c>
      <c r="F489" s="1010" t="s">
        <v>6351</v>
      </c>
      <c r="G489" s="47">
        <v>42599</v>
      </c>
      <c r="H489" s="51">
        <v>42613</v>
      </c>
      <c r="I489" s="52">
        <f ca="1" t="shared" si="3"/>
        <v>1291</v>
      </c>
      <c r="J489" s="965" t="s">
        <v>6352</v>
      </c>
      <c r="K489" s="360">
        <v>42671</v>
      </c>
      <c r="L489" s="166" t="s">
        <v>52</v>
      </c>
      <c r="M489" s="361" t="s">
        <v>6353</v>
      </c>
      <c r="N489" s="387" t="s">
        <v>683</v>
      </c>
      <c r="O489" s="387" t="s">
        <v>84</v>
      </c>
      <c r="P489" s="388">
        <v>42673</v>
      </c>
      <c r="Q489" s="47">
        <v>42685</v>
      </c>
      <c r="R489" s="274" t="s">
        <v>47</v>
      </c>
      <c r="S489" s="968" t="s">
        <v>701</v>
      </c>
      <c r="T489" s="194"/>
      <c r="U489" s="863"/>
      <c r="V489" s="863"/>
    </row>
    <row r="490" s="795" customFormat="1" ht="24.75" customHeight="1" spans="1:21">
      <c r="A490" s="35">
        <v>487</v>
      </c>
      <c r="B490" s="149"/>
      <c r="C490" s="1521" t="s">
        <v>6060</v>
      </c>
      <c r="D490" s="43" t="s">
        <v>6061</v>
      </c>
      <c r="E490" s="322">
        <v>259200</v>
      </c>
      <c r="F490" s="152" t="s">
        <v>6354</v>
      </c>
      <c r="G490" s="47">
        <v>42699</v>
      </c>
      <c r="H490" s="51">
        <v>42711</v>
      </c>
      <c r="I490" s="52">
        <f ca="1" t="shared" si="3"/>
        <v>1193</v>
      </c>
      <c r="J490" s="965" t="s">
        <v>629</v>
      </c>
      <c r="K490" s="314">
        <v>42700</v>
      </c>
      <c r="L490" s="166"/>
      <c r="M490" s="361" t="s">
        <v>6355</v>
      </c>
      <c r="N490" s="387" t="s">
        <v>70</v>
      </c>
      <c r="O490" s="387" t="s">
        <v>84</v>
      </c>
      <c r="P490" s="388">
        <v>42644</v>
      </c>
      <c r="Q490" s="47">
        <v>42700</v>
      </c>
      <c r="R490" s="361" t="s">
        <v>47</v>
      </c>
      <c r="S490" s="968" t="s">
        <v>709</v>
      </c>
      <c r="T490" s="863"/>
      <c r="U490" s="863"/>
    </row>
    <row r="491" s="795" customFormat="1" ht="24.75" customHeight="1" spans="1:22">
      <c r="A491" s="35">
        <v>488</v>
      </c>
      <c r="B491" s="149"/>
      <c r="C491" s="1521" t="s">
        <v>6060</v>
      </c>
      <c r="D491" s="43" t="s">
        <v>6124</v>
      </c>
      <c r="E491" s="322">
        <v>259200</v>
      </c>
      <c r="F491" s="152" t="s">
        <v>6356</v>
      </c>
      <c r="G491" s="47">
        <v>42699</v>
      </c>
      <c r="H491" s="51">
        <v>42710</v>
      </c>
      <c r="I491" s="52">
        <f ca="1" t="shared" si="3"/>
        <v>1194</v>
      </c>
      <c r="J491" s="965" t="s">
        <v>629</v>
      </c>
      <c r="K491" s="360">
        <v>42726</v>
      </c>
      <c r="L491" s="166"/>
      <c r="M491" s="1533" t="s">
        <v>6357</v>
      </c>
      <c r="N491" s="361" t="s">
        <v>6358</v>
      </c>
      <c r="O491" s="361" t="s">
        <v>641</v>
      </c>
      <c r="P491" s="388">
        <v>42700</v>
      </c>
      <c r="Q491" s="47">
        <v>42700</v>
      </c>
      <c r="R491" s="361" t="s">
        <v>106</v>
      </c>
      <c r="S491" s="968" t="s">
        <v>706</v>
      </c>
      <c r="T491" s="194"/>
      <c r="U491" s="863"/>
      <c r="V491" s="863"/>
    </row>
    <row r="492" s="795" customFormat="1" ht="24.75" customHeight="1" spans="1:22">
      <c r="A492" s="35">
        <v>489</v>
      </c>
      <c r="B492" s="149" t="s">
        <v>6330</v>
      </c>
      <c r="C492" s="1521" t="s">
        <v>6098</v>
      </c>
      <c r="D492" s="43" t="s">
        <v>5873</v>
      </c>
      <c r="E492" s="322">
        <v>292900</v>
      </c>
      <c r="F492" s="152" t="s">
        <v>6359</v>
      </c>
      <c r="G492" s="47">
        <v>42691</v>
      </c>
      <c r="H492" s="51">
        <v>42703</v>
      </c>
      <c r="I492" s="52">
        <f ca="1" t="shared" si="3"/>
        <v>1201</v>
      </c>
      <c r="J492" s="965" t="s">
        <v>629</v>
      </c>
      <c r="K492" s="314">
        <v>42700</v>
      </c>
      <c r="L492" s="166"/>
      <c r="M492" s="361" t="s">
        <v>6360</v>
      </c>
      <c r="N492" s="361" t="s">
        <v>662</v>
      </c>
      <c r="O492" s="361" t="s">
        <v>59</v>
      </c>
      <c r="P492" s="756">
        <v>42698</v>
      </c>
      <c r="Q492" s="47">
        <v>42698</v>
      </c>
      <c r="R492" s="277" t="s">
        <v>47</v>
      </c>
      <c r="S492" s="968" t="s">
        <v>709</v>
      </c>
      <c r="T492" s="194"/>
      <c r="U492" s="863"/>
      <c r="V492" s="863"/>
    </row>
    <row r="493" s="795" customFormat="1" ht="24.75" customHeight="1" spans="1:22">
      <c r="A493" s="35">
        <v>490</v>
      </c>
      <c r="B493" s="149"/>
      <c r="C493" s="1521" t="s">
        <v>6060</v>
      </c>
      <c r="D493" s="43" t="s">
        <v>6061</v>
      </c>
      <c r="E493" s="322">
        <v>259200</v>
      </c>
      <c r="F493" s="152" t="s">
        <v>6361</v>
      </c>
      <c r="G493" s="47">
        <v>42698</v>
      </c>
      <c r="H493" s="51">
        <v>42713</v>
      </c>
      <c r="I493" s="52">
        <f ca="1" t="shared" si="3"/>
        <v>1191</v>
      </c>
      <c r="J493" s="965" t="s">
        <v>629</v>
      </c>
      <c r="K493" s="360">
        <v>42700</v>
      </c>
      <c r="L493" s="166"/>
      <c r="M493" s="361" t="s">
        <v>6362</v>
      </c>
      <c r="N493" s="361" t="s">
        <v>912</v>
      </c>
      <c r="O493" s="387" t="s">
        <v>5701</v>
      </c>
      <c r="P493" s="388">
        <v>42624</v>
      </c>
      <c r="Q493" s="47">
        <v>42698</v>
      </c>
      <c r="R493" s="387" t="s">
        <v>47</v>
      </c>
      <c r="S493" s="968" t="s">
        <v>712</v>
      </c>
      <c r="T493" s="194"/>
      <c r="U493" s="863"/>
      <c r="V493" s="863"/>
    </row>
    <row r="494" s="795" customFormat="1" ht="24.75" customHeight="1" spans="1:22">
      <c r="A494" s="35">
        <v>491</v>
      </c>
      <c r="B494" s="149"/>
      <c r="C494" s="1521" t="s">
        <v>6060</v>
      </c>
      <c r="D494" s="43" t="s">
        <v>6111</v>
      </c>
      <c r="E494" s="322">
        <v>259200</v>
      </c>
      <c r="F494" s="152" t="s">
        <v>6363</v>
      </c>
      <c r="G494" s="47">
        <v>42697</v>
      </c>
      <c r="H494" s="51">
        <v>42713</v>
      </c>
      <c r="I494" s="52">
        <f ca="1" t="shared" si="3"/>
        <v>1191</v>
      </c>
      <c r="J494" s="965" t="s">
        <v>629</v>
      </c>
      <c r="K494" s="360">
        <v>42726</v>
      </c>
      <c r="L494" s="166"/>
      <c r="M494" s="361" t="s">
        <v>6364</v>
      </c>
      <c r="N494" s="361" t="s">
        <v>114</v>
      </c>
      <c r="O494" s="361" t="s">
        <v>59</v>
      </c>
      <c r="P494" s="388">
        <v>42714</v>
      </c>
      <c r="Q494" s="47">
        <v>42715</v>
      </c>
      <c r="R494" s="361" t="s">
        <v>47</v>
      </c>
      <c r="S494" s="968" t="s">
        <v>709</v>
      </c>
      <c r="T494" s="194"/>
      <c r="U494" s="863"/>
      <c r="V494" s="863"/>
    </row>
    <row r="495" s="795" customFormat="1" ht="24.75" customHeight="1" spans="1:22">
      <c r="A495" s="35">
        <v>492</v>
      </c>
      <c r="B495" s="149"/>
      <c r="C495" s="1521" t="s">
        <v>6060</v>
      </c>
      <c r="D495" s="43" t="s">
        <v>6365</v>
      </c>
      <c r="E495" s="322">
        <v>259200</v>
      </c>
      <c r="F495" s="152" t="s">
        <v>6366</v>
      </c>
      <c r="G495" s="47">
        <v>42683</v>
      </c>
      <c r="H495" s="51">
        <v>42693</v>
      </c>
      <c r="I495" s="52">
        <f ca="1" t="shared" si="3"/>
        <v>1211</v>
      </c>
      <c r="J495" s="965" t="s">
        <v>629</v>
      </c>
      <c r="K495" s="360">
        <v>42726</v>
      </c>
      <c r="L495" s="166"/>
      <c r="M495" s="361" t="s">
        <v>6367</v>
      </c>
      <c r="N495" s="361" t="s">
        <v>916</v>
      </c>
      <c r="O495" s="361" t="s">
        <v>89</v>
      </c>
      <c r="P495" s="388">
        <v>42707</v>
      </c>
      <c r="Q495" s="47">
        <v>42707</v>
      </c>
      <c r="R495" s="361" t="s">
        <v>47</v>
      </c>
      <c r="S495" s="968" t="s">
        <v>597</v>
      </c>
      <c r="T495" s="194"/>
      <c r="U495" s="863"/>
      <c r="V495" s="863"/>
    </row>
    <row r="496" s="795" customFormat="1" ht="24.75" customHeight="1" spans="1:22">
      <c r="A496" s="35">
        <v>493</v>
      </c>
      <c r="B496" s="149" t="s">
        <v>6330</v>
      </c>
      <c r="C496" s="1521" t="s">
        <v>6098</v>
      </c>
      <c r="D496" s="43" t="s">
        <v>608</v>
      </c>
      <c r="E496" s="322">
        <v>290800</v>
      </c>
      <c r="F496" s="152" t="s">
        <v>6368</v>
      </c>
      <c r="G496" s="47">
        <v>42662</v>
      </c>
      <c r="H496" s="51">
        <v>42667</v>
      </c>
      <c r="I496" s="52">
        <f ca="1" t="shared" si="3"/>
        <v>1237</v>
      </c>
      <c r="J496" s="965" t="s">
        <v>629</v>
      </c>
      <c r="K496" s="360">
        <v>42726</v>
      </c>
      <c r="L496" s="166"/>
      <c r="M496" s="277" t="s">
        <v>6369</v>
      </c>
      <c r="N496" s="277" t="s">
        <v>662</v>
      </c>
      <c r="O496" s="52" t="s">
        <v>59</v>
      </c>
      <c r="P496" s="756">
        <v>42721</v>
      </c>
      <c r="Q496" s="47">
        <v>42721</v>
      </c>
      <c r="R496" s="277" t="s">
        <v>106</v>
      </c>
      <c r="S496" s="968" t="s">
        <v>2310</v>
      </c>
      <c r="T496" s="194"/>
      <c r="U496" s="863"/>
      <c r="V496" s="863"/>
    </row>
    <row r="497" s="796" customFormat="1" ht="24.75" customHeight="1" spans="1:22">
      <c r="A497" s="35">
        <v>494</v>
      </c>
      <c r="B497" s="821"/>
      <c r="C497" s="1521" t="s">
        <v>6060</v>
      </c>
      <c r="D497" s="43" t="s">
        <v>6238</v>
      </c>
      <c r="E497" s="322">
        <v>259200</v>
      </c>
      <c r="F497" s="152" t="s">
        <v>6370</v>
      </c>
      <c r="G497" s="47">
        <v>42698</v>
      </c>
      <c r="H497" s="51">
        <v>42718</v>
      </c>
      <c r="I497" s="52">
        <f ca="1" t="shared" si="3"/>
        <v>1186</v>
      </c>
      <c r="J497" s="965" t="s">
        <v>629</v>
      </c>
      <c r="K497" s="360">
        <v>42700</v>
      </c>
      <c r="L497" s="284"/>
      <c r="M497" s="361" t="s">
        <v>6371</v>
      </c>
      <c r="N497" s="387" t="s">
        <v>736</v>
      </c>
      <c r="O497" s="387" t="s">
        <v>89</v>
      </c>
      <c r="P497" s="388">
        <v>42686</v>
      </c>
      <c r="Q497" s="47">
        <v>42699</v>
      </c>
      <c r="R497" s="387" t="s">
        <v>47</v>
      </c>
      <c r="S497" s="968" t="s">
        <v>2310</v>
      </c>
      <c r="T497" s="263"/>
      <c r="U497" s="865"/>
      <c r="V497" s="865"/>
    </row>
    <row r="498" s="795" customFormat="1" ht="24.75" customHeight="1" spans="1:22">
      <c r="A498" s="35">
        <v>495</v>
      </c>
      <c r="B498" s="149" t="s">
        <v>6330</v>
      </c>
      <c r="C498" s="1521" t="s">
        <v>6098</v>
      </c>
      <c r="D498" s="43" t="s">
        <v>5873</v>
      </c>
      <c r="E498" s="322">
        <v>290800</v>
      </c>
      <c r="F498" s="152" t="s">
        <v>6372</v>
      </c>
      <c r="G498" s="47">
        <v>42697</v>
      </c>
      <c r="H498" s="51">
        <v>42713</v>
      </c>
      <c r="I498" s="52">
        <f ca="1" t="shared" si="3"/>
        <v>1191</v>
      </c>
      <c r="J498" s="965" t="s">
        <v>629</v>
      </c>
      <c r="K498" s="360">
        <v>42726</v>
      </c>
      <c r="L498" s="166"/>
      <c r="M498" s="361" t="s">
        <v>6373</v>
      </c>
      <c r="N498" s="361" t="s">
        <v>675</v>
      </c>
      <c r="O498" s="361" t="s">
        <v>89</v>
      </c>
      <c r="P498" s="756">
        <v>42710</v>
      </c>
      <c r="Q498" s="47">
        <v>42711</v>
      </c>
      <c r="R498" s="277" t="s">
        <v>47</v>
      </c>
      <c r="S498" s="968" t="s">
        <v>1402</v>
      </c>
      <c r="T498" s="194"/>
      <c r="U498" s="863"/>
      <c r="V498" s="863"/>
    </row>
    <row r="499" s="795" customFormat="1" ht="24.75" customHeight="1" spans="1:22">
      <c r="A499" s="35">
        <v>496</v>
      </c>
      <c r="B499" s="149"/>
      <c r="C499" s="1521" t="s">
        <v>6067</v>
      </c>
      <c r="D499" s="43" t="s">
        <v>480</v>
      </c>
      <c r="E499" s="322">
        <v>310800</v>
      </c>
      <c r="F499" s="152" t="s">
        <v>6374</v>
      </c>
      <c r="G499" s="47">
        <v>42700</v>
      </c>
      <c r="H499" s="51">
        <v>42714</v>
      </c>
      <c r="I499" s="52">
        <f ca="1" t="shared" si="3"/>
        <v>1190</v>
      </c>
      <c r="J499" s="965" t="s">
        <v>629</v>
      </c>
      <c r="K499" s="360">
        <v>42730</v>
      </c>
      <c r="L499" s="166"/>
      <c r="M499" s="43" t="s">
        <v>6375</v>
      </c>
      <c r="N499" s="274" t="s">
        <v>736</v>
      </c>
      <c r="O499" s="52" t="s">
        <v>89</v>
      </c>
      <c r="P499" s="281">
        <v>42723</v>
      </c>
      <c r="Q499" s="47">
        <v>42723</v>
      </c>
      <c r="R499" s="274" t="s">
        <v>106</v>
      </c>
      <c r="S499" s="968" t="s">
        <v>611</v>
      </c>
      <c r="T499" s="194"/>
      <c r="U499" s="863"/>
      <c r="V499" s="863"/>
    </row>
    <row r="500" s="796" customFormat="1" ht="24.75" customHeight="1" spans="1:22">
      <c r="A500" s="35">
        <v>497</v>
      </c>
      <c r="B500" s="821"/>
      <c r="C500" s="1521" t="s">
        <v>6060</v>
      </c>
      <c r="D500" s="43" t="s">
        <v>6061</v>
      </c>
      <c r="E500" s="322">
        <v>259200</v>
      </c>
      <c r="F500" s="152" t="s">
        <v>6376</v>
      </c>
      <c r="G500" s="47">
        <v>42719</v>
      </c>
      <c r="H500" s="51">
        <v>42729</v>
      </c>
      <c r="I500" s="52">
        <f ca="1" t="shared" si="3"/>
        <v>1175</v>
      </c>
      <c r="J500" s="965" t="s">
        <v>629</v>
      </c>
      <c r="K500" s="360">
        <v>42730</v>
      </c>
      <c r="L500" s="284"/>
      <c r="M500" s="1534" t="s">
        <v>6377</v>
      </c>
      <c r="N500" s="1534" t="s">
        <v>225</v>
      </c>
      <c r="O500" s="1534" t="s">
        <v>89</v>
      </c>
      <c r="P500" s="1535">
        <v>42721</v>
      </c>
      <c r="Q500" s="1536">
        <v>42721</v>
      </c>
      <c r="R500" s="1534" t="s">
        <v>47</v>
      </c>
      <c r="S500" s="968" t="s">
        <v>731</v>
      </c>
      <c r="T500" s="263"/>
      <c r="U500" s="865"/>
      <c r="V500" s="865"/>
    </row>
    <row r="501" s="796" customFormat="1" ht="24.75" customHeight="1" spans="1:22">
      <c r="A501" s="35">
        <v>498</v>
      </c>
      <c r="B501" s="821"/>
      <c r="C501" s="1521" t="s">
        <v>6060</v>
      </c>
      <c r="D501" s="43" t="s">
        <v>6061</v>
      </c>
      <c r="E501" s="322">
        <v>259200</v>
      </c>
      <c r="F501" s="152" t="s">
        <v>6378</v>
      </c>
      <c r="G501" s="47">
        <v>42719</v>
      </c>
      <c r="H501" s="51">
        <v>42729</v>
      </c>
      <c r="I501" s="52">
        <f ca="1" t="shared" si="3"/>
        <v>1175</v>
      </c>
      <c r="J501" s="965" t="s">
        <v>629</v>
      </c>
      <c r="K501" s="360">
        <v>42746</v>
      </c>
      <c r="L501" s="284"/>
      <c r="M501" s="361" t="s">
        <v>6379</v>
      </c>
      <c r="N501" s="361" t="s">
        <v>662</v>
      </c>
      <c r="O501" s="361" t="s">
        <v>59</v>
      </c>
      <c r="P501" s="388">
        <v>42734</v>
      </c>
      <c r="Q501" s="47">
        <v>42734</v>
      </c>
      <c r="R501" s="361" t="s">
        <v>47</v>
      </c>
      <c r="S501" s="968" t="s">
        <v>756</v>
      </c>
      <c r="T501" s="263"/>
      <c r="U501" s="865"/>
      <c r="V501" s="865"/>
    </row>
    <row r="502" s="795" customFormat="1" ht="24.75" customHeight="1" spans="1:22">
      <c r="A502" s="35">
        <v>499</v>
      </c>
      <c r="B502" s="149" t="s">
        <v>6162</v>
      </c>
      <c r="C502" s="1522" t="s">
        <v>6163</v>
      </c>
      <c r="D502" s="43" t="s">
        <v>6061</v>
      </c>
      <c r="E502" s="322">
        <v>279200</v>
      </c>
      <c r="F502" s="152" t="s">
        <v>6380</v>
      </c>
      <c r="G502" s="47">
        <v>42719</v>
      </c>
      <c r="H502" s="51">
        <v>42733</v>
      </c>
      <c r="I502" s="52">
        <f ca="1" t="shared" si="3"/>
        <v>1171</v>
      </c>
      <c r="J502" s="965" t="s">
        <v>629</v>
      </c>
      <c r="K502" s="360">
        <v>42730</v>
      </c>
      <c r="L502" s="166"/>
      <c r="M502" s="361" t="s">
        <v>506</v>
      </c>
      <c r="N502" s="361" t="s">
        <v>675</v>
      </c>
      <c r="O502" s="361" t="s">
        <v>89</v>
      </c>
      <c r="P502" s="388">
        <v>42728</v>
      </c>
      <c r="Q502" s="47">
        <v>42729</v>
      </c>
      <c r="R502" s="361" t="s">
        <v>47</v>
      </c>
      <c r="S502" s="968" t="s">
        <v>756</v>
      </c>
      <c r="T502" s="194"/>
      <c r="U502" s="863"/>
      <c r="V502" s="863"/>
    </row>
    <row r="503" s="795" customFormat="1" ht="24.75" customHeight="1" spans="1:22">
      <c r="A503" s="35">
        <v>500</v>
      </c>
      <c r="B503" s="149" t="s">
        <v>6162</v>
      </c>
      <c r="C503" s="1522" t="s">
        <v>6163</v>
      </c>
      <c r="D503" s="43" t="s">
        <v>6335</v>
      </c>
      <c r="E503" s="322">
        <v>279200</v>
      </c>
      <c r="F503" s="152" t="s">
        <v>6381</v>
      </c>
      <c r="G503" s="47">
        <v>42711</v>
      </c>
      <c r="H503" s="51">
        <v>42722</v>
      </c>
      <c r="I503" s="52">
        <f ca="1" t="shared" ref="I503:I566" si="4">TODAY()-H503</f>
        <v>1182</v>
      </c>
      <c r="J503" s="965" t="s">
        <v>629</v>
      </c>
      <c r="K503" s="314">
        <v>42730</v>
      </c>
      <c r="L503" s="166" t="s">
        <v>52</v>
      </c>
      <c r="M503" s="361" t="s">
        <v>6382</v>
      </c>
      <c r="N503" s="361" t="s">
        <v>6214</v>
      </c>
      <c r="O503" s="361" t="s">
        <v>783</v>
      </c>
      <c r="P503" s="388">
        <v>42715</v>
      </c>
      <c r="Q503" s="47">
        <v>42715</v>
      </c>
      <c r="R503" s="361" t="s">
        <v>47</v>
      </c>
      <c r="S503" s="968" t="s">
        <v>761</v>
      </c>
      <c r="T503" s="194"/>
      <c r="U503" s="863"/>
      <c r="V503" s="863"/>
    </row>
    <row r="504" s="795" customFormat="1" ht="24.75" customHeight="1" spans="1:22">
      <c r="A504" s="35">
        <v>501</v>
      </c>
      <c r="B504" s="149"/>
      <c r="C504" s="1521" t="s">
        <v>6067</v>
      </c>
      <c r="D504" s="43" t="s">
        <v>480</v>
      </c>
      <c r="E504" s="322">
        <v>310800</v>
      </c>
      <c r="F504" s="152" t="s">
        <v>6383</v>
      </c>
      <c r="G504" s="47">
        <v>42700</v>
      </c>
      <c r="H504" s="51">
        <v>42710</v>
      </c>
      <c r="I504" s="52">
        <f ca="1" t="shared" si="4"/>
        <v>1194</v>
      </c>
      <c r="J504" s="965" t="s">
        <v>629</v>
      </c>
      <c r="K504" s="360">
        <v>42746</v>
      </c>
      <c r="L504" s="166"/>
      <c r="M504" s="43" t="s">
        <v>6384</v>
      </c>
      <c r="N504" s="274" t="s">
        <v>6385</v>
      </c>
      <c r="O504" s="52" t="s">
        <v>744</v>
      </c>
      <c r="P504" s="281">
        <v>42743</v>
      </c>
      <c r="Q504" s="47">
        <v>42743</v>
      </c>
      <c r="R504" s="274" t="s">
        <v>106</v>
      </c>
      <c r="S504" s="968" t="s">
        <v>1459</v>
      </c>
      <c r="T504" s="194"/>
      <c r="U504" s="863"/>
      <c r="V504" s="863"/>
    </row>
    <row r="505" s="796" customFormat="1" ht="24.75" customHeight="1" spans="1:22">
      <c r="A505" s="35">
        <v>502</v>
      </c>
      <c r="B505" s="821"/>
      <c r="C505" s="1521" t="s">
        <v>6060</v>
      </c>
      <c r="D505" s="43" t="s">
        <v>6124</v>
      </c>
      <c r="E505" s="322">
        <v>259200</v>
      </c>
      <c r="F505" s="152" t="s">
        <v>6386</v>
      </c>
      <c r="G505" s="47">
        <v>42719</v>
      </c>
      <c r="H505" s="51">
        <v>42733</v>
      </c>
      <c r="I505" s="52">
        <f ca="1" t="shared" si="4"/>
        <v>1171</v>
      </c>
      <c r="J505" s="965" t="s">
        <v>629</v>
      </c>
      <c r="K505" s="360">
        <v>42749</v>
      </c>
      <c r="L505" s="284"/>
      <c r="M505" s="361" t="s">
        <v>6387</v>
      </c>
      <c r="N505" s="361" t="s">
        <v>657</v>
      </c>
      <c r="O505" s="361" t="s">
        <v>84</v>
      </c>
      <c r="P505" s="388">
        <v>42738</v>
      </c>
      <c r="Q505" s="47">
        <v>42738</v>
      </c>
      <c r="R505" s="361" t="s">
        <v>106</v>
      </c>
      <c r="S505" s="968" t="s">
        <v>1459</v>
      </c>
      <c r="T505" s="263"/>
      <c r="U505" s="865"/>
      <c r="V505" s="865"/>
    </row>
    <row r="506" s="795" customFormat="1" ht="24.75" customHeight="1" spans="1:22">
      <c r="A506" s="35">
        <v>503</v>
      </c>
      <c r="B506" s="149" t="s">
        <v>6388</v>
      </c>
      <c r="C506" s="1522" t="s">
        <v>6389</v>
      </c>
      <c r="D506" s="43" t="s">
        <v>6390</v>
      </c>
      <c r="E506" s="322">
        <v>329900</v>
      </c>
      <c r="F506" s="152" t="s">
        <v>6391</v>
      </c>
      <c r="G506" s="47">
        <v>42481</v>
      </c>
      <c r="H506" s="51">
        <v>42489</v>
      </c>
      <c r="I506" s="52">
        <f ca="1" t="shared" si="4"/>
        <v>1415</v>
      </c>
      <c r="J506" s="965" t="s">
        <v>6109</v>
      </c>
      <c r="K506" s="360">
        <v>42487</v>
      </c>
      <c r="L506" s="166" t="s">
        <v>52</v>
      </c>
      <c r="M506" s="274" t="s">
        <v>6392</v>
      </c>
      <c r="N506" s="274" t="s">
        <v>657</v>
      </c>
      <c r="O506" s="52" t="s">
        <v>84</v>
      </c>
      <c r="P506" s="281">
        <v>42733</v>
      </c>
      <c r="Q506" s="47">
        <v>42733</v>
      </c>
      <c r="R506" s="274" t="s">
        <v>47</v>
      </c>
      <c r="S506" s="968" t="s">
        <v>6393</v>
      </c>
      <c r="T506" s="194"/>
      <c r="U506" s="863"/>
      <c r="V506" s="863"/>
    </row>
    <row r="507" s="796" customFormat="1" ht="24.75" customHeight="1" spans="1:22">
      <c r="A507" s="35">
        <v>504</v>
      </c>
      <c r="B507" s="821"/>
      <c r="C507" s="1521" t="s">
        <v>6060</v>
      </c>
      <c r="D507" s="43" t="s">
        <v>6061</v>
      </c>
      <c r="E507" s="322">
        <v>259200</v>
      </c>
      <c r="F507" s="152" t="s">
        <v>6394</v>
      </c>
      <c r="G507" s="47">
        <v>42736</v>
      </c>
      <c r="H507" s="51">
        <v>42744</v>
      </c>
      <c r="I507" s="52">
        <f ca="1" t="shared" si="4"/>
        <v>1160</v>
      </c>
      <c r="J507" s="965" t="s">
        <v>629</v>
      </c>
      <c r="K507" s="360">
        <v>42753</v>
      </c>
      <c r="L507" s="284"/>
      <c r="M507" s="361" t="s">
        <v>6395</v>
      </c>
      <c r="N507" s="361" t="s">
        <v>916</v>
      </c>
      <c r="O507" s="361" t="s">
        <v>89</v>
      </c>
      <c r="P507" s="388">
        <v>42743</v>
      </c>
      <c r="Q507" s="47">
        <v>42744</v>
      </c>
      <c r="R507" s="361" t="s">
        <v>47</v>
      </c>
      <c r="S507" s="968" t="s">
        <v>788</v>
      </c>
      <c r="T507" s="263"/>
      <c r="U507" s="865"/>
      <c r="V507" s="865"/>
    </row>
    <row r="508" s="796" customFormat="1" ht="24.75" customHeight="1" spans="1:22">
      <c r="A508" s="35">
        <v>505</v>
      </c>
      <c r="B508" s="821"/>
      <c r="C508" s="1075" t="s">
        <v>6060</v>
      </c>
      <c r="D508" s="43" t="s">
        <v>6061</v>
      </c>
      <c r="E508" s="43">
        <v>259200</v>
      </c>
      <c r="F508" s="407" t="s">
        <v>6396</v>
      </c>
      <c r="G508" s="47">
        <v>42741</v>
      </c>
      <c r="H508" s="51">
        <v>42752</v>
      </c>
      <c r="I508" s="52">
        <f ca="1" t="shared" si="4"/>
        <v>1152</v>
      </c>
      <c r="J508" s="959" t="s">
        <v>629</v>
      </c>
      <c r="K508" s="338">
        <v>42755</v>
      </c>
      <c r="L508" s="284"/>
      <c r="M508" s="52" t="s">
        <v>6397</v>
      </c>
      <c r="N508" s="52" t="s">
        <v>698</v>
      </c>
      <c r="O508" s="52" t="s">
        <v>59</v>
      </c>
      <c r="P508" s="47">
        <v>42773</v>
      </c>
      <c r="Q508" s="47">
        <v>42773</v>
      </c>
      <c r="R508" s="52" t="s">
        <v>47</v>
      </c>
      <c r="S508" s="968" t="s">
        <v>809</v>
      </c>
      <c r="T508" s="263"/>
      <c r="U508" s="865"/>
      <c r="V508" s="865"/>
    </row>
    <row r="509" s="795" customFormat="1" ht="24.75" customHeight="1" spans="1:22">
      <c r="A509" s="35">
        <v>506</v>
      </c>
      <c r="B509" s="149"/>
      <c r="C509" s="1075" t="s">
        <v>6060</v>
      </c>
      <c r="D509" s="55" t="s">
        <v>6061</v>
      </c>
      <c r="E509" s="55">
        <v>259200</v>
      </c>
      <c r="F509" s="407" t="s">
        <v>6398</v>
      </c>
      <c r="G509" s="44">
        <v>42741</v>
      </c>
      <c r="H509" s="56">
        <v>42750</v>
      </c>
      <c r="I509" s="48">
        <f ca="1" t="shared" si="4"/>
        <v>1154</v>
      </c>
      <c r="J509" s="688" t="s">
        <v>629</v>
      </c>
      <c r="K509" s="338">
        <v>42755</v>
      </c>
      <c r="L509" s="284"/>
      <c r="M509" s="52" t="s">
        <v>6399</v>
      </c>
      <c r="N509" s="52" t="s">
        <v>662</v>
      </c>
      <c r="O509" s="52" t="s">
        <v>59</v>
      </c>
      <c r="P509" s="47">
        <v>42771</v>
      </c>
      <c r="Q509" s="47">
        <v>42771</v>
      </c>
      <c r="R509" s="52" t="s">
        <v>47</v>
      </c>
      <c r="S509" s="961" t="s">
        <v>809</v>
      </c>
      <c r="T509" s="194"/>
      <c r="U509" s="863"/>
      <c r="V509" s="863"/>
    </row>
    <row r="510" s="796" customFormat="1" ht="24.75" customHeight="1" spans="1:22">
      <c r="A510" s="35">
        <v>507</v>
      </c>
      <c r="B510" s="821"/>
      <c r="C510" s="1075" t="s">
        <v>6060</v>
      </c>
      <c r="D510" s="43" t="s">
        <v>6061</v>
      </c>
      <c r="E510" s="43">
        <v>259200</v>
      </c>
      <c r="F510" s="407" t="s">
        <v>6400</v>
      </c>
      <c r="G510" s="47">
        <v>42741</v>
      </c>
      <c r="H510" s="51">
        <v>42752</v>
      </c>
      <c r="I510" s="52">
        <f ca="1" t="shared" si="4"/>
        <v>1152</v>
      </c>
      <c r="J510" s="959" t="s">
        <v>629</v>
      </c>
      <c r="K510" s="338">
        <v>42786</v>
      </c>
      <c r="L510" s="284"/>
      <c r="M510" s="52" t="s">
        <v>6401</v>
      </c>
      <c r="N510" s="52" t="s">
        <v>662</v>
      </c>
      <c r="O510" s="52" t="s">
        <v>59</v>
      </c>
      <c r="P510" s="47">
        <v>42780</v>
      </c>
      <c r="Q510" s="47">
        <v>42780</v>
      </c>
      <c r="R510" s="52" t="s">
        <v>106</v>
      </c>
      <c r="S510" s="968" t="s">
        <v>813</v>
      </c>
      <c r="T510" s="263"/>
      <c r="U510" s="865"/>
      <c r="V510" s="865"/>
    </row>
    <row r="511" s="796" customFormat="1" ht="24.75" customHeight="1" spans="1:22">
      <c r="A511" s="35">
        <v>508</v>
      </c>
      <c r="B511" s="821"/>
      <c r="C511" s="1075" t="s">
        <v>6067</v>
      </c>
      <c r="D511" s="43" t="s">
        <v>5873</v>
      </c>
      <c r="E511" s="43">
        <v>310800</v>
      </c>
      <c r="F511" s="1027" t="s">
        <v>6402</v>
      </c>
      <c r="G511" s="47">
        <v>42710</v>
      </c>
      <c r="H511" s="51">
        <v>42718</v>
      </c>
      <c r="I511" s="52">
        <f ca="1" t="shared" si="4"/>
        <v>1186</v>
      </c>
      <c r="J511" s="959" t="s">
        <v>629</v>
      </c>
      <c r="K511" s="338">
        <v>42786</v>
      </c>
      <c r="L511" s="284" t="s">
        <v>52</v>
      </c>
      <c r="M511" s="43" t="s">
        <v>6403</v>
      </c>
      <c r="N511" s="274" t="s">
        <v>45</v>
      </c>
      <c r="O511" s="52" t="s">
        <v>89</v>
      </c>
      <c r="P511" s="732">
        <v>42778</v>
      </c>
      <c r="Q511" s="47">
        <v>42779</v>
      </c>
      <c r="R511" s="274" t="s">
        <v>47</v>
      </c>
      <c r="S511" s="968" t="s">
        <v>6404</v>
      </c>
      <c r="T511" s="263"/>
      <c r="U511" s="865"/>
      <c r="V511" s="865"/>
    </row>
    <row r="512" s="795" customFormat="1" ht="24.75" customHeight="1" spans="1:22">
      <c r="A512" s="35">
        <v>509</v>
      </c>
      <c r="B512" s="149"/>
      <c r="C512" s="1075" t="s">
        <v>6060</v>
      </c>
      <c r="D512" s="55" t="s">
        <v>6061</v>
      </c>
      <c r="E512" s="55">
        <v>259200</v>
      </c>
      <c r="F512" s="407" t="s">
        <v>6405</v>
      </c>
      <c r="G512" s="44">
        <v>42741</v>
      </c>
      <c r="H512" s="56">
        <v>42750</v>
      </c>
      <c r="I512" s="48">
        <f ca="1" t="shared" si="4"/>
        <v>1154</v>
      </c>
      <c r="J512" s="688" t="s">
        <v>629</v>
      </c>
      <c r="K512" s="338">
        <v>42755</v>
      </c>
      <c r="L512" s="284"/>
      <c r="M512" s="52" t="s">
        <v>6406</v>
      </c>
      <c r="N512" s="52" t="s">
        <v>657</v>
      </c>
      <c r="O512" s="52" t="s">
        <v>89</v>
      </c>
      <c r="P512" s="47">
        <v>42772</v>
      </c>
      <c r="Q512" s="47">
        <v>42772</v>
      </c>
      <c r="R512" s="52" t="s">
        <v>47</v>
      </c>
      <c r="S512" s="961" t="s">
        <v>825</v>
      </c>
      <c r="T512" s="194"/>
      <c r="U512" s="863"/>
      <c r="V512" s="863"/>
    </row>
    <row r="513" s="795" customFormat="1" ht="24.75" customHeight="1" spans="1:22">
      <c r="A513" s="35">
        <v>510</v>
      </c>
      <c r="B513" s="149"/>
      <c r="C513" s="1075" t="s">
        <v>6060</v>
      </c>
      <c r="D513" s="55" t="s">
        <v>6061</v>
      </c>
      <c r="E513" s="55">
        <v>259200</v>
      </c>
      <c r="F513" s="407" t="s">
        <v>6407</v>
      </c>
      <c r="G513" s="44">
        <v>42741</v>
      </c>
      <c r="H513" s="56">
        <v>42750</v>
      </c>
      <c r="I513" s="48">
        <f ca="1" t="shared" si="4"/>
        <v>1154</v>
      </c>
      <c r="J513" s="688" t="s">
        <v>629</v>
      </c>
      <c r="K513" s="338">
        <v>42791</v>
      </c>
      <c r="L513" s="284"/>
      <c r="M513" s="52" t="s">
        <v>6408</v>
      </c>
      <c r="N513" s="52" t="s">
        <v>695</v>
      </c>
      <c r="O513" s="52" t="s">
        <v>658</v>
      </c>
      <c r="P513" s="47">
        <v>42778</v>
      </c>
      <c r="Q513" s="47">
        <v>42778</v>
      </c>
      <c r="R513" s="52" t="s">
        <v>47</v>
      </c>
      <c r="S513" s="961" t="s">
        <v>6409</v>
      </c>
      <c r="T513" s="194"/>
      <c r="U513" s="863"/>
      <c r="V513" s="863"/>
    </row>
    <row r="514" s="796" customFormat="1" ht="24.75" customHeight="1" spans="1:19">
      <c r="A514" s="35">
        <v>511</v>
      </c>
      <c r="B514" s="821"/>
      <c r="C514" s="1075" t="s">
        <v>6060</v>
      </c>
      <c r="D514" s="43" t="s">
        <v>6061</v>
      </c>
      <c r="E514" s="43">
        <v>259200</v>
      </c>
      <c r="F514" s="43" t="s">
        <v>6410</v>
      </c>
      <c r="G514" s="47">
        <v>42741</v>
      </c>
      <c r="H514" s="51">
        <v>42752</v>
      </c>
      <c r="I514" s="52">
        <f ca="1" t="shared" si="4"/>
        <v>1152</v>
      </c>
      <c r="J514" s="959" t="s">
        <v>629</v>
      </c>
      <c r="K514" s="338">
        <v>42791</v>
      </c>
      <c r="L514" s="284"/>
      <c r="M514" s="52" t="s">
        <v>6411</v>
      </c>
      <c r="N514" s="52" t="s">
        <v>653</v>
      </c>
      <c r="O514" s="52" t="s">
        <v>84</v>
      </c>
      <c r="P514" s="47">
        <v>42784</v>
      </c>
      <c r="Q514" s="47">
        <v>42784</v>
      </c>
      <c r="R514" s="508" t="s">
        <v>47</v>
      </c>
      <c r="S514" s="969" t="s">
        <v>834</v>
      </c>
    </row>
    <row r="515" s="796" customFormat="1" ht="24.75" customHeight="1" spans="1:19">
      <c r="A515" s="35">
        <v>512</v>
      </c>
      <c r="B515" s="149" t="s">
        <v>6330</v>
      </c>
      <c r="C515" s="1075" t="s">
        <v>6098</v>
      </c>
      <c r="D515" s="43" t="s">
        <v>480</v>
      </c>
      <c r="E515" s="43">
        <v>290800</v>
      </c>
      <c r="F515" s="43" t="s">
        <v>6412</v>
      </c>
      <c r="G515" s="47">
        <v>42747</v>
      </c>
      <c r="H515" s="51">
        <v>42754</v>
      </c>
      <c r="I515" s="52">
        <f ca="1" t="shared" si="4"/>
        <v>1150</v>
      </c>
      <c r="J515" s="959" t="s">
        <v>629</v>
      </c>
      <c r="K515" s="338">
        <v>42813</v>
      </c>
      <c r="L515" s="284" t="s">
        <v>52</v>
      </c>
      <c r="M515" s="52" t="s">
        <v>6413</v>
      </c>
      <c r="N515" s="52" t="s">
        <v>45</v>
      </c>
      <c r="O515" s="52" t="s">
        <v>89</v>
      </c>
      <c r="P515" s="1537">
        <v>42793</v>
      </c>
      <c r="Q515" s="47">
        <v>42794</v>
      </c>
      <c r="R515" s="1542" t="s">
        <v>47</v>
      </c>
      <c r="S515" s="969" t="s">
        <v>1569</v>
      </c>
    </row>
    <row r="516" s="795" customFormat="1" ht="24.75" customHeight="1" spans="1:19">
      <c r="A516" s="35">
        <v>513</v>
      </c>
      <c r="B516" s="149" t="s">
        <v>6162</v>
      </c>
      <c r="C516" s="1089" t="s">
        <v>6163</v>
      </c>
      <c r="D516" s="43" t="s">
        <v>6134</v>
      </c>
      <c r="E516" s="43">
        <v>279200</v>
      </c>
      <c r="F516" s="43" t="s">
        <v>6414</v>
      </c>
      <c r="G516" s="47">
        <v>42744</v>
      </c>
      <c r="H516" s="51">
        <v>42753</v>
      </c>
      <c r="I516" s="52">
        <f ca="1" t="shared" si="4"/>
        <v>1151</v>
      </c>
      <c r="J516" s="959" t="s">
        <v>629</v>
      </c>
      <c r="K516" s="338">
        <v>42813</v>
      </c>
      <c r="L516" s="284"/>
      <c r="M516" s="52" t="s">
        <v>6415</v>
      </c>
      <c r="N516" s="52" t="s">
        <v>2116</v>
      </c>
      <c r="O516" s="52" t="s">
        <v>744</v>
      </c>
      <c r="P516" s="47">
        <v>42792</v>
      </c>
      <c r="Q516" s="47">
        <v>42792</v>
      </c>
      <c r="R516" s="508" t="s">
        <v>106</v>
      </c>
      <c r="S516" s="969" t="s">
        <v>1569</v>
      </c>
    </row>
    <row r="517" s="796" customFormat="1" ht="24.75" customHeight="1" spans="1:19">
      <c r="A517" s="35">
        <v>514</v>
      </c>
      <c r="B517" s="821"/>
      <c r="C517" s="1075" t="s">
        <v>6060</v>
      </c>
      <c r="D517" s="43" t="s">
        <v>6061</v>
      </c>
      <c r="E517" s="43">
        <v>259200</v>
      </c>
      <c r="F517" s="43" t="s">
        <v>6416</v>
      </c>
      <c r="G517" s="47">
        <v>42741</v>
      </c>
      <c r="H517" s="51">
        <v>42752</v>
      </c>
      <c r="I517" s="52">
        <f ca="1" t="shared" si="4"/>
        <v>1152</v>
      </c>
      <c r="J517" s="959" t="s">
        <v>629</v>
      </c>
      <c r="K517" s="338">
        <v>42791</v>
      </c>
      <c r="L517" s="284"/>
      <c r="M517" s="52" t="s">
        <v>6417</v>
      </c>
      <c r="N517" s="52" t="s">
        <v>730</v>
      </c>
      <c r="O517" s="52" t="s">
        <v>59</v>
      </c>
      <c r="P517" s="47">
        <v>42777</v>
      </c>
      <c r="Q517" s="47">
        <v>42777</v>
      </c>
      <c r="R517" s="508" t="s">
        <v>47</v>
      </c>
      <c r="S517" s="969" t="s">
        <v>855</v>
      </c>
    </row>
    <row r="518" s="795" customFormat="1" ht="24.75" customHeight="1" spans="1:19">
      <c r="A518" s="35">
        <v>515</v>
      </c>
      <c r="B518" s="149" t="s">
        <v>6162</v>
      </c>
      <c r="C518" s="1089" t="s">
        <v>6163</v>
      </c>
      <c r="D518" s="43" t="s">
        <v>6061</v>
      </c>
      <c r="E518" s="43">
        <v>279200</v>
      </c>
      <c r="F518" s="408" t="s">
        <v>6418</v>
      </c>
      <c r="G518" s="47">
        <v>42698</v>
      </c>
      <c r="H518" s="51">
        <v>42713</v>
      </c>
      <c r="I518" s="392">
        <f ca="1" t="shared" si="4"/>
        <v>1191</v>
      </c>
      <c r="J518" s="959" t="s">
        <v>629</v>
      </c>
      <c r="K518" s="338">
        <v>42730</v>
      </c>
      <c r="L518" s="284" t="s">
        <v>52</v>
      </c>
      <c r="M518" s="52" t="s">
        <v>6419</v>
      </c>
      <c r="N518" s="52" t="s">
        <v>730</v>
      </c>
      <c r="O518" s="52" t="s">
        <v>59</v>
      </c>
      <c r="P518" s="47">
        <v>42799</v>
      </c>
      <c r="Q518" s="47">
        <v>42800</v>
      </c>
      <c r="R518" s="508" t="s">
        <v>47</v>
      </c>
      <c r="S518" s="969" t="s">
        <v>859</v>
      </c>
    </row>
    <row r="519" s="796" customFormat="1" ht="24.75" customHeight="1" spans="1:19">
      <c r="A519" s="35">
        <v>516</v>
      </c>
      <c r="B519" s="149" t="s">
        <v>6330</v>
      </c>
      <c r="C519" s="1075" t="s">
        <v>6098</v>
      </c>
      <c r="D519" s="43" t="s">
        <v>5097</v>
      </c>
      <c r="E519" s="43">
        <v>290800</v>
      </c>
      <c r="F519" s="43" t="s">
        <v>6420</v>
      </c>
      <c r="G519" s="47">
        <v>42727</v>
      </c>
      <c r="H519" s="51">
        <v>42746</v>
      </c>
      <c r="I519" s="52">
        <f ca="1" t="shared" si="4"/>
        <v>1158</v>
      </c>
      <c r="J519" s="959" t="s">
        <v>629</v>
      </c>
      <c r="K519" s="338">
        <v>42813</v>
      </c>
      <c r="L519" s="284"/>
      <c r="M519" s="52" t="s">
        <v>6421</v>
      </c>
      <c r="N519" s="52" t="s">
        <v>6422</v>
      </c>
      <c r="O519" s="52" t="s">
        <v>308</v>
      </c>
      <c r="P519" s="47">
        <v>42804</v>
      </c>
      <c r="Q519" s="47">
        <v>42804</v>
      </c>
      <c r="R519" s="508" t="s">
        <v>106</v>
      </c>
      <c r="S519" s="969" t="s">
        <v>5988</v>
      </c>
    </row>
    <row r="520" s="796" customFormat="1" ht="24.75" customHeight="1" spans="1:19">
      <c r="A520" s="35">
        <v>517</v>
      </c>
      <c r="B520" s="821" t="s">
        <v>6423</v>
      </c>
      <c r="C520" s="1075" t="s">
        <v>6424</v>
      </c>
      <c r="D520" s="43" t="s">
        <v>6061</v>
      </c>
      <c r="E520" s="43">
        <v>264100</v>
      </c>
      <c r="F520" s="43" t="s">
        <v>6425</v>
      </c>
      <c r="G520" s="47">
        <v>42759</v>
      </c>
      <c r="H520" s="51">
        <v>42775</v>
      </c>
      <c r="I520" s="52">
        <f ca="1" t="shared" si="4"/>
        <v>1129</v>
      </c>
      <c r="J520" s="959" t="s">
        <v>629</v>
      </c>
      <c r="K520" s="338">
        <v>42813</v>
      </c>
      <c r="L520" s="284" t="s">
        <v>52</v>
      </c>
      <c r="M520" s="52" t="s">
        <v>6426</v>
      </c>
      <c r="N520" s="52" t="s">
        <v>2396</v>
      </c>
      <c r="O520" s="52" t="s">
        <v>744</v>
      </c>
      <c r="P520" s="47">
        <v>42804</v>
      </c>
      <c r="Q520" s="47">
        <v>42804</v>
      </c>
      <c r="R520" s="508" t="s">
        <v>47</v>
      </c>
      <c r="S520" s="969" t="s">
        <v>6427</v>
      </c>
    </row>
    <row r="521" s="795" customFormat="1" ht="24.75" customHeight="1" spans="1:19">
      <c r="A521" s="35">
        <v>518</v>
      </c>
      <c r="B521" s="149"/>
      <c r="C521" s="1075" t="s">
        <v>6060</v>
      </c>
      <c r="D521" s="55" t="s">
        <v>6061</v>
      </c>
      <c r="E521" s="55">
        <v>267700</v>
      </c>
      <c r="F521" s="43" t="s">
        <v>6428</v>
      </c>
      <c r="G521" s="44">
        <v>42741</v>
      </c>
      <c r="H521" s="56">
        <v>42750</v>
      </c>
      <c r="I521" s="48">
        <f ca="1" t="shared" si="4"/>
        <v>1154</v>
      </c>
      <c r="J521" s="688" t="s">
        <v>629</v>
      </c>
      <c r="K521" s="338">
        <v>42825</v>
      </c>
      <c r="L521" s="284"/>
      <c r="M521" s="52" t="s">
        <v>6429</v>
      </c>
      <c r="N521" s="52" t="s">
        <v>6430</v>
      </c>
      <c r="O521" s="52" t="s">
        <v>59</v>
      </c>
      <c r="P521" s="47">
        <v>43072</v>
      </c>
      <c r="Q521" s="47">
        <v>42777</v>
      </c>
      <c r="R521" s="508" t="s">
        <v>47</v>
      </c>
      <c r="S521" s="967" t="s">
        <v>1599</v>
      </c>
    </row>
    <row r="522" s="796" customFormat="1" ht="24.75" customHeight="1" spans="1:19">
      <c r="A522" s="35">
        <v>519</v>
      </c>
      <c r="B522" s="821" t="s">
        <v>6423</v>
      </c>
      <c r="C522" s="1075" t="s">
        <v>6424</v>
      </c>
      <c r="D522" s="43" t="s">
        <v>6431</v>
      </c>
      <c r="E522" s="43">
        <v>264100</v>
      </c>
      <c r="F522" s="43" t="s">
        <v>6432</v>
      </c>
      <c r="G522" s="47">
        <v>42789</v>
      </c>
      <c r="H522" s="51">
        <v>42797</v>
      </c>
      <c r="I522" s="52">
        <f ca="1" t="shared" si="4"/>
        <v>1107</v>
      </c>
      <c r="J522" s="959" t="s">
        <v>629</v>
      </c>
      <c r="K522" s="338">
        <v>42825</v>
      </c>
      <c r="L522" s="284"/>
      <c r="M522" s="52" t="s">
        <v>6433</v>
      </c>
      <c r="N522" s="52" t="s">
        <v>662</v>
      </c>
      <c r="O522" s="52" t="s">
        <v>59</v>
      </c>
      <c r="P522" s="47">
        <v>42805</v>
      </c>
      <c r="Q522" s="47">
        <v>42805</v>
      </c>
      <c r="R522" s="508" t="s">
        <v>47</v>
      </c>
      <c r="S522" s="969" t="s">
        <v>1599</v>
      </c>
    </row>
    <row r="523" s="795" customFormat="1" ht="24.75" customHeight="1" spans="1:19">
      <c r="A523" s="35">
        <v>520</v>
      </c>
      <c r="B523" s="149" t="s">
        <v>6162</v>
      </c>
      <c r="C523" s="1089" t="s">
        <v>6163</v>
      </c>
      <c r="D523" s="43" t="s">
        <v>6061</v>
      </c>
      <c r="E523" s="43">
        <v>279200</v>
      </c>
      <c r="F523" s="43" t="s">
        <v>6434</v>
      </c>
      <c r="G523" s="47">
        <v>42774</v>
      </c>
      <c r="H523" s="51">
        <v>42777</v>
      </c>
      <c r="I523" s="52">
        <f ca="1" t="shared" si="4"/>
        <v>1127</v>
      </c>
      <c r="J523" s="959" t="s">
        <v>629</v>
      </c>
      <c r="K523" s="338">
        <v>42845</v>
      </c>
      <c r="L523" s="284"/>
      <c r="M523" s="52" t="s">
        <v>6435</v>
      </c>
      <c r="N523" s="52" t="s">
        <v>695</v>
      </c>
      <c r="O523" s="52" t="s">
        <v>84</v>
      </c>
      <c r="P523" s="47">
        <v>42812</v>
      </c>
      <c r="Q523" s="47">
        <v>42812</v>
      </c>
      <c r="R523" s="508" t="s">
        <v>106</v>
      </c>
      <c r="S523" s="969" t="s">
        <v>868</v>
      </c>
    </row>
    <row r="524" s="796" customFormat="1" ht="24.75" customHeight="1" spans="1:19">
      <c r="A524" s="35">
        <v>521</v>
      </c>
      <c r="B524" s="821"/>
      <c r="C524" s="1075" t="s">
        <v>6060</v>
      </c>
      <c r="D524" s="43" t="s">
        <v>6124</v>
      </c>
      <c r="E524" s="43">
        <v>259200</v>
      </c>
      <c r="F524" s="408" t="s">
        <v>6436</v>
      </c>
      <c r="G524" s="47">
        <v>42719</v>
      </c>
      <c r="H524" s="51">
        <v>42733</v>
      </c>
      <c r="I524" s="52">
        <f ca="1" t="shared" si="4"/>
        <v>1171</v>
      </c>
      <c r="J524" s="959" t="s">
        <v>629</v>
      </c>
      <c r="K524" s="338">
        <v>42755</v>
      </c>
      <c r="L524" s="284" t="s">
        <v>52</v>
      </c>
      <c r="M524" s="52" t="s">
        <v>6437</v>
      </c>
      <c r="N524" s="52" t="s">
        <v>889</v>
      </c>
      <c r="O524" s="52" t="s">
        <v>89</v>
      </c>
      <c r="P524" s="47">
        <v>42806</v>
      </c>
      <c r="Q524" s="47">
        <v>42806</v>
      </c>
      <c r="R524" s="508" t="s">
        <v>47</v>
      </c>
      <c r="S524" s="969" t="s">
        <v>871</v>
      </c>
    </row>
    <row r="525" s="795" customFormat="1" ht="24.75" customHeight="1" spans="1:19">
      <c r="A525" s="35">
        <v>522</v>
      </c>
      <c r="B525" s="149"/>
      <c r="C525" s="1089" t="s">
        <v>6163</v>
      </c>
      <c r="D525" s="43" t="s">
        <v>6124</v>
      </c>
      <c r="E525" s="43">
        <v>279200</v>
      </c>
      <c r="F525" s="43" t="s">
        <v>6438</v>
      </c>
      <c r="G525" s="47">
        <v>42808</v>
      </c>
      <c r="H525" s="51">
        <v>42814</v>
      </c>
      <c r="I525" s="52">
        <f ca="1" t="shared" si="4"/>
        <v>1090</v>
      </c>
      <c r="J525" s="959" t="s">
        <v>629</v>
      </c>
      <c r="K525" s="338">
        <v>42845</v>
      </c>
      <c r="L525" s="284"/>
      <c r="M525" s="416" t="s">
        <v>6439</v>
      </c>
      <c r="N525" s="1039" t="s">
        <v>6440</v>
      </c>
      <c r="O525" s="416" t="s">
        <v>84</v>
      </c>
      <c r="P525" s="388">
        <v>42772</v>
      </c>
      <c r="Q525" s="47">
        <v>42809</v>
      </c>
      <c r="R525" s="416" t="s">
        <v>106</v>
      </c>
      <c r="S525" s="969" t="s">
        <v>875</v>
      </c>
    </row>
    <row r="526" s="795" customFormat="1" ht="24.75" customHeight="1" spans="1:19">
      <c r="A526" s="35">
        <v>523</v>
      </c>
      <c r="B526" s="149"/>
      <c r="C526" s="1075" t="s">
        <v>6060</v>
      </c>
      <c r="D526" s="43" t="s">
        <v>6238</v>
      </c>
      <c r="E526" s="43">
        <v>259200</v>
      </c>
      <c r="F526" s="43" t="s">
        <v>6441</v>
      </c>
      <c r="G526" s="47">
        <v>42808</v>
      </c>
      <c r="H526" s="51">
        <v>42818</v>
      </c>
      <c r="I526" s="52">
        <f ca="1" t="shared" si="4"/>
        <v>1086</v>
      </c>
      <c r="J526" s="959" t="s">
        <v>629</v>
      </c>
      <c r="K526" s="338">
        <v>42825</v>
      </c>
      <c r="L526" s="284"/>
      <c r="M526" s="52" t="s">
        <v>6442</v>
      </c>
      <c r="N526" s="52" t="s">
        <v>88</v>
      </c>
      <c r="O526" s="52" t="s">
        <v>89</v>
      </c>
      <c r="P526" s="47">
        <v>42818</v>
      </c>
      <c r="Q526" s="47">
        <v>42818</v>
      </c>
      <c r="R526" s="508" t="s">
        <v>106</v>
      </c>
      <c r="S526" s="967" t="s">
        <v>878</v>
      </c>
    </row>
    <row r="527" s="795" customFormat="1" ht="24.75" customHeight="1" spans="1:19">
      <c r="A527" s="35">
        <v>524</v>
      </c>
      <c r="B527" s="821" t="s">
        <v>6423</v>
      </c>
      <c r="C527" s="1075" t="s">
        <v>6424</v>
      </c>
      <c r="D527" s="55" t="s">
        <v>6443</v>
      </c>
      <c r="E527" s="55">
        <v>264100</v>
      </c>
      <c r="F527" s="55" t="s">
        <v>6444</v>
      </c>
      <c r="G527" s="44">
        <v>42796</v>
      </c>
      <c r="H527" s="56">
        <v>42806</v>
      </c>
      <c r="I527" s="48">
        <f ca="1" t="shared" si="4"/>
        <v>1098</v>
      </c>
      <c r="J527" s="688" t="s">
        <v>629</v>
      </c>
      <c r="K527" s="338">
        <v>42825</v>
      </c>
      <c r="L527" s="166" t="s">
        <v>52</v>
      </c>
      <c r="M527" s="48" t="s">
        <v>6445</v>
      </c>
      <c r="N527" s="48" t="s">
        <v>2053</v>
      </c>
      <c r="O527" s="48" t="s">
        <v>2054</v>
      </c>
      <c r="P527" s="44">
        <v>42817</v>
      </c>
      <c r="Q527" s="44">
        <v>42817</v>
      </c>
      <c r="R527" s="1543" t="s">
        <v>47</v>
      </c>
      <c r="S527" s="201" t="s">
        <v>881</v>
      </c>
    </row>
    <row r="528" s="795" customFormat="1" ht="24.75" customHeight="1" spans="1:19">
      <c r="A528" s="35">
        <v>525</v>
      </c>
      <c r="B528" s="149" t="s">
        <v>6162</v>
      </c>
      <c r="C528" s="1089" t="s">
        <v>6163</v>
      </c>
      <c r="D528" s="43" t="s">
        <v>6061</v>
      </c>
      <c r="E528" s="43">
        <v>279200</v>
      </c>
      <c r="F528" s="43" t="s">
        <v>6446</v>
      </c>
      <c r="G528" s="47">
        <v>42744</v>
      </c>
      <c r="H528" s="51">
        <v>42753</v>
      </c>
      <c r="I528" s="52">
        <f ca="1" t="shared" si="4"/>
        <v>1151</v>
      </c>
      <c r="J528" s="959" t="s">
        <v>629</v>
      </c>
      <c r="K528" s="338">
        <v>42845</v>
      </c>
      <c r="L528" s="284"/>
      <c r="M528" s="52" t="s">
        <v>6447</v>
      </c>
      <c r="N528" s="52" t="s">
        <v>225</v>
      </c>
      <c r="O528" s="52" t="s">
        <v>84</v>
      </c>
      <c r="P528" s="47">
        <v>42810</v>
      </c>
      <c r="Q528" s="47">
        <v>42811</v>
      </c>
      <c r="R528" s="508" t="s">
        <v>106</v>
      </c>
      <c r="S528" s="969" t="s">
        <v>1619</v>
      </c>
    </row>
    <row r="529" s="795" customFormat="1" ht="21" customHeight="1" spans="1:19">
      <c r="A529" s="35">
        <v>526</v>
      </c>
      <c r="B529" s="149"/>
      <c r="C529" s="1026" t="s">
        <v>6448</v>
      </c>
      <c r="D529" s="43" t="s">
        <v>480</v>
      </c>
      <c r="E529" s="43">
        <v>396800</v>
      </c>
      <c r="F529" s="408" t="s">
        <v>6449</v>
      </c>
      <c r="G529" s="47">
        <v>42380</v>
      </c>
      <c r="H529" s="51">
        <v>42389</v>
      </c>
      <c r="I529" s="1206">
        <f ca="1" t="shared" si="4"/>
        <v>1515</v>
      </c>
      <c r="J529" s="959" t="s">
        <v>6104</v>
      </c>
      <c r="K529" s="338">
        <v>42397</v>
      </c>
      <c r="L529" s="284" t="s">
        <v>52</v>
      </c>
      <c r="M529" s="274" t="s">
        <v>6450</v>
      </c>
      <c r="N529" s="274" t="s">
        <v>912</v>
      </c>
      <c r="O529" s="48" t="s">
        <v>59</v>
      </c>
      <c r="P529" s="1538">
        <v>42819</v>
      </c>
      <c r="Q529" s="44">
        <v>42820</v>
      </c>
      <c r="R529" s="1544" t="s">
        <v>47</v>
      </c>
      <c r="S529" s="967" t="s">
        <v>893</v>
      </c>
    </row>
    <row r="530" s="795" customFormat="1" ht="24.75" customHeight="1" spans="1:19">
      <c r="A530" s="35">
        <v>527</v>
      </c>
      <c r="B530" s="149" t="s">
        <v>6162</v>
      </c>
      <c r="C530" s="1089" t="s">
        <v>6163</v>
      </c>
      <c r="D530" s="43" t="s">
        <v>6061</v>
      </c>
      <c r="E530" s="43">
        <v>279200</v>
      </c>
      <c r="F530" s="43" t="s">
        <v>6451</v>
      </c>
      <c r="G530" s="47">
        <v>42815</v>
      </c>
      <c r="H530" s="51">
        <v>42823</v>
      </c>
      <c r="I530" s="52">
        <f ca="1" t="shared" si="4"/>
        <v>1081</v>
      </c>
      <c r="J530" s="959" t="s">
        <v>629</v>
      </c>
      <c r="K530" s="338">
        <v>42845</v>
      </c>
      <c r="L530" s="284"/>
      <c r="M530" s="1039" t="s">
        <v>6452</v>
      </c>
      <c r="N530" s="1039" t="s">
        <v>6453</v>
      </c>
      <c r="O530" s="416" t="s">
        <v>89</v>
      </c>
      <c r="P530" s="388">
        <v>42814</v>
      </c>
      <c r="Q530" s="47">
        <v>42820</v>
      </c>
      <c r="R530" s="508" t="s">
        <v>106</v>
      </c>
      <c r="S530" s="969" t="s">
        <v>893</v>
      </c>
    </row>
    <row r="531" s="795" customFormat="1" ht="24.75" customHeight="1" spans="1:19">
      <c r="A531" s="35">
        <v>528</v>
      </c>
      <c r="B531" s="149"/>
      <c r="C531" s="1089" t="s">
        <v>6163</v>
      </c>
      <c r="D531" s="43" t="s">
        <v>6061</v>
      </c>
      <c r="E531" s="43">
        <v>279200</v>
      </c>
      <c r="F531" s="43" t="s">
        <v>6454</v>
      </c>
      <c r="G531" s="47">
        <v>42774</v>
      </c>
      <c r="H531" s="51">
        <v>42777</v>
      </c>
      <c r="I531" s="52">
        <f ca="1" t="shared" si="4"/>
        <v>1127</v>
      </c>
      <c r="J531" s="959" t="s">
        <v>629</v>
      </c>
      <c r="K531" s="338">
        <v>42845</v>
      </c>
      <c r="L531" s="284"/>
      <c r="M531" s="52" t="s">
        <v>6455</v>
      </c>
      <c r="N531" s="52" t="s">
        <v>820</v>
      </c>
      <c r="O531" s="52" t="s">
        <v>89</v>
      </c>
      <c r="P531" s="47">
        <v>42817</v>
      </c>
      <c r="Q531" s="47">
        <v>42818</v>
      </c>
      <c r="R531" s="508" t="s">
        <v>47</v>
      </c>
      <c r="S531" s="969" t="s">
        <v>904</v>
      </c>
    </row>
    <row r="532" s="795" customFormat="1" ht="24.75" customHeight="1" spans="1:19">
      <c r="A532" s="35">
        <v>529</v>
      </c>
      <c r="B532" s="821" t="s">
        <v>6423</v>
      </c>
      <c r="C532" s="1075" t="s">
        <v>6424</v>
      </c>
      <c r="D532" s="55" t="s">
        <v>6431</v>
      </c>
      <c r="E532" s="55">
        <v>264100</v>
      </c>
      <c r="F532" s="55" t="s">
        <v>6456</v>
      </c>
      <c r="G532" s="44">
        <v>42822</v>
      </c>
      <c r="H532" s="56">
        <v>42826</v>
      </c>
      <c r="I532" s="48">
        <f ca="1" t="shared" si="4"/>
        <v>1078</v>
      </c>
      <c r="J532" s="688" t="s">
        <v>629</v>
      </c>
      <c r="K532" s="338">
        <v>42845</v>
      </c>
      <c r="L532" s="166" t="s">
        <v>52</v>
      </c>
      <c r="M532" s="48" t="s">
        <v>6457</v>
      </c>
      <c r="N532" s="48" t="s">
        <v>45</v>
      </c>
      <c r="O532" s="48" t="s">
        <v>89</v>
      </c>
      <c r="P532" s="44">
        <v>42828</v>
      </c>
      <c r="Q532" s="44">
        <v>42829</v>
      </c>
      <c r="R532" s="1543" t="s">
        <v>47</v>
      </c>
      <c r="S532" s="967" t="s">
        <v>6458</v>
      </c>
    </row>
    <row r="533" s="795" customFormat="1" ht="24.75" customHeight="1" spans="1:19">
      <c r="A533" s="35">
        <v>530</v>
      </c>
      <c r="B533" s="149"/>
      <c r="C533" s="1089" t="s">
        <v>6459</v>
      </c>
      <c r="D533" s="43" t="s">
        <v>6460</v>
      </c>
      <c r="E533" s="43">
        <v>342800</v>
      </c>
      <c r="F533" s="408" t="s">
        <v>6461</v>
      </c>
      <c r="G533" s="47">
        <v>42686</v>
      </c>
      <c r="H533" s="51">
        <v>42693</v>
      </c>
      <c r="I533" s="392">
        <f ca="1" t="shared" si="4"/>
        <v>1211</v>
      </c>
      <c r="J533" s="959" t="s">
        <v>629</v>
      </c>
      <c r="K533" s="339">
        <v>42852</v>
      </c>
      <c r="L533" s="284" t="s">
        <v>52</v>
      </c>
      <c r="M533" s="1539" t="s">
        <v>6462</v>
      </c>
      <c r="N533" s="1539" t="s">
        <v>6463</v>
      </c>
      <c r="O533" s="52" t="s">
        <v>641</v>
      </c>
      <c r="P533" s="732">
        <v>42827</v>
      </c>
      <c r="Q533" s="47">
        <v>42828</v>
      </c>
      <c r="R533" s="1545" t="s">
        <v>47</v>
      </c>
      <c r="S533" s="969" t="s">
        <v>920</v>
      </c>
    </row>
    <row r="534" s="795" customFormat="1" ht="24.75" customHeight="1" spans="1:19">
      <c r="A534" s="35">
        <v>531</v>
      </c>
      <c r="B534" s="149" t="s">
        <v>6464</v>
      </c>
      <c r="C534" s="1075" t="s">
        <v>6465</v>
      </c>
      <c r="D534" s="55" t="s">
        <v>480</v>
      </c>
      <c r="E534" s="55">
        <v>310800</v>
      </c>
      <c r="F534" s="408" t="s">
        <v>6466</v>
      </c>
      <c r="G534" s="44">
        <v>42812</v>
      </c>
      <c r="H534" s="56">
        <v>42819</v>
      </c>
      <c r="I534" s="48">
        <f ca="1" t="shared" si="4"/>
        <v>1085</v>
      </c>
      <c r="J534" s="688" t="s">
        <v>629</v>
      </c>
      <c r="K534" s="339">
        <v>42852</v>
      </c>
      <c r="L534" s="166" t="s">
        <v>52</v>
      </c>
      <c r="M534" s="390" t="s">
        <v>6467</v>
      </c>
      <c r="N534" s="390" t="s">
        <v>2396</v>
      </c>
      <c r="O534" s="390" t="s">
        <v>744</v>
      </c>
      <c r="P534" s="398">
        <v>42833</v>
      </c>
      <c r="Q534" s="44">
        <v>42833</v>
      </c>
      <c r="R534" s="1546" t="s">
        <v>106</v>
      </c>
      <c r="S534" s="967" t="s">
        <v>6468</v>
      </c>
    </row>
    <row r="535" s="795" customFormat="1" ht="24.75" customHeight="1" spans="1:19">
      <c r="A535" s="35">
        <v>532</v>
      </c>
      <c r="B535" s="149"/>
      <c r="C535" s="1075" t="s">
        <v>6424</v>
      </c>
      <c r="D535" s="55" t="s">
        <v>6469</v>
      </c>
      <c r="E535" s="55">
        <v>264100</v>
      </c>
      <c r="F535" s="55" t="s">
        <v>6470</v>
      </c>
      <c r="G535" s="44">
        <v>42811</v>
      </c>
      <c r="H535" s="56">
        <v>42819</v>
      </c>
      <c r="I535" s="48">
        <f ca="1" t="shared" si="4"/>
        <v>1085</v>
      </c>
      <c r="J535" s="688" t="s">
        <v>6471</v>
      </c>
      <c r="K535" s="339">
        <v>42852</v>
      </c>
      <c r="L535" s="166"/>
      <c r="M535" s="48" t="s">
        <v>6472</v>
      </c>
      <c r="N535" s="48" t="s">
        <v>70</v>
      </c>
      <c r="O535" s="48" t="s">
        <v>59</v>
      </c>
      <c r="P535" s="44">
        <v>42837</v>
      </c>
      <c r="Q535" s="44">
        <v>42838</v>
      </c>
      <c r="R535" s="1543" t="s">
        <v>47</v>
      </c>
      <c r="S535" s="967" t="s">
        <v>1658</v>
      </c>
    </row>
    <row r="536" s="796" customFormat="1" ht="24.75" customHeight="1" spans="1:19">
      <c r="A536" s="35">
        <v>533</v>
      </c>
      <c r="B536" s="821"/>
      <c r="C536" s="1075" t="s">
        <v>6060</v>
      </c>
      <c r="D536" s="43" t="s">
        <v>6061</v>
      </c>
      <c r="E536" s="43">
        <v>259200</v>
      </c>
      <c r="F536" s="43" t="s">
        <v>6473</v>
      </c>
      <c r="G536" s="47">
        <v>42836</v>
      </c>
      <c r="H536" s="51">
        <v>42839</v>
      </c>
      <c r="I536" s="52">
        <f ca="1" t="shared" si="4"/>
        <v>1065</v>
      </c>
      <c r="J536" s="959" t="s">
        <v>629</v>
      </c>
      <c r="K536" s="339">
        <v>42852</v>
      </c>
      <c r="L536" s="284"/>
      <c r="M536" s="416" t="s">
        <v>6474</v>
      </c>
      <c r="N536" s="416" t="s">
        <v>736</v>
      </c>
      <c r="O536" s="416" t="s">
        <v>89</v>
      </c>
      <c r="P536" s="388">
        <v>42786</v>
      </c>
      <c r="Q536" s="47">
        <v>42836</v>
      </c>
      <c r="R536" s="416" t="s">
        <v>47</v>
      </c>
      <c r="S536" s="969" t="s">
        <v>1658</v>
      </c>
    </row>
    <row r="537" s="796" customFormat="1" ht="24.75" customHeight="1" spans="1:19">
      <c r="A537" s="35">
        <v>534</v>
      </c>
      <c r="B537" s="821" t="s">
        <v>6423</v>
      </c>
      <c r="C537" s="1075" t="s">
        <v>6424</v>
      </c>
      <c r="D537" s="43" t="s">
        <v>6443</v>
      </c>
      <c r="E537" s="43">
        <v>264100</v>
      </c>
      <c r="F537" s="43" t="s">
        <v>6475</v>
      </c>
      <c r="G537" s="47">
        <v>42773</v>
      </c>
      <c r="H537" s="51">
        <v>42781</v>
      </c>
      <c r="I537" s="52">
        <f ca="1" t="shared" si="4"/>
        <v>1123</v>
      </c>
      <c r="J537" s="959" t="s">
        <v>6471</v>
      </c>
      <c r="K537" s="338">
        <v>42875</v>
      </c>
      <c r="L537" s="284"/>
      <c r="M537" s="52" t="s">
        <v>6476</v>
      </c>
      <c r="N537" s="52" t="s">
        <v>114</v>
      </c>
      <c r="O537" s="52" t="s">
        <v>59</v>
      </c>
      <c r="P537" s="47">
        <v>42843</v>
      </c>
      <c r="Q537" s="47">
        <v>42843</v>
      </c>
      <c r="R537" s="416" t="s">
        <v>47</v>
      </c>
      <c r="S537" s="969" t="s">
        <v>927</v>
      </c>
    </row>
    <row r="538" s="796" customFormat="1" ht="24.75" customHeight="1" spans="1:19">
      <c r="A538" s="35">
        <v>535</v>
      </c>
      <c r="B538" s="821"/>
      <c r="C538" s="1075" t="s">
        <v>6060</v>
      </c>
      <c r="D538" s="43" t="s">
        <v>6061</v>
      </c>
      <c r="E538" s="43">
        <v>259200</v>
      </c>
      <c r="F538" s="43" t="s">
        <v>6477</v>
      </c>
      <c r="G538" s="47">
        <v>42836</v>
      </c>
      <c r="H538" s="51">
        <v>42839</v>
      </c>
      <c r="I538" s="52">
        <f ca="1" t="shared" si="4"/>
        <v>1065</v>
      </c>
      <c r="J538" s="959" t="s">
        <v>629</v>
      </c>
      <c r="K538" s="338">
        <v>42875</v>
      </c>
      <c r="L538" s="284"/>
      <c r="M538" s="416" t="s">
        <v>6478</v>
      </c>
      <c r="N538" s="416" t="s">
        <v>662</v>
      </c>
      <c r="O538" s="416" t="s">
        <v>59</v>
      </c>
      <c r="P538" s="388">
        <v>42813</v>
      </c>
      <c r="Q538" s="47">
        <v>42836</v>
      </c>
      <c r="R538" s="416" t="s">
        <v>47</v>
      </c>
      <c r="S538" s="969" t="s">
        <v>933</v>
      </c>
    </row>
    <row r="539" s="795" customFormat="1" ht="24.75" customHeight="1" spans="1:19">
      <c r="A539" s="35">
        <v>536</v>
      </c>
      <c r="B539" s="821" t="s">
        <v>6423</v>
      </c>
      <c r="C539" s="1075" t="s">
        <v>6424</v>
      </c>
      <c r="D539" s="55" t="s">
        <v>6431</v>
      </c>
      <c r="E539" s="55">
        <v>264100</v>
      </c>
      <c r="F539" s="55" t="s">
        <v>6479</v>
      </c>
      <c r="G539" s="44">
        <v>42846</v>
      </c>
      <c r="H539" s="56">
        <v>42854</v>
      </c>
      <c r="I539" s="48">
        <f ca="1" t="shared" si="4"/>
        <v>1050</v>
      </c>
      <c r="J539" s="688" t="s">
        <v>629</v>
      </c>
      <c r="K539" s="338">
        <v>42875</v>
      </c>
      <c r="L539" s="166"/>
      <c r="M539" s="48" t="s">
        <v>6480</v>
      </c>
      <c r="N539" s="48" t="s">
        <v>695</v>
      </c>
      <c r="O539" s="48" t="s">
        <v>84</v>
      </c>
      <c r="P539" s="44">
        <v>42851</v>
      </c>
      <c r="Q539" s="44">
        <v>42852</v>
      </c>
      <c r="R539" s="1543" t="s">
        <v>47</v>
      </c>
      <c r="S539" s="967" t="s">
        <v>967</v>
      </c>
    </row>
    <row r="540" s="796" customFormat="1" ht="24.75" customHeight="1" spans="1:19">
      <c r="A540" s="35">
        <v>537</v>
      </c>
      <c r="B540" s="821"/>
      <c r="C540" s="1075" t="s">
        <v>6060</v>
      </c>
      <c r="D540" s="43" t="s">
        <v>6061</v>
      </c>
      <c r="E540" s="43">
        <v>259200</v>
      </c>
      <c r="F540" s="43" t="s">
        <v>6481</v>
      </c>
      <c r="G540" s="47">
        <v>42845</v>
      </c>
      <c r="H540" s="51">
        <v>42857</v>
      </c>
      <c r="I540" s="52">
        <f ca="1" t="shared" si="4"/>
        <v>1047</v>
      </c>
      <c r="J540" s="959" t="s">
        <v>629</v>
      </c>
      <c r="K540" s="338">
        <v>42875</v>
      </c>
      <c r="L540" s="284"/>
      <c r="M540" s="1039" t="s">
        <v>6482</v>
      </c>
      <c r="N540" s="1039" t="s">
        <v>782</v>
      </c>
      <c r="O540" s="1039" t="s">
        <v>14</v>
      </c>
      <c r="P540" s="388">
        <v>42847</v>
      </c>
      <c r="Q540" s="47">
        <v>42848</v>
      </c>
      <c r="R540" s="1039" t="s">
        <v>47</v>
      </c>
      <c r="S540" s="969" t="s">
        <v>970</v>
      </c>
    </row>
    <row r="541" s="796" customFormat="1" ht="24.75" customHeight="1" spans="1:19">
      <c r="A541" s="35">
        <v>538</v>
      </c>
      <c r="B541" s="821"/>
      <c r="C541" s="1075" t="s">
        <v>6060</v>
      </c>
      <c r="D541" s="43" t="s">
        <v>6061</v>
      </c>
      <c r="E541" s="43">
        <v>259200</v>
      </c>
      <c r="F541" s="43" t="s">
        <v>6483</v>
      </c>
      <c r="G541" s="47">
        <v>42845</v>
      </c>
      <c r="H541" s="51">
        <v>42865</v>
      </c>
      <c r="I541" s="52">
        <f ca="1" t="shared" si="4"/>
        <v>1039</v>
      </c>
      <c r="J541" s="959" t="s">
        <v>629</v>
      </c>
      <c r="K541" s="338">
        <v>42875</v>
      </c>
      <c r="L541" s="284"/>
      <c r="M541" s="416" t="s">
        <v>6484</v>
      </c>
      <c r="N541" s="416" t="s">
        <v>70</v>
      </c>
      <c r="O541" s="416" t="s">
        <v>59</v>
      </c>
      <c r="P541" s="388">
        <v>42813</v>
      </c>
      <c r="Q541" s="47">
        <v>42846</v>
      </c>
      <c r="R541" s="416" t="s">
        <v>106</v>
      </c>
      <c r="S541" s="969" t="s">
        <v>6485</v>
      </c>
    </row>
    <row r="542" s="795" customFormat="1" ht="24.75" customHeight="1" spans="1:19">
      <c r="A542" s="35">
        <v>539</v>
      </c>
      <c r="B542" s="821" t="s">
        <v>6423</v>
      </c>
      <c r="C542" s="1075" t="s">
        <v>6424</v>
      </c>
      <c r="D542" s="55" t="s">
        <v>6431</v>
      </c>
      <c r="E542" s="55">
        <v>264100</v>
      </c>
      <c r="F542" s="55" t="s">
        <v>6486</v>
      </c>
      <c r="G542" s="44">
        <v>42843</v>
      </c>
      <c r="H542" s="56">
        <v>42854</v>
      </c>
      <c r="I542" s="48">
        <f ca="1" t="shared" si="4"/>
        <v>1050</v>
      </c>
      <c r="J542" s="688" t="s">
        <v>629</v>
      </c>
      <c r="K542" s="338">
        <v>42875</v>
      </c>
      <c r="L542" s="166" t="s">
        <v>52</v>
      </c>
      <c r="M542" s="48" t="s">
        <v>6487</v>
      </c>
      <c r="N542" s="48" t="s">
        <v>80</v>
      </c>
      <c r="O542" s="48" t="s">
        <v>84</v>
      </c>
      <c r="P542" s="44">
        <v>42834</v>
      </c>
      <c r="Q542" s="44">
        <v>42849</v>
      </c>
      <c r="R542" s="1543" t="s">
        <v>47</v>
      </c>
      <c r="S542" s="967" t="s">
        <v>985</v>
      </c>
    </row>
    <row r="543" s="796" customFormat="1" ht="24.75" customHeight="1" spans="1:19">
      <c r="A543" s="35">
        <v>540</v>
      </c>
      <c r="B543" s="149" t="s">
        <v>6330</v>
      </c>
      <c r="C543" s="1075" t="s">
        <v>6098</v>
      </c>
      <c r="D543" s="43" t="s">
        <v>480</v>
      </c>
      <c r="E543" s="43">
        <v>290800</v>
      </c>
      <c r="F543" s="408" t="s">
        <v>6488</v>
      </c>
      <c r="G543" s="47">
        <v>42747</v>
      </c>
      <c r="H543" s="51">
        <v>42754</v>
      </c>
      <c r="I543" s="52">
        <f ca="1" t="shared" si="4"/>
        <v>1150</v>
      </c>
      <c r="J543" s="959" t="s">
        <v>6471</v>
      </c>
      <c r="K543" s="338">
        <v>42875</v>
      </c>
      <c r="L543" s="284" t="s">
        <v>52</v>
      </c>
      <c r="M543" s="419" t="s">
        <v>6489</v>
      </c>
      <c r="N543" s="419" t="s">
        <v>980</v>
      </c>
      <c r="O543" s="52" t="s">
        <v>84</v>
      </c>
      <c r="P543" s="1537">
        <v>42862</v>
      </c>
      <c r="Q543" s="47">
        <v>42862</v>
      </c>
      <c r="R543" s="1542" t="s">
        <v>47</v>
      </c>
      <c r="S543" s="969" t="s">
        <v>6490</v>
      </c>
    </row>
    <row r="544" s="796" customFormat="1" ht="24.75" customHeight="1" spans="1:19">
      <c r="A544" s="35">
        <v>541</v>
      </c>
      <c r="B544" s="821" t="s">
        <v>6491</v>
      </c>
      <c r="C544" s="1089" t="s">
        <v>6492</v>
      </c>
      <c r="D544" s="43" t="s">
        <v>480</v>
      </c>
      <c r="E544" s="43">
        <v>327800</v>
      </c>
      <c r="F544" s="43" t="s">
        <v>6493</v>
      </c>
      <c r="G544" s="47">
        <v>42744</v>
      </c>
      <c r="H544" s="51">
        <v>42753</v>
      </c>
      <c r="I544" s="52">
        <f ca="1" t="shared" si="4"/>
        <v>1151</v>
      </c>
      <c r="J544" s="959" t="s">
        <v>629</v>
      </c>
      <c r="K544" s="338">
        <v>42875</v>
      </c>
      <c r="L544" s="284" t="s">
        <v>52</v>
      </c>
      <c r="M544" s="1539" t="s">
        <v>6494</v>
      </c>
      <c r="N544" s="1539" t="s">
        <v>6194</v>
      </c>
      <c r="O544" s="52" t="s">
        <v>641</v>
      </c>
      <c r="P544" s="732">
        <v>42856</v>
      </c>
      <c r="Q544" s="47">
        <v>42857</v>
      </c>
      <c r="R544" s="1545" t="s">
        <v>47</v>
      </c>
      <c r="S544" s="969" t="s">
        <v>997</v>
      </c>
    </row>
    <row r="545" s="795" customFormat="1" ht="24.75" customHeight="1" spans="1:19">
      <c r="A545" s="35">
        <v>542</v>
      </c>
      <c r="B545" s="821" t="s">
        <v>6423</v>
      </c>
      <c r="C545" s="1075" t="s">
        <v>6424</v>
      </c>
      <c r="D545" s="43" t="s">
        <v>6431</v>
      </c>
      <c r="E545" s="43">
        <v>264100</v>
      </c>
      <c r="F545" s="43" t="s">
        <v>6495</v>
      </c>
      <c r="G545" s="47">
        <v>42840</v>
      </c>
      <c r="H545" s="51">
        <v>42849</v>
      </c>
      <c r="I545" s="52">
        <f ca="1" t="shared" si="4"/>
        <v>1055</v>
      </c>
      <c r="J545" s="959" t="s">
        <v>629</v>
      </c>
      <c r="K545" s="338">
        <v>42875</v>
      </c>
      <c r="L545" s="166" t="s">
        <v>52</v>
      </c>
      <c r="M545" s="48" t="s">
        <v>6496</v>
      </c>
      <c r="N545" s="48" t="s">
        <v>912</v>
      </c>
      <c r="O545" s="48" t="s">
        <v>59</v>
      </c>
      <c r="P545" s="44">
        <v>42848</v>
      </c>
      <c r="Q545" s="44">
        <v>42848</v>
      </c>
      <c r="R545" s="1543" t="s">
        <v>47</v>
      </c>
      <c r="S545" s="967" t="s">
        <v>997</v>
      </c>
    </row>
    <row r="546" s="795" customFormat="1" ht="24.75" customHeight="1" spans="1:19">
      <c r="A546" s="35">
        <v>543</v>
      </c>
      <c r="B546" s="149" t="s">
        <v>6497</v>
      </c>
      <c r="C546" s="1089" t="s">
        <v>6459</v>
      </c>
      <c r="D546" s="55" t="s">
        <v>6498</v>
      </c>
      <c r="E546" s="55">
        <v>344900</v>
      </c>
      <c r="F546" s="408" t="s">
        <v>6499</v>
      </c>
      <c r="G546" s="44">
        <v>42606</v>
      </c>
      <c r="H546" s="56">
        <v>42616</v>
      </c>
      <c r="I546" s="1206">
        <f ca="1" t="shared" si="4"/>
        <v>1288</v>
      </c>
      <c r="J546" s="688" t="s">
        <v>6109</v>
      </c>
      <c r="K546" s="338">
        <v>42880</v>
      </c>
      <c r="L546" s="284" t="s">
        <v>52</v>
      </c>
      <c r="M546" s="1539" t="s">
        <v>6500</v>
      </c>
      <c r="N546" s="1539" t="s">
        <v>889</v>
      </c>
      <c r="O546" s="48" t="s">
        <v>89</v>
      </c>
      <c r="P546" s="1538">
        <v>42871</v>
      </c>
      <c r="Q546" s="44">
        <v>42871</v>
      </c>
      <c r="R546" s="1544" t="s">
        <v>47</v>
      </c>
      <c r="S546" s="967" t="s">
        <v>1010</v>
      </c>
    </row>
    <row r="547" s="795" customFormat="1" ht="24.75" customHeight="1" spans="1:19">
      <c r="A547" s="35">
        <v>544</v>
      </c>
      <c r="B547" s="149" t="s">
        <v>6162</v>
      </c>
      <c r="C547" s="1089" t="s">
        <v>6163</v>
      </c>
      <c r="D547" s="43" t="s">
        <v>6335</v>
      </c>
      <c r="E547" s="43">
        <v>279200</v>
      </c>
      <c r="F547" s="43" t="s">
        <v>6501</v>
      </c>
      <c r="G547" s="47">
        <v>42835</v>
      </c>
      <c r="H547" s="51">
        <v>42849</v>
      </c>
      <c r="I547" s="52">
        <f ca="1" t="shared" si="4"/>
        <v>1055</v>
      </c>
      <c r="J547" s="959" t="s">
        <v>629</v>
      </c>
      <c r="K547" s="338">
        <v>42902</v>
      </c>
      <c r="L547" s="284"/>
      <c r="M547" s="52" t="s">
        <v>6502</v>
      </c>
      <c r="N547" s="52" t="s">
        <v>980</v>
      </c>
      <c r="O547" s="52" t="s">
        <v>84</v>
      </c>
      <c r="P547" s="47">
        <v>42873</v>
      </c>
      <c r="Q547" s="47">
        <v>42873</v>
      </c>
      <c r="R547" s="508" t="s">
        <v>47</v>
      </c>
      <c r="S547" s="969" t="s">
        <v>1010</v>
      </c>
    </row>
    <row r="548" s="796" customFormat="1" ht="24.75" customHeight="1" spans="1:19">
      <c r="A548" s="35">
        <v>545</v>
      </c>
      <c r="B548" s="821"/>
      <c r="C548" s="1075" t="s">
        <v>6060</v>
      </c>
      <c r="D548" s="43" t="s">
        <v>6061</v>
      </c>
      <c r="E548" s="43">
        <v>259200</v>
      </c>
      <c r="F548" s="43" t="s">
        <v>6503</v>
      </c>
      <c r="G548" s="47">
        <v>42867</v>
      </c>
      <c r="H548" s="51">
        <v>42875</v>
      </c>
      <c r="I548" s="52">
        <f ca="1" t="shared" si="4"/>
        <v>1029</v>
      </c>
      <c r="J548" s="959" t="s">
        <v>629</v>
      </c>
      <c r="K548" s="338">
        <v>42884</v>
      </c>
      <c r="L548" s="284"/>
      <c r="M548" s="387" t="s">
        <v>6504</v>
      </c>
      <c r="N548" s="387" t="s">
        <v>736</v>
      </c>
      <c r="O548" s="387" t="s">
        <v>84</v>
      </c>
      <c r="P548" s="388">
        <v>42856</v>
      </c>
      <c r="Q548" s="47">
        <v>42869</v>
      </c>
      <c r="R548" s="387" t="s">
        <v>47</v>
      </c>
      <c r="S548" s="969" t="s">
        <v>1010</v>
      </c>
    </row>
    <row r="549" s="795" customFormat="1" ht="24.75" customHeight="1" spans="1:19">
      <c r="A549" s="35">
        <v>546</v>
      </c>
      <c r="B549" s="149" t="s">
        <v>6464</v>
      </c>
      <c r="C549" s="1089" t="s">
        <v>6067</v>
      </c>
      <c r="D549" s="43" t="s">
        <v>5873</v>
      </c>
      <c r="E549" s="43">
        <v>310800</v>
      </c>
      <c r="F549" s="396" t="s">
        <v>6505</v>
      </c>
      <c r="G549" s="47">
        <v>42863</v>
      </c>
      <c r="H549" s="51">
        <v>42870</v>
      </c>
      <c r="I549" s="52">
        <f ca="1" t="shared" si="4"/>
        <v>1034</v>
      </c>
      <c r="J549" s="959" t="s">
        <v>629</v>
      </c>
      <c r="K549" s="338">
        <v>42902</v>
      </c>
      <c r="L549" s="284"/>
      <c r="M549" s="361" t="s">
        <v>6506</v>
      </c>
      <c r="N549" s="387" t="s">
        <v>820</v>
      </c>
      <c r="O549" s="387" t="s">
        <v>89</v>
      </c>
      <c r="P549" s="388">
        <v>42840</v>
      </c>
      <c r="Q549" s="47">
        <v>42864</v>
      </c>
      <c r="R549" s="387" t="s">
        <v>106</v>
      </c>
      <c r="S549" s="969" t="s">
        <v>2711</v>
      </c>
    </row>
    <row r="550" s="796" customFormat="1" ht="24.75" customHeight="1" spans="1:19">
      <c r="A550" s="35">
        <v>547</v>
      </c>
      <c r="B550" s="821"/>
      <c r="C550" s="1075" t="s">
        <v>6060</v>
      </c>
      <c r="D550" s="43" t="s">
        <v>6061</v>
      </c>
      <c r="E550" s="43">
        <v>259200</v>
      </c>
      <c r="F550" s="43" t="s">
        <v>6507</v>
      </c>
      <c r="G550" s="47">
        <v>42867</v>
      </c>
      <c r="H550" s="51">
        <v>42875</v>
      </c>
      <c r="I550" s="52">
        <f ca="1" t="shared" si="4"/>
        <v>1029</v>
      </c>
      <c r="J550" s="959" t="s">
        <v>629</v>
      </c>
      <c r="K550" s="338">
        <v>42902</v>
      </c>
      <c r="L550" s="284"/>
      <c r="M550" s="1039" t="s">
        <v>6508</v>
      </c>
      <c r="N550" s="1039" t="s">
        <v>6329</v>
      </c>
      <c r="O550" s="1039" t="s">
        <v>641</v>
      </c>
      <c r="P550" s="388">
        <v>42876</v>
      </c>
      <c r="Q550" s="47">
        <v>42877</v>
      </c>
      <c r="R550" s="1547" t="s">
        <v>47</v>
      </c>
      <c r="S550" s="969" t="s">
        <v>1023</v>
      </c>
    </row>
    <row r="551" s="795" customFormat="1" ht="24.75" customHeight="1" spans="1:19">
      <c r="A551" s="35">
        <v>548</v>
      </c>
      <c r="B551" s="149" t="s">
        <v>6162</v>
      </c>
      <c r="C551" s="1089" t="s">
        <v>6163</v>
      </c>
      <c r="D551" s="43" t="s">
        <v>6061</v>
      </c>
      <c r="E551" s="43">
        <v>279200</v>
      </c>
      <c r="F551" s="43" t="s">
        <v>6509</v>
      </c>
      <c r="G551" s="47">
        <v>42863</v>
      </c>
      <c r="H551" s="51">
        <v>42868</v>
      </c>
      <c r="I551" s="52">
        <f ca="1" t="shared" si="4"/>
        <v>1036</v>
      </c>
      <c r="J551" s="959" t="s">
        <v>629</v>
      </c>
      <c r="K551" s="338">
        <v>42902</v>
      </c>
      <c r="L551" s="284" t="s">
        <v>52</v>
      </c>
      <c r="M551" s="52" t="s">
        <v>6510</v>
      </c>
      <c r="N551" s="52" t="s">
        <v>736</v>
      </c>
      <c r="O551" s="52" t="s">
        <v>84</v>
      </c>
      <c r="P551" s="47">
        <v>42871</v>
      </c>
      <c r="Q551" s="47">
        <v>42871</v>
      </c>
      <c r="R551" s="508" t="s">
        <v>47</v>
      </c>
      <c r="S551" s="969" t="s">
        <v>1023</v>
      </c>
    </row>
    <row r="552" s="795" customFormat="1" ht="24.75" customHeight="1" spans="1:19">
      <c r="A552" s="35">
        <v>549</v>
      </c>
      <c r="B552" s="149" t="s">
        <v>6162</v>
      </c>
      <c r="C552" s="1089" t="s">
        <v>6163</v>
      </c>
      <c r="D552" s="43" t="s">
        <v>6134</v>
      </c>
      <c r="E552" s="43">
        <v>279200</v>
      </c>
      <c r="F552" s="43" t="s">
        <v>6511</v>
      </c>
      <c r="G552" s="47">
        <v>42773</v>
      </c>
      <c r="H552" s="51">
        <v>42781</v>
      </c>
      <c r="I552" s="52">
        <f ca="1" t="shared" si="4"/>
        <v>1123</v>
      </c>
      <c r="J552" s="959" t="s">
        <v>6471</v>
      </c>
      <c r="K552" s="338">
        <v>42902</v>
      </c>
      <c r="L552" s="284" t="s">
        <v>52</v>
      </c>
      <c r="M552" s="1540" t="s">
        <v>6512</v>
      </c>
      <c r="N552" s="419" t="s">
        <v>5645</v>
      </c>
      <c r="O552" s="52" t="s">
        <v>308</v>
      </c>
      <c r="P552" s="47">
        <v>42858</v>
      </c>
      <c r="Q552" s="47">
        <v>42875</v>
      </c>
      <c r="R552" s="508" t="s">
        <v>106</v>
      </c>
      <c r="S552" s="969" t="s">
        <v>1023</v>
      </c>
    </row>
    <row r="553" s="795" customFormat="1" ht="24.75" customHeight="1" spans="1:19">
      <c r="A553" s="35">
        <v>550</v>
      </c>
      <c r="B553" s="149"/>
      <c r="C553" s="1089" t="s">
        <v>6163</v>
      </c>
      <c r="D553" s="43" t="s">
        <v>6061</v>
      </c>
      <c r="E553" s="43">
        <v>279200</v>
      </c>
      <c r="F553" s="43" t="s">
        <v>6513</v>
      </c>
      <c r="G553" s="47">
        <v>42878</v>
      </c>
      <c r="H553" s="51">
        <v>42880</v>
      </c>
      <c r="I553" s="52">
        <f ca="1" t="shared" si="4"/>
        <v>1024</v>
      </c>
      <c r="J553" s="959" t="s">
        <v>629</v>
      </c>
      <c r="K553" s="338">
        <v>42902</v>
      </c>
      <c r="L553" s="284"/>
      <c r="M553" s="52" t="s">
        <v>6514</v>
      </c>
      <c r="N553" s="52" t="s">
        <v>1167</v>
      </c>
      <c r="O553" s="52" t="s">
        <v>744</v>
      </c>
      <c r="P553" s="47">
        <v>42883</v>
      </c>
      <c r="Q553" s="47">
        <v>42883</v>
      </c>
      <c r="R553" s="508" t="s">
        <v>47</v>
      </c>
      <c r="S553" s="969" t="s">
        <v>1036</v>
      </c>
    </row>
    <row r="554" s="796" customFormat="1" ht="24.75" customHeight="1" spans="1:19">
      <c r="A554" s="35">
        <v>551</v>
      </c>
      <c r="B554" s="821"/>
      <c r="C554" s="1075" t="s">
        <v>6060</v>
      </c>
      <c r="D554" s="43" t="s">
        <v>6515</v>
      </c>
      <c r="E554" s="43">
        <v>259200</v>
      </c>
      <c r="F554" s="43" t="s">
        <v>6516</v>
      </c>
      <c r="G554" s="47">
        <v>42867</v>
      </c>
      <c r="H554" s="51">
        <v>42884</v>
      </c>
      <c r="I554" s="52">
        <f ca="1" t="shared" si="4"/>
        <v>1020</v>
      </c>
      <c r="J554" s="959" t="s">
        <v>629</v>
      </c>
      <c r="K554" s="338">
        <v>42902</v>
      </c>
      <c r="L554" s="284"/>
      <c r="M554" s="117" t="s">
        <v>6517</v>
      </c>
      <c r="N554" s="117" t="s">
        <v>80</v>
      </c>
      <c r="O554" s="117" t="s">
        <v>84</v>
      </c>
      <c r="P554" s="47">
        <v>42876</v>
      </c>
      <c r="Q554" s="47">
        <v>42876</v>
      </c>
      <c r="R554" s="1548" t="s">
        <v>47</v>
      </c>
      <c r="S554" s="969" t="s">
        <v>5210</v>
      </c>
    </row>
    <row r="555" s="796" customFormat="1" ht="23.1" customHeight="1" spans="1:19">
      <c r="A555" s="35">
        <v>552</v>
      </c>
      <c r="B555" s="821"/>
      <c r="C555" s="1075" t="s">
        <v>6060</v>
      </c>
      <c r="D555" s="43" t="s">
        <v>6061</v>
      </c>
      <c r="E555" s="43">
        <v>259200</v>
      </c>
      <c r="F555" s="43" t="s">
        <v>6518</v>
      </c>
      <c r="G555" s="47">
        <v>42873</v>
      </c>
      <c r="H555" s="51">
        <v>42888</v>
      </c>
      <c r="I555" s="52">
        <f ca="1" t="shared" si="4"/>
        <v>1016</v>
      </c>
      <c r="J555" s="959" t="s">
        <v>629</v>
      </c>
      <c r="K555" s="338">
        <v>42902</v>
      </c>
      <c r="L555" s="284"/>
      <c r="M555" s="1541" t="s">
        <v>6519</v>
      </c>
      <c r="N555" s="117" t="s">
        <v>736</v>
      </c>
      <c r="O555" s="117" t="s">
        <v>84</v>
      </c>
      <c r="P555" s="47">
        <v>42890</v>
      </c>
      <c r="Q555" s="47">
        <v>42890</v>
      </c>
      <c r="R555" s="1548" t="s">
        <v>47</v>
      </c>
      <c r="S555" s="1057" t="s">
        <v>5223</v>
      </c>
    </row>
    <row r="556" s="796" customFormat="1" ht="23.1" customHeight="1" spans="1:19">
      <c r="A556" s="35">
        <v>553</v>
      </c>
      <c r="B556" s="821"/>
      <c r="C556" s="1075" t="s">
        <v>6060</v>
      </c>
      <c r="D556" s="43" t="s">
        <v>6061</v>
      </c>
      <c r="E556" s="43">
        <v>259200</v>
      </c>
      <c r="F556" s="43" t="s">
        <v>6520</v>
      </c>
      <c r="G556" s="47">
        <v>42867</v>
      </c>
      <c r="H556" s="51">
        <v>42875</v>
      </c>
      <c r="I556" s="52">
        <f ca="1" t="shared" si="4"/>
        <v>1029</v>
      </c>
      <c r="J556" s="959" t="s">
        <v>629</v>
      </c>
      <c r="K556" s="338">
        <v>42902</v>
      </c>
      <c r="L556" s="284"/>
      <c r="M556" s="1541" t="s">
        <v>6521</v>
      </c>
      <c r="N556" s="117" t="s">
        <v>88</v>
      </c>
      <c r="O556" s="117" t="s">
        <v>89</v>
      </c>
      <c r="P556" s="47">
        <v>42883</v>
      </c>
      <c r="Q556" s="47">
        <v>42883</v>
      </c>
      <c r="R556" s="1548" t="s">
        <v>106</v>
      </c>
      <c r="S556" s="1057" t="s">
        <v>1056</v>
      </c>
    </row>
    <row r="557" s="795" customFormat="1" ht="23.1" customHeight="1" spans="1:19">
      <c r="A557" s="469">
        <v>554</v>
      </c>
      <c r="B557" s="149" t="s">
        <v>6522</v>
      </c>
      <c r="C557" s="1089" t="s">
        <v>6459</v>
      </c>
      <c r="D557" s="43" t="s">
        <v>6523</v>
      </c>
      <c r="E557" s="43">
        <v>342800</v>
      </c>
      <c r="F557" s="43" t="s">
        <v>6524</v>
      </c>
      <c r="G557" s="47">
        <v>42662</v>
      </c>
      <c r="H557" s="51">
        <v>42667</v>
      </c>
      <c r="I557" s="52">
        <f ca="1" t="shared" si="4"/>
        <v>1237</v>
      </c>
      <c r="J557" s="959" t="s">
        <v>629</v>
      </c>
      <c r="K557" s="338">
        <v>42911</v>
      </c>
      <c r="L557" s="284" t="s">
        <v>52</v>
      </c>
      <c r="M557" s="274" t="s">
        <v>6525</v>
      </c>
      <c r="N557" s="274" t="s">
        <v>1200</v>
      </c>
      <c r="O557" s="52" t="s">
        <v>14</v>
      </c>
      <c r="P557" s="732">
        <v>42893</v>
      </c>
      <c r="Q557" s="47">
        <v>42893</v>
      </c>
      <c r="R557" s="1545" t="s">
        <v>47</v>
      </c>
      <c r="S557" s="1057" t="s">
        <v>6121</v>
      </c>
    </row>
    <row r="558" s="796" customFormat="1" ht="23.1" customHeight="1" spans="1:19">
      <c r="A558" s="35">
        <v>555</v>
      </c>
      <c r="B558" s="821"/>
      <c r="C558" s="1075" t="s">
        <v>6060</v>
      </c>
      <c r="D558" s="43" t="s">
        <v>6061</v>
      </c>
      <c r="E558" s="43">
        <v>259200</v>
      </c>
      <c r="F558" s="43" t="s">
        <v>6526</v>
      </c>
      <c r="G558" s="47">
        <v>42877</v>
      </c>
      <c r="H558" s="51">
        <v>42886</v>
      </c>
      <c r="I558" s="52">
        <f ca="1" t="shared" si="4"/>
        <v>1018</v>
      </c>
      <c r="J558" s="959" t="s">
        <v>629</v>
      </c>
      <c r="K558" s="338">
        <v>42911</v>
      </c>
      <c r="L558" s="284"/>
      <c r="M558" s="1541" t="s">
        <v>6527</v>
      </c>
      <c r="N558" s="117" t="s">
        <v>88</v>
      </c>
      <c r="O558" s="117" t="s">
        <v>632</v>
      </c>
      <c r="P558" s="47">
        <v>42893</v>
      </c>
      <c r="Q558" s="47">
        <v>42893</v>
      </c>
      <c r="R558" s="1548" t="s">
        <v>47</v>
      </c>
      <c r="S558" s="1057" t="s">
        <v>1066</v>
      </c>
    </row>
    <row r="559" s="796" customFormat="1" ht="23.1" customHeight="1" spans="1:19">
      <c r="A559" s="469">
        <v>556</v>
      </c>
      <c r="B559" s="821"/>
      <c r="C559" s="1075" t="s">
        <v>6060</v>
      </c>
      <c r="D559" s="43" t="s">
        <v>6134</v>
      </c>
      <c r="E559" s="43">
        <v>259200</v>
      </c>
      <c r="F559" s="43" t="s">
        <v>6528</v>
      </c>
      <c r="G559" s="47">
        <v>42867</v>
      </c>
      <c r="H559" s="51">
        <v>42884</v>
      </c>
      <c r="I559" s="52">
        <f ca="1" t="shared" si="4"/>
        <v>1020</v>
      </c>
      <c r="J559" s="959" t="s">
        <v>629</v>
      </c>
      <c r="K559" s="338">
        <v>42913</v>
      </c>
      <c r="L559" s="284"/>
      <c r="M559" s="1541" t="s">
        <v>6529</v>
      </c>
      <c r="N559" s="117" t="s">
        <v>6329</v>
      </c>
      <c r="O559" s="117" t="s">
        <v>641</v>
      </c>
      <c r="P559" s="47">
        <v>42840</v>
      </c>
      <c r="Q559" s="47">
        <v>42899</v>
      </c>
      <c r="R559" s="1548" t="s">
        <v>106</v>
      </c>
      <c r="S559" s="1057" t="s">
        <v>6121</v>
      </c>
    </row>
    <row r="560" s="796" customFormat="1" ht="23.1" customHeight="1" spans="1:19">
      <c r="A560" s="35">
        <v>557</v>
      </c>
      <c r="B560" s="821"/>
      <c r="C560" s="1075" t="s">
        <v>6060</v>
      </c>
      <c r="D560" s="43" t="s">
        <v>6061</v>
      </c>
      <c r="E560" s="43">
        <v>259200</v>
      </c>
      <c r="F560" s="43" t="s">
        <v>6530</v>
      </c>
      <c r="G560" s="47">
        <v>42873</v>
      </c>
      <c r="H560" s="51">
        <v>42888</v>
      </c>
      <c r="I560" s="52">
        <f ca="1" t="shared" si="4"/>
        <v>1016</v>
      </c>
      <c r="J560" s="959" t="s">
        <v>629</v>
      </c>
      <c r="K560" s="338">
        <v>42913</v>
      </c>
      <c r="L560" s="284"/>
      <c r="M560" s="1541" t="s">
        <v>6531</v>
      </c>
      <c r="N560" s="117" t="s">
        <v>80</v>
      </c>
      <c r="O560" s="117" t="s">
        <v>84</v>
      </c>
      <c r="P560" s="47">
        <v>42891</v>
      </c>
      <c r="Q560" s="47">
        <v>42891</v>
      </c>
      <c r="R560" s="1548" t="s">
        <v>47</v>
      </c>
      <c r="S560" s="1057" t="s">
        <v>5247</v>
      </c>
    </row>
    <row r="561" s="796" customFormat="1" ht="23.1" customHeight="1" spans="1:19">
      <c r="A561" s="469">
        <v>558</v>
      </c>
      <c r="B561" s="821"/>
      <c r="C561" s="1075" t="s">
        <v>6060</v>
      </c>
      <c r="D561" s="43" t="s">
        <v>6061</v>
      </c>
      <c r="E561" s="43">
        <v>259200</v>
      </c>
      <c r="F561" s="43" t="s">
        <v>6532</v>
      </c>
      <c r="G561" s="47">
        <v>42867</v>
      </c>
      <c r="H561" s="51">
        <v>42875</v>
      </c>
      <c r="I561" s="52">
        <f ca="1" t="shared" si="4"/>
        <v>1029</v>
      </c>
      <c r="J561" s="959" t="s">
        <v>6533</v>
      </c>
      <c r="K561" s="338">
        <v>42913</v>
      </c>
      <c r="L561" s="284"/>
      <c r="M561" s="277" t="s">
        <v>6534</v>
      </c>
      <c r="N561" s="52" t="s">
        <v>662</v>
      </c>
      <c r="O561" s="52" t="s">
        <v>59</v>
      </c>
      <c r="P561" s="47">
        <v>42895</v>
      </c>
      <c r="Q561" s="47">
        <v>42896</v>
      </c>
      <c r="R561" s="508" t="s">
        <v>47</v>
      </c>
      <c r="S561" s="1057" t="s">
        <v>1074</v>
      </c>
    </row>
    <row r="562" s="796" customFormat="1" ht="23.1" customHeight="1" spans="1:19">
      <c r="A562" s="35">
        <v>559</v>
      </c>
      <c r="B562" s="821"/>
      <c r="C562" s="1075" t="s">
        <v>6060</v>
      </c>
      <c r="D562" s="43" t="s">
        <v>6515</v>
      </c>
      <c r="E562" s="43">
        <v>259200</v>
      </c>
      <c r="F562" s="43" t="s">
        <v>6535</v>
      </c>
      <c r="G562" s="47">
        <v>42900</v>
      </c>
      <c r="H562" s="51">
        <v>42912</v>
      </c>
      <c r="I562" s="52">
        <f ca="1" t="shared" si="4"/>
        <v>992</v>
      </c>
      <c r="J562" s="959" t="s">
        <v>629</v>
      </c>
      <c r="K562" s="338">
        <v>42913</v>
      </c>
      <c r="L562" s="284"/>
      <c r="M562" s="327" t="s">
        <v>6536</v>
      </c>
      <c r="N562" s="327" t="s">
        <v>889</v>
      </c>
      <c r="O562" s="327" t="s">
        <v>89</v>
      </c>
      <c r="P562" s="377">
        <v>42885</v>
      </c>
      <c r="Q562" s="47">
        <v>42901</v>
      </c>
      <c r="R562" s="327" t="s">
        <v>106</v>
      </c>
      <c r="S562" s="1057" t="s">
        <v>1074</v>
      </c>
    </row>
    <row r="563" s="796" customFormat="1" ht="23.1" customHeight="1" spans="1:19">
      <c r="A563" s="469">
        <v>560</v>
      </c>
      <c r="B563" s="821"/>
      <c r="C563" s="1075" t="s">
        <v>6060</v>
      </c>
      <c r="D563" s="43" t="s">
        <v>6061</v>
      </c>
      <c r="E563" s="43">
        <v>259200</v>
      </c>
      <c r="F563" s="43" t="s">
        <v>6537</v>
      </c>
      <c r="G563" s="47">
        <v>42900</v>
      </c>
      <c r="H563" s="51">
        <v>42912</v>
      </c>
      <c r="I563" s="52">
        <f ca="1" t="shared" si="4"/>
        <v>992</v>
      </c>
      <c r="J563" s="959" t="s">
        <v>629</v>
      </c>
      <c r="K563" s="338">
        <v>42936</v>
      </c>
      <c r="L563" s="284"/>
      <c r="M563" s="327" t="s">
        <v>6538</v>
      </c>
      <c r="N563" s="327" t="s">
        <v>70</v>
      </c>
      <c r="O563" s="327" t="s">
        <v>59</v>
      </c>
      <c r="P563" s="47">
        <v>42897</v>
      </c>
      <c r="Q563" s="47">
        <v>42901</v>
      </c>
      <c r="R563" s="327" t="s">
        <v>47</v>
      </c>
      <c r="S563" s="1057" t="s">
        <v>1074</v>
      </c>
    </row>
    <row r="564" s="795" customFormat="1" ht="23.1" customHeight="1" spans="1:19">
      <c r="A564" s="35">
        <v>561</v>
      </c>
      <c r="B564" s="149"/>
      <c r="C564" s="1089" t="s">
        <v>6067</v>
      </c>
      <c r="D564" s="43" t="s">
        <v>5873</v>
      </c>
      <c r="E564" s="43">
        <v>310800</v>
      </c>
      <c r="F564" s="43" t="s">
        <v>6539</v>
      </c>
      <c r="G564" s="47">
        <v>42906</v>
      </c>
      <c r="H564" s="51">
        <v>42913</v>
      </c>
      <c r="I564" s="52">
        <f ca="1" t="shared" si="4"/>
        <v>991</v>
      </c>
      <c r="J564" s="959" t="s">
        <v>629</v>
      </c>
      <c r="K564" s="338">
        <v>42913</v>
      </c>
      <c r="L564" s="284"/>
      <c r="M564" s="327" t="s">
        <v>6540</v>
      </c>
      <c r="N564" s="327" t="s">
        <v>912</v>
      </c>
      <c r="O564" s="327" t="s">
        <v>59</v>
      </c>
      <c r="P564" s="377">
        <v>42889</v>
      </c>
      <c r="Q564" s="47">
        <v>42908</v>
      </c>
      <c r="R564" s="327" t="s">
        <v>47</v>
      </c>
      <c r="S564" s="1057" t="s">
        <v>6541</v>
      </c>
    </row>
    <row r="565" s="796" customFormat="1" ht="23.1" customHeight="1" spans="1:19">
      <c r="A565" s="469">
        <v>562</v>
      </c>
      <c r="B565" s="149" t="s">
        <v>6330</v>
      </c>
      <c r="C565" s="1075" t="s">
        <v>6098</v>
      </c>
      <c r="D565" s="43" t="s">
        <v>480</v>
      </c>
      <c r="E565" s="43">
        <v>290800</v>
      </c>
      <c r="F565" s="43" t="s">
        <v>6542</v>
      </c>
      <c r="G565" s="47">
        <v>42773</v>
      </c>
      <c r="H565" s="51">
        <v>42781</v>
      </c>
      <c r="I565" s="52">
        <f ca="1" t="shared" si="4"/>
        <v>1123</v>
      </c>
      <c r="J565" s="959" t="s">
        <v>6471</v>
      </c>
      <c r="K565" s="338">
        <v>42936</v>
      </c>
      <c r="L565" s="284" t="s">
        <v>52</v>
      </c>
      <c r="M565" s="277" t="s">
        <v>6543</v>
      </c>
      <c r="N565" s="52" t="s">
        <v>698</v>
      </c>
      <c r="O565" s="52" t="s">
        <v>84</v>
      </c>
      <c r="P565" s="1537">
        <v>42890</v>
      </c>
      <c r="Q565" s="47">
        <v>42890</v>
      </c>
      <c r="R565" s="1542" t="s">
        <v>47</v>
      </c>
      <c r="S565" s="1057" t="s">
        <v>6541</v>
      </c>
    </row>
    <row r="566" s="796" customFormat="1" ht="23.1" customHeight="1" spans="1:19">
      <c r="A566" s="35">
        <v>563</v>
      </c>
      <c r="B566" s="149" t="s">
        <v>6330</v>
      </c>
      <c r="C566" s="1075" t="s">
        <v>6098</v>
      </c>
      <c r="D566" s="43" t="s">
        <v>5873</v>
      </c>
      <c r="E566" s="43">
        <v>292900</v>
      </c>
      <c r="F566" s="43" t="s">
        <v>6544</v>
      </c>
      <c r="G566" s="47">
        <v>42702</v>
      </c>
      <c r="H566" s="51">
        <v>42718</v>
      </c>
      <c r="I566" s="52">
        <f ca="1" t="shared" si="4"/>
        <v>1186</v>
      </c>
      <c r="J566" s="959" t="s">
        <v>629</v>
      </c>
      <c r="K566" s="338">
        <v>42936</v>
      </c>
      <c r="L566" s="284" t="s">
        <v>52</v>
      </c>
      <c r="M566" s="277" t="s">
        <v>6545</v>
      </c>
      <c r="N566" s="52" t="s">
        <v>730</v>
      </c>
      <c r="O566" s="52" t="s">
        <v>59</v>
      </c>
      <c r="P566" s="1537">
        <v>42910</v>
      </c>
      <c r="Q566" s="47">
        <v>42911</v>
      </c>
      <c r="R566" s="1542" t="s">
        <v>47</v>
      </c>
      <c r="S566" s="1057" t="s">
        <v>1088</v>
      </c>
    </row>
    <row r="567" s="795" customFormat="1" ht="23.1" customHeight="1" spans="1:19">
      <c r="A567" s="469">
        <v>564</v>
      </c>
      <c r="B567" s="149" t="s">
        <v>6162</v>
      </c>
      <c r="C567" s="1089" t="s">
        <v>6163</v>
      </c>
      <c r="D567" s="43" t="s">
        <v>6061</v>
      </c>
      <c r="E567" s="43">
        <v>279200</v>
      </c>
      <c r="F567" s="43" t="s">
        <v>6546</v>
      </c>
      <c r="G567" s="47">
        <v>42907</v>
      </c>
      <c r="H567" s="51">
        <v>42913</v>
      </c>
      <c r="I567" s="52">
        <f ca="1" t="shared" ref="I567:I630" si="5">TODAY()-H567</f>
        <v>991</v>
      </c>
      <c r="J567" s="959" t="s">
        <v>629</v>
      </c>
      <c r="K567" s="338">
        <v>42936</v>
      </c>
      <c r="L567" s="284"/>
      <c r="M567" s="277" t="s">
        <v>6547</v>
      </c>
      <c r="N567" s="52" t="s">
        <v>70</v>
      </c>
      <c r="O567" s="52" t="s">
        <v>59</v>
      </c>
      <c r="P567" s="47">
        <v>42919</v>
      </c>
      <c r="Q567" s="47">
        <v>42921</v>
      </c>
      <c r="R567" s="508" t="s">
        <v>106</v>
      </c>
      <c r="S567" s="1057" t="s">
        <v>1088</v>
      </c>
    </row>
    <row r="568" s="795" customFormat="1" ht="23.1" customHeight="1" spans="1:19">
      <c r="A568" s="35">
        <v>565</v>
      </c>
      <c r="B568" s="149"/>
      <c r="C568" s="1089" t="s">
        <v>6163</v>
      </c>
      <c r="D568" s="43" t="s">
        <v>6124</v>
      </c>
      <c r="E568" s="43">
        <v>279200</v>
      </c>
      <c r="F568" s="43" t="s">
        <v>6548</v>
      </c>
      <c r="G568" s="47">
        <v>42906</v>
      </c>
      <c r="H568" s="51">
        <v>42913</v>
      </c>
      <c r="I568" s="52">
        <f ca="1" t="shared" si="5"/>
        <v>991</v>
      </c>
      <c r="J568" s="959" t="s">
        <v>629</v>
      </c>
      <c r="K568" s="338">
        <v>42936</v>
      </c>
      <c r="L568" s="284"/>
      <c r="M568" s="327" t="s">
        <v>6549</v>
      </c>
      <c r="N568" s="327" t="s">
        <v>6046</v>
      </c>
      <c r="O568" s="327" t="s">
        <v>641</v>
      </c>
      <c r="P568" s="377">
        <v>42911</v>
      </c>
      <c r="Q568" s="47">
        <v>42912</v>
      </c>
      <c r="R568" s="327" t="s">
        <v>47</v>
      </c>
      <c r="S568" s="1057" t="s">
        <v>1847</v>
      </c>
    </row>
    <row r="569" s="796" customFormat="1" ht="23.1" customHeight="1" spans="1:19">
      <c r="A569" s="469">
        <v>566</v>
      </c>
      <c r="B569" s="821"/>
      <c r="C569" s="1075" t="s">
        <v>6060</v>
      </c>
      <c r="D569" s="43" t="s">
        <v>6061</v>
      </c>
      <c r="E569" s="43">
        <v>259200</v>
      </c>
      <c r="F569" s="43" t="s">
        <v>6550</v>
      </c>
      <c r="G569" s="47">
        <v>42902</v>
      </c>
      <c r="H569" s="51">
        <v>42916</v>
      </c>
      <c r="I569" s="52">
        <f ca="1" t="shared" si="5"/>
        <v>988</v>
      </c>
      <c r="J569" s="959" t="s">
        <v>629</v>
      </c>
      <c r="K569" s="338">
        <v>42936</v>
      </c>
      <c r="L569" s="284"/>
      <c r="M569" s="277" t="s">
        <v>6551</v>
      </c>
      <c r="N569" s="52" t="s">
        <v>958</v>
      </c>
      <c r="O569" s="52" t="s">
        <v>89</v>
      </c>
      <c r="P569" s="47">
        <v>42921</v>
      </c>
      <c r="Q569" s="47">
        <v>42922</v>
      </c>
      <c r="R569" s="508" t="s">
        <v>106</v>
      </c>
      <c r="S569" s="1057" t="s">
        <v>1102</v>
      </c>
    </row>
    <row r="570" s="796" customFormat="1" ht="23.1" customHeight="1" spans="1:19">
      <c r="A570" s="35">
        <v>567</v>
      </c>
      <c r="B570" s="821"/>
      <c r="C570" s="1075" t="s">
        <v>6060</v>
      </c>
      <c r="D570" s="43" t="s">
        <v>6061</v>
      </c>
      <c r="E570" s="43">
        <v>259200</v>
      </c>
      <c r="F570" s="43" t="s">
        <v>6552</v>
      </c>
      <c r="G570" s="47">
        <v>42900</v>
      </c>
      <c r="H570" s="51">
        <v>42912</v>
      </c>
      <c r="I570" s="52">
        <f ca="1" t="shared" si="5"/>
        <v>992</v>
      </c>
      <c r="J570" s="959" t="s">
        <v>629</v>
      </c>
      <c r="K570" s="338">
        <v>42913</v>
      </c>
      <c r="L570" s="284"/>
      <c r="M570" s="327" t="s">
        <v>6553</v>
      </c>
      <c r="N570" s="52" t="s">
        <v>80</v>
      </c>
      <c r="O570" s="52" t="s">
        <v>84</v>
      </c>
      <c r="P570" s="47">
        <v>42925</v>
      </c>
      <c r="Q570" s="47">
        <v>42926</v>
      </c>
      <c r="R570" s="508" t="s">
        <v>47</v>
      </c>
      <c r="S570" s="1057" t="s">
        <v>6554</v>
      </c>
    </row>
    <row r="571" s="796" customFormat="1" ht="23.1" customHeight="1" spans="1:19">
      <c r="A571" s="469">
        <v>568</v>
      </c>
      <c r="B571" s="821"/>
      <c r="C571" s="1075" t="s">
        <v>6060</v>
      </c>
      <c r="D571" s="43" t="s">
        <v>6238</v>
      </c>
      <c r="E571" s="43">
        <v>259200</v>
      </c>
      <c r="F571" s="43" t="s">
        <v>6555</v>
      </c>
      <c r="G571" s="47">
        <v>42877</v>
      </c>
      <c r="H571" s="51">
        <v>42886</v>
      </c>
      <c r="I571" s="52">
        <f ca="1" t="shared" si="5"/>
        <v>1018</v>
      </c>
      <c r="J571" s="959" t="s">
        <v>629</v>
      </c>
      <c r="K571" s="338">
        <v>42936</v>
      </c>
      <c r="L571" s="284"/>
      <c r="M571" s="277" t="s">
        <v>6556</v>
      </c>
      <c r="N571" s="52" t="s">
        <v>698</v>
      </c>
      <c r="O571" s="52" t="s">
        <v>84</v>
      </c>
      <c r="P571" s="47">
        <v>42895</v>
      </c>
      <c r="Q571" s="47">
        <v>42895</v>
      </c>
      <c r="R571" s="508" t="s">
        <v>47</v>
      </c>
      <c r="S571" s="1057" t="s">
        <v>6554</v>
      </c>
    </row>
    <row r="572" s="795" customFormat="1" ht="23.1" customHeight="1" spans="1:19">
      <c r="A572" s="35">
        <v>569</v>
      </c>
      <c r="B572" s="149" t="s">
        <v>6162</v>
      </c>
      <c r="C572" s="1089" t="s">
        <v>6163</v>
      </c>
      <c r="D572" s="43" t="s">
        <v>6061</v>
      </c>
      <c r="E572" s="43">
        <v>279200</v>
      </c>
      <c r="F572" s="43" t="s">
        <v>6557</v>
      </c>
      <c r="G572" s="47">
        <v>42907</v>
      </c>
      <c r="H572" s="51">
        <v>42913</v>
      </c>
      <c r="I572" s="52">
        <f ca="1" t="shared" si="5"/>
        <v>991</v>
      </c>
      <c r="J572" s="959" t="s">
        <v>629</v>
      </c>
      <c r="K572" s="338">
        <v>42942</v>
      </c>
      <c r="L572" s="284"/>
      <c r="M572" s="327" t="s">
        <v>6558</v>
      </c>
      <c r="N572" s="327" t="s">
        <v>45</v>
      </c>
      <c r="O572" s="327" t="s">
        <v>89</v>
      </c>
      <c r="P572" s="377">
        <v>42891</v>
      </c>
      <c r="Q572" s="47">
        <v>42908</v>
      </c>
      <c r="R572" s="327" t="s">
        <v>106</v>
      </c>
      <c r="S572" s="1057" t="s">
        <v>1121</v>
      </c>
    </row>
    <row r="573" s="795" customFormat="1" ht="23.1" customHeight="1" spans="1:19">
      <c r="A573" s="469">
        <v>570</v>
      </c>
      <c r="B573" s="149" t="s">
        <v>6162</v>
      </c>
      <c r="C573" s="1089" t="s">
        <v>6163</v>
      </c>
      <c r="D573" s="43" t="s">
        <v>6061</v>
      </c>
      <c r="E573" s="43">
        <v>279200</v>
      </c>
      <c r="F573" s="43" t="s">
        <v>6559</v>
      </c>
      <c r="G573" s="47">
        <v>42907</v>
      </c>
      <c r="H573" s="51">
        <v>42913</v>
      </c>
      <c r="I573" s="52">
        <f ca="1" t="shared" si="5"/>
        <v>991</v>
      </c>
      <c r="J573" s="959" t="s">
        <v>629</v>
      </c>
      <c r="K573" s="338">
        <v>42942</v>
      </c>
      <c r="L573" s="284"/>
      <c r="M573" s="277" t="s">
        <v>6560</v>
      </c>
      <c r="N573" s="52" t="s">
        <v>225</v>
      </c>
      <c r="O573" s="52" t="s">
        <v>84</v>
      </c>
      <c r="P573" s="47">
        <v>42932</v>
      </c>
      <c r="Q573" s="47">
        <v>42932</v>
      </c>
      <c r="R573" s="508" t="s">
        <v>106</v>
      </c>
      <c r="S573" s="1057" t="s">
        <v>1121</v>
      </c>
    </row>
    <row r="574" s="796" customFormat="1" ht="23.1" customHeight="1" spans="1:19">
      <c r="A574" s="35">
        <v>571</v>
      </c>
      <c r="B574" s="821"/>
      <c r="C574" s="1075" t="s">
        <v>6060</v>
      </c>
      <c r="D574" s="43" t="s">
        <v>6061</v>
      </c>
      <c r="E574" s="43">
        <v>259200</v>
      </c>
      <c r="F574" s="43" t="s">
        <v>6561</v>
      </c>
      <c r="G574" s="47">
        <v>42908</v>
      </c>
      <c r="H574" s="51">
        <v>42920</v>
      </c>
      <c r="I574" s="52">
        <f ca="1" t="shared" si="5"/>
        <v>984</v>
      </c>
      <c r="J574" s="959" t="s">
        <v>629</v>
      </c>
      <c r="K574" s="338">
        <v>42942</v>
      </c>
      <c r="L574" s="284"/>
      <c r="M574" s="277" t="s">
        <v>6562</v>
      </c>
      <c r="N574" s="52" t="s">
        <v>80</v>
      </c>
      <c r="O574" s="52" t="s">
        <v>84</v>
      </c>
      <c r="P574" s="47">
        <v>42931</v>
      </c>
      <c r="Q574" s="47">
        <v>42931</v>
      </c>
      <c r="R574" s="52" t="s">
        <v>47</v>
      </c>
      <c r="S574" s="1057" t="s">
        <v>1124</v>
      </c>
    </row>
    <row r="575" s="796" customFormat="1" ht="23.1" customHeight="1" spans="1:19">
      <c r="A575" s="469">
        <v>572</v>
      </c>
      <c r="B575" s="821"/>
      <c r="C575" s="1075" t="s">
        <v>6060</v>
      </c>
      <c r="D575" s="43" t="s">
        <v>6061</v>
      </c>
      <c r="E575" s="43">
        <v>259200</v>
      </c>
      <c r="F575" s="43" t="s">
        <v>6563</v>
      </c>
      <c r="G575" s="47">
        <v>42908</v>
      </c>
      <c r="H575" s="51">
        <v>42916</v>
      </c>
      <c r="I575" s="52">
        <f ca="1" t="shared" si="5"/>
        <v>988</v>
      </c>
      <c r="J575" s="959" t="s">
        <v>629</v>
      </c>
      <c r="K575" s="338">
        <v>42945</v>
      </c>
      <c r="L575" s="284"/>
      <c r="M575" s="277" t="s">
        <v>6564</v>
      </c>
      <c r="N575" s="52" t="s">
        <v>912</v>
      </c>
      <c r="O575" s="52" t="s">
        <v>59</v>
      </c>
      <c r="P575" s="47">
        <v>42932</v>
      </c>
      <c r="Q575" s="47">
        <v>42932</v>
      </c>
      <c r="R575" s="508" t="s">
        <v>47</v>
      </c>
      <c r="S575" s="1057" t="s">
        <v>4023</v>
      </c>
    </row>
    <row r="576" s="796" customFormat="1" ht="23.1" customHeight="1" spans="1:19">
      <c r="A576" s="35">
        <v>573</v>
      </c>
      <c r="B576" s="821"/>
      <c r="C576" s="1075" t="s">
        <v>6060</v>
      </c>
      <c r="D576" s="43" t="s">
        <v>6061</v>
      </c>
      <c r="E576" s="43">
        <v>259200</v>
      </c>
      <c r="F576" s="43" t="s">
        <v>6565</v>
      </c>
      <c r="G576" s="47">
        <v>42908</v>
      </c>
      <c r="H576" s="51">
        <v>42920</v>
      </c>
      <c r="I576" s="52">
        <f ca="1" t="shared" si="5"/>
        <v>984</v>
      </c>
      <c r="J576" s="959" t="s">
        <v>629</v>
      </c>
      <c r="K576" s="338">
        <v>42945</v>
      </c>
      <c r="L576" s="284"/>
      <c r="M576" s="277" t="s">
        <v>6566</v>
      </c>
      <c r="N576" s="52" t="s">
        <v>45</v>
      </c>
      <c r="O576" s="52" t="s">
        <v>89</v>
      </c>
      <c r="P576" s="47">
        <v>42938</v>
      </c>
      <c r="Q576" s="47">
        <v>42939</v>
      </c>
      <c r="R576" s="52" t="s">
        <v>47</v>
      </c>
      <c r="S576" s="1057" t="s">
        <v>1136</v>
      </c>
    </row>
    <row r="577" s="796" customFormat="1" ht="23.1" customHeight="1" spans="1:19">
      <c r="A577" s="469">
        <v>574</v>
      </c>
      <c r="B577" s="821"/>
      <c r="C577" s="1075" t="s">
        <v>6060</v>
      </c>
      <c r="D577" s="43" t="s">
        <v>6061</v>
      </c>
      <c r="E577" s="43">
        <v>259200</v>
      </c>
      <c r="F577" s="43" t="s">
        <v>6567</v>
      </c>
      <c r="G577" s="47">
        <v>42935</v>
      </c>
      <c r="H577" s="51">
        <v>42941</v>
      </c>
      <c r="I577" s="52">
        <f ca="1" t="shared" si="5"/>
        <v>963</v>
      </c>
      <c r="J577" s="959" t="s">
        <v>629</v>
      </c>
      <c r="K577" s="338">
        <v>42945</v>
      </c>
      <c r="L577" s="284"/>
      <c r="M577" s="277" t="s">
        <v>6568</v>
      </c>
      <c r="N577" s="52" t="s">
        <v>698</v>
      </c>
      <c r="O577" s="52" t="s">
        <v>84</v>
      </c>
      <c r="P577" s="47">
        <v>42941</v>
      </c>
      <c r="Q577" s="47">
        <v>42941</v>
      </c>
      <c r="R577" s="508" t="s">
        <v>47</v>
      </c>
      <c r="S577" s="1057" t="s">
        <v>1150</v>
      </c>
    </row>
    <row r="578" s="796" customFormat="1" ht="23.1" customHeight="1" spans="1:19">
      <c r="A578" s="35">
        <v>575</v>
      </c>
      <c r="B578" s="821"/>
      <c r="C578" s="1075" t="s">
        <v>6060</v>
      </c>
      <c r="D578" s="43" t="s">
        <v>6061</v>
      </c>
      <c r="E578" s="43">
        <v>259200</v>
      </c>
      <c r="F578" s="43" t="s">
        <v>6569</v>
      </c>
      <c r="G578" s="47">
        <v>42940</v>
      </c>
      <c r="H578" s="51">
        <v>42945</v>
      </c>
      <c r="I578" s="52">
        <f ca="1" t="shared" si="5"/>
        <v>959</v>
      </c>
      <c r="J578" s="959" t="s">
        <v>629</v>
      </c>
      <c r="K578" s="339">
        <v>42961</v>
      </c>
      <c r="L578" s="284"/>
      <c r="M578" s="277" t="s">
        <v>6570</v>
      </c>
      <c r="N578" s="52" t="s">
        <v>225</v>
      </c>
      <c r="O578" s="52" t="s">
        <v>84</v>
      </c>
      <c r="P578" s="47">
        <v>42951</v>
      </c>
      <c r="Q578" s="47">
        <v>42951</v>
      </c>
      <c r="R578" s="508" t="s">
        <v>47</v>
      </c>
      <c r="S578" s="1057" t="s">
        <v>1153</v>
      </c>
    </row>
    <row r="579" s="796" customFormat="1" ht="23.1" customHeight="1" spans="1:19">
      <c r="A579" s="469">
        <v>576</v>
      </c>
      <c r="B579" s="821"/>
      <c r="C579" s="1075" t="s">
        <v>6060</v>
      </c>
      <c r="D579" s="43" t="s">
        <v>6134</v>
      </c>
      <c r="E579" s="43">
        <v>259200</v>
      </c>
      <c r="F579" s="43" t="s">
        <v>6571</v>
      </c>
      <c r="G579" s="47">
        <v>42934</v>
      </c>
      <c r="H579" s="51">
        <v>42944</v>
      </c>
      <c r="I579" s="52">
        <f ca="1" t="shared" si="5"/>
        <v>960</v>
      </c>
      <c r="J579" s="959" t="s">
        <v>629</v>
      </c>
      <c r="K579" s="339">
        <v>42961</v>
      </c>
      <c r="L579" s="284"/>
      <c r="M579" s="277" t="s">
        <v>6572</v>
      </c>
      <c r="N579" s="52" t="s">
        <v>6046</v>
      </c>
      <c r="O579" s="52" t="s">
        <v>641</v>
      </c>
      <c r="P579" s="47">
        <v>42942</v>
      </c>
      <c r="Q579" s="47">
        <v>42947</v>
      </c>
      <c r="R579" s="508" t="s">
        <v>47</v>
      </c>
      <c r="S579" s="1057" t="s">
        <v>5343</v>
      </c>
    </row>
    <row r="580" s="796" customFormat="1" ht="23.1" customHeight="1" spans="1:19">
      <c r="A580" s="35">
        <v>577</v>
      </c>
      <c r="B580" s="821"/>
      <c r="C580" s="1075" t="s">
        <v>6060</v>
      </c>
      <c r="D580" s="43" t="s">
        <v>6061</v>
      </c>
      <c r="E580" s="43">
        <v>259200</v>
      </c>
      <c r="F580" s="43" t="s">
        <v>6573</v>
      </c>
      <c r="G580" s="47">
        <v>42940</v>
      </c>
      <c r="H580" s="51">
        <v>42945</v>
      </c>
      <c r="I580" s="52">
        <f ca="1" t="shared" si="5"/>
        <v>959</v>
      </c>
      <c r="J580" s="959" t="s">
        <v>629</v>
      </c>
      <c r="K580" s="338">
        <v>42967</v>
      </c>
      <c r="L580" s="284"/>
      <c r="M580" s="277" t="s">
        <v>6574</v>
      </c>
      <c r="N580" s="52" t="s">
        <v>683</v>
      </c>
      <c r="O580" s="52" t="s">
        <v>84</v>
      </c>
      <c r="P580" s="47">
        <v>42951</v>
      </c>
      <c r="Q580" s="47">
        <v>42951</v>
      </c>
      <c r="R580" s="508" t="s">
        <v>47</v>
      </c>
      <c r="S580" s="1057" t="s">
        <v>1160</v>
      </c>
    </row>
    <row r="581" s="796" customFormat="1" ht="23.1" customHeight="1" spans="1:19">
      <c r="A581" s="469">
        <v>578</v>
      </c>
      <c r="B581" s="821"/>
      <c r="C581" s="1075" t="s">
        <v>6060</v>
      </c>
      <c r="D581" s="43" t="s">
        <v>6111</v>
      </c>
      <c r="E581" s="43">
        <v>259200</v>
      </c>
      <c r="F581" s="43" t="s">
        <v>6575</v>
      </c>
      <c r="G581" s="47">
        <v>42937</v>
      </c>
      <c r="H581" s="51">
        <v>42949</v>
      </c>
      <c r="I581" s="52">
        <f ca="1" t="shared" si="5"/>
        <v>955</v>
      </c>
      <c r="J581" s="959" t="s">
        <v>629</v>
      </c>
      <c r="K581" s="338">
        <v>42971</v>
      </c>
      <c r="L581" s="284"/>
      <c r="M581" s="277" t="s">
        <v>6576</v>
      </c>
      <c r="N581" s="52" t="s">
        <v>6046</v>
      </c>
      <c r="O581" s="52" t="s">
        <v>641</v>
      </c>
      <c r="P581" s="47">
        <v>42961</v>
      </c>
      <c r="Q581" s="47">
        <v>42961</v>
      </c>
      <c r="R581" s="508" t="s">
        <v>106</v>
      </c>
      <c r="S581" s="1057" t="s">
        <v>1171</v>
      </c>
    </row>
    <row r="582" s="795" customFormat="1" ht="23.1" customHeight="1" spans="1:19">
      <c r="A582" s="35">
        <v>579</v>
      </c>
      <c r="B582" s="149" t="s">
        <v>6162</v>
      </c>
      <c r="C582" s="1089" t="s">
        <v>6163</v>
      </c>
      <c r="D582" s="43" t="s">
        <v>6124</v>
      </c>
      <c r="E582" s="43">
        <v>279200</v>
      </c>
      <c r="F582" s="43" t="s">
        <v>6577</v>
      </c>
      <c r="G582" s="47">
        <v>42931</v>
      </c>
      <c r="H582" s="51">
        <v>42941</v>
      </c>
      <c r="I582" s="52">
        <f ca="1" t="shared" si="5"/>
        <v>963</v>
      </c>
      <c r="J582" s="959" t="s">
        <v>629</v>
      </c>
      <c r="K582" s="338">
        <v>42971</v>
      </c>
      <c r="L582" s="284" t="s">
        <v>52</v>
      </c>
      <c r="M582" s="277" t="s">
        <v>6578</v>
      </c>
      <c r="N582" s="52" t="s">
        <v>70</v>
      </c>
      <c r="O582" s="52" t="s">
        <v>59</v>
      </c>
      <c r="P582" s="47">
        <v>42967</v>
      </c>
      <c r="Q582" s="47">
        <v>42968</v>
      </c>
      <c r="R582" s="508" t="s">
        <v>106</v>
      </c>
      <c r="S582" s="1057" t="s">
        <v>1174</v>
      </c>
    </row>
    <row r="583" s="795" customFormat="1" ht="23.1" customHeight="1" spans="1:19">
      <c r="A583" s="469">
        <v>580</v>
      </c>
      <c r="B583" s="149" t="s">
        <v>6162</v>
      </c>
      <c r="C583" s="1089" t="s">
        <v>6163</v>
      </c>
      <c r="D583" s="43" t="s">
        <v>6061</v>
      </c>
      <c r="E583" s="43">
        <v>279200</v>
      </c>
      <c r="F583" s="43" t="s">
        <v>6579</v>
      </c>
      <c r="G583" s="47">
        <v>42965</v>
      </c>
      <c r="H583" s="51">
        <v>42968</v>
      </c>
      <c r="I583" s="52">
        <f ca="1" t="shared" si="5"/>
        <v>936</v>
      </c>
      <c r="J583" s="959" t="s">
        <v>629</v>
      </c>
      <c r="K583" s="338">
        <v>42971</v>
      </c>
      <c r="L583" s="284"/>
      <c r="M583" s="277" t="s">
        <v>6580</v>
      </c>
      <c r="N583" s="52" t="s">
        <v>114</v>
      </c>
      <c r="O583" s="52" t="s">
        <v>59</v>
      </c>
      <c r="P583" s="47">
        <v>42966</v>
      </c>
      <c r="Q583" s="47">
        <v>42966</v>
      </c>
      <c r="R583" s="508" t="s">
        <v>106</v>
      </c>
      <c r="S583" s="1057" t="s">
        <v>1969</v>
      </c>
    </row>
    <row r="584" s="796" customFormat="1" ht="23.1" customHeight="1" spans="1:19">
      <c r="A584" s="35">
        <v>581</v>
      </c>
      <c r="B584" s="821"/>
      <c r="C584" s="1075" t="s">
        <v>6060</v>
      </c>
      <c r="D584" s="43" t="s">
        <v>6061</v>
      </c>
      <c r="E584" s="43">
        <v>259200</v>
      </c>
      <c r="F584" s="43" t="s">
        <v>6581</v>
      </c>
      <c r="G584" s="47">
        <v>42940</v>
      </c>
      <c r="H584" s="51">
        <v>42945</v>
      </c>
      <c r="I584" s="52">
        <f ca="1" t="shared" si="5"/>
        <v>959</v>
      </c>
      <c r="J584" s="959" t="s">
        <v>629</v>
      </c>
      <c r="K584" s="339">
        <v>42977</v>
      </c>
      <c r="L584" s="284"/>
      <c r="M584" s="52" t="s">
        <v>6582</v>
      </c>
      <c r="N584" s="52" t="s">
        <v>45</v>
      </c>
      <c r="O584" s="52" t="s">
        <v>89</v>
      </c>
      <c r="P584" s="47">
        <v>42945</v>
      </c>
      <c r="Q584" s="47">
        <v>42945</v>
      </c>
      <c r="R584" s="52" t="s">
        <v>106</v>
      </c>
      <c r="S584" s="1057" t="s">
        <v>1180</v>
      </c>
    </row>
    <row r="585" s="795" customFormat="1" ht="23.1" customHeight="1" spans="1:19">
      <c r="A585" s="469">
        <v>582</v>
      </c>
      <c r="B585" s="149" t="s">
        <v>6162</v>
      </c>
      <c r="C585" s="1089" t="s">
        <v>6163</v>
      </c>
      <c r="D585" s="43" t="s">
        <v>6061</v>
      </c>
      <c r="E585" s="43">
        <v>279200</v>
      </c>
      <c r="F585" s="43" t="s">
        <v>6583</v>
      </c>
      <c r="G585" s="47">
        <v>42940</v>
      </c>
      <c r="H585" s="51">
        <v>42950</v>
      </c>
      <c r="I585" s="52">
        <f ca="1" t="shared" si="5"/>
        <v>954</v>
      </c>
      <c r="J585" s="959" t="s">
        <v>629</v>
      </c>
      <c r="K585" s="338">
        <v>42977</v>
      </c>
      <c r="L585" s="284"/>
      <c r="M585" s="277" t="s">
        <v>6584</v>
      </c>
      <c r="N585" s="52" t="s">
        <v>889</v>
      </c>
      <c r="O585" s="52" t="s">
        <v>89</v>
      </c>
      <c r="P585" s="47">
        <v>42966</v>
      </c>
      <c r="Q585" s="47">
        <v>42966</v>
      </c>
      <c r="R585" s="508" t="s">
        <v>47</v>
      </c>
      <c r="S585" s="1057" t="s">
        <v>1190</v>
      </c>
    </row>
    <row r="586" s="796" customFormat="1" ht="23.1" customHeight="1" spans="1:19">
      <c r="A586" s="35">
        <v>583</v>
      </c>
      <c r="B586" s="821"/>
      <c r="C586" s="1089" t="s">
        <v>6098</v>
      </c>
      <c r="D586" s="43" t="s">
        <v>5193</v>
      </c>
      <c r="E586" s="43">
        <v>290800</v>
      </c>
      <c r="F586" s="43" t="s">
        <v>6585</v>
      </c>
      <c r="G586" s="47">
        <v>42906</v>
      </c>
      <c r="H586" s="51">
        <v>42912</v>
      </c>
      <c r="I586" s="52">
        <f ca="1" t="shared" si="5"/>
        <v>992</v>
      </c>
      <c r="J586" s="959" t="s">
        <v>629</v>
      </c>
      <c r="K586" s="338">
        <v>42977</v>
      </c>
      <c r="L586" s="284"/>
      <c r="M586" s="327" t="s">
        <v>6586</v>
      </c>
      <c r="N586" s="327" t="s">
        <v>889</v>
      </c>
      <c r="O586" s="327" t="s">
        <v>89</v>
      </c>
      <c r="P586" s="377">
        <v>42910</v>
      </c>
      <c r="Q586" s="47">
        <v>42977</v>
      </c>
      <c r="R586" s="327" t="s">
        <v>47</v>
      </c>
      <c r="S586" s="1057" t="s">
        <v>1193</v>
      </c>
    </row>
    <row r="587" s="796" customFormat="1" ht="23.1" customHeight="1" spans="1:20">
      <c r="A587" s="469">
        <v>584</v>
      </c>
      <c r="B587" s="821"/>
      <c r="C587" s="1075" t="s">
        <v>6060</v>
      </c>
      <c r="D587" s="43" t="s">
        <v>6061</v>
      </c>
      <c r="E587" s="43">
        <v>259200</v>
      </c>
      <c r="F587" s="43" t="s">
        <v>6587</v>
      </c>
      <c r="G587" s="121">
        <v>42931</v>
      </c>
      <c r="H587" s="136">
        <v>42957</v>
      </c>
      <c r="I587" s="52">
        <f ca="1" t="shared" si="5"/>
        <v>947</v>
      </c>
      <c r="J587" s="959" t="s">
        <v>629</v>
      </c>
      <c r="K587" s="338">
        <v>42977</v>
      </c>
      <c r="L587" s="284" t="s">
        <v>52</v>
      </c>
      <c r="M587" s="277" t="s">
        <v>6588</v>
      </c>
      <c r="N587" s="52" t="s">
        <v>225</v>
      </c>
      <c r="O587" s="52" t="s">
        <v>84</v>
      </c>
      <c r="P587" s="121">
        <v>42976</v>
      </c>
      <c r="Q587" s="121">
        <v>42976</v>
      </c>
      <c r="R587" s="508" t="s">
        <v>47</v>
      </c>
      <c r="S587" s="1057" t="s">
        <v>1215</v>
      </c>
      <c r="T587" s="455" t="s">
        <v>1216</v>
      </c>
    </row>
    <row r="588" s="795" customFormat="1" ht="23.1" customHeight="1" spans="1:19">
      <c r="A588" s="35">
        <v>585</v>
      </c>
      <c r="B588" s="149" t="s">
        <v>6162</v>
      </c>
      <c r="C588" s="1089" t="s">
        <v>6163</v>
      </c>
      <c r="D588" s="43" t="s">
        <v>6061</v>
      </c>
      <c r="E588" s="43">
        <v>279200</v>
      </c>
      <c r="F588" s="43" t="s">
        <v>6589</v>
      </c>
      <c r="G588" s="121">
        <v>42965</v>
      </c>
      <c r="H588" s="136">
        <v>42968</v>
      </c>
      <c r="I588" s="52">
        <f ca="1" t="shared" si="5"/>
        <v>936</v>
      </c>
      <c r="J588" s="959" t="s">
        <v>629</v>
      </c>
      <c r="K588" s="338">
        <v>42995</v>
      </c>
      <c r="L588" s="284"/>
      <c r="M588" s="277" t="s">
        <v>6590</v>
      </c>
      <c r="N588" s="52" t="s">
        <v>1240</v>
      </c>
      <c r="O588" s="52" t="s">
        <v>89</v>
      </c>
      <c r="P588" s="121">
        <v>42984</v>
      </c>
      <c r="Q588" s="121">
        <v>42985</v>
      </c>
      <c r="R588" s="508" t="s">
        <v>47</v>
      </c>
      <c r="S588" s="1057" t="s">
        <v>1223</v>
      </c>
    </row>
    <row r="589" s="796" customFormat="1" ht="23.1" customHeight="1" spans="1:19">
      <c r="A589" s="469">
        <v>586</v>
      </c>
      <c r="B589" s="821"/>
      <c r="C589" s="1089" t="s">
        <v>6098</v>
      </c>
      <c r="D589" s="43" t="s">
        <v>480</v>
      </c>
      <c r="E589" s="43">
        <v>290800</v>
      </c>
      <c r="F589" s="43" t="s">
        <v>6591</v>
      </c>
      <c r="G589" s="121">
        <v>42931</v>
      </c>
      <c r="H589" s="136">
        <v>42941</v>
      </c>
      <c r="I589" s="52">
        <f ca="1" t="shared" si="5"/>
        <v>963</v>
      </c>
      <c r="J589" s="959" t="s">
        <v>629</v>
      </c>
      <c r="K589" s="338">
        <v>42995</v>
      </c>
      <c r="L589" s="284" t="s">
        <v>52</v>
      </c>
      <c r="M589" s="277" t="s">
        <v>6592</v>
      </c>
      <c r="N589" s="52" t="s">
        <v>662</v>
      </c>
      <c r="O589" s="52" t="s">
        <v>59</v>
      </c>
      <c r="P589" s="477">
        <v>42981</v>
      </c>
      <c r="Q589" s="121">
        <v>42981</v>
      </c>
      <c r="R589" s="1542" t="s">
        <v>47</v>
      </c>
      <c r="S589" s="1057" t="s">
        <v>2041</v>
      </c>
    </row>
    <row r="590" s="796" customFormat="1" ht="23.1" customHeight="1" spans="1:19">
      <c r="A590" s="35">
        <v>587</v>
      </c>
      <c r="B590" s="821"/>
      <c r="C590" s="1075" t="s">
        <v>6060</v>
      </c>
      <c r="D590" s="43" t="s">
        <v>6335</v>
      </c>
      <c r="E590" s="43">
        <v>259200</v>
      </c>
      <c r="F590" s="43" t="s">
        <v>6593</v>
      </c>
      <c r="G590" s="121">
        <v>42882</v>
      </c>
      <c r="H590" s="136">
        <v>42895</v>
      </c>
      <c r="I590" s="52">
        <f ca="1" t="shared" si="5"/>
        <v>1009</v>
      </c>
      <c r="J590" s="959" t="s">
        <v>629</v>
      </c>
      <c r="K590" s="338">
        <v>42998</v>
      </c>
      <c r="L590" s="284" t="s">
        <v>52</v>
      </c>
      <c r="M590" s="277" t="s">
        <v>6594</v>
      </c>
      <c r="N590" s="52" t="s">
        <v>80</v>
      </c>
      <c r="O590" s="52" t="s">
        <v>84</v>
      </c>
      <c r="P590" s="121">
        <v>42988</v>
      </c>
      <c r="Q590" s="121">
        <v>42989</v>
      </c>
      <c r="R590" s="508" t="s">
        <v>47</v>
      </c>
      <c r="S590" s="1057" t="s">
        <v>2050</v>
      </c>
    </row>
    <row r="591" s="796" customFormat="1" ht="23.1" customHeight="1" spans="1:19">
      <c r="A591" s="469">
        <v>588</v>
      </c>
      <c r="B591" s="821"/>
      <c r="C591" s="1089" t="s">
        <v>6595</v>
      </c>
      <c r="D591" s="43" t="s">
        <v>6124</v>
      </c>
      <c r="E591" s="43">
        <v>273300</v>
      </c>
      <c r="F591" s="43" t="s">
        <v>6596</v>
      </c>
      <c r="G591" s="121">
        <v>42934</v>
      </c>
      <c r="H591" s="136">
        <v>42944</v>
      </c>
      <c r="I591" s="52">
        <f ca="1" t="shared" si="5"/>
        <v>960</v>
      </c>
      <c r="J591" s="959" t="s">
        <v>629</v>
      </c>
      <c r="K591" s="338">
        <v>42998</v>
      </c>
      <c r="L591" s="284"/>
      <c r="M591" s="277" t="s">
        <v>6597</v>
      </c>
      <c r="N591" s="52" t="s">
        <v>114</v>
      </c>
      <c r="O591" s="52" t="s">
        <v>59</v>
      </c>
      <c r="P591" s="477">
        <v>42987</v>
      </c>
      <c r="Q591" s="121">
        <v>42988</v>
      </c>
      <c r="R591" s="1542" t="s">
        <v>47</v>
      </c>
      <c r="S591" s="1057" t="s">
        <v>1241</v>
      </c>
    </row>
    <row r="592" s="796" customFormat="1" ht="23.1" customHeight="1" spans="1:19">
      <c r="A592" s="35">
        <v>589</v>
      </c>
      <c r="B592" s="821"/>
      <c r="C592" s="1075" t="s">
        <v>6060</v>
      </c>
      <c r="D592" s="43" t="s">
        <v>6124</v>
      </c>
      <c r="E592" s="43">
        <v>259200</v>
      </c>
      <c r="F592" s="43" t="s">
        <v>6598</v>
      </c>
      <c r="G592" s="121">
        <v>42937</v>
      </c>
      <c r="H592" s="136">
        <v>42947</v>
      </c>
      <c r="I592" s="52">
        <f ca="1" t="shared" si="5"/>
        <v>957</v>
      </c>
      <c r="J592" s="959" t="s">
        <v>629</v>
      </c>
      <c r="K592" s="338">
        <v>42998</v>
      </c>
      <c r="L592" s="284"/>
      <c r="M592" s="52" t="s">
        <v>6599</v>
      </c>
      <c r="N592" s="52" t="s">
        <v>88</v>
      </c>
      <c r="O592" s="52" t="s">
        <v>89</v>
      </c>
      <c r="P592" s="121">
        <v>42981</v>
      </c>
      <c r="Q592" s="121">
        <v>42981</v>
      </c>
      <c r="R592" s="52" t="s">
        <v>47</v>
      </c>
      <c r="S592" s="1057" t="s">
        <v>1241</v>
      </c>
    </row>
    <row r="593" s="796" customFormat="1" ht="23.1" customHeight="1" spans="1:19">
      <c r="A593" s="469">
        <v>590</v>
      </c>
      <c r="B593" s="821"/>
      <c r="C593" s="1075" t="s">
        <v>6060</v>
      </c>
      <c r="D593" s="43" t="s">
        <v>6061</v>
      </c>
      <c r="E593" s="43">
        <v>259200</v>
      </c>
      <c r="F593" s="43" t="s">
        <v>6600</v>
      </c>
      <c r="G593" s="121">
        <v>42935</v>
      </c>
      <c r="H593" s="136">
        <v>42941</v>
      </c>
      <c r="I593" s="52">
        <f ca="1" t="shared" si="5"/>
        <v>963</v>
      </c>
      <c r="J593" s="959" t="s">
        <v>629</v>
      </c>
      <c r="K593" s="338">
        <v>42945</v>
      </c>
      <c r="L593" s="284"/>
      <c r="M593" s="277" t="s">
        <v>6601</v>
      </c>
      <c r="N593" s="52" t="s">
        <v>980</v>
      </c>
      <c r="O593" s="52" t="s">
        <v>84</v>
      </c>
      <c r="P593" s="121">
        <v>42983</v>
      </c>
      <c r="Q593" s="121">
        <v>42983</v>
      </c>
      <c r="R593" s="508" t="s">
        <v>47</v>
      </c>
      <c r="S593" s="1057" t="s">
        <v>1241</v>
      </c>
    </row>
    <row r="594" s="795" customFormat="1" ht="23.1" customHeight="1" spans="1:19">
      <c r="A594" s="35">
        <v>591</v>
      </c>
      <c r="B594" s="149" t="s">
        <v>6162</v>
      </c>
      <c r="C594" s="1089" t="s">
        <v>6163</v>
      </c>
      <c r="D594" s="55" t="s">
        <v>6515</v>
      </c>
      <c r="E594" s="55">
        <v>279200</v>
      </c>
      <c r="F594" s="55" t="s">
        <v>6602</v>
      </c>
      <c r="G594" s="171">
        <v>42964</v>
      </c>
      <c r="H594" s="132">
        <v>42994</v>
      </c>
      <c r="I594" s="48">
        <f ca="1" t="shared" si="5"/>
        <v>910</v>
      </c>
      <c r="J594" s="688" t="s">
        <v>629</v>
      </c>
      <c r="K594" s="339">
        <v>43005</v>
      </c>
      <c r="L594" s="166"/>
      <c r="M594" s="48" t="s">
        <v>6603</v>
      </c>
      <c r="N594" s="48" t="s">
        <v>6604</v>
      </c>
      <c r="O594" s="48" t="s">
        <v>744</v>
      </c>
      <c r="P594" s="171">
        <v>42988</v>
      </c>
      <c r="Q594" s="171">
        <v>42988</v>
      </c>
      <c r="R594" s="48" t="s">
        <v>47</v>
      </c>
      <c r="S594" s="1058" t="s">
        <v>6605</v>
      </c>
    </row>
    <row r="595" s="795" customFormat="1" ht="23.1" customHeight="1" spans="1:19">
      <c r="A595" s="469">
        <v>592</v>
      </c>
      <c r="B595" s="149" t="s">
        <v>6162</v>
      </c>
      <c r="C595" s="1089" t="s">
        <v>6163</v>
      </c>
      <c r="D595" s="43" t="s">
        <v>6061</v>
      </c>
      <c r="E595" s="43">
        <v>279200</v>
      </c>
      <c r="F595" s="43" t="s">
        <v>6606</v>
      </c>
      <c r="G595" s="121">
        <v>42719</v>
      </c>
      <c r="H595" s="136">
        <v>42733</v>
      </c>
      <c r="I595" s="52">
        <f ca="1" t="shared" si="5"/>
        <v>1171</v>
      </c>
      <c r="J595" s="959" t="s">
        <v>6607</v>
      </c>
      <c r="K595" s="339">
        <v>43005</v>
      </c>
      <c r="L595" s="284" t="s">
        <v>52</v>
      </c>
      <c r="M595" s="48" t="s">
        <v>6608</v>
      </c>
      <c r="N595" s="52" t="s">
        <v>1240</v>
      </c>
      <c r="O595" s="52" t="s">
        <v>89</v>
      </c>
      <c r="P595" s="121">
        <v>42995</v>
      </c>
      <c r="Q595" s="121">
        <v>42999</v>
      </c>
      <c r="R595" s="508" t="s">
        <v>47</v>
      </c>
      <c r="S595" s="1057" t="s">
        <v>5804</v>
      </c>
    </row>
    <row r="596" s="796" customFormat="1" ht="23.1" customHeight="1" spans="1:19">
      <c r="A596" s="35">
        <v>593</v>
      </c>
      <c r="B596" s="821"/>
      <c r="C596" s="1075" t="s">
        <v>6060</v>
      </c>
      <c r="D596" s="43" t="s">
        <v>6515</v>
      </c>
      <c r="E596" s="43">
        <v>259200</v>
      </c>
      <c r="F596" s="43" t="s">
        <v>6609</v>
      </c>
      <c r="G596" s="121">
        <v>42906</v>
      </c>
      <c r="H596" s="136">
        <v>42912</v>
      </c>
      <c r="I596" s="52">
        <f ca="1" t="shared" si="5"/>
        <v>992</v>
      </c>
      <c r="J596" s="959" t="s">
        <v>629</v>
      </c>
      <c r="K596" s="338">
        <v>42977</v>
      </c>
      <c r="L596" s="284" t="s">
        <v>52</v>
      </c>
      <c r="M596" s="277" t="s">
        <v>6610</v>
      </c>
      <c r="N596" s="52" t="s">
        <v>1439</v>
      </c>
      <c r="O596" s="52" t="s">
        <v>89</v>
      </c>
      <c r="P596" s="121">
        <v>42993</v>
      </c>
      <c r="Q596" s="121">
        <v>42993</v>
      </c>
      <c r="R596" s="508" t="s">
        <v>47</v>
      </c>
      <c r="S596" s="1057" t="s">
        <v>1251</v>
      </c>
    </row>
    <row r="597" s="795" customFormat="1" ht="23.1" customHeight="1" spans="1:19">
      <c r="A597" s="469">
        <v>594</v>
      </c>
      <c r="B597" s="149" t="s">
        <v>6162</v>
      </c>
      <c r="C597" s="1089" t="s">
        <v>6163</v>
      </c>
      <c r="D597" s="43" t="s">
        <v>6061</v>
      </c>
      <c r="E597" s="43">
        <v>279200</v>
      </c>
      <c r="F597" s="43" t="s">
        <v>6611</v>
      </c>
      <c r="G597" s="121">
        <v>42965</v>
      </c>
      <c r="H597" s="136">
        <v>42968</v>
      </c>
      <c r="I597" s="52">
        <f ca="1" t="shared" si="5"/>
        <v>936</v>
      </c>
      <c r="J597" s="959" t="s">
        <v>629</v>
      </c>
      <c r="K597" s="339">
        <v>43005</v>
      </c>
      <c r="L597" s="284"/>
      <c r="M597" s="277" t="s">
        <v>6612</v>
      </c>
      <c r="N597" s="52" t="s">
        <v>1439</v>
      </c>
      <c r="O597" s="52" t="s">
        <v>89</v>
      </c>
      <c r="P597" s="121">
        <v>42995</v>
      </c>
      <c r="Q597" s="121">
        <v>42995</v>
      </c>
      <c r="R597" s="508" t="s">
        <v>106</v>
      </c>
      <c r="S597" s="1057" t="s">
        <v>1254</v>
      </c>
    </row>
    <row r="598" s="796" customFormat="1" ht="23.1" customHeight="1" spans="1:19">
      <c r="A598" s="35">
        <v>595</v>
      </c>
      <c r="B598" s="821"/>
      <c r="C598" s="1075" t="s">
        <v>6060</v>
      </c>
      <c r="D598" s="43" t="s">
        <v>6134</v>
      </c>
      <c r="E598" s="43">
        <v>259200</v>
      </c>
      <c r="F598" s="43" t="s">
        <v>6613</v>
      </c>
      <c r="G598" s="121">
        <v>42937</v>
      </c>
      <c r="H598" s="136">
        <v>42949</v>
      </c>
      <c r="I598" s="52">
        <f ca="1" t="shared" si="5"/>
        <v>955</v>
      </c>
      <c r="J598" s="959" t="s">
        <v>629</v>
      </c>
      <c r="K598" s="338">
        <v>43006</v>
      </c>
      <c r="L598" s="284"/>
      <c r="M598" s="277" t="s">
        <v>6614</v>
      </c>
      <c r="N598" s="52" t="s">
        <v>80</v>
      </c>
      <c r="O598" s="52" t="s">
        <v>84</v>
      </c>
      <c r="P598" s="121">
        <v>42998</v>
      </c>
      <c r="Q598" s="121">
        <v>42999</v>
      </c>
      <c r="R598" s="508" t="s">
        <v>47</v>
      </c>
      <c r="S598" s="1057" t="s">
        <v>1268</v>
      </c>
    </row>
    <row r="599" s="796" customFormat="1" ht="23.1" customHeight="1" spans="1:19">
      <c r="A599" s="469">
        <v>596</v>
      </c>
      <c r="B599" s="821"/>
      <c r="C599" s="1075" t="s">
        <v>6060</v>
      </c>
      <c r="D599" s="43" t="s">
        <v>6061</v>
      </c>
      <c r="E599" s="43">
        <v>259200</v>
      </c>
      <c r="F599" s="43" t="s">
        <v>6615</v>
      </c>
      <c r="G599" s="121">
        <v>42979</v>
      </c>
      <c r="H599" s="136">
        <v>42988</v>
      </c>
      <c r="I599" s="52">
        <f ca="1" t="shared" si="5"/>
        <v>916</v>
      </c>
      <c r="J599" s="959" t="s">
        <v>629</v>
      </c>
      <c r="K599" s="338">
        <v>43006</v>
      </c>
      <c r="L599" s="284" t="s">
        <v>52</v>
      </c>
      <c r="M599" s="52" t="s">
        <v>6616</v>
      </c>
      <c r="N599" s="52" t="s">
        <v>225</v>
      </c>
      <c r="O599" s="52" t="s">
        <v>84</v>
      </c>
      <c r="P599" s="47">
        <v>42840</v>
      </c>
      <c r="Q599" s="47">
        <v>43005</v>
      </c>
      <c r="R599" s="52" t="s">
        <v>47</v>
      </c>
      <c r="S599" s="1057" t="s">
        <v>6617</v>
      </c>
    </row>
    <row r="600" s="796" customFormat="1" ht="23.1" customHeight="1" spans="1:20">
      <c r="A600" s="35">
        <v>597</v>
      </c>
      <c r="B600" s="821"/>
      <c r="C600" s="1075" t="s">
        <v>6060</v>
      </c>
      <c r="D600" s="43" t="s">
        <v>6061</v>
      </c>
      <c r="E600" s="43">
        <v>259200</v>
      </c>
      <c r="F600" s="43" t="s">
        <v>6618</v>
      </c>
      <c r="G600" s="121">
        <v>42931</v>
      </c>
      <c r="H600" s="136">
        <v>42957</v>
      </c>
      <c r="I600" s="52">
        <f ca="1" t="shared" si="5"/>
        <v>947</v>
      </c>
      <c r="J600" s="959" t="s">
        <v>629</v>
      </c>
      <c r="K600" s="338">
        <v>42977</v>
      </c>
      <c r="L600" s="284" t="s">
        <v>52</v>
      </c>
      <c r="M600" s="52" t="s">
        <v>5046</v>
      </c>
      <c r="N600" s="52" t="s">
        <v>1240</v>
      </c>
      <c r="O600" s="52" t="s">
        <v>89</v>
      </c>
      <c r="P600" s="47">
        <v>43002</v>
      </c>
      <c r="Q600" s="47">
        <v>43002</v>
      </c>
      <c r="R600" s="52" t="s">
        <v>106</v>
      </c>
      <c r="S600" s="1003" t="s">
        <v>6619</v>
      </c>
      <c r="T600" s="1087"/>
    </row>
    <row r="601" s="795" customFormat="1" ht="23.1" customHeight="1" spans="1:20">
      <c r="A601" s="469">
        <v>598</v>
      </c>
      <c r="B601" s="149" t="s">
        <v>6162</v>
      </c>
      <c r="C601" s="1089" t="s">
        <v>6163</v>
      </c>
      <c r="D601" s="55" t="s">
        <v>6061</v>
      </c>
      <c r="E601" s="55">
        <v>279200</v>
      </c>
      <c r="F601" s="55" t="s">
        <v>6620</v>
      </c>
      <c r="G601" s="171">
        <v>42991</v>
      </c>
      <c r="H601" s="132">
        <v>42994</v>
      </c>
      <c r="I601" s="48">
        <f ca="1" t="shared" si="5"/>
        <v>910</v>
      </c>
      <c r="J601" s="688" t="s">
        <v>629</v>
      </c>
      <c r="K601" s="339">
        <v>43030</v>
      </c>
      <c r="L601" s="166" t="s">
        <v>52</v>
      </c>
      <c r="M601" s="242" t="s">
        <v>6621</v>
      </c>
      <c r="N601" s="48" t="s">
        <v>1439</v>
      </c>
      <c r="O601" s="48" t="s">
        <v>89</v>
      </c>
      <c r="P601" s="171">
        <v>43011</v>
      </c>
      <c r="Q601" s="171">
        <v>43017</v>
      </c>
      <c r="R601" s="48" t="s">
        <v>106</v>
      </c>
      <c r="S601" s="981" t="s">
        <v>642</v>
      </c>
      <c r="T601" s="1077"/>
    </row>
    <row r="602" s="796" customFormat="1" ht="23.1" customHeight="1" spans="1:20">
      <c r="A602" s="35">
        <v>599</v>
      </c>
      <c r="B602" s="821"/>
      <c r="C602" s="1075" t="s">
        <v>6060</v>
      </c>
      <c r="D602" s="43" t="s">
        <v>6061</v>
      </c>
      <c r="E602" s="43">
        <v>259200</v>
      </c>
      <c r="F602" s="43" t="s">
        <v>6622</v>
      </c>
      <c r="G602" s="121">
        <v>42990</v>
      </c>
      <c r="H602" s="136">
        <v>42997</v>
      </c>
      <c r="I602" s="52">
        <f ca="1" t="shared" si="5"/>
        <v>907</v>
      </c>
      <c r="J602" s="959" t="s">
        <v>629</v>
      </c>
      <c r="K602" s="339">
        <v>43030</v>
      </c>
      <c r="L602" s="284"/>
      <c r="M602" s="277" t="s">
        <v>6623</v>
      </c>
      <c r="N602" s="52" t="s">
        <v>17</v>
      </c>
      <c r="O602" s="52" t="s">
        <v>89</v>
      </c>
      <c r="P602" s="121">
        <v>43016</v>
      </c>
      <c r="Q602" s="121">
        <v>43016</v>
      </c>
      <c r="R602" s="52" t="s">
        <v>106</v>
      </c>
      <c r="S602" s="1003" t="s">
        <v>648</v>
      </c>
      <c r="T602" s="1087"/>
    </row>
    <row r="603" s="795" customFormat="1" ht="23.1" customHeight="1" spans="1:20">
      <c r="A603" s="469">
        <v>600</v>
      </c>
      <c r="B603" s="149" t="s">
        <v>6162</v>
      </c>
      <c r="C603" s="1089" t="s">
        <v>6163</v>
      </c>
      <c r="D603" s="55" t="s">
        <v>6124</v>
      </c>
      <c r="E603" s="55">
        <v>279200</v>
      </c>
      <c r="F603" s="55" t="s">
        <v>6624</v>
      </c>
      <c r="G603" s="171">
        <v>42964</v>
      </c>
      <c r="H603" s="132">
        <v>42994</v>
      </c>
      <c r="I603" s="48">
        <f ca="1" t="shared" si="5"/>
        <v>910</v>
      </c>
      <c r="J603" s="688" t="s">
        <v>629</v>
      </c>
      <c r="K603" s="339">
        <v>43030</v>
      </c>
      <c r="L603" s="166"/>
      <c r="M603" s="242" t="s">
        <v>6625</v>
      </c>
      <c r="N603" s="48" t="s">
        <v>6258</v>
      </c>
      <c r="O603" s="48" t="s">
        <v>744</v>
      </c>
      <c r="P603" s="171">
        <v>43015</v>
      </c>
      <c r="Q603" s="171">
        <v>43015</v>
      </c>
      <c r="R603" s="48" t="s">
        <v>47</v>
      </c>
      <c r="S603" s="981" t="s">
        <v>2146</v>
      </c>
      <c r="T603" s="1077"/>
    </row>
    <row r="604" s="796" customFormat="1" ht="23.1" customHeight="1" spans="1:20">
      <c r="A604" s="35">
        <v>601</v>
      </c>
      <c r="B604" s="821"/>
      <c r="C604" s="1075" t="s">
        <v>6060</v>
      </c>
      <c r="D604" s="43" t="s">
        <v>6061</v>
      </c>
      <c r="E604" s="43">
        <v>259200</v>
      </c>
      <c r="F604" s="43" t="s">
        <v>6626</v>
      </c>
      <c r="G604" s="121">
        <v>42990</v>
      </c>
      <c r="H604" s="136">
        <v>42998</v>
      </c>
      <c r="I604" s="52">
        <f ca="1" t="shared" si="5"/>
        <v>906</v>
      </c>
      <c r="J604" s="959" t="s">
        <v>629</v>
      </c>
      <c r="K604" s="339">
        <v>43030</v>
      </c>
      <c r="L604" s="284"/>
      <c r="M604" s="277" t="s">
        <v>6627</v>
      </c>
      <c r="N604" s="52" t="s">
        <v>80</v>
      </c>
      <c r="O604" s="52" t="s">
        <v>84</v>
      </c>
      <c r="P604" s="121">
        <v>43016</v>
      </c>
      <c r="Q604" s="121">
        <v>43016</v>
      </c>
      <c r="R604" s="52" t="s">
        <v>47</v>
      </c>
      <c r="S604" s="1003" t="s">
        <v>2146</v>
      </c>
      <c r="T604" s="1087"/>
    </row>
    <row r="605" s="795" customFormat="1" ht="23.1" customHeight="1" spans="1:20">
      <c r="A605" s="469">
        <v>602</v>
      </c>
      <c r="B605" s="149" t="s">
        <v>6162</v>
      </c>
      <c r="C605" s="1089" t="s">
        <v>6163</v>
      </c>
      <c r="D605" s="43" t="s">
        <v>6515</v>
      </c>
      <c r="E605" s="43">
        <v>279200</v>
      </c>
      <c r="F605" s="43" t="s">
        <v>6628</v>
      </c>
      <c r="G605" s="121">
        <v>43009</v>
      </c>
      <c r="H605" s="136">
        <v>43018</v>
      </c>
      <c r="I605" s="52">
        <f ca="1" t="shared" si="5"/>
        <v>886</v>
      </c>
      <c r="J605" s="959" t="s">
        <v>629</v>
      </c>
      <c r="K605" s="339">
        <v>43030</v>
      </c>
      <c r="L605" s="166"/>
      <c r="M605" s="242" t="s">
        <v>6629</v>
      </c>
      <c r="N605" s="48" t="s">
        <v>980</v>
      </c>
      <c r="O605" s="48" t="s">
        <v>84</v>
      </c>
      <c r="P605" s="171">
        <v>42987</v>
      </c>
      <c r="Q605" s="171">
        <v>43010</v>
      </c>
      <c r="R605" s="48" t="s">
        <v>47</v>
      </c>
      <c r="S605" s="981" t="s">
        <v>6630</v>
      </c>
      <c r="T605" s="1077"/>
    </row>
    <row r="606" s="796" customFormat="1" ht="23.1" customHeight="1" spans="1:20">
      <c r="A606" s="35">
        <v>603</v>
      </c>
      <c r="B606" s="821"/>
      <c r="C606" s="1075" t="s">
        <v>6060</v>
      </c>
      <c r="D606" s="43" t="s">
        <v>6111</v>
      </c>
      <c r="E606" s="43">
        <v>267700</v>
      </c>
      <c r="F606" s="43" t="s">
        <v>6631</v>
      </c>
      <c r="G606" s="121">
        <v>42727</v>
      </c>
      <c r="H606" s="136">
        <v>42745</v>
      </c>
      <c r="I606" s="52">
        <f ca="1" t="shared" si="5"/>
        <v>1159</v>
      </c>
      <c r="J606" s="959" t="s">
        <v>629</v>
      </c>
      <c r="K606" s="339">
        <v>43030</v>
      </c>
      <c r="L606" s="284" t="s">
        <v>52</v>
      </c>
      <c r="M606" s="277" t="s">
        <v>6632</v>
      </c>
      <c r="N606" s="52" t="s">
        <v>6633</v>
      </c>
      <c r="O606" s="52" t="s">
        <v>908</v>
      </c>
      <c r="P606" s="121">
        <v>43019</v>
      </c>
      <c r="Q606" s="121">
        <v>43020</v>
      </c>
      <c r="R606" s="52" t="s">
        <v>47</v>
      </c>
      <c r="S606" s="1003" t="s">
        <v>5832</v>
      </c>
      <c r="T606" s="1087"/>
    </row>
    <row r="607" s="795" customFormat="1" ht="23.1" customHeight="1" spans="1:20">
      <c r="A607" s="469">
        <v>604</v>
      </c>
      <c r="B607" s="149" t="s">
        <v>6634</v>
      </c>
      <c r="C607" s="1075" t="s">
        <v>6492</v>
      </c>
      <c r="D607" s="55" t="s">
        <v>480</v>
      </c>
      <c r="E607" s="55">
        <v>327800</v>
      </c>
      <c r="F607" s="55" t="s">
        <v>6635</v>
      </c>
      <c r="G607" s="171">
        <v>42965</v>
      </c>
      <c r="H607" s="132">
        <v>42994</v>
      </c>
      <c r="I607" s="48">
        <f ca="1" t="shared" si="5"/>
        <v>910</v>
      </c>
      <c r="J607" s="688" t="s">
        <v>629</v>
      </c>
      <c r="K607" s="339">
        <v>43030</v>
      </c>
      <c r="L607" s="166"/>
      <c r="M607" s="242" t="s">
        <v>6636</v>
      </c>
      <c r="N607" s="48" t="s">
        <v>6633</v>
      </c>
      <c r="O607" s="48" t="s">
        <v>908</v>
      </c>
      <c r="P607" s="171">
        <v>43016</v>
      </c>
      <c r="Q607" s="171">
        <v>43017</v>
      </c>
      <c r="R607" s="48" t="s">
        <v>106</v>
      </c>
      <c r="S607" s="981" t="s">
        <v>648</v>
      </c>
      <c r="T607" s="1077"/>
    </row>
    <row r="608" s="796" customFormat="1" ht="23.1" customHeight="1" spans="1:20">
      <c r="A608" s="35">
        <v>605</v>
      </c>
      <c r="B608" s="821"/>
      <c r="C608" s="1075" t="s">
        <v>6060</v>
      </c>
      <c r="D608" s="43" t="s">
        <v>6061</v>
      </c>
      <c r="E608" s="43">
        <v>259200</v>
      </c>
      <c r="F608" s="43" t="s">
        <v>6637</v>
      </c>
      <c r="G608" s="121">
        <v>42979</v>
      </c>
      <c r="H608" s="136">
        <v>42992</v>
      </c>
      <c r="I608" s="52">
        <f ca="1" t="shared" si="5"/>
        <v>912</v>
      </c>
      <c r="J608" s="959" t="s">
        <v>629</v>
      </c>
      <c r="K608" s="338">
        <v>43033</v>
      </c>
      <c r="L608" s="284" t="s">
        <v>52</v>
      </c>
      <c r="M608" s="277" t="s">
        <v>6638</v>
      </c>
      <c r="N608" s="52" t="s">
        <v>88</v>
      </c>
      <c r="O608" s="52" t="s">
        <v>89</v>
      </c>
      <c r="P608" s="121">
        <v>43013</v>
      </c>
      <c r="Q608" s="121">
        <v>43014</v>
      </c>
      <c r="R608" s="52" t="s">
        <v>47</v>
      </c>
      <c r="S608" s="1003" t="s">
        <v>1301</v>
      </c>
      <c r="T608" s="1087"/>
    </row>
    <row r="609" s="796" customFormat="1" ht="23.1" customHeight="1" spans="1:20">
      <c r="A609" s="469">
        <v>606</v>
      </c>
      <c r="B609" s="821"/>
      <c r="C609" s="1075" t="s">
        <v>6060</v>
      </c>
      <c r="D609" s="43" t="s">
        <v>6061</v>
      </c>
      <c r="E609" s="43">
        <v>259200</v>
      </c>
      <c r="F609" s="43" t="s">
        <v>6639</v>
      </c>
      <c r="G609" s="121">
        <v>42990</v>
      </c>
      <c r="H609" s="136">
        <v>42997</v>
      </c>
      <c r="I609" s="52">
        <f ca="1" t="shared" si="5"/>
        <v>907</v>
      </c>
      <c r="J609" s="959" t="s">
        <v>629</v>
      </c>
      <c r="K609" s="338">
        <v>43063</v>
      </c>
      <c r="L609" s="284"/>
      <c r="M609" s="277" t="s">
        <v>6640</v>
      </c>
      <c r="N609" s="52" t="s">
        <v>17</v>
      </c>
      <c r="O609" s="52" t="s">
        <v>89</v>
      </c>
      <c r="P609" s="121">
        <v>43031</v>
      </c>
      <c r="Q609" s="121">
        <v>43031</v>
      </c>
      <c r="R609" s="52" t="s">
        <v>47</v>
      </c>
      <c r="S609" s="1003" t="s">
        <v>1314</v>
      </c>
      <c r="T609" s="1087"/>
    </row>
    <row r="610" s="796" customFormat="1" ht="23.1" customHeight="1" spans="1:20">
      <c r="A610" s="35">
        <v>607</v>
      </c>
      <c r="B610" s="821"/>
      <c r="C610" s="1075" t="s">
        <v>6060</v>
      </c>
      <c r="D610" s="43" t="s">
        <v>6124</v>
      </c>
      <c r="E610" s="43">
        <v>259200</v>
      </c>
      <c r="F610" s="43" t="s">
        <v>6641</v>
      </c>
      <c r="G610" s="121">
        <v>43028</v>
      </c>
      <c r="H610" s="136">
        <v>43035</v>
      </c>
      <c r="I610" s="52">
        <f ca="1" t="shared" si="5"/>
        <v>869</v>
      </c>
      <c r="J610" s="959" t="s">
        <v>629</v>
      </c>
      <c r="K610" s="338">
        <v>43037</v>
      </c>
      <c r="L610" s="284"/>
      <c r="M610" s="277" t="s">
        <v>6642</v>
      </c>
      <c r="N610" s="52" t="s">
        <v>912</v>
      </c>
      <c r="O610" s="52" t="s">
        <v>59</v>
      </c>
      <c r="P610" s="121">
        <v>43030</v>
      </c>
      <c r="Q610" s="121">
        <v>43030</v>
      </c>
      <c r="R610" s="52" t="s">
        <v>473</v>
      </c>
      <c r="S610" s="1003" t="s">
        <v>2198</v>
      </c>
      <c r="T610" s="1087"/>
    </row>
    <row r="611" s="796" customFormat="1" ht="23.1" customHeight="1" spans="1:20">
      <c r="A611" s="469">
        <v>608</v>
      </c>
      <c r="B611" s="821"/>
      <c r="C611" s="1075" t="s">
        <v>6060</v>
      </c>
      <c r="D611" s="43" t="s">
        <v>6061</v>
      </c>
      <c r="E611" s="43">
        <v>259200</v>
      </c>
      <c r="F611" s="43" t="s">
        <v>6643</v>
      </c>
      <c r="G611" s="121">
        <v>42990</v>
      </c>
      <c r="H611" s="136">
        <v>42998</v>
      </c>
      <c r="I611" s="52">
        <f ca="1" t="shared" si="5"/>
        <v>906</v>
      </c>
      <c r="J611" s="959" t="s">
        <v>629</v>
      </c>
      <c r="K611" s="338">
        <v>43037</v>
      </c>
      <c r="L611" s="284"/>
      <c r="M611" s="277" t="s">
        <v>6644</v>
      </c>
      <c r="N611" s="52" t="s">
        <v>1439</v>
      </c>
      <c r="O611" s="52" t="s">
        <v>89</v>
      </c>
      <c r="P611" s="121">
        <v>43029</v>
      </c>
      <c r="Q611" s="121">
        <v>43029</v>
      </c>
      <c r="R611" s="52" t="s">
        <v>47</v>
      </c>
      <c r="S611" s="1003" t="s">
        <v>3396</v>
      </c>
      <c r="T611" s="1087"/>
    </row>
    <row r="612" s="796" customFormat="1" ht="23.1" customHeight="1" spans="1:20">
      <c r="A612" s="35">
        <v>609</v>
      </c>
      <c r="B612" s="821"/>
      <c r="C612" s="1089" t="s">
        <v>6595</v>
      </c>
      <c r="D612" s="43" t="s">
        <v>6431</v>
      </c>
      <c r="E612" s="43">
        <v>273300</v>
      </c>
      <c r="F612" s="43" t="s">
        <v>6645</v>
      </c>
      <c r="G612" s="121">
        <v>42913</v>
      </c>
      <c r="H612" s="136">
        <v>42925</v>
      </c>
      <c r="I612" s="52">
        <f ca="1" t="shared" si="5"/>
        <v>979</v>
      </c>
      <c r="J612" s="959" t="s">
        <v>629</v>
      </c>
      <c r="K612" s="338">
        <v>43063</v>
      </c>
      <c r="L612" s="284" t="s">
        <v>52</v>
      </c>
      <c r="M612" s="277" t="s">
        <v>6646</v>
      </c>
      <c r="N612" s="52" t="s">
        <v>17</v>
      </c>
      <c r="O612" s="52" t="s">
        <v>89</v>
      </c>
      <c r="P612" s="477">
        <v>43011</v>
      </c>
      <c r="Q612" s="121">
        <v>43012</v>
      </c>
      <c r="R612" s="277" t="s">
        <v>47</v>
      </c>
      <c r="S612" s="1003" t="s">
        <v>6647</v>
      </c>
      <c r="T612" s="1087"/>
    </row>
    <row r="613" s="796" customFormat="1" ht="23.1" customHeight="1" spans="1:20">
      <c r="A613" s="469">
        <v>610</v>
      </c>
      <c r="B613" s="821"/>
      <c r="C613" s="1075" t="s">
        <v>6060</v>
      </c>
      <c r="D613" s="43" t="s">
        <v>6124</v>
      </c>
      <c r="E613" s="43">
        <v>259200</v>
      </c>
      <c r="F613" s="43" t="s">
        <v>6648</v>
      </c>
      <c r="G613" s="121">
        <v>43028</v>
      </c>
      <c r="H613" s="136">
        <v>43037</v>
      </c>
      <c r="I613" s="52">
        <f ca="1" t="shared" si="5"/>
        <v>867</v>
      </c>
      <c r="J613" s="959" t="s">
        <v>629</v>
      </c>
      <c r="K613" s="338">
        <v>43063</v>
      </c>
      <c r="L613" s="284"/>
      <c r="M613" s="52" t="s">
        <v>6649</v>
      </c>
      <c r="N613" s="52" t="s">
        <v>889</v>
      </c>
      <c r="O613" s="52" t="s">
        <v>89</v>
      </c>
      <c r="P613" s="47">
        <v>43038</v>
      </c>
      <c r="Q613" s="47">
        <v>43038</v>
      </c>
      <c r="R613" s="52" t="s">
        <v>47</v>
      </c>
      <c r="S613" s="1003" t="s">
        <v>3396</v>
      </c>
      <c r="T613" s="1087"/>
    </row>
    <row r="614" s="795" customFormat="1" ht="23.1" customHeight="1" spans="1:20">
      <c r="A614" s="35">
        <v>611</v>
      </c>
      <c r="B614" s="149"/>
      <c r="C614" s="1075" t="s">
        <v>6060</v>
      </c>
      <c r="D614" s="55" t="s">
        <v>6061</v>
      </c>
      <c r="E614" s="55">
        <v>259200</v>
      </c>
      <c r="F614" s="43" t="s">
        <v>6650</v>
      </c>
      <c r="G614" s="171">
        <v>43021</v>
      </c>
      <c r="H614" s="132">
        <v>43029</v>
      </c>
      <c r="I614" s="48">
        <f ca="1" t="shared" si="5"/>
        <v>875</v>
      </c>
      <c r="J614" s="688" t="s">
        <v>629</v>
      </c>
      <c r="K614" s="338">
        <v>43063</v>
      </c>
      <c r="L614" s="166"/>
      <c r="M614" s="277" t="s">
        <v>6651</v>
      </c>
      <c r="N614" s="52" t="s">
        <v>912</v>
      </c>
      <c r="O614" s="52" t="s">
        <v>59</v>
      </c>
      <c r="P614" s="121">
        <v>43036</v>
      </c>
      <c r="Q614" s="121">
        <v>43037</v>
      </c>
      <c r="R614" s="52" t="s">
        <v>47</v>
      </c>
      <c r="S614" s="981" t="s">
        <v>1332</v>
      </c>
      <c r="T614" s="1077"/>
    </row>
    <row r="615" s="795" customFormat="1" ht="23.1" customHeight="1" spans="1:20">
      <c r="A615" s="469">
        <v>612</v>
      </c>
      <c r="B615" s="149"/>
      <c r="C615" s="1075" t="s">
        <v>6060</v>
      </c>
      <c r="D615" s="55" t="s">
        <v>6061</v>
      </c>
      <c r="E615" s="55">
        <v>259200</v>
      </c>
      <c r="F615" s="55" t="s">
        <v>6652</v>
      </c>
      <c r="G615" s="171">
        <v>43035</v>
      </c>
      <c r="H615" s="132">
        <v>43046</v>
      </c>
      <c r="I615" s="48">
        <f ca="1" t="shared" si="5"/>
        <v>858</v>
      </c>
      <c r="J615" s="688" t="s">
        <v>629</v>
      </c>
      <c r="K615" s="338">
        <v>43063</v>
      </c>
      <c r="L615" s="166"/>
      <c r="M615" s="242" t="s">
        <v>6653</v>
      </c>
      <c r="N615" s="48" t="s">
        <v>114</v>
      </c>
      <c r="O615" s="48" t="s">
        <v>59</v>
      </c>
      <c r="P615" s="171">
        <v>43054</v>
      </c>
      <c r="Q615" s="171">
        <v>43056</v>
      </c>
      <c r="R615" s="48" t="s">
        <v>106</v>
      </c>
      <c r="S615" s="981" t="s">
        <v>6654</v>
      </c>
      <c r="T615" s="1077"/>
    </row>
    <row r="616" s="795" customFormat="1" ht="23.1" customHeight="1" spans="1:20">
      <c r="A616" s="35">
        <v>613</v>
      </c>
      <c r="B616" s="149"/>
      <c r="C616" s="1075" t="s">
        <v>6060</v>
      </c>
      <c r="D616" s="55" t="s">
        <v>6061</v>
      </c>
      <c r="E616" s="55">
        <v>259200</v>
      </c>
      <c r="F616" s="55" t="s">
        <v>6655</v>
      </c>
      <c r="G616" s="171">
        <v>43035</v>
      </c>
      <c r="H616" s="132">
        <v>43046</v>
      </c>
      <c r="I616" s="48">
        <f ca="1" t="shared" si="5"/>
        <v>858</v>
      </c>
      <c r="J616" s="688" t="s">
        <v>629</v>
      </c>
      <c r="K616" s="338">
        <v>43063</v>
      </c>
      <c r="L616" s="166"/>
      <c r="M616" s="242" t="s">
        <v>6656</v>
      </c>
      <c r="N616" s="48" t="s">
        <v>17</v>
      </c>
      <c r="O616" s="48" t="s">
        <v>89</v>
      </c>
      <c r="P616" s="171">
        <v>43037</v>
      </c>
      <c r="Q616" s="171">
        <v>43038</v>
      </c>
      <c r="R616" s="48" t="s">
        <v>47</v>
      </c>
      <c r="S616" s="981" t="s">
        <v>663</v>
      </c>
      <c r="T616" s="1077"/>
    </row>
    <row r="617" s="796" customFormat="1" ht="23.1" customHeight="1" spans="1:20">
      <c r="A617" s="469">
        <v>614</v>
      </c>
      <c r="B617" s="821"/>
      <c r="C617" s="1075" t="s">
        <v>6060</v>
      </c>
      <c r="D617" s="43" t="s">
        <v>6061</v>
      </c>
      <c r="E617" s="43">
        <v>267700</v>
      </c>
      <c r="F617" s="43" t="s">
        <v>6657</v>
      </c>
      <c r="G617" s="121">
        <v>42836</v>
      </c>
      <c r="H617" s="136">
        <v>42839</v>
      </c>
      <c r="I617" s="52">
        <f ca="1" t="shared" si="5"/>
        <v>1065</v>
      </c>
      <c r="J617" s="959" t="s">
        <v>629</v>
      </c>
      <c r="K617" s="338">
        <v>43063</v>
      </c>
      <c r="L617" s="284" t="s">
        <v>52</v>
      </c>
      <c r="M617" s="52" t="s">
        <v>6658</v>
      </c>
      <c r="N617" s="52" t="s">
        <v>1439</v>
      </c>
      <c r="O617" s="52" t="s">
        <v>89</v>
      </c>
      <c r="P617" s="121">
        <v>43051</v>
      </c>
      <c r="Q617" s="121">
        <v>43051</v>
      </c>
      <c r="R617" s="52" t="s">
        <v>106</v>
      </c>
      <c r="S617" s="1003" t="s">
        <v>6659</v>
      </c>
      <c r="T617" s="1087"/>
    </row>
    <row r="618" s="796" customFormat="1" ht="23.1" customHeight="1" spans="1:20">
      <c r="A618" s="35">
        <v>615</v>
      </c>
      <c r="B618" s="821"/>
      <c r="C618" s="1075" t="s">
        <v>6060</v>
      </c>
      <c r="D618" s="43" t="s">
        <v>6365</v>
      </c>
      <c r="E618" s="43">
        <v>259200</v>
      </c>
      <c r="F618" s="43" t="s">
        <v>6660</v>
      </c>
      <c r="G618" s="121">
        <v>42937</v>
      </c>
      <c r="H618" s="136">
        <v>42949</v>
      </c>
      <c r="I618" s="52">
        <f ca="1" t="shared" si="5"/>
        <v>955</v>
      </c>
      <c r="J618" s="959" t="s">
        <v>629</v>
      </c>
      <c r="K618" s="338">
        <v>43063</v>
      </c>
      <c r="L618" s="284" t="s">
        <v>52</v>
      </c>
      <c r="M618" s="277" t="s">
        <v>1210</v>
      </c>
      <c r="N618" s="327" t="s">
        <v>1211</v>
      </c>
      <c r="O618" s="52" t="s">
        <v>744</v>
      </c>
      <c r="P618" s="121">
        <v>43053</v>
      </c>
      <c r="Q618" s="121">
        <v>43053</v>
      </c>
      <c r="R618" s="52" t="s">
        <v>106</v>
      </c>
      <c r="S618" s="1003" t="s">
        <v>5870</v>
      </c>
      <c r="T618" s="1087"/>
    </row>
    <row r="619" s="796" customFormat="1" ht="23.1" customHeight="1" spans="1:20">
      <c r="A619" s="469">
        <v>616</v>
      </c>
      <c r="B619" s="821"/>
      <c r="C619" s="1089" t="s">
        <v>6098</v>
      </c>
      <c r="D619" s="43" t="s">
        <v>5193</v>
      </c>
      <c r="E619" s="43">
        <v>290800</v>
      </c>
      <c r="F619" s="43" t="s">
        <v>6661</v>
      </c>
      <c r="G619" s="121">
        <v>42990</v>
      </c>
      <c r="H619" s="136">
        <v>42997</v>
      </c>
      <c r="I619" s="52">
        <f ca="1" t="shared" si="5"/>
        <v>907</v>
      </c>
      <c r="J619" s="959" t="s">
        <v>629</v>
      </c>
      <c r="K619" s="338">
        <v>43063</v>
      </c>
      <c r="L619" s="284"/>
      <c r="M619" s="277" t="s">
        <v>6662</v>
      </c>
      <c r="N619" s="327" t="s">
        <v>662</v>
      </c>
      <c r="O619" s="52" t="s">
        <v>59</v>
      </c>
      <c r="P619" s="477">
        <v>43050</v>
      </c>
      <c r="Q619" s="121">
        <v>43051</v>
      </c>
      <c r="R619" s="277" t="s">
        <v>47</v>
      </c>
      <c r="S619" s="1003" t="s">
        <v>668</v>
      </c>
      <c r="T619" s="1087"/>
    </row>
    <row r="620" s="796" customFormat="1" ht="23.1" customHeight="1" spans="1:20">
      <c r="A620" s="35">
        <v>617</v>
      </c>
      <c r="B620" s="821"/>
      <c r="C620" s="1075" t="s">
        <v>6060</v>
      </c>
      <c r="D620" s="43" t="s">
        <v>6061</v>
      </c>
      <c r="E620" s="43">
        <v>259200</v>
      </c>
      <c r="F620" s="43" t="s">
        <v>6663</v>
      </c>
      <c r="G620" s="121">
        <v>42990</v>
      </c>
      <c r="H620" s="136">
        <v>42997</v>
      </c>
      <c r="I620" s="52">
        <f ca="1" t="shared" si="5"/>
        <v>907</v>
      </c>
      <c r="J620" s="959" t="s">
        <v>629</v>
      </c>
      <c r="K620" s="338">
        <v>43067</v>
      </c>
      <c r="L620" s="284"/>
      <c r="M620" s="277" t="s">
        <v>6664</v>
      </c>
      <c r="N620" s="52" t="s">
        <v>1439</v>
      </c>
      <c r="O620" s="52" t="s">
        <v>89</v>
      </c>
      <c r="P620" s="121">
        <v>43029</v>
      </c>
      <c r="Q620" s="121">
        <v>43029</v>
      </c>
      <c r="R620" s="52" t="s">
        <v>47</v>
      </c>
      <c r="S620" s="1003" t="s">
        <v>6665</v>
      </c>
      <c r="T620" s="1087"/>
    </row>
    <row r="621" s="796" customFormat="1" ht="23.1" customHeight="1" spans="1:20">
      <c r="A621" s="469">
        <v>618</v>
      </c>
      <c r="B621" s="821"/>
      <c r="C621" s="1075" t="s">
        <v>6060</v>
      </c>
      <c r="D621" s="43" t="s">
        <v>6238</v>
      </c>
      <c r="E621" s="43">
        <v>259200</v>
      </c>
      <c r="F621" s="43" t="s">
        <v>6666</v>
      </c>
      <c r="G621" s="121">
        <v>42990</v>
      </c>
      <c r="H621" s="136">
        <v>42998</v>
      </c>
      <c r="I621" s="52">
        <f ca="1" t="shared" si="5"/>
        <v>906</v>
      </c>
      <c r="J621" s="959" t="s">
        <v>629</v>
      </c>
      <c r="K621" s="338">
        <v>43006</v>
      </c>
      <c r="L621" s="284"/>
      <c r="M621" s="242" t="s">
        <v>6667</v>
      </c>
      <c r="N621" s="327" t="s">
        <v>114</v>
      </c>
      <c r="O621" s="48" t="s">
        <v>59</v>
      </c>
      <c r="P621" s="171">
        <v>43004</v>
      </c>
      <c r="Q621" s="171">
        <v>43063</v>
      </c>
      <c r="R621" s="48" t="s">
        <v>47</v>
      </c>
      <c r="S621" s="1003" t="s">
        <v>6668</v>
      </c>
      <c r="T621" s="1087"/>
    </row>
    <row r="622" s="795" customFormat="1" ht="23.1" customHeight="1" spans="1:20">
      <c r="A622" s="35">
        <v>619</v>
      </c>
      <c r="B622" s="149" t="s">
        <v>6162</v>
      </c>
      <c r="C622" s="1089" t="s">
        <v>6163</v>
      </c>
      <c r="D622" s="43" t="s">
        <v>6061</v>
      </c>
      <c r="E622" s="43">
        <v>279200</v>
      </c>
      <c r="F622" s="43" t="s">
        <v>6669</v>
      </c>
      <c r="G622" s="121">
        <v>43010</v>
      </c>
      <c r="H622" s="136">
        <v>43017</v>
      </c>
      <c r="I622" s="52">
        <f ca="1" t="shared" si="5"/>
        <v>887</v>
      </c>
      <c r="J622" s="959" t="s">
        <v>629</v>
      </c>
      <c r="K622" s="339">
        <v>43089</v>
      </c>
      <c r="L622" s="166"/>
      <c r="M622" s="242" t="s">
        <v>6670</v>
      </c>
      <c r="N622" s="327" t="s">
        <v>730</v>
      </c>
      <c r="O622" s="48" t="s">
        <v>59</v>
      </c>
      <c r="P622" s="171">
        <v>43060</v>
      </c>
      <c r="Q622" s="171">
        <v>43060</v>
      </c>
      <c r="R622" s="48" t="s">
        <v>47</v>
      </c>
      <c r="S622" s="981" t="s">
        <v>1368</v>
      </c>
      <c r="T622" s="1077"/>
    </row>
    <row r="623" s="795" customFormat="1" ht="23.1" customHeight="1" spans="1:20">
      <c r="A623" s="469">
        <v>620</v>
      </c>
      <c r="B623" s="149"/>
      <c r="C623" s="1075" t="s">
        <v>6060</v>
      </c>
      <c r="D623" s="55" t="s">
        <v>6061</v>
      </c>
      <c r="E623" s="55">
        <v>259200</v>
      </c>
      <c r="F623" s="43" t="s">
        <v>6671</v>
      </c>
      <c r="G623" s="171">
        <v>43035</v>
      </c>
      <c r="H623" s="132">
        <v>43046</v>
      </c>
      <c r="I623" s="48">
        <f ca="1" t="shared" si="5"/>
        <v>858</v>
      </c>
      <c r="J623" s="688" t="s">
        <v>629</v>
      </c>
      <c r="K623" s="339">
        <v>43089</v>
      </c>
      <c r="L623" s="166"/>
      <c r="M623" s="242" t="s">
        <v>6672</v>
      </c>
      <c r="N623" s="327" t="s">
        <v>1331</v>
      </c>
      <c r="O623" s="48" t="s">
        <v>59</v>
      </c>
      <c r="P623" s="171">
        <v>43057</v>
      </c>
      <c r="Q623" s="171">
        <v>43058</v>
      </c>
      <c r="R623" s="48" t="s">
        <v>47</v>
      </c>
      <c r="S623" s="981" t="s">
        <v>680</v>
      </c>
      <c r="T623" s="1077"/>
    </row>
    <row r="624" s="796" customFormat="1" ht="23.1" customHeight="1" spans="1:20">
      <c r="A624" s="35">
        <v>621</v>
      </c>
      <c r="B624" s="821"/>
      <c r="C624" s="1089" t="s">
        <v>6098</v>
      </c>
      <c r="D624" s="43" t="s">
        <v>480</v>
      </c>
      <c r="E624" s="43">
        <v>290800</v>
      </c>
      <c r="F624" s="43" t="s">
        <v>6673</v>
      </c>
      <c r="G624" s="121">
        <v>42937</v>
      </c>
      <c r="H624" s="136">
        <v>42947</v>
      </c>
      <c r="I624" s="52">
        <f ca="1" t="shared" si="5"/>
        <v>957</v>
      </c>
      <c r="J624" s="959" t="s">
        <v>629</v>
      </c>
      <c r="K624" s="338">
        <v>43089</v>
      </c>
      <c r="L624" s="284" t="s">
        <v>52</v>
      </c>
      <c r="M624" s="52" t="s">
        <v>6674</v>
      </c>
      <c r="N624" s="327" t="s">
        <v>6258</v>
      </c>
      <c r="O624" s="52" t="s">
        <v>744</v>
      </c>
      <c r="P624" s="477">
        <v>43063</v>
      </c>
      <c r="Q624" s="121">
        <v>43063</v>
      </c>
      <c r="R624" s="277" t="s">
        <v>106</v>
      </c>
      <c r="S624" s="1003" t="s">
        <v>680</v>
      </c>
      <c r="T624" s="1087"/>
    </row>
    <row r="625" s="796" customFormat="1" ht="23.1" customHeight="1" spans="1:20">
      <c r="A625" s="469">
        <v>622</v>
      </c>
      <c r="B625" s="821"/>
      <c r="C625" s="1075" t="s">
        <v>6675</v>
      </c>
      <c r="D625" s="43" t="s">
        <v>6469</v>
      </c>
      <c r="E625" s="43">
        <v>264100</v>
      </c>
      <c r="F625" s="43" t="s">
        <v>6676</v>
      </c>
      <c r="G625" s="121">
        <v>42902</v>
      </c>
      <c r="H625" s="136">
        <v>42916</v>
      </c>
      <c r="I625" s="52">
        <f ca="1" t="shared" si="5"/>
        <v>988</v>
      </c>
      <c r="J625" s="959" t="s">
        <v>629</v>
      </c>
      <c r="K625" s="865"/>
      <c r="L625" s="338">
        <v>43089</v>
      </c>
      <c r="M625" s="284" t="s">
        <v>52</v>
      </c>
      <c r="N625" s="277" t="s">
        <v>6677</v>
      </c>
      <c r="O625" s="327" t="s">
        <v>662</v>
      </c>
      <c r="P625" s="52" t="s">
        <v>59</v>
      </c>
      <c r="Q625" s="121">
        <v>43064</v>
      </c>
      <c r="R625" s="121">
        <v>43065</v>
      </c>
      <c r="S625" s="52" t="s">
        <v>47</v>
      </c>
      <c r="T625" s="1057" t="s">
        <v>692</v>
      </c>
    </row>
    <row r="626" s="795" customFormat="1" ht="23.1" customHeight="1" spans="1:20">
      <c r="A626" s="469">
        <v>623</v>
      </c>
      <c r="B626" s="149"/>
      <c r="C626" s="1089" t="s">
        <v>6163</v>
      </c>
      <c r="D626" s="43" t="s">
        <v>6443</v>
      </c>
      <c r="E626" s="43">
        <v>279200</v>
      </c>
      <c r="F626" s="43" t="s">
        <v>6678</v>
      </c>
      <c r="G626" s="121">
        <v>43050</v>
      </c>
      <c r="H626" s="136">
        <v>43059</v>
      </c>
      <c r="I626" s="52">
        <f ca="1" t="shared" si="5"/>
        <v>845</v>
      </c>
      <c r="J626" s="959" t="s">
        <v>629</v>
      </c>
      <c r="K626" s="863"/>
      <c r="L626" s="338">
        <v>43089</v>
      </c>
      <c r="M626" s="166"/>
      <c r="N626" s="277" t="s">
        <v>6679</v>
      </c>
      <c r="O626" s="327" t="s">
        <v>70</v>
      </c>
      <c r="P626" s="48" t="s">
        <v>59</v>
      </c>
      <c r="Q626" s="171">
        <v>43071</v>
      </c>
      <c r="R626" s="171">
        <v>43076</v>
      </c>
      <c r="S626" s="48" t="s">
        <v>106</v>
      </c>
      <c r="T626" s="1058" t="s">
        <v>701</v>
      </c>
    </row>
    <row r="627" s="796" customFormat="1" ht="23.1" customHeight="1" spans="1:20">
      <c r="A627" s="469">
        <v>624</v>
      </c>
      <c r="B627" s="821"/>
      <c r="C627" s="1075" t="s">
        <v>6060</v>
      </c>
      <c r="D627" s="43" t="s">
        <v>6335</v>
      </c>
      <c r="E627" s="43">
        <v>259200</v>
      </c>
      <c r="F627" s="43" t="s">
        <v>6680</v>
      </c>
      <c r="G627" s="121">
        <v>42937</v>
      </c>
      <c r="H627" s="136">
        <v>42949</v>
      </c>
      <c r="I627" s="52">
        <f ca="1" t="shared" si="5"/>
        <v>955</v>
      </c>
      <c r="J627" s="959" t="s">
        <v>629</v>
      </c>
      <c r="K627" s="865"/>
      <c r="L627" s="338">
        <v>43089</v>
      </c>
      <c r="M627" s="284" t="s">
        <v>52</v>
      </c>
      <c r="N627" s="277" t="s">
        <v>6681</v>
      </c>
      <c r="O627" s="327" t="s">
        <v>889</v>
      </c>
      <c r="P627" s="52" t="s">
        <v>89</v>
      </c>
      <c r="Q627" s="121">
        <v>43074</v>
      </c>
      <c r="R627" s="121">
        <v>43074</v>
      </c>
      <c r="S627" s="52" t="s">
        <v>106</v>
      </c>
      <c r="T627" s="1057" t="s">
        <v>6682</v>
      </c>
    </row>
    <row r="628" s="795" customFormat="1" ht="23.1" customHeight="1" spans="1:20">
      <c r="A628" s="469">
        <v>625</v>
      </c>
      <c r="B628" s="149"/>
      <c r="C628" s="1075" t="s">
        <v>6060</v>
      </c>
      <c r="D628" s="43" t="s">
        <v>6061</v>
      </c>
      <c r="E628" s="43">
        <v>259200</v>
      </c>
      <c r="F628" s="43" t="s">
        <v>6683</v>
      </c>
      <c r="G628" s="121">
        <v>43066</v>
      </c>
      <c r="H628" s="136">
        <v>43075</v>
      </c>
      <c r="I628" s="52">
        <f ca="1" t="shared" si="5"/>
        <v>829</v>
      </c>
      <c r="J628" s="688" t="s">
        <v>629</v>
      </c>
      <c r="K628" s="863"/>
      <c r="L628" s="338">
        <v>43089</v>
      </c>
      <c r="M628" s="166"/>
      <c r="N628" s="242" t="s">
        <v>6684</v>
      </c>
      <c r="O628" s="327" t="s">
        <v>1240</v>
      </c>
      <c r="P628" s="48" t="s">
        <v>89</v>
      </c>
      <c r="Q628" s="171">
        <v>43069</v>
      </c>
      <c r="R628" s="171">
        <v>43069</v>
      </c>
      <c r="S628" s="48" t="s">
        <v>106</v>
      </c>
      <c r="T628" s="1058" t="s">
        <v>2293</v>
      </c>
    </row>
    <row r="629" s="863" customFormat="1" ht="23.1" customHeight="1" spans="1:28">
      <c r="A629" s="469">
        <v>626</v>
      </c>
      <c r="B629" s="518"/>
      <c r="C629" s="1089" t="s">
        <v>6459</v>
      </c>
      <c r="D629" s="465" t="s">
        <v>6685</v>
      </c>
      <c r="E629" s="465">
        <v>344900</v>
      </c>
      <c r="F629" s="465" t="s">
        <v>6686</v>
      </c>
      <c r="G629" s="467">
        <v>42670</v>
      </c>
      <c r="H629" s="466">
        <v>42685</v>
      </c>
      <c r="I629" s="473">
        <f ca="1" t="shared" si="5"/>
        <v>1219</v>
      </c>
      <c r="J629" s="1064" t="s">
        <v>629</v>
      </c>
      <c r="K629" s="1549"/>
      <c r="L629" s="338">
        <v>43089</v>
      </c>
      <c r="M629" s="475" t="s">
        <v>52</v>
      </c>
      <c r="N629" s="1550" t="s">
        <v>6687</v>
      </c>
      <c r="O629" s="1550" t="s">
        <v>225</v>
      </c>
      <c r="P629" s="473" t="s">
        <v>84</v>
      </c>
      <c r="Q629" s="1551">
        <v>43075</v>
      </c>
      <c r="R629" s="467">
        <v>43075</v>
      </c>
      <c r="S629" s="1550" t="s">
        <v>47</v>
      </c>
      <c r="T629" s="1071" t="s">
        <v>1395</v>
      </c>
      <c r="U629" s="23"/>
      <c r="V629" s="23"/>
      <c r="W629" s="23"/>
      <c r="X629" s="23"/>
      <c r="Y629" s="23"/>
      <c r="Z629" s="23"/>
      <c r="AA629" s="23"/>
      <c r="AB629" s="23"/>
    </row>
    <row r="630" s="795" customFormat="1" ht="23.1" customHeight="1" spans="1:20">
      <c r="A630" s="469">
        <v>627</v>
      </c>
      <c r="B630" s="149"/>
      <c r="C630" s="1089" t="s">
        <v>6163</v>
      </c>
      <c r="D630" s="43" t="s">
        <v>6061</v>
      </c>
      <c r="E630" s="43">
        <v>279200</v>
      </c>
      <c r="F630" s="43" t="s">
        <v>6688</v>
      </c>
      <c r="G630" s="121">
        <v>43028</v>
      </c>
      <c r="H630" s="136">
        <v>43031</v>
      </c>
      <c r="I630" s="52">
        <f ca="1" t="shared" si="5"/>
        <v>873</v>
      </c>
      <c r="J630" s="959" t="s">
        <v>629</v>
      </c>
      <c r="K630" s="863"/>
      <c r="L630" s="338">
        <v>43089</v>
      </c>
      <c r="M630" s="166"/>
      <c r="N630" s="242" t="s">
        <v>6689</v>
      </c>
      <c r="O630" s="327" t="s">
        <v>683</v>
      </c>
      <c r="P630" s="48" t="s">
        <v>84</v>
      </c>
      <c r="Q630" s="171">
        <v>43080</v>
      </c>
      <c r="R630" s="171">
        <v>43080</v>
      </c>
      <c r="S630" s="48" t="s">
        <v>106</v>
      </c>
      <c r="T630" s="1058" t="s">
        <v>1395</v>
      </c>
    </row>
    <row r="631" s="796" customFormat="1" ht="23.1" customHeight="1" spans="1:20">
      <c r="A631" s="469">
        <v>628</v>
      </c>
      <c r="B631" s="821"/>
      <c r="C631" s="1089" t="s">
        <v>6595</v>
      </c>
      <c r="D631" s="43" t="s">
        <v>6431</v>
      </c>
      <c r="E631" s="43">
        <v>273300</v>
      </c>
      <c r="F631" s="43" t="s">
        <v>6690</v>
      </c>
      <c r="G631" s="121">
        <v>42999</v>
      </c>
      <c r="H631" s="136">
        <v>43012</v>
      </c>
      <c r="I631" s="52">
        <f ca="1" t="shared" ref="I631:I694" si="6">TODAY()-H631</f>
        <v>892</v>
      </c>
      <c r="J631" s="959" t="s">
        <v>629</v>
      </c>
      <c r="K631" s="865"/>
      <c r="L631" s="338">
        <v>43089</v>
      </c>
      <c r="M631" s="284" t="s">
        <v>52</v>
      </c>
      <c r="N631" s="242" t="s">
        <v>6691</v>
      </c>
      <c r="O631" s="327" t="s">
        <v>114</v>
      </c>
      <c r="P631" s="48" t="s">
        <v>59</v>
      </c>
      <c r="Q631" s="171">
        <v>43051</v>
      </c>
      <c r="R631" s="171">
        <v>43052</v>
      </c>
      <c r="S631" s="48" t="s">
        <v>106</v>
      </c>
      <c r="T631" s="1057" t="s">
        <v>718</v>
      </c>
    </row>
    <row r="632" s="796" customFormat="1" ht="23.1" customHeight="1" spans="1:20">
      <c r="A632" s="469">
        <v>629</v>
      </c>
      <c r="B632" s="821"/>
      <c r="C632" s="1075" t="s">
        <v>6098</v>
      </c>
      <c r="D632" s="43" t="s">
        <v>5873</v>
      </c>
      <c r="E632" s="43">
        <v>290800</v>
      </c>
      <c r="F632" s="43" t="s">
        <v>6692</v>
      </c>
      <c r="G632" s="121">
        <v>42971</v>
      </c>
      <c r="H632" s="136">
        <v>42979</v>
      </c>
      <c r="I632" s="52">
        <f ca="1" t="shared" si="6"/>
        <v>925</v>
      </c>
      <c r="J632" s="959" t="s">
        <v>629</v>
      </c>
      <c r="K632" s="865"/>
      <c r="L632" s="338">
        <v>43089</v>
      </c>
      <c r="M632" s="284" t="s">
        <v>52</v>
      </c>
      <c r="N632" s="277" t="s">
        <v>6653</v>
      </c>
      <c r="O632" s="327" t="s">
        <v>114</v>
      </c>
      <c r="P632" s="52" t="s">
        <v>59</v>
      </c>
      <c r="Q632" s="477">
        <v>43074</v>
      </c>
      <c r="R632" s="121">
        <v>43075</v>
      </c>
      <c r="S632" s="277" t="s">
        <v>47</v>
      </c>
      <c r="T632" s="1057" t="s">
        <v>2310</v>
      </c>
    </row>
    <row r="633" s="796" customFormat="1" ht="23.1" customHeight="1" spans="1:20">
      <c r="A633" s="469">
        <v>630</v>
      </c>
      <c r="B633" s="821"/>
      <c r="C633" s="1089" t="s">
        <v>6595</v>
      </c>
      <c r="D633" s="43" t="s">
        <v>6431</v>
      </c>
      <c r="E633" s="43">
        <v>273300</v>
      </c>
      <c r="F633" s="468" t="s">
        <v>6693</v>
      </c>
      <c r="G633" s="121">
        <v>42999</v>
      </c>
      <c r="H633" s="136">
        <v>43012</v>
      </c>
      <c r="I633" s="52">
        <f ca="1" t="shared" si="6"/>
        <v>892</v>
      </c>
      <c r="J633" s="959" t="s">
        <v>629</v>
      </c>
      <c r="K633" s="865"/>
      <c r="L633" s="338">
        <v>43097</v>
      </c>
      <c r="M633" s="284" t="s">
        <v>52</v>
      </c>
      <c r="N633" s="327" t="s">
        <v>6694</v>
      </c>
      <c r="O633" s="277" t="s">
        <v>6258</v>
      </c>
      <c r="P633" s="52" t="s">
        <v>744</v>
      </c>
      <c r="Q633" s="477">
        <v>43073</v>
      </c>
      <c r="R633" s="121">
        <v>43073</v>
      </c>
      <c r="S633" s="48" t="s">
        <v>106</v>
      </c>
      <c r="T633" s="1057" t="s">
        <v>1395</v>
      </c>
    </row>
    <row r="634" s="795" customFormat="1" ht="23.1" customHeight="1" spans="1:20">
      <c r="A634" s="469">
        <v>631</v>
      </c>
      <c r="B634" s="149"/>
      <c r="C634" s="1089" t="s">
        <v>6163</v>
      </c>
      <c r="D634" s="43" t="s">
        <v>6695</v>
      </c>
      <c r="E634" s="43">
        <v>279200</v>
      </c>
      <c r="F634" s="468" t="s">
        <v>6696</v>
      </c>
      <c r="G634" s="121">
        <v>43050</v>
      </c>
      <c r="H634" s="136">
        <v>43069</v>
      </c>
      <c r="I634" s="52">
        <f ca="1" t="shared" si="6"/>
        <v>835</v>
      </c>
      <c r="J634" s="959" t="s">
        <v>629</v>
      </c>
      <c r="K634" s="863"/>
      <c r="L634" s="338">
        <v>43097</v>
      </c>
      <c r="M634" s="166"/>
      <c r="N634" s="242" t="s">
        <v>6697</v>
      </c>
      <c r="O634" s="48" t="s">
        <v>812</v>
      </c>
      <c r="P634" s="48" t="s">
        <v>641</v>
      </c>
      <c r="Q634" s="171">
        <v>43075</v>
      </c>
      <c r="R634" s="171">
        <v>43075</v>
      </c>
      <c r="S634" s="48" t="s">
        <v>47</v>
      </c>
      <c r="T634" s="1058" t="s">
        <v>731</v>
      </c>
    </row>
    <row r="635" s="795" customFormat="1" ht="23.1" customHeight="1" spans="1:20">
      <c r="A635" s="469">
        <v>632</v>
      </c>
      <c r="B635" s="149"/>
      <c r="C635" s="1075" t="s">
        <v>6060</v>
      </c>
      <c r="D635" s="43" t="s">
        <v>6061</v>
      </c>
      <c r="E635" s="43">
        <v>267700</v>
      </c>
      <c r="F635" s="468" t="s">
        <v>6698</v>
      </c>
      <c r="G635" s="121">
        <v>43080</v>
      </c>
      <c r="H635" s="136">
        <v>43088</v>
      </c>
      <c r="I635" s="52">
        <f ca="1" t="shared" si="6"/>
        <v>816</v>
      </c>
      <c r="J635" s="959" t="s">
        <v>1293</v>
      </c>
      <c r="K635" s="865"/>
      <c r="L635" s="338">
        <v>43097</v>
      </c>
      <c r="M635" s="284"/>
      <c r="N635" s="52" t="s">
        <v>6699</v>
      </c>
      <c r="O635" s="291" t="s">
        <v>5645</v>
      </c>
      <c r="P635" s="48" t="s">
        <v>308</v>
      </c>
      <c r="Q635" s="44">
        <v>43092</v>
      </c>
      <c r="R635" s="44">
        <v>43092</v>
      </c>
      <c r="S635" s="48" t="s">
        <v>47</v>
      </c>
      <c r="T635" s="1058" t="s">
        <v>731</v>
      </c>
    </row>
    <row r="636" s="795" customFormat="1" ht="23.1" customHeight="1" spans="1:20">
      <c r="A636" s="469">
        <v>633</v>
      </c>
      <c r="B636" s="149"/>
      <c r="C636" s="1075" t="s">
        <v>6060</v>
      </c>
      <c r="D636" s="43" t="s">
        <v>6238</v>
      </c>
      <c r="E636" s="43">
        <v>267700</v>
      </c>
      <c r="F636" s="468" t="s">
        <v>6700</v>
      </c>
      <c r="G636" s="121">
        <v>43081</v>
      </c>
      <c r="H636" s="136">
        <v>43090</v>
      </c>
      <c r="I636" s="52">
        <f ca="1" t="shared" si="6"/>
        <v>814</v>
      </c>
      <c r="J636" s="688" t="s">
        <v>1293</v>
      </c>
      <c r="K636" s="863"/>
      <c r="L636" s="338">
        <v>43097</v>
      </c>
      <c r="M636" s="166"/>
      <c r="N636" s="48" t="s">
        <v>6701</v>
      </c>
      <c r="O636" s="291" t="s">
        <v>5953</v>
      </c>
      <c r="P636" s="48" t="s">
        <v>744</v>
      </c>
      <c r="Q636" s="44">
        <v>43092</v>
      </c>
      <c r="R636" s="44">
        <v>43092</v>
      </c>
      <c r="S636" s="48" t="s">
        <v>106</v>
      </c>
      <c r="T636" s="1058" t="s">
        <v>1418</v>
      </c>
    </row>
    <row r="637" s="795" customFormat="1" ht="23.1" customHeight="1" spans="1:20">
      <c r="A637" s="469">
        <v>634</v>
      </c>
      <c r="B637" s="149" t="s">
        <v>6162</v>
      </c>
      <c r="C637" s="1089" t="s">
        <v>6163</v>
      </c>
      <c r="D637" s="43" t="s">
        <v>6061</v>
      </c>
      <c r="E637" s="43">
        <v>279200</v>
      </c>
      <c r="F637" s="468" t="s">
        <v>6702</v>
      </c>
      <c r="G637" s="121">
        <v>43010</v>
      </c>
      <c r="H637" s="136">
        <v>43020</v>
      </c>
      <c r="I637" s="52">
        <f ca="1" t="shared" si="6"/>
        <v>884</v>
      </c>
      <c r="J637" s="959" t="s">
        <v>629</v>
      </c>
      <c r="K637" s="863"/>
      <c r="L637" s="338">
        <v>43097</v>
      </c>
      <c r="M637" s="166" t="s">
        <v>52</v>
      </c>
      <c r="N637" s="242" t="s">
        <v>6703</v>
      </c>
      <c r="O637" s="327" t="s">
        <v>225</v>
      </c>
      <c r="P637" s="48" t="s">
        <v>84</v>
      </c>
      <c r="Q637" s="171">
        <v>43079</v>
      </c>
      <c r="R637" s="171">
        <v>43079</v>
      </c>
      <c r="S637" s="48" t="s">
        <v>47</v>
      </c>
      <c r="T637" s="1058" t="s">
        <v>6704</v>
      </c>
    </row>
    <row r="638" s="795" customFormat="1" ht="23.1" customHeight="1" spans="1:20">
      <c r="A638" s="469">
        <v>7</v>
      </c>
      <c r="B638" s="149"/>
      <c r="C638" s="1089" t="s">
        <v>6060</v>
      </c>
      <c r="D638" s="43" t="s">
        <v>6515</v>
      </c>
      <c r="E638" s="43">
        <v>267700</v>
      </c>
      <c r="F638" s="43" t="s">
        <v>6705</v>
      </c>
      <c r="G638" s="121">
        <v>43086</v>
      </c>
      <c r="H638" s="136">
        <v>43098</v>
      </c>
      <c r="I638" s="52">
        <f ca="1" t="shared" si="6"/>
        <v>806</v>
      </c>
      <c r="J638" s="959" t="s">
        <v>1293</v>
      </c>
      <c r="K638" s="863"/>
      <c r="L638" s="339">
        <v>43120</v>
      </c>
      <c r="M638" s="166"/>
      <c r="N638" s="242" t="s">
        <v>6706</v>
      </c>
      <c r="O638" s="327" t="s">
        <v>730</v>
      </c>
      <c r="P638" s="48" t="s">
        <v>59</v>
      </c>
      <c r="Q638" s="171">
        <v>43100</v>
      </c>
      <c r="R638" s="171">
        <v>43100</v>
      </c>
      <c r="S638" s="48" t="s">
        <v>47</v>
      </c>
      <c r="T638" s="1058" t="s">
        <v>768</v>
      </c>
    </row>
    <row r="639" s="795" customFormat="1" ht="23.1" customHeight="1" spans="1:20">
      <c r="A639" s="469">
        <v>2</v>
      </c>
      <c r="B639" s="149"/>
      <c r="C639" s="1075" t="s">
        <v>6060</v>
      </c>
      <c r="D639" s="55" t="s">
        <v>6061</v>
      </c>
      <c r="E639" s="55">
        <v>259200</v>
      </c>
      <c r="F639" s="468" t="s">
        <v>6707</v>
      </c>
      <c r="G639" s="171">
        <v>43035</v>
      </c>
      <c r="H639" s="132">
        <v>43046</v>
      </c>
      <c r="I639" s="48">
        <f ca="1" t="shared" si="6"/>
        <v>858</v>
      </c>
      <c r="J639" s="688" t="s">
        <v>629</v>
      </c>
      <c r="K639" s="863"/>
      <c r="L639" s="339">
        <v>43097</v>
      </c>
      <c r="M639" s="166" t="s">
        <v>52</v>
      </c>
      <c r="N639" s="48" t="s">
        <v>6708</v>
      </c>
      <c r="O639" s="291" t="s">
        <v>683</v>
      </c>
      <c r="P639" s="48" t="s">
        <v>84</v>
      </c>
      <c r="Q639" s="44">
        <v>43097</v>
      </c>
      <c r="R639" s="44">
        <v>43097</v>
      </c>
      <c r="S639" s="48" t="s">
        <v>47</v>
      </c>
      <c r="T639" s="1058" t="s">
        <v>6709</v>
      </c>
    </row>
    <row r="640" s="795" customFormat="1" ht="23.1" customHeight="1" spans="1:20">
      <c r="A640" s="469">
        <v>15</v>
      </c>
      <c r="B640" s="149"/>
      <c r="C640" s="1089" t="s">
        <v>6163</v>
      </c>
      <c r="D640" s="43" t="s">
        <v>6365</v>
      </c>
      <c r="E640" s="43">
        <v>279200</v>
      </c>
      <c r="F640" s="43" t="s">
        <v>6710</v>
      </c>
      <c r="G640" s="121">
        <v>42964</v>
      </c>
      <c r="H640" s="136">
        <v>42994</v>
      </c>
      <c r="I640" s="52">
        <f ca="1" t="shared" si="6"/>
        <v>910</v>
      </c>
      <c r="J640" s="959" t="s">
        <v>629</v>
      </c>
      <c r="K640" s="863"/>
      <c r="L640" s="339">
        <v>43120</v>
      </c>
      <c r="M640" s="166" t="s">
        <v>52</v>
      </c>
      <c r="N640" s="242" t="s">
        <v>6711</v>
      </c>
      <c r="O640" s="327" t="s">
        <v>683</v>
      </c>
      <c r="P640" s="48" t="s">
        <v>84</v>
      </c>
      <c r="Q640" s="171">
        <v>43100</v>
      </c>
      <c r="R640" s="171">
        <v>43100</v>
      </c>
      <c r="S640" s="48" t="s">
        <v>47</v>
      </c>
      <c r="T640" s="1058" t="s">
        <v>1476</v>
      </c>
    </row>
    <row r="641" s="796" customFormat="1" ht="23.1" customHeight="1" spans="1:20">
      <c r="A641" s="469">
        <v>15</v>
      </c>
      <c r="B641" s="821"/>
      <c r="C641" s="1089" t="s">
        <v>6163</v>
      </c>
      <c r="D641" s="43" t="s">
        <v>6061</v>
      </c>
      <c r="E641" s="43">
        <v>279200</v>
      </c>
      <c r="F641" s="43" t="s">
        <v>6712</v>
      </c>
      <c r="G641" s="121">
        <v>43028</v>
      </c>
      <c r="H641" s="136">
        <v>43031</v>
      </c>
      <c r="I641" s="52">
        <f ca="1" t="shared" si="6"/>
        <v>873</v>
      </c>
      <c r="J641" s="959" t="s">
        <v>6713</v>
      </c>
      <c r="K641" s="865"/>
      <c r="L641" s="338">
        <v>43124</v>
      </c>
      <c r="M641" s="284" t="s">
        <v>52</v>
      </c>
      <c r="N641" s="277" t="s">
        <v>6714</v>
      </c>
      <c r="O641" s="327" t="s">
        <v>662</v>
      </c>
      <c r="P641" s="52" t="s">
        <v>59</v>
      </c>
      <c r="Q641" s="477">
        <v>43111</v>
      </c>
      <c r="R641" s="121">
        <v>43111</v>
      </c>
      <c r="S641" s="277" t="s">
        <v>47</v>
      </c>
      <c r="T641" s="1057" t="s">
        <v>2464</v>
      </c>
    </row>
    <row r="642" s="795" customFormat="1" ht="23.1" customHeight="1" spans="1:20">
      <c r="A642" s="469">
        <v>2</v>
      </c>
      <c r="B642" s="149"/>
      <c r="C642" s="1075" t="s">
        <v>6060</v>
      </c>
      <c r="D642" s="43" t="s">
        <v>6061</v>
      </c>
      <c r="E642" s="43">
        <v>267700</v>
      </c>
      <c r="F642" s="43" t="s">
        <v>6715</v>
      </c>
      <c r="G642" s="121">
        <v>43091</v>
      </c>
      <c r="H642" s="136">
        <v>43105</v>
      </c>
      <c r="I642" s="52">
        <f ca="1" t="shared" si="6"/>
        <v>799</v>
      </c>
      <c r="J642" s="959" t="s">
        <v>1293</v>
      </c>
      <c r="K642" s="865"/>
      <c r="L642" s="338">
        <v>43124</v>
      </c>
      <c r="M642" s="284"/>
      <c r="N642" s="52" t="s">
        <v>6716</v>
      </c>
      <c r="O642" s="291" t="s">
        <v>730</v>
      </c>
      <c r="P642" s="48" t="s">
        <v>59</v>
      </c>
      <c r="Q642" s="44">
        <v>43109</v>
      </c>
      <c r="R642" s="44">
        <v>43110</v>
      </c>
      <c r="S642" s="48" t="s">
        <v>47</v>
      </c>
      <c r="T642" s="1058" t="s">
        <v>6717</v>
      </c>
    </row>
    <row r="643" s="796" customFormat="1" ht="23.1" customHeight="1" spans="1:20">
      <c r="A643" s="469">
        <v>11</v>
      </c>
      <c r="B643" s="821"/>
      <c r="C643" s="1075" t="s">
        <v>6098</v>
      </c>
      <c r="D643" s="43" t="s">
        <v>6718</v>
      </c>
      <c r="E643" s="43">
        <v>290800</v>
      </c>
      <c r="F643" s="43" t="s">
        <v>6719</v>
      </c>
      <c r="G643" s="121">
        <v>43081</v>
      </c>
      <c r="H643" s="136">
        <v>43090</v>
      </c>
      <c r="I643" s="52">
        <f ca="1" t="shared" si="6"/>
        <v>814</v>
      </c>
      <c r="J643" s="959" t="s">
        <v>1293</v>
      </c>
      <c r="K643" s="865"/>
      <c r="L643" s="338">
        <v>43154</v>
      </c>
      <c r="M643" s="284" t="s">
        <v>52</v>
      </c>
      <c r="N643" s="48" t="s">
        <v>6720</v>
      </c>
      <c r="O643" s="327" t="s">
        <v>1350</v>
      </c>
      <c r="P643" s="52" t="s">
        <v>84</v>
      </c>
      <c r="Q643" s="477">
        <v>43116</v>
      </c>
      <c r="R643" s="121">
        <v>43116</v>
      </c>
      <c r="S643" s="277" t="s">
        <v>473</v>
      </c>
      <c r="T643" s="1057" t="s">
        <v>5945</v>
      </c>
    </row>
    <row r="644" s="795" customFormat="1" ht="23.1" customHeight="1" spans="1:20">
      <c r="A644" s="469">
        <v>13</v>
      </c>
      <c r="B644" s="149"/>
      <c r="C644" s="1089" t="s">
        <v>6163</v>
      </c>
      <c r="D644" s="43" t="s">
        <v>6061</v>
      </c>
      <c r="E644" s="43">
        <v>279200</v>
      </c>
      <c r="F644" s="43" t="s">
        <v>6721</v>
      </c>
      <c r="G644" s="121">
        <v>43028</v>
      </c>
      <c r="H644" s="136">
        <v>43031</v>
      </c>
      <c r="I644" s="52">
        <f ca="1" t="shared" si="6"/>
        <v>873</v>
      </c>
      <c r="J644" s="959" t="s">
        <v>629</v>
      </c>
      <c r="K644" s="863"/>
      <c r="L644" s="339">
        <v>43125</v>
      </c>
      <c r="M644" s="166" t="s">
        <v>52</v>
      </c>
      <c r="N644" s="242" t="s">
        <v>6722</v>
      </c>
      <c r="O644" s="327" t="s">
        <v>730</v>
      </c>
      <c r="P644" s="48" t="s">
        <v>59</v>
      </c>
      <c r="Q644" s="171">
        <v>43113</v>
      </c>
      <c r="R644" s="171">
        <v>43119</v>
      </c>
      <c r="S644" s="48" t="s">
        <v>47</v>
      </c>
      <c r="T644" s="1058" t="s">
        <v>6723</v>
      </c>
    </row>
    <row r="645" s="795" customFormat="1" ht="23.1" customHeight="1" spans="1:20">
      <c r="A645" s="469">
        <v>2</v>
      </c>
      <c r="B645" s="149"/>
      <c r="C645" s="1075" t="s">
        <v>6060</v>
      </c>
      <c r="D645" s="43" t="s">
        <v>6061</v>
      </c>
      <c r="E645" s="43">
        <v>267700</v>
      </c>
      <c r="F645" s="43" t="s">
        <v>6724</v>
      </c>
      <c r="G645" s="121">
        <v>43091</v>
      </c>
      <c r="H645" s="136">
        <v>43105</v>
      </c>
      <c r="I645" s="52">
        <f ca="1" t="shared" si="6"/>
        <v>799</v>
      </c>
      <c r="J645" s="959" t="s">
        <v>1293</v>
      </c>
      <c r="K645" s="865"/>
      <c r="L645" s="339">
        <v>43125</v>
      </c>
      <c r="M645" s="284"/>
      <c r="N645" s="52" t="s">
        <v>6725</v>
      </c>
      <c r="O645" s="291" t="s">
        <v>12</v>
      </c>
      <c r="P645" s="48" t="s">
        <v>84</v>
      </c>
      <c r="Q645" s="44">
        <v>43113</v>
      </c>
      <c r="R645" s="44">
        <v>43116</v>
      </c>
      <c r="S645" s="48" t="s">
        <v>47</v>
      </c>
      <c r="T645" s="1058" t="s">
        <v>2483</v>
      </c>
    </row>
    <row r="646" s="795" customFormat="1" ht="23.1" customHeight="1" spans="1:20">
      <c r="A646" s="469">
        <v>5</v>
      </c>
      <c r="B646" s="149"/>
      <c r="C646" s="1075" t="s">
        <v>6060</v>
      </c>
      <c r="D646" s="43" t="s">
        <v>6124</v>
      </c>
      <c r="E646" s="43">
        <v>267700</v>
      </c>
      <c r="F646" s="43" t="s">
        <v>6726</v>
      </c>
      <c r="G646" s="121">
        <v>43105</v>
      </c>
      <c r="H646" s="136">
        <v>43115</v>
      </c>
      <c r="I646" s="48">
        <f ca="1" t="shared" si="6"/>
        <v>789</v>
      </c>
      <c r="J646" s="688" t="s">
        <v>1293</v>
      </c>
      <c r="K646" s="863"/>
      <c r="L646" s="339">
        <v>43154</v>
      </c>
      <c r="M646" s="166"/>
      <c r="N646" s="48" t="s">
        <v>6727</v>
      </c>
      <c r="O646" s="291" t="s">
        <v>1267</v>
      </c>
      <c r="P646" s="48" t="s">
        <v>14</v>
      </c>
      <c r="Q646" s="44">
        <v>43110</v>
      </c>
      <c r="R646" s="44">
        <v>43110</v>
      </c>
      <c r="S646" s="48" t="s">
        <v>47</v>
      </c>
      <c r="T646" s="1058" t="s">
        <v>6728</v>
      </c>
    </row>
    <row r="647" s="795" customFormat="1" ht="23.1" customHeight="1" spans="1:20">
      <c r="A647" s="469">
        <v>1</v>
      </c>
      <c r="B647" s="149"/>
      <c r="C647" s="1075" t="s">
        <v>6150</v>
      </c>
      <c r="D647" s="43" t="s">
        <v>480</v>
      </c>
      <c r="E647" s="43">
        <v>249000</v>
      </c>
      <c r="F647" s="43" t="s">
        <v>6729</v>
      </c>
      <c r="G647" s="121">
        <v>43101</v>
      </c>
      <c r="H647" s="466">
        <v>43105</v>
      </c>
      <c r="I647" s="48">
        <f ca="1" t="shared" si="6"/>
        <v>799</v>
      </c>
      <c r="J647" s="688" t="s">
        <v>1293</v>
      </c>
      <c r="K647" s="863"/>
      <c r="L647" s="339">
        <v>43125</v>
      </c>
      <c r="M647" s="166"/>
      <c r="N647" s="48" t="s">
        <v>6730</v>
      </c>
      <c r="O647" s="291" t="s">
        <v>6731</v>
      </c>
      <c r="P647" s="48" t="s">
        <v>308</v>
      </c>
      <c r="Q647" s="44">
        <v>43120</v>
      </c>
      <c r="R647" s="44">
        <v>43120</v>
      </c>
      <c r="S647" s="48" t="s">
        <v>47</v>
      </c>
      <c r="T647" s="1058" t="s">
        <v>6732</v>
      </c>
    </row>
    <row r="648" s="795" customFormat="1" ht="23.1" customHeight="1" spans="1:20">
      <c r="A648" s="469">
        <v>22</v>
      </c>
      <c r="B648" s="149"/>
      <c r="C648" s="1075" t="s">
        <v>6389</v>
      </c>
      <c r="D648" s="43" t="s">
        <v>6733</v>
      </c>
      <c r="E648" s="43">
        <v>327800</v>
      </c>
      <c r="F648" s="43" t="s">
        <v>6734</v>
      </c>
      <c r="G648" s="121">
        <v>43096</v>
      </c>
      <c r="H648" s="136">
        <v>43109</v>
      </c>
      <c r="I648" s="52">
        <f ca="1" t="shared" si="6"/>
        <v>795</v>
      </c>
      <c r="J648" s="959" t="s">
        <v>1293</v>
      </c>
      <c r="K648" s="863"/>
      <c r="L648" s="338">
        <v>43157</v>
      </c>
      <c r="M648" s="166"/>
      <c r="N648" s="242" t="s">
        <v>6735</v>
      </c>
      <c r="O648" s="48" t="s">
        <v>1630</v>
      </c>
      <c r="P648" s="48" t="s">
        <v>744</v>
      </c>
      <c r="Q648" s="171">
        <v>43115</v>
      </c>
      <c r="R648" s="171">
        <v>43116</v>
      </c>
      <c r="S648" s="48" t="s">
        <v>106</v>
      </c>
      <c r="T648" s="1058" t="s">
        <v>1519</v>
      </c>
    </row>
    <row r="649" s="795" customFormat="1" ht="23.1" customHeight="1" spans="1:20">
      <c r="A649" s="469">
        <v>8</v>
      </c>
      <c r="B649" s="149"/>
      <c r="C649" s="1075" t="s">
        <v>6060</v>
      </c>
      <c r="D649" s="43" t="s">
        <v>6515</v>
      </c>
      <c r="E649" s="43">
        <v>267700</v>
      </c>
      <c r="F649" s="43" t="s">
        <v>6736</v>
      </c>
      <c r="G649" s="121">
        <v>43107</v>
      </c>
      <c r="H649" s="136">
        <v>43116</v>
      </c>
      <c r="I649" s="48">
        <f ca="1" t="shared" si="6"/>
        <v>788</v>
      </c>
      <c r="J649" s="688" t="s">
        <v>1293</v>
      </c>
      <c r="K649" s="863"/>
      <c r="L649" s="339">
        <v>43125</v>
      </c>
      <c r="M649" s="166"/>
      <c r="N649" s="291" t="s">
        <v>6737</v>
      </c>
      <c r="O649" s="48" t="s">
        <v>6738</v>
      </c>
      <c r="P649" s="48" t="s">
        <v>19</v>
      </c>
      <c r="Q649" s="44">
        <v>43118</v>
      </c>
      <c r="R649" s="44">
        <v>43122</v>
      </c>
      <c r="S649" s="48" t="s">
        <v>106</v>
      </c>
      <c r="T649" s="1058" t="s">
        <v>1516</v>
      </c>
    </row>
    <row r="650" s="795" customFormat="1" ht="23.1" customHeight="1" spans="1:20">
      <c r="A650" s="469">
        <v>15</v>
      </c>
      <c r="B650" s="149"/>
      <c r="C650" s="1075" t="s">
        <v>6098</v>
      </c>
      <c r="D650" s="43" t="s">
        <v>6739</v>
      </c>
      <c r="E650" s="43">
        <v>290800</v>
      </c>
      <c r="F650" s="468" t="s">
        <v>6740</v>
      </c>
      <c r="G650" s="121">
        <v>43143</v>
      </c>
      <c r="H650" s="493">
        <v>43159</v>
      </c>
      <c r="I650" s="52">
        <f ca="1" t="shared" si="6"/>
        <v>745</v>
      </c>
      <c r="J650" s="959" t="s">
        <v>1293</v>
      </c>
      <c r="K650" s="865"/>
      <c r="L650" s="338">
        <v>43157</v>
      </c>
      <c r="M650" s="285" t="s">
        <v>52</v>
      </c>
      <c r="N650" s="327" t="s">
        <v>6741</v>
      </c>
      <c r="O650" s="327" t="s">
        <v>912</v>
      </c>
      <c r="P650" s="327" t="s">
        <v>59</v>
      </c>
      <c r="Q650" s="47">
        <v>43113</v>
      </c>
      <c r="R650" s="47">
        <v>43153</v>
      </c>
      <c r="S650" s="52" t="s">
        <v>106</v>
      </c>
      <c r="T650" s="1058" t="s">
        <v>847</v>
      </c>
    </row>
    <row r="651" s="795" customFormat="1" ht="23.1" customHeight="1" spans="1:20">
      <c r="A651" s="469">
        <v>23</v>
      </c>
      <c r="B651" s="149"/>
      <c r="C651" s="1075" t="s">
        <v>6742</v>
      </c>
      <c r="D651" s="43" t="s">
        <v>6523</v>
      </c>
      <c r="E651" s="43">
        <v>310800</v>
      </c>
      <c r="F651" s="43" t="s">
        <v>6743</v>
      </c>
      <c r="G651" s="121">
        <v>43139</v>
      </c>
      <c r="H651" s="493">
        <v>43158</v>
      </c>
      <c r="I651" s="52">
        <f ca="1" t="shared" si="6"/>
        <v>746</v>
      </c>
      <c r="J651" s="959" t="s">
        <v>1293</v>
      </c>
      <c r="K651" s="863"/>
      <c r="L651" s="338">
        <v>43181</v>
      </c>
      <c r="M651" s="284"/>
      <c r="N651" s="277" t="s">
        <v>6744</v>
      </c>
      <c r="O651" s="327" t="s">
        <v>912</v>
      </c>
      <c r="P651" s="52" t="s">
        <v>59</v>
      </c>
      <c r="Q651" s="477">
        <v>43166</v>
      </c>
      <c r="R651" s="121">
        <v>43167</v>
      </c>
      <c r="S651" s="277" t="s">
        <v>106</v>
      </c>
      <c r="T651" s="1057" t="s">
        <v>847</v>
      </c>
    </row>
    <row r="652" s="796" customFormat="1" ht="23.1" customHeight="1" spans="1:20">
      <c r="A652" s="469">
        <v>18</v>
      </c>
      <c r="B652" s="821"/>
      <c r="C652" s="1075" t="s">
        <v>6098</v>
      </c>
      <c r="D652" s="43" t="s">
        <v>6745</v>
      </c>
      <c r="E652" s="43">
        <v>290800</v>
      </c>
      <c r="F652" s="43" t="s">
        <v>6746</v>
      </c>
      <c r="G652" s="121">
        <v>43158</v>
      </c>
      <c r="H652" s="493">
        <v>43168</v>
      </c>
      <c r="I652" s="52">
        <f ca="1" t="shared" si="6"/>
        <v>736</v>
      </c>
      <c r="J652" s="959" t="s">
        <v>1293</v>
      </c>
      <c r="K652" s="865"/>
      <c r="L652" s="338">
        <v>43181</v>
      </c>
      <c r="M652" s="284"/>
      <c r="N652" s="487" t="s">
        <v>6747</v>
      </c>
      <c r="O652" s="327" t="s">
        <v>45</v>
      </c>
      <c r="P652" s="52" t="s">
        <v>89</v>
      </c>
      <c r="Q652" s="47">
        <v>43124</v>
      </c>
      <c r="R652" s="47">
        <v>43158</v>
      </c>
      <c r="S652" s="52" t="s">
        <v>47</v>
      </c>
      <c r="T652" s="1057" t="s">
        <v>5985</v>
      </c>
    </row>
    <row r="653" s="795" customFormat="1" ht="23.1" customHeight="1" spans="1:20">
      <c r="A653" s="469">
        <v>3</v>
      </c>
      <c r="B653" s="149"/>
      <c r="C653" s="1075" t="s">
        <v>6060</v>
      </c>
      <c r="D653" s="43" t="s">
        <v>6061</v>
      </c>
      <c r="E653" s="43">
        <v>267700</v>
      </c>
      <c r="F653" s="43" t="s">
        <v>6748</v>
      </c>
      <c r="G653" s="121">
        <v>43137</v>
      </c>
      <c r="H653" s="493">
        <v>43158</v>
      </c>
      <c r="I653" s="52">
        <f ca="1" t="shared" si="6"/>
        <v>746</v>
      </c>
      <c r="J653" s="959" t="s">
        <v>1293</v>
      </c>
      <c r="K653" s="865"/>
      <c r="L653" s="338">
        <v>43181</v>
      </c>
      <c r="M653" s="284"/>
      <c r="N653" s="52" t="s">
        <v>6749</v>
      </c>
      <c r="O653" s="291" t="s">
        <v>80</v>
      </c>
      <c r="P653" s="48" t="s">
        <v>84</v>
      </c>
      <c r="Q653" s="44">
        <v>43114</v>
      </c>
      <c r="R653" s="44">
        <v>43169</v>
      </c>
      <c r="S653" s="48" t="s">
        <v>47</v>
      </c>
      <c r="T653" s="1058" t="s">
        <v>855</v>
      </c>
    </row>
    <row r="654" s="796" customFormat="1" ht="23.1" customHeight="1" spans="1:20">
      <c r="A654" s="469">
        <v>5</v>
      </c>
      <c r="B654" s="821"/>
      <c r="C654" s="1075" t="s">
        <v>6060</v>
      </c>
      <c r="D654" s="43" t="s">
        <v>6061</v>
      </c>
      <c r="E654" s="43">
        <v>267700</v>
      </c>
      <c r="F654" s="43" t="s">
        <v>6750</v>
      </c>
      <c r="G654" s="121">
        <v>43159</v>
      </c>
      <c r="H654" s="493">
        <v>43168</v>
      </c>
      <c r="I654" s="52">
        <f ca="1" t="shared" si="6"/>
        <v>736</v>
      </c>
      <c r="J654" s="959" t="s">
        <v>1293</v>
      </c>
      <c r="K654" s="865"/>
      <c r="L654" s="338">
        <v>43181</v>
      </c>
      <c r="M654" s="284"/>
      <c r="N654" s="52" t="s">
        <v>6751</v>
      </c>
      <c r="O654" s="291" t="s">
        <v>698</v>
      </c>
      <c r="P654" s="52" t="s">
        <v>84</v>
      </c>
      <c r="Q654" s="47">
        <v>43169</v>
      </c>
      <c r="R654" s="47">
        <v>43169</v>
      </c>
      <c r="S654" s="52" t="s">
        <v>106</v>
      </c>
      <c r="T654" s="1057" t="s">
        <v>855</v>
      </c>
    </row>
    <row r="655" s="796" customFormat="1" ht="23.1" customHeight="1" spans="1:20">
      <c r="A655" s="469">
        <v>3</v>
      </c>
      <c r="B655" s="821"/>
      <c r="C655" s="1075" t="s">
        <v>6060</v>
      </c>
      <c r="D655" s="43" t="s">
        <v>6061</v>
      </c>
      <c r="E655" s="43">
        <v>267700</v>
      </c>
      <c r="F655" s="43" t="s">
        <v>6752</v>
      </c>
      <c r="G655" s="121">
        <v>43141</v>
      </c>
      <c r="H655" s="493">
        <v>43159</v>
      </c>
      <c r="I655" s="52">
        <f ca="1" t="shared" si="6"/>
        <v>745</v>
      </c>
      <c r="J655" s="959" t="s">
        <v>1293</v>
      </c>
      <c r="K655" s="865"/>
      <c r="L655" s="338">
        <v>43181</v>
      </c>
      <c r="M655" s="284" t="s">
        <v>52</v>
      </c>
      <c r="N655" s="52" t="s">
        <v>6753</v>
      </c>
      <c r="O655" s="291" t="s">
        <v>17</v>
      </c>
      <c r="P655" s="52" t="s">
        <v>89</v>
      </c>
      <c r="Q655" s="47">
        <v>43163</v>
      </c>
      <c r="R655" s="47">
        <v>43163</v>
      </c>
      <c r="S655" s="52" t="s">
        <v>47</v>
      </c>
      <c r="T655" s="1057" t="s">
        <v>1585</v>
      </c>
    </row>
    <row r="656" s="796" customFormat="1" ht="23.1" customHeight="1" spans="1:20">
      <c r="A656" s="469">
        <v>3</v>
      </c>
      <c r="B656" s="821"/>
      <c r="C656" s="1075" t="s">
        <v>6060</v>
      </c>
      <c r="D656" s="43" t="s">
        <v>6061</v>
      </c>
      <c r="E656" s="43">
        <v>267700</v>
      </c>
      <c r="F656" s="43" t="s">
        <v>6750</v>
      </c>
      <c r="G656" s="121">
        <v>43159</v>
      </c>
      <c r="H656" s="493">
        <v>43168</v>
      </c>
      <c r="I656" s="52">
        <f ca="1" t="shared" si="6"/>
        <v>736</v>
      </c>
      <c r="J656" s="959" t="s">
        <v>1293</v>
      </c>
      <c r="K656" s="865"/>
      <c r="L656" s="338">
        <v>43181</v>
      </c>
      <c r="M656" s="284"/>
      <c r="N656" s="52" t="s">
        <v>6751</v>
      </c>
      <c r="O656" s="291" t="s">
        <v>698</v>
      </c>
      <c r="P656" s="52" t="s">
        <v>84</v>
      </c>
      <c r="Q656" s="47">
        <v>43169</v>
      </c>
      <c r="R656" s="47">
        <v>43169</v>
      </c>
      <c r="S656" s="52" t="s">
        <v>106</v>
      </c>
      <c r="T656" s="1057" t="s">
        <v>855</v>
      </c>
    </row>
    <row r="657" s="795" customFormat="1" ht="23.1" customHeight="1" spans="1:20">
      <c r="A657" s="469">
        <v>10</v>
      </c>
      <c r="B657" s="149"/>
      <c r="C657" s="1075" t="s">
        <v>6754</v>
      </c>
      <c r="D657" s="43" t="s">
        <v>6695</v>
      </c>
      <c r="E657" s="43">
        <v>274500</v>
      </c>
      <c r="F657" s="43" t="s">
        <v>6755</v>
      </c>
      <c r="G657" s="121">
        <v>43115</v>
      </c>
      <c r="H657" s="136">
        <v>43131</v>
      </c>
      <c r="I657" s="48">
        <f ca="1" t="shared" si="6"/>
        <v>773</v>
      </c>
      <c r="J657" s="688" t="s">
        <v>6756</v>
      </c>
      <c r="K657" s="863"/>
      <c r="L657" s="338">
        <v>43181</v>
      </c>
      <c r="M657" s="166"/>
      <c r="N657" s="48" t="s">
        <v>6757</v>
      </c>
      <c r="O657" s="291" t="s">
        <v>88</v>
      </c>
      <c r="P657" s="48" t="s">
        <v>89</v>
      </c>
      <c r="Q657" s="44">
        <v>43177</v>
      </c>
      <c r="R657" s="44">
        <v>43178</v>
      </c>
      <c r="S657" s="48" t="s">
        <v>47</v>
      </c>
      <c r="T657" s="1058" t="s">
        <v>865</v>
      </c>
    </row>
    <row r="658" s="796" customFormat="1" ht="23.1" customHeight="1" spans="1:20">
      <c r="A658" s="469">
        <v>11</v>
      </c>
      <c r="B658" s="149" t="s">
        <v>6330</v>
      </c>
      <c r="C658" s="1075" t="s">
        <v>6098</v>
      </c>
      <c r="D658" s="43" t="s">
        <v>5873</v>
      </c>
      <c r="E658" s="43">
        <v>292900</v>
      </c>
      <c r="F658" s="43" t="s">
        <v>6758</v>
      </c>
      <c r="G658" s="121">
        <v>42702</v>
      </c>
      <c r="H658" s="136">
        <v>42718</v>
      </c>
      <c r="I658" s="52">
        <f ca="1" t="shared" si="6"/>
        <v>1186</v>
      </c>
      <c r="J658" s="959" t="s">
        <v>6759</v>
      </c>
      <c r="K658" s="865"/>
      <c r="L658" s="338">
        <v>43097</v>
      </c>
      <c r="M658" s="284" t="s">
        <v>52</v>
      </c>
      <c r="N658" s="52" t="s">
        <v>6760</v>
      </c>
      <c r="O658" s="291" t="s">
        <v>980</v>
      </c>
      <c r="P658" s="52" t="s">
        <v>84</v>
      </c>
      <c r="Q658" s="47">
        <v>43183</v>
      </c>
      <c r="R658" s="47">
        <v>43183</v>
      </c>
      <c r="S658" s="52" t="s">
        <v>47</v>
      </c>
      <c r="T658" s="1057" t="s">
        <v>6761</v>
      </c>
    </row>
    <row r="659" s="796" customFormat="1" ht="23.1" customHeight="1" spans="1:20">
      <c r="A659" s="469">
        <v>8</v>
      </c>
      <c r="B659" s="821"/>
      <c r="C659" s="1075" t="s">
        <v>6060</v>
      </c>
      <c r="D659" s="43" t="s">
        <v>6124</v>
      </c>
      <c r="E659" s="43">
        <v>267700</v>
      </c>
      <c r="F659" s="43" t="s">
        <v>6762</v>
      </c>
      <c r="G659" s="121">
        <v>43161</v>
      </c>
      <c r="H659" s="493">
        <v>43170</v>
      </c>
      <c r="I659" s="52">
        <f ca="1" t="shared" si="6"/>
        <v>734</v>
      </c>
      <c r="J659" s="959" t="s">
        <v>1293</v>
      </c>
      <c r="K659" s="865"/>
      <c r="L659" s="338">
        <v>43189</v>
      </c>
      <c r="M659" s="284" t="s">
        <v>52</v>
      </c>
      <c r="N659" s="392" t="s">
        <v>6763</v>
      </c>
      <c r="O659" s="1555" t="s">
        <v>12</v>
      </c>
      <c r="P659" s="392" t="s">
        <v>84</v>
      </c>
      <c r="Q659" s="394">
        <v>43183</v>
      </c>
      <c r="R659" s="394">
        <v>43184</v>
      </c>
      <c r="S659" s="392" t="s">
        <v>47</v>
      </c>
      <c r="T659" s="1057" t="s">
        <v>885</v>
      </c>
    </row>
    <row r="660" s="795" customFormat="1" ht="23.1" customHeight="1" spans="1:20">
      <c r="A660" s="469">
        <v>10</v>
      </c>
      <c r="B660" s="149" t="s">
        <v>6764</v>
      </c>
      <c r="C660" s="1075" t="s">
        <v>6754</v>
      </c>
      <c r="D660" s="43" t="s">
        <v>6061</v>
      </c>
      <c r="E660" s="43">
        <v>274500</v>
      </c>
      <c r="F660" s="43" t="s">
        <v>6765</v>
      </c>
      <c r="G660" s="121">
        <v>43105</v>
      </c>
      <c r="H660" s="136">
        <v>43115</v>
      </c>
      <c r="I660" s="48">
        <f ca="1" t="shared" si="6"/>
        <v>789</v>
      </c>
      <c r="J660" s="688" t="s">
        <v>6756</v>
      </c>
      <c r="K660" s="863"/>
      <c r="L660" s="339">
        <v>43209</v>
      </c>
      <c r="M660" s="166"/>
      <c r="N660" s="52" t="s">
        <v>6766</v>
      </c>
      <c r="O660" s="291" t="s">
        <v>730</v>
      </c>
      <c r="P660" s="48" t="s">
        <v>59</v>
      </c>
      <c r="Q660" s="44">
        <v>43177</v>
      </c>
      <c r="R660" s="44">
        <v>43177</v>
      </c>
      <c r="S660" s="48" t="s">
        <v>47</v>
      </c>
      <c r="T660" s="1058" t="s">
        <v>885</v>
      </c>
    </row>
    <row r="661" s="795" customFormat="1" ht="23.1" customHeight="1" spans="1:20">
      <c r="A661" s="469">
        <v>1</v>
      </c>
      <c r="B661" s="149"/>
      <c r="C661" s="1075" t="s">
        <v>6060</v>
      </c>
      <c r="D661" s="43" t="s">
        <v>6061</v>
      </c>
      <c r="E661" s="43">
        <v>267700</v>
      </c>
      <c r="F661" s="43" t="s">
        <v>6767</v>
      </c>
      <c r="G661" s="121">
        <v>43101</v>
      </c>
      <c r="H661" s="136">
        <v>43107</v>
      </c>
      <c r="I661" s="48">
        <f ca="1" t="shared" si="6"/>
        <v>797</v>
      </c>
      <c r="J661" s="688" t="s">
        <v>1293</v>
      </c>
      <c r="K661" s="865"/>
      <c r="L661" s="338">
        <v>43189</v>
      </c>
      <c r="M661" s="284" t="s">
        <v>52</v>
      </c>
      <c r="N661" s="52" t="s">
        <v>6768</v>
      </c>
      <c r="O661" s="291" t="s">
        <v>1331</v>
      </c>
      <c r="P661" s="52" t="s">
        <v>59</v>
      </c>
      <c r="Q661" s="47">
        <v>43163</v>
      </c>
      <c r="R661" s="47">
        <v>43163</v>
      </c>
      <c r="S661" s="52" t="s">
        <v>47</v>
      </c>
      <c r="T661" s="1058" t="s">
        <v>6769</v>
      </c>
    </row>
    <row r="662" s="795" customFormat="1" ht="23.1" customHeight="1" spans="1:20">
      <c r="A662" s="469">
        <v>22</v>
      </c>
      <c r="B662" s="518"/>
      <c r="C662" s="1075" t="s">
        <v>6459</v>
      </c>
      <c r="D662" s="465" t="s">
        <v>6523</v>
      </c>
      <c r="E662" s="465">
        <v>342800</v>
      </c>
      <c r="F662" s="465" t="s">
        <v>6770</v>
      </c>
      <c r="G662" s="467">
        <v>43101</v>
      </c>
      <c r="H662" s="466">
        <v>43109</v>
      </c>
      <c r="I662" s="52">
        <f ca="1" t="shared" si="6"/>
        <v>795</v>
      </c>
      <c r="J662" s="1556" t="s">
        <v>1293</v>
      </c>
      <c r="K662" s="1082"/>
      <c r="L662" s="1068">
        <v>43209</v>
      </c>
      <c r="M662" s="1557" t="s">
        <v>52</v>
      </c>
      <c r="N662" s="1065" t="s">
        <v>6771</v>
      </c>
      <c r="O662" s="511" t="s">
        <v>225</v>
      </c>
      <c r="P662" s="16" t="s">
        <v>84</v>
      </c>
      <c r="Q662" s="521">
        <v>43198</v>
      </c>
      <c r="R662" s="521">
        <v>43198</v>
      </c>
      <c r="S662" s="16" t="s">
        <v>47</v>
      </c>
      <c r="T662" s="1561" t="s">
        <v>6458</v>
      </c>
    </row>
    <row r="663" s="796" customFormat="1" ht="23.1" customHeight="1" spans="1:20">
      <c r="A663" s="469">
        <v>3</v>
      </c>
      <c r="B663" s="821"/>
      <c r="C663" s="1075" t="s">
        <v>6060</v>
      </c>
      <c r="D663" s="43" t="s">
        <v>6061</v>
      </c>
      <c r="E663" s="43">
        <v>267700</v>
      </c>
      <c r="F663" s="43" t="s">
        <v>6772</v>
      </c>
      <c r="G663" s="121">
        <v>43182</v>
      </c>
      <c r="H663" s="493">
        <v>43195</v>
      </c>
      <c r="I663" s="52">
        <f ca="1" t="shared" si="6"/>
        <v>709</v>
      </c>
      <c r="J663" s="959" t="s">
        <v>1293</v>
      </c>
      <c r="K663" s="865"/>
      <c r="L663" s="338">
        <v>43189</v>
      </c>
      <c r="M663" s="284" t="s">
        <v>52</v>
      </c>
      <c r="N663" s="486" t="s">
        <v>6773</v>
      </c>
      <c r="O663" s="81" t="s">
        <v>70</v>
      </c>
      <c r="P663" s="52" t="s">
        <v>59</v>
      </c>
      <c r="Q663" s="447">
        <v>43176</v>
      </c>
      <c r="R663" s="121">
        <v>43184</v>
      </c>
      <c r="S663" s="277" t="s">
        <v>106</v>
      </c>
      <c r="T663" s="1057" t="s">
        <v>1655</v>
      </c>
    </row>
    <row r="664" s="795" customFormat="1" ht="23.1" customHeight="1" spans="1:20">
      <c r="A664" s="469">
        <v>11</v>
      </c>
      <c r="B664" s="149"/>
      <c r="C664" s="1075" t="s">
        <v>6060</v>
      </c>
      <c r="D664" s="43" t="s">
        <v>6515</v>
      </c>
      <c r="E664" s="43">
        <v>267700</v>
      </c>
      <c r="F664" s="43" t="s">
        <v>6774</v>
      </c>
      <c r="G664" s="121">
        <v>43145</v>
      </c>
      <c r="H664" s="493">
        <v>43159</v>
      </c>
      <c r="I664" s="52">
        <f ca="1" t="shared" si="6"/>
        <v>745</v>
      </c>
      <c r="J664" s="959" t="s">
        <v>1293</v>
      </c>
      <c r="K664" s="865"/>
      <c r="L664" s="338">
        <v>43218</v>
      </c>
      <c r="M664" s="284"/>
      <c r="N664" s="52" t="s">
        <v>6775</v>
      </c>
      <c r="O664" s="291" t="s">
        <v>1439</v>
      </c>
      <c r="P664" s="52" t="s">
        <v>89</v>
      </c>
      <c r="Q664" s="47">
        <v>43197</v>
      </c>
      <c r="R664" s="47">
        <v>43198</v>
      </c>
      <c r="S664" s="52" t="s">
        <v>106</v>
      </c>
      <c r="T664" s="1058" t="s">
        <v>1655</v>
      </c>
    </row>
    <row r="665" s="796" customFormat="1" ht="23.1" customHeight="1" spans="1:20">
      <c r="A665" s="494">
        <v>15</v>
      </c>
      <c r="B665" s="821"/>
      <c r="C665" s="1075" t="s">
        <v>6098</v>
      </c>
      <c r="D665" s="43" t="s">
        <v>6745</v>
      </c>
      <c r="E665" s="43">
        <v>292900</v>
      </c>
      <c r="F665" s="468" t="s">
        <v>6776</v>
      </c>
      <c r="G665" s="121">
        <v>43181</v>
      </c>
      <c r="H665" s="493">
        <v>43187</v>
      </c>
      <c r="I665" s="52">
        <f ca="1" t="shared" si="6"/>
        <v>717</v>
      </c>
      <c r="J665" s="959" t="s">
        <v>1293</v>
      </c>
      <c r="K665" s="865"/>
      <c r="L665" s="338">
        <v>43218</v>
      </c>
      <c r="M665" s="284" t="s">
        <v>52</v>
      </c>
      <c r="N665" s="277" t="s">
        <v>6777</v>
      </c>
      <c r="O665" s="327" t="s">
        <v>80</v>
      </c>
      <c r="P665" s="52" t="s">
        <v>84</v>
      </c>
      <c r="Q665" s="477">
        <v>43219</v>
      </c>
      <c r="R665" s="121">
        <v>43220</v>
      </c>
      <c r="S665" s="277" t="s">
        <v>106</v>
      </c>
      <c r="T665" s="1057" t="s">
        <v>946</v>
      </c>
    </row>
    <row r="666" s="795" customFormat="1" ht="23.1" customHeight="1" spans="1:20">
      <c r="A666" s="494">
        <v>21</v>
      </c>
      <c r="B666" s="149" t="s">
        <v>6778</v>
      </c>
      <c r="C666" s="1075" t="s">
        <v>6742</v>
      </c>
      <c r="D666" s="43" t="s">
        <v>6523</v>
      </c>
      <c r="E666" s="43">
        <v>310800</v>
      </c>
      <c r="F666" s="468" t="s">
        <v>6779</v>
      </c>
      <c r="G666" s="121">
        <v>43085</v>
      </c>
      <c r="H666" s="136">
        <v>43098</v>
      </c>
      <c r="I666" s="52">
        <f ca="1" t="shared" si="6"/>
        <v>806</v>
      </c>
      <c r="J666" s="959" t="s">
        <v>1293</v>
      </c>
      <c r="K666" s="863"/>
      <c r="L666" s="338">
        <v>43218</v>
      </c>
      <c r="M666" s="284" t="s">
        <v>52</v>
      </c>
      <c r="N666" s="277" t="s">
        <v>6780</v>
      </c>
      <c r="O666" s="327" t="s">
        <v>730</v>
      </c>
      <c r="P666" s="52" t="s">
        <v>59</v>
      </c>
      <c r="Q666" s="477">
        <v>43217</v>
      </c>
      <c r="R666" s="121">
        <v>43217</v>
      </c>
      <c r="S666" s="277" t="s">
        <v>106</v>
      </c>
      <c r="T666" s="1057" t="s">
        <v>1682</v>
      </c>
    </row>
    <row r="667" s="796" customFormat="1" ht="23.1" customHeight="1" spans="1:20">
      <c r="A667" s="469">
        <v>8</v>
      </c>
      <c r="B667" s="821"/>
      <c r="C667" s="1075" t="s">
        <v>6060</v>
      </c>
      <c r="D667" s="43" t="s">
        <v>6238</v>
      </c>
      <c r="E667" s="43">
        <v>267700</v>
      </c>
      <c r="F667" s="43" t="s">
        <v>6781</v>
      </c>
      <c r="G667" s="121">
        <v>43203</v>
      </c>
      <c r="H667" s="493">
        <v>43209</v>
      </c>
      <c r="I667" s="52">
        <f ca="1" t="shared" si="6"/>
        <v>695</v>
      </c>
      <c r="J667" s="959" t="s">
        <v>1293</v>
      </c>
      <c r="K667" s="865"/>
      <c r="L667" s="338">
        <v>43250</v>
      </c>
      <c r="M667" s="284"/>
      <c r="N667" s="486" t="s">
        <v>6782</v>
      </c>
      <c r="O667" s="81" t="s">
        <v>80</v>
      </c>
      <c r="P667" s="52" t="s">
        <v>84</v>
      </c>
      <c r="Q667" s="447">
        <v>43211</v>
      </c>
      <c r="R667" s="121">
        <v>43222</v>
      </c>
      <c r="S667" s="277" t="s">
        <v>47</v>
      </c>
      <c r="T667" s="1057" t="s">
        <v>1682</v>
      </c>
    </row>
    <row r="668" s="796" customFormat="1" ht="23.1" customHeight="1" spans="1:20">
      <c r="A668" s="469">
        <v>13</v>
      </c>
      <c r="B668" s="821"/>
      <c r="C668" s="1075" t="s">
        <v>6098</v>
      </c>
      <c r="D668" s="43" t="s">
        <v>6783</v>
      </c>
      <c r="E668" s="43">
        <v>290800</v>
      </c>
      <c r="F668" s="43" t="s">
        <v>6784</v>
      </c>
      <c r="G668" s="121">
        <v>43101</v>
      </c>
      <c r="H668" s="136">
        <v>43107</v>
      </c>
      <c r="I668" s="52">
        <f ca="1" t="shared" si="6"/>
        <v>797</v>
      </c>
      <c r="J668" s="959" t="s">
        <v>1293</v>
      </c>
      <c r="K668" s="865"/>
      <c r="L668" s="338">
        <v>43250</v>
      </c>
      <c r="M668" s="284" t="s">
        <v>52</v>
      </c>
      <c r="N668" s="277" t="s">
        <v>6785</v>
      </c>
      <c r="O668" s="327" t="s">
        <v>80</v>
      </c>
      <c r="P668" s="52" t="s">
        <v>84</v>
      </c>
      <c r="Q668" s="477">
        <v>43232</v>
      </c>
      <c r="R668" s="121">
        <v>43233</v>
      </c>
      <c r="S668" s="277" t="s">
        <v>106</v>
      </c>
      <c r="T668" s="1057" t="s">
        <v>976</v>
      </c>
    </row>
    <row r="669" s="795" customFormat="1" ht="23.1" customHeight="1" spans="1:20">
      <c r="A669" s="469">
        <v>10</v>
      </c>
      <c r="B669" s="149"/>
      <c r="C669" s="1075" t="s">
        <v>6060</v>
      </c>
      <c r="D669" s="43" t="s">
        <v>6515</v>
      </c>
      <c r="E669" s="43">
        <v>267700</v>
      </c>
      <c r="F669" s="43" t="s">
        <v>6786</v>
      </c>
      <c r="G669" s="121">
        <v>43145</v>
      </c>
      <c r="H669" s="136">
        <v>43159</v>
      </c>
      <c r="I669" s="48">
        <f ca="1" t="shared" si="6"/>
        <v>745</v>
      </c>
      <c r="J669" s="688" t="s">
        <v>1293</v>
      </c>
      <c r="K669" s="863"/>
      <c r="L669" s="339">
        <v>43250</v>
      </c>
      <c r="M669" s="166" t="s">
        <v>52</v>
      </c>
      <c r="N669" s="52" t="s">
        <v>6787</v>
      </c>
      <c r="O669" s="291" t="s">
        <v>980</v>
      </c>
      <c r="P669" s="52" t="s">
        <v>84</v>
      </c>
      <c r="Q669" s="47">
        <v>43230</v>
      </c>
      <c r="R669" s="47">
        <v>43231</v>
      </c>
      <c r="S669" s="52" t="s">
        <v>106</v>
      </c>
      <c r="T669" s="1057" t="s">
        <v>1701</v>
      </c>
    </row>
    <row r="670" s="796" customFormat="1" ht="23.1" customHeight="1" spans="1:20">
      <c r="A670" s="469">
        <v>18</v>
      </c>
      <c r="B670" s="821"/>
      <c r="C670" s="1075" t="s">
        <v>6742</v>
      </c>
      <c r="D670" s="43" t="s">
        <v>6523</v>
      </c>
      <c r="E670" s="43">
        <v>310800</v>
      </c>
      <c r="F670" s="43" t="s">
        <v>6788</v>
      </c>
      <c r="G670" s="121">
        <v>43202</v>
      </c>
      <c r="H670" s="493">
        <v>43209</v>
      </c>
      <c r="I670" s="52">
        <f ca="1" t="shared" si="6"/>
        <v>695</v>
      </c>
      <c r="J670" s="959" t="s">
        <v>1293</v>
      </c>
      <c r="K670" s="865"/>
      <c r="L670" s="338">
        <v>43280</v>
      </c>
      <c r="M670" s="284"/>
      <c r="N670" s="450" t="s">
        <v>6789</v>
      </c>
      <c r="O670" s="81" t="s">
        <v>114</v>
      </c>
      <c r="P670" s="52" t="s">
        <v>89</v>
      </c>
      <c r="Q670" s="447">
        <v>43204</v>
      </c>
      <c r="R670" s="121">
        <v>43225</v>
      </c>
      <c r="S670" s="327" t="s">
        <v>47</v>
      </c>
      <c r="T670" s="1057" t="s">
        <v>6485</v>
      </c>
    </row>
    <row r="671" s="796" customFormat="1" ht="23.1" customHeight="1" spans="1:20">
      <c r="A671" s="469">
        <v>17</v>
      </c>
      <c r="B671" s="821"/>
      <c r="C671" s="1089" t="s">
        <v>6163</v>
      </c>
      <c r="D671" s="43" t="s">
        <v>6124</v>
      </c>
      <c r="E671" s="43">
        <v>287700</v>
      </c>
      <c r="F671" s="43" t="s">
        <v>6790</v>
      </c>
      <c r="G671" s="121">
        <v>43101</v>
      </c>
      <c r="H671" s="136">
        <v>43111</v>
      </c>
      <c r="I671" s="52">
        <f ca="1" t="shared" si="6"/>
        <v>793</v>
      </c>
      <c r="J671" s="959" t="s">
        <v>1293</v>
      </c>
      <c r="K671" s="865"/>
      <c r="L671" s="338">
        <v>43157</v>
      </c>
      <c r="M671" s="285" t="s">
        <v>52</v>
      </c>
      <c r="N671" s="277" t="s">
        <v>6791</v>
      </c>
      <c r="O671" s="327" t="s">
        <v>1167</v>
      </c>
      <c r="P671" s="52" t="s">
        <v>744</v>
      </c>
      <c r="Q671" s="477">
        <v>43225</v>
      </c>
      <c r="R671" s="121">
        <v>43225</v>
      </c>
      <c r="S671" s="277" t="s">
        <v>47</v>
      </c>
      <c r="T671" s="1057" t="s">
        <v>6792</v>
      </c>
    </row>
    <row r="672" s="796" customFormat="1" ht="23.1" customHeight="1" spans="1:20">
      <c r="A672" s="469">
        <v>15</v>
      </c>
      <c r="B672" s="821"/>
      <c r="C672" s="1075" t="s">
        <v>6098</v>
      </c>
      <c r="D672" s="43" t="s">
        <v>5041</v>
      </c>
      <c r="E672" s="43">
        <v>290800</v>
      </c>
      <c r="F672" s="468" t="s">
        <v>6793</v>
      </c>
      <c r="G672" s="121">
        <v>43028</v>
      </c>
      <c r="H672" s="136">
        <v>43037</v>
      </c>
      <c r="I672" s="52">
        <f ca="1" t="shared" si="6"/>
        <v>867</v>
      </c>
      <c r="J672" s="959" t="s">
        <v>629</v>
      </c>
      <c r="K672" s="865"/>
      <c r="L672" s="768">
        <v>43189</v>
      </c>
      <c r="M672" s="284" t="s">
        <v>52</v>
      </c>
      <c r="N672" s="277" t="s">
        <v>6794</v>
      </c>
      <c r="O672" s="327" t="s">
        <v>88</v>
      </c>
      <c r="P672" s="52" t="s">
        <v>89</v>
      </c>
      <c r="Q672" s="477">
        <v>43238</v>
      </c>
      <c r="R672" s="121">
        <v>43238</v>
      </c>
      <c r="S672" s="277" t="s">
        <v>47</v>
      </c>
      <c r="T672" s="1057" t="s">
        <v>1005</v>
      </c>
    </row>
    <row r="673" s="796" customFormat="1" ht="23.1" customHeight="1" spans="1:20">
      <c r="A673" s="469">
        <v>6</v>
      </c>
      <c r="B673" s="821"/>
      <c r="C673" s="1075" t="s">
        <v>6060</v>
      </c>
      <c r="D673" s="43" t="s">
        <v>6061</v>
      </c>
      <c r="E673" s="43">
        <v>267700</v>
      </c>
      <c r="F673" s="43" t="s">
        <v>6795</v>
      </c>
      <c r="G673" s="121">
        <v>43214</v>
      </c>
      <c r="H673" s="493">
        <v>43195</v>
      </c>
      <c r="I673" s="52">
        <f ca="1" t="shared" si="6"/>
        <v>709</v>
      </c>
      <c r="J673" s="959" t="s">
        <v>1293</v>
      </c>
      <c r="K673" s="865"/>
      <c r="L673" s="338">
        <v>43218</v>
      </c>
      <c r="M673" s="284" t="s">
        <v>52</v>
      </c>
      <c r="N673" s="486" t="s">
        <v>6796</v>
      </c>
      <c r="O673" s="81" t="s">
        <v>88</v>
      </c>
      <c r="P673" s="52" t="s">
        <v>89</v>
      </c>
      <c r="Q673" s="447">
        <v>43240</v>
      </c>
      <c r="R673" s="121">
        <v>43240</v>
      </c>
      <c r="S673" s="277" t="s">
        <v>106</v>
      </c>
      <c r="T673" s="1057" t="s">
        <v>1010</v>
      </c>
    </row>
    <row r="674" s="796" customFormat="1" ht="23.1" customHeight="1" spans="1:20">
      <c r="A674" s="469">
        <v>1</v>
      </c>
      <c r="B674" s="821"/>
      <c r="C674" s="1089" t="s">
        <v>6150</v>
      </c>
      <c r="D674" s="43" t="s">
        <v>480</v>
      </c>
      <c r="E674" s="43">
        <v>249000</v>
      </c>
      <c r="F674" s="43" t="s">
        <v>6797</v>
      </c>
      <c r="G674" s="121">
        <v>43203</v>
      </c>
      <c r="H674" s="493">
        <v>43211</v>
      </c>
      <c r="I674" s="52">
        <f ca="1" t="shared" si="6"/>
        <v>693</v>
      </c>
      <c r="J674" s="959" t="s">
        <v>1293</v>
      </c>
      <c r="K674" s="865"/>
      <c r="L674" s="338">
        <v>43280</v>
      </c>
      <c r="M674" s="284"/>
      <c r="N674" s="52" t="s">
        <v>6798</v>
      </c>
      <c r="O674" s="291" t="s">
        <v>1331</v>
      </c>
      <c r="P674" s="52" t="s">
        <v>59</v>
      </c>
      <c r="Q674" s="47">
        <v>43235</v>
      </c>
      <c r="R674" s="47">
        <v>43235</v>
      </c>
      <c r="S674" s="52" t="s">
        <v>47</v>
      </c>
      <c r="T674" s="1057" t="s">
        <v>6799</v>
      </c>
    </row>
    <row r="675" s="795" customFormat="1" ht="23.1" customHeight="1" spans="1:20">
      <c r="A675" s="469">
        <v>1</v>
      </c>
      <c r="B675" s="149"/>
      <c r="C675" s="1075" t="s">
        <v>6060</v>
      </c>
      <c r="D675" s="43" t="s">
        <v>6061</v>
      </c>
      <c r="E675" s="43">
        <v>267700</v>
      </c>
      <c r="F675" s="43" t="s">
        <v>6800</v>
      </c>
      <c r="G675" s="121">
        <v>43137</v>
      </c>
      <c r="H675" s="493">
        <v>43158</v>
      </c>
      <c r="I675" s="52">
        <f ca="1" t="shared" si="6"/>
        <v>746</v>
      </c>
      <c r="J675" s="959" t="s">
        <v>6801</v>
      </c>
      <c r="K675" s="865"/>
      <c r="L675" s="338">
        <v>43280</v>
      </c>
      <c r="M675" s="284" t="s">
        <v>52</v>
      </c>
      <c r="N675" s="52" t="s">
        <v>6802</v>
      </c>
      <c r="O675" s="291" t="s">
        <v>12</v>
      </c>
      <c r="P675" s="52" t="s">
        <v>59</v>
      </c>
      <c r="Q675" s="47">
        <v>43240</v>
      </c>
      <c r="R675" s="47">
        <v>43240</v>
      </c>
      <c r="S675" s="52" t="s">
        <v>47</v>
      </c>
      <c r="T675" s="1058" t="s">
        <v>6803</v>
      </c>
    </row>
    <row r="676" s="795" customFormat="1" ht="23.1" customHeight="1" spans="1:20">
      <c r="A676" s="469">
        <v>9</v>
      </c>
      <c r="B676" s="149"/>
      <c r="C676" s="1075" t="s">
        <v>6060</v>
      </c>
      <c r="D676" s="43" t="s">
        <v>6134</v>
      </c>
      <c r="E676" s="43">
        <v>267700</v>
      </c>
      <c r="F676" s="43" t="s">
        <v>6804</v>
      </c>
      <c r="G676" s="121">
        <v>43109</v>
      </c>
      <c r="H676" s="136">
        <v>43120</v>
      </c>
      <c r="I676" s="48">
        <f ca="1" t="shared" si="6"/>
        <v>784</v>
      </c>
      <c r="J676" s="688" t="s">
        <v>1293</v>
      </c>
      <c r="K676" s="863"/>
      <c r="L676" s="338">
        <v>43280</v>
      </c>
      <c r="M676" s="166" t="s">
        <v>52</v>
      </c>
      <c r="N676" s="52" t="s">
        <v>6805</v>
      </c>
      <c r="O676" s="291" t="s">
        <v>131</v>
      </c>
      <c r="P676" s="52" t="s">
        <v>89</v>
      </c>
      <c r="Q676" s="47">
        <v>43232</v>
      </c>
      <c r="R676" s="47">
        <v>43232</v>
      </c>
      <c r="S676" s="52" t="s">
        <v>106</v>
      </c>
      <c r="T676" s="1057" t="s">
        <v>6806</v>
      </c>
    </row>
    <row r="677" s="795" customFormat="1" ht="23.1" customHeight="1" spans="1:20">
      <c r="A677" s="469">
        <v>17</v>
      </c>
      <c r="B677" s="518" t="s">
        <v>6497</v>
      </c>
      <c r="C677" s="1552" t="s">
        <v>6459</v>
      </c>
      <c r="D677" s="465" t="s">
        <v>6807</v>
      </c>
      <c r="E677" s="465">
        <v>344900</v>
      </c>
      <c r="F677" s="465" t="s">
        <v>6808</v>
      </c>
      <c r="G677" s="467">
        <v>42598</v>
      </c>
      <c r="H677" s="466">
        <v>42608</v>
      </c>
      <c r="I677" s="16">
        <f ca="1" t="shared" si="6"/>
        <v>1296</v>
      </c>
      <c r="J677" s="1556" t="s">
        <v>6809</v>
      </c>
      <c r="K677" s="1082"/>
      <c r="L677" s="1558">
        <v>43189</v>
      </c>
      <c r="M677" s="1557" t="s">
        <v>52</v>
      </c>
      <c r="N677" s="476" t="s">
        <v>6810</v>
      </c>
      <c r="O677" s="511" t="s">
        <v>1706</v>
      </c>
      <c r="P677" s="473" t="s">
        <v>84</v>
      </c>
      <c r="Q677" s="467">
        <v>43244</v>
      </c>
      <c r="R677" s="467">
        <v>43244</v>
      </c>
      <c r="S677" s="473" t="s">
        <v>47</v>
      </c>
      <c r="T677" s="1071" t="s">
        <v>6811</v>
      </c>
    </row>
    <row r="678" s="795" customFormat="1" ht="23.1" customHeight="1" spans="1:20">
      <c r="A678" s="469">
        <v>7</v>
      </c>
      <c r="B678" s="149"/>
      <c r="C678" s="1075" t="s">
        <v>6060</v>
      </c>
      <c r="D678" s="43" t="s">
        <v>6335</v>
      </c>
      <c r="E678" s="43">
        <v>267700</v>
      </c>
      <c r="F678" s="43" t="s">
        <v>6812</v>
      </c>
      <c r="G678" s="121">
        <v>43081</v>
      </c>
      <c r="H678" s="136">
        <v>43090</v>
      </c>
      <c r="I678" s="48">
        <f ca="1" t="shared" si="6"/>
        <v>814</v>
      </c>
      <c r="J678" s="688" t="s">
        <v>1293</v>
      </c>
      <c r="K678" s="863"/>
      <c r="L678" s="338">
        <v>43280</v>
      </c>
      <c r="M678" s="166" t="s">
        <v>52</v>
      </c>
      <c r="N678" s="52" t="s">
        <v>6813</v>
      </c>
      <c r="O678" s="291" t="s">
        <v>114</v>
      </c>
      <c r="P678" s="52" t="s">
        <v>89</v>
      </c>
      <c r="Q678" s="47">
        <v>43256</v>
      </c>
      <c r="R678" s="47">
        <v>43257</v>
      </c>
      <c r="S678" s="52" t="s">
        <v>47</v>
      </c>
      <c r="T678" s="1057" t="s">
        <v>6133</v>
      </c>
    </row>
    <row r="679" s="796" customFormat="1" ht="23.1" customHeight="1" spans="1:20">
      <c r="A679" s="469">
        <v>2</v>
      </c>
      <c r="B679" s="821"/>
      <c r="C679" s="1075" t="s">
        <v>6060</v>
      </c>
      <c r="D679" s="43" t="s">
        <v>6061</v>
      </c>
      <c r="E679" s="43">
        <v>267700</v>
      </c>
      <c r="F679" s="43" t="s">
        <v>6814</v>
      </c>
      <c r="G679" s="121">
        <v>43200</v>
      </c>
      <c r="H679" s="493">
        <v>43207</v>
      </c>
      <c r="I679" s="52">
        <f ca="1" t="shared" si="6"/>
        <v>697</v>
      </c>
      <c r="J679" s="959" t="s">
        <v>1293</v>
      </c>
      <c r="K679" s="865"/>
      <c r="L679" s="338">
        <v>43218</v>
      </c>
      <c r="M679" s="284"/>
      <c r="N679" s="486" t="s">
        <v>6815</v>
      </c>
      <c r="O679" s="81" t="s">
        <v>80</v>
      </c>
      <c r="P679" s="52" t="s">
        <v>84</v>
      </c>
      <c r="Q679" s="447">
        <v>43253</v>
      </c>
      <c r="R679" s="121">
        <v>43253</v>
      </c>
      <c r="S679" s="277" t="s">
        <v>47</v>
      </c>
      <c r="T679" s="1057" t="s">
        <v>6816</v>
      </c>
    </row>
    <row r="680" s="796" customFormat="1" ht="23.1" customHeight="1" spans="1:20">
      <c r="A680" s="469">
        <v>8</v>
      </c>
      <c r="B680" s="821"/>
      <c r="C680" s="1075" t="s">
        <v>6060</v>
      </c>
      <c r="D680" s="43" t="s">
        <v>6515</v>
      </c>
      <c r="E680" s="43">
        <v>267700</v>
      </c>
      <c r="F680" s="43" t="s">
        <v>6817</v>
      </c>
      <c r="G680" s="121">
        <v>43157</v>
      </c>
      <c r="H680" s="493">
        <v>43166</v>
      </c>
      <c r="I680" s="52">
        <f ca="1" t="shared" si="6"/>
        <v>738</v>
      </c>
      <c r="J680" s="959" t="s">
        <v>1293</v>
      </c>
      <c r="K680" s="865"/>
      <c r="L680" s="338">
        <v>43280</v>
      </c>
      <c r="M680" s="284" t="s">
        <v>52</v>
      </c>
      <c r="N680" s="52" t="s">
        <v>6818</v>
      </c>
      <c r="O680" s="291" t="s">
        <v>45</v>
      </c>
      <c r="P680" s="52" t="s">
        <v>59</v>
      </c>
      <c r="Q680" s="47">
        <v>43261</v>
      </c>
      <c r="R680" s="47">
        <v>43262</v>
      </c>
      <c r="S680" s="52" t="s">
        <v>47</v>
      </c>
      <c r="T680" s="1057" t="s">
        <v>6819</v>
      </c>
    </row>
    <row r="681" s="796" customFormat="1" ht="23.1" customHeight="1" spans="1:20">
      <c r="A681" s="469">
        <v>14</v>
      </c>
      <c r="B681" s="821"/>
      <c r="C681" s="1075" t="s">
        <v>6098</v>
      </c>
      <c r="D681" s="43" t="s">
        <v>6718</v>
      </c>
      <c r="E681" s="43">
        <v>288700</v>
      </c>
      <c r="F681" s="43" t="s">
        <v>6820</v>
      </c>
      <c r="G681" s="121">
        <v>43242</v>
      </c>
      <c r="H681" s="493">
        <v>43250</v>
      </c>
      <c r="I681" s="52">
        <f ca="1" t="shared" si="6"/>
        <v>654</v>
      </c>
      <c r="J681" s="959" t="s">
        <v>1293</v>
      </c>
      <c r="K681" s="865"/>
      <c r="L681" s="338">
        <v>43280</v>
      </c>
      <c r="M681" s="284"/>
      <c r="N681" s="277" t="s">
        <v>6821</v>
      </c>
      <c r="O681" s="327" t="s">
        <v>730</v>
      </c>
      <c r="P681" s="52" t="s">
        <v>59</v>
      </c>
      <c r="Q681" s="477">
        <v>43274</v>
      </c>
      <c r="R681" s="121">
        <v>43274</v>
      </c>
      <c r="S681" s="277" t="s">
        <v>47</v>
      </c>
      <c r="T681" s="1057" t="s">
        <v>6822</v>
      </c>
    </row>
    <row r="682" s="796" customFormat="1" ht="23.1" customHeight="1" spans="1:20">
      <c r="A682" s="469">
        <v>3</v>
      </c>
      <c r="B682" s="821"/>
      <c r="C682" s="1075" t="s">
        <v>6060</v>
      </c>
      <c r="D682" s="43" t="s">
        <v>6061</v>
      </c>
      <c r="E682" s="43">
        <v>267700</v>
      </c>
      <c r="F682" s="43" t="s">
        <v>6823</v>
      </c>
      <c r="G682" s="121">
        <v>43200</v>
      </c>
      <c r="H682" s="493">
        <v>43209</v>
      </c>
      <c r="I682" s="52">
        <f ca="1" t="shared" si="6"/>
        <v>695</v>
      </c>
      <c r="J682" s="959" t="s">
        <v>1293</v>
      </c>
      <c r="K682" s="865"/>
      <c r="L682" s="338">
        <v>43218</v>
      </c>
      <c r="M682" s="284" t="s">
        <v>52</v>
      </c>
      <c r="N682" s="450" t="s">
        <v>6824</v>
      </c>
      <c r="O682" s="81" t="s">
        <v>980</v>
      </c>
      <c r="P682" s="52" t="s">
        <v>84</v>
      </c>
      <c r="Q682" s="447">
        <v>43275</v>
      </c>
      <c r="R682" s="121">
        <v>43275</v>
      </c>
      <c r="S682" s="277" t="s">
        <v>47</v>
      </c>
      <c r="T682" s="1057" t="s">
        <v>1071</v>
      </c>
    </row>
    <row r="683" s="17" customFormat="1" ht="25.5" customHeight="1" spans="1:20">
      <c r="A683" s="529" t="s">
        <v>0</v>
      </c>
      <c r="B683" s="530" t="s">
        <v>523</v>
      </c>
      <c r="C683" s="531" t="s">
        <v>2</v>
      </c>
      <c r="D683" s="532" t="s">
        <v>23</v>
      </c>
      <c r="E683" s="532" t="s">
        <v>24</v>
      </c>
      <c r="F683" s="533" t="s">
        <v>3</v>
      </c>
      <c r="G683" s="534" t="s">
        <v>25</v>
      </c>
      <c r="H683" s="535" t="s">
        <v>26</v>
      </c>
      <c r="I683" s="533" t="s">
        <v>27</v>
      </c>
      <c r="J683" s="545" t="s">
        <v>28</v>
      </c>
      <c r="K683" s="546" t="s">
        <v>29</v>
      </c>
      <c r="L683" s="547" t="s">
        <v>30</v>
      </c>
      <c r="M683" s="548" t="s">
        <v>31</v>
      </c>
      <c r="N683" s="533" t="s">
        <v>32</v>
      </c>
      <c r="O683" s="533" t="s">
        <v>1</v>
      </c>
      <c r="P683" s="549" t="s">
        <v>33</v>
      </c>
      <c r="Q683" s="556" t="s">
        <v>34</v>
      </c>
      <c r="R683" s="557" t="s">
        <v>35</v>
      </c>
      <c r="S683" s="549" t="s">
        <v>37</v>
      </c>
      <c r="T683" s="558" t="s">
        <v>38</v>
      </c>
    </row>
    <row r="684" s="796" customFormat="1" ht="23.1" customHeight="1" spans="1:20">
      <c r="A684" s="469">
        <v>11</v>
      </c>
      <c r="B684" s="821"/>
      <c r="C684" s="1075" t="s">
        <v>6098</v>
      </c>
      <c r="D684" s="43" t="s">
        <v>6745</v>
      </c>
      <c r="E684" s="43">
        <v>290800</v>
      </c>
      <c r="F684" s="43" t="s">
        <v>6825</v>
      </c>
      <c r="G684" s="121">
        <v>43209</v>
      </c>
      <c r="H684" s="493">
        <v>43216</v>
      </c>
      <c r="I684" s="52">
        <f ca="1" t="shared" si="6"/>
        <v>688</v>
      </c>
      <c r="J684" s="959" t="s">
        <v>1293</v>
      </c>
      <c r="K684" s="865"/>
      <c r="L684" s="338">
        <v>43218</v>
      </c>
      <c r="M684" s="284" t="s">
        <v>52</v>
      </c>
      <c r="N684" s="277" t="s">
        <v>6826</v>
      </c>
      <c r="O684" s="327" t="s">
        <v>6827</v>
      </c>
      <c r="P684" s="52" t="s">
        <v>641</v>
      </c>
      <c r="Q684" s="477">
        <v>43269</v>
      </c>
      <c r="R684" s="121">
        <v>43272</v>
      </c>
      <c r="S684" s="277" t="s">
        <v>47</v>
      </c>
      <c r="T684" s="1057" t="s">
        <v>6828</v>
      </c>
    </row>
    <row r="685" s="796" customFormat="1" ht="23.1" customHeight="1" spans="1:20">
      <c r="A685" s="469">
        <v>10</v>
      </c>
      <c r="B685" s="821"/>
      <c r="C685" s="1075" t="s">
        <v>6060</v>
      </c>
      <c r="D685" s="43" t="s">
        <v>6365</v>
      </c>
      <c r="E685" s="43">
        <v>265600</v>
      </c>
      <c r="F685" s="43" t="s">
        <v>6829</v>
      </c>
      <c r="G685" s="121">
        <v>43266</v>
      </c>
      <c r="H685" s="493">
        <v>43278</v>
      </c>
      <c r="I685" s="52">
        <f ca="1" t="shared" si="6"/>
        <v>626</v>
      </c>
      <c r="J685" s="959" t="s">
        <v>1293</v>
      </c>
      <c r="K685" s="865"/>
      <c r="L685" s="338">
        <v>43304</v>
      </c>
      <c r="M685" s="284"/>
      <c r="N685" s="327" t="s">
        <v>6830</v>
      </c>
      <c r="O685" s="327" t="s">
        <v>114</v>
      </c>
      <c r="P685" s="327" t="s">
        <v>89</v>
      </c>
      <c r="Q685" s="447">
        <v>43268</v>
      </c>
      <c r="R685" s="47">
        <v>43277</v>
      </c>
      <c r="S685" s="327" t="s">
        <v>106</v>
      </c>
      <c r="T685" s="1057" t="s">
        <v>1074</v>
      </c>
    </row>
    <row r="686" s="796" customFormat="1" ht="23.1" customHeight="1" spans="1:20">
      <c r="A686" s="469">
        <v>8</v>
      </c>
      <c r="B686" s="821"/>
      <c r="C686" s="1075" t="s">
        <v>6060</v>
      </c>
      <c r="D686" s="43" t="s">
        <v>6238</v>
      </c>
      <c r="E686" s="43">
        <v>265600</v>
      </c>
      <c r="F686" s="43" t="s">
        <v>6831</v>
      </c>
      <c r="G686" s="121">
        <v>43242</v>
      </c>
      <c r="H686" s="493">
        <v>43250</v>
      </c>
      <c r="I686" s="52">
        <f ca="1" t="shared" si="6"/>
        <v>654</v>
      </c>
      <c r="J686" s="959" t="s">
        <v>1293</v>
      </c>
      <c r="K686" s="865"/>
      <c r="L686" s="338">
        <v>43280</v>
      </c>
      <c r="M686" s="284"/>
      <c r="N686" s="52" t="s">
        <v>3874</v>
      </c>
      <c r="O686" s="291" t="s">
        <v>1499</v>
      </c>
      <c r="P686" s="52" t="s">
        <v>641</v>
      </c>
      <c r="Q686" s="47">
        <v>43261</v>
      </c>
      <c r="R686" s="47">
        <v>43261</v>
      </c>
      <c r="S686" s="52" t="s">
        <v>106</v>
      </c>
      <c r="T686" s="1057" t="s">
        <v>6832</v>
      </c>
    </row>
    <row r="687" s="796" customFormat="1" ht="23.1" customHeight="1" spans="1:20">
      <c r="A687" s="469">
        <v>20</v>
      </c>
      <c r="B687" s="1059"/>
      <c r="C687" s="1089" t="s">
        <v>6163</v>
      </c>
      <c r="D687" s="465" t="s">
        <v>6061</v>
      </c>
      <c r="E687" s="465">
        <v>287700</v>
      </c>
      <c r="F687" s="465" t="s">
        <v>6833</v>
      </c>
      <c r="G687" s="467">
        <v>43180</v>
      </c>
      <c r="H687" s="566">
        <v>43191</v>
      </c>
      <c r="I687" s="473">
        <f ca="1" t="shared" si="6"/>
        <v>713</v>
      </c>
      <c r="J687" s="1064" t="s">
        <v>1293</v>
      </c>
      <c r="K687" s="1438"/>
      <c r="L687" s="338">
        <v>43280</v>
      </c>
      <c r="M687" s="475" t="s">
        <v>52</v>
      </c>
      <c r="N687" s="476" t="s">
        <v>6834</v>
      </c>
      <c r="O687" s="511" t="s">
        <v>698</v>
      </c>
      <c r="P687" s="473" t="s">
        <v>46</v>
      </c>
      <c r="Q687" s="467">
        <v>43260</v>
      </c>
      <c r="R687" s="467">
        <v>43261</v>
      </c>
      <c r="S687" s="473" t="s">
        <v>106</v>
      </c>
      <c r="T687" s="1071" t="s">
        <v>6835</v>
      </c>
    </row>
    <row r="688" s="795" customFormat="1" ht="23.1" customHeight="1" spans="1:20">
      <c r="A688" s="469">
        <v>16</v>
      </c>
      <c r="B688" s="149"/>
      <c r="C688" s="1089" t="s">
        <v>6163</v>
      </c>
      <c r="D688" s="43" t="s">
        <v>6061</v>
      </c>
      <c r="E688" s="43">
        <v>287700</v>
      </c>
      <c r="F688" s="43" t="s">
        <v>6836</v>
      </c>
      <c r="G688" s="121">
        <v>43081</v>
      </c>
      <c r="H688" s="136">
        <v>43095</v>
      </c>
      <c r="I688" s="48">
        <f ca="1" t="shared" si="6"/>
        <v>809</v>
      </c>
      <c r="J688" s="688" t="s">
        <v>1293</v>
      </c>
      <c r="K688" s="863"/>
      <c r="L688" s="360">
        <v>43304</v>
      </c>
      <c r="M688" s="166" t="s">
        <v>52</v>
      </c>
      <c r="N688" s="277" t="s">
        <v>6837</v>
      </c>
      <c r="O688" s="327" t="s">
        <v>17</v>
      </c>
      <c r="P688" s="52" t="s">
        <v>46</v>
      </c>
      <c r="Q688" s="121">
        <v>43285</v>
      </c>
      <c r="R688" s="121">
        <v>43286</v>
      </c>
      <c r="S688" s="52" t="s">
        <v>106</v>
      </c>
      <c r="T688" s="1057" t="s">
        <v>6838</v>
      </c>
    </row>
    <row r="689" s="796" customFormat="1" ht="23.1" customHeight="1" spans="1:20">
      <c r="A689" s="469">
        <v>1</v>
      </c>
      <c r="B689" s="821"/>
      <c r="C689" s="1089" t="s">
        <v>6150</v>
      </c>
      <c r="D689" s="43" t="s">
        <v>480</v>
      </c>
      <c r="E689" s="43">
        <v>246900</v>
      </c>
      <c r="F689" s="43" t="s">
        <v>6839</v>
      </c>
      <c r="G689" s="121">
        <v>43267</v>
      </c>
      <c r="H689" s="493">
        <v>43275</v>
      </c>
      <c r="I689" s="52">
        <f ca="1" t="shared" si="6"/>
        <v>629</v>
      </c>
      <c r="J689" s="959" t="s">
        <v>1293</v>
      </c>
      <c r="K689" s="865"/>
      <c r="L689" s="338">
        <v>43304</v>
      </c>
      <c r="M689" s="284"/>
      <c r="N689" s="52" t="s">
        <v>6840</v>
      </c>
      <c r="O689" s="291" t="s">
        <v>131</v>
      </c>
      <c r="P689" s="52" t="s">
        <v>89</v>
      </c>
      <c r="Q689" s="47">
        <v>43287</v>
      </c>
      <c r="R689" s="47">
        <v>43288</v>
      </c>
      <c r="S689" s="52" t="s">
        <v>47</v>
      </c>
      <c r="T689" s="1057" t="s">
        <v>1871</v>
      </c>
    </row>
    <row r="690" s="796" customFormat="1" ht="23.1" customHeight="1" spans="1:20">
      <c r="A690" s="469">
        <v>10</v>
      </c>
      <c r="B690" s="821"/>
      <c r="C690" s="1075" t="s">
        <v>6098</v>
      </c>
      <c r="D690" s="43" t="s">
        <v>6718</v>
      </c>
      <c r="E690" s="43">
        <v>288700</v>
      </c>
      <c r="F690" s="43" t="s">
        <v>6841</v>
      </c>
      <c r="G690" s="121">
        <v>43267</v>
      </c>
      <c r="H690" s="493">
        <v>43275</v>
      </c>
      <c r="I690" s="52">
        <f ca="1" t="shared" si="6"/>
        <v>629</v>
      </c>
      <c r="J690" s="959" t="s">
        <v>1293</v>
      </c>
      <c r="K690" s="865"/>
      <c r="L690" s="338">
        <v>43312</v>
      </c>
      <c r="M690" s="284"/>
      <c r="N690" s="450" t="s">
        <v>6842</v>
      </c>
      <c r="O690" s="81" t="s">
        <v>45</v>
      </c>
      <c r="P690" s="52" t="s">
        <v>59</v>
      </c>
      <c r="Q690" s="447">
        <v>43303</v>
      </c>
      <c r="R690" s="121">
        <v>43304</v>
      </c>
      <c r="S690" s="277" t="s">
        <v>47</v>
      </c>
      <c r="T690" s="1057" t="s">
        <v>4023</v>
      </c>
    </row>
    <row r="691" s="796" customFormat="1" ht="23.1" customHeight="1" spans="1:20">
      <c r="A691" s="469">
        <v>11</v>
      </c>
      <c r="B691" s="821"/>
      <c r="C691" s="1075" t="s">
        <v>6098</v>
      </c>
      <c r="D691" s="43" t="s">
        <v>6718</v>
      </c>
      <c r="E691" s="43">
        <v>288700</v>
      </c>
      <c r="F691" s="217" t="s">
        <v>6843</v>
      </c>
      <c r="G691" s="121">
        <v>43276</v>
      </c>
      <c r="H691" s="493">
        <v>43285</v>
      </c>
      <c r="I691" s="52">
        <f ca="1" t="shared" si="6"/>
        <v>619</v>
      </c>
      <c r="J691" s="959" t="s">
        <v>1293</v>
      </c>
      <c r="K691" s="865"/>
      <c r="L691" s="338">
        <v>43312</v>
      </c>
      <c r="M691" s="284"/>
      <c r="N691" s="450" t="s">
        <v>6844</v>
      </c>
      <c r="O691" s="81" t="s">
        <v>698</v>
      </c>
      <c r="P691" s="52" t="s">
        <v>46</v>
      </c>
      <c r="Q691" s="447">
        <v>43308</v>
      </c>
      <c r="R691" s="121">
        <v>43308</v>
      </c>
      <c r="S691" s="277" t="s">
        <v>47</v>
      </c>
      <c r="T691" s="1057" t="s">
        <v>1139</v>
      </c>
    </row>
    <row r="692" s="796" customFormat="1" ht="23.1" customHeight="1" spans="1:20">
      <c r="A692" s="469">
        <v>9</v>
      </c>
      <c r="B692" s="821"/>
      <c r="C692" s="1075" t="s">
        <v>6060</v>
      </c>
      <c r="D692" s="43" t="s">
        <v>6238</v>
      </c>
      <c r="E692" s="43">
        <v>265600</v>
      </c>
      <c r="F692" s="217" t="s">
        <v>6845</v>
      </c>
      <c r="G692" s="121">
        <v>43276</v>
      </c>
      <c r="H692" s="493">
        <v>43285</v>
      </c>
      <c r="I692" s="52">
        <f ca="1" t="shared" si="6"/>
        <v>619</v>
      </c>
      <c r="J692" s="959" t="s">
        <v>1293</v>
      </c>
      <c r="K692" s="865"/>
      <c r="L692" s="338">
        <v>43312</v>
      </c>
      <c r="M692" s="865"/>
      <c r="N692" s="450" t="s">
        <v>6846</v>
      </c>
      <c r="O692" s="81" t="s">
        <v>1233</v>
      </c>
      <c r="P692" s="52" t="s">
        <v>641</v>
      </c>
      <c r="Q692" s="447">
        <v>43302</v>
      </c>
      <c r="R692" s="121">
        <v>43303</v>
      </c>
      <c r="S692" s="277" t="s">
        <v>47</v>
      </c>
      <c r="T692" s="459" t="s">
        <v>6847</v>
      </c>
    </row>
    <row r="693" s="796" customFormat="1" ht="23.1" customHeight="1" spans="1:20">
      <c r="A693" s="469">
        <v>18</v>
      </c>
      <c r="B693" s="1059"/>
      <c r="C693" s="1089" t="s">
        <v>6163</v>
      </c>
      <c r="D693" s="465" t="s">
        <v>6848</v>
      </c>
      <c r="E693" s="465">
        <v>285600</v>
      </c>
      <c r="F693" s="1553" t="s">
        <v>6849</v>
      </c>
      <c r="G693" s="467">
        <v>43299</v>
      </c>
      <c r="H693" s="466">
        <v>43310</v>
      </c>
      <c r="I693" s="473">
        <f ca="1" t="shared" si="6"/>
        <v>594</v>
      </c>
      <c r="J693" s="1064" t="s">
        <v>1293</v>
      </c>
      <c r="K693" s="1438"/>
      <c r="L693" s="538">
        <v>43312</v>
      </c>
      <c r="M693" s="475"/>
      <c r="N693" s="476" t="s">
        <v>6850</v>
      </c>
      <c r="O693" s="511" t="s">
        <v>17</v>
      </c>
      <c r="P693" s="473" t="s">
        <v>46</v>
      </c>
      <c r="Q693" s="467">
        <v>43260</v>
      </c>
      <c r="R693" s="467">
        <v>43299</v>
      </c>
      <c r="S693" s="473" t="s">
        <v>47</v>
      </c>
      <c r="T693" s="1071" t="s">
        <v>6851</v>
      </c>
    </row>
    <row r="694" s="796" customFormat="1" ht="23.1" customHeight="1" spans="1:20">
      <c r="A694" s="469">
        <v>11</v>
      </c>
      <c r="B694" s="821"/>
      <c r="C694" s="1075" t="s">
        <v>6098</v>
      </c>
      <c r="D694" s="43" t="s">
        <v>6718</v>
      </c>
      <c r="E694" s="43">
        <v>288700</v>
      </c>
      <c r="F694" s="217" t="s">
        <v>6852</v>
      </c>
      <c r="G694" s="121">
        <v>43276</v>
      </c>
      <c r="H694" s="493">
        <v>43285</v>
      </c>
      <c r="I694" s="52">
        <f ca="1" t="shared" si="6"/>
        <v>619</v>
      </c>
      <c r="J694" s="959" t="s">
        <v>1293</v>
      </c>
      <c r="K694" s="865"/>
      <c r="L694" s="338">
        <v>43312</v>
      </c>
      <c r="M694" s="284"/>
      <c r="N694" s="450" t="s">
        <v>6853</v>
      </c>
      <c r="O694" s="81" t="s">
        <v>45</v>
      </c>
      <c r="P694" s="52" t="s">
        <v>59</v>
      </c>
      <c r="Q694" s="447">
        <v>43318</v>
      </c>
      <c r="R694" s="121">
        <v>43318</v>
      </c>
      <c r="S694" s="277" t="s">
        <v>47</v>
      </c>
      <c r="T694" s="1057" t="s">
        <v>1950</v>
      </c>
    </row>
    <row r="695" s="795" customFormat="1" ht="23.1" customHeight="1" spans="1:20">
      <c r="A695" s="469">
        <v>15</v>
      </c>
      <c r="B695" s="149"/>
      <c r="C695" s="1089" t="s">
        <v>6163</v>
      </c>
      <c r="D695" s="43" t="s">
        <v>6061</v>
      </c>
      <c r="E695" s="43">
        <v>287700</v>
      </c>
      <c r="F695" s="217" t="s">
        <v>6854</v>
      </c>
      <c r="G695" s="121">
        <v>43169</v>
      </c>
      <c r="H695" s="136">
        <v>43178</v>
      </c>
      <c r="I695" s="48">
        <f ca="1" t="shared" ref="I695:I750" si="7">TODAY()-H695</f>
        <v>726</v>
      </c>
      <c r="J695" s="688" t="s">
        <v>1293</v>
      </c>
      <c r="K695" s="863"/>
      <c r="L695" s="338">
        <v>43312</v>
      </c>
      <c r="M695" s="166" t="s">
        <v>52</v>
      </c>
      <c r="N695" s="277" t="s">
        <v>6855</v>
      </c>
      <c r="O695" s="327" t="s">
        <v>6856</v>
      </c>
      <c r="P695" s="52" t="s">
        <v>641</v>
      </c>
      <c r="Q695" s="121">
        <v>43295</v>
      </c>
      <c r="R695" s="121">
        <v>43308</v>
      </c>
      <c r="S695" s="52" t="s">
        <v>47</v>
      </c>
      <c r="T695" s="1057" t="s">
        <v>6857</v>
      </c>
    </row>
    <row r="696" s="796" customFormat="1" ht="23.1" customHeight="1" spans="1:21">
      <c r="A696" s="469">
        <v>15</v>
      </c>
      <c r="B696" s="821"/>
      <c r="C696" s="1075" t="s">
        <v>6060</v>
      </c>
      <c r="D696" s="43" t="s">
        <v>6515</v>
      </c>
      <c r="E696" s="43">
        <v>265600</v>
      </c>
      <c r="F696" s="43" t="s">
        <v>6858</v>
      </c>
      <c r="G696" s="121">
        <v>43242</v>
      </c>
      <c r="H696" s="493">
        <v>43254</v>
      </c>
      <c r="I696" s="52">
        <f ca="1" t="shared" si="7"/>
        <v>650</v>
      </c>
      <c r="J696" s="959" t="s">
        <v>1977</v>
      </c>
      <c r="K696" s="865"/>
      <c r="L696" s="338">
        <v>43341</v>
      </c>
      <c r="M696" s="284" t="s">
        <v>52</v>
      </c>
      <c r="N696" s="52" t="s">
        <v>6859</v>
      </c>
      <c r="O696" s="291" t="s">
        <v>1439</v>
      </c>
      <c r="P696" s="52" t="s">
        <v>89</v>
      </c>
      <c r="Q696" s="47">
        <v>43337</v>
      </c>
      <c r="R696" s="47">
        <v>43338</v>
      </c>
      <c r="S696" s="52" t="s">
        <v>47</v>
      </c>
      <c r="T696" s="1057" t="s">
        <v>6860</v>
      </c>
      <c r="U696" s="796" t="s">
        <v>1983</v>
      </c>
    </row>
    <row r="697" s="796" customFormat="1" ht="23.1" customHeight="1" spans="1:21">
      <c r="A697" s="469">
        <v>4</v>
      </c>
      <c r="B697" s="821"/>
      <c r="C697" s="1075" t="s">
        <v>6060</v>
      </c>
      <c r="D697" s="43" t="s">
        <v>6061</v>
      </c>
      <c r="E697" s="43">
        <v>265600</v>
      </c>
      <c r="F697" s="43" t="s">
        <v>6861</v>
      </c>
      <c r="G697" s="121">
        <v>43242</v>
      </c>
      <c r="H697" s="493">
        <v>43250</v>
      </c>
      <c r="I697" s="52">
        <f ca="1" t="shared" si="7"/>
        <v>654</v>
      </c>
      <c r="J697" s="959" t="s">
        <v>1977</v>
      </c>
      <c r="K697" s="865"/>
      <c r="L697" s="338">
        <v>43341</v>
      </c>
      <c r="M697" s="284" t="s">
        <v>52</v>
      </c>
      <c r="N697" s="331" t="s">
        <v>6862</v>
      </c>
      <c r="O697" s="331" t="s">
        <v>1898</v>
      </c>
      <c r="P697" s="331" t="s">
        <v>89</v>
      </c>
      <c r="Q697" s="447">
        <v>43331</v>
      </c>
      <c r="R697" s="121">
        <v>43332</v>
      </c>
      <c r="S697" s="277" t="s">
        <v>47</v>
      </c>
      <c r="T697" s="1057" t="s">
        <v>6863</v>
      </c>
      <c r="U697" s="796" t="s">
        <v>1983</v>
      </c>
    </row>
    <row r="698" s="796" customFormat="1" ht="23.1" customHeight="1" spans="1:21">
      <c r="A698" s="469">
        <v>17</v>
      </c>
      <c r="B698" s="821"/>
      <c r="C698" s="1075" t="s">
        <v>6098</v>
      </c>
      <c r="D698" s="43" t="s">
        <v>6739</v>
      </c>
      <c r="E698" s="43">
        <v>288700</v>
      </c>
      <c r="F698" s="217" t="s">
        <v>6864</v>
      </c>
      <c r="G698" s="121">
        <v>43267</v>
      </c>
      <c r="H698" s="493">
        <v>43277</v>
      </c>
      <c r="I698" s="52">
        <f ca="1" t="shared" si="7"/>
        <v>627</v>
      </c>
      <c r="J698" s="959" t="s">
        <v>1977</v>
      </c>
      <c r="K698" s="865"/>
      <c r="L698" s="338">
        <v>43341</v>
      </c>
      <c r="M698" s="284" t="s">
        <v>52</v>
      </c>
      <c r="N698" s="450" t="s">
        <v>6865</v>
      </c>
      <c r="O698" s="81" t="s">
        <v>6866</v>
      </c>
      <c r="P698" s="52" t="s">
        <v>641</v>
      </c>
      <c r="Q698" s="447">
        <v>43338</v>
      </c>
      <c r="R698" s="121">
        <v>43339</v>
      </c>
      <c r="S698" s="277" t="s">
        <v>47</v>
      </c>
      <c r="T698" s="1057" t="s">
        <v>2981</v>
      </c>
      <c r="U698" s="796" t="s">
        <v>1983</v>
      </c>
    </row>
    <row r="699" s="796" customFormat="1" ht="23.1" customHeight="1" spans="1:21">
      <c r="A699" s="494">
        <v>21</v>
      </c>
      <c r="B699" s="1554"/>
      <c r="C699" s="1089" t="s">
        <v>6163</v>
      </c>
      <c r="D699" s="427" t="s">
        <v>6111</v>
      </c>
      <c r="E699" s="427">
        <v>285600</v>
      </c>
      <c r="F699" s="427" t="s">
        <v>6867</v>
      </c>
      <c r="G699" s="440">
        <v>43327</v>
      </c>
      <c r="H699" s="136">
        <v>43346</v>
      </c>
      <c r="I699" s="52">
        <f ca="1" t="shared" si="7"/>
        <v>558</v>
      </c>
      <c r="J699" s="959" t="s">
        <v>1293</v>
      </c>
      <c r="K699" s="1559"/>
      <c r="L699" s="338">
        <v>43341</v>
      </c>
      <c r="M699" s="441"/>
      <c r="N699" s="450" t="s">
        <v>6868</v>
      </c>
      <c r="O699" s="81" t="s">
        <v>171</v>
      </c>
      <c r="P699" s="52" t="s">
        <v>59</v>
      </c>
      <c r="Q699" s="447">
        <v>43325</v>
      </c>
      <c r="R699" s="440">
        <v>43328</v>
      </c>
      <c r="S699" s="327" t="s">
        <v>47</v>
      </c>
      <c r="T699" s="1251" t="s">
        <v>1205</v>
      </c>
      <c r="U699" s="14" t="s">
        <v>2008</v>
      </c>
    </row>
    <row r="700" s="796" customFormat="1" ht="23.1" customHeight="1" spans="1:20">
      <c r="A700" s="494">
        <v>1</v>
      </c>
      <c r="B700" s="821"/>
      <c r="C700" s="1089" t="s">
        <v>6150</v>
      </c>
      <c r="D700" s="43" t="s">
        <v>480</v>
      </c>
      <c r="E700" s="43">
        <v>246900</v>
      </c>
      <c r="F700" s="43" t="s">
        <v>6869</v>
      </c>
      <c r="G700" s="121">
        <v>43320</v>
      </c>
      <c r="H700" s="493">
        <v>43348</v>
      </c>
      <c r="I700" s="52">
        <f ca="1" t="shared" si="7"/>
        <v>556</v>
      </c>
      <c r="J700" s="959" t="s">
        <v>1293</v>
      </c>
      <c r="K700" s="865"/>
      <c r="L700" s="338">
        <v>43367</v>
      </c>
      <c r="M700" s="284" t="s">
        <v>52</v>
      </c>
      <c r="N700" s="450" t="s">
        <v>6870</v>
      </c>
      <c r="O700" s="81" t="s">
        <v>2160</v>
      </c>
      <c r="P700" s="52" t="s">
        <v>641</v>
      </c>
      <c r="Q700" s="447">
        <v>43345</v>
      </c>
      <c r="R700" s="121">
        <v>43345</v>
      </c>
      <c r="S700" s="277" t="s">
        <v>47</v>
      </c>
      <c r="T700" s="1057" t="s">
        <v>1223</v>
      </c>
    </row>
    <row r="701" s="796" customFormat="1" ht="23.1" customHeight="1" spans="1:21">
      <c r="A701" s="494">
        <v>18</v>
      </c>
      <c r="B701" s="1554"/>
      <c r="C701" s="1089" t="s">
        <v>6163</v>
      </c>
      <c r="D701" s="43" t="s">
        <v>6061</v>
      </c>
      <c r="E701" s="427">
        <v>285600</v>
      </c>
      <c r="F701" s="427" t="s">
        <v>6871</v>
      </c>
      <c r="G701" s="440">
        <v>43341</v>
      </c>
      <c r="H701" s="136">
        <v>43353</v>
      </c>
      <c r="I701" s="52">
        <f ca="1" t="shared" si="7"/>
        <v>551</v>
      </c>
      <c r="J701" s="959" t="s">
        <v>1293</v>
      </c>
      <c r="K701" s="1559"/>
      <c r="L701" s="338">
        <v>43367</v>
      </c>
      <c r="M701" s="441"/>
      <c r="N701" s="450" t="s">
        <v>6872</v>
      </c>
      <c r="O701" s="81" t="s">
        <v>171</v>
      </c>
      <c r="P701" s="52" t="s">
        <v>59</v>
      </c>
      <c r="Q701" s="447">
        <v>43310</v>
      </c>
      <c r="R701" s="440">
        <v>43328</v>
      </c>
      <c r="S701" s="327" t="s">
        <v>47</v>
      </c>
      <c r="T701" s="1251" t="s">
        <v>6873</v>
      </c>
      <c r="U701" s="14"/>
    </row>
    <row r="702" s="796" customFormat="1" ht="23.1" customHeight="1" spans="1:20">
      <c r="A702" s="469">
        <v>15</v>
      </c>
      <c r="B702" s="821"/>
      <c r="C702" s="1075" t="s">
        <v>6060</v>
      </c>
      <c r="D702" s="43" t="s">
        <v>6515</v>
      </c>
      <c r="E702" s="43">
        <v>265600</v>
      </c>
      <c r="F702" s="43" t="s">
        <v>6874</v>
      </c>
      <c r="G702" s="121">
        <v>43336</v>
      </c>
      <c r="H702" s="493">
        <v>43343</v>
      </c>
      <c r="I702" s="52">
        <f ca="1" t="shared" si="7"/>
        <v>561</v>
      </c>
      <c r="J702" s="959" t="s">
        <v>1977</v>
      </c>
      <c r="K702" s="865"/>
      <c r="L702" s="338">
        <v>43367</v>
      </c>
      <c r="M702" s="284"/>
      <c r="N702" s="277" t="s">
        <v>6875</v>
      </c>
      <c r="O702" s="327" t="s">
        <v>171</v>
      </c>
      <c r="P702" s="52" t="s">
        <v>59</v>
      </c>
      <c r="Q702" s="121">
        <v>43352</v>
      </c>
      <c r="R702" s="121">
        <v>43353</v>
      </c>
      <c r="S702" s="52" t="s">
        <v>47</v>
      </c>
      <c r="T702" s="1057" t="s">
        <v>2050</v>
      </c>
    </row>
    <row r="703" s="796" customFormat="1" ht="23.1" customHeight="1" spans="1:21">
      <c r="A703" s="494">
        <v>21</v>
      </c>
      <c r="B703" s="1554"/>
      <c r="C703" s="1089" t="s">
        <v>6163</v>
      </c>
      <c r="D703" s="43" t="s">
        <v>6061</v>
      </c>
      <c r="E703" s="427">
        <v>285600</v>
      </c>
      <c r="F703" s="427" t="s">
        <v>6876</v>
      </c>
      <c r="G703" s="440">
        <v>43327</v>
      </c>
      <c r="H703" s="136">
        <v>43364</v>
      </c>
      <c r="I703" s="52">
        <f ca="1" t="shared" si="7"/>
        <v>540</v>
      </c>
      <c r="J703" s="959" t="s">
        <v>1293</v>
      </c>
      <c r="K703" s="1559"/>
      <c r="L703" s="338">
        <v>43341</v>
      </c>
      <c r="M703" s="441"/>
      <c r="N703" s="450" t="s">
        <v>6877</v>
      </c>
      <c r="O703" s="81" t="s">
        <v>122</v>
      </c>
      <c r="P703" s="52" t="s">
        <v>84</v>
      </c>
      <c r="Q703" s="447">
        <v>43324</v>
      </c>
      <c r="R703" s="440">
        <v>43342</v>
      </c>
      <c r="S703" s="327" t="s">
        <v>47</v>
      </c>
      <c r="T703" s="1251" t="s">
        <v>6878</v>
      </c>
      <c r="U703" s="14" t="s">
        <v>2008</v>
      </c>
    </row>
    <row r="704" s="795" customFormat="1" ht="23.1" customHeight="1" spans="1:20">
      <c r="A704" s="494">
        <v>22</v>
      </c>
      <c r="B704" s="149"/>
      <c r="C704" s="1089" t="s">
        <v>6879</v>
      </c>
      <c r="D704" s="43" t="s">
        <v>6523</v>
      </c>
      <c r="E704" s="43">
        <v>308700</v>
      </c>
      <c r="F704" s="43" t="s">
        <v>6880</v>
      </c>
      <c r="G704" s="121">
        <v>43325</v>
      </c>
      <c r="H704" s="136">
        <v>43343</v>
      </c>
      <c r="I704" s="48">
        <f ca="1" t="shared" si="7"/>
        <v>561</v>
      </c>
      <c r="J704" s="688" t="s">
        <v>1293</v>
      </c>
      <c r="K704" s="863"/>
      <c r="L704" s="1560">
        <v>43367</v>
      </c>
      <c r="M704" s="48"/>
      <c r="N704" s="392" t="s">
        <v>6881</v>
      </c>
      <c r="O704" s="392" t="s">
        <v>45</v>
      </c>
      <c r="P704" s="392" t="s">
        <v>59</v>
      </c>
      <c r="Q704" s="513">
        <v>43343</v>
      </c>
      <c r="R704" s="1041">
        <v>43343</v>
      </c>
      <c r="S704" s="392" t="s">
        <v>106</v>
      </c>
      <c r="T704" s="1057" t="s">
        <v>1251</v>
      </c>
    </row>
    <row r="705" s="796" customFormat="1" ht="23.1" customHeight="1" spans="1:21">
      <c r="A705" s="494">
        <v>21</v>
      </c>
      <c r="B705" s="1554"/>
      <c r="C705" s="1562" t="s">
        <v>6163</v>
      </c>
      <c r="D705" s="43" t="s">
        <v>6061</v>
      </c>
      <c r="E705" s="427">
        <v>285600</v>
      </c>
      <c r="F705" s="427" t="s">
        <v>6882</v>
      </c>
      <c r="G705" s="440">
        <v>43332</v>
      </c>
      <c r="H705" s="136">
        <v>43364</v>
      </c>
      <c r="I705" s="52">
        <f ca="1" t="shared" si="7"/>
        <v>540</v>
      </c>
      <c r="J705" s="959" t="s">
        <v>1293</v>
      </c>
      <c r="K705" s="1559"/>
      <c r="L705" s="338">
        <v>43341</v>
      </c>
      <c r="M705" s="284" t="s">
        <v>52</v>
      </c>
      <c r="N705" s="450" t="s">
        <v>6883</v>
      </c>
      <c r="O705" s="81" t="s">
        <v>70</v>
      </c>
      <c r="P705" s="52" t="s">
        <v>59</v>
      </c>
      <c r="Q705" s="447">
        <v>43348</v>
      </c>
      <c r="R705" s="440">
        <v>43351</v>
      </c>
      <c r="S705" s="327" t="s">
        <v>47</v>
      </c>
      <c r="T705" s="1251" t="s">
        <v>1268</v>
      </c>
      <c r="U705" s="14"/>
    </row>
    <row r="706" s="796" customFormat="1" ht="23.1" customHeight="1" spans="1:20">
      <c r="A706" s="494">
        <v>14</v>
      </c>
      <c r="B706" s="821"/>
      <c r="C706" s="1075" t="s">
        <v>6060</v>
      </c>
      <c r="D706" s="43" t="s">
        <v>6124</v>
      </c>
      <c r="E706" s="43">
        <v>267700</v>
      </c>
      <c r="F706" s="43" t="s">
        <v>6884</v>
      </c>
      <c r="G706" s="121">
        <v>43200</v>
      </c>
      <c r="H706" s="493">
        <v>43207</v>
      </c>
      <c r="I706" s="52">
        <f ca="1" t="shared" si="7"/>
        <v>697</v>
      </c>
      <c r="J706" s="959" t="s">
        <v>1977</v>
      </c>
      <c r="K706" s="865"/>
      <c r="L706" s="1560">
        <v>43367</v>
      </c>
      <c r="M706" s="284" t="s">
        <v>52</v>
      </c>
      <c r="N706" s="450" t="s">
        <v>6885</v>
      </c>
      <c r="O706" s="81" t="s">
        <v>1439</v>
      </c>
      <c r="P706" s="52" t="s">
        <v>89</v>
      </c>
      <c r="Q706" s="447">
        <v>43358</v>
      </c>
      <c r="R706" s="121">
        <v>43360</v>
      </c>
      <c r="S706" s="277" t="s">
        <v>473</v>
      </c>
      <c r="T706" s="1057" t="s">
        <v>627</v>
      </c>
    </row>
    <row r="707" s="796" customFormat="1" ht="23.1" customHeight="1" spans="1:20">
      <c r="A707" s="494">
        <v>1</v>
      </c>
      <c r="B707" s="821"/>
      <c r="C707" s="1089" t="s">
        <v>6150</v>
      </c>
      <c r="D707" s="43" t="s">
        <v>480</v>
      </c>
      <c r="E707" s="43">
        <v>246900</v>
      </c>
      <c r="F707" s="43" t="s">
        <v>6886</v>
      </c>
      <c r="G707" s="121">
        <v>43332</v>
      </c>
      <c r="H707" s="493">
        <v>43364</v>
      </c>
      <c r="I707" s="52">
        <f ca="1" t="shared" si="7"/>
        <v>540</v>
      </c>
      <c r="J707" s="959" t="s">
        <v>1293</v>
      </c>
      <c r="K707" s="865"/>
      <c r="L707" s="1560">
        <v>43367</v>
      </c>
      <c r="M707" s="284"/>
      <c r="N707" s="450" t="s">
        <v>6887</v>
      </c>
      <c r="O707" s="81" t="s">
        <v>80</v>
      </c>
      <c r="P707" s="52" t="s">
        <v>84</v>
      </c>
      <c r="Q707" s="447">
        <v>43317</v>
      </c>
      <c r="R707" s="121">
        <v>43363</v>
      </c>
      <c r="S707" s="277" t="s">
        <v>106</v>
      </c>
      <c r="T707" s="1057" t="s">
        <v>633</v>
      </c>
    </row>
    <row r="708" s="796" customFormat="1" ht="23.1" customHeight="1" spans="1:20">
      <c r="A708" s="494">
        <v>20</v>
      </c>
      <c r="B708" s="821"/>
      <c r="C708" s="1075" t="s">
        <v>6888</v>
      </c>
      <c r="D708" s="43" t="s">
        <v>6718</v>
      </c>
      <c r="E708" s="43">
        <v>290800</v>
      </c>
      <c r="F708" s="43" t="s">
        <v>6889</v>
      </c>
      <c r="G708" s="121">
        <v>43313</v>
      </c>
      <c r="H708" s="493">
        <v>43322</v>
      </c>
      <c r="I708" s="52">
        <f ca="1" t="shared" si="7"/>
        <v>582</v>
      </c>
      <c r="J708" s="959" t="s">
        <v>1293</v>
      </c>
      <c r="K708" s="865"/>
      <c r="L708" s="338">
        <v>43341</v>
      </c>
      <c r="M708" s="284" t="s">
        <v>52</v>
      </c>
      <c r="N708" s="450" t="s">
        <v>6890</v>
      </c>
      <c r="O708" s="81" t="s">
        <v>698</v>
      </c>
      <c r="P708" s="52" t="s">
        <v>46</v>
      </c>
      <c r="Q708" s="447">
        <v>43355</v>
      </c>
      <c r="R708" s="121">
        <v>43373</v>
      </c>
      <c r="S708" s="277" t="s">
        <v>47</v>
      </c>
      <c r="T708" s="1057" t="s">
        <v>2117</v>
      </c>
    </row>
    <row r="709" s="796" customFormat="1" ht="23.1" customHeight="1" spans="1:21">
      <c r="A709" s="494">
        <v>19</v>
      </c>
      <c r="B709" s="821"/>
      <c r="C709" s="1075" t="s">
        <v>6888</v>
      </c>
      <c r="D709" s="43" t="s">
        <v>6745</v>
      </c>
      <c r="E709" s="43">
        <v>288700</v>
      </c>
      <c r="F709" s="43" t="s">
        <v>6891</v>
      </c>
      <c r="G709" s="121">
        <v>43278</v>
      </c>
      <c r="H709" s="493">
        <v>43288</v>
      </c>
      <c r="I709" s="52">
        <f ca="1" t="shared" si="7"/>
        <v>616</v>
      </c>
      <c r="J709" s="959" t="s">
        <v>1293</v>
      </c>
      <c r="K709" s="865"/>
      <c r="L709" s="338">
        <v>43402</v>
      </c>
      <c r="M709" s="284" t="s">
        <v>52</v>
      </c>
      <c r="N709" s="52" t="s">
        <v>6892</v>
      </c>
      <c r="O709" s="291" t="s">
        <v>70</v>
      </c>
      <c r="P709" s="52" t="s">
        <v>59</v>
      </c>
      <c r="Q709" s="47">
        <v>43393</v>
      </c>
      <c r="R709" s="47">
        <v>43394</v>
      </c>
      <c r="S709" s="52">
        <f ca="1" t="shared" ref="S709:S750" si="8">TODAY()-R709</f>
        <v>510</v>
      </c>
      <c r="T709" s="52" t="s">
        <v>106</v>
      </c>
      <c r="U709" s="1057" t="s">
        <v>2149</v>
      </c>
    </row>
    <row r="710" s="796" customFormat="1" ht="23.1" customHeight="1" spans="1:21">
      <c r="A710" s="494">
        <v>24</v>
      </c>
      <c r="B710" s="1059"/>
      <c r="C710" s="1089" t="s">
        <v>6879</v>
      </c>
      <c r="D710" s="465" t="s">
        <v>6523</v>
      </c>
      <c r="E710" s="465">
        <v>308700</v>
      </c>
      <c r="F710" s="465" t="s">
        <v>6893</v>
      </c>
      <c r="G710" s="467">
        <v>43356</v>
      </c>
      <c r="H710" s="466">
        <v>43363</v>
      </c>
      <c r="I710" s="473">
        <f ca="1" t="shared" si="7"/>
        <v>541</v>
      </c>
      <c r="J710" s="1064" t="s">
        <v>1293</v>
      </c>
      <c r="K710" s="1438"/>
      <c r="L710" s="1560">
        <v>43367</v>
      </c>
      <c r="M710" s="475"/>
      <c r="N710" s="496" t="s">
        <v>1210</v>
      </c>
      <c r="O710" s="497" t="s">
        <v>2396</v>
      </c>
      <c r="P710" s="473" t="s">
        <v>744</v>
      </c>
      <c r="Q710" s="467">
        <v>43376</v>
      </c>
      <c r="R710" s="467">
        <v>43376</v>
      </c>
      <c r="S710" s="473">
        <f ca="1" t="shared" si="8"/>
        <v>528</v>
      </c>
      <c r="T710" s="473" t="s">
        <v>106</v>
      </c>
      <c r="U710" s="1071" t="s">
        <v>633</v>
      </c>
    </row>
    <row r="711" s="796" customFormat="1" ht="23.1" customHeight="1" spans="1:21">
      <c r="A711" s="494">
        <v>4</v>
      </c>
      <c r="B711" s="821"/>
      <c r="C711" s="1075" t="s">
        <v>6894</v>
      </c>
      <c r="D711" s="43" t="s">
        <v>6061</v>
      </c>
      <c r="E711" s="43">
        <v>265600</v>
      </c>
      <c r="F711" s="217" t="s">
        <v>6895</v>
      </c>
      <c r="G711" s="121">
        <v>43242</v>
      </c>
      <c r="H711" s="493">
        <v>43257</v>
      </c>
      <c r="I711" s="52">
        <f ca="1" t="shared" si="7"/>
        <v>647</v>
      </c>
      <c r="J711" s="959" t="s">
        <v>1293</v>
      </c>
      <c r="K711" s="865"/>
      <c r="L711" s="338">
        <v>43402</v>
      </c>
      <c r="M711" s="284" t="s">
        <v>52</v>
      </c>
      <c r="N711" s="450" t="s">
        <v>6896</v>
      </c>
      <c r="O711" s="81" t="s">
        <v>70</v>
      </c>
      <c r="P711" s="52" t="s">
        <v>59</v>
      </c>
      <c r="Q711" s="447">
        <v>43397</v>
      </c>
      <c r="R711" s="121">
        <v>43399</v>
      </c>
      <c r="S711" s="52">
        <f ca="1" t="shared" si="8"/>
        <v>505</v>
      </c>
      <c r="T711" s="277" t="s">
        <v>47</v>
      </c>
      <c r="U711" s="1057" t="s">
        <v>6897</v>
      </c>
    </row>
    <row r="712" s="796" customFormat="1" ht="23.1" customHeight="1" spans="1:21">
      <c r="A712" s="494">
        <v>6</v>
      </c>
      <c r="B712" s="821"/>
      <c r="C712" s="1075" t="s">
        <v>6894</v>
      </c>
      <c r="D712" s="43" t="s">
        <v>6061</v>
      </c>
      <c r="E712" s="43">
        <v>265600</v>
      </c>
      <c r="F712" s="43" t="s">
        <v>6898</v>
      </c>
      <c r="G712" s="121">
        <v>43298</v>
      </c>
      <c r="H712" s="493">
        <v>43310</v>
      </c>
      <c r="I712" s="52">
        <f ca="1" t="shared" si="7"/>
        <v>594</v>
      </c>
      <c r="J712" s="959" t="s">
        <v>1293</v>
      </c>
      <c r="K712" s="865"/>
      <c r="L712" s="338">
        <v>43312</v>
      </c>
      <c r="M712" s="284"/>
      <c r="N712" s="450" t="s">
        <v>6899</v>
      </c>
      <c r="O712" s="81" t="s">
        <v>171</v>
      </c>
      <c r="P712" s="52" t="s">
        <v>59</v>
      </c>
      <c r="Q712" s="447">
        <v>43398</v>
      </c>
      <c r="R712" s="121">
        <v>43399</v>
      </c>
      <c r="S712" s="52">
        <f ca="1" t="shared" si="8"/>
        <v>505</v>
      </c>
      <c r="T712" s="277" t="s">
        <v>47</v>
      </c>
      <c r="U712" s="1057" t="s">
        <v>6900</v>
      </c>
    </row>
    <row r="713" s="796" customFormat="1" ht="23.1" customHeight="1" spans="1:21">
      <c r="A713" s="494">
        <v>17</v>
      </c>
      <c r="B713" s="821"/>
      <c r="C713" s="1075" t="s">
        <v>6894</v>
      </c>
      <c r="D713" s="43" t="s">
        <v>6365</v>
      </c>
      <c r="E713" s="43">
        <v>265600</v>
      </c>
      <c r="F713" s="43" t="s">
        <v>6901</v>
      </c>
      <c r="G713" s="121">
        <v>43363</v>
      </c>
      <c r="H713" s="493">
        <v>43372</v>
      </c>
      <c r="I713" s="52">
        <f ca="1" t="shared" si="7"/>
        <v>532</v>
      </c>
      <c r="J713" s="959" t="s">
        <v>1293</v>
      </c>
      <c r="K713" s="865"/>
      <c r="L713" s="338">
        <v>43367</v>
      </c>
      <c r="M713" s="284"/>
      <c r="N713" s="450" t="s">
        <v>6902</v>
      </c>
      <c r="O713" s="81" t="s">
        <v>1898</v>
      </c>
      <c r="P713" s="52" t="s">
        <v>89</v>
      </c>
      <c r="Q713" s="447">
        <v>43400</v>
      </c>
      <c r="R713" s="121">
        <v>43400</v>
      </c>
      <c r="S713" s="52">
        <f ca="1" t="shared" si="8"/>
        <v>504</v>
      </c>
      <c r="T713" s="277" t="s">
        <v>47</v>
      </c>
      <c r="U713" s="1057" t="s">
        <v>6903</v>
      </c>
    </row>
    <row r="714" s="796" customFormat="1" ht="23.1" customHeight="1" spans="1:21">
      <c r="A714" s="494">
        <v>18</v>
      </c>
      <c r="B714" s="821"/>
      <c r="C714" s="1089" t="s">
        <v>6888</v>
      </c>
      <c r="D714" s="43" t="s">
        <v>6718</v>
      </c>
      <c r="E714" s="43">
        <v>288700</v>
      </c>
      <c r="F714" s="217" t="s">
        <v>6904</v>
      </c>
      <c r="G714" s="439">
        <v>43386</v>
      </c>
      <c r="H714" s="440">
        <v>43394</v>
      </c>
      <c r="I714" s="52">
        <f ca="1" t="shared" si="7"/>
        <v>510</v>
      </c>
      <c r="J714" s="959" t="s">
        <v>1293</v>
      </c>
      <c r="K714" s="865"/>
      <c r="L714" s="338">
        <v>43402</v>
      </c>
      <c r="M714" s="284"/>
      <c r="N714" s="450" t="s">
        <v>1210</v>
      </c>
      <c r="O714" s="81" t="s">
        <v>2396</v>
      </c>
      <c r="P714" s="52" t="s">
        <v>744</v>
      </c>
      <c r="Q714" s="447">
        <v>43394</v>
      </c>
      <c r="R714" s="121">
        <v>43394</v>
      </c>
      <c r="S714" s="52">
        <f ca="1" t="shared" si="8"/>
        <v>510</v>
      </c>
      <c r="T714" s="277" t="s">
        <v>106</v>
      </c>
      <c r="U714" s="1057" t="s">
        <v>6905</v>
      </c>
    </row>
    <row r="715" s="796" customFormat="1" ht="23.1" customHeight="1" spans="1:21">
      <c r="A715" s="494">
        <v>5</v>
      </c>
      <c r="B715" s="821"/>
      <c r="C715" s="1075" t="s">
        <v>6894</v>
      </c>
      <c r="D715" s="43" t="s">
        <v>6061</v>
      </c>
      <c r="E715" s="43">
        <v>265600</v>
      </c>
      <c r="F715" s="43" t="s">
        <v>6906</v>
      </c>
      <c r="G715" s="121">
        <v>43313</v>
      </c>
      <c r="H715" s="493">
        <v>43322</v>
      </c>
      <c r="I715" s="52">
        <f ca="1" t="shared" si="7"/>
        <v>582</v>
      </c>
      <c r="J715" s="959" t="s">
        <v>1293</v>
      </c>
      <c r="K715" s="865"/>
      <c r="L715" s="338">
        <v>43341</v>
      </c>
      <c r="M715" s="284" t="s">
        <v>52</v>
      </c>
      <c r="N715" s="450" t="s">
        <v>6907</v>
      </c>
      <c r="O715" s="81" t="s">
        <v>1439</v>
      </c>
      <c r="P715" s="52" t="s">
        <v>89</v>
      </c>
      <c r="Q715" s="447">
        <v>43401</v>
      </c>
      <c r="R715" s="121">
        <v>43401</v>
      </c>
      <c r="S715" s="52">
        <f ca="1" t="shared" si="8"/>
        <v>503</v>
      </c>
      <c r="T715" s="277" t="s">
        <v>47</v>
      </c>
      <c r="U715" s="1057" t="s">
        <v>6908</v>
      </c>
    </row>
    <row r="716" s="796" customFormat="1" ht="23.1" customHeight="1" spans="1:21">
      <c r="A716" s="494">
        <v>1</v>
      </c>
      <c r="B716" s="821"/>
      <c r="C716" s="1089" t="s">
        <v>6909</v>
      </c>
      <c r="D716" s="43" t="s">
        <v>480</v>
      </c>
      <c r="E716" s="43">
        <v>246900</v>
      </c>
      <c r="F716" s="217" t="s">
        <v>6910</v>
      </c>
      <c r="G716" s="121">
        <v>43356</v>
      </c>
      <c r="H716" s="493">
        <v>43363</v>
      </c>
      <c r="I716" s="52">
        <f ca="1" t="shared" si="7"/>
        <v>541</v>
      </c>
      <c r="J716" s="959" t="s">
        <v>1293</v>
      </c>
      <c r="K716" s="865"/>
      <c r="L716" s="338">
        <v>43402</v>
      </c>
      <c r="M716" s="284" t="s">
        <v>6911</v>
      </c>
      <c r="N716" s="450" t="s">
        <v>6912</v>
      </c>
      <c r="O716" s="81" t="s">
        <v>122</v>
      </c>
      <c r="P716" s="52" t="s">
        <v>84</v>
      </c>
      <c r="Q716" s="447">
        <v>43375</v>
      </c>
      <c r="R716" s="447">
        <v>43375</v>
      </c>
      <c r="S716" s="52">
        <f ca="1" t="shared" si="8"/>
        <v>529</v>
      </c>
      <c r="T716" s="277" t="s">
        <v>47</v>
      </c>
      <c r="U716" s="1057" t="s">
        <v>6913</v>
      </c>
    </row>
    <row r="717" s="796" customFormat="1" ht="23.1" customHeight="1" spans="1:21">
      <c r="A717" s="494">
        <v>6</v>
      </c>
      <c r="B717" s="821"/>
      <c r="C717" s="1075" t="s">
        <v>6894</v>
      </c>
      <c r="D717" s="43" t="s">
        <v>6061</v>
      </c>
      <c r="E717" s="43">
        <v>265600</v>
      </c>
      <c r="F717" s="43" t="s">
        <v>6914</v>
      </c>
      <c r="G717" s="121">
        <v>43334</v>
      </c>
      <c r="H717" s="493">
        <v>43344</v>
      </c>
      <c r="I717" s="52">
        <f ca="1" t="shared" si="7"/>
        <v>560</v>
      </c>
      <c r="J717" s="959" t="s">
        <v>1293</v>
      </c>
      <c r="K717" s="865"/>
      <c r="L717" s="338">
        <v>43367</v>
      </c>
      <c r="M717" s="284" t="s">
        <v>52</v>
      </c>
      <c r="N717" s="450" t="s">
        <v>6915</v>
      </c>
      <c r="O717" s="81" t="s">
        <v>17</v>
      </c>
      <c r="P717" s="52" t="s">
        <v>46</v>
      </c>
      <c r="Q717" s="447">
        <v>43403</v>
      </c>
      <c r="R717" s="121">
        <v>43403</v>
      </c>
      <c r="S717" s="52">
        <f ca="1" t="shared" si="8"/>
        <v>501</v>
      </c>
      <c r="T717" s="277" t="s">
        <v>106</v>
      </c>
      <c r="U717" s="1057" t="s">
        <v>1317</v>
      </c>
    </row>
    <row r="718" s="796" customFormat="1" ht="23.1" customHeight="1" spans="1:21">
      <c r="A718" s="494">
        <v>3</v>
      </c>
      <c r="B718" s="821"/>
      <c r="C718" s="1075" t="s">
        <v>6894</v>
      </c>
      <c r="D718" s="43" t="s">
        <v>6061</v>
      </c>
      <c r="E718" s="43">
        <v>265600</v>
      </c>
      <c r="F718" s="43" t="s">
        <v>6916</v>
      </c>
      <c r="G718" s="121">
        <v>43266</v>
      </c>
      <c r="H718" s="493">
        <v>43277</v>
      </c>
      <c r="I718" s="52">
        <f ca="1" t="shared" si="7"/>
        <v>627</v>
      </c>
      <c r="J718" s="959" t="s">
        <v>1293</v>
      </c>
      <c r="K718" s="865"/>
      <c r="L718" s="338">
        <v>43312</v>
      </c>
      <c r="M718" s="284" t="s">
        <v>52</v>
      </c>
      <c r="N718" s="327" t="s">
        <v>6917</v>
      </c>
      <c r="O718" s="327" t="s">
        <v>12</v>
      </c>
      <c r="P718" s="327" t="s">
        <v>59</v>
      </c>
      <c r="Q718" s="447">
        <v>43387</v>
      </c>
      <c r="R718" s="121">
        <v>43388</v>
      </c>
      <c r="S718" s="52">
        <f ca="1" t="shared" si="8"/>
        <v>516</v>
      </c>
      <c r="T718" s="277" t="s">
        <v>47</v>
      </c>
      <c r="U718" s="1057" t="s">
        <v>6918</v>
      </c>
    </row>
    <row r="719" s="796" customFormat="1" ht="23.1" customHeight="1" spans="1:21">
      <c r="A719" s="494">
        <v>12</v>
      </c>
      <c r="B719" s="821"/>
      <c r="C719" s="1089" t="s">
        <v>6919</v>
      </c>
      <c r="D719" s="43" t="s">
        <v>6061</v>
      </c>
      <c r="E719" s="43">
        <v>273600</v>
      </c>
      <c r="F719" s="43" t="s">
        <v>6920</v>
      </c>
      <c r="G719" s="121">
        <v>43384</v>
      </c>
      <c r="H719" s="493">
        <v>43390</v>
      </c>
      <c r="I719" s="52">
        <f ca="1" t="shared" si="7"/>
        <v>514</v>
      </c>
      <c r="J719" s="959" t="s">
        <v>1293</v>
      </c>
      <c r="K719" s="865"/>
      <c r="L719" s="338">
        <v>43432</v>
      </c>
      <c r="M719" s="284"/>
      <c r="N719" s="450" t="s">
        <v>6921</v>
      </c>
      <c r="O719" s="81" t="s">
        <v>131</v>
      </c>
      <c r="P719" s="52" t="s">
        <v>89</v>
      </c>
      <c r="Q719" s="447">
        <v>43414</v>
      </c>
      <c r="R719" s="121">
        <v>43414</v>
      </c>
      <c r="S719" s="52">
        <f ca="1" t="shared" si="8"/>
        <v>490</v>
      </c>
      <c r="T719" s="277" t="s">
        <v>47</v>
      </c>
      <c r="U719" s="1057" t="s">
        <v>2232</v>
      </c>
    </row>
    <row r="720" s="796" customFormat="1" ht="23.1" customHeight="1" spans="1:21">
      <c r="A720" s="494">
        <v>3</v>
      </c>
      <c r="B720" s="821"/>
      <c r="C720" s="1075" t="s">
        <v>6894</v>
      </c>
      <c r="D720" s="43" t="s">
        <v>6061</v>
      </c>
      <c r="E720" s="43">
        <v>265600</v>
      </c>
      <c r="F720" s="43" t="s">
        <v>6922</v>
      </c>
      <c r="G720" s="121">
        <v>43336</v>
      </c>
      <c r="H720" s="493">
        <v>43344</v>
      </c>
      <c r="I720" s="52">
        <f ca="1" t="shared" si="7"/>
        <v>560</v>
      </c>
      <c r="J720" s="959" t="s">
        <v>1293</v>
      </c>
      <c r="K720" s="865"/>
      <c r="L720" s="338">
        <v>43367</v>
      </c>
      <c r="M720" s="284" t="s">
        <v>52</v>
      </c>
      <c r="N720" s="450" t="s">
        <v>6923</v>
      </c>
      <c r="O720" s="81" t="s">
        <v>88</v>
      </c>
      <c r="P720" s="52" t="s">
        <v>89</v>
      </c>
      <c r="Q720" s="447">
        <v>43413</v>
      </c>
      <c r="R720" s="121">
        <v>43413</v>
      </c>
      <c r="S720" s="52">
        <f ca="1" t="shared" si="8"/>
        <v>491</v>
      </c>
      <c r="T720" s="277" t="s">
        <v>473</v>
      </c>
      <c r="U720" s="1057" t="s">
        <v>1354</v>
      </c>
    </row>
    <row r="721" s="796" customFormat="1" ht="23.1" customHeight="1" spans="1:21">
      <c r="A721" s="494">
        <v>4</v>
      </c>
      <c r="B721" s="821"/>
      <c r="C721" s="1075" t="s">
        <v>6894</v>
      </c>
      <c r="D721" s="43" t="s">
        <v>6061</v>
      </c>
      <c r="E721" s="43">
        <v>265600</v>
      </c>
      <c r="F721" s="43" t="s">
        <v>6924</v>
      </c>
      <c r="G721" s="121">
        <v>43336</v>
      </c>
      <c r="H721" s="493">
        <v>43344</v>
      </c>
      <c r="I721" s="52">
        <f ca="1" t="shared" si="7"/>
        <v>560</v>
      </c>
      <c r="J721" s="959" t="s">
        <v>1293</v>
      </c>
      <c r="K721" s="865"/>
      <c r="L721" s="338">
        <v>43402</v>
      </c>
      <c r="M721" s="284" t="s">
        <v>52</v>
      </c>
      <c r="N721" s="450" t="s">
        <v>6925</v>
      </c>
      <c r="O721" s="81" t="s">
        <v>171</v>
      </c>
      <c r="P721" s="52" t="s">
        <v>59</v>
      </c>
      <c r="Q721" s="447">
        <v>43414</v>
      </c>
      <c r="R721" s="121">
        <v>43415</v>
      </c>
      <c r="S721" s="52">
        <f ca="1" t="shared" si="8"/>
        <v>489</v>
      </c>
      <c r="T721" s="277" t="s">
        <v>47</v>
      </c>
      <c r="U721" s="1057" t="s">
        <v>1354</v>
      </c>
    </row>
    <row r="722" s="796" customFormat="1" ht="23.1" customHeight="1" spans="1:21">
      <c r="A722" s="494">
        <v>12</v>
      </c>
      <c r="B722" s="821"/>
      <c r="C722" s="1089" t="s">
        <v>6888</v>
      </c>
      <c r="D722" s="43" t="s">
        <v>6926</v>
      </c>
      <c r="E722" s="43">
        <v>288700</v>
      </c>
      <c r="F722" s="43" t="s">
        <v>6927</v>
      </c>
      <c r="G722" s="121">
        <v>43266</v>
      </c>
      <c r="H722" s="493">
        <v>43277</v>
      </c>
      <c r="I722" s="52">
        <f ca="1" t="shared" si="7"/>
        <v>627</v>
      </c>
      <c r="J722" s="959" t="s">
        <v>1293</v>
      </c>
      <c r="K722" s="865"/>
      <c r="L722" s="338">
        <v>43432</v>
      </c>
      <c r="M722" s="284" t="s">
        <v>52</v>
      </c>
      <c r="N722" s="450" t="s">
        <v>6928</v>
      </c>
      <c r="O722" s="81" t="s">
        <v>1898</v>
      </c>
      <c r="P722" s="52" t="s">
        <v>89</v>
      </c>
      <c r="Q722" s="447">
        <v>43422</v>
      </c>
      <c r="R722" s="121">
        <v>43423</v>
      </c>
      <c r="S722" s="52">
        <f ca="1" t="shared" si="8"/>
        <v>481</v>
      </c>
      <c r="T722" s="277" t="s">
        <v>47</v>
      </c>
      <c r="U722" s="1057" t="s">
        <v>6929</v>
      </c>
    </row>
    <row r="723" s="796" customFormat="1" ht="23.1" customHeight="1" spans="1:21">
      <c r="A723" s="494">
        <v>9</v>
      </c>
      <c r="B723" s="821"/>
      <c r="C723" s="1075" t="s">
        <v>6894</v>
      </c>
      <c r="D723" s="43" t="s">
        <v>6515</v>
      </c>
      <c r="E723" s="43">
        <v>265600</v>
      </c>
      <c r="F723" s="43" t="s">
        <v>6930</v>
      </c>
      <c r="G723" s="121">
        <v>43364</v>
      </c>
      <c r="H723" s="493">
        <v>43371</v>
      </c>
      <c r="I723" s="52">
        <f ca="1" t="shared" si="7"/>
        <v>533</v>
      </c>
      <c r="J723" s="959" t="s">
        <v>1293</v>
      </c>
      <c r="K723" s="865"/>
      <c r="L723" s="338">
        <v>43432</v>
      </c>
      <c r="M723" s="284"/>
      <c r="N723" s="450" t="s">
        <v>6931</v>
      </c>
      <c r="O723" s="81" t="s">
        <v>225</v>
      </c>
      <c r="P723" s="52" t="s">
        <v>84</v>
      </c>
      <c r="Q723" s="447">
        <v>43422</v>
      </c>
      <c r="R723" s="121">
        <v>43422</v>
      </c>
      <c r="S723" s="52">
        <f ca="1" t="shared" si="8"/>
        <v>482</v>
      </c>
      <c r="T723" s="277" t="s">
        <v>47</v>
      </c>
      <c r="U723" s="1057" t="s">
        <v>2252</v>
      </c>
    </row>
    <row r="724" s="796" customFormat="1" ht="23.1" customHeight="1" spans="1:21">
      <c r="A724" s="494">
        <v>11</v>
      </c>
      <c r="B724" s="821"/>
      <c r="C724" s="1026" t="s">
        <v>6163</v>
      </c>
      <c r="D724" s="43" t="s">
        <v>6134</v>
      </c>
      <c r="E724" s="43">
        <v>279200</v>
      </c>
      <c r="F724" s="43" t="s">
        <v>6932</v>
      </c>
      <c r="G724" s="136">
        <v>43028</v>
      </c>
      <c r="H724" s="121">
        <v>43037</v>
      </c>
      <c r="I724" s="52">
        <f ca="1" t="shared" si="7"/>
        <v>867</v>
      </c>
      <c r="J724" s="721" t="s">
        <v>6933</v>
      </c>
      <c r="K724" s="227"/>
      <c r="L724" s="338">
        <v>43189</v>
      </c>
      <c r="M724" s="338" t="s">
        <v>52</v>
      </c>
      <c r="N724" s="450" t="s">
        <v>6934</v>
      </c>
      <c r="O724" s="450" t="s">
        <v>2361</v>
      </c>
      <c r="P724" s="52" t="s">
        <v>84</v>
      </c>
      <c r="Q724" s="447">
        <v>43427</v>
      </c>
      <c r="R724" s="47">
        <v>43428</v>
      </c>
      <c r="S724" s="52">
        <f ca="1" t="shared" si="8"/>
        <v>476</v>
      </c>
      <c r="T724" s="327" t="s">
        <v>47</v>
      </c>
      <c r="U724" s="1081" t="s">
        <v>6935</v>
      </c>
    </row>
    <row r="725" s="796" customFormat="1" ht="23.1" customHeight="1" spans="1:21">
      <c r="A725" s="494">
        <v>3</v>
      </c>
      <c r="B725" s="821"/>
      <c r="C725" s="1075" t="s">
        <v>6894</v>
      </c>
      <c r="D725" s="43" t="s">
        <v>6061</v>
      </c>
      <c r="E725" s="43">
        <v>265600</v>
      </c>
      <c r="F725" s="43" t="s">
        <v>6936</v>
      </c>
      <c r="G725" s="121">
        <v>43336</v>
      </c>
      <c r="H725" s="493">
        <v>43343</v>
      </c>
      <c r="I725" s="52">
        <f ca="1" t="shared" si="7"/>
        <v>561</v>
      </c>
      <c r="J725" s="959" t="s">
        <v>1293</v>
      </c>
      <c r="K725" s="865"/>
      <c r="L725" s="338">
        <v>43402</v>
      </c>
      <c r="M725" s="284" t="s">
        <v>52</v>
      </c>
      <c r="N725" s="450" t="s">
        <v>6937</v>
      </c>
      <c r="O725" s="81" t="s">
        <v>171</v>
      </c>
      <c r="P725" s="52" t="s">
        <v>59</v>
      </c>
      <c r="Q725" s="447">
        <v>43415</v>
      </c>
      <c r="R725" s="121">
        <v>43415</v>
      </c>
      <c r="S725" s="52">
        <f ca="1" t="shared" si="8"/>
        <v>489</v>
      </c>
      <c r="T725" s="277" t="s">
        <v>47</v>
      </c>
      <c r="U725" s="1057" t="s">
        <v>6938</v>
      </c>
    </row>
    <row r="726" s="796" customFormat="1" ht="23.1" customHeight="1" spans="1:21">
      <c r="A726" s="494">
        <v>5</v>
      </c>
      <c r="B726" s="821" t="s">
        <v>2249</v>
      </c>
      <c r="C726" s="1075" t="s">
        <v>6894</v>
      </c>
      <c r="D726" s="43" t="s">
        <v>6061</v>
      </c>
      <c r="E726" s="43">
        <v>265600</v>
      </c>
      <c r="F726" s="43" t="s">
        <v>6939</v>
      </c>
      <c r="G726" s="121">
        <v>43384</v>
      </c>
      <c r="H726" s="493">
        <v>43391</v>
      </c>
      <c r="I726" s="52">
        <f ca="1" t="shared" si="7"/>
        <v>513</v>
      </c>
      <c r="J726" s="959" t="s">
        <v>6940</v>
      </c>
      <c r="K726" s="865"/>
      <c r="L726" s="338">
        <v>43402</v>
      </c>
      <c r="M726" s="284"/>
      <c r="N726" s="450" t="s">
        <v>6941</v>
      </c>
      <c r="O726" s="81" t="s">
        <v>88</v>
      </c>
      <c r="P726" s="52" t="s">
        <v>89</v>
      </c>
      <c r="Q726" s="447">
        <v>43443</v>
      </c>
      <c r="R726" s="121">
        <v>43443</v>
      </c>
      <c r="S726" s="52">
        <f ca="1" t="shared" si="8"/>
        <v>461</v>
      </c>
      <c r="T726" s="277" t="s">
        <v>106</v>
      </c>
      <c r="U726" s="1057" t="s">
        <v>5893</v>
      </c>
    </row>
    <row r="727" s="796" customFormat="1" ht="23.1" customHeight="1" spans="1:21">
      <c r="A727" s="494">
        <v>3</v>
      </c>
      <c r="B727" s="821" t="s">
        <v>2249</v>
      </c>
      <c r="C727" s="1075" t="s">
        <v>6894</v>
      </c>
      <c r="D727" s="43" t="s">
        <v>6061</v>
      </c>
      <c r="E727" s="43">
        <v>265600</v>
      </c>
      <c r="F727" s="43" t="s">
        <v>6942</v>
      </c>
      <c r="G727" s="121">
        <v>43356</v>
      </c>
      <c r="H727" s="493">
        <v>43364</v>
      </c>
      <c r="I727" s="52">
        <f ca="1" t="shared" si="7"/>
        <v>540</v>
      </c>
      <c r="J727" s="959" t="s">
        <v>1293</v>
      </c>
      <c r="K727" s="865"/>
      <c r="L727" s="338">
        <v>43402</v>
      </c>
      <c r="M727" s="284" t="s">
        <v>52</v>
      </c>
      <c r="N727" s="450" t="s">
        <v>6943</v>
      </c>
      <c r="O727" s="81" t="s">
        <v>122</v>
      </c>
      <c r="P727" s="52" t="s">
        <v>84</v>
      </c>
      <c r="Q727" s="447">
        <v>43435</v>
      </c>
      <c r="R727" s="121">
        <v>43436</v>
      </c>
      <c r="S727" s="52">
        <f ca="1" t="shared" si="8"/>
        <v>468</v>
      </c>
      <c r="T727" s="277" t="s">
        <v>47</v>
      </c>
      <c r="U727" s="1057" t="s">
        <v>2293</v>
      </c>
    </row>
    <row r="728" s="796" customFormat="1" ht="23.1" customHeight="1" spans="1:21">
      <c r="A728" s="494">
        <v>2</v>
      </c>
      <c r="B728" s="821" t="s">
        <v>2249</v>
      </c>
      <c r="C728" s="1075" t="s">
        <v>6894</v>
      </c>
      <c r="D728" s="43" t="s">
        <v>6061</v>
      </c>
      <c r="E728" s="43">
        <v>267700</v>
      </c>
      <c r="F728" s="43" t="s">
        <v>6944</v>
      </c>
      <c r="G728" s="121">
        <v>43200</v>
      </c>
      <c r="H728" s="493">
        <v>43209</v>
      </c>
      <c r="I728" s="52">
        <f ca="1" t="shared" si="7"/>
        <v>695</v>
      </c>
      <c r="J728" s="959" t="s">
        <v>6945</v>
      </c>
      <c r="K728" s="865"/>
      <c r="L728" s="338">
        <v>43218</v>
      </c>
      <c r="M728" s="284" t="s">
        <v>52</v>
      </c>
      <c r="N728" s="1238" t="s">
        <v>6946</v>
      </c>
      <c r="O728" s="1238" t="s">
        <v>80</v>
      </c>
      <c r="P728" s="1238" t="s">
        <v>84</v>
      </c>
      <c r="Q728" s="1378">
        <v>43415</v>
      </c>
      <c r="R728" s="1252">
        <v>43415</v>
      </c>
      <c r="S728" s="1097">
        <f ca="1" t="shared" si="8"/>
        <v>489</v>
      </c>
      <c r="T728" s="1237" t="s">
        <v>47</v>
      </c>
      <c r="U728" s="1057" t="s">
        <v>709</v>
      </c>
    </row>
    <row r="729" s="796" customFormat="1" ht="23.1" customHeight="1" spans="1:21">
      <c r="A729" s="494">
        <v>3</v>
      </c>
      <c r="B729" s="821" t="s">
        <v>2249</v>
      </c>
      <c r="C729" s="1075" t="s">
        <v>6894</v>
      </c>
      <c r="D729" s="43" t="s">
        <v>6061</v>
      </c>
      <c r="E729" s="43">
        <v>265600</v>
      </c>
      <c r="F729" s="43" t="s">
        <v>6947</v>
      </c>
      <c r="G729" s="121">
        <v>43384</v>
      </c>
      <c r="H729" s="493">
        <v>43392</v>
      </c>
      <c r="I729" s="52">
        <f ca="1" t="shared" si="7"/>
        <v>512</v>
      </c>
      <c r="J729" s="959" t="s">
        <v>6940</v>
      </c>
      <c r="K729" s="865"/>
      <c r="L729" s="338">
        <v>43459</v>
      </c>
      <c r="M729" s="284"/>
      <c r="N729" s="450" t="s">
        <v>6948</v>
      </c>
      <c r="O729" s="81" t="s">
        <v>2361</v>
      </c>
      <c r="P729" s="52" t="s">
        <v>84</v>
      </c>
      <c r="Q729" s="447">
        <v>43445</v>
      </c>
      <c r="R729" s="121">
        <v>43446</v>
      </c>
      <c r="S729" s="52">
        <f ca="1" t="shared" si="8"/>
        <v>458</v>
      </c>
      <c r="T729" s="277" t="s">
        <v>106</v>
      </c>
      <c r="U729" s="1057" t="s">
        <v>597</v>
      </c>
    </row>
    <row r="730" s="796" customFormat="1" ht="23.1" customHeight="1" spans="1:21">
      <c r="A730" s="494">
        <v>4</v>
      </c>
      <c r="B730" s="821" t="s">
        <v>2249</v>
      </c>
      <c r="C730" s="1089" t="s">
        <v>6919</v>
      </c>
      <c r="D730" s="43" t="s">
        <v>6061</v>
      </c>
      <c r="E730" s="43">
        <v>273600</v>
      </c>
      <c r="F730" s="43" t="s">
        <v>6949</v>
      </c>
      <c r="G730" s="440">
        <v>43398</v>
      </c>
      <c r="H730" s="525">
        <v>43408</v>
      </c>
      <c r="I730" s="52">
        <f ca="1" t="shared" si="7"/>
        <v>496</v>
      </c>
      <c r="J730" s="959" t="s">
        <v>1293</v>
      </c>
      <c r="K730" s="865"/>
      <c r="L730" s="338">
        <v>43459</v>
      </c>
      <c r="M730" s="284" t="s">
        <v>52</v>
      </c>
      <c r="N730" s="450" t="s">
        <v>6950</v>
      </c>
      <c r="O730" s="81" t="s">
        <v>730</v>
      </c>
      <c r="P730" s="52" t="s">
        <v>59</v>
      </c>
      <c r="Q730" s="447">
        <v>43449</v>
      </c>
      <c r="R730" s="121">
        <v>43449</v>
      </c>
      <c r="S730" s="52">
        <f ca="1" t="shared" si="8"/>
        <v>455</v>
      </c>
      <c r="T730" s="81" t="s">
        <v>47</v>
      </c>
      <c r="U730" s="1057" t="s">
        <v>6951</v>
      </c>
    </row>
    <row r="731" s="796" customFormat="1" ht="23.1" customHeight="1" spans="1:21">
      <c r="A731" s="494">
        <v>7</v>
      </c>
      <c r="B731" s="1059" t="s">
        <v>2249</v>
      </c>
      <c r="C731" s="1060" t="s">
        <v>6163</v>
      </c>
      <c r="D731" s="465" t="s">
        <v>6061</v>
      </c>
      <c r="E731" s="465">
        <v>285600</v>
      </c>
      <c r="F731" s="465" t="s">
        <v>6952</v>
      </c>
      <c r="G731" s="466">
        <v>43385</v>
      </c>
      <c r="H731" s="467">
        <v>43394</v>
      </c>
      <c r="I731" s="473">
        <f ca="1" t="shared" si="7"/>
        <v>510</v>
      </c>
      <c r="J731" s="1064" t="s">
        <v>1293</v>
      </c>
      <c r="K731" s="1567"/>
      <c r="L731" s="538">
        <v>43432</v>
      </c>
      <c r="M731" s="538"/>
      <c r="N731" s="496" t="s">
        <v>6953</v>
      </c>
      <c r="O731" s="496" t="s">
        <v>6954</v>
      </c>
      <c r="P731" s="473" t="s">
        <v>744</v>
      </c>
      <c r="Q731" s="509">
        <v>43440</v>
      </c>
      <c r="R731" s="593">
        <v>43440</v>
      </c>
      <c r="S731" s="473">
        <f ca="1" t="shared" si="8"/>
        <v>464</v>
      </c>
      <c r="T731" s="511" t="s">
        <v>106</v>
      </c>
      <c r="U731" s="1569" t="s">
        <v>2310</v>
      </c>
    </row>
    <row r="732" s="796" customFormat="1" ht="23.1" customHeight="1" spans="1:21">
      <c r="A732" s="494">
        <v>2</v>
      </c>
      <c r="B732" s="821" t="s">
        <v>2249</v>
      </c>
      <c r="C732" s="1075" t="s">
        <v>6894</v>
      </c>
      <c r="D732" s="43" t="s">
        <v>6061</v>
      </c>
      <c r="E732" s="43" t="s">
        <v>372</v>
      </c>
      <c r="F732" s="43" t="s">
        <v>6955</v>
      </c>
      <c r="G732" s="121">
        <v>43356</v>
      </c>
      <c r="H732" s="493">
        <v>43363</v>
      </c>
      <c r="I732" s="52">
        <f ca="1" t="shared" si="7"/>
        <v>541</v>
      </c>
      <c r="J732" s="959" t="s">
        <v>1293</v>
      </c>
      <c r="K732" s="865"/>
      <c r="L732" s="338">
        <v>43402</v>
      </c>
      <c r="M732" s="284" t="s">
        <v>52</v>
      </c>
      <c r="N732" s="450" t="s">
        <v>6956</v>
      </c>
      <c r="O732" s="81" t="s">
        <v>3019</v>
      </c>
      <c r="P732" s="52" t="s">
        <v>744</v>
      </c>
      <c r="Q732" s="447">
        <v>43444</v>
      </c>
      <c r="R732" s="121">
        <v>43445</v>
      </c>
      <c r="S732" s="52">
        <f ca="1" t="shared" si="8"/>
        <v>459</v>
      </c>
      <c r="T732" s="277" t="s">
        <v>47</v>
      </c>
      <c r="U732" s="1057" t="s">
        <v>2310</v>
      </c>
    </row>
    <row r="733" s="796" customFormat="1" ht="23.1" customHeight="1" spans="1:21">
      <c r="A733" s="494">
        <v>2</v>
      </c>
      <c r="B733" s="821" t="s">
        <v>2249</v>
      </c>
      <c r="C733" s="1075" t="s">
        <v>6894</v>
      </c>
      <c r="D733" s="43" t="s">
        <v>6061</v>
      </c>
      <c r="E733" s="43">
        <v>265600</v>
      </c>
      <c r="F733" s="43" t="s">
        <v>6957</v>
      </c>
      <c r="G733" s="121">
        <v>43385</v>
      </c>
      <c r="H733" s="493">
        <v>43394</v>
      </c>
      <c r="I733" s="52">
        <f ca="1" t="shared" si="7"/>
        <v>510</v>
      </c>
      <c r="J733" s="959" t="s">
        <v>6940</v>
      </c>
      <c r="K733" s="865"/>
      <c r="L733" s="338">
        <v>43459</v>
      </c>
      <c r="M733" s="284" t="s">
        <v>52</v>
      </c>
      <c r="N733" s="450" t="s">
        <v>6958</v>
      </c>
      <c r="O733" s="450" t="s">
        <v>730</v>
      </c>
      <c r="P733" s="52" t="s">
        <v>59</v>
      </c>
      <c r="Q733" s="447">
        <v>43459</v>
      </c>
      <c r="R733" s="121">
        <v>43460</v>
      </c>
      <c r="S733" s="52">
        <f ca="1" t="shared" si="8"/>
        <v>444</v>
      </c>
      <c r="T733" s="277" t="s">
        <v>47</v>
      </c>
      <c r="U733" s="1057" t="s">
        <v>6959</v>
      </c>
    </row>
    <row r="734" s="796" customFormat="1" ht="23.1" customHeight="1" spans="1:21">
      <c r="A734" s="494">
        <v>1</v>
      </c>
      <c r="B734" s="821" t="s">
        <v>2249</v>
      </c>
      <c r="C734" s="1089" t="s">
        <v>6909</v>
      </c>
      <c r="D734" s="43" t="s">
        <v>480</v>
      </c>
      <c r="E734" s="43">
        <v>246900</v>
      </c>
      <c r="F734" s="43" t="s">
        <v>6960</v>
      </c>
      <c r="G734" s="121">
        <v>43396</v>
      </c>
      <c r="H734" s="493">
        <v>43402</v>
      </c>
      <c r="I734" s="52">
        <f ca="1" t="shared" si="7"/>
        <v>502</v>
      </c>
      <c r="J734" s="959" t="s">
        <v>1293</v>
      </c>
      <c r="K734" s="865"/>
      <c r="L734" s="338">
        <v>43402</v>
      </c>
      <c r="M734" s="284" t="s">
        <v>52</v>
      </c>
      <c r="N734" s="450" t="s">
        <v>6961</v>
      </c>
      <c r="O734" s="81" t="s">
        <v>88</v>
      </c>
      <c r="P734" s="52" t="s">
        <v>89</v>
      </c>
      <c r="Q734" s="447">
        <v>11</v>
      </c>
      <c r="R734" s="121">
        <v>43414</v>
      </c>
      <c r="S734" s="52">
        <f ca="1" t="shared" si="8"/>
        <v>490</v>
      </c>
      <c r="T734" s="277" t="s">
        <v>106</v>
      </c>
      <c r="U734" s="1057" t="s">
        <v>6962</v>
      </c>
    </row>
    <row r="735" s="796" customFormat="1" ht="23.1" customHeight="1" spans="1:21">
      <c r="A735" s="494">
        <v>2</v>
      </c>
      <c r="B735" s="821" t="s">
        <v>2249</v>
      </c>
      <c r="C735" s="1089" t="s">
        <v>6919</v>
      </c>
      <c r="D735" s="43" t="s">
        <v>6061</v>
      </c>
      <c r="E735" s="43">
        <v>273600</v>
      </c>
      <c r="F735" s="43" t="s">
        <v>6963</v>
      </c>
      <c r="G735" s="121">
        <v>43440</v>
      </c>
      <c r="H735" s="493">
        <v>43448</v>
      </c>
      <c r="I735" s="52">
        <f ca="1" t="shared" si="7"/>
        <v>456</v>
      </c>
      <c r="J735" s="959" t="s">
        <v>1293</v>
      </c>
      <c r="K735" s="865"/>
      <c r="L735" s="338">
        <v>43459</v>
      </c>
      <c r="M735" s="284" t="s">
        <v>52</v>
      </c>
      <c r="N735" s="52" t="s">
        <v>6964</v>
      </c>
      <c r="O735" s="81" t="s">
        <v>225</v>
      </c>
      <c r="P735" s="52" t="s">
        <v>84</v>
      </c>
      <c r="Q735" s="447">
        <v>43464</v>
      </c>
      <c r="R735" s="121">
        <v>43466</v>
      </c>
      <c r="S735" s="52">
        <f ca="1" t="shared" si="8"/>
        <v>438</v>
      </c>
      <c r="T735" s="277" t="s">
        <v>106</v>
      </c>
      <c r="U735" s="1057" t="s">
        <v>6965</v>
      </c>
    </row>
    <row r="736" s="796" customFormat="1" ht="23.1" customHeight="1" spans="1:21">
      <c r="A736" s="494">
        <v>1</v>
      </c>
      <c r="B736" s="821" t="s">
        <v>2249</v>
      </c>
      <c r="C736" s="1089" t="s">
        <v>6919</v>
      </c>
      <c r="D736" s="43" t="s">
        <v>6061</v>
      </c>
      <c r="E736" s="43">
        <v>273600</v>
      </c>
      <c r="F736" s="43" t="s">
        <v>6966</v>
      </c>
      <c r="G736" s="121">
        <v>43423</v>
      </c>
      <c r="H736" s="493">
        <v>43431</v>
      </c>
      <c r="I736" s="52">
        <f ca="1" t="shared" si="7"/>
        <v>473</v>
      </c>
      <c r="J736" s="959" t="s">
        <v>1293</v>
      </c>
      <c r="K736" s="865"/>
      <c r="L736" s="338">
        <v>43432</v>
      </c>
      <c r="M736" s="284"/>
      <c r="N736" s="450" t="s">
        <v>3954</v>
      </c>
      <c r="O736" s="81" t="s">
        <v>122</v>
      </c>
      <c r="P736" s="52" t="s">
        <v>84</v>
      </c>
      <c r="Q736" s="447">
        <v>43462</v>
      </c>
      <c r="R736" s="121">
        <v>43463</v>
      </c>
      <c r="S736" s="52">
        <f ca="1" t="shared" si="8"/>
        <v>441</v>
      </c>
      <c r="T736" s="277" t="s">
        <v>47</v>
      </c>
      <c r="U736" s="1057" t="s">
        <v>6967</v>
      </c>
    </row>
    <row r="737" s="796" customFormat="1" ht="23.1" customHeight="1" spans="1:21">
      <c r="A737" s="494">
        <v>1</v>
      </c>
      <c r="B737" s="821" t="s">
        <v>2249</v>
      </c>
      <c r="C737" s="1089" t="s">
        <v>6919</v>
      </c>
      <c r="D737" s="43" t="s">
        <v>6061</v>
      </c>
      <c r="E737" s="43">
        <v>273600</v>
      </c>
      <c r="F737" s="43" t="s">
        <v>6968</v>
      </c>
      <c r="G737" s="121">
        <v>43451</v>
      </c>
      <c r="H737" s="493">
        <v>43462</v>
      </c>
      <c r="I737" s="52">
        <f ca="1" t="shared" si="7"/>
        <v>442</v>
      </c>
      <c r="J737" s="959" t="s">
        <v>1293</v>
      </c>
      <c r="K737" s="865"/>
      <c r="L737" s="338">
        <v>43459</v>
      </c>
      <c r="M737" s="284"/>
      <c r="N737" s="450" t="s">
        <v>6969</v>
      </c>
      <c r="O737" s="81" t="s">
        <v>2396</v>
      </c>
      <c r="P737" s="52" t="s">
        <v>744</v>
      </c>
      <c r="Q737" s="447">
        <v>43466</v>
      </c>
      <c r="R737" s="121">
        <v>43466</v>
      </c>
      <c r="S737" s="52">
        <f ca="1" t="shared" si="8"/>
        <v>438</v>
      </c>
      <c r="T737" s="277" t="s">
        <v>47</v>
      </c>
      <c r="U737" s="1057" t="s">
        <v>788</v>
      </c>
    </row>
    <row r="738" s="795" customFormat="1" ht="23.1" customHeight="1" spans="1:21">
      <c r="A738" s="469">
        <v>1</v>
      </c>
      <c r="B738" s="149" t="s">
        <v>2249</v>
      </c>
      <c r="C738" s="1075" t="s">
        <v>6970</v>
      </c>
      <c r="D738" s="55" t="s">
        <v>6061</v>
      </c>
      <c r="E738" s="55">
        <v>265600</v>
      </c>
      <c r="F738" s="55" t="s">
        <v>6971</v>
      </c>
      <c r="G738" s="171">
        <v>43470</v>
      </c>
      <c r="H738" s="1074">
        <v>43481</v>
      </c>
      <c r="I738" s="48">
        <f ca="1" t="shared" si="7"/>
        <v>423</v>
      </c>
      <c r="J738" s="688" t="s">
        <v>1293</v>
      </c>
      <c r="K738" s="863"/>
      <c r="L738" s="339">
        <v>43485</v>
      </c>
      <c r="M738" s="166" t="s">
        <v>52</v>
      </c>
      <c r="N738" s="478" t="s">
        <v>6972</v>
      </c>
      <c r="O738" s="70" t="s">
        <v>131</v>
      </c>
      <c r="P738" s="48" t="s">
        <v>84</v>
      </c>
      <c r="Q738" s="452">
        <v>43478</v>
      </c>
      <c r="R738" s="171">
        <v>43478</v>
      </c>
      <c r="S738" s="48">
        <f ca="1" t="shared" si="8"/>
        <v>426</v>
      </c>
      <c r="T738" s="242" t="s">
        <v>47</v>
      </c>
      <c r="U738" s="1058" t="s">
        <v>6973</v>
      </c>
    </row>
    <row r="739" s="795" customFormat="1" ht="23.1" customHeight="1" spans="1:21">
      <c r="A739" s="469">
        <v>2</v>
      </c>
      <c r="B739" s="149" t="s">
        <v>2249</v>
      </c>
      <c r="C739" s="1075" t="s">
        <v>6970</v>
      </c>
      <c r="D739" s="55" t="s">
        <v>6061</v>
      </c>
      <c r="E739" s="55">
        <v>265600</v>
      </c>
      <c r="F739" s="55" t="s">
        <v>6974</v>
      </c>
      <c r="G739" s="171">
        <v>43470</v>
      </c>
      <c r="H739" s="1074">
        <v>43482</v>
      </c>
      <c r="I739" s="48">
        <f ca="1" t="shared" si="7"/>
        <v>422</v>
      </c>
      <c r="J739" s="688" t="s">
        <v>1293</v>
      </c>
      <c r="K739" s="863"/>
      <c r="L739" s="339">
        <v>43486</v>
      </c>
      <c r="M739" s="166" t="s">
        <v>52</v>
      </c>
      <c r="N739" s="478" t="s">
        <v>6975</v>
      </c>
      <c r="O739" s="70" t="s">
        <v>192</v>
      </c>
      <c r="P739" s="48" t="s">
        <v>59</v>
      </c>
      <c r="Q739" s="452">
        <v>43480</v>
      </c>
      <c r="R739" s="171">
        <v>43482</v>
      </c>
      <c r="S739" s="48">
        <f ca="1" t="shared" si="8"/>
        <v>422</v>
      </c>
      <c r="T739" s="242" t="s">
        <v>106</v>
      </c>
      <c r="U739" s="1058" t="s">
        <v>6976</v>
      </c>
    </row>
    <row r="740" s="795" customFormat="1" ht="23.1" customHeight="1" spans="1:21">
      <c r="A740" s="469">
        <v>3</v>
      </c>
      <c r="B740" s="149" t="s">
        <v>2249</v>
      </c>
      <c r="C740" s="1075" t="s">
        <v>6970</v>
      </c>
      <c r="D740" s="55" t="s">
        <v>6061</v>
      </c>
      <c r="E740" s="55">
        <v>265600</v>
      </c>
      <c r="F740" s="55" t="s">
        <v>6977</v>
      </c>
      <c r="G740" s="171">
        <v>43470</v>
      </c>
      <c r="H740" s="1074">
        <v>43481</v>
      </c>
      <c r="I740" s="48">
        <f ca="1" t="shared" si="7"/>
        <v>423</v>
      </c>
      <c r="J740" s="688" t="s">
        <v>6978</v>
      </c>
      <c r="K740" s="863"/>
      <c r="L740" s="339">
        <v>43493</v>
      </c>
      <c r="M740" s="166" t="s">
        <v>52</v>
      </c>
      <c r="N740" s="450" t="s">
        <v>6979</v>
      </c>
      <c r="O740" s="81" t="s">
        <v>730</v>
      </c>
      <c r="P740" s="52" t="s">
        <v>59</v>
      </c>
      <c r="Q740" s="447">
        <v>43488</v>
      </c>
      <c r="R740" s="121">
        <v>43489</v>
      </c>
      <c r="S740" s="52">
        <f ca="1" t="shared" si="8"/>
        <v>415</v>
      </c>
      <c r="T740" s="277" t="s">
        <v>47</v>
      </c>
      <c r="U740" s="1057" t="s">
        <v>1547</v>
      </c>
    </row>
    <row r="741" s="795" customFormat="1" ht="23.1" customHeight="1" spans="1:21">
      <c r="A741" s="469">
        <v>10</v>
      </c>
      <c r="B741" s="149" t="s">
        <v>2249</v>
      </c>
      <c r="C741" s="1060" t="s">
        <v>6163</v>
      </c>
      <c r="D741" s="55" t="s">
        <v>6061</v>
      </c>
      <c r="E741" s="55">
        <v>285600</v>
      </c>
      <c r="F741" s="55" t="s">
        <v>6980</v>
      </c>
      <c r="G741" s="171">
        <v>43470</v>
      </c>
      <c r="H741" s="1074">
        <v>43481</v>
      </c>
      <c r="I741" s="48">
        <f ca="1" t="shared" si="7"/>
        <v>423</v>
      </c>
      <c r="J741" s="688" t="s">
        <v>6978</v>
      </c>
      <c r="K741" s="863"/>
      <c r="L741" s="339">
        <v>43494</v>
      </c>
      <c r="M741" s="166" t="s">
        <v>52</v>
      </c>
      <c r="N741" s="450" t="s">
        <v>6981</v>
      </c>
      <c r="O741" s="81" t="s">
        <v>17</v>
      </c>
      <c r="P741" s="52" t="s">
        <v>2767</v>
      </c>
      <c r="Q741" s="447">
        <v>43499</v>
      </c>
      <c r="R741" s="121">
        <v>43507</v>
      </c>
      <c r="S741" s="52">
        <f ca="1" t="shared" si="8"/>
        <v>397</v>
      </c>
      <c r="T741" s="277" t="s">
        <v>106</v>
      </c>
      <c r="U741" s="1058" t="s">
        <v>3654</v>
      </c>
    </row>
    <row r="742" s="795" customFormat="1" ht="23.1" customHeight="1" spans="1:21">
      <c r="A742" s="469">
        <v>3</v>
      </c>
      <c r="B742" s="149" t="s">
        <v>2249</v>
      </c>
      <c r="C742" s="1075" t="s">
        <v>6894</v>
      </c>
      <c r="D742" s="55" t="s">
        <v>6061</v>
      </c>
      <c r="E742" s="55">
        <v>265600</v>
      </c>
      <c r="F742" s="43" t="s">
        <v>6982</v>
      </c>
      <c r="G742" s="171">
        <v>43470</v>
      </c>
      <c r="H742" s="1074">
        <v>43482</v>
      </c>
      <c r="I742" s="48">
        <f ca="1" t="shared" si="7"/>
        <v>422</v>
      </c>
      <c r="J742" s="688" t="s">
        <v>6978</v>
      </c>
      <c r="K742" s="863"/>
      <c r="L742" s="339">
        <v>43494</v>
      </c>
      <c r="M742" s="166" t="s">
        <v>52</v>
      </c>
      <c r="N742" s="478" t="s">
        <v>6983</v>
      </c>
      <c r="O742" s="70" t="s">
        <v>45</v>
      </c>
      <c r="P742" s="478" t="s">
        <v>59</v>
      </c>
      <c r="Q742" s="452">
        <v>43524</v>
      </c>
      <c r="R742" s="171">
        <v>43524</v>
      </c>
      <c r="S742" s="48">
        <f ca="1" t="shared" si="8"/>
        <v>380</v>
      </c>
      <c r="T742" s="863" t="s">
        <v>106</v>
      </c>
      <c r="U742" s="1058"/>
    </row>
    <row r="743" s="795" customFormat="1" ht="23.1" customHeight="1" spans="1:21">
      <c r="A743" s="469">
        <v>1</v>
      </c>
      <c r="B743" s="149" t="s">
        <v>2249</v>
      </c>
      <c r="C743" s="1075" t="s">
        <v>6894</v>
      </c>
      <c r="D743" s="55" t="s">
        <v>6061</v>
      </c>
      <c r="E743" s="55">
        <v>265600</v>
      </c>
      <c r="F743" s="43" t="s">
        <v>6984</v>
      </c>
      <c r="G743" s="171">
        <v>43470</v>
      </c>
      <c r="H743" s="1074">
        <v>43482</v>
      </c>
      <c r="I743" s="48">
        <f ca="1" t="shared" si="7"/>
        <v>422</v>
      </c>
      <c r="J743" s="688" t="s">
        <v>6978</v>
      </c>
      <c r="K743" s="863"/>
      <c r="L743" s="339">
        <v>43494</v>
      </c>
      <c r="M743" s="166" t="s">
        <v>52</v>
      </c>
      <c r="N743" s="478" t="s">
        <v>6985</v>
      </c>
      <c r="O743" s="70" t="s">
        <v>88</v>
      </c>
      <c r="P743" s="48" t="s">
        <v>89</v>
      </c>
      <c r="Q743" s="452">
        <v>43515</v>
      </c>
      <c r="R743" s="171">
        <v>43515</v>
      </c>
      <c r="S743" s="48">
        <f ca="1" t="shared" si="8"/>
        <v>389</v>
      </c>
      <c r="T743" s="242" t="s">
        <v>47</v>
      </c>
      <c r="U743" s="1058" t="s">
        <v>6986</v>
      </c>
    </row>
    <row r="744" s="795" customFormat="1" ht="23.1" customHeight="1" spans="1:21">
      <c r="A744" s="469">
        <v>3</v>
      </c>
      <c r="B744" s="149" t="s">
        <v>2249</v>
      </c>
      <c r="C744" s="1075" t="s">
        <v>6894</v>
      </c>
      <c r="D744" s="55" t="s">
        <v>6061</v>
      </c>
      <c r="E744" s="55">
        <v>265600</v>
      </c>
      <c r="F744" s="43" t="s">
        <v>6987</v>
      </c>
      <c r="G744" s="171">
        <v>43470</v>
      </c>
      <c r="H744" s="1074">
        <v>43482</v>
      </c>
      <c r="I744" s="48">
        <f ca="1" t="shared" si="7"/>
        <v>422</v>
      </c>
      <c r="J744" s="688" t="s">
        <v>6978</v>
      </c>
      <c r="K744" s="863"/>
      <c r="L744" s="339">
        <v>43494</v>
      </c>
      <c r="M744" s="166" t="s">
        <v>52</v>
      </c>
      <c r="N744" s="478" t="s">
        <v>6988</v>
      </c>
      <c r="O744" s="70" t="s">
        <v>912</v>
      </c>
      <c r="P744" s="48" t="s">
        <v>2767</v>
      </c>
      <c r="Q744" s="452">
        <v>43519</v>
      </c>
      <c r="R744" s="171">
        <v>43519</v>
      </c>
      <c r="S744" s="48">
        <f ca="1" t="shared" si="8"/>
        <v>385</v>
      </c>
      <c r="T744" s="242" t="s">
        <v>47</v>
      </c>
      <c r="U744" s="1058"/>
    </row>
    <row r="745" s="795" customFormat="1" ht="23.1" customHeight="1" spans="1:21">
      <c r="A745" s="469">
        <v>1</v>
      </c>
      <c r="B745" s="149" t="s">
        <v>2249</v>
      </c>
      <c r="C745" s="1075" t="s">
        <v>6894</v>
      </c>
      <c r="D745" s="55" t="s">
        <v>6061</v>
      </c>
      <c r="E745" s="55">
        <v>265600</v>
      </c>
      <c r="F745" s="43" t="s">
        <v>6989</v>
      </c>
      <c r="G745" s="171">
        <v>43470</v>
      </c>
      <c r="H745" s="1074">
        <v>43482</v>
      </c>
      <c r="I745" s="48">
        <f ca="1" t="shared" si="7"/>
        <v>422</v>
      </c>
      <c r="J745" s="688" t="s">
        <v>6978</v>
      </c>
      <c r="K745" s="863"/>
      <c r="L745" s="339">
        <v>43494</v>
      </c>
      <c r="M745" s="166" t="s">
        <v>52</v>
      </c>
      <c r="N745" s="478" t="s">
        <v>6990</v>
      </c>
      <c r="O745" s="70" t="s">
        <v>698</v>
      </c>
      <c r="P745" s="48" t="s">
        <v>2767</v>
      </c>
      <c r="Q745" s="452">
        <v>43517</v>
      </c>
      <c r="R745" s="171">
        <v>43517</v>
      </c>
      <c r="S745" s="48">
        <f ca="1" t="shared" si="8"/>
        <v>387</v>
      </c>
      <c r="T745" s="242" t="s">
        <v>47</v>
      </c>
      <c r="U745" s="1058" t="s">
        <v>1569</v>
      </c>
    </row>
    <row r="746" s="795" customFormat="1" ht="23.1" customHeight="1" spans="1:21">
      <c r="A746" s="469">
        <v>11</v>
      </c>
      <c r="B746" s="149" t="s">
        <v>2249</v>
      </c>
      <c r="C746" s="1026" t="s">
        <v>6163</v>
      </c>
      <c r="D746" s="55" t="s">
        <v>6061</v>
      </c>
      <c r="E746" s="55">
        <v>285600</v>
      </c>
      <c r="F746" s="43" t="s">
        <v>6991</v>
      </c>
      <c r="G746" s="171">
        <v>43470</v>
      </c>
      <c r="H746" s="1074">
        <v>43482</v>
      </c>
      <c r="I746" s="48">
        <f ca="1" t="shared" si="7"/>
        <v>422</v>
      </c>
      <c r="J746" s="688" t="s">
        <v>6978</v>
      </c>
      <c r="K746" s="863"/>
      <c r="L746" s="339">
        <v>43523</v>
      </c>
      <c r="M746" s="166" t="s">
        <v>52</v>
      </c>
      <c r="N746" s="478" t="s">
        <v>6992</v>
      </c>
      <c r="O746" s="70" t="s">
        <v>109</v>
      </c>
      <c r="P746" s="48" t="s">
        <v>89</v>
      </c>
      <c r="Q746" s="452">
        <v>43522</v>
      </c>
      <c r="R746" s="171">
        <v>43523</v>
      </c>
      <c r="S746" s="48">
        <f ca="1" t="shared" si="8"/>
        <v>381</v>
      </c>
      <c r="T746" s="242" t="s">
        <v>47</v>
      </c>
      <c r="U746" s="1058" t="s">
        <v>2539</v>
      </c>
    </row>
    <row r="747" s="795" customFormat="1" ht="23.1" customHeight="1" spans="1:21">
      <c r="A747" s="469">
        <v>11</v>
      </c>
      <c r="B747" s="149" t="s">
        <v>2249</v>
      </c>
      <c r="C747" s="1026" t="s">
        <v>6163</v>
      </c>
      <c r="D747" s="55" t="s">
        <v>6061</v>
      </c>
      <c r="E747" s="55">
        <v>285600</v>
      </c>
      <c r="F747" s="1421" t="s">
        <v>6993</v>
      </c>
      <c r="G747" s="171">
        <v>43516</v>
      </c>
      <c r="H747" s="1074">
        <v>43530</v>
      </c>
      <c r="I747" s="48">
        <f ca="1" t="shared" si="7"/>
        <v>374</v>
      </c>
      <c r="J747" s="688" t="s">
        <v>6978</v>
      </c>
      <c r="K747" s="863"/>
      <c r="L747" s="339">
        <v>43535</v>
      </c>
      <c r="M747" s="166"/>
      <c r="N747" s="478" t="s">
        <v>6994</v>
      </c>
      <c r="O747" s="70" t="s">
        <v>225</v>
      </c>
      <c r="P747" s="48" t="s">
        <v>84</v>
      </c>
      <c r="Q747" s="452">
        <v>43526</v>
      </c>
      <c r="R747" s="171">
        <v>43527</v>
      </c>
      <c r="S747" s="48">
        <f ca="1" t="shared" si="8"/>
        <v>377</v>
      </c>
      <c r="T747" s="242" t="s">
        <v>47</v>
      </c>
      <c r="U747" s="1058" t="s">
        <v>3708</v>
      </c>
    </row>
    <row r="748" s="795" customFormat="1" ht="23.1" customHeight="1" spans="1:21">
      <c r="A748" s="469">
        <v>1</v>
      </c>
      <c r="B748" s="149" t="s">
        <v>2249</v>
      </c>
      <c r="C748" s="1075" t="s">
        <v>6894</v>
      </c>
      <c r="D748" s="55" t="s">
        <v>6061</v>
      </c>
      <c r="E748" s="55">
        <v>265600</v>
      </c>
      <c r="F748" s="43" t="s">
        <v>6995</v>
      </c>
      <c r="G748" s="171">
        <v>43470</v>
      </c>
      <c r="H748" s="1074">
        <v>43482</v>
      </c>
      <c r="I748" s="48">
        <f ca="1" t="shared" si="7"/>
        <v>422</v>
      </c>
      <c r="J748" s="688" t="s">
        <v>6978</v>
      </c>
      <c r="K748" s="863"/>
      <c r="L748" s="339">
        <v>43523</v>
      </c>
      <c r="M748" s="166" t="s">
        <v>52</v>
      </c>
      <c r="N748" s="478" t="s">
        <v>6996</v>
      </c>
      <c r="O748" s="70" t="s">
        <v>17</v>
      </c>
      <c r="P748" s="48" t="s">
        <v>2767</v>
      </c>
      <c r="Q748" s="452">
        <v>43526</v>
      </c>
      <c r="R748" s="171">
        <v>43527</v>
      </c>
      <c r="S748" s="48">
        <f ca="1" t="shared" si="8"/>
        <v>377</v>
      </c>
      <c r="T748" s="242" t="s">
        <v>47</v>
      </c>
      <c r="U748" s="1058" t="s">
        <v>6997</v>
      </c>
    </row>
    <row r="749" s="795" customFormat="1" ht="23.1" customHeight="1" spans="1:21">
      <c r="A749" s="469">
        <v>10</v>
      </c>
      <c r="B749" s="149" t="s">
        <v>2249</v>
      </c>
      <c r="C749" s="1089" t="s">
        <v>6163</v>
      </c>
      <c r="D749" s="55" t="s">
        <v>6061</v>
      </c>
      <c r="E749" s="55">
        <v>285600</v>
      </c>
      <c r="F749" s="43" t="s">
        <v>6998</v>
      </c>
      <c r="G749" s="171">
        <v>43470</v>
      </c>
      <c r="H749" s="1074">
        <v>43481</v>
      </c>
      <c r="I749" s="48">
        <f ca="1" t="shared" si="7"/>
        <v>423</v>
      </c>
      <c r="J749" s="688" t="s">
        <v>6978</v>
      </c>
      <c r="K749" s="863"/>
      <c r="L749" s="339">
        <v>43494</v>
      </c>
      <c r="M749" s="166" t="s">
        <v>52</v>
      </c>
      <c r="N749" s="478" t="s">
        <v>6999</v>
      </c>
      <c r="O749" s="70" t="s">
        <v>45</v>
      </c>
      <c r="P749" s="48" t="s">
        <v>59</v>
      </c>
      <c r="Q749" s="452">
        <v>43527</v>
      </c>
      <c r="R749" s="171">
        <v>43528</v>
      </c>
      <c r="S749" s="48">
        <f ca="1" t="shared" si="8"/>
        <v>376</v>
      </c>
      <c r="T749" s="242" t="s">
        <v>47</v>
      </c>
      <c r="U749" s="1058" t="s">
        <v>1591</v>
      </c>
    </row>
    <row r="750" s="795" customFormat="1" ht="23.1" customHeight="1" spans="1:21">
      <c r="A750" s="469">
        <v>7</v>
      </c>
      <c r="B750" s="149" t="s">
        <v>2249</v>
      </c>
      <c r="C750" s="1075" t="s">
        <v>7000</v>
      </c>
      <c r="D750" s="940" t="s">
        <v>6124</v>
      </c>
      <c r="E750" s="940">
        <v>260000</v>
      </c>
      <c r="F750" s="1421" t="s">
        <v>7001</v>
      </c>
      <c r="G750" s="1563">
        <v>43533</v>
      </c>
      <c r="H750" s="1564">
        <v>43542</v>
      </c>
      <c r="I750" s="48">
        <f ca="1" t="shared" si="7"/>
        <v>362</v>
      </c>
      <c r="J750" s="688" t="s">
        <v>6978</v>
      </c>
      <c r="K750" s="863"/>
      <c r="L750" s="339">
        <v>43551</v>
      </c>
      <c r="M750" s="166"/>
      <c r="N750" s="478" t="s">
        <v>7002</v>
      </c>
      <c r="O750" s="70" t="s">
        <v>171</v>
      </c>
      <c r="P750" s="48" t="s">
        <v>59</v>
      </c>
      <c r="Q750" s="452">
        <v>43540</v>
      </c>
      <c r="R750" s="171">
        <v>43541</v>
      </c>
      <c r="S750" s="48">
        <f ca="1" t="shared" si="8"/>
        <v>363</v>
      </c>
      <c r="T750" s="242" t="s">
        <v>47</v>
      </c>
      <c r="U750" s="1058" t="s">
        <v>878</v>
      </c>
    </row>
    <row r="751" s="795" customFormat="1" ht="23.1" customHeight="1" spans="1:22">
      <c r="A751" s="469">
        <v>2</v>
      </c>
      <c r="B751" s="149" t="s">
        <v>2249</v>
      </c>
      <c r="C751" s="1075" t="s">
        <v>7000</v>
      </c>
      <c r="D751" s="55" t="s">
        <v>7003</v>
      </c>
      <c r="E751" s="55">
        <v>260000</v>
      </c>
      <c r="F751" s="1421" t="s">
        <v>7004</v>
      </c>
      <c r="G751" s="171">
        <v>43516</v>
      </c>
      <c r="H751" s="1074">
        <v>43530</v>
      </c>
      <c r="I751" s="48">
        <f ca="1" t="shared" ref="I751:I758" si="9">TODAY()-H751</f>
        <v>374</v>
      </c>
      <c r="J751" s="688" t="s">
        <v>6978</v>
      </c>
      <c r="K751" s="863"/>
      <c r="L751" s="339">
        <v>43523</v>
      </c>
      <c r="M751" s="166"/>
      <c r="N751" s="478" t="s">
        <v>7005</v>
      </c>
      <c r="O751" s="70" t="s">
        <v>171</v>
      </c>
      <c r="P751" s="48" t="s">
        <v>59</v>
      </c>
      <c r="Q751" s="452">
        <v>43538</v>
      </c>
      <c r="R751" s="171">
        <v>43538</v>
      </c>
      <c r="S751" s="48">
        <f ca="1" t="shared" ref="S751:S758" si="10">TODAY()-R751</f>
        <v>366</v>
      </c>
      <c r="T751" s="242" t="s">
        <v>47</v>
      </c>
      <c r="U751" s="1058" t="s">
        <v>890</v>
      </c>
      <c r="V751" s="389" t="s">
        <v>2575</v>
      </c>
    </row>
    <row r="752" s="795" customFormat="1" ht="23.1" customHeight="1" spans="1:21">
      <c r="A752" s="469">
        <v>3</v>
      </c>
      <c r="B752" s="149" t="s">
        <v>2249</v>
      </c>
      <c r="C752" s="1075" t="s">
        <v>7000</v>
      </c>
      <c r="D752" s="940" t="s">
        <v>6061</v>
      </c>
      <c r="E752" s="55">
        <v>260000</v>
      </c>
      <c r="F752" s="1421" t="s">
        <v>7006</v>
      </c>
      <c r="G752" s="1563">
        <v>43533</v>
      </c>
      <c r="H752" s="1564">
        <v>43542</v>
      </c>
      <c r="I752" s="1568">
        <f ca="1" t="shared" si="9"/>
        <v>362</v>
      </c>
      <c r="J752" s="688" t="s">
        <v>6978</v>
      </c>
      <c r="K752" s="863"/>
      <c r="L752" s="339">
        <v>43552</v>
      </c>
      <c r="M752" s="166"/>
      <c r="N752" s="478" t="s">
        <v>7007</v>
      </c>
      <c r="O752" s="70" t="s">
        <v>1898</v>
      </c>
      <c r="P752" s="48" t="s">
        <v>89</v>
      </c>
      <c r="Q752" s="452">
        <v>43547</v>
      </c>
      <c r="R752" s="171">
        <v>43547</v>
      </c>
      <c r="S752" s="48">
        <f ca="1" t="shared" si="10"/>
        <v>357</v>
      </c>
      <c r="T752" s="242" t="s">
        <v>47</v>
      </c>
      <c r="U752" s="1058" t="s">
        <v>2570</v>
      </c>
    </row>
    <row r="753" s="795" customFormat="1" ht="23.1" customHeight="1" spans="1:22">
      <c r="A753" s="469">
        <v>1</v>
      </c>
      <c r="B753" s="149" t="s">
        <v>2249</v>
      </c>
      <c r="C753" s="1075" t="s">
        <v>6894</v>
      </c>
      <c r="D753" s="55" t="s">
        <v>6238</v>
      </c>
      <c r="E753" s="55">
        <v>265600</v>
      </c>
      <c r="F753" s="43" t="s">
        <v>7008</v>
      </c>
      <c r="G753" s="171">
        <v>43470</v>
      </c>
      <c r="H753" s="1074">
        <v>43481</v>
      </c>
      <c r="I753" s="48">
        <f ca="1" t="shared" si="9"/>
        <v>423</v>
      </c>
      <c r="J753" s="688" t="s">
        <v>6978</v>
      </c>
      <c r="K753" s="863"/>
      <c r="L753" s="339">
        <v>43523</v>
      </c>
      <c r="M753" s="166" t="s">
        <v>52</v>
      </c>
      <c r="N753" s="327" t="s">
        <v>7009</v>
      </c>
      <c r="O753" s="81" t="s">
        <v>225</v>
      </c>
      <c r="P753" s="52" t="s">
        <v>84</v>
      </c>
      <c r="Q753" s="452">
        <v>43534</v>
      </c>
      <c r="R753" s="171">
        <v>43543</v>
      </c>
      <c r="S753" s="48">
        <f ca="1" t="shared" si="10"/>
        <v>361</v>
      </c>
      <c r="T753" s="327" t="s">
        <v>106</v>
      </c>
      <c r="U753" s="1058" t="s">
        <v>2570</v>
      </c>
      <c r="V753" s="389" t="s">
        <v>2575</v>
      </c>
    </row>
    <row r="754" s="795" customFormat="1" ht="23.1" customHeight="1" spans="1:21">
      <c r="A754" s="469">
        <v>6</v>
      </c>
      <c r="B754" s="149" t="s">
        <v>2249</v>
      </c>
      <c r="C754" s="1075" t="s">
        <v>6163</v>
      </c>
      <c r="D754" s="940" t="s">
        <v>6238</v>
      </c>
      <c r="E754" s="940">
        <v>285600</v>
      </c>
      <c r="F754" s="1421" t="s">
        <v>7010</v>
      </c>
      <c r="G754" s="1563">
        <v>43470</v>
      </c>
      <c r="H754" s="1564">
        <v>43482</v>
      </c>
      <c r="I754" s="48">
        <f ca="1" t="shared" si="9"/>
        <v>422</v>
      </c>
      <c r="J754" s="688" t="s">
        <v>6978</v>
      </c>
      <c r="K754" s="863"/>
      <c r="L754" s="339">
        <v>43552</v>
      </c>
      <c r="M754" s="166" t="s">
        <v>52</v>
      </c>
      <c r="N754" s="478" t="s">
        <v>7011</v>
      </c>
      <c r="O754" s="70" t="s">
        <v>1898</v>
      </c>
      <c r="P754" s="48" t="s">
        <v>89</v>
      </c>
      <c r="Q754" s="452">
        <v>43548</v>
      </c>
      <c r="R754" s="171">
        <v>43549</v>
      </c>
      <c r="S754" s="48">
        <f ca="1" t="shared" si="10"/>
        <v>355</v>
      </c>
      <c r="T754" s="242" t="s">
        <v>47</v>
      </c>
      <c r="U754" s="1058" t="s">
        <v>7012</v>
      </c>
    </row>
    <row r="755" s="795" customFormat="1" ht="23.1" customHeight="1" spans="1:22">
      <c r="A755" s="469">
        <v>1</v>
      </c>
      <c r="B755" s="149" t="s">
        <v>2249</v>
      </c>
      <c r="C755" s="1075" t="s">
        <v>7000</v>
      </c>
      <c r="D755" s="940" t="s">
        <v>6061</v>
      </c>
      <c r="E755" s="55">
        <v>260000</v>
      </c>
      <c r="F755" s="1421" t="s">
        <v>7013</v>
      </c>
      <c r="G755" s="1563">
        <v>43533</v>
      </c>
      <c r="H755" s="1564">
        <v>43542</v>
      </c>
      <c r="I755" s="48">
        <f ca="1" t="shared" si="9"/>
        <v>362</v>
      </c>
      <c r="J755" s="688" t="s">
        <v>6978</v>
      </c>
      <c r="K755" s="863"/>
      <c r="L755" s="339">
        <v>43552</v>
      </c>
      <c r="M755" s="166"/>
      <c r="N755" s="478" t="s">
        <v>7014</v>
      </c>
      <c r="O755" s="70" t="s">
        <v>45</v>
      </c>
      <c r="P755" s="48" t="s">
        <v>59</v>
      </c>
      <c r="Q755" s="452">
        <v>43555</v>
      </c>
      <c r="R755" s="171">
        <v>43555</v>
      </c>
      <c r="S755" s="48">
        <f ca="1" t="shared" si="10"/>
        <v>349</v>
      </c>
      <c r="T755" s="242" t="s">
        <v>47</v>
      </c>
      <c r="U755" s="1058" t="s">
        <v>3754</v>
      </c>
      <c r="V755" s="1117" t="s">
        <v>7015</v>
      </c>
    </row>
    <row r="756" s="795" customFormat="1" ht="23.1" customHeight="1" spans="1:22">
      <c r="A756" s="469">
        <v>1</v>
      </c>
      <c r="B756" s="149" t="s">
        <v>2249</v>
      </c>
      <c r="C756" s="1075" t="s">
        <v>7000</v>
      </c>
      <c r="D756" s="940" t="s">
        <v>6061</v>
      </c>
      <c r="E756" s="55">
        <v>260000</v>
      </c>
      <c r="F756" s="1421" t="s">
        <v>7016</v>
      </c>
      <c r="G756" s="1563">
        <v>43533</v>
      </c>
      <c r="H756" s="1564">
        <v>43542</v>
      </c>
      <c r="I756" s="48">
        <f ca="1" t="shared" si="9"/>
        <v>362</v>
      </c>
      <c r="J756" s="688" t="s">
        <v>6978</v>
      </c>
      <c r="K756" s="863"/>
      <c r="L756" s="339">
        <v>43552</v>
      </c>
      <c r="M756" s="166"/>
      <c r="N756" s="478" t="s">
        <v>7017</v>
      </c>
      <c r="O756" s="70" t="s">
        <v>45</v>
      </c>
      <c r="P756" s="48" t="s">
        <v>59</v>
      </c>
      <c r="Q756" s="452">
        <v>43569</v>
      </c>
      <c r="R756" s="171">
        <v>43569</v>
      </c>
      <c r="S756" s="48">
        <f ca="1" t="shared" si="10"/>
        <v>335</v>
      </c>
      <c r="T756" s="242" t="s">
        <v>47</v>
      </c>
      <c r="U756" s="1058" t="s">
        <v>1655</v>
      </c>
      <c r="V756" s="1257" t="s">
        <v>2603</v>
      </c>
    </row>
    <row r="757" s="795" customFormat="1" ht="23.1" customHeight="1" spans="1:21">
      <c r="A757" s="469">
        <v>6</v>
      </c>
      <c r="B757" s="149" t="s">
        <v>2249</v>
      </c>
      <c r="C757" s="1075" t="s">
        <v>7018</v>
      </c>
      <c r="D757" s="940" t="s">
        <v>6061</v>
      </c>
      <c r="E757" s="940">
        <v>279800</v>
      </c>
      <c r="F757" s="1421" t="s">
        <v>7019</v>
      </c>
      <c r="G757" s="1563">
        <v>43538</v>
      </c>
      <c r="H757" s="1564">
        <v>43553</v>
      </c>
      <c r="I757" s="48">
        <f ca="1" t="shared" si="9"/>
        <v>351</v>
      </c>
      <c r="J757" s="688" t="s">
        <v>6978</v>
      </c>
      <c r="K757" s="863"/>
      <c r="L757" s="339">
        <v>43613</v>
      </c>
      <c r="M757" s="166"/>
      <c r="N757" s="478" t="s">
        <v>7020</v>
      </c>
      <c r="O757" s="70" t="s">
        <v>1898</v>
      </c>
      <c r="P757" s="48" t="s">
        <v>89</v>
      </c>
      <c r="Q757" s="452">
        <v>43576</v>
      </c>
      <c r="R757" s="171">
        <v>43576</v>
      </c>
      <c r="S757" s="48">
        <f ca="1" t="shared" si="10"/>
        <v>328</v>
      </c>
      <c r="T757" s="242" t="s">
        <v>106</v>
      </c>
      <c r="U757" s="1058" t="s">
        <v>7021</v>
      </c>
    </row>
    <row r="758" s="795" customFormat="1" ht="23.1" customHeight="1" spans="1:22">
      <c r="A758" s="469">
        <v>4</v>
      </c>
      <c r="B758" s="149" t="s">
        <v>2249</v>
      </c>
      <c r="C758" s="1075" t="s">
        <v>7022</v>
      </c>
      <c r="D758" s="55" t="s">
        <v>6739</v>
      </c>
      <c r="E758" s="55">
        <v>282800</v>
      </c>
      <c r="F758" s="1565" t="s">
        <v>7023</v>
      </c>
      <c r="G758" s="171">
        <v>43549</v>
      </c>
      <c r="H758" s="1074">
        <v>43570</v>
      </c>
      <c r="I758" s="48">
        <f ca="1" t="shared" si="9"/>
        <v>334</v>
      </c>
      <c r="J758" s="688" t="s">
        <v>7024</v>
      </c>
      <c r="K758" s="863"/>
      <c r="L758" s="339">
        <v>43552</v>
      </c>
      <c r="M758" s="166" t="s">
        <v>52</v>
      </c>
      <c r="N758" s="354" t="s">
        <v>7025</v>
      </c>
      <c r="O758" s="70" t="s">
        <v>122</v>
      </c>
      <c r="P758" s="48" t="s">
        <v>84</v>
      </c>
      <c r="Q758" s="452">
        <v>43568</v>
      </c>
      <c r="R758" s="452">
        <v>43568</v>
      </c>
      <c r="S758" s="48">
        <f ca="1" t="shared" si="10"/>
        <v>336</v>
      </c>
      <c r="T758" s="242" t="s">
        <v>47</v>
      </c>
      <c r="U758" s="1058" t="s">
        <v>7026</v>
      </c>
      <c r="V758" s="1257" t="s">
        <v>2603</v>
      </c>
    </row>
    <row r="759" s="795" customFormat="1" ht="23.1" customHeight="1" spans="1:21">
      <c r="A759" s="469">
        <v>1</v>
      </c>
      <c r="B759" s="149" t="s">
        <v>2249</v>
      </c>
      <c r="C759" s="1075" t="s">
        <v>7000</v>
      </c>
      <c r="D759" s="55" t="s">
        <v>6515</v>
      </c>
      <c r="E759" s="55">
        <v>260000</v>
      </c>
      <c r="F759" s="1565" t="s">
        <v>7027</v>
      </c>
      <c r="G759" s="171">
        <v>43573</v>
      </c>
      <c r="H759" s="1074">
        <v>43579</v>
      </c>
      <c r="I759" s="48">
        <f ca="1" t="shared" ref="I759:I794" si="11">TODAY()-H759</f>
        <v>325</v>
      </c>
      <c r="J759" s="688" t="s">
        <v>78</v>
      </c>
      <c r="K759" s="863"/>
      <c r="L759" s="339">
        <v>43613</v>
      </c>
      <c r="M759" s="166"/>
      <c r="N759" s="354" t="s">
        <v>7028</v>
      </c>
      <c r="O759" s="70" t="s">
        <v>225</v>
      </c>
      <c r="P759" s="48" t="s">
        <v>84</v>
      </c>
      <c r="Q759" s="452">
        <v>43575</v>
      </c>
      <c r="R759" s="452">
        <v>43575</v>
      </c>
      <c r="S759" s="48">
        <f ca="1" t="shared" ref="S759:S794" si="12">TODAY()-R759</f>
        <v>329</v>
      </c>
      <c r="T759" s="277" t="s">
        <v>106</v>
      </c>
      <c r="U759" s="1057" t="s">
        <v>7029</v>
      </c>
    </row>
    <row r="760" s="795" customFormat="1" ht="23.1" customHeight="1" spans="1:21">
      <c r="A760" s="469">
        <v>1</v>
      </c>
      <c r="B760" s="149" t="s">
        <v>2249</v>
      </c>
      <c r="C760" s="1075" t="s">
        <v>6163</v>
      </c>
      <c r="D760" s="940" t="s">
        <v>6061</v>
      </c>
      <c r="E760" s="940">
        <v>265500</v>
      </c>
      <c r="F760" s="1421" t="s">
        <v>7030</v>
      </c>
      <c r="G760" s="1563">
        <v>43536</v>
      </c>
      <c r="H760" s="1564">
        <v>43554</v>
      </c>
      <c r="I760" s="48">
        <f ca="1" t="shared" si="11"/>
        <v>350</v>
      </c>
      <c r="J760" s="688" t="s">
        <v>7024</v>
      </c>
      <c r="K760" s="863"/>
      <c r="L760" s="339">
        <v>43613</v>
      </c>
      <c r="M760" s="166"/>
      <c r="N760" s="478" t="s">
        <v>7031</v>
      </c>
      <c r="O760" s="70" t="s">
        <v>225</v>
      </c>
      <c r="P760" s="48" t="s">
        <v>84</v>
      </c>
      <c r="Q760" s="452">
        <v>43572</v>
      </c>
      <c r="R760" s="171">
        <v>43572</v>
      </c>
      <c r="S760" s="48">
        <f ca="1" t="shared" si="12"/>
        <v>332</v>
      </c>
      <c r="T760" s="242" t="s">
        <v>106</v>
      </c>
      <c r="U760" s="1058" t="s">
        <v>7029</v>
      </c>
    </row>
    <row r="761" s="795" customFormat="1" ht="23.1" customHeight="1" spans="1:21">
      <c r="A761" s="469">
        <v>1</v>
      </c>
      <c r="B761" s="149" t="s">
        <v>2249</v>
      </c>
      <c r="C761" s="1075" t="s">
        <v>7000</v>
      </c>
      <c r="D761" s="55" t="s">
        <v>6061</v>
      </c>
      <c r="E761" s="55">
        <v>260000</v>
      </c>
      <c r="F761" s="1565" t="s">
        <v>7032</v>
      </c>
      <c r="G761" s="171">
        <v>43545</v>
      </c>
      <c r="H761" s="1074">
        <v>43558</v>
      </c>
      <c r="I761" s="48">
        <f ca="1" t="shared" si="11"/>
        <v>346</v>
      </c>
      <c r="J761" s="688" t="s">
        <v>7024</v>
      </c>
      <c r="K761" s="863"/>
      <c r="L761" s="339">
        <v>43613</v>
      </c>
      <c r="M761" s="166"/>
      <c r="N761" s="354" t="s">
        <v>7033</v>
      </c>
      <c r="O761" s="70" t="s">
        <v>17</v>
      </c>
      <c r="P761" s="48" t="s">
        <v>46</v>
      </c>
      <c r="Q761" s="452">
        <v>43534</v>
      </c>
      <c r="R761" s="452">
        <v>43565</v>
      </c>
      <c r="S761" s="48">
        <f ca="1" t="shared" si="12"/>
        <v>339</v>
      </c>
      <c r="T761" s="277" t="s">
        <v>47</v>
      </c>
      <c r="U761" s="1057" t="s">
        <v>7029</v>
      </c>
    </row>
    <row r="762" s="795" customFormat="1" ht="23.1" customHeight="1" spans="1:21">
      <c r="A762" s="469">
        <v>3</v>
      </c>
      <c r="B762" s="149" t="s">
        <v>2249</v>
      </c>
      <c r="C762" s="1075" t="s">
        <v>7018</v>
      </c>
      <c r="D762" s="940" t="s">
        <v>6061</v>
      </c>
      <c r="E762" s="940">
        <v>279800</v>
      </c>
      <c r="F762" s="1421" t="s">
        <v>7034</v>
      </c>
      <c r="G762" s="1563">
        <v>43538</v>
      </c>
      <c r="H762" s="1564">
        <v>43553</v>
      </c>
      <c r="I762" s="48">
        <f ca="1" t="shared" si="11"/>
        <v>351</v>
      </c>
      <c r="J762" s="688" t="s">
        <v>6978</v>
      </c>
      <c r="K762" s="863"/>
      <c r="L762" s="339">
        <v>43613</v>
      </c>
      <c r="M762" s="166"/>
      <c r="N762" s="478" t="s">
        <v>7035</v>
      </c>
      <c r="O762" s="70" t="s">
        <v>105</v>
      </c>
      <c r="P762" s="48" t="s">
        <v>46</v>
      </c>
      <c r="Q762" s="452">
        <v>43589</v>
      </c>
      <c r="R762" s="171">
        <v>43591</v>
      </c>
      <c r="S762" s="48">
        <f ca="1" t="shared" si="12"/>
        <v>313</v>
      </c>
      <c r="T762" s="242" t="s">
        <v>106</v>
      </c>
      <c r="U762" s="1058" t="s">
        <v>2646</v>
      </c>
    </row>
    <row r="763" s="795" customFormat="1" ht="23.1" customHeight="1" spans="1:21">
      <c r="A763" s="469">
        <v>1</v>
      </c>
      <c r="B763" s="149" t="s">
        <v>2249</v>
      </c>
      <c r="C763" s="1075" t="s">
        <v>7018</v>
      </c>
      <c r="D763" s="55" t="s">
        <v>6061</v>
      </c>
      <c r="E763" s="55">
        <v>279800</v>
      </c>
      <c r="F763" s="1565" t="s">
        <v>7036</v>
      </c>
      <c r="G763" s="171">
        <v>43584</v>
      </c>
      <c r="H763" s="1074">
        <v>43593</v>
      </c>
      <c r="I763" s="48">
        <f ca="1" t="shared" si="11"/>
        <v>311</v>
      </c>
      <c r="J763" s="688" t="s">
        <v>1293</v>
      </c>
      <c r="K763" s="863"/>
      <c r="L763" s="339">
        <v>43613</v>
      </c>
      <c r="M763" s="166"/>
      <c r="N763" s="478" t="s">
        <v>7037</v>
      </c>
      <c r="O763" s="70" t="s">
        <v>70</v>
      </c>
      <c r="P763" s="48" t="s">
        <v>59</v>
      </c>
      <c r="Q763" s="452">
        <v>43586</v>
      </c>
      <c r="R763" s="171">
        <v>43586</v>
      </c>
      <c r="S763" s="48">
        <f ca="1" t="shared" si="12"/>
        <v>318</v>
      </c>
      <c r="T763" s="242" t="s">
        <v>47</v>
      </c>
      <c r="U763" s="1058" t="s">
        <v>2667</v>
      </c>
    </row>
    <row r="764" s="795" customFormat="1" ht="23.1" customHeight="1" spans="1:21">
      <c r="A764" s="469">
        <v>1</v>
      </c>
      <c r="B764" s="1223" t="s">
        <v>39</v>
      </c>
      <c r="C764" s="1075" t="s">
        <v>7038</v>
      </c>
      <c r="D764" s="55" t="s">
        <v>415</v>
      </c>
      <c r="E764" s="55">
        <v>301800</v>
      </c>
      <c r="F764" s="1565" t="s">
        <v>7039</v>
      </c>
      <c r="G764" s="171">
        <v>43566</v>
      </c>
      <c r="H764" s="1074">
        <v>43579</v>
      </c>
      <c r="I764" s="48">
        <f ca="1" t="shared" si="11"/>
        <v>325</v>
      </c>
      <c r="J764" s="319" t="s">
        <v>2902</v>
      </c>
      <c r="K764" s="863"/>
      <c r="L764" s="339">
        <v>43601</v>
      </c>
      <c r="M764" s="166"/>
      <c r="N764" s="1277" t="s">
        <v>7040</v>
      </c>
      <c r="O764" s="1277" t="s">
        <v>83</v>
      </c>
      <c r="P764" s="1249" t="s">
        <v>84</v>
      </c>
      <c r="Q764" s="452">
        <v>43588</v>
      </c>
      <c r="R764" s="171">
        <v>43589</v>
      </c>
      <c r="S764" s="48">
        <f ca="1" t="shared" si="12"/>
        <v>315</v>
      </c>
      <c r="T764" s="242" t="s">
        <v>47</v>
      </c>
      <c r="U764" s="1058" t="s">
        <v>7041</v>
      </c>
    </row>
    <row r="765" s="795" customFormat="1" ht="23.1" customHeight="1" spans="1:21">
      <c r="A765" s="469">
        <v>1</v>
      </c>
      <c r="B765" s="149" t="s">
        <v>2249</v>
      </c>
      <c r="C765" s="1075" t="s">
        <v>7000</v>
      </c>
      <c r="D765" s="55" t="s">
        <v>7003</v>
      </c>
      <c r="E765" s="55">
        <v>260000</v>
      </c>
      <c r="F765" s="1565" t="s">
        <v>7042</v>
      </c>
      <c r="G765" s="171">
        <v>43584</v>
      </c>
      <c r="H765" s="1074">
        <v>43597</v>
      </c>
      <c r="I765" s="48">
        <f ca="1" t="shared" si="11"/>
        <v>307</v>
      </c>
      <c r="J765" s="688" t="s">
        <v>1293</v>
      </c>
      <c r="K765" s="863"/>
      <c r="L765" s="339">
        <v>43613</v>
      </c>
      <c r="M765" s="166"/>
      <c r="N765" s="1247" t="s">
        <v>7043</v>
      </c>
      <c r="O765" s="1248" t="s">
        <v>171</v>
      </c>
      <c r="P765" s="1249" t="s">
        <v>59</v>
      </c>
      <c r="Q765" s="452">
        <v>43575</v>
      </c>
      <c r="R765" s="171">
        <v>43584</v>
      </c>
      <c r="S765" s="48">
        <f ca="1" t="shared" si="12"/>
        <v>320</v>
      </c>
      <c r="T765" s="277" t="s">
        <v>47</v>
      </c>
      <c r="U765" s="1058"/>
    </row>
    <row r="766" s="795" customFormat="1" ht="23.1" customHeight="1" spans="1:21">
      <c r="A766" s="469">
        <v>3</v>
      </c>
      <c r="B766" s="149" t="s">
        <v>2249</v>
      </c>
      <c r="C766" s="1075" t="s">
        <v>7018</v>
      </c>
      <c r="D766" s="207" t="s">
        <v>6061</v>
      </c>
      <c r="E766" s="207">
        <v>279800</v>
      </c>
      <c r="F766" s="1566" t="s">
        <v>7044</v>
      </c>
      <c r="G766" s="1401">
        <v>43573</v>
      </c>
      <c r="H766" s="1074">
        <v>43586</v>
      </c>
      <c r="I766" s="48">
        <f ca="1" t="shared" si="11"/>
        <v>318</v>
      </c>
      <c r="J766" s="688" t="s">
        <v>1293</v>
      </c>
      <c r="K766" s="863"/>
      <c r="L766" s="339">
        <v>43613</v>
      </c>
      <c r="M766" s="166"/>
      <c r="N766" s="478" t="s">
        <v>1401</v>
      </c>
      <c r="O766" s="70" t="s">
        <v>7045</v>
      </c>
      <c r="P766" s="48" t="s">
        <v>89</v>
      </c>
      <c r="Q766" s="452">
        <v>43584</v>
      </c>
      <c r="R766" s="171">
        <v>43584</v>
      </c>
      <c r="S766" s="48">
        <f ca="1" t="shared" si="12"/>
        <v>320</v>
      </c>
      <c r="T766" s="242" t="s">
        <v>47</v>
      </c>
      <c r="U766" s="1058"/>
    </row>
    <row r="767" s="795" customFormat="1" ht="23.1" customHeight="1" spans="1:22">
      <c r="A767" s="469">
        <v>1</v>
      </c>
      <c r="B767" s="149" t="s">
        <v>2249</v>
      </c>
      <c r="C767" s="1075" t="s">
        <v>7018</v>
      </c>
      <c r="D767" s="940" t="s">
        <v>6061</v>
      </c>
      <c r="E767" s="940">
        <v>279800</v>
      </c>
      <c r="F767" s="1421" t="s">
        <v>7046</v>
      </c>
      <c r="G767" s="1563">
        <v>43470</v>
      </c>
      <c r="H767" s="1564">
        <v>43510</v>
      </c>
      <c r="I767" s="48">
        <f ca="1" t="shared" si="11"/>
        <v>394</v>
      </c>
      <c r="J767" s="688" t="s">
        <v>6978</v>
      </c>
      <c r="K767" s="863" t="s">
        <v>7047</v>
      </c>
      <c r="L767" s="339">
        <v>43523</v>
      </c>
      <c r="M767" s="166" t="s">
        <v>52</v>
      </c>
      <c r="N767" s="478" t="s">
        <v>7048</v>
      </c>
      <c r="O767" s="70" t="s">
        <v>192</v>
      </c>
      <c r="P767" s="48" t="s">
        <v>84</v>
      </c>
      <c r="Q767" s="452">
        <v>43591</v>
      </c>
      <c r="R767" s="171">
        <v>43592</v>
      </c>
      <c r="S767" s="48">
        <f ca="1" t="shared" si="12"/>
        <v>312</v>
      </c>
      <c r="T767" s="277" t="s">
        <v>47</v>
      </c>
      <c r="U767" s="1058" t="s">
        <v>2689</v>
      </c>
      <c r="V767" s="389" t="s">
        <v>3761</v>
      </c>
    </row>
    <row r="768" s="795" customFormat="1" ht="23.1" customHeight="1" spans="1:22">
      <c r="A768" s="469">
        <v>5</v>
      </c>
      <c r="B768" s="1223" t="s">
        <v>39</v>
      </c>
      <c r="C768" s="1075" t="s">
        <v>7049</v>
      </c>
      <c r="D768" s="55" t="s">
        <v>412</v>
      </c>
      <c r="E768" s="1228">
        <v>286800</v>
      </c>
      <c r="F768" s="1565" t="s">
        <v>7050</v>
      </c>
      <c r="G768" s="171">
        <v>43585</v>
      </c>
      <c r="H768" s="1074">
        <v>43593</v>
      </c>
      <c r="I768" s="48">
        <f ca="1" t="shared" si="11"/>
        <v>311</v>
      </c>
      <c r="J768" s="688" t="s">
        <v>78</v>
      </c>
      <c r="K768" s="863"/>
      <c r="L768" s="339">
        <v>43634</v>
      </c>
      <c r="M768" s="166" t="s">
        <v>52</v>
      </c>
      <c r="N768" s="478" t="s">
        <v>7051</v>
      </c>
      <c r="O768" s="70" t="s">
        <v>83</v>
      </c>
      <c r="P768" s="48" t="s">
        <v>84</v>
      </c>
      <c r="Q768" s="452">
        <v>43623</v>
      </c>
      <c r="R768" s="171">
        <v>43623</v>
      </c>
      <c r="S768" s="48">
        <f ca="1" t="shared" si="12"/>
        <v>281</v>
      </c>
      <c r="T768" s="242" t="s">
        <v>47</v>
      </c>
      <c r="U768" s="1058" t="s">
        <v>1063</v>
      </c>
      <c r="V768" s="796"/>
    </row>
    <row r="769" s="795" customFormat="1" ht="23.1" customHeight="1" spans="1:21">
      <c r="A769" s="469">
        <v>9</v>
      </c>
      <c r="B769" s="1223" t="s">
        <v>39</v>
      </c>
      <c r="C769" s="1075" t="s">
        <v>7049</v>
      </c>
      <c r="D769" s="55" t="s">
        <v>7052</v>
      </c>
      <c r="E769" s="1228">
        <v>286800</v>
      </c>
      <c r="F769" s="1565" t="s">
        <v>7053</v>
      </c>
      <c r="G769" s="171">
        <v>43602</v>
      </c>
      <c r="H769" s="1074">
        <v>43609</v>
      </c>
      <c r="I769" s="48">
        <f ca="1" t="shared" si="11"/>
        <v>295</v>
      </c>
      <c r="J769" s="688" t="s">
        <v>78</v>
      </c>
      <c r="K769" s="863"/>
      <c r="L769" s="339">
        <v>43636</v>
      </c>
      <c r="M769" s="166"/>
      <c r="N769" s="478" t="s">
        <v>7054</v>
      </c>
      <c r="O769" s="70" t="s">
        <v>70</v>
      </c>
      <c r="P769" s="48" t="s">
        <v>59</v>
      </c>
      <c r="Q769" s="452">
        <v>43617</v>
      </c>
      <c r="R769" s="171">
        <v>43618</v>
      </c>
      <c r="S769" s="48">
        <f ca="1" t="shared" si="12"/>
        <v>286</v>
      </c>
      <c r="T769" s="242" t="s">
        <v>47</v>
      </c>
      <c r="U769" s="1058" t="s">
        <v>7055</v>
      </c>
    </row>
    <row r="770" s="795" customFormat="1" ht="23.1" customHeight="1" spans="1:22">
      <c r="A770" s="469">
        <v>10</v>
      </c>
      <c r="B770" s="1223" t="s">
        <v>39</v>
      </c>
      <c r="C770" s="1075" t="s">
        <v>7056</v>
      </c>
      <c r="D770" s="55" t="s">
        <v>412</v>
      </c>
      <c r="E770" s="1228">
        <v>301800</v>
      </c>
      <c r="F770" s="1565" t="s">
        <v>7057</v>
      </c>
      <c r="G770" s="171">
        <v>43627</v>
      </c>
      <c r="H770" s="1074">
        <v>43646</v>
      </c>
      <c r="I770" s="52">
        <f ca="1" t="shared" si="11"/>
        <v>258</v>
      </c>
      <c r="J770" s="688" t="s">
        <v>78</v>
      </c>
      <c r="K770" s="863"/>
      <c r="L770" s="1572">
        <v>43643</v>
      </c>
      <c r="M770" s="1573" t="s">
        <v>7058</v>
      </c>
      <c r="N770" s="1242" t="s">
        <v>7059</v>
      </c>
      <c r="O770" s="1246" t="s">
        <v>109</v>
      </c>
      <c r="P770" s="1243" t="s">
        <v>89</v>
      </c>
      <c r="Q770" s="452">
        <v>43636</v>
      </c>
      <c r="R770" s="171">
        <v>43637</v>
      </c>
      <c r="S770" s="48">
        <f ca="1" t="shared" si="12"/>
        <v>267</v>
      </c>
      <c r="T770" s="242" t="s">
        <v>106</v>
      </c>
      <c r="U770" s="1058" t="s">
        <v>7060</v>
      </c>
      <c r="V770" s="1257" t="s">
        <v>2822</v>
      </c>
    </row>
    <row r="771" s="795" customFormat="1" ht="23.1" customHeight="1" spans="1:21">
      <c r="A771" s="469">
        <v>11</v>
      </c>
      <c r="B771" s="1223" t="s">
        <v>39</v>
      </c>
      <c r="C771" s="1075" t="s">
        <v>7061</v>
      </c>
      <c r="D771" s="55" t="s">
        <v>7062</v>
      </c>
      <c r="E771" s="1228">
        <v>286800</v>
      </c>
      <c r="F771" s="1427" t="s">
        <v>7063</v>
      </c>
      <c r="G771" s="171">
        <v>43657</v>
      </c>
      <c r="H771" s="1074">
        <v>43664</v>
      </c>
      <c r="I771" s="52">
        <f ca="1" t="shared" si="11"/>
        <v>240</v>
      </c>
      <c r="J771" s="688" t="s">
        <v>78</v>
      </c>
      <c r="K771" s="863"/>
      <c r="L771" s="339">
        <v>43675</v>
      </c>
      <c r="M771" s="1274" t="s">
        <v>417</v>
      </c>
      <c r="N771" s="1247" t="s">
        <v>7064</v>
      </c>
      <c r="O771" s="1248" t="s">
        <v>114</v>
      </c>
      <c r="P771" s="1249" t="s">
        <v>89</v>
      </c>
      <c r="Q771" s="452">
        <v>43618</v>
      </c>
      <c r="R771" s="171">
        <v>43658</v>
      </c>
      <c r="S771" s="48">
        <f ca="1" t="shared" si="12"/>
        <v>246</v>
      </c>
      <c r="T771" s="242" t="s">
        <v>106</v>
      </c>
      <c r="U771" s="1058" t="s">
        <v>7065</v>
      </c>
    </row>
    <row r="772" s="795" customFormat="1" ht="23.1" customHeight="1" spans="1:21">
      <c r="A772" s="469">
        <v>10</v>
      </c>
      <c r="B772" s="1223" t="s">
        <v>39</v>
      </c>
      <c r="C772" s="1075" t="s">
        <v>7049</v>
      </c>
      <c r="D772" s="55" t="s">
        <v>7066</v>
      </c>
      <c r="E772" s="1228">
        <v>286800</v>
      </c>
      <c r="F772" s="1427" t="s">
        <v>7067</v>
      </c>
      <c r="G772" s="171">
        <v>43658</v>
      </c>
      <c r="H772" s="1074">
        <v>43662</v>
      </c>
      <c r="I772" s="52">
        <f ca="1" t="shared" si="11"/>
        <v>242</v>
      </c>
      <c r="J772" s="688" t="s">
        <v>78</v>
      </c>
      <c r="K772" s="863"/>
      <c r="L772" s="339">
        <v>43675</v>
      </c>
      <c r="M772" s="1274" t="s">
        <v>417</v>
      </c>
      <c r="N772" s="1247" t="s">
        <v>7068</v>
      </c>
      <c r="O772" s="1248" t="s">
        <v>465</v>
      </c>
      <c r="P772" s="1249" t="s">
        <v>89</v>
      </c>
      <c r="Q772" s="452">
        <v>43621</v>
      </c>
      <c r="R772" s="171">
        <v>43658</v>
      </c>
      <c r="S772" s="48">
        <f ca="1" t="shared" si="12"/>
        <v>246</v>
      </c>
      <c r="T772" s="242" t="s">
        <v>106</v>
      </c>
      <c r="U772" s="1058" t="s">
        <v>7069</v>
      </c>
    </row>
    <row r="773" s="795" customFormat="1" ht="23.1" customHeight="1" spans="1:22">
      <c r="A773" s="469">
        <v>3</v>
      </c>
      <c r="B773" s="1223" t="s">
        <v>39</v>
      </c>
      <c r="C773" s="1075" t="s">
        <v>411</v>
      </c>
      <c r="D773" s="55" t="s">
        <v>425</v>
      </c>
      <c r="E773" s="1228">
        <v>271800</v>
      </c>
      <c r="F773" s="1565" t="s">
        <v>7070</v>
      </c>
      <c r="G773" s="171">
        <v>43602</v>
      </c>
      <c r="H773" s="1074">
        <v>43609</v>
      </c>
      <c r="I773" s="48">
        <f ca="1" t="shared" si="11"/>
        <v>295</v>
      </c>
      <c r="J773" s="688" t="s">
        <v>7071</v>
      </c>
      <c r="K773" s="863"/>
      <c r="L773" s="339">
        <v>43675</v>
      </c>
      <c r="M773" s="166" t="s">
        <v>52</v>
      </c>
      <c r="N773" s="385" t="s">
        <v>7072</v>
      </c>
      <c r="O773" s="385" t="s">
        <v>88</v>
      </c>
      <c r="P773" s="48" t="s">
        <v>89</v>
      </c>
      <c r="Q773" s="452">
        <v>43673</v>
      </c>
      <c r="R773" s="171">
        <v>43674</v>
      </c>
      <c r="S773" s="48">
        <f ca="1" t="shared" si="12"/>
        <v>230</v>
      </c>
      <c r="T773" s="277" t="s">
        <v>47</v>
      </c>
      <c r="U773" s="1058" t="s">
        <v>2892</v>
      </c>
      <c r="V773" s="14"/>
    </row>
    <row r="774" s="795" customFormat="1" ht="23.1" customHeight="1" spans="1:21">
      <c r="A774" s="469">
        <v>11</v>
      </c>
      <c r="B774" s="1223" t="s">
        <v>39</v>
      </c>
      <c r="C774" s="1075" t="s">
        <v>7073</v>
      </c>
      <c r="D774" s="55" t="s">
        <v>7074</v>
      </c>
      <c r="E774" s="1228">
        <v>307800</v>
      </c>
      <c r="F774" s="1570" t="s">
        <v>7075</v>
      </c>
      <c r="G774" s="171">
        <v>43677</v>
      </c>
      <c r="H774" s="1074">
        <v>43682</v>
      </c>
      <c r="I774" s="52">
        <f ca="1" t="shared" si="11"/>
        <v>222</v>
      </c>
      <c r="J774" s="688" t="s">
        <v>78</v>
      </c>
      <c r="K774" s="863" t="s">
        <v>7076</v>
      </c>
      <c r="L774" s="339">
        <v>43685</v>
      </c>
      <c r="M774" s="166"/>
      <c r="N774" s="1242" t="s">
        <v>7077</v>
      </c>
      <c r="O774" s="1248" t="s">
        <v>225</v>
      </c>
      <c r="P774" s="1249" t="s">
        <v>84</v>
      </c>
      <c r="Q774" s="452">
        <v>43660</v>
      </c>
      <c r="R774" s="171">
        <v>43677</v>
      </c>
      <c r="S774" s="48">
        <f ca="1" t="shared" si="12"/>
        <v>227</v>
      </c>
      <c r="T774" s="242" t="s">
        <v>47</v>
      </c>
      <c r="U774" s="1058" t="s">
        <v>2922</v>
      </c>
    </row>
    <row r="775" s="795" customFormat="1" ht="23.1" customHeight="1" spans="1:21">
      <c r="A775" s="469">
        <v>16</v>
      </c>
      <c r="B775" s="1223" t="s">
        <v>39</v>
      </c>
      <c r="C775" s="1075" t="s">
        <v>7078</v>
      </c>
      <c r="D775" s="55" t="s">
        <v>412</v>
      </c>
      <c r="E775" s="1228">
        <v>318800</v>
      </c>
      <c r="F775" s="1565" t="s">
        <v>7079</v>
      </c>
      <c r="G775" s="171">
        <v>43664</v>
      </c>
      <c r="H775" s="1074">
        <v>43670</v>
      </c>
      <c r="I775" s="52">
        <f ca="1" t="shared" si="11"/>
        <v>234</v>
      </c>
      <c r="J775" s="688" t="s">
        <v>78</v>
      </c>
      <c r="K775" s="863"/>
      <c r="L775" s="339">
        <v>43705</v>
      </c>
      <c r="M775" s="166" t="s">
        <v>52</v>
      </c>
      <c r="N775" s="1574" t="s">
        <v>7080</v>
      </c>
      <c r="O775" s="1246" t="s">
        <v>2396</v>
      </c>
      <c r="P775" s="1243" t="s">
        <v>744</v>
      </c>
      <c r="Q775" s="452">
        <v>43688</v>
      </c>
      <c r="R775" s="171">
        <v>43688</v>
      </c>
      <c r="S775" s="48">
        <f ca="1" t="shared" si="12"/>
        <v>216</v>
      </c>
      <c r="T775" s="242" t="s">
        <v>106</v>
      </c>
      <c r="U775" s="1058" t="s">
        <v>7081</v>
      </c>
    </row>
    <row r="776" s="795" customFormat="1" ht="23.1" customHeight="1" spans="1:21">
      <c r="A776" s="469">
        <v>11</v>
      </c>
      <c r="B776" s="1223" t="s">
        <v>39</v>
      </c>
      <c r="C776" s="1075" t="s">
        <v>7049</v>
      </c>
      <c r="D776" s="55" t="s">
        <v>412</v>
      </c>
      <c r="E776" s="1228">
        <v>286800</v>
      </c>
      <c r="F776" s="1427" t="s">
        <v>7082</v>
      </c>
      <c r="G776" s="171">
        <v>43628</v>
      </c>
      <c r="H776" s="1074">
        <v>43632</v>
      </c>
      <c r="I776" s="48">
        <f ca="1" t="shared" si="11"/>
        <v>272</v>
      </c>
      <c r="J776" s="688" t="s">
        <v>78</v>
      </c>
      <c r="K776" s="863"/>
      <c r="L776" s="339">
        <v>43693</v>
      </c>
      <c r="M776" s="166"/>
      <c r="N776" s="354" t="s">
        <v>7083</v>
      </c>
      <c r="O776" s="354" t="s">
        <v>17</v>
      </c>
      <c r="P776" s="48" t="s">
        <v>2767</v>
      </c>
      <c r="Q776" s="452">
        <v>43663</v>
      </c>
      <c r="R776" s="171">
        <v>43664</v>
      </c>
      <c r="S776" s="48">
        <f ca="1" t="shared" si="12"/>
        <v>240</v>
      </c>
      <c r="T776" s="242" t="s">
        <v>47</v>
      </c>
      <c r="U776" s="1058"/>
    </row>
    <row r="777" s="795" customFormat="1" ht="23.1" customHeight="1" spans="1:21">
      <c r="A777" s="469">
        <v>11</v>
      </c>
      <c r="B777" s="1223" t="s">
        <v>39</v>
      </c>
      <c r="C777" s="1075" t="s">
        <v>7049</v>
      </c>
      <c r="D777" s="55" t="s">
        <v>412</v>
      </c>
      <c r="E777" s="1228">
        <v>286800</v>
      </c>
      <c r="F777" s="1427" t="s">
        <v>7084</v>
      </c>
      <c r="G777" s="171">
        <v>43628</v>
      </c>
      <c r="H777" s="1074">
        <v>43632</v>
      </c>
      <c r="I777" s="48">
        <f ca="1" t="shared" si="11"/>
        <v>272</v>
      </c>
      <c r="J777" s="688" t="s">
        <v>78</v>
      </c>
      <c r="K777" s="863"/>
      <c r="L777" s="339">
        <v>43696</v>
      </c>
      <c r="M777" s="166" t="s">
        <v>52</v>
      </c>
      <c r="N777" s="385" t="s">
        <v>7085</v>
      </c>
      <c r="O777" s="354" t="s">
        <v>88</v>
      </c>
      <c r="P777" s="48" t="s">
        <v>89</v>
      </c>
      <c r="Q777" s="452">
        <v>43687</v>
      </c>
      <c r="R777" s="171">
        <v>43687</v>
      </c>
      <c r="S777" s="48">
        <f ca="1" t="shared" si="12"/>
        <v>217</v>
      </c>
      <c r="T777" s="242" t="s">
        <v>47</v>
      </c>
      <c r="U777" s="1058" t="s">
        <v>1958</v>
      </c>
    </row>
    <row r="778" s="795" customFormat="1" ht="23.1" customHeight="1" spans="1:21">
      <c r="A778" s="469">
        <v>15</v>
      </c>
      <c r="B778" s="1223" t="s">
        <v>39</v>
      </c>
      <c r="C778" s="1075" t="s">
        <v>7078</v>
      </c>
      <c r="D778" s="55" t="s">
        <v>412</v>
      </c>
      <c r="E778" s="1228">
        <v>318800</v>
      </c>
      <c r="F778" s="1565" t="s">
        <v>7086</v>
      </c>
      <c r="G778" s="171">
        <v>43657</v>
      </c>
      <c r="H778" s="1074">
        <v>43664</v>
      </c>
      <c r="I778" s="52">
        <f ca="1" t="shared" si="11"/>
        <v>240</v>
      </c>
      <c r="J778" s="688" t="s">
        <v>78</v>
      </c>
      <c r="K778" s="863"/>
      <c r="L778" s="339">
        <v>43696</v>
      </c>
      <c r="M778" s="166" t="s">
        <v>52</v>
      </c>
      <c r="N778" s="1242" t="s">
        <v>7087</v>
      </c>
      <c r="O778" s="1246" t="s">
        <v>80</v>
      </c>
      <c r="P778" s="1243" t="s">
        <v>2767</v>
      </c>
      <c r="Q778" s="452">
        <v>43688</v>
      </c>
      <c r="R778" s="171">
        <v>43688</v>
      </c>
      <c r="S778" s="48">
        <f ca="1" t="shared" si="12"/>
        <v>216</v>
      </c>
      <c r="T778" s="242" t="s">
        <v>47</v>
      </c>
      <c r="U778" s="1058" t="s">
        <v>1958</v>
      </c>
    </row>
    <row r="779" s="795" customFormat="1" ht="23.1" customHeight="1" spans="1:21">
      <c r="A779" s="469">
        <v>11</v>
      </c>
      <c r="B779" s="1223" t="s">
        <v>39</v>
      </c>
      <c r="C779" s="1075" t="s">
        <v>7049</v>
      </c>
      <c r="D779" s="55" t="s">
        <v>7088</v>
      </c>
      <c r="E779" s="1228">
        <v>286800</v>
      </c>
      <c r="F779" s="1427" t="s">
        <v>7089</v>
      </c>
      <c r="G779" s="171">
        <v>43622</v>
      </c>
      <c r="H779" s="1074">
        <v>43632</v>
      </c>
      <c r="I779" s="48">
        <f ca="1" t="shared" si="11"/>
        <v>272</v>
      </c>
      <c r="J779" s="688" t="s">
        <v>78</v>
      </c>
      <c r="K779" s="863"/>
      <c r="L779" s="339">
        <v>43698</v>
      </c>
      <c r="M779" s="166" t="s">
        <v>52</v>
      </c>
      <c r="N779" s="1272" t="s">
        <v>7090</v>
      </c>
      <c r="O779" s="1272" t="s">
        <v>109</v>
      </c>
      <c r="P779" s="48" t="s">
        <v>89</v>
      </c>
      <c r="Q779" s="452">
        <v>43697</v>
      </c>
      <c r="R779" s="171">
        <v>43697</v>
      </c>
      <c r="S779" s="48">
        <f ca="1" t="shared" si="12"/>
        <v>207</v>
      </c>
      <c r="T779" s="242" t="s">
        <v>106</v>
      </c>
      <c r="U779" s="1058"/>
    </row>
    <row r="780" s="795" customFormat="1" ht="23.1" customHeight="1" spans="1:21">
      <c r="A780" s="469">
        <v>12</v>
      </c>
      <c r="B780" s="1223" t="s">
        <v>39</v>
      </c>
      <c r="C780" s="1075" t="s">
        <v>7056</v>
      </c>
      <c r="D780" s="55" t="s">
        <v>415</v>
      </c>
      <c r="E780" s="1228">
        <v>301800</v>
      </c>
      <c r="F780" s="1565" t="s">
        <v>7091</v>
      </c>
      <c r="G780" s="171">
        <v>43635</v>
      </c>
      <c r="H780" s="1074">
        <v>43639</v>
      </c>
      <c r="I780" s="52">
        <f ca="1" t="shared" si="11"/>
        <v>265</v>
      </c>
      <c r="J780" s="688" t="s">
        <v>78</v>
      </c>
      <c r="K780" s="863"/>
      <c r="L780" s="339">
        <v>43699</v>
      </c>
      <c r="M780" s="166"/>
      <c r="N780" s="1115" t="s">
        <v>7092</v>
      </c>
      <c r="O780" s="1115" t="s">
        <v>114</v>
      </c>
      <c r="P780" s="48" t="s">
        <v>89</v>
      </c>
      <c r="Q780" s="452">
        <v>43689</v>
      </c>
      <c r="R780" s="171">
        <v>43699</v>
      </c>
      <c r="S780" s="48">
        <f ca="1" t="shared" si="12"/>
        <v>205</v>
      </c>
      <c r="T780" s="242" t="s">
        <v>47</v>
      </c>
      <c r="U780" s="1058"/>
    </row>
    <row r="781" s="795" customFormat="1" ht="23.1" customHeight="1" spans="1:21">
      <c r="A781" s="469">
        <v>13</v>
      </c>
      <c r="B781" s="1223" t="s">
        <v>39</v>
      </c>
      <c r="C781" s="1075" t="s">
        <v>443</v>
      </c>
      <c r="D781" s="55" t="s">
        <v>412</v>
      </c>
      <c r="E781" s="1228">
        <v>359800</v>
      </c>
      <c r="F781" s="1565" t="s">
        <v>7093</v>
      </c>
      <c r="G781" s="171">
        <v>43683</v>
      </c>
      <c r="H781" s="1074">
        <v>43690</v>
      </c>
      <c r="I781" s="52">
        <f ca="1" t="shared" si="11"/>
        <v>214</v>
      </c>
      <c r="J781" s="688" t="s">
        <v>78</v>
      </c>
      <c r="K781" s="863"/>
      <c r="L781" s="339">
        <v>43736</v>
      </c>
      <c r="M781" s="207"/>
      <c r="N781" s="1115" t="s">
        <v>7094</v>
      </c>
      <c r="O781" s="1115" t="s">
        <v>923</v>
      </c>
      <c r="P781" s="194" t="s">
        <v>744</v>
      </c>
      <c r="Q781" s="452">
        <v>43704</v>
      </c>
      <c r="R781" s="171">
        <v>43705</v>
      </c>
      <c r="S781" s="48">
        <f ca="1" t="shared" si="12"/>
        <v>199</v>
      </c>
      <c r="T781" s="242" t="s">
        <v>106</v>
      </c>
      <c r="U781" s="1058" t="s">
        <v>1190</v>
      </c>
    </row>
    <row r="782" s="795" customFormat="1" ht="23.1" customHeight="1" spans="1:21">
      <c r="A782" s="469">
        <v>12</v>
      </c>
      <c r="B782" s="1223" t="s">
        <v>39</v>
      </c>
      <c r="C782" s="1075" t="s">
        <v>7056</v>
      </c>
      <c r="D782" s="43" t="s">
        <v>415</v>
      </c>
      <c r="E782" s="1229">
        <v>301800</v>
      </c>
      <c r="F782" s="493" t="s">
        <v>7095</v>
      </c>
      <c r="G782" s="121">
        <v>43700</v>
      </c>
      <c r="H782" s="493">
        <v>43704</v>
      </c>
      <c r="I782" s="52">
        <f ca="1" t="shared" si="11"/>
        <v>200</v>
      </c>
      <c r="J782" s="688" t="s">
        <v>78</v>
      </c>
      <c r="K782" s="863"/>
      <c r="L782" s="1572">
        <v>43710</v>
      </c>
      <c r="M782" s="166"/>
      <c r="N782" s="1277" t="s">
        <v>7096</v>
      </c>
      <c r="O782" s="1248" t="s">
        <v>105</v>
      </c>
      <c r="P782" s="1249" t="s">
        <v>46</v>
      </c>
      <c r="Q782" s="452">
        <v>43701</v>
      </c>
      <c r="R782" s="171">
        <v>43709</v>
      </c>
      <c r="S782" s="48">
        <f ca="1" t="shared" si="12"/>
        <v>195</v>
      </c>
      <c r="T782" s="242" t="s">
        <v>47</v>
      </c>
      <c r="U782" s="1058"/>
    </row>
    <row r="783" s="795" customFormat="1" ht="23.1" customHeight="1" spans="1:22">
      <c r="A783" s="469">
        <v>14</v>
      </c>
      <c r="B783" s="1223" t="s">
        <v>39</v>
      </c>
      <c r="C783" s="1075" t="s">
        <v>424</v>
      </c>
      <c r="D783" s="55" t="s">
        <v>7097</v>
      </c>
      <c r="E783" s="1228">
        <v>271800</v>
      </c>
      <c r="F783" s="1427" t="s">
        <v>7098</v>
      </c>
      <c r="G783" s="171">
        <v>43609</v>
      </c>
      <c r="H783" s="1074">
        <v>43614</v>
      </c>
      <c r="I783" s="48">
        <f ca="1" t="shared" si="11"/>
        <v>290</v>
      </c>
      <c r="J783" s="688" t="s">
        <v>78</v>
      </c>
      <c r="K783" s="863"/>
      <c r="L783" s="339">
        <v>43714</v>
      </c>
      <c r="M783" s="166" t="s">
        <v>52</v>
      </c>
      <c r="N783" s="207" t="s">
        <v>7099</v>
      </c>
      <c r="O783" s="1115" t="s">
        <v>4001</v>
      </c>
      <c r="P783" s="207" t="s">
        <v>14</v>
      </c>
      <c r="Q783" s="452">
        <v>43711</v>
      </c>
      <c r="R783" s="171">
        <v>43712</v>
      </c>
      <c r="S783" s="48">
        <f ca="1" t="shared" si="12"/>
        <v>192</v>
      </c>
      <c r="T783" s="277" t="s">
        <v>106</v>
      </c>
      <c r="U783" s="1058" t="s">
        <v>1197</v>
      </c>
      <c r="V783" s="14"/>
    </row>
    <row r="784" s="795" customFormat="1" ht="23.1" customHeight="1" spans="1:22">
      <c r="A784" s="469">
        <v>15</v>
      </c>
      <c r="B784" s="1223" t="s">
        <v>39</v>
      </c>
      <c r="C784" s="1075" t="s">
        <v>7049</v>
      </c>
      <c r="D784" s="55" t="s">
        <v>412</v>
      </c>
      <c r="E784" s="1228">
        <v>286800</v>
      </c>
      <c r="F784" s="493" t="s">
        <v>7100</v>
      </c>
      <c r="G784" s="171">
        <v>43609</v>
      </c>
      <c r="H784" s="1074">
        <v>43609</v>
      </c>
      <c r="I784" s="48">
        <f ca="1" t="shared" si="11"/>
        <v>295</v>
      </c>
      <c r="J784" s="688" t="s">
        <v>78</v>
      </c>
      <c r="K784" s="863"/>
      <c r="L784" s="339">
        <v>43675</v>
      </c>
      <c r="M784" s="166" t="s">
        <v>52</v>
      </c>
      <c r="N784" s="207" t="s">
        <v>7101</v>
      </c>
      <c r="O784" s="354" t="s">
        <v>258</v>
      </c>
      <c r="P784" s="207" t="s">
        <v>59</v>
      </c>
      <c r="Q784" s="452">
        <v>43716</v>
      </c>
      <c r="R784" s="1401">
        <v>43716</v>
      </c>
      <c r="S784" s="48">
        <f ca="1" t="shared" si="12"/>
        <v>188</v>
      </c>
      <c r="T784" s="207" t="s">
        <v>106</v>
      </c>
      <c r="U784" s="1585" t="s">
        <v>7102</v>
      </c>
      <c r="V784" s="1257" t="s">
        <v>2889</v>
      </c>
    </row>
    <row r="785" s="795" customFormat="1" ht="23.1" customHeight="1" spans="1:22">
      <c r="A785" s="469">
        <v>10</v>
      </c>
      <c r="B785" s="1223" t="s">
        <v>39</v>
      </c>
      <c r="C785" s="1075" t="s">
        <v>411</v>
      </c>
      <c r="D785" s="55" t="s">
        <v>425</v>
      </c>
      <c r="E785" s="1228">
        <v>271800</v>
      </c>
      <c r="F785" s="1565" t="s">
        <v>7103</v>
      </c>
      <c r="G785" s="171">
        <v>43717</v>
      </c>
      <c r="H785" s="1074">
        <v>43718</v>
      </c>
      <c r="I785" s="52">
        <f ca="1" t="shared" si="11"/>
        <v>186</v>
      </c>
      <c r="J785" s="688" t="s">
        <v>78</v>
      </c>
      <c r="K785" s="863"/>
      <c r="L785" s="339">
        <v>43724</v>
      </c>
      <c r="M785" s="166"/>
      <c r="N785" s="385" t="s">
        <v>7104</v>
      </c>
      <c r="O785" s="385" t="s">
        <v>192</v>
      </c>
      <c r="P785" s="48" t="s">
        <v>84</v>
      </c>
      <c r="Q785" s="452">
        <v>43723</v>
      </c>
      <c r="R785" s="171">
        <v>43723</v>
      </c>
      <c r="S785" s="48">
        <f ca="1" t="shared" si="12"/>
        <v>181</v>
      </c>
      <c r="T785" s="277" t="s">
        <v>106</v>
      </c>
      <c r="U785" s="1058" t="s">
        <v>3044</v>
      </c>
      <c r="V785" s="14"/>
    </row>
    <row r="786" s="795" customFormat="1" ht="23.1" customHeight="1" spans="1:22">
      <c r="A786" s="469">
        <v>16</v>
      </c>
      <c r="B786" s="1223" t="s">
        <v>39</v>
      </c>
      <c r="C786" s="1075" t="s">
        <v>7061</v>
      </c>
      <c r="D786" s="55" t="s">
        <v>7074</v>
      </c>
      <c r="E786" s="1228">
        <v>286800</v>
      </c>
      <c r="F786" s="1074" t="s">
        <v>7105</v>
      </c>
      <c r="G786" s="171">
        <v>43717</v>
      </c>
      <c r="H786" s="1074">
        <v>43721</v>
      </c>
      <c r="I786" s="52">
        <f ca="1" t="shared" si="11"/>
        <v>183</v>
      </c>
      <c r="J786" s="688" t="s">
        <v>78</v>
      </c>
      <c r="K786" s="863"/>
      <c r="L786" s="339">
        <v>43730</v>
      </c>
      <c r="M786" s="166"/>
      <c r="N786" s="1277" t="s">
        <v>7106</v>
      </c>
      <c r="O786" s="1248" t="s">
        <v>114</v>
      </c>
      <c r="P786" s="1249" t="s">
        <v>89</v>
      </c>
      <c r="Q786" s="452">
        <v>43721</v>
      </c>
      <c r="R786" s="171">
        <v>43721</v>
      </c>
      <c r="S786" s="48">
        <f ca="1" t="shared" si="12"/>
        <v>183</v>
      </c>
      <c r="T786" s="207" t="s">
        <v>106</v>
      </c>
      <c r="U786" s="1585"/>
      <c r="V786" s="1257"/>
    </row>
    <row r="787" s="795" customFormat="1" ht="23.1" customHeight="1" spans="1:22">
      <c r="A787" s="469">
        <v>15</v>
      </c>
      <c r="B787" s="1223" t="s">
        <v>39</v>
      </c>
      <c r="C787" s="1075" t="s">
        <v>7049</v>
      </c>
      <c r="D787" s="55" t="s">
        <v>425</v>
      </c>
      <c r="E787" s="1228">
        <v>286800</v>
      </c>
      <c r="F787" s="1565" t="s">
        <v>7107</v>
      </c>
      <c r="G787" s="171">
        <v>43717</v>
      </c>
      <c r="H787" s="1074">
        <v>43721</v>
      </c>
      <c r="I787" s="52">
        <f ca="1" t="shared" si="11"/>
        <v>183</v>
      </c>
      <c r="J787" s="688" t="s">
        <v>78</v>
      </c>
      <c r="K787" s="863"/>
      <c r="L787" s="339">
        <v>43730</v>
      </c>
      <c r="M787" s="166"/>
      <c r="N787" s="1277" t="s">
        <v>7108</v>
      </c>
      <c r="O787" s="1248" t="s">
        <v>83</v>
      </c>
      <c r="P787" s="1249" t="s">
        <v>84</v>
      </c>
      <c r="Q787" s="452">
        <v>43722</v>
      </c>
      <c r="R787" s="171">
        <v>43722</v>
      </c>
      <c r="S787" s="48">
        <f ca="1" t="shared" si="12"/>
        <v>182</v>
      </c>
      <c r="T787" s="207" t="s">
        <v>473</v>
      </c>
      <c r="U787" s="1058"/>
      <c r="V787" s="14"/>
    </row>
    <row r="788" s="795" customFormat="1" ht="23.1" customHeight="1" spans="1:21">
      <c r="A788" s="469">
        <v>15</v>
      </c>
      <c r="B788" s="1223" t="s">
        <v>39</v>
      </c>
      <c r="C788" s="1075" t="s">
        <v>7073</v>
      </c>
      <c r="D788" s="55" t="s">
        <v>7074</v>
      </c>
      <c r="E788" s="1228">
        <v>301800</v>
      </c>
      <c r="F788" s="1074" t="s">
        <v>7109</v>
      </c>
      <c r="G788" s="171">
        <v>43722</v>
      </c>
      <c r="H788" s="1074">
        <v>43729</v>
      </c>
      <c r="I788" s="52">
        <f ca="1" t="shared" si="11"/>
        <v>175</v>
      </c>
      <c r="J788" s="688" t="s">
        <v>78</v>
      </c>
      <c r="K788" s="863"/>
      <c r="L788" s="1572">
        <v>43733</v>
      </c>
      <c r="M788" s="166"/>
      <c r="N788" s="1247" t="s">
        <v>7110</v>
      </c>
      <c r="O788" s="1248" t="s">
        <v>161</v>
      </c>
      <c r="P788" s="1249" t="s">
        <v>89</v>
      </c>
      <c r="Q788" s="452">
        <v>43730</v>
      </c>
      <c r="R788" s="171">
        <v>43730</v>
      </c>
      <c r="S788" s="48">
        <f ca="1" t="shared" si="12"/>
        <v>174</v>
      </c>
      <c r="T788" s="242" t="s">
        <v>106</v>
      </c>
      <c r="U788" s="1058" t="s">
        <v>1254</v>
      </c>
    </row>
    <row r="789" s="795" customFormat="1" ht="23.1" customHeight="1" spans="1:22">
      <c r="A789" s="469">
        <v>1</v>
      </c>
      <c r="B789" s="1223" t="s">
        <v>39</v>
      </c>
      <c r="C789" s="1075" t="s">
        <v>411</v>
      </c>
      <c r="D789" s="55" t="s">
        <v>412</v>
      </c>
      <c r="E789" s="1228">
        <v>271800</v>
      </c>
      <c r="F789" s="1565" t="s">
        <v>7111</v>
      </c>
      <c r="G789" s="171">
        <v>43602</v>
      </c>
      <c r="H789" s="1074">
        <v>43609</v>
      </c>
      <c r="I789" s="48">
        <f ca="1" t="shared" si="11"/>
        <v>295</v>
      </c>
      <c r="J789" s="688" t="s">
        <v>78</v>
      </c>
      <c r="K789" s="863"/>
      <c r="L789" s="339">
        <v>43734</v>
      </c>
      <c r="M789" s="166" t="s">
        <v>52</v>
      </c>
      <c r="N789" s="385" t="s">
        <v>7112</v>
      </c>
      <c r="O789" s="1248" t="s">
        <v>192</v>
      </c>
      <c r="P789" s="1243" t="s">
        <v>84</v>
      </c>
      <c r="Q789" s="452">
        <v>43722</v>
      </c>
      <c r="R789" s="171">
        <v>43723</v>
      </c>
      <c r="S789" s="48">
        <f ca="1" t="shared" si="12"/>
        <v>181</v>
      </c>
      <c r="T789" s="1295" t="s">
        <v>106</v>
      </c>
      <c r="U789" s="1058" t="s">
        <v>7113</v>
      </c>
      <c r="V789" s="14"/>
    </row>
    <row r="790" s="795" customFormat="1" ht="23.1" customHeight="1" spans="1:22">
      <c r="A790" s="1571">
        <v>13</v>
      </c>
      <c r="B790" s="1223" t="s">
        <v>39</v>
      </c>
      <c r="C790" s="1075" t="s">
        <v>7049</v>
      </c>
      <c r="D790" s="55" t="s">
        <v>412</v>
      </c>
      <c r="E790" s="1228">
        <v>286800</v>
      </c>
      <c r="F790" s="1565" t="s">
        <v>7114</v>
      </c>
      <c r="G790" s="171">
        <v>43717</v>
      </c>
      <c r="H790" s="1074">
        <v>43721</v>
      </c>
      <c r="I790" s="1278">
        <f ca="1" t="shared" si="11"/>
        <v>183</v>
      </c>
      <c r="J790" s="688" t="s">
        <v>78</v>
      </c>
      <c r="K790" s="863"/>
      <c r="L790" s="1572">
        <v>43767</v>
      </c>
      <c r="M790" s="166"/>
      <c r="N790" s="1453" t="s">
        <v>7115</v>
      </c>
      <c r="O790" s="1248" t="s">
        <v>80</v>
      </c>
      <c r="P790" s="1249" t="s">
        <v>46</v>
      </c>
      <c r="Q790" s="1382">
        <v>43721</v>
      </c>
      <c r="R790" s="47">
        <v>43727</v>
      </c>
      <c r="S790" s="1278">
        <f ca="1" t="shared" si="12"/>
        <v>177</v>
      </c>
      <c r="T790" s="1247" t="s">
        <v>106</v>
      </c>
      <c r="U790" s="1057"/>
      <c r="V790" s="14"/>
    </row>
    <row r="791" s="795" customFormat="1" ht="23.1" customHeight="1" spans="1:21">
      <c r="A791" s="1571">
        <v>16</v>
      </c>
      <c r="B791" s="1223" t="s">
        <v>39</v>
      </c>
      <c r="C791" s="1075" t="s">
        <v>7078</v>
      </c>
      <c r="D791" s="43" t="s">
        <v>425</v>
      </c>
      <c r="E791" s="1229">
        <v>318800</v>
      </c>
      <c r="F791" s="493" t="s">
        <v>7116</v>
      </c>
      <c r="G791" s="121">
        <v>43721</v>
      </c>
      <c r="H791" s="493">
        <v>43728</v>
      </c>
      <c r="I791" s="1278">
        <f ca="1" t="shared" si="11"/>
        <v>176</v>
      </c>
      <c r="J791" s="959" t="s">
        <v>78</v>
      </c>
      <c r="K791" s="865"/>
      <c r="L791" s="1572">
        <v>43767</v>
      </c>
      <c r="M791" s="166"/>
      <c r="N791" s="1247" t="s">
        <v>7117</v>
      </c>
      <c r="O791" s="1248" t="s">
        <v>80</v>
      </c>
      <c r="P791" s="1249" t="s">
        <v>46</v>
      </c>
      <c r="Q791" s="447">
        <v>43688</v>
      </c>
      <c r="R791" s="121">
        <v>43721</v>
      </c>
      <c r="S791" s="1278">
        <f ca="1" t="shared" si="12"/>
        <v>183</v>
      </c>
      <c r="T791" s="277" t="s">
        <v>106</v>
      </c>
      <c r="U791" s="1057"/>
    </row>
    <row r="792" s="795" customFormat="1" ht="23.1" customHeight="1" spans="1:22">
      <c r="A792" s="1571">
        <v>12</v>
      </c>
      <c r="B792" s="1223" t="s">
        <v>39</v>
      </c>
      <c r="C792" s="1075" t="s">
        <v>424</v>
      </c>
      <c r="D792" s="43" t="s">
        <v>7118</v>
      </c>
      <c r="E792" s="1229">
        <v>271800</v>
      </c>
      <c r="F792" s="493" t="s">
        <v>7119</v>
      </c>
      <c r="G792" s="493">
        <v>43694</v>
      </c>
      <c r="H792" s="493">
        <v>43704</v>
      </c>
      <c r="I792" s="1278">
        <f ca="1" t="shared" si="11"/>
        <v>200</v>
      </c>
      <c r="J792" s="959" t="s">
        <v>78</v>
      </c>
      <c r="K792" s="863"/>
      <c r="L792" s="339">
        <v>43746</v>
      </c>
      <c r="M792" s="166"/>
      <c r="N792" s="1575" t="s">
        <v>7120</v>
      </c>
      <c r="O792" s="1246" t="s">
        <v>225</v>
      </c>
      <c r="P792" s="1249" t="s">
        <v>84</v>
      </c>
      <c r="Q792" s="447">
        <v>43716</v>
      </c>
      <c r="R792" s="121">
        <v>43740</v>
      </c>
      <c r="S792" s="1278">
        <f ca="1" t="shared" si="12"/>
        <v>164</v>
      </c>
      <c r="T792" s="277" t="s">
        <v>47</v>
      </c>
      <c r="U792" s="1057" t="s">
        <v>633</v>
      </c>
      <c r="V792" s="14"/>
    </row>
    <row r="793" s="795" customFormat="1" ht="23.1" customHeight="1" spans="1:21">
      <c r="A793" s="1571">
        <v>19</v>
      </c>
      <c r="B793" s="1223" t="s">
        <v>39</v>
      </c>
      <c r="C793" s="1075" t="s">
        <v>7056</v>
      </c>
      <c r="D793" s="55" t="s">
        <v>412</v>
      </c>
      <c r="E793" s="1228">
        <v>301800</v>
      </c>
      <c r="F793" s="1074" t="s">
        <v>7121</v>
      </c>
      <c r="G793" s="171">
        <v>43717</v>
      </c>
      <c r="H793" s="1074">
        <v>43721</v>
      </c>
      <c r="I793" s="1278">
        <f ca="1" t="shared" si="11"/>
        <v>183</v>
      </c>
      <c r="J793" s="688" t="s">
        <v>78</v>
      </c>
      <c r="K793" s="863"/>
      <c r="L793" s="1572">
        <v>43752</v>
      </c>
      <c r="M793" s="166"/>
      <c r="N793" s="1277" t="s">
        <v>7122</v>
      </c>
      <c r="O793" s="1248" t="s">
        <v>161</v>
      </c>
      <c r="P793" s="1249" t="s">
        <v>89</v>
      </c>
      <c r="Q793" s="447">
        <v>43739</v>
      </c>
      <c r="R793" s="121">
        <v>43740</v>
      </c>
      <c r="S793" s="1278">
        <f ca="1" t="shared" si="12"/>
        <v>164</v>
      </c>
      <c r="T793" s="1247" t="s">
        <v>473</v>
      </c>
      <c r="U793" s="1057" t="s">
        <v>2131</v>
      </c>
    </row>
    <row r="794" s="795" customFormat="1" ht="23.1" customHeight="1" spans="1:22">
      <c r="A794" s="1571">
        <v>12</v>
      </c>
      <c r="B794" s="1223" t="s">
        <v>39</v>
      </c>
      <c r="C794" s="1075" t="s">
        <v>411</v>
      </c>
      <c r="D794" s="55" t="s">
        <v>415</v>
      </c>
      <c r="E794" s="1383">
        <v>271800</v>
      </c>
      <c r="F794" s="1427" t="s">
        <v>7123</v>
      </c>
      <c r="G794" s="171">
        <v>43614</v>
      </c>
      <c r="H794" s="1074">
        <v>43625</v>
      </c>
      <c r="I794" s="1278">
        <f ca="1" t="shared" si="11"/>
        <v>279</v>
      </c>
      <c r="J794" s="688" t="s">
        <v>78</v>
      </c>
      <c r="K794" s="863"/>
      <c r="L794" s="339">
        <v>43755</v>
      </c>
      <c r="M794" s="166" t="s">
        <v>52</v>
      </c>
      <c r="N794" s="1115" t="s">
        <v>7124</v>
      </c>
      <c r="O794" s="1115" t="s">
        <v>171</v>
      </c>
      <c r="P794" s="207" t="s">
        <v>59</v>
      </c>
      <c r="Q794" s="452">
        <v>43743</v>
      </c>
      <c r="R794" s="171">
        <v>43743</v>
      </c>
      <c r="S794" s="1278">
        <f ca="1" t="shared" si="12"/>
        <v>161</v>
      </c>
      <c r="T794" s="277" t="s">
        <v>473</v>
      </c>
      <c r="U794" s="1057"/>
      <c r="V794" s="14"/>
    </row>
    <row r="795" s="796" customFormat="1" ht="23.1" customHeight="1" spans="1:22">
      <c r="A795" s="1571">
        <v>11</v>
      </c>
      <c r="B795" s="1224" t="s">
        <v>39</v>
      </c>
      <c r="C795" s="1075" t="s">
        <v>411</v>
      </c>
      <c r="D795" s="55" t="s">
        <v>425</v>
      </c>
      <c r="E795" s="1228">
        <v>271800</v>
      </c>
      <c r="F795" s="1227" t="s">
        <v>7125</v>
      </c>
      <c r="G795" s="171">
        <v>43750</v>
      </c>
      <c r="H795" s="1074">
        <v>43760</v>
      </c>
      <c r="I795" s="1278">
        <f ca="1" t="shared" ref="I795:I813" si="13">TODAY()-H795</f>
        <v>144</v>
      </c>
      <c r="J795" s="959" t="s">
        <v>78</v>
      </c>
      <c r="K795" s="865"/>
      <c r="L795" s="338">
        <v>43763</v>
      </c>
      <c r="M795" s="284"/>
      <c r="N795" s="1277" t="s">
        <v>7126</v>
      </c>
      <c r="O795" s="1248" t="s">
        <v>12</v>
      </c>
      <c r="P795" s="1249" t="s">
        <v>59</v>
      </c>
      <c r="Q795" s="447">
        <v>43758</v>
      </c>
      <c r="R795" s="121">
        <v>43758</v>
      </c>
      <c r="S795" s="1278" t="s">
        <v>47</v>
      </c>
      <c r="T795" s="277"/>
      <c r="U795" s="1057"/>
      <c r="V795" s="14"/>
    </row>
    <row r="796" s="796" customFormat="1" ht="23.1" customHeight="1" spans="1:22">
      <c r="A796" s="1571">
        <v>10</v>
      </c>
      <c r="B796" s="1224" t="s">
        <v>39</v>
      </c>
      <c r="C796" s="1075" t="s">
        <v>411</v>
      </c>
      <c r="D796" s="55" t="s">
        <v>425</v>
      </c>
      <c r="E796" s="1228">
        <v>271800</v>
      </c>
      <c r="F796" s="1565" t="s">
        <v>7127</v>
      </c>
      <c r="G796" s="171">
        <v>43685</v>
      </c>
      <c r="H796" s="1074">
        <v>43695</v>
      </c>
      <c r="I796" s="1278">
        <f ca="1" t="shared" si="13"/>
        <v>209</v>
      </c>
      <c r="J796" s="959" t="s">
        <v>78</v>
      </c>
      <c r="K796" s="865"/>
      <c r="L796" s="338">
        <v>43765</v>
      </c>
      <c r="M796" s="166" t="s">
        <v>52</v>
      </c>
      <c r="N796" s="1277" t="s">
        <v>7128</v>
      </c>
      <c r="O796" s="1248" t="s">
        <v>171</v>
      </c>
      <c r="P796" s="1249" t="s">
        <v>59</v>
      </c>
      <c r="Q796" s="447">
        <v>43757</v>
      </c>
      <c r="R796" s="121">
        <v>43757</v>
      </c>
      <c r="S796" s="1278" t="s">
        <v>473</v>
      </c>
      <c r="T796" s="1278" t="s">
        <v>473</v>
      </c>
      <c r="U796" s="1057" t="s">
        <v>7129</v>
      </c>
      <c r="V796" s="14"/>
    </row>
    <row r="797" s="795" customFormat="1" ht="23.1" customHeight="1" spans="1:21">
      <c r="A797" s="1571">
        <v>19</v>
      </c>
      <c r="B797" s="1223" t="s">
        <v>39</v>
      </c>
      <c r="C797" s="1075" t="s">
        <v>7056</v>
      </c>
      <c r="D797" s="43" t="s">
        <v>412</v>
      </c>
      <c r="E797" s="1229">
        <v>301800</v>
      </c>
      <c r="F797" s="493" t="s">
        <v>7130</v>
      </c>
      <c r="G797" s="121">
        <v>43612</v>
      </c>
      <c r="H797" s="493">
        <v>43618</v>
      </c>
      <c r="I797" s="1278">
        <f ca="1" t="shared" si="13"/>
        <v>286</v>
      </c>
      <c r="J797" s="688" t="s">
        <v>78</v>
      </c>
      <c r="K797" s="863"/>
      <c r="L797" s="1572" t="s">
        <v>7131</v>
      </c>
      <c r="M797" s="166"/>
      <c r="N797" s="229" t="s">
        <v>7132</v>
      </c>
      <c r="O797" s="581" t="s">
        <v>12</v>
      </c>
      <c r="P797" s="229" t="s">
        <v>59</v>
      </c>
      <c r="Q797" s="447">
        <v>43761</v>
      </c>
      <c r="R797" s="1586">
        <v>43762</v>
      </c>
      <c r="S797" s="1278">
        <v>1</v>
      </c>
      <c r="T797" s="277" t="s">
        <v>47</v>
      </c>
      <c r="U797" s="1057"/>
    </row>
    <row r="798" s="796" customFormat="1" ht="23.1" customHeight="1" spans="1:21">
      <c r="A798" s="1571">
        <v>20</v>
      </c>
      <c r="B798" s="1223" t="s">
        <v>39</v>
      </c>
      <c r="C798" s="1075" t="s">
        <v>7056</v>
      </c>
      <c r="D798" s="55" t="s">
        <v>412</v>
      </c>
      <c r="E798" s="1228">
        <v>301800</v>
      </c>
      <c r="F798" s="1227" t="s">
        <v>7133</v>
      </c>
      <c r="G798" s="171">
        <v>43750</v>
      </c>
      <c r="H798" s="1074">
        <v>43760</v>
      </c>
      <c r="I798" s="1278">
        <f ca="1" t="shared" si="13"/>
        <v>144</v>
      </c>
      <c r="J798" s="959" t="s">
        <v>78</v>
      </c>
      <c r="K798" s="865"/>
      <c r="L798" s="1576">
        <v>43765</v>
      </c>
      <c r="M798" s="284"/>
      <c r="N798" s="1281" t="s">
        <v>7134</v>
      </c>
      <c r="O798" s="1282" t="s">
        <v>225</v>
      </c>
      <c r="P798" s="1283" t="s">
        <v>84</v>
      </c>
      <c r="Q798" s="1382">
        <v>43742</v>
      </c>
      <c r="R798" s="121">
        <v>43751</v>
      </c>
      <c r="S798" s="1278">
        <v>1</v>
      </c>
      <c r="T798" s="1285" t="s">
        <v>47</v>
      </c>
      <c r="U798" s="1057"/>
    </row>
    <row r="799" s="796" customFormat="1" ht="23.1" customHeight="1" spans="1:22">
      <c r="A799" s="1571">
        <v>13</v>
      </c>
      <c r="B799" s="1224" t="s">
        <v>39</v>
      </c>
      <c r="C799" s="1075" t="s">
        <v>424</v>
      </c>
      <c r="D799" s="55" t="s">
        <v>425</v>
      </c>
      <c r="E799" s="1228">
        <v>271800</v>
      </c>
      <c r="F799" s="1227" t="s">
        <v>7135</v>
      </c>
      <c r="G799" s="171">
        <v>43757</v>
      </c>
      <c r="H799" s="1074">
        <v>43763</v>
      </c>
      <c r="I799" s="1278">
        <f ca="1" t="shared" si="13"/>
        <v>141</v>
      </c>
      <c r="J799" s="959" t="s">
        <v>78</v>
      </c>
      <c r="K799" s="865"/>
      <c r="L799" s="1572">
        <v>43767</v>
      </c>
      <c r="M799" s="1382"/>
      <c r="N799" s="1577" t="s">
        <v>7136</v>
      </c>
      <c r="O799" s="1282" t="s">
        <v>88</v>
      </c>
      <c r="P799" s="1283" t="s">
        <v>89</v>
      </c>
      <c r="Q799" s="1382">
        <v>43739</v>
      </c>
      <c r="R799" s="121">
        <v>43757</v>
      </c>
      <c r="S799" s="1278">
        <v>1</v>
      </c>
      <c r="T799" s="1285" t="s">
        <v>473</v>
      </c>
      <c r="U799" s="1057"/>
      <c r="V799" s="14"/>
    </row>
    <row r="800" s="795" customFormat="1" ht="23.1" customHeight="1" spans="1:21">
      <c r="A800" s="1571">
        <v>18</v>
      </c>
      <c r="B800" s="1223" t="s">
        <v>39</v>
      </c>
      <c r="C800" s="1075" t="s">
        <v>7078</v>
      </c>
      <c r="D800" s="43" t="s">
        <v>425</v>
      </c>
      <c r="E800" s="1229">
        <v>318800</v>
      </c>
      <c r="F800" s="493" t="s">
        <v>7137</v>
      </c>
      <c r="G800" s="121">
        <v>43721</v>
      </c>
      <c r="H800" s="493">
        <v>43728</v>
      </c>
      <c r="I800" s="1278">
        <f ca="1" t="shared" si="13"/>
        <v>176</v>
      </c>
      <c r="J800" s="688" t="s">
        <v>78</v>
      </c>
      <c r="K800" s="863"/>
      <c r="L800" s="1572">
        <v>43767</v>
      </c>
      <c r="M800" s="166" t="s">
        <v>52</v>
      </c>
      <c r="N800" s="1277" t="s">
        <v>7138</v>
      </c>
      <c r="O800" s="1248" t="s">
        <v>6975</v>
      </c>
      <c r="P800" s="1249" t="s">
        <v>14</v>
      </c>
      <c r="Q800" s="447">
        <v>43742</v>
      </c>
      <c r="R800" s="121">
        <v>43742</v>
      </c>
      <c r="S800" s="1278">
        <f ca="1" t="shared" ref="S800:S813" si="14">TODAY()-R800</f>
        <v>162</v>
      </c>
      <c r="T800" s="277" t="s">
        <v>106</v>
      </c>
      <c r="U800" s="1057" t="s">
        <v>7139</v>
      </c>
    </row>
    <row r="801" s="795" customFormat="1" ht="23.1" customHeight="1" spans="1:22">
      <c r="A801" s="1571">
        <v>13</v>
      </c>
      <c r="B801" s="1223" t="s">
        <v>39</v>
      </c>
      <c r="C801" s="1075" t="s">
        <v>428</v>
      </c>
      <c r="D801" s="55" t="s">
        <v>415</v>
      </c>
      <c r="E801" s="1228">
        <v>286800</v>
      </c>
      <c r="F801" s="1565" t="s">
        <v>7140</v>
      </c>
      <c r="G801" s="171">
        <v>43746</v>
      </c>
      <c r="H801" s="1074">
        <v>43752</v>
      </c>
      <c r="I801" s="1278">
        <f ca="1" t="shared" si="13"/>
        <v>152</v>
      </c>
      <c r="J801" s="688" t="s">
        <v>78</v>
      </c>
      <c r="K801" s="863"/>
      <c r="L801" s="339">
        <v>43772</v>
      </c>
      <c r="M801" s="166"/>
      <c r="N801" s="1305" t="s">
        <v>7141</v>
      </c>
      <c r="O801" s="1282" t="s">
        <v>80</v>
      </c>
      <c r="P801" s="1283" t="s">
        <v>46</v>
      </c>
      <c r="Q801" s="452">
        <v>43761</v>
      </c>
      <c r="R801" s="171">
        <v>43770</v>
      </c>
      <c r="S801" s="1278">
        <f ca="1" t="shared" si="14"/>
        <v>134</v>
      </c>
      <c r="T801" s="1285" t="s">
        <v>106</v>
      </c>
      <c r="U801" s="1058"/>
      <c r="V801" s="14"/>
    </row>
    <row r="802" s="795" customFormat="1" ht="23.1" customHeight="1" spans="1:21">
      <c r="A802" s="1571">
        <v>20</v>
      </c>
      <c r="B802" s="1223" t="s">
        <v>39</v>
      </c>
      <c r="C802" s="1075" t="s">
        <v>7073</v>
      </c>
      <c r="D802" s="55" t="s">
        <v>7074</v>
      </c>
      <c r="E802" s="1228">
        <v>301800</v>
      </c>
      <c r="F802" s="1074" t="s">
        <v>7142</v>
      </c>
      <c r="G802" s="171">
        <v>43722</v>
      </c>
      <c r="H802" s="1074">
        <v>43729</v>
      </c>
      <c r="I802" s="1278">
        <f ca="1" t="shared" si="13"/>
        <v>175</v>
      </c>
      <c r="J802" s="688" t="s">
        <v>78</v>
      </c>
      <c r="K802" s="863"/>
      <c r="L802" s="1572">
        <v>43780</v>
      </c>
      <c r="M802" s="166" t="s">
        <v>52</v>
      </c>
      <c r="N802" s="1285" t="s">
        <v>7143</v>
      </c>
      <c r="O802" s="1282" t="s">
        <v>12</v>
      </c>
      <c r="P802" s="1283" t="s">
        <v>59</v>
      </c>
      <c r="Q802" s="447">
        <v>43768</v>
      </c>
      <c r="R802" s="121">
        <v>43769</v>
      </c>
      <c r="S802" s="1278">
        <f ca="1" t="shared" si="14"/>
        <v>135</v>
      </c>
      <c r="T802" s="277" t="s">
        <v>47</v>
      </c>
      <c r="U802" s="1057"/>
    </row>
    <row r="803" s="795" customFormat="1" ht="23.1" customHeight="1" spans="1:22">
      <c r="A803" s="1571">
        <v>4</v>
      </c>
      <c r="B803" s="1223" t="s">
        <v>39</v>
      </c>
      <c r="C803" s="1075" t="s">
        <v>411</v>
      </c>
      <c r="D803" s="43" t="s">
        <v>412</v>
      </c>
      <c r="E803" s="1229">
        <v>271800</v>
      </c>
      <c r="F803" s="1421" t="s">
        <v>7144</v>
      </c>
      <c r="G803" s="121">
        <v>43717</v>
      </c>
      <c r="H803" s="493">
        <v>43718</v>
      </c>
      <c r="I803" s="1278">
        <f ca="1" t="shared" si="13"/>
        <v>186</v>
      </c>
      <c r="J803" s="688" t="s">
        <v>78</v>
      </c>
      <c r="K803" s="863"/>
      <c r="L803" s="339">
        <v>43786</v>
      </c>
      <c r="M803" s="166" t="s">
        <v>52</v>
      </c>
      <c r="N803" s="354" t="s">
        <v>7145</v>
      </c>
      <c r="O803" s="1115" t="s">
        <v>171</v>
      </c>
      <c r="P803" s="207" t="s">
        <v>59</v>
      </c>
      <c r="Q803" s="452">
        <v>43781</v>
      </c>
      <c r="R803" s="171">
        <v>43782</v>
      </c>
      <c r="S803" s="1278">
        <f ca="1" t="shared" si="14"/>
        <v>122</v>
      </c>
      <c r="T803" s="277" t="s">
        <v>473</v>
      </c>
      <c r="U803" s="1058"/>
      <c r="V803" s="14"/>
    </row>
    <row r="804" s="795" customFormat="1" ht="23.1" customHeight="1" spans="1:22">
      <c r="A804" s="1571">
        <v>6</v>
      </c>
      <c r="B804" s="1223" t="s">
        <v>39</v>
      </c>
      <c r="C804" s="1075" t="s">
        <v>411</v>
      </c>
      <c r="D804" s="43" t="s">
        <v>412</v>
      </c>
      <c r="E804" s="1229">
        <v>271800</v>
      </c>
      <c r="F804" s="1421" t="s">
        <v>7146</v>
      </c>
      <c r="G804" s="121">
        <v>43717</v>
      </c>
      <c r="H804" s="493">
        <v>43718</v>
      </c>
      <c r="I804" s="1278">
        <f ca="1" t="shared" si="13"/>
        <v>186</v>
      </c>
      <c r="J804" s="688" t="s">
        <v>78</v>
      </c>
      <c r="K804" s="863"/>
      <c r="L804" s="339">
        <v>43786</v>
      </c>
      <c r="M804" s="166" t="s">
        <v>52</v>
      </c>
      <c r="N804" s="354" t="s">
        <v>7147</v>
      </c>
      <c r="O804" s="354" t="s">
        <v>88</v>
      </c>
      <c r="P804" s="207" t="s">
        <v>89</v>
      </c>
      <c r="Q804" s="452">
        <v>43785</v>
      </c>
      <c r="R804" s="171">
        <v>43786</v>
      </c>
      <c r="S804" s="1278">
        <f ca="1" t="shared" si="14"/>
        <v>118</v>
      </c>
      <c r="T804" s="277" t="s">
        <v>106</v>
      </c>
      <c r="U804" s="1058"/>
      <c r="V804" s="14"/>
    </row>
    <row r="805" s="795" customFormat="1" ht="23.1" customHeight="1" spans="1:22">
      <c r="A805" s="1571">
        <v>15</v>
      </c>
      <c r="B805" s="1223" t="s">
        <v>39</v>
      </c>
      <c r="C805" s="1075" t="s">
        <v>428</v>
      </c>
      <c r="D805" s="55" t="s">
        <v>412</v>
      </c>
      <c r="E805" s="1228">
        <v>286800</v>
      </c>
      <c r="F805" s="1565" t="s">
        <v>7148</v>
      </c>
      <c r="G805" s="171">
        <v>43770</v>
      </c>
      <c r="H805" s="1074">
        <v>43781</v>
      </c>
      <c r="I805" s="1278">
        <f ca="1" t="shared" si="13"/>
        <v>123</v>
      </c>
      <c r="J805" s="688" t="s">
        <v>78</v>
      </c>
      <c r="K805" s="863"/>
      <c r="L805" s="339">
        <v>43786</v>
      </c>
      <c r="M805" s="166"/>
      <c r="N805" s="1578" t="s">
        <v>7149</v>
      </c>
      <c r="O805" s="1282" t="s">
        <v>17</v>
      </c>
      <c r="P805" s="1283" t="s">
        <v>46</v>
      </c>
      <c r="Q805" s="452">
        <v>43761</v>
      </c>
      <c r="R805" s="171">
        <v>43770</v>
      </c>
      <c r="S805" s="1278">
        <f ca="1" t="shared" si="14"/>
        <v>134</v>
      </c>
      <c r="T805" s="1285" t="s">
        <v>47</v>
      </c>
      <c r="U805" s="1058"/>
      <c r="V805" s="14"/>
    </row>
    <row r="806" s="795" customFormat="1" ht="23.1" customHeight="1" spans="1:22">
      <c r="A806" s="1571">
        <v>2</v>
      </c>
      <c r="B806" s="1223" t="s">
        <v>39</v>
      </c>
      <c r="C806" s="1075" t="s">
        <v>411</v>
      </c>
      <c r="D806" s="43" t="s">
        <v>412</v>
      </c>
      <c r="E806" s="1229">
        <v>271800</v>
      </c>
      <c r="F806" s="1421" t="s">
        <v>7150</v>
      </c>
      <c r="G806" s="121">
        <v>43685</v>
      </c>
      <c r="H806" s="493">
        <v>43694</v>
      </c>
      <c r="I806" s="1278">
        <f ca="1" t="shared" si="13"/>
        <v>210</v>
      </c>
      <c r="J806" s="688" t="s">
        <v>78</v>
      </c>
      <c r="K806" s="863"/>
      <c r="L806" s="339">
        <v>43787</v>
      </c>
      <c r="M806" s="166" t="s">
        <v>52</v>
      </c>
      <c r="N806" s="1579" t="s">
        <v>7151</v>
      </c>
      <c r="O806" s="1579" t="s">
        <v>12</v>
      </c>
      <c r="P806" s="1579" t="s">
        <v>59</v>
      </c>
      <c r="Q806" s="452">
        <v>43779</v>
      </c>
      <c r="R806" s="171">
        <v>43780</v>
      </c>
      <c r="S806" s="1278">
        <f ca="1" t="shared" si="14"/>
        <v>124</v>
      </c>
      <c r="T806" s="1278" t="s">
        <v>106</v>
      </c>
      <c r="U806" s="1058"/>
      <c r="V806" s="14"/>
    </row>
    <row r="807" s="795" customFormat="1" ht="23.1" customHeight="1" spans="1:21">
      <c r="A807" s="1571">
        <v>19</v>
      </c>
      <c r="B807" s="1223" t="s">
        <v>39</v>
      </c>
      <c r="C807" s="1075" t="s">
        <v>7056</v>
      </c>
      <c r="D807" s="55" t="s">
        <v>412</v>
      </c>
      <c r="E807" s="1228">
        <v>301800</v>
      </c>
      <c r="F807" s="1074" t="s">
        <v>7152</v>
      </c>
      <c r="G807" s="171">
        <v>43777</v>
      </c>
      <c r="H807" s="1074">
        <v>43786</v>
      </c>
      <c r="I807" s="1278">
        <f ca="1" t="shared" si="13"/>
        <v>118</v>
      </c>
      <c r="J807" s="688" t="s">
        <v>158</v>
      </c>
      <c r="K807" s="863"/>
      <c r="L807" s="1572">
        <v>43787</v>
      </c>
      <c r="M807" s="166"/>
      <c r="N807" s="1456" t="s">
        <v>7153</v>
      </c>
      <c r="O807" s="1282" t="s">
        <v>45</v>
      </c>
      <c r="P807" s="1283" t="s">
        <v>46</v>
      </c>
      <c r="Q807" s="447">
        <v>43743</v>
      </c>
      <c r="R807" s="121">
        <v>43778</v>
      </c>
      <c r="S807" s="1278">
        <f ca="1" t="shared" si="14"/>
        <v>126</v>
      </c>
      <c r="T807" s="277" t="s">
        <v>106</v>
      </c>
      <c r="U807" s="1057"/>
    </row>
    <row r="808" s="795" customFormat="1" ht="23.1" customHeight="1" spans="1:22">
      <c r="A808" s="1571">
        <v>2</v>
      </c>
      <c r="B808" s="1223" t="s">
        <v>39</v>
      </c>
      <c r="C808" s="1075" t="s">
        <v>411</v>
      </c>
      <c r="D808" s="43" t="s">
        <v>412</v>
      </c>
      <c r="E808" s="1229">
        <v>271800</v>
      </c>
      <c r="F808" s="1421" t="s">
        <v>7154</v>
      </c>
      <c r="G808" s="121">
        <v>43685</v>
      </c>
      <c r="H808" s="493">
        <v>43694</v>
      </c>
      <c r="I808" s="1278">
        <f ca="1" t="shared" si="13"/>
        <v>210</v>
      </c>
      <c r="J808" s="688" t="s">
        <v>78</v>
      </c>
      <c r="K808" s="863"/>
      <c r="L808" s="339">
        <v>43788</v>
      </c>
      <c r="M808" s="166" t="s">
        <v>52</v>
      </c>
      <c r="N808" s="354" t="s">
        <v>7155</v>
      </c>
      <c r="O808" s="354" t="s">
        <v>131</v>
      </c>
      <c r="P808" s="48" t="s">
        <v>84</v>
      </c>
      <c r="Q808" s="452">
        <v>43780</v>
      </c>
      <c r="R808" s="171">
        <v>43780</v>
      </c>
      <c r="S808" s="1278">
        <f ca="1" t="shared" si="14"/>
        <v>124</v>
      </c>
      <c r="T808" s="277" t="s">
        <v>47</v>
      </c>
      <c r="U808" s="1058"/>
      <c r="V808" s="14"/>
    </row>
    <row r="809" s="796" customFormat="1" ht="23.1" customHeight="1" spans="1:22">
      <c r="A809" s="1571">
        <v>5</v>
      </c>
      <c r="B809" s="1223" t="s">
        <v>39</v>
      </c>
      <c r="C809" s="1075" t="s">
        <v>411</v>
      </c>
      <c r="D809" s="55" t="s">
        <v>412</v>
      </c>
      <c r="E809" s="1228">
        <v>271800</v>
      </c>
      <c r="F809" s="1227" t="s">
        <v>7156</v>
      </c>
      <c r="G809" s="171">
        <v>43750</v>
      </c>
      <c r="H809" s="1074">
        <v>43760</v>
      </c>
      <c r="I809" s="1278">
        <f ca="1" t="shared" si="13"/>
        <v>144</v>
      </c>
      <c r="J809" s="959" t="s">
        <v>78</v>
      </c>
      <c r="K809" s="865"/>
      <c r="L809" s="338">
        <v>43788</v>
      </c>
      <c r="M809" s="284"/>
      <c r="N809" s="354" t="s">
        <v>7157</v>
      </c>
      <c r="O809" s="354" t="s">
        <v>17</v>
      </c>
      <c r="P809" s="207" t="s">
        <v>46</v>
      </c>
      <c r="Q809" s="452">
        <v>43786</v>
      </c>
      <c r="R809" s="1401">
        <v>43787</v>
      </c>
      <c r="S809" s="1278">
        <f ca="1" t="shared" si="14"/>
        <v>117</v>
      </c>
      <c r="T809" s="277" t="s">
        <v>106</v>
      </c>
      <c r="U809" s="1057"/>
      <c r="V809" s="14"/>
    </row>
    <row r="810" s="795" customFormat="1" ht="36.95" customHeight="1" spans="1:21">
      <c r="A810" s="1571">
        <v>22</v>
      </c>
      <c r="B810" s="1223" t="s">
        <v>39</v>
      </c>
      <c r="C810" s="1075" t="s">
        <v>7078</v>
      </c>
      <c r="D810" s="55" t="s">
        <v>425</v>
      </c>
      <c r="E810" s="1228">
        <v>318800</v>
      </c>
      <c r="F810" s="1074" t="s">
        <v>7158</v>
      </c>
      <c r="G810" s="171">
        <v>43752</v>
      </c>
      <c r="H810" s="1074">
        <v>43760</v>
      </c>
      <c r="I810" s="1278">
        <f ca="1" t="shared" si="13"/>
        <v>144</v>
      </c>
      <c r="J810" s="688" t="s">
        <v>78</v>
      </c>
      <c r="K810" s="863"/>
      <c r="L810" s="1572">
        <v>43779</v>
      </c>
      <c r="M810" s="166"/>
      <c r="N810" s="1281" t="s">
        <v>7159</v>
      </c>
      <c r="O810" s="1115" t="s">
        <v>80</v>
      </c>
      <c r="P810" s="1283" t="s">
        <v>46</v>
      </c>
      <c r="Q810" s="447">
        <v>43772</v>
      </c>
      <c r="R810" s="121">
        <v>43773</v>
      </c>
      <c r="S810" s="1278">
        <f ca="1" t="shared" si="14"/>
        <v>131</v>
      </c>
      <c r="T810" s="277" t="s">
        <v>47</v>
      </c>
      <c r="U810" s="1057"/>
    </row>
    <row r="811" s="795" customFormat="1" ht="36.95" customHeight="1" spans="1:21">
      <c r="A811" s="1571">
        <v>2</v>
      </c>
      <c r="B811" s="1223" t="s">
        <v>39</v>
      </c>
      <c r="C811" s="1075" t="s">
        <v>411</v>
      </c>
      <c r="D811" s="55" t="s">
        <v>412</v>
      </c>
      <c r="E811" s="1228">
        <v>271800</v>
      </c>
      <c r="F811" s="1074" t="s">
        <v>7160</v>
      </c>
      <c r="G811" s="171">
        <v>43717</v>
      </c>
      <c r="H811" s="1074">
        <v>43718</v>
      </c>
      <c r="I811" s="1278">
        <f ca="1" t="shared" si="13"/>
        <v>186</v>
      </c>
      <c r="J811" s="688" t="s">
        <v>78</v>
      </c>
      <c r="K811" s="863"/>
      <c r="L811" s="1572">
        <v>43773</v>
      </c>
      <c r="M811" s="166" t="s">
        <v>52</v>
      </c>
      <c r="N811" s="1281" t="s">
        <v>7161</v>
      </c>
      <c r="O811" s="1115" t="s">
        <v>70</v>
      </c>
      <c r="P811" s="1283" t="s">
        <v>59</v>
      </c>
      <c r="Q811" s="447">
        <v>43759</v>
      </c>
      <c r="R811" s="121">
        <v>43770</v>
      </c>
      <c r="S811" s="1278">
        <f ca="1" t="shared" si="14"/>
        <v>134</v>
      </c>
      <c r="T811" s="277" t="s">
        <v>47</v>
      </c>
      <c r="U811" s="1057"/>
    </row>
    <row r="812" s="795" customFormat="1" ht="36.95" customHeight="1" spans="1:21">
      <c r="A812" s="1571">
        <v>13</v>
      </c>
      <c r="B812" s="1223" t="s">
        <v>39</v>
      </c>
      <c r="C812" s="1075" t="s">
        <v>428</v>
      </c>
      <c r="D812" s="55" t="s">
        <v>412</v>
      </c>
      <c r="E812" s="1228">
        <v>286800</v>
      </c>
      <c r="F812" s="1074" t="s">
        <v>7162</v>
      </c>
      <c r="G812" s="171">
        <v>43775</v>
      </c>
      <c r="H812" s="1074">
        <v>43782</v>
      </c>
      <c r="I812" s="1278">
        <f ca="1" t="shared" si="13"/>
        <v>122</v>
      </c>
      <c r="J812" s="688" t="s">
        <v>158</v>
      </c>
      <c r="K812" s="863"/>
      <c r="L812" s="1572">
        <v>43793</v>
      </c>
      <c r="M812" s="166"/>
      <c r="N812" s="1281" t="s">
        <v>7163</v>
      </c>
      <c r="O812" s="1115" t="s">
        <v>114</v>
      </c>
      <c r="P812" s="1283" t="s">
        <v>89</v>
      </c>
      <c r="Q812" s="447">
        <v>43779</v>
      </c>
      <c r="R812" s="121">
        <v>43780</v>
      </c>
      <c r="S812" s="1278">
        <f ca="1" t="shared" si="14"/>
        <v>124</v>
      </c>
      <c r="T812" s="277" t="s">
        <v>47</v>
      </c>
      <c r="U812" s="1057"/>
    </row>
    <row r="813" s="795" customFormat="1" ht="23.1" customHeight="1" spans="1:22">
      <c r="A813" s="1571">
        <v>14</v>
      </c>
      <c r="B813" s="1223" t="s">
        <v>39</v>
      </c>
      <c r="C813" s="1075" t="s">
        <v>428</v>
      </c>
      <c r="D813" s="55" t="s">
        <v>412</v>
      </c>
      <c r="E813" s="1228">
        <v>286800</v>
      </c>
      <c r="F813" s="1565" t="s">
        <v>7164</v>
      </c>
      <c r="G813" s="171">
        <v>43775</v>
      </c>
      <c r="H813" s="1074">
        <v>43782</v>
      </c>
      <c r="I813" s="1278">
        <f ca="1" t="shared" si="13"/>
        <v>122</v>
      </c>
      <c r="J813" s="688" t="s">
        <v>158</v>
      </c>
      <c r="K813" s="863"/>
      <c r="L813" s="339">
        <v>43794</v>
      </c>
      <c r="M813" s="166"/>
      <c r="N813" s="1578" t="s">
        <v>7165</v>
      </c>
      <c r="O813" s="1282" t="s">
        <v>58</v>
      </c>
      <c r="P813" s="1283" t="s">
        <v>59</v>
      </c>
      <c r="Q813" s="452">
        <v>43786</v>
      </c>
      <c r="R813" s="171">
        <v>43787</v>
      </c>
      <c r="S813" s="1278">
        <f ca="1" t="shared" si="14"/>
        <v>117</v>
      </c>
      <c r="T813" s="1305" t="s">
        <v>47</v>
      </c>
      <c r="U813" s="1058"/>
      <c r="V813" s="14"/>
    </row>
    <row r="814" s="796" customFormat="1" ht="23.1" customHeight="1" spans="1:22">
      <c r="A814" s="1571">
        <v>8</v>
      </c>
      <c r="B814" s="1223" t="s">
        <v>39</v>
      </c>
      <c r="C814" s="1075" t="s">
        <v>424</v>
      </c>
      <c r="D814" s="43" t="s">
        <v>425</v>
      </c>
      <c r="E814" s="1229">
        <v>271800</v>
      </c>
      <c r="F814" s="1230" t="s">
        <v>7166</v>
      </c>
      <c r="G814" s="121">
        <v>43787</v>
      </c>
      <c r="H814" s="493">
        <v>43796</v>
      </c>
      <c r="I814" s="1278">
        <f ca="1" t="shared" ref="I814:I819" si="15">TODAY()-H814</f>
        <v>108</v>
      </c>
      <c r="J814" s="959" t="s">
        <v>78</v>
      </c>
      <c r="K814" s="865"/>
      <c r="L814" s="338"/>
      <c r="M814" s="1382"/>
      <c r="N814" s="1577" t="s">
        <v>7167</v>
      </c>
      <c r="O814" s="1282" t="s">
        <v>258</v>
      </c>
      <c r="P814" s="1283" t="s">
        <v>59</v>
      </c>
      <c r="Q814" s="1382">
        <v>43775</v>
      </c>
      <c r="R814" s="121">
        <v>43788</v>
      </c>
      <c r="S814" s="1278">
        <f ca="1" t="shared" ref="S814:S819" si="16">TODAY()-R814</f>
        <v>116</v>
      </c>
      <c r="T814" s="1285" t="s">
        <v>106</v>
      </c>
      <c r="U814" s="1057"/>
      <c r="V814" s="14"/>
    </row>
    <row r="815" s="795" customFormat="1" ht="23.1" customHeight="1" spans="1:22">
      <c r="A815" s="1571">
        <v>12</v>
      </c>
      <c r="B815" s="1223" t="s">
        <v>39</v>
      </c>
      <c r="C815" s="1075" t="s">
        <v>428</v>
      </c>
      <c r="D815" s="55" t="s">
        <v>425</v>
      </c>
      <c r="E815" s="1228">
        <v>286800</v>
      </c>
      <c r="F815" s="1565" t="s">
        <v>7168</v>
      </c>
      <c r="G815" s="171">
        <v>43786</v>
      </c>
      <c r="H815" s="1074">
        <v>43794</v>
      </c>
      <c r="I815" s="1278">
        <f ca="1" t="shared" si="15"/>
        <v>110</v>
      </c>
      <c r="J815" s="688" t="s">
        <v>158</v>
      </c>
      <c r="K815" s="863"/>
      <c r="L815" s="339">
        <v>43795</v>
      </c>
      <c r="M815" s="166"/>
      <c r="N815" s="1578" t="s">
        <v>7169</v>
      </c>
      <c r="O815" s="1282" t="s">
        <v>225</v>
      </c>
      <c r="P815" s="1283" t="s">
        <v>84</v>
      </c>
      <c r="Q815" s="452">
        <v>43766</v>
      </c>
      <c r="R815" s="171">
        <v>43787</v>
      </c>
      <c r="S815" s="1278">
        <f ca="1" t="shared" si="16"/>
        <v>117</v>
      </c>
      <c r="T815" s="1305" t="s">
        <v>47</v>
      </c>
      <c r="U815" s="1058"/>
      <c r="V815" s="14"/>
    </row>
    <row r="816" s="795" customFormat="1" ht="23.1" customHeight="1" spans="1:22">
      <c r="A816" s="1571">
        <v>1</v>
      </c>
      <c r="B816" s="1223" t="s">
        <v>39</v>
      </c>
      <c r="C816" s="1075" t="s">
        <v>411</v>
      </c>
      <c r="D816" s="55" t="s">
        <v>412</v>
      </c>
      <c r="E816" s="1228">
        <v>271800</v>
      </c>
      <c r="F816" s="1565" t="s">
        <v>7170</v>
      </c>
      <c r="G816" s="171">
        <v>43653</v>
      </c>
      <c r="H816" s="1074">
        <v>43661</v>
      </c>
      <c r="I816" s="1278">
        <f ca="1" t="shared" si="15"/>
        <v>243</v>
      </c>
      <c r="J816" s="688" t="s">
        <v>78</v>
      </c>
      <c r="K816" s="863"/>
      <c r="L816" s="339">
        <v>43795</v>
      </c>
      <c r="M816" s="166" t="s">
        <v>52</v>
      </c>
      <c r="N816" s="1456" t="s">
        <v>7171</v>
      </c>
      <c r="O816" s="1282" t="s">
        <v>192</v>
      </c>
      <c r="P816" s="1283" t="s">
        <v>84</v>
      </c>
      <c r="Q816" s="452">
        <v>43773</v>
      </c>
      <c r="R816" s="171">
        <v>43778</v>
      </c>
      <c r="S816" s="1278">
        <f ca="1" t="shared" si="16"/>
        <v>126</v>
      </c>
      <c r="T816" s="1285" t="s">
        <v>47</v>
      </c>
      <c r="U816" s="1058" t="s">
        <v>7172</v>
      </c>
      <c r="V816" s="14"/>
    </row>
    <row r="817" s="795" customFormat="1" ht="23.1" customHeight="1" spans="1:21">
      <c r="A817" s="1571">
        <v>13</v>
      </c>
      <c r="B817" s="1223" t="s">
        <v>39</v>
      </c>
      <c r="C817" s="1075" t="s">
        <v>440</v>
      </c>
      <c r="D817" s="55" t="s">
        <v>7173</v>
      </c>
      <c r="E817" s="1570">
        <v>295600</v>
      </c>
      <c r="F817" s="1074" t="s">
        <v>7174</v>
      </c>
      <c r="G817" s="171">
        <v>43752</v>
      </c>
      <c r="H817" s="1074">
        <v>43758</v>
      </c>
      <c r="I817" s="1278">
        <f ca="1" t="shared" si="15"/>
        <v>146</v>
      </c>
      <c r="J817" s="688" t="s">
        <v>78</v>
      </c>
      <c r="K817" s="863"/>
      <c r="L817" s="1572"/>
      <c r="M817" s="166"/>
      <c r="N817" s="1456" t="s">
        <v>7175</v>
      </c>
      <c r="O817" s="1580" t="s">
        <v>45</v>
      </c>
      <c r="P817" s="1581" t="s">
        <v>46</v>
      </c>
      <c r="Q817" s="447">
        <v>43793</v>
      </c>
      <c r="R817" s="1586">
        <v>43793</v>
      </c>
      <c r="S817" s="1278">
        <f ca="1" t="shared" si="16"/>
        <v>111</v>
      </c>
      <c r="T817" s="1305" t="s">
        <v>47</v>
      </c>
      <c r="U817" s="1274" t="s">
        <v>417</v>
      </c>
    </row>
    <row r="818" s="795" customFormat="1" ht="23.1" customHeight="1" spans="1:22">
      <c r="A818" s="1571">
        <v>10</v>
      </c>
      <c r="B818" s="1223" t="s">
        <v>39</v>
      </c>
      <c r="C818" s="1075" t="s">
        <v>428</v>
      </c>
      <c r="D818" s="43" t="s">
        <v>431</v>
      </c>
      <c r="E818" s="1229">
        <v>286800</v>
      </c>
      <c r="F818" s="1421" t="s">
        <v>7176</v>
      </c>
      <c r="G818" s="121">
        <v>43790</v>
      </c>
      <c r="H818" s="493">
        <v>43797</v>
      </c>
      <c r="I818" s="1278">
        <f ca="1" t="shared" si="15"/>
        <v>107</v>
      </c>
      <c r="J818" s="688" t="s">
        <v>158</v>
      </c>
      <c r="K818" s="863"/>
      <c r="L818" s="339"/>
      <c r="M818" s="166"/>
      <c r="N818" s="1578" t="s">
        <v>7177</v>
      </c>
      <c r="O818" s="1282" t="s">
        <v>225</v>
      </c>
      <c r="P818" s="1283" t="s">
        <v>84</v>
      </c>
      <c r="Q818" s="452">
        <v>43768</v>
      </c>
      <c r="R818" s="171">
        <v>43791</v>
      </c>
      <c r="S818" s="1278">
        <f ca="1" t="shared" si="16"/>
        <v>113</v>
      </c>
      <c r="T818" s="1305" t="s">
        <v>47</v>
      </c>
      <c r="U818" s="1058"/>
      <c r="V818" s="14"/>
    </row>
    <row r="819" s="796" customFormat="1" ht="23.1" customHeight="1" spans="1:22">
      <c r="A819" s="1571">
        <v>2</v>
      </c>
      <c r="B819" s="1223" t="s">
        <v>39</v>
      </c>
      <c r="C819" s="1075" t="s">
        <v>411</v>
      </c>
      <c r="D819" s="55" t="s">
        <v>412</v>
      </c>
      <c r="E819" s="1228">
        <v>271800</v>
      </c>
      <c r="F819" s="1227" t="s">
        <v>7178</v>
      </c>
      <c r="G819" s="171">
        <v>43750</v>
      </c>
      <c r="H819" s="1074">
        <v>43760</v>
      </c>
      <c r="I819" s="1278">
        <f ca="1" t="shared" si="15"/>
        <v>144</v>
      </c>
      <c r="J819" s="959" t="s">
        <v>78</v>
      </c>
      <c r="K819" s="865" t="s">
        <v>54</v>
      </c>
      <c r="L819" s="338"/>
      <c r="M819" s="284"/>
      <c r="N819" s="1582" t="s">
        <v>7179</v>
      </c>
      <c r="O819" s="1583" t="s">
        <v>12</v>
      </c>
      <c r="P819" s="1584" t="s">
        <v>59</v>
      </c>
      <c r="Q819" s="452">
        <v>43794</v>
      </c>
      <c r="R819" s="1401">
        <v>43794</v>
      </c>
      <c r="S819" s="1278">
        <f ca="1" t="shared" si="16"/>
        <v>110</v>
      </c>
      <c r="T819" s="1285" t="s">
        <v>106</v>
      </c>
      <c r="U819" s="1057" t="s">
        <v>417</v>
      </c>
      <c r="V819" s="14"/>
    </row>
    <row r="820" s="19" customFormat="1" ht="15" customHeight="1" spans="2:27">
      <c r="B820" s="576"/>
      <c r="D820" s="457"/>
      <c r="E820" s="457"/>
      <c r="F820" s="577"/>
      <c r="G820" s="457"/>
      <c r="H820" s="577"/>
      <c r="J820" s="601"/>
      <c r="P820" s="592"/>
      <c r="Q820" s="600"/>
      <c r="R820" s="1403"/>
      <c r="V820" s="1404"/>
      <c r="W820" s="1404"/>
      <c r="X820" s="1404"/>
      <c r="Y820" s="1404"/>
      <c r="Z820" s="1404"/>
      <c r="AA820" s="1404"/>
    </row>
  </sheetData>
  <autoFilter ref="A683:AC819">
    <extLst/>
  </autoFilter>
  <mergeCells count="2">
    <mergeCell ref="A1:Q1"/>
    <mergeCell ref="R354:U354"/>
  </mergeCells>
  <conditionalFormatting sqref="F515">
    <cfRule type="duplicateValues" dxfId="0" priority="698"/>
  </conditionalFormatting>
  <conditionalFormatting sqref="F522">
    <cfRule type="duplicateValues" dxfId="0" priority="697"/>
  </conditionalFormatting>
  <conditionalFormatting sqref="F523">
    <cfRule type="duplicateValues" dxfId="0" priority="696"/>
  </conditionalFormatting>
  <conditionalFormatting sqref="F525">
    <cfRule type="duplicateValues" dxfId="0" priority="695"/>
  </conditionalFormatting>
  <conditionalFormatting sqref="F526">
    <cfRule type="duplicateValues" dxfId="0" priority="694"/>
  </conditionalFormatting>
  <conditionalFormatting sqref="F527">
    <cfRule type="duplicateValues" dxfId="0" priority="693"/>
  </conditionalFormatting>
  <conditionalFormatting sqref="F530">
    <cfRule type="duplicateValues" dxfId="0" priority="692"/>
  </conditionalFormatting>
  <conditionalFormatting sqref="F532">
    <cfRule type="duplicateValues" dxfId="0" priority="690"/>
  </conditionalFormatting>
  <conditionalFormatting sqref="F534">
    <cfRule type="duplicateValues" dxfId="0" priority="689"/>
  </conditionalFormatting>
  <conditionalFormatting sqref="F535">
    <cfRule type="duplicateValues" dxfId="0" priority="688"/>
  </conditionalFormatting>
  <conditionalFormatting sqref="F537">
    <cfRule type="duplicateValues" dxfId="0" priority="687"/>
  </conditionalFormatting>
  <conditionalFormatting sqref="F539">
    <cfRule type="duplicateValues" dxfId="0" priority="686"/>
  </conditionalFormatting>
  <conditionalFormatting sqref="F542">
    <cfRule type="duplicateValues" dxfId="0" priority="685"/>
  </conditionalFormatting>
  <conditionalFormatting sqref="F543">
    <cfRule type="duplicateValues" dxfId="0" priority="684"/>
  </conditionalFormatting>
  <conditionalFormatting sqref="F545">
    <cfRule type="duplicateValues" dxfId="0" priority="683"/>
  </conditionalFormatting>
  <conditionalFormatting sqref="F552">
    <cfRule type="duplicateValues" dxfId="0" priority="682"/>
  </conditionalFormatting>
  <conditionalFormatting sqref="F565">
    <cfRule type="duplicateValues" dxfId="0" priority="681"/>
  </conditionalFormatting>
  <conditionalFormatting sqref="F586">
    <cfRule type="duplicateValues" dxfId="0" priority="680"/>
  </conditionalFormatting>
  <conditionalFormatting sqref="I601">
    <cfRule type="cellIs" dxfId="1" priority="676" operator="greaterThan">
      <formula>260</formula>
    </cfRule>
    <cfRule type="cellIs" dxfId="1" priority="677" operator="greaterThan">
      <formula>330</formula>
    </cfRule>
  </conditionalFormatting>
  <conditionalFormatting sqref="I602">
    <cfRule type="cellIs" dxfId="1" priority="674" operator="greaterThan">
      <formula>260</formula>
    </cfRule>
    <cfRule type="cellIs" dxfId="1" priority="675" operator="greaterThan">
      <formula>330</formula>
    </cfRule>
  </conditionalFormatting>
  <conditionalFormatting sqref="I603">
    <cfRule type="cellIs" dxfId="1" priority="672" operator="greaterThan">
      <formula>260</formula>
    </cfRule>
    <cfRule type="cellIs" dxfId="1" priority="673" operator="greaterThan">
      <formula>330</formula>
    </cfRule>
  </conditionalFormatting>
  <conditionalFormatting sqref="I604"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I605">
    <cfRule type="cellIs" dxfId="1" priority="668" operator="greaterThan">
      <formula>260</formula>
    </cfRule>
    <cfRule type="cellIs" dxfId="1" priority="669" operator="greaterThan">
      <formula>330</formula>
    </cfRule>
  </conditionalFormatting>
  <conditionalFormatting sqref="I606">
    <cfRule type="cellIs" dxfId="1" priority="666" operator="greaterThan">
      <formula>260</formula>
    </cfRule>
    <cfRule type="cellIs" dxfId="1" priority="667" operator="greaterThan">
      <formula>330</formula>
    </cfRule>
  </conditionalFormatting>
  <conditionalFormatting sqref="I607">
    <cfRule type="cellIs" dxfId="1" priority="664" operator="greaterThan">
      <formula>260</formula>
    </cfRule>
    <cfRule type="cellIs" dxfId="1" priority="665" operator="greaterThan">
      <formula>330</formula>
    </cfRule>
  </conditionalFormatting>
  <conditionalFormatting sqref="I608">
    <cfRule type="cellIs" dxfId="1" priority="662" operator="greaterThan">
      <formula>260</formula>
    </cfRule>
    <cfRule type="cellIs" dxfId="1" priority="663" operator="greaterThan">
      <formula>330</formula>
    </cfRule>
  </conditionalFormatting>
  <conditionalFormatting sqref="I609">
    <cfRule type="cellIs" dxfId="1" priority="660" operator="greaterThan">
      <formula>260</formula>
    </cfRule>
    <cfRule type="cellIs" dxfId="1" priority="661" operator="greaterThan">
      <formula>330</formula>
    </cfRule>
  </conditionalFormatting>
  <conditionalFormatting sqref="I610"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I611">
    <cfRule type="cellIs" dxfId="1" priority="656" operator="greaterThan">
      <formula>260</formula>
    </cfRule>
    <cfRule type="cellIs" dxfId="1" priority="657" operator="greaterThan">
      <formula>330</formula>
    </cfRule>
  </conditionalFormatting>
  <conditionalFormatting sqref="I612">
    <cfRule type="cellIs" dxfId="1" priority="654" operator="greaterThan">
      <formula>260</formula>
    </cfRule>
    <cfRule type="cellIs" dxfId="1" priority="655" operator="greaterThan">
      <formula>330</formula>
    </cfRule>
  </conditionalFormatting>
  <conditionalFormatting sqref="I613">
    <cfRule type="cellIs" dxfId="1" priority="652" operator="greaterThan">
      <formula>260</formula>
    </cfRule>
    <cfRule type="cellIs" dxfId="1" priority="653" operator="greaterThan">
      <formula>330</formula>
    </cfRule>
  </conditionalFormatting>
  <conditionalFormatting sqref="I614"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I615">
    <cfRule type="cellIs" dxfId="1" priority="648" operator="greaterThan">
      <formula>260</formula>
    </cfRule>
    <cfRule type="cellIs" dxfId="1" priority="649" operator="greaterThan">
      <formula>330</formula>
    </cfRule>
  </conditionalFormatting>
  <conditionalFormatting sqref="I616">
    <cfRule type="cellIs" dxfId="1" priority="646" operator="greaterThan">
      <formula>260</formula>
    </cfRule>
    <cfRule type="cellIs" dxfId="1" priority="647" operator="greaterThan">
      <formula>330</formula>
    </cfRule>
  </conditionalFormatting>
  <conditionalFormatting sqref="I617">
    <cfRule type="cellIs" dxfId="1" priority="644" operator="greaterThan">
      <formula>260</formula>
    </cfRule>
    <cfRule type="cellIs" dxfId="1" priority="645" operator="greaterThan">
      <formula>330</formula>
    </cfRule>
  </conditionalFormatting>
  <conditionalFormatting sqref="I618">
    <cfRule type="cellIs" dxfId="1" priority="642" operator="greaterThan">
      <formula>260</formula>
    </cfRule>
    <cfRule type="cellIs" dxfId="1" priority="643" operator="greaterThan">
      <formula>330</formula>
    </cfRule>
  </conditionalFormatting>
  <conditionalFormatting sqref="I619"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I620">
    <cfRule type="cellIs" dxfId="1" priority="638" operator="greaterThan">
      <formula>260</formula>
    </cfRule>
    <cfRule type="cellIs" dxfId="1" priority="639" operator="greaterThan">
      <formula>330</formula>
    </cfRule>
  </conditionalFormatting>
  <conditionalFormatting sqref="I621">
    <cfRule type="cellIs" dxfId="1" priority="636" operator="greaterThan">
      <formula>260</formula>
    </cfRule>
    <cfRule type="cellIs" dxfId="1" priority="637" operator="greaterThan">
      <formula>330</formula>
    </cfRule>
  </conditionalFormatting>
  <conditionalFormatting sqref="I622">
    <cfRule type="cellIs" dxfId="1" priority="634" operator="greaterThan">
      <formula>260</formula>
    </cfRule>
    <cfRule type="cellIs" dxfId="1" priority="635" operator="greaterThan">
      <formula>330</formula>
    </cfRule>
  </conditionalFormatting>
  <conditionalFormatting sqref="I623">
    <cfRule type="cellIs" dxfId="1" priority="632" operator="greaterThan">
      <formula>260</formula>
    </cfRule>
    <cfRule type="cellIs" dxfId="1" priority="633" operator="greaterThan">
      <formula>330</formula>
    </cfRule>
  </conditionalFormatting>
  <conditionalFormatting sqref="I624">
    <cfRule type="cellIs" dxfId="1" priority="630" operator="greaterThan">
      <formula>260</formula>
    </cfRule>
    <cfRule type="cellIs" dxfId="1" priority="631" operator="greaterThan">
      <formula>330</formula>
    </cfRule>
  </conditionalFormatting>
  <conditionalFormatting sqref="I625">
    <cfRule type="cellIs" dxfId="1" priority="628" operator="greaterThan">
      <formula>260</formula>
    </cfRule>
    <cfRule type="cellIs" dxfId="1" priority="629" operator="greaterThan">
      <formula>330</formula>
    </cfRule>
  </conditionalFormatting>
  <conditionalFormatting sqref="I626">
    <cfRule type="cellIs" dxfId="1" priority="626" operator="greaterThan">
      <formula>260</formula>
    </cfRule>
    <cfRule type="cellIs" dxfId="1" priority="627" operator="greaterThan">
      <formula>330</formula>
    </cfRule>
  </conditionalFormatting>
  <conditionalFormatting sqref="I627">
    <cfRule type="cellIs" dxfId="1" priority="624" operator="greaterThan">
      <formula>260</formula>
    </cfRule>
    <cfRule type="cellIs" dxfId="1" priority="625" operator="greaterThan">
      <formula>330</formula>
    </cfRule>
  </conditionalFormatting>
  <conditionalFormatting sqref="I628"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I629">
    <cfRule type="cellIs" dxfId="1" priority="620" operator="greaterThan">
      <formula>260</formula>
    </cfRule>
    <cfRule type="cellIs" dxfId="1" priority="621" operator="greaterThan">
      <formula>330</formula>
    </cfRule>
  </conditionalFormatting>
  <conditionalFormatting sqref="I630">
    <cfRule type="cellIs" dxfId="1" priority="618" operator="greaterThan">
      <formula>260</formula>
    </cfRule>
    <cfRule type="cellIs" dxfId="1" priority="619" operator="greaterThan">
      <formula>330</formula>
    </cfRule>
  </conditionalFormatting>
  <conditionalFormatting sqref="I631">
    <cfRule type="cellIs" dxfId="1" priority="616" operator="greaterThan">
      <formula>260</formula>
    </cfRule>
    <cfRule type="cellIs" dxfId="1" priority="617" operator="greaterThan">
      <formula>330</formula>
    </cfRule>
  </conditionalFormatting>
  <conditionalFormatting sqref="I632">
    <cfRule type="cellIs" dxfId="1" priority="614" operator="greaterThan">
      <formula>260</formula>
    </cfRule>
    <cfRule type="cellIs" dxfId="1" priority="615" operator="greaterThan">
      <formula>330</formula>
    </cfRule>
  </conditionalFormatting>
  <conditionalFormatting sqref="I633">
    <cfRule type="cellIs" dxfId="1" priority="612" operator="greaterThan">
      <formula>260</formula>
    </cfRule>
    <cfRule type="cellIs" dxfId="1" priority="613" operator="greaterThan">
      <formula>330</formula>
    </cfRule>
  </conditionalFormatting>
  <conditionalFormatting sqref="I634">
    <cfRule type="cellIs" dxfId="1" priority="610" operator="greaterThan">
      <formula>260</formula>
    </cfRule>
    <cfRule type="cellIs" dxfId="1" priority="611" operator="greaterThan">
      <formula>330</formula>
    </cfRule>
  </conditionalFormatting>
  <conditionalFormatting sqref="I635">
    <cfRule type="cellIs" dxfId="1" priority="608" operator="greaterThan">
      <formula>260</formula>
    </cfRule>
    <cfRule type="cellIs" dxfId="1" priority="609" operator="greaterThan">
      <formula>330</formula>
    </cfRule>
  </conditionalFormatting>
  <conditionalFormatting sqref="I636">
    <cfRule type="cellIs" dxfId="1" priority="606" operator="greaterThan">
      <formula>260</formula>
    </cfRule>
    <cfRule type="cellIs" dxfId="1" priority="607" operator="greaterThan">
      <formula>330</formula>
    </cfRule>
  </conditionalFormatting>
  <conditionalFormatting sqref="I637">
    <cfRule type="cellIs" dxfId="1" priority="604" operator="greaterThan">
      <formula>260</formula>
    </cfRule>
    <cfRule type="cellIs" dxfId="1" priority="605" operator="greaterThan">
      <formula>330</formula>
    </cfRule>
  </conditionalFormatting>
  <conditionalFormatting sqref="I638">
    <cfRule type="cellIs" dxfId="1" priority="602" operator="greaterThan">
      <formula>260</formula>
    </cfRule>
    <cfRule type="cellIs" dxfId="1" priority="603" operator="greaterThan">
      <formula>330</formula>
    </cfRule>
  </conditionalFormatting>
  <conditionalFormatting sqref="I639">
    <cfRule type="cellIs" dxfId="1" priority="600" operator="greaterThan">
      <formula>260</formula>
    </cfRule>
    <cfRule type="cellIs" dxfId="1" priority="601" operator="greaterThan">
      <formula>330</formula>
    </cfRule>
  </conditionalFormatting>
  <conditionalFormatting sqref="I640">
    <cfRule type="cellIs" dxfId="1" priority="598" operator="greaterThan">
      <formula>260</formula>
    </cfRule>
    <cfRule type="cellIs" dxfId="1" priority="599" operator="greaterThan">
      <formula>330</formula>
    </cfRule>
  </conditionalFormatting>
  <conditionalFormatting sqref="I641"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I642">
    <cfRule type="cellIs" dxfId="1" priority="594" operator="greaterThan">
      <formula>260</formula>
    </cfRule>
    <cfRule type="cellIs" dxfId="1" priority="595" operator="greaterThan">
      <formula>330</formula>
    </cfRule>
  </conditionalFormatting>
  <conditionalFormatting sqref="I643"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I644">
    <cfRule type="cellIs" dxfId="1" priority="590" operator="greaterThan">
      <formula>260</formula>
    </cfRule>
    <cfRule type="cellIs" dxfId="1" priority="591" operator="greaterThan">
      <formula>330</formula>
    </cfRule>
  </conditionalFormatting>
  <conditionalFormatting sqref="I645">
    <cfRule type="cellIs" dxfId="1" priority="586" operator="greaterThan">
      <formula>260</formula>
    </cfRule>
    <cfRule type="cellIs" dxfId="1" priority="587" operator="greaterThan">
      <formula>330</formula>
    </cfRule>
  </conditionalFormatting>
  <conditionalFormatting sqref="I646">
    <cfRule type="cellIs" dxfId="1" priority="588" operator="greaterThan">
      <formula>260</formula>
    </cfRule>
    <cfRule type="cellIs" dxfId="1" priority="589" operator="greaterThan">
      <formula>330</formula>
    </cfRule>
  </conditionalFormatting>
  <conditionalFormatting sqref="I647">
    <cfRule type="cellIs" dxfId="1" priority="584" operator="greaterThan">
      <formula>260</formula>
    </cfRule>
    <cfRule type="cellIs" dxfId="1" priority="585" operator="greaterThan">
      <formula>330</formula>
    </cfRule>
  </conditionalFormatting>
  <conditionalFormatting sqref="I648">
    <cfRule type="cellIs" dxfId="1" priority="582" operator="greaterThan">
      <formula>260</formula>
    </cfRule>
    <cfRule type="cellIs" dxfId="1" priority="583" operator="greaterThan">
      <formula>330</formula>
    </cfRule>
  </conditionalFormatting>
  <conditionalFormatting sqref="I649">
    <cfRule type="cellIs" dxfId="1" priority="580" operator="greaterThan">
      <formula>260</formula>
    </cfRule>
    <cfRule type="cellIs" dxfId="1" priority="581" operator="greaterThan">
      <formula>330</formula>
    </cfRule>
  </conditionalFormatting>
  <conditionalFormatting sqref="I650">
    <cfRule type="cellIs" dxfId="1" priority="576" operator="greaterThan">
      <formula>260</formula>
    </cfRule>
    <cfRule type="cellIs" dxfId="1" priority="577" operator="greaterThan">
      <formula>330</formula>
    </cfRule>
  </conditionalFormatting>
  <conditionalFormatting sqref="I651">
    <cfRule type="cellIs" dxfId="1" priority="578" operator="greaterThan">
      <formula>260</formula>
    </cfRule>
    <cfRule type="cellIs" dxfId="1" priority="579" operator="greaterThan">
      <formula>330</formula>
    </cfRule>
  </conditionalFormatting>
  <conditionalFormatting sqref="I652">
    <cfRule type="cellIs" dxfId="1" priority="574" operator="greaterThan">
      <formula>260</formula>
    </cfRule>
    <cfRule type="cellIs" dxfId="1" priority="575" operator="greaterThan">
      <formula>330</formula>
    </cfRule>
  </conditionalFormatting>
  <conditionalFormatting sqref="I653">
    <cfRule type="cellIs" dxfId="1" priority="572" operator="greaterThan">
      <formula>260</formula>
    </cfRule>
    <cfRule type="cellIs" dxfId="1" priority="573" operator="greaterThan">
      <formula>330</formula>
    </cfRule>
  </conditionalFormatting>
  <conditionalFormatting sqref="I654">
    <cfRule type="cellIs" dxfId="1" priority="570" operator="greaterThan">
      <formula>260</formula>
    </cfRule>
    <cfRule type="cellIs" dxfId="1" priority="571" operator="greaterThan">
      <formula>330</formula>
    </cfRule>
  </conditionalFormatting>
  <conditionalFormatting sqref="I655">
    <cfRule type="cellIs" dxfId="1" priority="568" operator="greaterThan">
      <formula>260</formula>
    </cfRule>
    <cfRule type="cellIs" dxfId="1" priority="569" operator="greaterThan">
      <formula>330</formula>
    </cfRule>
  </conditionalFormatting>
  <conditionalFormatting sqref="I656">
    <cfRule type="cellIs" dxfId="1" priority="566" operator="greaterThan">
      <formula>260</formula>
    </cfRule>
    <cfRule type="cellIs" dxfId="1" priority="567" operator="greaterThan">
      <formula>330</formula>
    </cfRule>
  </conditionalFormatting>
  <conditionalFormatting sqref="I657">
    <cfRule type="cellIs" dxfId="1" priority="564" operator="greaterThan">
      <formula>260</formula>
    </cfRule>
    <cfRule type="cellIs" dxfId="1" priority="565" operator="greaterThan">
      <formula>330</formula>
    </cfRule>
  </conditionalFormatting>
  <conditionalFormatting sqref="I658">
    <cfRule type="cellIs" dxfId="1" priority="562" operator="greaterThan">
      <formula>260</formula>
    </cfRule>
    <cfRule type="cellIs" dxfId="1" priority="563" operator="greaterThan">
      <formula>330</formula>
    </cfRule>
  </conditionalFormatting>
  <conditionalFormatting sqref="I659">
    <cfRule type="cellIs" dxfId="1" priority="558" operator="greaterThan">
      <formula>260</formula>
    </cfRule>
    <cfRule type="cellIs" dxfId="1" priority="559" operator="greaterThan">
      <formula>330</formula>
    </cfRule>
  </conditionalFormatting>
  <conditionalFormatting sqref="I660">
    <cfRule type="cellIs" dxfId="1" priority="560" operator="greaterThan">
      <formula>260</formula>
    </cfRule>
    <cfRule type="cellIs" dxfId="1" priority="561" operator="greaterThan">
      <formula>330</formula>
    </cfRule>
  </conditionalFormatting>
  <conditionalFormatting sqref="I661">
    <cfRule type="cellIs" dxfId="1" priority="556" operator="greaterThan">
      <formula>260</formula>
    </cfRule>
    <cfRule type="cellIs" dxfId="1" priority="557" operator="greaterThan">
      <formula>330</formula>
    </cfRule>
  </conditionalFormatting>
  <conditionalFormatting sqref="I662">
    <cfRule type="cellIs" dxfId="1" priority="554" operator="greaterThan">
      <formula>260</formula>
    </cfRule>
    <cfRule type="cellIs" dxfId="1" priority="555" operator="greaterThan">
      <formula>330</formula>
    </cfRule>
  </conditionalFormatting>
  <conditionalFormatting sqref="I663"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I664">
    <cfRule type="cellIs" dxfId="1" priority="550" operator="greaterThan">
      <formula>260</formula>
    </cfRule>
    <cfRule type="cellIs" dxfId="1" priority="551" operator="greaterThan">
      <formula>330</formula>
    </cfRule>
  </conditionalFormatting>
  <conditionalFormatting sqref="I665">
    <cfRule type="cellIs" dxfId="1" priority="548" operator="greaterThan">
      <formula>260</formula>
    </cfRule>
    <cfRule type="cellIs" dxfId="1" priority="549" operator="greaterThan">
      <formula>330</formula>
    </cfRule>
  </conditionalFormatting>
  <conditionalFormatting sqref="I666">
    <cfRule type="cellIs" dxfId="1" priority="546" operator="greaterThan">
      <formula>260</formula>
    </cfRule>
    <cfRule type="cellIs" dxfId="1" priority="547" operator="greaterThan">
      <formula>330</formula>
    </cfRule>
  </conditionalFormatting>
  <conditionalFormatting sqref="I667">
    <cfRule type="cellIs" dxfId="1" priority="544" operator="greaterThan">
      <formula>260</formula>
    </cfRule>
    <cfRule type="cellIs" dxfId="1" priority="545" operator="greaterThan">
      <formula>330</formula>
    </cfRule>
  </conditionalFormatting>
  <conditionalFormatting sqref="I668">
    <cfRule type="cellIs" dxfId="1" priority="542" operator="greaterThan">
      <formula>260</formula>
    </cfRule>
    <cfRule type="cellIs" dxfId="1" priority="543" operator="greaterThan">
      <formula>330</formula>
    </cfRule>
  </conditionalFormatting>
  <conditionalFormatting sqref="I669">
    <cfRule type="cellIs" dxfId="1" priority="540" operator="greaterThan">
      <formula>260</formula>
    </cfRule>
    <cfRule type="cellIs" dxfId="1" priority="541" operator="greaterThan">
      <formula>330</formula>
    </cfRule>
  </conditionalFormatting>
  <conditionalFormatting sqref="I670">
    <cfRule type="cellIs" dxfId="1" priority="538" operator="greaterThan">
      <formula>260</formula>
    </cfRule>
    <cfRule type="cellIs" dxfId="1" priority="539" operator="greaterThan">
      <formula>330</formula>
    </cfRule>
  </conditionalFormatting>
  <conditionalFormatting sqref="I671">
    <cfRule type="cellIs" dxfId="1" priority="536" operator="greaterThan">
      <formula>260</formula>
    </cfRule>
    <cfRule type="cellIs" dxfId="1" priority="537" operator="greaterThan">
      <formula>330</formula>
    </cfRule>
  </conditionalFormatting>
  <conditionalFormatting sqref="I672">
    <cfRule type="cellIs" dxfId="1" priority="532" operator="greaterThan">
      <formula>180</formula>
    </cfRule>
    <cfRule type="cellIs" dxfId="1" priority="533" operator="greaterThan">
      <formula>260</formula>
    </cfRule>
    <cfRule type="cellIs" dxfId="1" priority="534" operator="greaterThan">
      <formula>330</formula>
    </cfRule>
  </conditionalFormatting>
  <conditionalFormatting sqref="I673">
    <cfRule type="cellIs" dxfId="1" priority="529" operator="greaterThan">
      <formula>180</formula>
    </cfRule>
    <cfRule type="cellIs" dxfId="1" priority="530" operator="greaterThan">
      <formula>260</formula>
    </cfRule>
    <cfRule type="cellIs" dxfId="1" priority="531" operator="greaterThan">
      <formula>330</formula>
    </cfRule>
  </conditionalFormatting>
  <conditionalFormatting sqref="I674">
    <cfRule type="cellIs" dxfId="1" priority="526" operator="greaterThan">
      <formula>180</formula>
    </cfRule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I675">
    <cfRule type="cellIs" dxfId="1" priority="523" operator="greaterThan">
      <formula>180</formula>
    </cfRule>
    <cfRule type="cellIs" dxfId="1" priority="524" operator="greaterThan">
      <formula>260</formula>
    </cfRule>
    <cfRule type="cellIs" dxfId="1" priority="525" operator="greaterThan">
      <formula>330</formula>
    </cfRule>
  </conditionalFormatting>
  <conditionalFormatting sqref="I676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I677">
    <cfRule type="cellIs" dxfId="1" priority="517" operator="greaterThan">
      <formula>180</formula>
    </cfRule>
    <cfRule type="cellIs" dxfId="1" priority="518" operator="greaterThan">
      <formula>260</formula>
    </cfRule>
    <cfRule type="cellIs" dxfId="1" priority="519" operator="greaterThan">
      <formula>330</formula>
    </cfRule>
  </conditionalFormatting>
  <conditionalFormatting sqref="I678">
    <cfRule type="cellIs" dxfId="1" priority="514" operator="greaterThan">
      <formula>180</formula>
    </cfRule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679">
    <cfRule type="cellIs" dxfId="1" priority="511" operator="greaterThan">
      <formula>180</formula>
    </cfRule>
    <cfRule type="cellIs" dxfId="1" priority="512" operator="greaterThan">
      <formula>260</formula>
    </cfRule>
    <cfRule type="cellIs" dxfId="1" priority="513" operator="greaterThan">
      <formula>330</formula>
    </cfRule>
  </conditionalFormatting>
  <conditionalFormatting sqref="I680">
    <cfRule type="cellIs" dxfId="1" priority="508" operator="greaterThan">
      <formula>180</formula>
    </cfRule>
    <cfRule type="cellIs" dxfId="1" priority="509" operator="greaterThan">
      <formula>260</formula>
    </cfRule>
    <cfRule type="cellIs" dxfId="1" priority="510" operator="greaterThan">
      <formula>330</formula>
    </cfRule>
  </conditionalFormatting>
  <conditionalFormatting sqref="I681">
    <cfRule type="cellIs" dxfId="1" priority="505" operator="greaterThan">
      <formula>180</formula>
    </cfRule>
    <cfRule type="cellIs" dxfId="1" priority="506" operator="greaterThan">
      <formula>260</formula>
    </cfRule>
    <cfRule type="cellIs" dxfId="1" priority="507" operator="greaterThan">
      <formula>330</formula>
    </cfRule>
  </conditionalFormatting>
  <conditionalFormatting sqref="I682">
    <cfRule type="cellIs" dxfId="1" priority="502" operator="greaterThan">
      <formula>180</formula>
    </cfRule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I684">
    <cfRule type="cellIs" dxfId="1" priority="499" operator="greaterThan">
      <formula>180</formula>
    </cfRule>
    <cfRule type="cellIs" dxfId="1" priority="500" operator="greaterThan">
      <formula>260</formula>
    </cfRule>
    <cfRule type="cellIs" dxfId="1" priority="501" operator="greaterThan">
      <formula>330</formula>
    </cfRule>
  </conditionalFormatting>
  <conditionalFormatting sqref="I685">
    <cfRule type="cellIs" dxfId="1" priority="496" operator="greaterThan">
      <formula>180</formula>
    </cfRule>
    <cfRule type="cellIs" dxfId="1" priority="497" operator="greaterThan">
      <formula>260</formula>
    </cfRule>
    <cfRule type="cellIs" dxfId="1" priority="498" operator="greaterThan">
      <formula>330</formula>
    </cfRule>
  </conditionalFormatting>
  <conditionalFormatting sqref="I686">
    <cfRule type="cellIs" dxfId="1" priority="493" operator="greaterThan">
      <formula>180</formula>
    </cfRule>
    <cfRule type="cellIs" dxfId="1" priority="494" operator="greaterThan">
      <formula>260</formula>
    </cfRule>
    <cfRule type="cellIs" dxfId="1" priority="495" operator="greaterThan">
      <formula>330</formula>
    </cfRule>
  </conditionalFormatting>
  <conditionalFormatting sqref="I687">
    <cfRule type="cellIs" dxfId="1" priority="490" operator="greaterThan">
      <formula>180</formula>
    </cfRule>
    <cfRule type="cellIs" dxfId="1" priority="491" operator="greaterThan">
      <formula>260</formula>
    </cfRule>
    <cfRule type="cellIs" dxfId="1" priority="492" operator="greaterThan">
      <formula>330</formula>
    </cfRule>
  </conditionalFormatting>
  <conditionalFormatting sqref="I688">
    <cfRule type="cellIs" dxfId="1" priority="487" operator="greaterThan">
      <formula>180</formula>
    </cfRule>
    <cfRule type="cellIs" dxfId="1" priority="488" operator="greaterThan">
      <formula>260</formula>
    </cfRule>
    <cfRule type="cellIs" dxfId="1" priority="489" operator="greaterThan">
      <formula>330</formula>
    </cfRule>
  </conditionalFormatting>
  <conditionalFormatting sqref="I689">
    <cfRule type="cellIs" dxfId="1" priority="484" operator="greaterThan">
      <formula>180</formula>
    </cfRule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I690">
    <cfRule type="cellIs" dxfId="1" priority="481" operator="greaterThan">
      <formula>180</formula>
    </cfRule>
    <cfRule type="cellIs" dxfId="1" priority="482" operator="greaterThan">
      <formula>260</formula>
    </cfRule>
    <cfRule type="cellIs" dxfId="1" priority="483" operator="greaterThan">
      <formula>330</formula>
    </cfRule>
  </conditionalFormatting>
  <conditionalFormatting sqref="I691">
    <cfRule type="cellIs" dxfId="1" priority="478" operator="greaterThan">
      <formula>180</formula>
    </cfRule>
    <cfRule type="cellIs" dxfId="1" priority="479" operator="greaterThan">
      <formula>260</formula>
    </cfRule>
    <cfRule type="cellIs" dxfId="1" priority="480" operator="greaterThan">
      <formula>330</formula>
    </cfRule>
  </conditionalFormatting>
  <conditionalFormatting sqref="F692">
    <cfRule type="duplicateValues" dxfId="0" priority="474"/>
  </conditionalFormatting>
  <conditionalFormatting sqref="I692">
    <cfRule type="cellIs" dxfId="1" priority="475" operator="greaterThan">
      <formula>180</formula>
    </cfRule>
    <cfRule type="cellIs" dxfId="1" priority="476" operator="greaterThan">
      <formula>260</formula>
    </cfRule>
    <cfRule type="cellIs" dxfId="1" priority="477" operator="greaterThan">
      <formula>330</formula>
    </cfRule>
  </conditionalFormatting>
  <conditionalFormatting sqref="I693">
    <cfRule type="cellIs" dxfId="1" priority="471" operator="greaterThan">
      <formula>180</formula>
    </cfRule>
    <cfRule type="cellIs" dxfId="1" priority="472" operator="greaterThan">
      <formula>260</formula>
    </cfRule>
    <cfRule type="cellIs" dxfId="1" priority="473" operator="greaterThan">
      <formula>330</formula>
    </cfRule>
  </conditionalFormatting>
  <conditionalFormatting sqref="I694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I695">
    <cfRule type="cellIs" dxfId="1" priority="465" operator="greaterThan">
      <formula>180</formula>
    </cfRule>
    <cfRule type="cellIs" dxfId="1" priority="466" operator="greaterThan">
      <formula>260</formula>
    </cfRule>
    <cfRule type="cellIs" dxfId="1" priority="467" operator="greaterThan">
      <formula>330</formula>
    </cfRule>
  </conditionalFormatting>
  <conditionalFormatting sqref="I696">
    <cfRule type="cellIs" dxfId="1" priority="462" operator="greaterThan">
      <formula>180</formula>
    </cfRule>
    <cfRule type="cellIs" dxfId="1" priority="463" operator="greaterThan">
      <formula>260</formula>
    </cfRule>
    <cfRule type="cellIs" dxfId="1" priority="464" operator="greaterThan">
      <formula>330</formula>
    </cfRule>
  </conditionalFormatting>
  <conditionalFormatting sqref="I697">
    <cfRule type="cellIs" dxfId="1" priority="459" operator="greaterThan">
      <formula>180</formula>
    </cfRule>
    <cfRule type="cellIs" dxfId="1" priority="460" operator="greaterThan">
      <formula>260</formula>
    </cfRule>
    <cfRule type="cellIs" dxfId="1" priority="461" operator="greaterThan">
      <formula>330</formula>
    </cfRule>
  </conditionalFormatting>
  <conditionalFormatting sqref="I698">
    <cfRule type="cellIs" dxfId="1" priority="456" operator="greaterThan">
      <formula>180</formula>
    </cfRule>
    <cfRule type="cellIs" dxfId="1" priority="457" operator="greaterThan">
      <formula>260</formula>
    </cfRule>
    <cfRule type="cellIs" dxfId="1" priority="458" operator="greaterThan">
      <formula>330</formula>
    </cfRule>
  </conditionalFormatting>
  <conditionalFormatting sqref="I699">
    <cfRule type="cellIs" dxfId="1" priority="453" operator="greaterThan">
      <formula>180</formula>
    </cfRule>
    <cfRule type="cellIs" dxfId="1" priority="454" operator="greaterThan">
      <formula>260</formula>
    </cfRule>
    <cfRule type="cellIs" dxfId="1" priority="455" operator="greaterThan">
      <formula>330</formula>
    </cfRule>
  </conditionalFormatting>
  <conditionalFormatting sqref="I700">
    <cfRule type="cellIs" dxfId="1" priority="450" operator="greaterThan">
      <formula>180</formula>
    </cfRule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I701">
    <cfRule type="cellIs" dxfId="1" priority="447" operator="greaterThan">
      <formula>180</formula>
    </cfRule>
    <cfRule type="cellIs" dxfId="1" priority="448" operator="greaterThan">
      <formula>260</formula>
    </cfRule>
    <cfRule type="cellIs" dxfId="1" priority="449" operator="greaterThan">
      <formula>330</formula>
    </cfRule>
  </conditionalFormatting>
  <conditionalFormatting sqref="I702">
    <cfRule type="cellIs" dxfId="1" priority="444" operator="greaterThan">
      <formula>180</formula>
    </cfRule>
    <cfRule type="cellIs" dxfId="1" priority="445" operator="greaterThan">
      <formula>260</formula>
    </cfRule>
    <cfRule type="cellIs" dxfId="1" priority="446" operator="greaterThan">
      <formula>330</formula>
    </cfRule>
  </conditionalFormatting>
  <conditionalFormatting sqref="I703">
    <cfRule type="cellIs" dxfId="1" priority="441" operator="greaterThan">
      <formula>180</formula>
    </cfRule>
    <cfRule type="cellIs" dxfId="1" priority="442" operator="greaterThan">
      <formula>260</formula>
    </cfRule>
    <cfRule type="cellIs" dxfId="1" priority="443" operator="greaterThan">
      <formula>330</formula>
    </cfRule>
  </conditionalFormatting>
  <conditionalFormatting sqref="I704">
    <cfRule type="cellIs" dxfId="1" priority="438" operator="greaterThan">
      <formula>180</formula>
    </cfRule>
    <cfRule type="cellIs" dxfId="1" priority="439" operator="greaterThan">
      <formula>260</formula>
    </cfRule>
    <cfRule type="cellIs" dxfId="1" priority="440" operator="greaterThan">
      <formula>330</formula>
    </cfRule>
  </conditionalFormatting>
  <conditionalFormatting sqref="I705">
    <cfRule type="cellIs" dxfId="1" priority="435" operator="greaterThan">
      <formula>180</formula>
    </cfRule>
    <cfRule type="cellIs" dxfId="1" priority="436" operator="greaterThan">
      <formula>260</formula>
    </cfRule>
    <cfRule type="cellIs" dxfId="1" priority="437" operator="greaterThan">
      <formula>330</formula>
    </cfRule>
  </conditionalFormatting>
  <conditionalFormatting sqref="I706">
    <cfRule type="cellIs" dxfId="1" priority="432" operator="greaterThan">
      <formula>180</formula>
    </cfRule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I707">
    <cfRule type="cellIs" dxfId="1" priority="429" operator="greaterThan">
      <formula>180</formula>
    </cfRule>
    <cfRule type="cellIs" dxfId="1" priority="430" operator="greaterThan">
      <formula>260</formula>
    </cfRule>
    <cfRule type="cellIs" dxfId="1" priority="431" operator="greaterThan">
      <formula>330</formula>
    </cfRule>
  </conditionalFormatting>
  <conditionalFormatting sqref="I708">
    <cfRule type="cellIs" dxfId="1" priority="426" operator="greaterThan">
      <formula>180</formula>
    </cfRule>
    <cfRule type="cellIs" dxfId="1" priority="427" operator="greaterThan">
      <formula>260</formula>
    </cfRule>
    <cfRule type="cellIs" dxfId="1" priority="428" operator="greaterThan">
      <formula>330</formula>
    </cfRule>
  </conditionalFormatting>
  <conditionalFormatting sqref="I709">
    <cfRule type="cellIs" dxfId="1" priority="423" operator="greaterThan">
      <formula>180</formula>
    </cfRule>
    <cfRule type="cellIs" dxfId="1" priority="424" operator="greaterThan">
      <formula>260</formula>
    </cfRule>
    <cfRule type="cellIs" dxfId="1" priority="425" operator="greaterThan">
      <formula>330</formula>
    </cfRule>
  </conditionalFormatting>
  <conditionalFormatting sqref="F710">
    <cfRule type="duplicateValues" dxfId="0" priority="422"/>
  </conditionalFormatting>
  <conditionalFormatting sqref="I710">
    <cfRule type="cellIs" dxfId="1" priority="419" operator="greaterThan">
      <formula>180</formula>
    </cfRule>
    <cfRule type="cellIs" dxfId="1" priority="420" operator="greaterThan">
      <formula>260</formula>
    </cfRule>
    <cfRule type="cellIs" dxfId="1" priority="421" operator="greaterThan">
      <formula>330</formula>
    </cfRule>
  </conditionalFormatting>
  <conditionalFormatting sqref="I711">
    <cfRule type="cellIs" dxfId="1" priority="416" operator="greaterThan">
      <formula>180</formula>
    </cfRule>
    <cfRule type="cellIs" dxfId="1" priority="417" operator="greaterThan">
      <formula>260</formula>
    </cfRule>
    <cfRule type="cellIs" dxfId="1" priority="418" operator="greaterThan">
      <formula>330</formula>
    </cfRule>
  </conditionalFormatting>
  <conditionalFormatting sqref="I712">
    <cfRule type="cellIs" dxfId="1" priority="413" operator="greaterThan">
      <formula>180</formula>
    </cfRule>
    <cfRule type="cellIs" dxfId="1" priority="414" operator="greaterThan">
      <formula>260</formula>
    </cfRule>
    <cfRule type="cellIs" dxfId="1" priority="415" operator="greaterThan">
      <formula>330</formula>
    </cfRule>
  </conditionalFormatting>
  <conditionalFormatting sqref="I713">
    <cfRule type="cellIs" dxfId="1" priority="410" operator="greaterThan">
      <formula>180</formula>
    </cfRule>
    <cfRule type="cellIs" dxfId="1" priority="411" operator="greaterThan">
      <formula>260</formula>
    </cfRule>
    <cfRule type="cellIs" dxfId="1" priority="412" operator="greaterThan">
      <formula>330</formula>
    </cfRule>
  </conditionalFormatting>
  <conditionalFormatting sqref="I714">
    <cfRule type="cellIs" dxfId="1" priority="409" operator="greaterThan">
      <formula>180</formula>
    </cfRule>
  </conditionalFormatting>
  <conditionalFormatting sqref="I715">
    <cfRule type="cellIs" dxfId="1" priority="406" operator="greaterThan">
      <formula>180</formula>
    </cfRule>
    <cfRule type="cellIs" dxfId="1" priority="407" operator="greaterThan">
      <formula>260</formula>
    </cfRule>
    <cfRule type="cellIs" dxfId="1" priority="408" operator="greaterThan">
      <formula>330</formula>
    </cfRule>
  </conditionalFormatting>
  <conditionalFormatting sqref="I716">
    <cfRule type="cellIs" dxfId="1" priority="403" operator="greaterThan">
      <formula>180</formula>
    </cfRule>
    <cfRule type="cellIs" dxfId="1" priority="404" operator="greaterThan">
      <formula>260</formula>
    </cfRule>
    <cfRule type="cellIs" dxfId="1" priority="405" operator="greaterThan">
      <formula>330</formula>
    </cfRule>
  </conditionalFormatting>
  <conditionalFormatting sqref="I717">
    <cfRule type="cellIs" dxfId="1" priority="400" operator="greaterThan">
      <formula>180</formula>
    </cfRule>
    <cfRule type="cellIs" dxfId="1" priority="401" operator="greaterThan">
      <formula>260</formula>
    </cfRule>
    <cfRule type="cellIs" dxfId="1" priority="402" operator="greaterThan">
      <formula>330</formula>
    </cfRule>
  </conditionalFormatting>
  <conditionalFormatting sqref="I718">
    <cfRule type="cellIs" dxfId="1" priority="397" operator="greaterThan">
      <formula>180</formula>
    </cfRule>
    <cfRule type="cellIs" dxfId="1" priority="398" operator="greaterThan">
      <formula>260</formula>
    </cfRule>
    <cfRule type="cellIs" dxfId="1" priority="399" operator="greaterThan">
      <formula>330</formula>
    </cfRule>
  </conditionalFormatting>
  <conditionalFormatting sqref="I719">
    <cfRule type="cellIs" dxfId="1" priority="394" operator="greaterThan">
      <formula>180</formula>
    </cfRule>
    <cfRule type="cellIs" dxfId="1" priority="395" operator="greaterThan">
      <formula>260</formula>
    </cfRule>
    <cfRule type="cellIs" dxfId="1" priority="396" operator="greaterThan">
      <formula>330</formula>
    </cfRule>
  </conditionalFormatting>
  <conditionalFormatting sqref="I722">
    <cfRule type="cellIs" dxfId="1" priority="391" operator="greaterThan">
      <formula>180</formula>
    </cfRule>
    <cfRule type="cellIs" dxfId="1" priority="392" operator="greaterThan">
      <formula>260</formula>
    </cfRule>
    <cfRule type="cellIs" dxfId="1" priority="393" operator="greaterThan">
      <formula>330</formula>
    </cfRule>
  </conditionalFormatting>
  <conditionalFormatting sqref="I723">
    <cfRule type="cellIs" dxfId="1" priority="388" operator="greaterThan">
      <formula>180</formula>
    </cfRule>
    <cfRule type="cellIs" dxfId="1" priority="389" operator="greaterThan">
      <formula>260</formula>
    </cfRule>
    <cfRule type="cellIs" dxfId="1" priority="390" operator="greaterThan">
      <formula>330</formula>
    </cfRule>
  </conditionalFormatting>
  <conditionalFormatting sqref="F724">
    <cfRule type="duplicateValues" dxfId="0" priority="387"/>
  </conditionalFormatting>
  <conditionalFormatting sqref="I724">
    <cfRule type="cellIs" dxfId="1" priority="386" operator="greaterThan">
      <formula>180</formula>
    </cfRule>
  </conditionalFormatting>
  <conditionalFormatting sqref="I725">
    <cfRule type="cellIs" dxfId="1" priority="383" operator="greaterThan">
      <formula>180</formula>
    </cfRule>
    <cfRule type="cellIs" dxfId="1" priority="384" operator="greaterThan">
      <formula>260</formula>
    </cfRule>
    <cfRule type="cellIs" dxfId="1" priority="385" operator="greaterThan">
      <formula>330</formula>
    </cfRule>
  </conditionalFormatting>
  <conditionalFormatting sqref="F726">
    <cfRule type="duplicateValues" dxfId="0" priority="379"/>
  </conditionalFormatting>
  <conditionalFormatting sqref="I726">
    <cfRule type="cellIs" dxfId="1" priority="380" operator="greaterThan">
      <formula>180</formula>
    </cfRule>
    <cfRule type="cellIs" dxfId="1" priority="381" operator="greaterThan">
      <formula>260</formula>
    </cfRule>
    <cfRule type="cellIs" dxfId="1" priority="382" operator="greaterThan">
      <formula>330</formula>
    </cfRule>
  </conditionalFormatting>
  <conditionalFormatting sqref="I727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I728"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F729">
    <cfRule type="duplicateValues" dxfId="0" priority="369"/>
  </conditionalFormatting>
  <conditionalFormatting sqref="I729">
    <cfRule type="cellIs" dxfId="1" priority="370" operator="greaterThan">
      <formula>180</formula>
    </cfRule>
    <cfRule type="cellIs" dxfId="1" priority="371" operator="greaterThan">
      <formula>260</formula>
    </cfRule>
    <cfRule type="cellIs" dxfId="1" priority="372" operator="greaterThan">
      <formula>330</formula>
    </cfRule>
  </conditionalFormatting>
  <conditionalFormatting sqref="I730">
    <cfRule type="cellIs" dxfId="1" priority="366" operator="greaterThan">
      <formula>180</formula>
    </cfRule>
    <cfRule type="cellIs" dxfId="1" priority="367" operator="greaterThan">
      <formula>260</formula>
    </cfRule>
    <cfRule type="cellIs" dxfId="1" priority="368" operator="greaterThan">
      <formula>330</formula>
    </cfRule>
  </conditionalFormatting>
  <conditionalFormatting sqref="I731">
    <cfRule type="cellIs" dxfId="1" priority="365" operator="greaterThan">
      <formula>180</formula>
    </cfRule>
  </conditionalFormatting>
  <conditionalFormatting sqref="F732">
    <cfRule type="duplicateValues" dxfId="0" priority="361"/>
  </conditionalFormatting>
  <conditionalFormatting sqref="I732">
    <cfRule type="cellIs" dxfId="1" priority="362" operator="greaterThan">
      <formula>180</formula>
    </cfRule>
    <cfRule type="cellIs" dxfId="1" priority="363" operator="greaterThan">
      <formula>260</formula>
    </cfRule>
    <cfRule type="cellIs" dxfId="1" priority="364" operator="greaterThan">
      <formula>330</formula>
    </cfRule>
  </conditionalFormatting>
  <conditionalFormatting sqref="F733">
    <cfRule type="duplicateValues" dxfId="0" priority="357"/>
  </conditionalFormatting>
  <conditionalFormatting sqref="I733"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I734">
    <cfRule type="cellIs" dxfId="1" priority="354" operator="greaterThan">
      <formula>180</formula>
    </cfRule>
    <cfRule type="cellIs" dxfId="1" priority="355" operator="greaterThan">
      <formula>260</formula>
    </cfRule>
    <cfRule type="cellIs" dxfId="1" priority="356" operator="greaterThan">
      <formula>330</formula>
    </cfRule>
  </conditionalFormatting>
  <conditionalFormatting sqref="I735">
    <cfRule type="cellIs" dxfId="1" priority="351" operator="greaterThan">
      <formula>180</formula>
    </cfRule>
    <cfRule type="cellIs" dxfId="1" priority="352" operator="greaterThan">
      <formula>260</formula>
    </cfRule>
    <cfRule type="cellIs" dxfId="1" priority="353" operator="greaterThan">
      <formula>330</formula>
    </cfRule>
  </conditionalFormatting>
  <conditionalFormatting sqref="I736">
    <cfRule type="cellIs" dxfId="1" priority="348" operator="greaterThan">
      <formula>180</formula>
    </cfRule>
    <cfRule type="cellIs" dxfId="1" priority="349" operator="greaterThan">
      <formula>260</formula>
    </cfRule>
    <cfRule type="cellIs" dxfId="1" priority="350" operator="greaterThan">
      <formula>330</formula>
    </cfRule>
  </conditionalFormatting>
  <conditionalFormatting sqref="I737">
    <cfRule type="cellIs" dxfId="1" priority="345" operator="greaterThan">
      <formula>180</formula>
    </cfRule>
    <cfRule type="cellIs" dxfId="1" priority="346" operator="greaterThan">
      <formula>260</formula>
    </cfRule>
    <cfRule type="cellIs" dxfId="1" priority="347" operator="greaterThan">
      <formula>330</formula>
    </cfRule>
  </conditionalFormatting>
  <conditionalFormatting sqref="I738">
    <cfRule type="cellIs" dxfId="1" priority="342" operator="greaterThan">
      <formula>180</formula>
    </cfRule>
    <cfRule type="cellIs" dxfId="1" priority="343" operator="greaterThan">
      <formula>260</formula>
    </cfRule>
    <cfRule type="cellIs" dxfId="1" priority="344" operator="greaterThan">
      <formula>330</formula>
    </cfRule>
  </conditionalFormatting>
  <conditionalFormatting sqref="I739">
    <cfRule type="cellIs" dxfId="1" priority="339" operator="greaterThan">
      <formula>180</formula>
    </cfRule>
    <cfRule type="cellIs" dxfId="1" priority="340" operator="greaterThan">
      <formula>260</formula>
    </cfRule>
    <cfRule type="cellIs" dxfId="1" priority="341" operator="greaterThan">
      <formula>330</formula>
    </cfRule>
  </conditionalFormatting>
  <conditionalFormatting sqref="I740">
    <cfRule type="cellIs" dxfId="1" priority="336" operator="greaterThan">
      <formula>180</formula>
    </cfRule>
    <cfRule type="cellIs" dxfId="1" priority="337" operator="greaterThan">
      <formula>260</formula>
    </cfRule>
    <cfRule type="cellIs" dxfId="1" priority="338" operator="greaterThan">
      <formula>330</formula>
    </cfRule>
  </conditionalFormatting>
  <conditionalFormatting sqref="I741">
    <cfRule type="cellIs" dxfId="1" priority="333" operator="greaterThan">
      <formula>180</formula>
    </cfRule>
    <cfRule type="cellIs" dxfId="1" priority="334" operator="greaterThan">
      <formula>260</formula>
    </cfRule>
    <cfRule type="cellIs" dxfId="1" priority="335" operator="greaterThan">
      <formula>330</formula>
    </cfRule>
  </conditionalFormatting>
  <conditionalFormatting sqref="I742">
    <cfRule type="cellIs" dxfId="1" priority="330" operator="greaterThan">
      <formula>180</formula>
    </cfRule>
    <cfRule type="cellIs" dxfId="1" priority="331" operator="greaterThan">
      <formula>260</formula>
    </cfRule>
    <cfRule type="cellIs" dxfId="1" priority="332" operator="greaterThan">
      <formula>330</formula>
    </cfRule>
  </conditionalFormatting>
  <conditionalFormatting sqref="I743">
    <cfRule type="cellIs" dxfId="1" priority="327" operator="greaterThan">
      <formula>180</formula>
    </cfRule>
    <cfRule type="cellIs" dxfId="1" priority="328" operator="greaterThan">
      <formula>260</formula>
    </cfRule>
    <cfRule type="cellIs" dxfId="1" priority="329" operator="greaterThan">
      <formula>330</formula>
    </cfRule>
  </conditionalFormatting>
  <conditionalFormatting sqref="I744">
    <cfRule type="cellIs" dxfId="1" priority="324" operator="greaterThan">
      <formula>180</formula>
    </cfRule>
    <cfRule type="cellIs" dxfId="1" priority="325" operator="greaterThan">
      <formula>260</formula>
    </cfRule>
    <cfRule type="cellIs" dxfId="1" priority="326" operator="greaterThan">
      <formula>330</formula>
    </cfRule>
  </conditionalFormatting>
  <conditionalFormatting sqref="I745">
    <cfRule type="cellIs" dxfId="1" priority="321" operator="greaterThan">
      <formula>180</formula>
    </cfRule>
    <cfRule type="cellIs" dxfId="1" priority="322" operator="greaterThan">
      <formula>260</formula>
    </cfRule>
    <cfRule type="cellIs" dxfId="1" priority="323" operator="greaterThan">
      <formula>330</formula>
    </cfRule>
  </conditionalFormatting>
  <conditionalFormatting sqref="I746">
    <cfRule type="cellIs" dxfId="1" priority="318" operator="greaterThan">
      <formula>180</formula>
    </cfRule>
    <cfRule type="cellIs" dxfId="1" priority="319" operator="greaterThan">
      <formula>260</formula>
    </cfRule>
    <cfRule type="cellIs" dxfId="1" priority="320" operator="greaterThan">
      <formula>330</formula>
    </cfRule>
  </conditionalFormatting>
  <conditionalFormatting sqref="I747">
    <cfRule type="cellIs" dxfId="1" priority="315" operator="greaterThan">
      <formula>180</formula>
    </cfRule>
    <cfRule type="cellIs" dxfId="1" priority="316" operator="greaterThan">
      <formula>260</formula>
    </cfRule>
    <cfRule type="cellIs" dxfId="1" priority="317" operator="greaterThan">
      <formula>330</formula>
    </cfRule>
  </conditionalFormatting>
  <conditionalFormatting sqref="I748">
    <cfRule type="cellIs" dxfId="1" priority="312" operator="greaterThan">
      <formula>180</formula>
    </cfRule>
    <cfRule type="cellIs" dxfId="1" priority="313" operator="greaterThan">
      <formula>260</formula>
    </cfRule>
    <cfRule type="cellIs" dxfId="1" priority="314" operator="greaterThan">
      <formula>330</formula>
    </cfRule>
  </conditionalFormatting>
  <conditionalFormatting sqref="I749">
    <cfRule type="cellIs" dxfId="1" priority="309" operator="greaterThan">
      <formula>180</formula>
    </cfRule>
    <cfRule type="cellIs" dxfId="1" priority="310" operator="greaterThan">
      <formula>260</formula>
    </cfRule>
    <cfRule type="cellIs" dxfId="1" priority="311" operator="greaterThan">
      <formula>330</formula>
    </cfRule>
  </conditionalFormatting>
  <conditionalFormatting sqref="I750">
    <cfRule type="cellIs" dxfId="1" priority="306" operator="greaterThan">
      <formula>180</formula>
    </cfRule>
    <cfRule type="cellIs" dxfId="1" priority="307" operator="greaterThan">
      <formula>260</formula>
    </cfRule>
    <cfRule type="cellIs" dxfId="1" priority="308" operator="greaterThan">
      <formula>330</formula>
    </cfRule>
  </conditionalFormatting>
  <conditionalFormatting sqref="I751">
    <cfRule type="cellIs" dxfId="1" priority="303" operator="greaterThan">
      <formula>180</formula>
    </cfRule>
    <cfRule type="cellIs" dxfId="1" priority="304" operator="greaterThan">
      <formula>260</formula>
    </cfRule>
    <cfRule type="cellIs" dxfId="1" priority="305" operator="greaterThan">
      <formula>330</formula>
    </cfRule>
  </conditionalFormatting>
  <conditionalFormatting sqref="I752">
    <cfRule type="cellIs" dxfId="1" priority="300" operator="greaterThan">
      <formula>180</formula>
    </cfRule>
    <cfRule type="cellIs" dxfId="1" priority="301" operator="greaterThan">
      <formula>260</formula>
    </cfRule>
    <cfRule type="cellIs" dxfId="1" priority="302" operator="greaterThan">
      <formula>330</formula>
    </cfRule>
  </conditionalFormatting>
  <conditionalFormatting sqref="I753">
    <cfRule type="cellIs" dxfId="1" priority="297" operator="greaterThan">
      <formula>180</formula>
    </cfRule>
    <cfRule type="cellIs" dxfId="1" priority="298" operator="greaterThan">
      <formula>260</formula>
    </cfRule>
    <cfRule type="cellIs" dxfId="1" priority="299" operator="greaterThan">
      <formula>330</formula>
    </cfRule>
  </conditionalFormatting>
  <conditionalFormatting sqref="I754">
    <cfRule type="cellIs" dxfId="1" priority="294" operator="greaterThan">
      <formula>180</formula>
    </cfRule>
    <cfRule type="cellIs" dxfId="1" priority="295" operator="greaterThan">
      <formula>260</formula>
    </cfRule>
    <cfRule type="cellIs" dxfId="1" priority="296" operator="greaterThan">
      <formula>330</formula>
    </cfRule>
  </conditionalFormatting>
  <conditionalFormatting sqref="I755">
    <cfRule type="cellIs" dxfId="1" priority="291" operator="greaterThan">
      <formula>180</formula>
    </cfRule>
    <cfRule type="cellIs" dxfId="1" priority="292" operator="greaterThan">
      <formula>260</formula>
    </cfRule>
    <cfRule type="cellIs" dxfId="1" priority="293" operator="greaterThan">
      <formula>330</formula>
    </cfRule>
  </conditionalFormatting>
  <conditionalFormatting sqref="I756">
    <cfRule type="cellIs" dxfId="1" priority="288" operator="greaterThan">
      <formula>180</formula>
    </cfRule>
    <cfRule type="cellIs" dxfId="1" priority="289" operator="greaterThan">
      <formula>260</formula>
    </cfRule>
    <cfRule type="cellIs" dxfId="1" priority="290" operator="greaterThan">
      <formula>330</formula>
    </cfRule>
  </conditionalFormatting>
  <conditionalFormatting sqref="I757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I758">
    <cfRule type="cellIs" dxfId="1" priority="282" operator="greaterThan">
      <formula>180</formula>
    </cfRule>
    <cfRule type="cellIs" dxfId="1" priority="283" operator="greaterThan">
      <formula>260</formula>
    </cfRule>
    <cfRule type="cellIs" dxfId="1" priority="284" operator="greaterThan">
      <formula>330</formula>
    </cfRule>
  </conditionalFormatting>
  <conditionalFormatting sqref="N758">
    <cfRule type="duplicateValues" dxfId="0" priority="281"/>
  </conditionalFormatting>
  <conditionalFormatting sqref="I759">
    <cfRule type="cellIs" dxfId="1" priority="278" operator="greaterThan">
      <formula>180</formula>
    </cfRule>
    <cfRule type="cellIs" dxfId="1" priority="279" operator="greaterThan">
      <formula>260</formula>
    </cfRule>
    <cfRule type="cellIs" dxfId="1" priority="280" operator="greaterThan">
      <formula>330</formula>
    </cfRule>
  </conditionalFormatting>
  <conditionalFormatting sqref="N759">
    <cfRule type="duplicateValues" dxfId="0" priority="277"/>
  </conditionalFormatting>
  <conditionalFormatting sqref="I760">
    <cfRule type="cellIs" dxfId="1" priority="274" operator="greaterThan">
      <formula>180</formula>
    </cfRule>
    <cfRule type="cellIs" dxfId="1" priority="275" operator="greaterThan">
      <formula>260</formula>
    </cfRule>
    <cfRule type="cellIs" dxfId="1" priority="276" operator="greaterThan">
      <formula>330</formula>
    </cfRule>
  </conditionalFormatting>
  <conditionalFormatting sqref="I761">
    <cfRule type="cellIs" dxfId="1" priority="271" operator="greaterThan">
      <formula>180</formula>
    </cfRule>
    <cfRule type="cellIs" dxfId="1" priority="272" operator="greaterThan">
      <formula>260</formula>
    </cfRule>
    <cfRule type="cellIs" dxfId="1" priority="273" operator="greaterThan">
      <formula>330</formula>
    </cfRule>
  </conditionalFormatting>
  <conditionalFormatting sqref="N761">
    <cfRule type="duplicateValues" dxfId="0" priority="270"/>
  </conditionalFormatting>
  <conditionalFormatting sqref="I762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I763">
    <cfRule type="cellIs" dxfId="1" priority="264" operator="greaterThan">
      <formula>180</formula>
    </cfRule>
    <cfRule type="cellIs" dxfId="1" priority="265" operator="greaterThan">
      <formula>260</formula>
    </cfRule>
    <cfRule type="cellIs" dxfId="1" priority="266" operator="greaterThan">
      <formula>330</formula>
    </cfRule>
  </conditionalFormatting>
  <conditionalFormatting sqref="I764">
    <cfRule type="cellIs" dxfId="1" priority="261" operator="greaterThan">
      <formula>180</formula>
    </cfRule>
    <cfRule type="cellIs" dxfId="1" priority="262" operator="greaterThan">
      <formula>260</formula>
    </cfRule>
    <cfRule type="cellIs" dxfId="1" priority="263" operator="greaterThan">
      <formula>330</formula>
    </cfRule>
  </conditionalFormatting>
  <conditionalFormatting sqref="I765">
    <cfRule type="cellIs" dxfId="1" priority="258" operator="greaterThan">
      <formula>180</formula>
    </cfRule>
    <cfRule type="cellIs" dxfId="1" priority="259" operator="greaterThan">
      <formula>260</formula>
    </cfRule>
    <cfRule type="cellIs" dxfId="1" priority="260" operator="greaterThan">
      <formula>330</formula>
    </cfRule>
  </conditionalFormatting>
  <conditionalFormatting sqref="I766">
    <cfRule type="cellIs" dxfId="1" priority="255" operator="greaterThan">
      <formula>180</formula>
    </cfRule>
    <cfRule type="cellIs" dxfId="1" priority="256" operator="greaterThan">
      <formula>260</formula>
    </cfRule>
    <cfRule type="cellIs" dxfId="1" priority="257" operator="greaterThan">
      <formula>330</formula>
    </cfRule>
  </conditionalFormatting>
  <conditionalFormatting sqref="I767">
    <cfRule type="cellIs" dxfId="1" priority="252" operator="greaterThan">
      <formula>180</formula>
    </cfRule>
    <cfRule type="cellIs" dxfId="1" priority="253" operator="greaterThan">
      <formula>260</formula>
    </cfRule>
    <cfRule type="cellIs" dxfId="1" priority="254" operator="greaterThan">
      <formula>330</formula>
    </cfRule>
  </conditionalFormatting>
  <conditionalFormatting sqref="I768">
    <cfRule type="cellIs" dxfId="1" priority="249" operator="greaterThan">
      <formula>180</formula>
    </cfRule>
    <cfRule type="cellIs" dxfId="1" priority="250" operator="greaterThan">
      <formula>260</formula>
    </cfRule>
    <cfRule type="cellIs" dxfId="1" priority="251" operator="greaterThan">
      <formula>330</formula>
    </cfRule>
  </conditionalFormatting>
  <conditionalFormatting sqref="I769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I770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771">
    <cfRule type="duplicateValues" dxfId="3" priority="238"/>
    <cfRule type="duplicateValues" dxfId="3" priority="239"/>
  </conditionalFormatting>
  <conditionalFormatting sqref="I771">
    <cfRule type="cellIs" dxfId="1" priority="240" operator="greaterThan">
      <formula>180</formula>
    </cfRule>
    <cfRule type="cellIs" dxfId="1" priority="241" operator="greaterThan">
      <formula>260</formula>
    </cfRule>
    <cfRule type="cellIs" dxfId="1" priority="242" operator="greaterThan">
      <formula>330</formula>
    </cfRule>
  </conditionalFormatting>
  <conditionalFormatting sqref="M771">
    <cfRule type="duplicateValues" dxfId="0" priority="237"/>
  </conditionalFormatting>
  <conditionalFormatting sqref="F772">
    <cfRule type="duplicateValues" dxfId="3" priority="236"/>
  </conditionalFormatting>
  <conditionalFormatting sqref="I772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M772">
    <cfRule type="duplicateValues" dxfId="0" priority="232"/>
  </conditionalFormatting>
  <conditionalFormatting sqref="F773">
    <cfRule type="duplicateValues" dxfId="3" priority="227"/>
  </conditionalFormatting>
  <conditionalFormatting sqref="I773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N773">
    <cfRule type="duplicateValues" dxfId="0" priority="226"/>
  </conditionalFormatting>
  <conditionalFormatting sqref="O773">
    <cfRule type="duplicateValues" dxfId="0" priority="228"/>
  </conditionalFormatting>
  <conditionalFormatting sqref="F774">
    <cfRule type="duplicateValues" dxfId="3" priority="225"/>
  </conditionalFormatting>
  <conditionalFormatting sqref="I774">
    <cfRule type="cellIs" dxfId="1" priority="222" operator="greaterThan">
      <formula>180</formula>
    </cfRule>
    <cfRule type="cellIs" dxfId="1" priority="223" operator="greaterThan">
      <formula>260</formula>
    </cfRule>
    <cfRule type="cellIs" dxfId="1" priority="224" operator="greaterThan">
      <formula>330</formula>
    </cfRule>
  </conditionalFormatting>
  <conditionalFormatting sqref="F775">
    <cfRule type="duplicateValues" dxfId="3" priority="218"/>
  </conditionalFormatting>
  <conditionalFormatting sqref="I775">
    <cfRule type="cellIs" dxfId="1" priority="219" operator="greaterThan">
      <formula>180</formula>
    </cfRule>
    <cfRule type="cellIs" dxfId="1" priority="220" operator="greaterThan">
      <formula>260</formula>
    </cfRule>
    <cfRule type="cellIs" dxfId="1" priority="221" operator="greaterThan">
      <formula>330</formula>
    </cfRule>
  </conditionalFormatting>
  <conditionalFormatting sqref="F776">
    <cfRule type="duplicateValues" dxfId="3" priority="212"/>
    <cfRule type="duplicateValues" dxfId="3" priority="217"/>
  </conditionalFormatting>
  <conditionalFormatting sqref="I776">
    <cfRule type="cellIs" dxfId="1" priority="214" operator="greaterThan">
      <formula>180</formula>
    </cfRule>
    <cfRule type="cellIs" dxfId="1" priority="215" operator="greaterThan">
      <formula>260</formula>
    </cfRule>
    <cfRule type="cellIs" dxfId="1" priority="216" operator="greaterThan">
      <formula>330</formula>
    </cfRule>
  </conditionalFormatting>
  <conditionalFormatting sqref="N776">
    <cfRule type="duplicateValues" dxfId="0" priority="211"/>
  </conditionalFormatting>
  <conditionalFormatting sqref="O776">
    <cfRule type="duplicateValues" dxfId="0" priority="213"/>
  </conditionalFormatting>
  <conditionalFormatting sqref="F777">
    <cfRule type="duplicateValues" dxfId="3" priority="206"/>
    <cfRule type="duplicateValues" dxfId="3" priority="210"/>
  </conditionalFormatting>
  <conditionalFormatting sqref="I777">
    <cfRule type="cellIs" dxfId="1" priority="207" operator="greaterThan">
      <formula>180</formula>
    </cfRule>
    <cfRule type="cellIs" dxfId="1" priority="208" operator="greaterThan">
      <formula>260</formula>
    </cfRule>
    <cfRule type="cellIs" dxfId="1" priority="209" operator="greaterThan">
      <formula>330</formula>
    </cfRule>
  </conditionalFormatting>
  <conditionalFormatting sqref="N777">
    <cfRule type="duplicateValues" dxfId="0" priority="205"/>
  </conditionalFormatting>
  <conditionalFormatting sqref="O777">
    <cfRule type="duplicateValues" dxfId="0" priority="204"/>
  </conditionalFormatting>
  <conditionalFormatting sqref="F778">
    <cfRule type="duplicateValues" dxfId="3" priority="200"/>
  </conditionalFormatting>
  <conditionalFormatting sqref="I778">
    <cfRule type="cellIs" dxfId="1" priority="201" operator="greaterThan">
      <formula>180</formula>
    </cfRule>
    <cfRule type="cellIs" dxfId="1" priority="202" operator="greaterThan">
      <formula>260</formula>
    </cfRule>
    <cfRule type="cellIs" dxfId="1" priority="203" operator="greaterThan">
      <formula>330</formula>
    </cfRule>
  </conditionalFormatting>
  <conditionalFormatting sqref="F779">
    <cfRule type="duplicateValues" dxfId="3" priority="194"/>
    <cfRule type="duplicateValues" dxfId="3" priority="199"/>
  </conditionalFormatting>
  <conditionalFormatting sqref="I779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N779">
    <cfRule type="duplicateValues" dxfId="0" priority="193"/>
  </conditionalFormatting>
  <conditionalFormatting sqref="O779">
    <cfRule type="duplicateValues" dxfId="0" priority="195"/>
  </conditionalFormatting>
  <conditionalFormatting sqref="F780">
    <cfRule type="duplicateValues" dxfId="3" priority="188"/>
  </conditionalFormatting>
  <conditionalFormatting sqref="I780">
    <cfRule type="cellIs" dxfId="1" priority="190" operator="greaterThan">
      <formula>180</formula>
    </cfRule>
    <cfRule type="cellIs" dxfId="1" priority="191" operator="greaterThan">
      <formula>260</formula>
    </cfRule>
    <cfRule type="cellIs" dxfId="1" priority="192" operator="greaterThan">
      <formula>330</formula>
    </cfRule>
  </conditionalFormatting>
  <conditionalFormatting sqref="N780">
    <cfRule type="duplicateValues" dxfId="0" priority="187"/>
  </conditionalFormatting>
  <conditionalFormatting sqref="O780">
    <cfRule type="duplicateValues" dxfId="0" priority="189"/>
  </conditionalFormatting>
  <conditionalFormatting sqref="F781">
    <cfRule type="duplicateValues" dxfId="3" priority="182"/>
  </conditionalFormatting>
  <conditionalFormatting sqref="I781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N781">
    <cfRule type="duplicateValues" dxfId="0" priority="181"/>
  </conditionalFormatting>
  <conditionalFormatting sqref="O781">
    <cfRule type="duplicateValues" dxfId="0" priority="183"/>
  </conditionalFormatting>
  <conditionalFormatting sqref="I782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F783">
    <cfRule type="duplicateValues" dxfId="3" priority="173"/>
    <cfRule type="duplicateValues" dxfId="3" priority="177"/>
  </conditionalFormatting>
  <conditionalFormatting sqref="I783">
    <cfRule type="cellIs" dxfId="1" priority="174" operator="greaterThan">
      <formula>180</formula>
    </cfRule>
    <cfRule type="cellIs" dxfId="1" priority="175" operator="greaterThan">
      <formula>260</formula>
    </cfRule>
    <cfRule type="cellIs" dxfId="1" priority="176" operator="greaterThan">
      <formula>330</formula>
    </cfRule>
  </conditionalFormatting>
  <conditionalFormatting sqref="I784">
    <cfRule type="cellIs" dxfId="1" priority="170" operator="greaterThan">
      <formula>180</formula>
    </cfRule>
    <cfRule type="cellIs" dxfId="1" priority="171" operator="greaterThan">
      <formula>260</formula>
    </cfRule>
    <cfRule type="cellIs" dxfId="1" priority="172" operator="greaterThan">
      <formula>330</formula>
    </cfRule>
  </conditionalFormatting>
  <conditionalFormatting sqref="F785">
    <cfRule type="duplicateValues" dxfId="3" priority="168"/>
  </conditionalFormatting>
  <conditionalFormatting sqref="I785">
    <cfRule type="cellIs" dxfId="1" priority="165" operator="greaterThan">
      <formula>180</formula>
    </cfRule>
    <cfRule type="cellIs" dxfId="1" priority="166" operator="greaterThan">
      <formula>260</formula>
    </cfRule>
    <cfRule type="cellIs" dxfId="1" priority="167" operator="greaterThan">
      <formula>330</formula>
    </cfRule>
  </conditionalFormatting>
  <conditionalFormatting sqref="N785">
    <cfRule type="duplicateValues" dxfId="0" priority="169"/>
  </conditionalFormatting>
  <conditionalFormatting sqref="I786">
    <cfRule type="cellIs" dxfId="1" priority="162" operator="greaterThan">
      <formula>180</formula>
    </cfRule>
    <cfRule type="cellIs" dxfId="1" priority="163" operator="greaterThan">
      <formula>260</formula>
    </cfRule>
    <cfRule type="cellIs" dxfId="1" priority="164" operator="greaterThan">
      <formula>330</formula>
    </cfRule>
  </conditionalFormatting>
  <conditionalFormatting sqref="N786">
    <cfRule type="duplicateValues" dxfId="3" priority="161"/>
  </conditionalFormatting>
  <conditionalFormatting sqref="F787">
    <cfRule type="duplicateValues" dxfId="3" priority="160"/>
  </conditionalFormatting>
  <conditionalFormatting sqref="I787">
    <cfRule type="cellIs" dxfId="1" priority="157" operator="greaterThan">
      <formula>180</formula>
    </cfRule>
    <cfRule type="cellIs" dxfId="1" priority="158" operator="greaterThan">
      <formula>260</formula>
    </cfRule>
    <cfRule type="cellIs" dxfId="1" priority="159" operator="greaterThan">
      <formula>330</formula>
    </cfRule>
  </conditionalFormatting>
  <conditionalFormatting sqref="N787">
    <cfRule type="duplicateValues" dxfId="3" priority="156"/>
  </conditionalFormatting>
  <conditionalFormatting sqref="I788">
    <cfRule type="cellIs" dxfId="1" priority="153" operator="greaterThan">
      <formula>180</formula>
    </cfRule>
    <cfRule type="cellIs" dxfId="1" priority="154" operator="greaterThan">
      <formula>260</formula>
    </cfRule>
    <cfRule type="cellIs" dxfId="1" priority="155" operator="greaterThan">
      <formula>330</formula>
    </cfRule>
  </conditionalFormatting>
  <conditionalFormatting sqref="N788">
    <cfRule type="duplicateValues" dxfId="3" priority="152"/>
  </conditionalFormatting>
  <conditionalFormatting sqref="F789">
    <cfRule type="duplicateValues" dxfId="3" priority="148"/>
  </conditionalFormatting>
  <conditionalFormatting sqref="I789">
    <cfRule type="cellIs" dxfId="1" priority="149" operator="greaterThan">
      <formula>180</formula>
    </cfRule>
    <cfRule type="cellIs" dxfId="1" priority="150" operator="greaterThan">
      <formula>260</formula>
    </cfRule>
    <cfRule type="cellIs" dxfId="1" priority="151" operator="greaterThan">
      <formula>330</formula>
    </cfRule>
  </conditionalFormatting>
  <conditionalFormatting sqref="N789">
    <cfRule type="duplicateValues" dxfId="0" priority="147"/>
  </conditionalFormatting>
  <conditionalFormatting sqref="F790">
    <cfRule type="duplicateValues" dxfId="3" priority="141"/>
  </conditionalFormatting>
  <conditionalFormatting sqref="I790">
    <cfRule type="cellIs" dxfId="1" priority="138" operator="greaterThan">
      <formula>180</formula>
    </cfRule>
    <cfRule type="cellIs" dxfId="1" priority="139" operator="greaterThan">
      <formula>260</formula>
    </cfRule>
    <cfRule type="cellIs" dxfId="1" priority="140" operator="greaterThan">
      <formula>330</formula>
    </cfRule>
  </conditionalFormatting>
  <conditionalFormatting sqref="N790">
    <cfRule type="duplicateValues" dxfId="3" priority="137"/>
  </conditionalFormatting>
  <conditionalFormatting sqref="I791">
    <cfRule type="cellIs" dxfId="1" priority="134" operator="greaterThan">
      <formula>180</formula>
    </cfRule>
    <cfRule type="cellIs" dxfId="1" priority="135" operator="greaterThan">
      <formula>260</formula>
    </cfRule>
    <cfRule type="cellIs" dxfId="1" priority="136" operator="greaterThan">
      <formula>330</formula>
    </cfRule>
  </conditionalFormatting>
  <conditionalFormatting sqref="N791">
    <cfRule type="duplicateValues" dxfId="3" priority="133"/>
  </conditionalFormatting>
  <conditionalFormatting sqref="I792">
    <cfRule type="cellIs" dxfId="1" priority="130" operator="greaterThan">
      <formula>180</formula>
    </cfRule>
    <cfRule type="cellIs" dxfId="1" priority="131" operator="greaterThan">
      <formula>260</formula>
    </cfRule>
    <cfRule type="cellIs" dxfId="1" priority="132" operator="greaterThan">
      <formula>330</formula>
    </cfRule>
  </conditionalFormatting>
  <conditionalFormatting sqref="N792">
    <cfRule type="duplicateValues" dxfId="3" priority="129"/>
  </conditionalFormatting>
  <conditionalFormatting sqref="I793">
    <cfRule type="cellIs" dxfId="1" priority="126" operator="greaterThan">
      <formula>180</formula>
    </cfRule>
    <cfRule type="cellIs" dxfId="1" priority="127" operator="greaterThan">
      <formula>260</formula>
    </cfRule>
    <cfRule type="cellIs" dxfId="1" priority="128" operator="greaterThan">
      <formula>330</formula>
    </cfRule>
  </conditionalFormatting>
  <conditionalFormatting sqref="N793">
    <cfRule type="duplicateValues" dxfId="3" priority="125"/>
  </conditionalFormatting>
  <conditionalFormatting sqref="F794">
    <cfRule type="duplicateValues" dxfId="3" priority="120"/>
    <cfRule type="duplicateValues" dxfId="3" priority="124"/>
  </conditionalFormatting>
  <conditionalFormatting sqref="I794">
    <cfRule type="cellIs" dxfId="1" priority="121" operator="greaterThan">
      <formula>180</formula>
    </cfRule>
    <cfRule type="cellIs" dxfId="1" priority="122" operator="greaterThan">
      <formula>260</formula>
    </cfRule>
    <cfRule type="cellIs" dxfId="1" priority="123" operator="greaterThan">
      <formula>330</formula>
    </cfRule>
  </conditionalFormatting>
  <conditionalFormatting sqref="N794">
    <cfRule type="duplicateValues" dxfId="0" priority="119"/>
  </conditionalFormatting>
  <conditionalFormatting sqref="F795">
    <cfRule type="duplicateValues" dxfId="2" priority="118"/>
  </conditionalFormatting>
  <conditionalFormatting sqref="I795">
    <cfRule type="cellIs" dxfId="1" priority="115" operator="greaterThan">
      <formula>180</formula>
    </cfRule>
    <cfRule type="cellIs" dxfId="1" priority="116" operator="greaterThan">
      <formula>260</formula>
    </cfRule>
    <cfRule type="cellIs" dxfId="1" priority="117" operator="greaterThan">
      <formula>330</formula>
    </cfRule>
  </conditionalFormatting>
  <conditionalFormatting sqref="F796">
    <cfRule type="duplicateValues" dxfId="3" priority="114"/>
  </conditionalFormatting>
  <conditionalFormatting sqref="I796">
    <cfRule type="cellIs" dxfId="1" priority="111" operator="greaterThan">
      <formula>180</formula>
    </cfRule>
    <cfRule type="cellIs" dxfId="1" priority="112" operator="greaterThan">
      <formula>260</formula>
    </cfRule>
    <cfRule type="cellIs" dxfId="1" priority="113" operator="greaterThan">
      <formula>330</formula>
    </cfRule>
  </conditionalFormatting>
  <conditionalFormatting sqref="I797">
    <cfRule type="cellIs" dxfId="1" priority="108" operator="greaterThan">
      <formula>180</formula>
    </cfRule>
    <cfRule type="cellIs" dxfId="1" priority="109" operator="greaterThan">
      <formula>260</formula>
    </cfRule>
    <cfRule type="cellIs" dxfId="1" priority="110" operator="greaterThan">
      <formula>330</formula>
    </cfRule>
  </conditionalFormatting>
  <conditionalFormatting sqref="F798">
    <cfRule type="duplicateValues" dxfId="2" priority="104"/>
  </conditionalFormatting>
  <conditionalFormatting sqref="I798">
    <cfRule type="cellIs" dxfId="1" priority="105" operator="greaterThan">
      <formula>180</formula>
    </cfRule>
    <cfRule type="cellIs" dxfId="1" priority="106" operator="greaterThan">
      <formula>260</formula>
    </cfRule>
    <cfRule type="cellIs" dxfId="1" priority="107" operator="greaterThan">
      <formula>330</formula>
    </cfRule>
  </conditionalFormatting>
  <conditionalFormatting sqref="F799">
    <cfRule type="duplicateValues" dxfId="2" priority="103"/>
  </conditionalFormatting>
  <conditionalFormatting sqref="I799">
    <cfRule type="cellIs" dxfId="1" priority="100" operator="greaterThan">
      <formula>180</formula>
    </cfRule>
    <cfRule type="cellIs" dxfId="1" priority="101" operator="greaterThan">
      <formula>260</formula>
    </cfRule>
    <cfRule type="cellIs" dxfId="1" priority="102" operator="greaterThan">
      <formula>330</formula>
    </cfRule>
  </conditionalFormatting>
  <conditionalFormatting sqref="N799">
    <cfRule type="duplicateValues" dxfId="3" priority="99"/>
  </conditionalFormatting>
  <conditionalFormatting sqref="I800">
    <cfRule type="cellIs" dxfId="1" priority="96" operator="greaterThan">
      <formula>180</formula>
    </cfRule>
    <cfRule type="cellIs" dxfId="1" priority="97" operator="greaterThan">
      <formula>260</formula>
    </cfRule>
    <cfRule type="cellIs" dxfId="1" priority="98" operator="greaterThan">
      <formula>330</formula>
    </cfRule>
  </conditionalFormatting>
  <conditionalFormatting sqref="F801">
    <cfRule type="duplicateValues" dxfId="3" priority="91"/>
  </conditionalFormatting>
  <conditionalFormatting sqref="I801">
    <cfRule type="cellIs" dxfId="1" priority="93" operator="greaterThan">
      <formula>180</formula>
    </cfRule>
    <cfRule type="cellIs" dxfId="1" priority="94" operator="greaterThan">
      <formula>260</formula>
    </cfRule>
    <cfRule type="cellIs" dxfId="1" priority="95" operator="greaterThan">
      <formula>330</formula>
    </cfRule>
  </conditionalFormatting>
  <conditionalFormatting sqref="N801">
    <cfRule type="duplicateValues" dxfId="3" priority="92"/>
  </conditionalFormatting>
  <conditionalFormatting sqref="I802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</conditionalFormatting>
  <conditionalFormatting sqref="N802">
    <cfRule type="duplicateValues" dxfId="3" priority="84"/>
  </conditionalFormatting>
  <conditionalFormatting sqref="F803">
    <cfRule type="duplicateValues" dxfId="3" priority="82"/>
  </conditionalFormatting>
  <conditionalFormatting sqref="I803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N803">
    <cfRule type="duplicateValues" dxfId="0" priority="83"/>
  </conditionalFormatting>
  <conditionalFormatting sqref="F804">
    <cfRule type="duplicateValues" dxfId="3" priority="77"/>
  </conditionalFormatting>
  <conditionalFormatting sqref="I804">
    <cfRule type="cellIs" dxfId="1" priority="74" operator="greaterThan">
      <formula>180</formula>
    </cfRule>
    <cfRule type="cellIs" dxfId="1" priority="75" operator="greaterThan">
      <formula>260</formula>
    </cfRule>
    <cfRule type="cellIs" dxfId="1" priority="76" operator="greaterThan">
      <formula>330</formula>
    </cfRule>
  </conditionalFormatting>
  <conditionalFormatting sqref="N804">
    <cfRule type="duplicateValues" dxfId="0" priority="78"/>
  </conditionalFormatting>
  <conditionalFormatting sqref="F805">
    <cfRule type="duplicateValues" dxfId="3" priority="73"/>
  </conditionalFormatting>
  <conditionalFormatting sqref="I805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</conditionalFormatting>
  <conditionalFormatting sqref="N805">
    <cfRule type="duplicateValues" dxfId="3" priority="69"/>
  </conditionalFormatting>
  <conditionalFormatting sqref="F806">
    <cfRule type="duplicateValues" dxfId="3" priority="64"/>
  </conditionalFormatting>
  <conditionalFormatting sqref="I806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I807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F808">
    <cfRule type="duplicateValues" dxfId="3" priority="56"/>
  </conditionalFormatting>
  <conditionalFormatting sqref="I808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N808">
    <cfRule type="duplicateValues" dxfId="0" priority="57"/>
  </conditionalFormatting>
  <conditionalFormatting sqref="F809">
    <cfRule type="duplicateValues" dxfId="2" priority="52"/>
  </conditionalFormatting>
  <conditionalFormatting sqref="I809">
    <cfRule type="cellIs" dxfId="1" priority="49" operator="greaterThan">
      <formula>180</formula>
    </cfRule>
    <cfRule type="cellIs" dxfId="1" priority="50" operator="greaterThan">
      <formula>260</formula>
    </cfRule>
    <cfRule type="cellIs" dxfId="1" priority="51" operator="greaterThan">
      <formula>330</formula>
    </cfRule>
  </conditionalFormatting>
  <conditionalFormatting sqref="N809">
    <cfRule type="duplicateValues" dxfId="0" priority="48"/>
  </conditionalFormatting>
  <conditionalFormatting sqref="I810">
    <cfRule type="cellIs" dxfId="1" priority="88" operator="greaterThan">
      <formula>180</formula>
    </cfRule>
    <cfRule type="cellIs" dxfId="1" priority="89" operator="greaterThan">
      <formula>260</formula>
    </cfRule>
    <cfRule type="cellIs" dxfId="1" priority="90" operator="greaterThan">
      <formula>330</formula>
    </cfRule>
  </conditionalFormatting>
  <conditionalFormatting sqref="I811">
    <cfRule type="cellIs" dxfId="1" priority="38" operator="greaterThan">
      <formula>330</formula>
    </cfRule>
    <cfRule type="cellIs" dxfId="1" priority="36" operator="greaterThan">
      <formula>260</formula>
    </cfRule>
    <cfRule type="cellIs" dxfId="1" priority="34" operator="greaterThan">
      <formula>180</formula>
    </cfRule>
  </conditionalFormatting>
  <conditionalFormatting sqref="I812">
    <cfRule type="cellIs" dxfId="1" priority="37" operator="greaterThan">
      <formula>330</formula>
    </cfRule>
    <cfRule type="cellIs" dxfId="1" priority="35" operator="greaterThan">
      <formula>260</formula>
    </cfRule>
    <cfRule type="cellIs" dxfId="1" priority="33" operator="greaterThan">
      <formula>180</formula>
    </cfRule>
  </conditionalFormatting>
  <conditionalFormatting sqref="F813">
    <cfRule type="duplicateValues" dxfId="3" priority="28"/>
  </conditionalFormatting>
  <conditionalFormatting sqref="I813">
    <cfRule type="cellIs" dxfId="1" priority="29" operator="greaterThan">
      <formula>180</formula>
    </cfRule>
    <cfRule type="cellIs" dxfId="1" priority="30" operator="greaterThan">
      <formula>260</formula>
    </cfRule>
    <cfRule type="cellIs" dxfId="1" priority="31" operator="greaterThan">
      <formula>330</formula>
    </cfRule>
  </conditionalFormatting>
  <conditionalFormatting sqref="N813">
    <cfRule type="duplicateValues" dxfId="3" priority="32"/>
  </conditionalFormatting>
  <conditionalFormatting sqref="F814">
    <cfRule type="duplicateValues" dxfId="2" priority="24"/>
  </conditionalFormatting>
  <conditionalFormatting sqref="I814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N814">
    <cfRule type="duplicateValues" dxfId="3" priority="23"/>
  </conditionalFormatting>
  <conditionalFormatting sqref="F815">
    <cfRule type="duplicateValues" dxfId="3" priority="22"/>
  </conditionalFormatting>
  <conditionalFormatting sqref="I815">
    <cfRule type="cellIs" dxfId="1" priority="19" operator="greaterThan">
      <formula>180</formula>
    </cfRule>
    <cfRule type="cellIs" dxfId="1" priority="20" operator="greaterThan">
      <formula>260</formula>
    </cfRule>
    <cfRule type="cellIs" dxfId="1" priority="21" operator="greaterThan">
      <formula>330</formula>
    </cfRule>
  </conditionalFormatting>
  <conditionalFormatting sqref="N815">
    <cfRule type="duplicateValues" dxfId="3" priority="18"/>
  </conditionalFormatting>
  <conditionalFormatting sqref="F816">
    <cfRule type="duplicateValues" dxfId="3" priority="14"/>
  </conditionalFormatting>
  <conditionalFormatting sqref="I816">
    <cfRule type="cellIs" dxfId="1" priority="15" operator="greaterThan">
      <formula>180</formula>
    </cfRule>
    <cfRule type="cellIs" dxfId="1" priority="16" operator="greaterThan">
      <formula>260</formula>
    </cfRule>
    <cfRule type="cellIs" dxfId="1" priority="17" operator="greaterThan">
      <formula>330</formula>
    </cfRule>
  </conditionalFormatting>
  <conditionalFormatting sqref="I817">
    <cfRule type="cellIs" dxfId="1" priority="11" operator="greaterThan">
      <formula>180</formula>
    </cfRule>
    <cfRule type="cellIs" dxfId="1" priority="12" operator="greaterThan">
      <formula>260</formula>
    </cfRule>
    <cfRule type="cellIs" dxfId="1" priority="13" operator="greaterThan">
      <formula>330</formula>
    </cfRule>
  </conditionalFormatting>
  <conditionalFormatting sqref="N817">
    <cfRule type="duplicateValues" dxfId="3" priority="10"/>
  </conditionalFormatting>
  <conditionalFormatting sqref="F818">
    <cfRule type="duplicateValues" dxfId="3" priority="9"/>
  </conditionalFormatting>
  <conditionalFormatting sqref="I818">
    <cfRule type="cellIs" dxfId="1" priority="6" operator="greaterThan">
      <formula>180</formula>
    </cfRule>
    <cfRule type="cellIs" dxfId="1" priority="7" operator="greaterThan">
      <formula>260</formula>
    </cfRule>
    <cfRule type="cellIs" dxfId="1" priority="8" operator="greaterThan">
      <formula>330</formula>
    </cfRule>
  </conditionalFormatting>
  <conditionalFormatting sqref="N818">
    <cfRule type="duplicateValues" dxfId="3" priority="5"/>
  </conditionalFormatting>
  <conditionalFormatting sqref="F819">
    <cfRule type="duplicateValues" dxfId="2" priority="4"/>
  </conditionalFormatting>
  <conditionalFormatting sqref="I819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F531:F532">
    <cfRule type="duplicateValues" dxfId="0" priority="691"/>
  </conditionalFormatting>
  <conditionalFormatting sqref="I600 I720:I721">
    <cfRule type="cellIs" dxfId="1" priority="678" operator="greaterThan">
      <formula>260</formula>
    </cfRule>
    <cfRule type="cellIs" dxfId="1" priority="679" operator="greaterThan">
      <formula>330</formula>
    </cfRule>
  </conditionalFormatting>
  <conditionalFormatting sqref="I671 I720:I721">
    <cfRule type="cellIs" dxfId="1" priority="535" operator="greaterThan">
      <formula>180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2"/>
  <sheetViews>
    <sheetView showGridLines="0" workbookViewId="0">
      <pane ySplit="2" topLeftCell="A60" activePane="bottomLeft" state="frozen"/>
      <selection/>
      <selection pane="bottomLeft" activeCell="T73" sqref="T73"/>
    </sheetView>
  </sheetViews>
  <sheetFormatPr defaultColWidth="9" defaultRowHeight="14.25"/>
  <cols>
    <col min="1" max="1" width="4" style="1308" customWidth="1"/>
    <col min="2" max="2" width="3.75" style="1309" customWidth="1"/>
    <col min="3" max="3" width="28.25" style="1405" customWidth="1"/>
    <col min="4" max="4" width="18.375" style="23" customWidth="1"/>
    <col min="5" max="5" width="6.875" style="23" customWidth="1"/>
    <col min="6" max="6" width="14.375" style="1406" customWidth="1"/>
    <col min="7" max="7" width="7.875" style="611" customWidth="1"/>
    <col min="8" max="8" width="6.625" style="1407" customWidth="1"/>
    <col min="9" max="9" width="4.25" style="1408" customWidth="1"/>
    <col min="10" max="10" width="8.25" style="1409" customWidth="1"/>
    <col min="11" max="11" width="4.5" style="1310" customWidth="1"/>
    <col min="12" max="12" width="7.5" style="1410" customWidth="1"/>
    <col min="13" max="13" width="6.25" style="1411" customWidth="1"/>
    <col min="14" max="14" width="8" style="1412" customWidth="1"/>
    <col min="15" max="15" width="7.125" style="1412" customWidth="1"/>
    <col min="16" max="16" width="3.75" style="1412" customWidth="1"/>
    <col min="17" max="17" width="7.75" style="1413" customWidth="1"/>
    <col min="18" max="19" width="7.75" style="1414" customWidth="1"/>
    <col min="20" max="20" width="6" style="1415" customWidth="1"/>
    <col min="21" max="21" width="13.875" style="1416" customWidth="1"/>
    <col min="22" max="27" width="9" style="1315"/>
    <col min="28" max="256" width="9" style="1310"/>
    <col min="257" max="257" width="4" style="1310" customWidth="1"/>
    <col min="258" max="258" width="3.75" style="1310" customWidth="1"/>
    <col min="259" max="259" width="28.25" style="1310" customWidth="1"/>
    <col min="260" max="260" width="18.375" style="1310" customWidth="1"/>
    <col min="261" max="261" width="6.875" style="1310" customWidth="1"/>
    <col min="262" max="262" width="14.375" style="1310" customWidth="1"/>
    <col min="263" max="263" width="7.875" style="1310" customWidth="1"/>
    <col min="264" max="264" width="6.625" style="1310" customWidth="1"/>
    <col min="265" max="265" width="4.25" style="1310" customWidth="1"/>
    <col min="266" max="266" width="8.25" style="1310" customWidth="1"/>
    <col min="267" max="267" width="4.5" style="1310" customWidth="1"/>
    <col min="268" max="268" width="7.5" style="1310" customWidth="1"/>
    <col min="269" max="269" width="6.25" style="1310" customWidth="1"/>
    <col min="270" max="270" width="8" style="1310" customWidth="1"/>
    <col min="271" max="271" width="7.125" style="1310" customWidth="1"/>
    <col min="272" max="272" width="3.75" style="1310" customWidth="1"/>
    <col min="273" max="275" width="7.75" style="1310" customWidth="1"/>
    <col min="276" max="276" width="6" style="1310" customWidth="1"/>
    <col min="277" max="277" width="7.625" style="1310" customWidth="1"/>
    <col min="278" max="512" width="9" style="1310"/>
    <col min="513" max="513" width="4" style="1310" customWidth="1"/>
    <col min="514" max="514" width="3.75" style="1310" customWidth="1"/>
    <col min="515" max="515" width="28.25" style="1310" customWidth="1"/>
    <col min="516" max="516" width="18.375" style="1310" customWidth="1"/>
    <col min="517" max="517" width="6.875" style="1310" customWidth="1"/>
    <col min="518" max="518" width="14.375" style="1310" customWidth="1"/>
    <col min="519" max="519" width="7.875" style="1310" customWidth="1"/>
    <col min="520" max="520" width="6.625" style="1310" customWidth="1"/>
    <col min="521" max="521" width="4.25" style="1310" customWidth="1"/>
    <col min="522" max="522" width="8.25" style="1310" customWidth="1"/>
    <col min="523" max="523" width="4.5" style="1310" customWidth="1"/>
    <col min="524" max="524" width="7.5" style="1310" customWidth="1"/>
    <col min="525" max="525" width="6.25" style="1310" customWidth="1"/>
    <col min="526" max="526" width="8" style="1310" customWidth="1"/>
    <col min="527" max="527" width="7.125" style="1310" customWidth="1"/>
    <col min="528" max="528" width="3.75" style="1310" customWidth="1"/>
    <col min="529" max="531" width="7.75" style="1310" customWidth="1"/>
    <col min="532" max="532" width="6" style="1310" customWidth="1"/>
    <col min="533" max="533" width="7.625" style="1310" customWidth="1"/>
    <col min="534" max="768" width="9" style="1310"/>
    <col min="769" max="769" width="4" style="1310" customWidth="1"/>
    <col min="770" max="770" width="3.75" style="1310" customWidth="1"/>
    <col min="771" max="771" width="28.25" style="1310" customWidth="1"/>
    <col min="772" max="772" width="18.375" style="1310" customWidth="1"/>
    <col min="773" max="773" width="6.875" style="1310" customWidth="1"/>
    <col min="774" max="774" width="14.375" style="1310" customWidth="1"/>
    <col min="775" max="775" width="7.875" style="1310" customWidth="1"/>
    <col min="776" max="776" width="6.625" style="1310" customWidth="1"/>
    <col min="777" max="777" width="4.25" style="1310" customWidth="1"/>
    <col min="778" max="778" width="8.25" style="1310" customWidth="1"/>
    <col min="779" max="779" width="4.5" style="1310" customWidth="1"/>
    <col min="780" max="780" width="7.5" style="1310" customWidth="1"/>
    <col min="781" max="781" width="6.25" style="1310" customWidth="1"/>
    <col min="782" max="782" width="8" style="1310" customWidth="1"/>
    <col min="783" max="783" width="7.125" style="1310" customWidth="1"/>
    <col min="784" max="784" width="3.75" style="1310" customWidth="1"/>
    <col min="785" max="787" width="7.75" style="1310" customWidth="1"/>
    <col min="788" max="788" width="6" style="1310" customWidth="1"/>
    <col min="789" max="789" width="7.625" style="1310" customWidth="1"/>
    <col min="790" max="1024" width="9" style="1310"/>
    <col min="1025" max="1025" width="4" style="1310" customWidth="1"/>
    <col min="1026" max="1026" width="3.75" style="1310" customWidth="1"/>
    <col min="1027" max="1027" width="28.25" style="1310" customWidth="1"/>
    <col min="1028" max="1028" width="18.375" style="1310" customWidth="1"/>
    <col min="1029" max="1029" width="6.875" style="1310" customWidth="1"/>
    <col min="1030" max="1030" width="14.375" style="1310" customWidth="1"/>
    <col min="1031" max="1031" width="7.875" style="1310" customWidth="1"/>
    <col min="1032" max="1032" width="6.625" style="1310" customWidth="1"/>
    <col min="1033" max="1033" width="4.25" style="1310" customWidth="1"/>
    <col min="1034" max="1034" width="8.25" style="1310" customWidth="1"/>
    <col min="1035" max="1035" width="4.5" style="1310" customWidth="1"/>
    <col min="1036" max="1036" width="7.5" style="1310" customWidth="1"/>
    <col min="1037" max="1037" width="6.25" style="1310" customWidth="1"/>
    <col min="1038" max="1038" width="8" style="1310" customWidth="1"/>
    <col min="1039" max="1039" width="7.125" style="1310" customWidth="1"/>
    <col min="1040" max="1040" width="3.75" style="1310" customWidth="1"/>
    <col min="1041" max="1043" width="7.75" style="1310" customWidth="1"/>
    <col min="1044" max="1044" width="6" style="1310" customWidth="1"/>
    <col min="1045" max="1045" width="7.625" style="1310" customWidth="1"/>
    <col min="1046" max="1280" width="9" style="1310"/>
    <col min="1281" max="1281" width="4" style="1310" customWidth="1"/>
    <col min="1282" max="1282" width="3.75" style="1310" customWidth="1"/>
    <col min="1283" max="1283" width="28.25" style="1310" customWidth="1"/>
    <col min="1284" max="1284" width="18.375" style="1310" customWidth="1"/>
    <col min="1285" max="1285" width="6.875" style="1310" customWidth="1"/>
    <col min="1286" max="1286" width="14.375" style="1310" customWidth="1"/>
    <col min="1287" max="1287" width="7.875" style="1310" customWidth="1"/>
    <col min="1288" max="1288" width="6.625" style="1310" customWidth="1"/>
    <col min="1289" max="1289" width="4.25" style="1310" customWidth="1"/>
    <col min="1290" max="1290" width="8.25" style="1310" customWidth="1"/>
    <col min="1291" max="1291" width="4.5" style="1310" customWidth="1"/>
    <col min="1292" max="1292" width="7.5" style="1310" customWidth="1"/>
    <col min="1293" max="1293" width="6.25" style="1310" customWidth="1"/>
    <col min="1294" max="1294" width="8" style="1310" customWidth="1"/>
    <col min="1295" max="1295" width="7.125" style="1310" customWidth="1"/>
    <col min="1296" max="1296" width="3.75" style="1310" customWidth="1"/>
    <col min="1297" max="1299" width="7.75" style="1310" customWidth="1"/>
    <col min="1300" max="1300" width="6" style="1310" customWidth="1"/>
    <col min="1301" max="1301" width="7.625" style="1310" customWidth="1"/>
    <col min="1302" max="1536" width="9" style="1310"/>
    <col min="1537" max="1537" width="4" style="1310" customWidth="1"/>
    <col min="1538" max="1538" width="3.75" style="1310" customWidth="1"/>
    <col min="1539" max="1539" width="28.25" style="1310" customWidth="1"/>
    <col min="1540" max="1540" width="18.375" style="1310" customWidth="1"/>
    <col min="1541" max="1541" width="6.875" style="1310" customWidth="1"/>
    <col min="1542" max="1542" width="14.375" style="1310" customWidth="1"/>
    <col min="1543" max="1543" width="7.875" style="1310" customWidth="1"/>
    <col min="1544" max="1544" width="6.625" style="1310" customWidth="1"/>
    <col min="1545" max="1545" width="4.25" style="1310" customWidth="1"/>
    <col min="1546" max="1546" width="8.25" style="1310" customWidth="1"/>
    <col min="1547" max="1547" width="4.5" style="1310" customWidth="1"/>
    <col min="1548" max="1548" width="7.5" style="1310" customWidth="1"/>
    <col min="1549" max="1549" width="6.25" style="1310" customWidth="1"/>
    <col min="1550" max="1550" width="8" style="1310" customWidth="1"/>
    <col min="1551" max="1551" width="7.125" style="1310" customWidth="1"/>
    <col min="1552" max="1552" width="3.75" style="1310" customWidth="1"/>
    <col min="1553" max="1555" width="7.75" style="1310" customWidth="1"/>
    <col min="1556" max="1556" width="6" style="1310" customWidth="1"/>
    <col min="1557" max="1557" width="7.625" style="1310" customWidth="1"/>
    <col min="1558" max="1792" width="9" style="1310"/>
    <col min="1793" max="1793" width="4" style="1310" customWidth="1"/>
    <col min="1794" max="1794" width="3.75" style="1310" customWidth="1"/>
    <col min="1795" max="1795" width="28.25" style="1310" customWidth="1"/>
    <col min="1796" max="1796" width="18.375" style="1310" customWidth="1"/>
    <col min="1797" max="1797" width="6.875" style="1310" customWidth="1"/>
    <col min="1798" max="1798" width="14.375" style="1310" customWidth="1"/>
    <col min="1799" max="1799" width="7.875" style="1310" customWidth="1"/>
    <col min="1800" max="1800" width="6.625" style="1310" customWidth="1"/>
    <col min="1801" max="1801" width="4.25" style="1310" customWidth="1"/>
    <col min="1802" max="1802" width="8.25" style="1310" customWidth="1"/>
    <col min="1803" max="1803" width="4.5" style="1310" customWidth="1"/>
    <col min="1804" max="1804" width="7.5" style="1310" customWidth="1"/>
    <col min="1805" max="1805" width="6.25" style="1310" customWidth="1"/>
    <col min="1806" max="1806" width="8" style="1310" customWidth="1"/>
    <col min="1807" max="1807" width="7.125" style="1310" customWidth="1"/>
    <col min="1808" max="1808" width="3.75" style="1310" customWidth="1"/>
    <col min="1809" max="1811" width="7.75" style="1310" customWidth="1"/>
    <col min="1812" max="1812" width="6" style="1310" customWidth="1"/>
    <col min="1813" max="1813" width="7.625" style="1310" customWidth="1"/>
    <col min="1814" max="2048" width="9" style="1310"/>
    <col min="2049" max="2049" width="4" style="1310" customWidth="1"/>
    <col min="2050" max="2050" width="3.75" style="1310" customWidth="1"/>
    <col min="2051" max="2051" width="28.25" style="1310" customWidth="1"/>
    <col min="2052" max="2052" width="18.375" style="1310" customWidth="1"/>
    <col min="2053" max="2053" width="6.875" style="1310" customWidth="1"/>
    <col min="2054" max="2054" width="14.375" style="1310" customWidth="1"/>
    <col min="2055" max="2055" width="7.875" style="1310" customWidth="1"/>
    <col min="2056" max="2056" width="6.625" style="1310" customWidth="1"/>
    <col min="2057" max="2057" width="4.25" style="1310" customWidth="1"/>
    <col min="2058" max="2058" width="8.25" style="1310" customWidth="1"/>
    <col min="2059" max="2059" width="4.5" style="1310" customWidth="1"/>
    <col min="2060" max="2060" width="7.5" style="1310" customWidth="1"/>
    <col min="2061" max="2061" width="6.25" style="1310" customWidth="1"/>
    <col min="2062" max="2062" width="8" style="1310" customWidth="1"/>
    <col min="2063" max="2063" width="7.125" style="1310" customWidth="1"/>
    <col min="2064" max="2064" width="3.75" style="1310" customWidth="1"/>
    <col min="2065" max="2067" width="7.75" style="1310" customWidth="1"/>
    <col min="2068" max="2068" width="6" style="1310" customWidth="1"/>
    <col min="2069" max="2069" width="7.625" style="1310" customWidth="1"/>
    <col min="2070" max="2304" width="9" style="1310"/>
    <col min="2305" max="2305" width="4" style="1310" customWidth="1"/>
    <col min="2306" max="2306" width="3.75" style="1310" customWidth="1"/>
    <col min="2307" max="2307" width="28.25" style="1310" customWidth="1"/>
    <col min="2308" max="2308" width="18.375" style="1310" customWidth="1"/>
    <col min="2309" max="2309" width="6.875" style="1310" customWidth="1"/>
    <col min="2310" max="2310" width="14.375" style="1310" customWidth="1"/>
    <col min="2311" max="2311" width="7.875" style="1310" customWidth="1"/>
    <col min="2312" max="2312" width="6.625" style="1310" customWidth="1"/>
    <col min="2313" max="2313" width="4.25" style="1310" customWidth="1"/>
    <col min="2314" max="2314" width="8.25" style="1310" customWidth="1"/>
    <col min="2315" max="2315" width="4.5" style="1310" customWidth="1"/>
    <col min="2316" max="2316" width="7.5" style="1310" customWidth="1"/>
    <col min="2317" max="2317" width="6.25" style="1310" customWidth="1"/>
    <col min="2318" max="2318" width="8" style="1310" customWidth="1"/>
    <col min="2319" max="2319" width="7.125" style="1310" customWidth="1"/>
    <col min="2320" max="2320" width="3.75" style="1310" customWidth="1"/>
    <col min="2321" max="2323" width="7.75" style="1310" customWidth="1"/>
    <col min="2324" max="2324" width="6" style="1310" customWidth="1"/>
    <col min="2325" max="2325" width="7.625" style="1310" customWidth="1"/>
    <col min="2326" max="2560" width="9" style="1310"/>
    <col min="2561" max="2561" width="4" style="1310" customWidth="1"/>
    <col min="2562" max="2562" width="3.75" style="1310" customWidth="1"/>
    <col min="2563" max="2563" width="28.25" style="1310" customWidth="1"/>
    <col min="2564" max="2564" width="18.375" style="1310" customWidth="1"/>
    <col min="2565" max="2565" width="6.875" style="1310" customWidth="1"/>
    <col min="2566" max="2566" width="14.375" style="1310" customWidth="1"/>
    <col min="2567" max="2567" width="7.875" style="1310" customWidth="1"/>
    <col min="2568" max="2568" width="6.625" style="1310" customWidth="1"/>
    <col min="2569" max="2569" width="4.25" style="1310" customWidth="1"/>
    <col min="2570" max="2570" width="8.25" style="1310" customWidth="1"/>
    <col min="2571" max="2571" width="4.5" style="1310" customWidth="1"/>
    <col min="2572" max="2572" width="7.5" style="1310" customWidth="1"/>
    <col min="2573" max="2573" width="6.25" style="1310" customWidth="1"/>
    <col min="2574" max="2574" width="8" style="1310" customWidth="1"/>
    <col min="2575" max="2575" width="7.125" style="1310" customWidth="1"/>
    <col min="2576" max="2576" width="3.75" style="1310" customWidth="1"/>
    <col min="2577" max="2579" width="7.75" style="1310" customWidth="1"/>
    <col min="2580" max="2580" width="6" style="1310" customWidth="1"/>
    <col min="2581" max="2581" width="7.625" style="1310" customWidth="1"/>
    <col min="2582" max="2816" width="9" style="1310"/>
    <col min="2817" max="2817" width="4" style="1310" customWidth="1"/>
    <col min="2818" max="2818" width="3.75" style="1310" customWidth="1"/>
    <col min="2819" max="2819" width="28.25" style="1310" customWidth="1"/>
    <col min="2820" max="2820" width="18.375" style="1310" customWidth="1"/>
    <col min="2821" max="2821" width="6.875" style="1310" customWidth="1"/>
    <col min="2822" max="2822" width="14.375" style="1310" customWidth="1"/>
    <col min="2823" max="2823" width="7.875" style="1310" customWidth="1"/>
    <col min="2824" max="2824" width="6.625" style="1310" customWidth="1"/>
    <col min="2825" max="2825" width="4.25" style="1310" customWidth="1"/>
    <col min="2826" max="2826" width="8.25" style="1310" customWidth="1"/>
    <col min="2827" max="2827" width="4.5" style="1310" customWidth="1"/>
    <col min="2828" max="2828" width="7.5" style="1310" customWidth="1"/>
    <col min="2829" max="2829" width="6.25" style="1310" customWidth="1"/>
    <col min="2830" max="2830" width="8" style="1310" customWidth="1"/>
    <col min="2831" max="2831" width="7.125" style="1310" customWidth="1"/>
    <col min="2832" max="2832" width="3.75" style="1310" customWidth="1"/>
    <col min="2833" max="2835" width="7.75" style="1310" customWidth="1"/>
    <col min="2836" max="2836" width="6" style="1310" customWidth="1"/>
    <col min="2837" max="2837" width="7.625" style="1310" customWidth="1"/>
    <col min="2838" max="3072" width="9" style="1310"/>
    <col min="3073" max="3073" width="4" style="1310" customWidth="1"/>
    <col min="3074" max="3074" width="3.75" style="1310" customWidth="1"/>
    <col min="3075" max="3075" width="28.25" style="1310" customWidth="1"/>
    <col min="3076" max="3076" width="18.375" style="1310" customWidth="1"/>
    <col min="3077" max="3077" width="6.875" style="1310" customWidth="1"/>
    <col min="3078" max="3078" width="14.375" style="1310" customWidth="1"/>
    <col min="3079" max="3079" width="7.875" style="1310" customWidth="1"/>
    <col min="3080" max="3080" width="6.625" style="1310" customWidth="1"/>
    <col min="3081" max="3081" width="4.25" style="1310" customWidth="1"/>
    <col min="3082" max="3082" width="8.25" style="1310" customWidth="1"/>
    <col min="3083" max="3083" width="4.5" style="1310" customWidth="1"/>
    <col min="3084" max="3084" width="7.5" style="1310" customWidth="1"/>
    <col min="3085" max="3085" width="6.25" style="1310" customWidth="1"/>
    <col min="3086" max="3086" width="8" style="1310" customWidth="1"/>
    <col min="3087" max="3087" width="7.125" style="1310" customWidth="1"/>
    <col min="3088" max="3088" width="3.75" style="1310" customWidth="1"/>
    <col min="3089" max="3091" width="7.75" style="1310" customWidth="1"/>
    <col min="3092" max="3092" width="6" style="1310" customWidth="1"/>
    <col min="3093" max="3093" width="7.625" style="1310" customWidth="1"/>
    <col min="3094" max="3328" width="9" style="1310"/>
    <col min="3329" max="3329" width="4" style="1310" customWidth="1"/>
    <col min="3330" max="3330" width="3.75" style="1310" customWidth="1"/>
    <col min="3331" max="3331" width="28.25" style="1310" customWidth="1"/>
    <col min="3332" max="3332" width="18.375" style="1310" customWidth="1"/>
    <col min="3333" max="3333" width="6.875" style="1310" customWidth="1"/>
    <col min="3334" max="3334" width="14.375" style="1310" customWidth="1"/>
    <col min="3335" max="3335" width="7.875" style="1310" customWidth="1"/>
    <col min="3336" max="3336" width="6.625" style="1310" customWidth="1"/>
    <col min="3337" max="3337" width="4.25" style="1310" customWidth="1"/>
    <col min="3338" max="3338" width="8.25" style="1310" customWidth="1"/>
    <col min="3339" max="3339" width="4.5" style="1310" customWidth="1"/>
    <col min="3340" max="3340" width="7.5" style="1310" customWidth="1"/>
    <col min="3341" max="3341" width="6.25" style="1310" customWidth="1"/>
    <col min="3342" max="3342" width="8" style="1310" customWidth="1"/>
    <col min="3343" max="3343" width="7.125" style="1310" customWidth="1"/>
    <col min="3344" max="3344" width="3.75" style="1310" customWidth="1"/>
    <col min="3345" max="3347" width="7.75" style="1310" customWidth="1"/>
    <col min="3348" max="3348" width="6" style="1310" customWidth="1"/>
    <col min="3349" max="3349" width="7.625" style="1310" customWidth="1"/>
    <col min="3350" max="3584" width="9" style="1310"/>
    <col min="3585" max="3585" width="4" style="1310" customWidth="1"/>
    <col min="3586" max="3586" width="3.75" style="1310" customWidth="1"/>
    <col min="3587" max="3587" width="28.25" style="1310" customWidth="1"/>
    <col min="3588" max="3588" width="18.375" style="1310" customWidth="1"/>
    <col min="3589" max="3589" width="6.875" style="1310" customWidth="1"/>
    <col min="3590" max="3590" width="14.375" style="1310" customWidth="1"/>
    <col min="3591" max="3591" width="7.875" style="1310" customWidth="1"/>
    <col min="3592" max="3592" width="6.625" style="1310" customWidth="1"/>
    <col min="3593" max="3593" width="4.25" style="1310" customWidth="1"/>
    <col min="3594" max="3594" width="8.25" style="1310" customWidth="1"/>
    <col min="3595" max="3595" width="4.5" style="1310" customWidth="1"/>
    <col min="3596" max="3596" width="7.5" style="1310" customWidth="1"/>
    <col min="3597" max="3597" width="6.25" style="1310" customWidth="1"/>
    <col min="3598" max="3598" width="8" style="1310" customWidth="1"/>
    <col min="3599" max="3599" width="7.125" style="1310" customWidth="1"/>
    <col min="3600" max="3600" width="3.75" style="1310" customWidth="1"/>
    <col min="3601" max="3603" width="7.75" style="1310" customWidth="1"/>
    <col min="3604" max="3604" width="6" style="1310" customWidth="1"/>
    <col min="3605" max="3605" width="7.625" style="1310" customWidth="1"/>
    <col min="3606" max="3840" width="9" style="1310"/>
    <col min="3841" max="3841" width="4" style="1310" customWidth="1"/>
    <col min="3842" max="3842" width="3.75" style="1310" customWidth="1"/>
    <col min="3843" max="3843" width="28.25" style="1310" customWidth="1"/>
    <col min="3844" max="3844" width="18.375" style="1310" customWidth="1"/>
    <col min="3845" max="3845" width="6.875" style="1310" customWidth="1"/>
    <col min="3846" max="3846" width="14.375" style="1310" customWidth="1"/>
    <col min="3847" max="3847" width="7.875" style="1310" customWidth="1"/>
    <col min="3848" max="3848" width="6.625" style="1310" customWidth="1"/>
    <col min="3849" max="3849" width="4.25" style="1310" customWidth="1"/>
    <col min="3850" max="3850" width="8.25" style="1310" customWidth="1"/>
    <col min="3851" max="3851" width="4.5" style="1310" customWidth="1"/>
    <col min="3852" max="3852" width="7.5" style="1310" customWidth="1"/>
    <col min="3853" max="3853" width="6.25" style="1310" customWidth="1"/>
    <col min="3854" max="3854" width="8" style="1310" customWidth="1"/>
    <col min="3855" max="3855" width="7.125" style="1310" customWidth="1"/>
    <col min="3856" max="3856" width="3.75" style="1310" customWidth="1"/>
    <col min="3857" max="3859" width="7.75" style="1310" customWidth="1"/>
    <col min="3860" max="3860" width="6" style="1310" customWidth="1"/>
    <col min="3861" max="3861" width="7.625" style="1310" customWidth="1"/>
    <col min="3862" max="4096" width="9" style="1310"/>
    <col min="4097" max="4097" width="4" style="1310" customWidth="1"/>
    <col min="4098" max="4098" width="3.75" style="1310" customWidth="1"/>
    <col min="4099" max="4099" width="28.25" style="1310" customWidth="1"/>
    <col min="4100" max="4100" width="18.375" style="1310" customWidth="1"/>
    <col min="4101" max="4101" width="6.875" style="1310" customWidth="1"/>
    <col min="4102" max="4102" width="14.375" style="1310" customWidth="1"/>
    <col min="4103" max="4103" width="7.875" style="1310" customWidth="1"/>
    <col min="4104" max="4104" width="6.625" style="1310" customWidth="1"/>
    <col min="4105" max="4105" width="4.25" style="1310" customWidth="1"/>
    <col min="4106" max="4106" width="8.25" style="1310" customWidth="1"/>
    <col min="4107" max="4107" width="4.5" style="1310" customWidth="1"/>
    <col min="4108" max="4108" width="7.5" style="1310" customWidth="1"/>
    <col min="4109" max="4109" width="6.25" style="1310" customWidth="1"/>
    <col min="4110" max="4110" width="8" style="1310" customWidth="1"/>
    <col min="4111" max="4111" width="7.125" style="1310" customWidth="1"/>
    <col min="4112" max="4112" width="3.75" style="1310" customWidth="1"/>
    <col min="4113" max="4115" width="7.75" style="1310" customWidth="1"/>
    <col min="4116" max="4116" width="6" style="1310" customWidth="1"/>
    <col min="4117" max="4117" width="7.625" style="1310" customWidth="1"/>
    <col min="4118" max="4352" width="9" style="1310"/>
    <col min="4353" max="4353" width="4" style="1310" customWidth="1"/>
    <col min="4354" max="4354" width="3.75" style="1310" customWidth="1"/>
    <col min="4355" max="4355" width="28.25" style="1310" customWidth="1"/>
    <col min="4356" max="4356" width="18.375" style="1310" customWidth="1"/>
    <col min="4357" max="4357" width="6.875" style="1310" customWidth="1"/>
    <col min="4358" max="4358" width="14.375" style="1310" customWidth="1"/>
    <col min="4359" max="4359" width="7.875" style="1310" customWidth="1"/>
    <col min="4360" max="4360" width="6.625" style="1310" customWidth="1"/>
    <col min="4361" max="4361" width="4.25" style="1310" customWidth="1"/>
    <col min="4362" max="4362" width="8.25" style="1310" customWidth="1"/>
    <col min="4363" max="4363" width="4.5" style="1310" customWidth="1"/>
    <col min="4364" max="4364" width="7.5" style="1310" customWidth="1"/>
    <col min="4365" max="4365" width="6.25" style="1310" customWidth="1"/>
    <col min="4366" max="4366" width="8" style="1310" customWidth="1"/>
    <col min="4367" max="4367" width="7.125" style="1310" customWidth="1"/>
    <col min="4368" max="4368" width="3.75" style="1310" customWidth="1"/>
    <col min="4369" max="4371" width="7.75" style="1310" customWidth="1"/>
    <col min="4372" max="4372" width="6" style="1310" customWidth="1"/>
    <col min="4373" max="4373" width="7.625" style="1310" customWidth="1"/>
    <col min="4374" max="4608" width="9" style="1310"/>
    <col min="4609" max="4609" width="4" style="1310" customWidth="1"/>
    <col min="4610" max="4610" width="3.75" style="1310" customWidth="1"/>
    <col min="4611" max="4611" width="28.25" style="1310" customWidth="1"/>
    <col min="4612" max="4612" width="18.375" style="1310" customWidth="1"/>
    <col min="4613" max="4613" width="6.875" style="1310" customWidth="1"/>
    <col min="4614" max="4614" width="14.375" style="1310" customWidth="1"/>
    <col min="4615" max="4615" width="7.875" style="1310" customWidth="1"/>
    <col min="4616" max="4616" width="6.625" style="1310" customWidth="1"/>
    <col min="4617" max="4617" width="4.25" style="1310" customWidth="1"/>
    <col min="4618" max="4618" width="8.25" style="1310" customWidth="1"/>
    <col min="4619" max="4619" width="4.5" style="1310" customWidth="1"/>
    <col min="4620" max="4620" width="7.5" style="1310" customWidth="1"/>
    <col min="4621" max="4621" width="6.25" style="1310" customWidth="1"/>
    <col min="4622" max="4622" width="8" style="1310" customWidth="1"/>
    <col min="4623" max="4623" width="7.125" style="1310" customWidth="1"/>
    <col min="4624" max="4624" width="3.75" style="1310" customWidth="1"/>
    <col min="4625" max="4627" width="7.75" style="1310" customWidth="1"/>
    <col min="4628" max="4628" width="6" style="1310" customWidth="1"/>
    <col min="4629" max="4629" width="7.625" style="1310" customWidth="1"/>
    <col min="4630" max="4864" width="9" style="1310"/>
    <col min="4865" max="4865" width="4" style="1310" customWidth="1"/>
    <col min="4866" max="4866" width="3.75" style="1310" customWidth="1"/>
    <col min="4867" max="4867" width="28.25" style="1310" customWidth="1"/>
    <col min="4868" max="4868" width="18.375" style="1310" customWidth="1"/>
    <col min="4869" max="4869" width="6.875" style="1310" customWidth="1"/>
    <col min="4870" max="4870" width="14.375" style="1310" customWidth="1"/>
    <col min="4871" max="4871" width="7.875" style="1310" customWidth="1"/>
    <col min="4872" max="4872" width="6.625" style="1310" customWidth="1"/>
    <col min="4873" max="4873" width="4.25" style="1310" customWidth="1"/>
    <col min="4874" max="4874" width="8.25" style="1310" customWidth="1"/>
    <col min="4875" max="4875" width="4.5" style="1310" customWidth="1"/>
    <col min="4876" max="4876" width="7.5" style="1310" customWidth="1"/>
    <col min="4877" max="4877" width="6.25" style="1310" customWidth="1"/>
    <col min="4878" max="4878" width="8" style="1310" customWidth="1"/>
    <col min="4879" max="4879" width="7.125" style="1310" customWidth="1"/>
    <col min="4880" max="4880" width="3.75" style="1310" customWidth="1"/>
    <col min="4881" max="4883" width="7.75" style="1310" customWidth="1"/>
    <col min="4884" max="4884" width="6" style="1310" customWidth="1"/>
    <col min="4885" max="4885" width="7.625" style="1310" customWidth="1"/>
    <col min="4886" max="5120" width="9" style="1310"/>
    <col min="5121" max="5121" width="4" style="1310" customWidth="1"/>
    <col min="5122" max="5122" width="3.75" style="1310" customWidth="1"/>
    <col min="5123" max="5123" width="28.25" style="1310" customWidth="1"/>
    <col min="5124" max="5124" width="18.375" style="1310" customWidth="1"/>
    <col min="5125" max="5125" width="6.875" style="1310" customWidth="1"/>
    <col min="5126" max="5126" width="14.375" style="1310" customWidth="1"/>
    <col min="5127" max="5127" width="7.875" style="1310" customWidth="1"/>
    <col min="5128" max="5128" width="6.625" style="1310" customWidth="1"/>
    <col min="5129" max="5129" width="4.25" style="1310" customWidth="1"/>
    <col min="5130" max="5130" width="8.25" style="1310" customWidth="1"/>
    <col min="5131" max="5131" width="4.5" style="1310" customWidth="1"/>
    <col min="5132" max="5132" width="7.5" style="1310" customWidth="1"/>
    <col min="5133" max="5133" width="6.25" style="1310" customWidth="1"/>
    <col min="5134" max="5134" width="8" style="1310" customWidth="1"/>
    <col min="5135" max="5135" width="7.125" style="1310" customWidth="1"/>
    <col min="5136" max="5136" width="3.75" style="1310" customWidth="1"/>
    <col min="5137" max="5139" width="7.75" style="1310" customWidth="1"/>
    <col min="5140" max="5140" width="6" style="1310" customWidth="1"/>
    <col min="5141" max="5141" width="7.625" style="1310" customWidth="1"/>
    <col min="5142" max="5376" width="9" style="1310"/>
    <col min="5377" max="5377" width="4" style="1310" customWidth="1"/>
    <col min="5378" max="5378" width="3.75" style="1310" customWidth="1"/>
    <col min="5379" max="5379" width="28.25" style="1310" customWidth="1"/>
    <col min="5380" max="5380" width="18.375" style="1310" customWidth="1"/>
    <col min="5381" max="5381" width="6.875" style="1310" customWidth="1"/>
    <col min="5382" max="5382" width="14.375" style="1310" customWidth="1"/>
    <col min="5383" max="5383" width="7.875" style="1310" customWidth="1"/>
    <col min="5384" max="5384" width="6.625" style="1310" customWidth="1"/>
    <col min="5385" max="5385" width="4.25" style="1310" customWidth="1"/>
    <col min="5386" max="5386" width="8.25" style="1310" customWidth="1"/>
    <col min="5387" max="5387" width="4.5" style="1310" customWidth="1"/>
    <col min="5388" max="5388" width="7.5" style="1310" customWidth="1"/>
    <col min="5389" max="5389" width="6.25" style="1310" customWidth="1"/>
    <col min="5390" max="5390" width="8" style="1310" customWidth="1"/>
    <col min="5391" max="5391" width="7.125" style="1310" customWidth="1"/>
    <col min="5392" max="5392" width="3.75" style="1310" customWidth="1"/>
    <col min="5393" max="5395" width="7.75" style="1310" customWidth="1"/>
    <col min="5396" max="5396" width="6" style="1310" customWidth="1"/>
    <col min="5397" max="5397" width="7.625" style="1310" customWidth="1"/>
    <col min="5398" max="5632" width="9" style="1310"/>
    <col min="5633" max="5633" width="4" style="1310" customWidth="1"/>
    <col min="5634" max="5634" width="3.75" style="1310" customWidth="1"/>
    <col min="5635" max="5635" width="28.25" style="1310" customWidth="1"/>
    <col min="5636" max="5636" width="18.375" style="1310" customWidth="1"/>
    <col min="5637" max="5637" width="6.875" style="1310" customWidth="1"/>
    <col min="5638" max="5638" width="14.375" style="1310" customWidth="1"/>
    <col min="5639" max="5639" width="7.875" style="1310" customWidth="1"/>
    <col min="5640" max="5640" width="6.625" style="1310" customWidth="1"/>
    <col min="5641" max="5641" width="4.25" style="1310" customWidth="1"/>
    <col min="5642" max="5642" width="8.25" style="1310" customWidth="1"/>
    <col min="5643" max="5643" width="4.5" style="1310" customWidth="1"/>
    <col min="5644" max="5644" width="7.5" style="1310" customWidth="1"/>
    <col min="5645" max="5645" width="6.25" style="1310" customWidth="1"/>
    <col min="5646" max="5646" width="8" style="1310" customWidth="1"/>
    <col min="5647" max="5647" width="7.125" style="1310" customWidth="1"/>
    <col min="5648" max="5648" width="3.75" style="1310" customWidth="1"/>
    <col min="5649" max="5651" width="7.75" style="1310" customWidth="1"/>
    <col min="5652" max="5652" width="6" style="1310" customWidth="1"/>
    <col min="5653" max="5653" width="7.625" style="1310" customWidth="1"/>
    <col min="5654" max="5888" width="9" style="1310"/>
    <col min="5889" max="5889" width="4" style="1310" customWidth="1"/>
    <col min="5890" max="5890" width="3.75" style="1310" customWidth="1"/>
    <col min="5891" max="5891" width="28.25" style="1310" customWidth="1"/>
    <col min="5892" max="5892" width="18.375" style="1310" customWidth="1"/>
    <col min="5893" max="5893" width="6.875" style="1310" customWidth="1"/>
    <col min="5894" max="5894" width="14.375" style="1310" customWidth="1"/>
    <col min="5895" max="5895" width="7.875" style="1310" customWidth="1"/>
    <col min="5896" max="5896" width="6.625" style="1310" customWidth="1"/>
    <col min="5897" max="5897" width="4.25" style="1310" customWidth="1"/>
    <col min="5898" max="5898" width="8.25" style="1310" customWidth="1"/>
    <col min="5899" max="5899" width="4.5" style="1310" customWidth="1"/>
    <col min="5900" max="5900" width="7.5" style="1310" customWidth="1"/>
    <col min="5901" max="5901" width="6.25" style="1310" customWidth="1"/>
    <col min="5902" max="5902" width="8" style="1310" customWidth="1"/>
    <col min="5903" max="5903" width="7.125" style="1310" customWidth="1"/>
    <col min="5904" max="5904" width="3.75" style="1310" customWidth="1"/>
    <col min="5905" max="5907" width="7.75" style="1310" customWidth="1"/>
    <col min="5908" max="5908" width="6" style="1310" customWidth="1"/>
    <col min="5909" max="5909" width="7.625" style="1310" customWidth="1"/>
    <col min="5910" max="6144" width="9" style="1310"/>
    <col min="6145" max="6145" width="4" style="1310" customWidth="1"/>
    <col min="6146" max="6146" width="3.75" style="1310" customWidth="1"/>
    <col min="6147" max="6147" width="28.25" style="1310" customWidth="1"/>
    <col min="6148" max="6148" width="18.375" style="1310" customWidth="1"/>
    <col min="6149" max="6149" width="6.875" style="1310" customWidth="1"/>
    <col min="6150" max="6150" width="14.375" style="1310" customWidth="1"/>
    <col min="6151" max="6151" width="7.875" style="1310" customWidth="1"/>
    <col min="6152" max="6152" width="6.625" style="1310" customWidth="1"/>
    <col min="6153" max="6153" width="4.25" style="1310" customWidth="1"/>
    <col min="6154" max="6154" width="8.25" style="1310" customWidth="1"/>
    <col min="6155" max="6155" width="4.5" style="1310" customWidth="1"/>
    <col min="6156" max="6156" width="7.5" style="1310" customWidth="1"/>
    <col min="6157" max="6157" width="6.25" style="1310" customWidth="1"/>
    <col min="6158" max="6158" width="8" style="1310" customWidth="1"/>
    <col min="6159" max="6159" width="7.125" style="1310" customWidth="1"/>
    <col min="6160" max="6160" width="3.75" style="1310" customWidth="1"/>
    <col min="6161" max="6163" width="7.75" style="1310" customWidth="1"/>
    <col min="6164" max="6164" width="6" style="1310" customWidth="1"/>
    <col min="6165" max="6165" width="7.625" style="1310" customWidth="1"/>
    <col min="6166" max="6400" width="9" style="1310"/>
    <col min="6401" max="6401" width="4" style="1310" customWidth="1"/>
    <col min="6402" max="6402" width="3.75" style="1310" customWidth="1"/>
    <col min="6403" max="6403" width="28.25" style="1310" customWidth="1"/>
    <col min="6404" max="6404" width="18.375" style="1310" customWidth="1"/>
    <col min="6405" max="6405" width="6.875" style="1310" customWidth="1"/>
    <col min="6406" max="6406" width="14.375" style="1310" customWidth="1"/>
    <col min="6407" max="6407" width="7.875" style="1310" customWidth="1"/>
    <col min="6408" max="6408" width="6.625" style="1310" customWidth="1"/>
    <col min="6409" max="6409" width="4.25" style="1310" customWidth="1"/>
    <col min="6410" max="6410" width="8.25" style="1310" customWidth="1"/>
    <col min="6411" max="6411" width="4.5" style="1310" customWidth="1"/>
    <col min="6412" max="6412" width="7.5" style="1310" customWidth="1"/>
    <col min="6413" max="6413" width="6.25" style="1310" customWidth="1"/>
    <col min="6414" max="6414" width="8" style="1310" customWidth="1"/>
    <col min="6415" max="6415" width="7.125" style="1310" customWidth="1"/>
    <col min="6416" max="6416" width="3.75" style="1310" customWidth="1"/>
    <col min="6417" max="6419" width="7.75" style="1310" customWidth="1"/>
    <col min="6420" max="6420" width="6" style="1310" customWidth="1"/>
    <col min="6421" max="6421" width="7.625" style="1310" customWidth="1"/>
    <col min="6422" max="6656" width="9" style="1310"/>
    <col min="6657" max="6657" width="4" style="1310" customWidth="1"/>
    <col min="6658" max="6658" width="3.75" style="1310" customWidth="1"/>
    <col min="6659" max="6659" width="28.25" style="1310" customWidth="1"/>
    <col min="6660" max="6660" width="18.375" style="1310" customWidth="1"/>
    <col min="6661" max="6661" width="6.875" style="1310" customWidth="1"/>
    <col min="6662" max="6662" width="14.375" style="1310" customWidth="1"/>
    <col min="6663" max="6663" width="7.875" style="1310" customWidth="1"/>
    <col min="6664" max="6664" width="6.625" style="1310" customWidth="1"/>
    <col min="6665" max="6665" width="4.25" style="1310" customWidth="1"/>
    <col min="6666" max="6666" width="8.25" style="1310" customWidth="1"/>
    <col min="6667" max="6667" width="4.5" style="1310" customWidth="1"/>
    <col min="6668" max="6668" width="7.5" style="1310" customWidth="1"/>
    <col min="6669" max="6669" width="6.25" style="1310" customWidth="1"/>
    <col min="6670" max="6670" width="8" style="1310" customWidth="1"/>
    <col min="6671" max="6671" width="7.125" style="1310" customWidth="1"/>
    <col min="6672" max="6672" width="3.75" style="1310" customWidth="1"/>
    <col min="6673" max="6675" width="7.75" style="1310" customWidth="1"/>
    <col min="6676" max="6676" width="6" style="1310" customWidth="1"/>
    <col min="6677" max="6677" width="7.625" style="1310" customWidth="1"/>
    <col min="6678" max="6912" width="9" style="1310"/>
    <col min="6913" max="6913" width="4" style="1310" customWidth="1"/>
    <col min="6914" max="6914" width="3.75" style="1310" customWidth="1"/>
    <col min="6915" max="6915" width="28.25" style="1310" customWidth="1"/>
    <col min="6916" max="6916" width="18.375" style="1310" customWidth="1"/>
    <col min="6917" max="6917" width="6.875" style="1310" customWidth="1"/>
    <col min="6918" max="6918" width="14.375" style="1310" customWidth="1"/>
    <col min="6919" max="6919" width="7.875" style="1310" customWidth="1"/>
    <col min="6920" max="6920" width="6.625" style="1310" customWidth="1"/>
    <col min="6921" max="6921" width="4.25" style="1310" customWidth="1"/>
    <col min="6922" max="6922" width="8.25" style="1310" customWidth="1"/>
    <col min="6923" max="6923" width="4.5" style="1310" customWidth="1"/>
    <col min="6924" max="6924" width="7.5" style="1310" customWidth="1"/>
    <col min="6925" max="6925" width="6.25" style="1310" customWidth="1"/>
    <col min="6926" max="6926" width="8" style="1310" customWidth="1"/>
    <col min="6927" max="6927" width="7.125" style="1310" customWidth="1"/>
    <col min="6928" max="6928" width="3.75" style="1310" customWidth="1"/>
    <col min="6929" max="6931" width="7.75" style="1310" customWidth="1"/>
    <col min="6932" max="6932" width="6" style="1310" customWidth="1"/>
    <col min="6933" max="6933" width="7.625" style="1310" customWidth="1"/>
    <col min="6934" max="7168" width="9" style="1310"/>
    <col min="7169" max="7169" width="4" style="1310" customWidth="1"/>
    <col min="7170" max="7170" width="3.75" style="1310" customWidth="1"/>
    <col min="7171" max="7171" width="28.25" style="1310" customWidth="1"/>
    <col min="7172" max="7172" width="18.375" style="1310" customWidth="1"/>
    <col min="7173" max="7173" width="6.875" style="1310" customWidth="1"/>
    <col min="7174" max="7174" width="14.375" style="1310" customWidth="1"/>
    <col min="7175" max="7175" width="7.875" style="1310" customWidth="1"/>
    <col min="7176" max="7176" width="6.625" style="1310" customWidth="1"/>
    <col min="7177" max="7177" width="4.25" style="1310" customWidth="1"/>
    <col min="7178" max="7178" width="8.25" style="1310" customWidth="1"/>
    <col min="7179" max="7179" width="4.5" style="1310" customWidth="1"/>
    <col min="7180" max="7180" width="7.5" style="1310" customWidth="1"/>
    <col min="7181" max="7181" width="6.25" style="1310" customWidth="1"/>
    <col min="7182" max="7182" width="8" style="1310" customWidth="1"/>
    <col min="7183" max="7183" width="7.125" style="1310" customWidth="1"/>
    <col min="7184" max="7184" width="3.75" style="1310" customWidth="1"/>
    <col min="7185" max="7187" width="7.75" style="1310" customWidth="1"/>
    <col min="7188" max="7188" width="6" style="1310" customWidth="1"/>
    <col min="7189" max="7189" width="7.625" style="1310" customWidth="1"/>
    <col min="7190" max="7424" width="9" style="1310"/>
    <col min="7425" max="7425" width="4" style="1310" customWidth="1"/>
    <col min="7426" max="7426" width="3.75" style="1310" customWidth="1"/>
    <col min="7427" max="7427" width="28.25" style="1310" customWidth="1"/>
    <col min="7428" max="7428" width="18.375" style="1310" customWidth="1"/>
    <col min="7429" max="7429" width="6.875" style="1310" customWidth="1"/>
    <col min="7430" max="7430" width="14.375" style="1310" customWidth="1"/>
    <col min="7431" max="7431" width="7.875" style="1310" customWidth="1"/>
    <col min="7432" max="7432" width="6.625" style="1310" customWidth="1"/>
    <col min="7433" max="7433" width="4.25" style="1310" customWidth="1"/>
    <col min="7434" max="7434" width="8.25" style="1310" customWidth="1"/>
    <col min="7435" max="7435" width="4.5" style="1310" customWidth="1"/>
    <col min="7436" max="7436" width="7.5" style="1310" customWidth="1"/>
    <col min="7437" max="7437" width="6.25" style="1310" customWidth="1"/>
    <col min="7438" max="7438" width="8" style="1310" customWidth="1"/>
    <col min="7439" max="7439" width="7.125" style="1310" customWidth="1"/>
    <col min="7440" max="7440" width="3.75" style="1310" customWidth="1"/>
    <col min="7441" max="7443" width="7.75" style="1310" customWidth="1"/>
    <col min="7444" max="7444" width="6" style="1310" customWidth="1"/>
    <col min="7445" max="7445" width="7.625" style="1310" customWidth="1"/>
    <col min="7446" max="7680" width="9" style="1310"/>
    <col min="7681" max="7681" width="4" style="1310" customWidth="1"/>
    <col min="7682" max="7682" width="3.75" style="1310" customWidth="1"/>
    <col min="7683" max="7683" width="28.25" style="1310" customWidth="1"/>
    <col min="7684" max="7684" width="18.375" style="1310" customWidth="1"/>
    <col min="7685" max="7685" width="6.875" style="1310" customWidth="1"/>
    <col min="7686" max="7686" width="14.375" style="1310" customWidth="1"/>
    <col min="7687" max="7687" width="7.875" style="1310" customWidth="1"/>
    <col min="7688" max="7688" width="6.625" style="1310" customWidth="1"/>
    <col min="7689" max="7689" width="4.25" style="1310" customWidth="1"/>
    <col min="7690" max="7690" width="8.25" style="1310" customWidth="1"/>
    <col min="7691" max="7691" width="4.5" style="1310" customWidth="1"/>
    <col min="7692" max="7692" width="7.5" style="1310" customWidth="1"/>
    <col min="7693" max="7693" width="6.25" style="1310" customWidth="1"/>
    <col min="7694" max="7694" width="8" style="1310" customWidth="1"/>
    <col min="7695" max="7695" width="7.125" style="1310" customWidth="1"/>
    <col min="7696" max="7696" width="3.75" style="1310" customWidth="1"/>
    <col min="7697" max="7699" width="7.75" style="1310" customWidth="1"/>
    <col min="7700" max="7700" width="6" style="1310" customWidth="1"/>
    <col min="7701" max="7701" width="7.625" style="1310" customWidth="1"/>
    <col min="7702" max="7936" width="9" style="1310"/>
    <col min="7937" max="7937" width="4" style="1310" customWidth="1"/>
    <col min="7938" max="7938" width="3.75" style="1310" customWidth="1"/>
    <col min="7939" max="7939" width="28.25" style="1310" customWidth="1"/>
    <col min="7940" max="7940" width="18.375" style="1310" customWidth="1"/>
    <col min="7941" max="7941" width="6.875" style="1310" customWidth="1"/>
    <col min="7942" max="7942" width="14.375" style="1310" customWidth="1"/>
    <col min="7943" max="7943" width="7.875" style="1310" customWidth="1"/>
    <col min="7944" max="7944" width="6.625" style="1310" customWidth="1"/>
    <col min="7945" max="7945" width="4.25" style="1310" customWidth="1"/>
    <col min="7946" max="7946" width="8.25" style="1310" customWidth="1"/>
    <col min="7947" max="7947" width="4.5" style="1310" customWidth="1"/>
    <col min="7948" max="7948" width="7.5" style="1310" customWidth="1"/>
    <col min="7949" max="7949" width="6.25" style="1310" customWidth="1"/>
    <col min="7950" max="7950" width="8" style="1310" customWidth="1"/>
    <col min="7951" max="7951" width="7.125" style="1310" customWidth="1"/>
    <col min="7952" max="7952" width="3.75" style="1310" customWidth="1"/>
    <col min="7953" max="7955" width="7.75" style="1310" customWidth="1"/>
    <col min="7956" max="7956" width="6" style="1310" customWidth="1"/>
    <col min="7957" max="7957" width="7.625" style="1310" customWidth="1"/>
    <col min="7958" max="8192" width="9" style="1310"/>
    <col min="8193" max="8193" width="4" style="1310" customWidth="1"/>
    <col min="8194" max="8194" width="3.75" style="1310" customWidth="1"/>
    <col min="8195" max="8195" width="28.25" style="1310" customWidth="1"/>
    <col min="8196" max="8196" width="18.375" style="1310" customWidth="1"/>
    <col min="8197" max="8197" width="6.875" style="1310" customWidth="1"/>
    <col min="8198" max="8198" width="14.375" style="1310" customWidth="1"/>
    <col min="8199" max="8199" width="7.875" style="1310" customWidth="1"/>
    <col min="8200" max="8200" width="6.625" style="1310" customWidth="1"/>
    <col min="8201" max="8201" width="4.25" style="1310" customWidth="1"/>
    <col min="8202" max="8202" width="8.25" style="1310" customWidth="1"/>
    <col min="8203" max="8203" width="4.5" style="1310" customWidth="1"/>
    <col min="8204" max="8204" width="7.5" style="1310" customWidth="1"/>
    <col min="8205" max="8205" width="6.25" style="1310" customWidth="1"/>
    <col min="8206" max="8206" width="8" style="1310" customWidth="1"/>
    <col min="8207" max="8207" width="7.125" style="1310" customWidth="1"/>
    <col min="8208" max="8208" width="3.75" style="1310" customWidth="1"/>
    <col min="8209" max="8211" width="7.75" style="1310" customWidth="1"/>
    <col min="8212" max="8212" width="6" style="1310" customWidth="1"/>
    <col min="8213" max="8213" width="7.625" style="1310" customWidth="1"/>
    <col min="8214" max="8448" width="9" style="1310"/>
    <col min="8449" max="8449" width="4" style="1310" customWidth="1"/>
    <col min="8450" max="8450" width="3.75" style="1310" customWidth="1"/>
    <col min="8451" max="8451" width="28.25" style="1310" customWidth="1"/>
    <col min="8452" max="8452" width="18.375" style="1310" customWidth="1"/>
    <col min="8453" max="8453" width="6.875" style="1310" customWidth="1"/>
    <col min="8454" max="8454" width="14.375" style="1310" customWidth="1"/>
    <col min="8455" max="8455" width="7.875" style="1310" customWidth="1"/>
    <col min="8456" max="8456" width="6.625" style="1310" customWidth="1"/>
    <col min="8457" max="8457" width="4.25" style="1310" customWidth="1"/>
    <col min="8458" max="8458" width="8.25" style="1310" customWidth="1"/>
    <col min="8459" max="8459" width="4.5" style="1310" customWidth="1"/>
    <col min="8460" max="8460" width="7.5" style="1310" customWidth="1"/>
    <col min="8461" max="8461" width="6.25" style="1310" customWidth="1"/>
    <col min="8462" max="8462" width="8" style="1310" customWidth="1"/>
    <col min="8463" max="8463" width="7.125" style="1310" customWidth="1"/>
    <col min="8464" max="8464" width="3.75" style="1310" customWidth="1"/>
    <col min="8465" max="8467" width="7.75" style="1310" customWidth="1"/>
    <col min="8468" max="8468" width="6" style="1310" customWidth="1"/>
    <col min="8469" max="8469" width="7.625" style="1310" customWidth="1"/>
    <col min="8470" max="8704" width="9" style="1310"/>
    <col min="8705" max="8705" width="4" style="1310" customWidth="1"/>
    <col min="8706" max="8706" width="3.75" style="1310" customWidth="1"/>
    <col min="8707" max="8707" width="28.25" style="1310" customWidth="1"/>
    <col min="8708" max="8708" width="18.375" style="1310" customWidth="1"/>
    <col min="8709" max="8709" width="6.875" style="1310" customWidth="1"/>
    <col min="8710" max="8710" width="14.375" style="1310" customWidth="1"/>
    <col min="8711" max="8711" width="7.875" style="1310" customWidth="1"/>
    <col min="8712" max="8712" width="6.625" style="1310" customWidth="1"/>
    <col min="8713" max="8713" width="4.25" style="1310" customWidth="1"/>
    <col min="8714" max="8714" width="8.25" style="1310" customWidth="1"/>
    <col min="8715" max="8715" width="4.5" style="1310" customWidth="1"/>
    <col min="8716" max="8716" width="7.5" style="1310" customWidth="1"/>
    <col min="8717" max="8717" width="6.25" style="1310" customWidth="1"/>
    <col min="8718" max="8718" width="8" style="1310" customWidth="1"/>
    <col min="8719" max="8719" width="7.125" style="1310" customWidth="1"/>
    <col min="8720" max="8720" width="3.75" style="1310" customWidth="1"/>
    <col min="8721" max="8723" width="7.75" style="1310" customWidth="1"/>
    <col min="8724" max="8724" width="6" style="1310" customWidth="1"/>
    <col min="8725" max="8725" width="7.625" style="1310" customWidth="1"/>
    <col min="8726" max="8960" width="9" style="1310"/>
    <col min="8961" max="8961" width="4" style="1310" customWidth="1"/>
    <col min="8962" max="8962" width="3.75" style="1310" customWidth="1"/>
    <col min="8963" max="8963" width="28.25" style="1310" customWidth="1"/>
    <col min="8964" max="8964" width="18.375" style="1310" customWidth="1"/>
    <col min="8965" max="8965" width="6.875" style="1310" customWidth="1"/>
    <col min="8966" max="8966" width="14.375" style="1310" customWidth="1"/>
    <col min="8967" max="8967" width="7.875" style="1310" customWidth="1"/>
    <col min="8968" max="8968" width="6.625" style="1310" customWidth="1"/>
    <col min="8969" max="8969" width="4.25" style="1310" customWidth="1"/>
    <col min="8970" max="8970" width="8.25" style="1310" customWidth="1"/>
    <col min="8971" max="8971" width="4.5" style="1310" customWidth="1"/>
    <col min="8972" max="8972" width="7.5" style="1310" customWidth="1"/>
    <col min="8973" max="8973" width="6.25" style="1310" customWidth="1"/>
    <col min="8974" max="8974" width="8" style="1310" customWidth="1"/>
    <col min="8975" max="8975" width="7.125" style="1310" customWidth="1"/>
    <col min="8976" max="8976" width="3.75" style="1310" customWidth="1"/>
    <col min="8977" max="8979" width="7.75" style="1310" customWidth="1"/>
    <col min="8980" max="8980" width="6" style="1310" customWidth="1"/>
    <col min="8981" max="8981" width="7.625" style="1310" customWidth="1"/>
    <col min="8982" max="9216" width="9" style="1310"/>
    <col min="9217" max="9217" width="4" style="1310" customWidth="1"/>
    <col min="9218" max="9218" width="3.75" style="1310" customWidth="1"/>
    <col min="9219" max="9219" width="28.25" style="1310" customWidth="1"/>
    <col min="9220" max="9220" width="18.375" style="1310" customWidth="1"/>
    <col min="9221" max="9221" width="6.875" style="1310" customWidth="1"/>
    <col min="9222" max="9222" width="14.375" style="1310" customWidth="1"/>
    <col min="9223" max="9223" width="7.875" style="1310" customWidth="1"/>
    <col min="9224" max="9224" width="6.625" style="1310" customWidth="1"/>
    <col min="9225" max="9225" width="4.25" style="1310" customWidth="1"/>
    <col min="9226" max="9226" width="8.25" style="1310" customWidth="1"/>
    <col min="9227" max="9227" width="4.5" style="1310" customWidth="1"/>
    <col min="9228" max="9228" width="7.5" style="1310" customWidth="1"/>
    <col min="9229" max="9229" width="6.25" style="1310" customWidth="1"/>
    <col min="9230" max="9230" width="8" style="1310" customWidth="1"/>
    <col min="9231" max="9231" width="7.125" style="1310" customWidth="1"/>
    <col min="9232" max="9232" width="3.75" style="1310" customWidth="1"/>
    <col min="9233" max="9235" width="7.75" style="1310" customWidth="1"/>
    <col min="9236" max="9236" width="6" style="1310" customWidth="1"/>
    <col min="9237" max="9237" width="7.625" style="1310" customWidth="1"/>
    <col min="9238" max="9472" width="9" style="1310"/>
    <col min="9473" max="9473" width="4" style="1310" customWidth="1"/>
    <col min="9474" max="9474" width="3.75" style="1310" customWidth="1"/>
    <col min="9475" max="9475" width="28.25" style="1310" customWidth="1"/>
    <col min="9476" max="9476" width="18.375" style="1310" customWidth="1"/>
    <col min="9477" max="9477" width="6.875" style="1310" customWidth="1"/>
    <col min="9478" max="9478" width="14.375" style="1310" customWidth="1"/>
    <col min="9479" max="9479" width="7.875" style="1310" customWidth="1"/>
    <col min="9480" max="9480" width="6.625" style="1310" customWidth="1"/>
    <col min="9481" max="9481" width="4.25" style="1310" customWidth="1"/>
    <col min="9482" max="9482" width="8.25" style="1310" customWidth="1"/>
    <col min="9483" max="9483" width="4.5" style="1310" customWidth="1"/>
    <col min="9484" max="9484" width="7.5" style="1310" customWidth="1"/>
    <col min="9485" max="9485" width="6.25" style="1310" customWidth="1"/>
    <col min="9486" max="9486" width="8" style="1310" customWidth="1"/>
    <col min="9487" max="9487" width="7.125" style="1310" customWidth="1"/>
    <col min="9488" max="9488" width="3.75" style="1310" customWidth="1"/>
    <col min="9489" max="9491" width="7.75" style="1310" customWidth="1"/>
    <col min="9492" max="9492" width="6" style="1310" customWidth="1"/>
    <col min="9493" max="9493" width="7.625" style="1310" customWidth="1"/>
    <col min="9494" max="9728" width="9" style="1310"/>
    <col min="9729" max="9729" width="4" style="1310" customWidth="1"/>
    <col min="9730" max="9730" width="3.75" style="1310" customWidth="1"/>
    <col min="9731" max="9731" width="28.25" style="1310" customWidth="1"/>
    <col min="9732" max="9732" width="18.375" style="1310" customWidth="1"/>
    <col min="9733" max="9733" width="6.875" style="1310" customWidth="1"/>
    <col min="9734" max="9734" width="14.375" style="1310" customWidth="1"/>
    <col min="9735" max="9735" width="7.875" style="1310" customWidth="1"/>
    <col min="9736" max="9736" width="6.625" style="1310" customWidth="1"/>
    <col min="9737" max="9737" width="4.25" style="1310" customWidth="1"/>
    <col min="9738" max="9738" width="8.25" style="1310" customWidth="1"/>
    <col min="9739" max="9739" width="4.5" style="1310" customWidth="1"/>
    <col min="9740" max="9740" width="7.5" style="1310" customWidth="1"/>
    <col min="9741" max="9741" width="6.25" style="1310" customWidth="1"/>
    <col min="9742" max="9742" width="8" style="1310" customWidth="1"/>
    <col min="9743" max="9743" width="7.125" style="1310" customWidth="1"/>
    <col min="9744" max="9744" width="3.75" style="1310" customWidth="1"/>
    <col min="9745" max="9747" width="7.75" style="1310" customWidth="1"/>
    <col min="9748" max="9748" width="6" style="1310" customWidth="1"/>
    <col min="9749" max="9749" width="7.625" style="1310" customWidth="1"/>
    <col min="9750" max="9984" width="9" style="1310"/>
    <col min="9985" max="9985" width="4" style="1310" customWidth="1"/>
    <col min="9986" max="9986" width="3.75" style="1310" customWidth="1"/>
    <col min="9987" max="9987" width="28.25" style="1310" customWidth="1"/>
    <col min="9988" max="9988" width="18.375" style="1310" customWidth="1"/>
    <col min="9989" max="9989" width="6.875" style="1310" customWidth="1"/>
    <col min="9990" max="9990" width="14.375" style="1310" customWidth="1"/>
    <col min="9991" max="9991" width="7.875" style="1310" customWidth="1"/>
    <col min="9992" max="9992" width="6.625" style="1310" customWidth="1"/>
    <col min="9993" max="9993" width="4.25" style="1310" customWidth="1"/>
    <col min="9994" max="9994" width="8.25" style="1310" customWidth="1"/>
    <col min="9995" max="9995" width="4.5" style="1310" customWidth="1"/>
    <col min="9996" max="9996" width="7.5" style="1310" customWidth="1"/>
    <col min="9997" max="9997" width="6.25" style="1310" customWidth="1"/>
    <col min="9998" max="9998" width="8" style="1310" customWidth="1"/>
    <col min="9999" max="9999" width="7.125" style="1310" customWidth="1"/>
    <col min="10000" max="10000" width="3.75" style="1310" customWidth="1"/>
    <col min="10001" max="10003" width="7.75" style="1310" customWidth="1"/>
    <col min="10004" max="10004" width="6" style="1310" customWidth="1"/>
    <col min="10005" max="10005" width="7.625" style="1310" customWidth="1"/>
    <col min="10006" max="10240" width="9" style="1310"/>
    <col min="10241" max="10241" width="4" style="1310" customWidth="1"/>
    <col min="10242" max="10242" width="3.75" style="1310" customWidth="1"/>
    <col min="10243" max="10243" width="28.25" style="1310" customWidth="1"/>
    <col min="10244" max="10244" width="18.375" style="1310" customWidth="1"/>
    <col min="10245" max="10245" width="6.875" style="1310" customWidth="1"/>
    <col min="10246" max="10246" width="14.375" style="1310" customWidth="1"/>
    <col min="10247" max="10247" width="7.875" style="1310" customWidth="1"/>
    <col min="10248" max="10248" width="6.625" style="1310" customWidth="1"/>
    <col min="10249" max="10249" width="4.25" style="1310" customWidth="1"/>
    <col min="10250" max="10250" width="8.25" style="1310" customWidth="1"/>
    <col min="10251" max="10251" width="4.5" style="1310" customWidth="1"/>
    <col min="10252" max="10252" width="7.5" style="1310" customWidth="1"/>
    <col min="10253" max="10253" width="6.25" style="1310" customWidth="1"/>
    <col min="10254" max="10254" width="8" style="1310" customWidth="1"/>
    <col min="10255" max="10255" width="7.125" style="1310" customWidth="1"/>
    <col min="10256" max="10256" width="3.75" style="1310" customWidth="1"/>
    <col min="10257" max="10259" width="7.75" style="1310" customWidth="1"/>
    <col min="10260" max="10260" width="6" style="1310" customWidth="1"/>
    <col min="10261" max="10261" width="7.625" style="1310" customWidth="1"/>
    <col min="10262" max="10496" width="9" style="1310"/>
    <col min="10497" max="10497" width="4" style="1310" customWidth="1"/>
    <col min="10498" max="10498" width="3.75" style="1310" customWidth="1"/>
    <col min="10499" max="10499" width="28.25" style="1310" customWidth="1"/>
    <col min="10500" max="10500" width="18.375" style="1310" customWidth="1"/>
    <col min="10501" max="10501" width="6.875" style="1310" customWidth="1"/>
    <col min="10502" max="10502" width="14.375" style="1310" customWidth="1"/>
    <col min="10503" max="10503" width="7.875" style="1310" customWidth="1"/>
    <col min="10504" max="10504" width="6.625" style="1310" customWidth="1"/>
    <col min="10505" max="10505" width="4.25" style="1310" customWidth="1"/>
    <col min="10506" max="10506" width="8.25" style="1310" customWidth="1"/>
    <col min="10507" max="10507" width="4.5" style="1310" customWidth="1"/>
    <col min="10508" max="10508" width="7.5" style="1310" customWidth="1"/>
    <col min="10509" max="10509" width="6.25" style="1310" customWidth="1"/>
    <col min="10510" max="10510" width="8" style="1310" customWidth="1"/>
    <col min="10511" max="10511" width="7.125" style="1310" customWidth="1"/>
    <col min="10512" max="10512" width="3.75" style="1310" customWidth="1"/>
    <col min="10513" max="10515" width="7.75" style="1310" customWidth="1"/>
    <col min="10516" max="10516" width="6" style="1310" customWidth="1"/>
    <col min="10517" max="10517" width="7.625" style="1310" customWidth="1"/>
    <col min="10518" max="10752" width="9" style="1310"/>
    <col min="10753" max="10753" width="4" style="1310" customWidth="1"/>
    <col min="10754" max="10754" width="3.75" style="1310" customWidth="1"/>
    <col min="10755" max="10755" width="28.25" style="1310" customWidth="1"/>
    <col min="10756" max="10756" width="18.375" style="1310" customWidth="1"/>
    <col min="10757" max="10757" width="6.875" style="1310" customWidth="1"/>
    <col min="10758" max="10758" width="14.375" style="1310" customWidth="1"/>
    <col min="10759" max="10759" width="7.875" style="1310" customWidth="1"/>
    <col min="10760" max="10760" width="6.625" style="1310" customWidth="1"/>
    <col min="10761" max="10761" width="4.25" style="1310" customWidth="1"/>
    <col min="10762" max="10762" width="8.25" style="1310" customWidth="1"/>
    <col min="10763" max="10763" width="4.5" style="1310" customWidth="1"/>
    <col min="10764" max="10764" width="7.5" style="1310" customWidth="1"/>
    <col min="10765" max="10765" width="6.25" style="1310" customWidth="1"/>
    <col min="10766" max="10766" width="8" style="1310" customWidth="1"/>
    <col min="10767" max="10767" width="7.125" style="1310" customWidth="1"/>
    <col min="10768" max="10768" width="3.75" style="1310" customWidth="1"/>
    <col min="10769" max="10771" width="7.75" style="1310" customWidth="1"/>
    <col min="10772" max="10772" width="6" style="1310" customWidth="1"/>
    <col min="10773" max="10773" width="7.625" style="1310" customWidth="1"/>
    <col min="10774" max="11008" width="9" style="1310"/>
    <col min="11009" max="11009" width="4" style="1310" customWidth="1"/>
    <col min="11010" max="11010" width="3.75" style="1310" customWidth="1"/>
    <col min="11011" max="11011" width="28.25" style="1310" customWidth="1"/>
    <col min="11012" max="11012" width="18.375" style="1310" customWidth="1"/>
    <col min="11013" max="11013" width="6.875" style="1310" customWidth="1"/>
    <col min="11014" max="11014" width="14.375" style="1310" customWidth="1"/>
    <col min="11015" max="11015" width="7.875" style="1310" customWidth="1"/>
    <col min="11016" max="11016" width="6.625" style="1310" customWidth="1"/>
    <col min="11017" max="11017" width="4.25" style="1310" customWidth="1"/>
    <col min="11018" max="11018" width="8.25" style="1310" customWidth="1"/>
    <col min="11019" max="11019" width="4.5" style="1310" customWidth="1"/>
    <col min="11020" max="11020" width="7.5" style="1310" customWidth="1"/>
    <col min="11021" max="11021" width="6.25" style="1310" customWidth="1"/>
    <col min="11022" max="11022" width="8" style="1310" customWidth="1"/>
    <col min="11023" max="11023" width="7.125" style="1310" customWidth="1"/>
    <col min="11024" max="11024" width="3.75" style="1310" customWidth="1"/>
    <col min="11025" max="11027" width="7.75" style="1310" customWidth="1"/>
    <col min="11028" max="11028" width="6" style="1310" customWidth="1"/>
    <col min="11029" max="11029" width="7.625" style="1310" customWidth="1"/>
    <col min="11030" max="11264" width="9" style="1310"/>
    <col min="11265" max="11265" width="4" style="1310" customWidth="1"/>
    <col min="11266" max="11266" width="3.75" style="1310" customWidth="1"/>
    <col min="11267" max="11267" width="28.25" style="1310" customWidth="1"/>
    <col min="11268" max="11268" width="18.375" style="1310" customWidth="1"/>
    <col min="11269" max="11269" width="6.875" style="1310" customWidth="1"/>
    <col min="11270" max="11270" width="14.375" style="1310" customWidth="1"/>
    <col min="11271" max="11271" width="7.875" style="1310" customWidth="1"/>
    <col min="11272" max="11272" width="6.625" style="1310" customWidth="1"/>
    <col min="11273" max="11273" width="4.25" style="1310" customWidth="1"/>
    <col min="11274" max="11274" width="8.25" style="1310" customWidth="1"/>
    <col min="11275" max="11275" width="4.5" style="1310" customWidth="1"/>
    <col min="11276" max="11276" width="7.5" style="1310" customWidth="1"/>
    <col min="11277" max="11277" width="6.25" style="1310" customWidth="1"/>
    <col min="11278" max="11278" width="8" style="1310" customWidth="1"/>
    <col min="11279" max="11279" width="7.125" style="1310" customWidth="1"/>
    <col min="11280" max="11280" width="3.75" style="1310" customWidth="1"/>
    <col min="11281" max="11283" width="7.75" style="1310" customWidth="1"/>
    <col min="11284" max="11284" width="6" style="1310" customWidth="1"/>
    <col min="11285" max="11285" width="7.625" style="1310" customWidth="1"/>
    <col min="11286" max="11520" width="9" style="1310"/>
    <col min="11521" max="11521" width="4" style="1310" customWidth="1"/>
    <col min="11522" max="11522" width="3.75" style="1310" customWidth="1"/>
    <col min="11523" max="11523" width="28.25" style="1310" customWidth="1"/>
    <col min="11524" max="11524" width="18.375" style="1310" customWidth="1"/>
    <col min="11525" max="11525" width="6.875" style="1310" customWidth="1"/>
    <col min="11526" max="11526" width="14.375" style="1310" customWidth="1"/>
    <col min="11527" max="11527" width="7.875" style="1310" customWidth="1"/>
    <col min="11528" max="11528" width="6.625" style="1310" customWidth="1"/>
    <col min="11529" max="11529" width="4.25" style="1310" customWidth="1"/>
    <col min="11530" max="11530" width="8.25" style="1310" customWidth="1"/>
    <col min="11531" max="11531" width="4.5" style="1310" customWidth="1"/>
    <col min="11532" max="11532" width="7.5" style="1310" customWidth="1"/>
    <col min="11533" max="11533" width="6.25" style="1310" customWidth="1"/>
    <col min="11534" max="11534" width="8" style="1310" customWidth="1"/>
    <col min="11535" max="11535" width="7.125" style="1310" customWidth="1"/>
    <col min="11536" max="11536" width="3.75" style="1310" customWidth="1"/>
    <col min="11537" max="11539" width="7.75" style="1310" customWidth="1"/>
    <col min="11540" max="11540" width="6" style="1310" customWidth="1"/>
    <col min="11541" max="11541" width="7.625" style="1310" customWidth="1"/>
    <col min="11542" max="11776" width="9" style="1310"/>
    <col min="11777" max="11777" width="4" style="1310" customWidth="1"/>
    <col min="11778" max="11778" width="3.75" style="1310" customWidth="1"/>
    <col min="11779" max="11779" width="28.25" style="1310" customWidth="1"/>
    <col min="11780" max="11780" width="18.375" style="1310" customWidth="1"/>
    <col min="11781" max="11781" width="6.875" style="1310" customWidth="1"/>
    <col min="11782" max="11782" width="14.375" style="1310" customWidth="1"/>
    <col min="11783" max="11783" width="7.875" style="1310" customWidth="1"/>
    <col min="11784" max="11784" width="6.625" style="1310" customWidth="1"/>
    <col min="11785" max="11785" width="4.25" style="1310" customWidth="1"/>
    <col min="11786" max="11786" width="8.25" style="1310" customWidth="1"/>
    <col min="11787" max="11787" width="4.5" style="1310" customWidth="1"/>
    <col min="11788" max="11788" width="7.5" style="1310" customWidth="1"/>
    <col min="11789" max="11789" width="6.25" style="1310" customWidth="1"/>
    <col min="11790" max="11790" width="8" style="1310" customWidth="1"/>
    <col min="11791" max="11791" width="7.125" style="1310" customWidth="1"/>
    <col min="11792" max="11792" width="3.75" style="1310" customWidth="1"/>
    <col min="11793" max="11795" width="7.75" style="1310" customWidth="1"/>
    <col min="11796" max="11796" width="6" style="1310" customWidth="1"/>
    <col min="11797" max="11797" width="7.625" style="1310" customWidth="1"/>
    <col min="11798" max="12032" width="9" style="1310"/>
    <col min="12033" max="12033" width="4" style="1310" customWidth="1"/>
    <col min="12034" max="12034" width="3.75" style="1310" customWidth="1"/>
    <col min="12035" max="12035" width="28.25" style="1310" customWidth="1"/>
    <col min="12036" max="12036" width="18.375" style="1310" customWidth="1"/>
    <col min="12037" max="12037" width="6.875" style="1310" customWidth="1"/>
    <col min="12038" max="12038" width="14.375" style="1310" customWidth="1"/>
    <col min="12039" max="12039" width="7.875" style="1310" customWidth="1"/>
    <col min="12040" max="12040" width="6.625" style="1310" customWidth="1"/>
    <col min="12041" max="12041" width="4.25" style="1310" customWidth="1"/>
    <col min="12042" max="12042" width="8.25" style="1310" customWidth="1"/>
    <col min="12043" max="12043" width="4.5" style="1310" customWidth="1"/>
    <col min="12044" max="12044" width="7.5" style="1310" customWidth="1"/>
    <col min="12045" max="12045" width="6.25" style="1310" customWidth="1"/>
    <col min="12046" max="12046" width="8" style="1310" customWidth="1"/>
    <col min="12047" max="12047" width="7.125" style="1310" customWidth="1"/>
    <col min="12048" max="12048" width="3.75" style="1310" customWidth="1"/>
    <col min="12049" max="12051" width="7.75" style="1310" customWidth="1"/>
    <col min="12052" max="12052" width="6" style="1310" customWidth="1"/>
    <col min="12053" max="12053" width="7.625" style="1310" customWidth="1"/>
    <col min="12054" max="12288" width="9" style="1310"/>
    <col min="12289" max="12289" width="4" style="1310" customWidth="1"/>
    <col min="12290" max="12290" width="3.75" style="1310" customWidth="1"/>
    <col min="12291" max="12291" width="28.25" style="1310" customWidth="1"/>
    <col min="12292" max="12292" width="18.375" style="1310" customWidth="1"/>
    <col min="12293" max="12293" width="6.875" style="1310" customWidth="1"/>
    <col min="12294" max="12294" width="14.375" style="1310" customWidth="1"/>
    <col min="12295" max="12295" width="7.875" style="1310" customWidth="1"/>
    <col min="12296" max="12296" width="6.625" style="1310" customWidth="1"/>
    <col min="12297" max="12297" width="4.25" style="1310" customWidth="1"/>
    <col min="12298" max="12298" width="8.25" style="1310" customWidth="1"/>
    <col min="12299" max="12299" width="4.5" style="1310" customWidth="1"/>
    <col min="12300" max="12300" width="7.5" style="1310" customWidth="1"/>
    <col min="12301" max="12301" width="6.25" style="1310" customWidth="1"/>
    <col min="12302" max="12302" width="8" style="1310" customWidth="1"/>
    <col min="12303" max="12303" width="7.125" style="1310" customWidth="1"/>
    <col min="12304" max="12304" width="3.75" style="1310" customWidth="1"/>
    <col min="12305" max="12307" width="7.75" style="1310" customWidth="1"/>
    <col min="12308" max="12308" width="6" style="1310" customWidth="1"/>
    <col min="12309" max="12309" width="7.625" style="1310" customWidth="1"/>
    <col min="12310" max="12544" width="9" style="1310"/>
    <col min="12545" max="12545" width="4" style="1310" customWidth="1"/>
    <col min="12546" max="12546" width="3.75" style="1310" customWidth="1"/>
    <col min="12547" max="12547" width="28.25" style="1310" customWidth="1"/>
    <col min="12548" max="12548" width="18.375" style="1310" customWidth="1"/>
    <col min="12549" max="12549" width="6.875" style="1310" customWidth="1"/>
    <col min="12550" max="12550" width="14.375" style="1310" customWidth="1"/>
    <col min="12551" max="12551" width="7.875" style="1310" customWidth="1"/>
    <col min="12552" max="12552" width="6.625" style="1310" customWidth="1"/>
    <col min="12553" max="12553" width="4.25" style="1310" customWidth="1"/>
    <col min="12554" max="12554" width="8.25" style="1310" customWidth="1"/>
    <col min="12555" max="12555" width="4.5" style="1310" customWidth="1"/>
    <col min="12556" max="12556" width="7.5" style="1310" customWidth="1"/>
    <col min="12557" max="12557" width="6.25" style="1310" customWidth="1"/>
    <col min="12558" max="12558" width="8" style="1310" customWidth="1"/>
    <col min="12559" max="12559" width="7.125" style="1310" customWidth="1"/>
    <col min="12560" max="12560" width="3.75" style="1310" customWidth="1"/>
    <col min="12561" max="12563" width="7.75" style="1310" customWidth="1"/>
    <col min="12564" max="12564" width="6" style="1310" customWidth="1"/>
    <col min="12565" max="12565" width="7.625" style="1310" customWidth="1"/>
    <col min="12566" max="12800" width="9" style="1310"/>
    <col min="12801" max="12801" width="4" style="1310" customWidth="1"/>
    <col min="12802" max="12802" width="3.75" style="1310" customWidth="1"/>
    <col min="12803" max="12803" width="28.25" style="1310" customWidth="1"/>
    <col min="12804" max="12804" width="18.375" style="1310" customWidth="1"/>
    <col min="12805" max="12805" width="6.875" style="1310" customWidth="1"/>
    <col min="12806" max="12806" width="14.375" style="1310" customWidth="1"/>
    <col min="12807" max="12807" width="7.875" style="1310" customWidth="1"/>
    <col min="12808" max="12808" width="6.625" style="1310" customWidth="1"/>
    <col min="12809" max="12809" width="4.25" style="1310" customWidth="1"/>
    <col min="12810" max="12810" width="8.25" style="1310" customWidth="1"/>
    <col min="12811" max="12811" width="4.5" style="1310" customWidth="1"/>
    <col min="12812" max="12812" width="7.5" style="1310" customWidth="1"/>
    <col min="12813" max="12813" width="6.25" style="1310" customWidth="1"/>
    <col min="12814" max="12814" width="8" style="1310" customWidth="1"/>
    <col min="12815" max="12815" width="7.125" style="1310" customWidth="1"/>
    <col min="12816" max="12816" width="3.75" style="1310" customWidth="1"/>
    <col min="12817" max="12819" width="7.75" style="1310" customWidth="1"/>
    <col min="12820" max="12820" width="6" style="1310" customWidth="1"/>
    <col min="12821" max="12821" width="7.625" style="1310" customWidth="1"/>
    <col min="12822" max="13056" width="9" style="1310"/>
    <col min="13057" max="13057" width="4" style="1310" customWidth="1"/>
    <col min="13058" max="13058" width="3.75" style="1310" customWidth="1"/>
    <col min="13059" max="13059" width="28.25" style="1310" customWidth="1"/>
    <col min="13060" max="13060" width="18.375" style="1310" customWidth="1"/>
    <col min="13061" max="13061" width="6.875" style="1310" customWidth="1"/>
    <col min="13062" max="13062" width="14.375" style="1310" customWidth="1"/>
    <col min="13063" max="13063" width="7.875" style="1310" customWidth="1"/>
    <col min="13064" max="13064" width="6.625" style="1310" customWidth="1"/>
    <col min="13065" max="13065" width="4.25" style="1310" customWidth="1"/>
    <col min="13066" max="13066" width="8.25" style="1310" customWidth="1"/>
    <col min="13067" max="13067" width="4.5" style="1310" customWidth="1"/>
    <col min="13068" max="13068" width="7.5" style="1310" customWidth="1"/>
    <col min="13069" max="13069" width="6.25" style="1310" customWidth="1"/>
    <col min="13070" max="13070" width="8" style="1310" customWidth="1"/>
    <col min="13071" max="13071" width="7.125" style="1310" customWidth="1"/>
    <col min="13072" max="13072" width="3.75" style="1310" customWidth="1"/>
    <col min="13073" max="13075" width="7.75" style="1310" customWidth="1"/>
    <col min="13076" max="13076" width="6" style="1310" customWidth="1"/>
    <col min="13077" max="13077" width="7.625" style="1310" customWidth="1"/>
    <col min="13078" max="13312" width="9" style="1310"/>
    <col min="13313" max="13313" width="4" style="1310" customWidth="1"/>
    <col min="13314" max="13314" width="3.75" style="1310" customWidth="1"/>
    <col min="13315" max="13315" width="28.25" style="1310" customWidth="1"/>
    <col min="13316" max="13316" width="18.375" style="1310" customWidth="1"/>
    <col min="13317" max="13317" width="6.875" style="1310" customWidth="1"/>
    <col min="13318" max="13318" width="14.375" style="1310" customWidth="1"/>
    <col min="13319" max="13319" width="7.875" style="1310" customWidth="1"/>
    <col min="13320" max="13320" width="6.625" style="1310" customWidth="1"/>
    <col min="13321" max="13321" width="4.25" style="1310" customWidth="1"/>
    <col min="13322" max="13322" width="8.25" style="1310" customWidth="1"/>
    <col min="13323" max="13323" width="4.5" style="1310" customWidth="1"/>
    <col min="13324" max="13324" width="7.5" style="1310" customWidth="1"/>
    <col min="13325" max="13325" width="6.25" style="1310" customWidth="1"/>
    <col min="13326" max="13326" width="8" style="1310" customWidth="1"/>
    <col min="13327" max="13327" width="7.125" style="1310" customWidth="1"/>
    <col min="13328" max="13328" width="3.75" style="1310" customWidth="1"/>
    <col min="13329" max="13331" width="7.75" style="1310" customWidth="1"/>
    <col min="13332" max="13332" width="6" style="1310" customWidth="1"/>
    <col min="13333" max="13333" width="7.625" style="1310" customWidth="1"/>
    <col min="13334" max="13568" width="9" style="1310"/>
    <col min="13569" max="13569" width="4" style="1310" customWidth="1"/>
    <col min="13570" max="13570" width="3.75" style="1310" customWidth="1"/>
    <col min="13571" max="13571" width="28.25" style="1310" customWidth="1"/>
    <col min="13572" max="13572" width="18.375" style="1310" customWidth="1"/>
    <col min="13573" max="13573" width="6.875" style="1310" customWidth="1"/>
    <col min="13574" max="13574" width="14.375" style="1310" customWidth="1"/>
    <col min="13575" max="13575" width="7.875" style="1310" customWidth="1"/>
    <col min="13576" max="13576" width="6.625" style="1310" customWidth="1"/>
    <col min="13577" max="13577" width="4.25" style="1310" customWidth="1"/>
    <col min="13578" max="13578" width="8.25" style="1310" customWidth="1"/>
    <col min="13579" max="13579" width="4.5" style="1310" customWidth="1"/>
    <col min="13580" max="13580" width="7.5" style="1310" customWidth="1"/>
    <col min="13581" max="13581" width="6.25" style="1310" customWidth="1"/>
    <col min="13582" max="13582" width="8" style="1310" customWidth="1"/>
    <col min="13583" max="13583" width="7.125" style="1310" customWidth="1"/>
    <col min="13584" max="13584" width="3.75" style="1310" customWidth="1"/>
    <col min="13585" max="13587" width="7.75" style="1310" customWidth="1"/>
    <col min="13588" max="13588" width="6" style="1310" customWidth="1"/>
    <col min="13589" max="13589" width="7.625" style="1310" customWidth="1"/>
    <col min="13590" max="13824" width="9" style="1310"/>
    <col min="13825" max="13825" width="4" style="1310" customWidth="1"/>
    <col min="13826" max="13826" width="3.75" style="1310" customWidth="1"/>
    <col min="13827" max="13827" width="28.25" style="1310" customWidth="1"/>
    <col min="13828" max="13828" width="18.375" style="1310" customWidth="1"/>
    <col min="13829" max="13829" width="6.875" style="1310" customWidth="1"/>
    <col min="13830" max="13830" width="14.375" style="1310" customWidth="1"/>
    <col min="13831" max="13831" width="7.875" style="1310" customWidth="1"/>
    <col min="13832" max="13832" width="6.625" style="1310" customWidth="1"/>
    <col min="13833" max="13833" width="4.25" style="1310" customWidth="1"/>
    <col min="13834" max="13834" width="8.25" style="1310" customWidth="1"/>
    <col min="13835" max="13835" width="4.5" style="1310" customWidth="1"/>
    <col min="13836" max="13836" width="7.5" style="1310" customWidth="1"/>
    <col min="13837" max="13837" width="6.25" style="1310" customWidth="1"/>
    <col min="13838" max="13838" width="8" style="1310" customWidth="1"/>
    <col min="13839" max="13839" width="7.125" style="1310" customWidth="1"/>
    <col min="13840" max="13840" width="3.75" style="1310" customWidth="1"/>
    <col min="13841" max="13843" width="7.75" style="1310" customWidth="1"/>
    <col min="13844" max="13844" width="6" style="1310" customWidth="1"/>
    <col min="13845" max="13845" width="7.625" style="1310" customWidth="1"/>
    <col min="13846" max="14080" width="9" style="1310"/>
    <col min="14081" max="14081" width="4" style="1310" customWidth="1"/>
    <col min="14082" max="14082" width="3.75" style="1310" customWidth="1"/>
    <col min="14083" max="14083" width="28.25" style="1310" customWidth="1"/>
    <col min="14084" max="14084" width="18.375" style="1310" customWidth="1"/>
    <col min="14085" max="14085" width="6.875" style="1310" customWidth="1"/>
    <col min="14086" max="14086" width="14.375" style="1310" customWidth="1"/>
    <col min="14087" max="14087" width="7.875" style="1310" customWidth="1"/>
    <col min="14088" max="14088" width="6.625" style="1310" customWidth="1"/>
    <col min="14089" max="14089" width="4.25" style="1310" customWidth="1"/>
    <col min="14090" max="14090" width="8.25" style="1310" customWidth="1"/>
    <col min="14091" max="14091" width="4.5" style="1310" customWidth="1"/>
    <col min="14092" max="14092" width="7.5" style="1310" customWidth="1"/>
    <col min="14093" max="14093" width="6.25" style="1310" customWidth="1"/>
    <col min="14094" max="14094" width="8" style="1310" customWidth="1"/>
    <col min="14095" max="14095" width="7.125" style="1310" customWidth="1"/>
    <col min="14096" max="14096" width="3.75" style="1310" customWidth="1"/>
    <col min="14097" max="14099" width="7.75" style="1310" customWidth="1"/>
    <col min="14100" max="14100" width="6" style="1310" customWidth="1"/>
    <col min="14101" max="14101" width="7.625" style="1310" customWidth="1"/>
    <col min="14102" max="14336" width="9" style="1310"/>
    <col min="14337" max="14337" width="4" style="1310" customWidth="1"/>
    <col min="14338" max="14338" width="3.75" style="1310" customWidth="1"/>
    <col min="14339" max="14339" width="28.25" style="1310" customWidth="1"/>
    <col min="14340" max="14340" width="18.375" style="1310" customWidth="1"/>
    <col min="14341" max="14341" width="6.875" style="1310" customWidth="1"/>
    <col min="14342" max="14342" width="14.375" style="1310" customWidth="1"/>
    <col min="14343" max="14343" width="7.875" style="1310" customWidth="1"/>
    <col min="14344" max="14344" width="6.625" style="1310" customWidth="1"/>
    <col min="14345" max="14345" width="4.25" style="1310" customWidth="1"/>
    <col min="14346" max="14346" width="8.25" style="1310" customWidth="1"/>
    <col min="14347" max="14347" width="4.5" style="1310" customWidth="1"/>
    <col min="14348" max="14348" width="7.5" style="1310" customWidth="1"/>
    <col min="14349" max="14349" width="6.25" style="1310" customWidth="1"/>
    <col min="14350" max="14350" width="8" style="1310" customWidth="1"/>
    <col min="14351" max="14351" width="7.125" style="1310" customWidth="1"/>
    <col min="14352" max="14352" width="3.75" style="1310" customWidth="1"/>
    <col min="14353" max="14355" width="7.75" style="1310" customWidth="1"/>
    <col min="14356" max="14356" width="6" style="1310" customWidth="1"/>
    <col min="14357" max="14357" width="7.625" style="1310" customWidth="1"/>
    <col min="14358" max="14592" width="9" style="1310"/>
    <col min="14593" max="14593" width="4" style="1310" customWidth="1"/>
    <col min="14594" max="14594" width="3.75" style="1310" customWidth="1"/>
    <col min="14595" max="14595" width="28.25" style="1310" customWidth="1"/>
    <col min="14596" max="14596" width="18.375" style="1310" customWidth="1"/>
    <col min="14597" max="14597" width="6.875" style="1310" customWidth="1"/>
    <col min="14598" max="14598" width="14.375" style="1310" customWidth="1"/>
    <col min="14599" max="14599" width="7.875" style="1310" customWidth="1"/>
    <col min="14600" max="14600" width="6.625" style="1310" customWidth="1"/>
    <col min="14601" max="14601" width="4.25" style="1310" customWidth="1"/>
    <col min="14602" max="14602" width="8.25" style="1310" customWidth="1"/>
    <col min="14603" max="14603" width="4.5" style="1310" customWidth="1"/>
    <col min="14604" max="14604" width="7.5" style="1310" customWidth="1"/>
    <col min="14605" max="14605" width="6.25" style="1310" customWidth="1"/>
    <col min="14606" max="14606" width="8" style="1310" customWidth="1"/>
    <col min="14607" max="14607" width="7.125" style="1310" customWidth="1"/>
    <col min="14608" max="14608" width="3.75" style="1310" customWidth="1"/>
    <col min="14609" max="14611" width="7.75" style="1310" customWidth="1"/>
    <col min="14612" max="14612" width="6" style="1310" customWidth="1"/>
    <col min="14613" max="14613" width="7.625" style="1310" customWidth="1"/>
    <col min="14614" max="14848" width="9" style="1310"/>
    <col min="14849" max="14849" width="4" style="1310" customWidth="1"/>
    <col min="14850" max="14850" width="3.75" style="1310" customWidth="1"/>
    <col min="14851" max="14851" width="28.25" style="1310" customWidth="1"/>
    <col min="14852" max="14852" width="18.375" style="1310" customWidth="1"/>
    <col min="14853" max="14853" width="6.875" style="1310" customWidth="1"/>
    <col min="14854" max="14854" width="14.375" style="1310" customWidth="1"/>
    <col min="14855" max="14855" width="7.875" style="1310" customWidth="1"/>
    <col min="14856" max="14856" width="6.625" style="1310" customWidth="1"/>
    <col min="14857" max="14857" width="4.25" style="1310" customWidth="1"/>
    <col min="14858" max="14858" width="8.25" style="1310" customWidth="1"/>
    <col min="14859" max="14859" width="4.5" style="1310" customWidth="1"/>
    <col min="14860" max="14860" width="7.5" style="1310" customWidth="1"/>
    <col min="14861" max="14861" width="6.25" style="1310" customWidth="1"/>
    <col min="14862" max="14862" width="8" style="1310" customWidth="1"/>
    <col min="14863" max="14863" width="7.125" style="1310" customWidth="1"/>
    <col min="14864" max="14864" width="3.75" style="1310" customWidth="1"/>
    <col min="14865" max="14867" width="7.75" style="1310" customWidth="1"/>
    <col min="14868" max="14868" width="6" style="1310" customWidth="1"/>
    <col min="14869" max="14869" width="7.625" style="1310" customWidth="1"/>
    <col min="14870" max="15104" width="9" style="1310"/>
    <col min="15105" max="15105" width="4" style="1310" customWidth="1"/>
    <col min="15106" max="15106" width="3.75" style="1310" customWidth="1"/>
    <col min="15107" max="15107" width="28.25" style="1310" customWidth="1"/>
    <col min="15108" max="15108" width="18.375" style="1310" customWidth="1"/>
    <col min="15109" max="15109" width="6.875" style="1310" customWidth="1"/>
    <col min="15110" max="15110" width="14.375" style="1310" customWidth="1"/>
    <col min="15111" max="15111" width="7.875" style="1310" customWidth="1"/>
    <col min="15112" max="15112" width="6.625" style="1310" customWidth="1"/>
    <col min="15113" max="15113" width="4.25" style="1310" customWidth="1"/>
    <col min="15114" max="15114" width="8.25" style="1310" customWidth="1"/>
    <col min="15115" max="15115" width="4.5" style="1310" customWidth="1"/>
    <col min="15116" max="15116" width="7.5" style="1310" customWidth="1"/>
    <col min="15117" max="15117" width="6.25" style="1310" customWidth="1"/>
    <col min="15118" max="15118" width="8" style="1310" customWidth="1"/>
    <col min="15119" max="15119" width="7.125" style="1310" customWidth="1"/>
    <col min="15120" max="15120" width="3.75" style="1310" customWidth="1"/>
    <col min="15121" max="15123" width="7.75" style="1310" customWidth="1"/>
    <col min="15124" max="15124" width="6" style="1310" customWidth="1"/>
    <col min="15125" max="15125" width="7.625" style="1310" customWidth="1"/>
    <col min="15126" max="15360" width="9" style="1310"/>
    <col min="15361" max="15361" width="4" style="1310" customWidth="1"/>
    <col min="15362" max="15362" width="3.75" style="1310" customWidth="1"/>
    <col min="15363" max="15363" width="28.25" style="1310" customWidth="1"/>
    <col min="15364" max="15364" width="18.375" style="1310" customWidth="1"/>
    <col min="15365" max="15365" width="6.875" style="1310" customWidth="1"/>
    <col min="15366" max="15366" width="14.375" style="1310" customWidth="1"/>
    <col min="15367" max="15367" width="7.875" style="1310" customWidth="1"/>
    <col min="15368" max="15368" width="6.625" style="1310" customWidth="1"/>
    <col min="15369" max="15369" width="4.25" style="1310" customWidth="1"/>
    <col min="15370" max="15370" width="8.25" style="1310" customWidth="1"/>
    <col min="15371" max="15371" width="4.5" style="1310" customWidth="1"/>
    <col min="15372" max="15372" width="7.5" style="1310" customWidth="1"/>
    <col min="15373" max="15373" width="6.25" style="1310" customWidth="1"/>
    <col min="15374" max="15374" width="8" style="1310" customWidth="1"/>
    <col min="15375" max="15375" width="7.125" style="1310" customWidth="1"/>
    <col min="15376" max="15376" width="3.75" style="1310" customWidth="1"/>
    <col min="15377" max="15379" width="7.75" style="1310" customWidth="1"/>
    <col min="15380" max="15380" width="6" style="1310" customWidth="1"/>
    <col min="15381" max="15381" width="7.625" style="1310" customWidth="1"/>
    <col min="15382" max="15616" width="9" style="1310"/>
    <col min="15617" max="15617" width="4" style="1310" customWidth="1"/>
    <col min="15618" max="15618" width="3.75" style="1310" customWidth="1"/>
    <col min="15619" max="15619" width="28.25" style="1310" customWidth="1"/>
    <col min="15620" max="15620" width="18.375" style="1310" customWidth="1"/>
    <col min="15621" max="15621" width="6.875" style="1310" customWidth="1"/>
    <col min="15622" max="15622" width="14.375" style="1310" customWidth="1"/>
    <col min="15623" max="15623" width="7.875" style="1310" customWidth="1"/>
    <col min="15624" max="15624" width="6.625" style="1310" customWidth="1"/>
    <col min="15625" max="15625" width="4.25" style="1310" customWidth="1"/>
    <col min="15626" max="15626" width="8.25" style="1310" customWidth="1"/>
    <col min="15627" max="15627" width="4.5" style="1310" customWidth="1"/>
    <col min="15628" max="15628" width="7.5" style="1310" customWidth="1"/>
    <col min="15629" max="15629" width="6.25" style="1310" customWidth="1"/>
    <col min="15630" max="15630" width="8" style="1310" customWidth="1"/>
    <col min="15631" max="15631" width="7.125" style="1310" customWidth="1"/>
    <col min="15632" max="15632" width="3.75" style="1310" customWidth="1"/>
    <col min="15633" max="15635" width="7.75" style="1310" customWidth="1"/>
    <col min="15636" max="15636" width="6" style="1310" customWidth="1"/>
    <col min="15637" max="15637" width="7.625" style="1310" customWidth="1"/>
    <col min="15638" max="15872" width="9" style="1310"/>
    <col min="15873" max="15873" width="4" style="1310" customWidth="1"/>
    <col min="15874" max="15874" width="3.75" style="1310" customWidth="1"/>
    <col min="15875" max="15875" width="28.25" style="1310" customWidth="1"/>
    <col min="15876" max="15876" width="18.375" style="1310" customWidth="1"/>
    <col min="15877" max="15877" width="6.875" style="1310" customWidth="1"/>
    <col min="15878" max="15878" width="14.375" style="1310" customWidth="1"/>
    <col min="15879" max="15879" width="7.875" style="1310" customWidth="1"/>
    <col min="15880" max="15880" width="6.625" style="1310" customWidth="1"/>
    <col min="15881" max="15881" width="4.25" style="1310" customWidth="1"/>
    <col min="15882" max="15882" width="8.25" style="1310" customWidth="1"/>
    <col min="15883" max="15883" width="4.5" style="1310" customWidth="1"/>
    <col min="15884" max="15884" width="7.5" style="1310" customWidth="1"/>
    <col min="15885" max="15885" width="6.25" style="1310" customWidth="1"/>
    <col min="15886" max="15886" width="8" style="1310" customWidth="1"/>
    <col min="15887" max="15887" width="7.125" style="1310" customWidth="1"/>
    <col min="15888" max="15888" width="3.75" style="1310" customWidth="1"/>
    <col min="15889" max="15891" width="7.75" style="1310" customWidth="1"/>
    <col min="15892" max="15892" width="6" style="1310" customWidth="1"/>
    <col min="15893" max="15893" width="7.625" style="1310" customWidth="1"/>
    <col min="15894" max="16128" width="9" style="1310"/>
    <col min="16129" max="16129" width="4" style="1310" customWidth="1"/>
    <col min="16130" max="16130" width="3.75" style="1310" customWidth="1"/>
    <col min="16131" max="16131" width="28.25" style="1310" customWidth="1"/>
    <col min="16132" max="16132" width="18.375" style="1310" customWidth="1"/>
    <col min="16133" max="16133" width="6.875" style="1310" customWidth="1"/>
    <col min="16134" max="16134" width="14.375" style="1310" customWidth="1"/>
    <col min="16135" max="16135" width="7.875" style="1310" customWidth="1"/>
    <col min="16136" max="16136" width="6.625" style="1310" customWidth="1"/>
    <col min="16137" max="16137" width="4.25" style="1310" customWidth="1"/>
    <col min="16138" max="16138" width="8.25" style="1310" customWidth="1"/>
    <col min="16139" max="16139" width="4.5" style="1310" customWidth="1"/>
    <col min="16140" max="16140" width="7.5" style="1310" customWidth="1"/>
    <col min="16141" max="16141" width="6.25" style="1310" customWidth="1"/>
    <col min="16142" max="16142" width="8" style="1310" customWidth="1"/>
    <col min="16143" max="16143" width="7.125" style="1310" customWidth="1"/>
    <col min="16144" max="16144" width="3.75" style="1310" customWidth="1"/>
    <col min="16145" max="16147" width="7.75" style="1310" customWidth="1"/>
    <col min="16148" max="16148" width="6" style="1310" customWidth="1"/>
    <col min="16149" max="16149" width="7.625" style="1310" customWidth="1"/>
    <col min="16150" max="16384" width="9" style="1310"/>
  </cols>
  <sheetData>
    <row r="1" s="22" customFormat="1" ht="20.25" customHeight="1" spans="1:27">
      <c r="A1" s="1417" t="s">
        <v>7180</v>
      </c>
      <c r="B1" s="1417"/>
      <c r="C1" s="1417"/>
      <c r="D1" s="1417"/>
      <c r="E1" s="1417"/>
      <c r="F1" s="1417"/>
      <c r="G1" s="1417"/>
      <c r="H1" s="1417"/>
      <c r="I1" s="1417"/>
      <c r="J1" s="1417"/>
      <c r="K1" s="1417"/>
      <c r="L1" s="1417"/>
      <c r="M1" s="1417"/>
      <c r="N1" s="1417"/>
      <c r="O1" s="1417"/>
      <c r="P1" s="1417"/>
      <c r="Q1" s="1417"/>
      <c r="R1" s="1417"/>
      <c r="S1" s="1417"/>
      <c r="T1" s="1417"/>
      <c r="U1" s="1417"/>
      <c r="V1" s="1199"/>
      <c r="W1" s="1199"/>
      <c r="X1" s="1199"/>
      <c r="Y1" s="1199"/>
      <c r="Z1" s="1199"/>
      <c r="AA1" s="1199"/>
    </row>
    <row r="2" s="8" customFormat="1" ht="24" customHeight="1" spans="1:27">
      <c r="A2" s="1418" t="s">
        <v>0</v>
      </c>
      <c r="B2" s="1419" t="s">
        <v>523</v>
      </c>
      <c r="C2" s="533" t="s">
        <v>2</v>
      </c>
      <c r="D2" s="549" t="s">
        <v>23</v>
      </c>
      <c r="E2" s="549" t="s">
        <v>24</v>
      </c>
      <c r="F2" s="533" t="s">
        <v>3</v>
      </c>
      <c r="G2" s="1420" t="s">
        <v>25</v>
      </c>
      <c r="H2" s="556" t="s">
        <v>26</v>
      </c>
      <c r="I2" s="533" t="s">
        <v>27</v>
      </c>
      <c r="J2" s="1433" t="s">
        <v>28</v>
      </c>
      <c r="K2" s="546" t="s">
        <v>29</v>
      </c>
      <c r="L2" s="1434" t="s">
        <v>30</v>
      </c>
      <c r="M2" s="548" t="s">
        <v>31</v>
      </c>
      <c r="N2" s="533" t="s">
        <v>32</v>
      </c>
      <c r="O2" s="533" t="s">
        <v>1</v>
      </c>
      <c r="P2" s="533" t="s">
        <v>33</v>
      </c>
      <c r="Q2" s="1445" t="s">
        <v>34</v>
      </c>
      <c r="R2" s="1446" t="s">
        <v>35</v>
      </c>
      <c r="S2" s="1447" t="s">
        <v>36</v>
      </c>
      <c r="T2" s="1448" t="s">
        <v>149</v>
      </c>
      <c r="U2" s="1449" t="s">
        <v>38</v>
      </c>
      <c r="V2" s="17"/>
      <c r="W2" s="17"/>
      <c r="X2" s="17"/>
      <c r="Y2" s="17"/>
      <c r="Z2" s="17"/>
      <c r="AA2" s="17"/>
    </row>
    <row r="3" s="796" customFormat="1" ht="23.1" customHeight="1" spans="1:21">
      <c r="A3" s="494">
        <v>1</v>
      </c>
      <c r="B3" s="821" t="s">
        <v>2249</v>
      </c>
      <c r="C3" s="1089" t="s">
        <v>374</v>
      </c>
      <c r="D3" s="43" t="s">
        <v>455</v>
      </c>
      <c r="E3" s="43">
        <v>224000</v>
      </c>
      <c r="F3" s="43" t="s">
        <v>7181</v>
      </c>
      <c r="G3" s="121">
        <v>43391</v>
      </c>
      <c r="H3" s="493">
        <v>43394</v>
      </c>
      <c r="I3" s="52">
        <f ca="1">TODAY()-H3</f>
        <v>510</v>
      </c>
      <c r="J3" s="959" t="s">
        <v>78</v>
      </c>
      <c r="K3" s="865"/>
      <c r="L3" s="338">
        <v>43432</v>
      </c>
      <c r="M3" s="284" t="s">
        <v>52</v>
      </c>
      <c r="N3" s="81" t="s">
        <v>7182</v>
      </c>
      <c r="O3" s="81" t="s">
        <v>88</v>
      </c>
      <c r="P3" s="52" t="s">
        <v>89</v>
      </c>
      <c r="Q3" s="447">
        <v>43421</v>
      </c>
      <c r="R3" s="121">
        <v>43421</v>
      </c>
      <c r="S3" s="52">
        <f ca="1" t="shared" ref="S3:S66" si="0">TODAY()-R3</f>
        <v>483</v>
      </c>
      <c r="T3" s="277" t="s">
        <v>47</v>
      </c>
      <c r="U3" s="1450" t="s">
        <v>1347</v>
      </c>
    </row>
    <row r="4" s="796" customFormat="1" ht="23.1" customHeight="1" spans="1:21">
      <c r="A4" s="494">
        <v>11</v>
      </c>
      <c r="B4" s="821" t="s">
        <v>2249</v>
      </c>
      <c r="C4" s="1089" t="s">
        <v>7183</v>
      </c>
      <c r="D4" s="43" t="s">
        <v>402</v>
      </c>
      <c r="E4" s="43">
        <v>250600</v>
      </c>
      <c r="F4" s="43" t="s">
        <v>7184</v>
      </c>
      <c r="G4" s="121">
        <v>43384</v>
      </c>
      <c r="H4" s="493">
        <v>43386</v>
      </c>
      <c r="I4" s="52">
        <f ca="1" t="shared" ref="I4:I67" si="1">TODAY()-H4</f>
        <v>518</v>
      </c>
      <c r="J4" s="959" t="s">
        <v>7185</v>
      </c>
      <c r="K4" s="865"/>
      <c r="L4" s="338">
        <v>43459</v>
      </c>
      <c r="M4" s="284" t="s">
        <v>52</v>
      </c>
      <c r="N4" s="450" t="s">
        <v>7186</v>
      </c>
      <c r="O4" s="81" t="s">
        <v>80</v>
      </c>
      <c r="P4" s="52" t="s">
        <v>84</v>
      </c>
      <c r="Q4" s="447">
        <v>43452</v>
      </c>
      <c r="R4" s="121">
        <v>43452</v>
      </c>
      <c r="S4" s="52">
        <f ca="1" t="shared" si="0"/>
        <v>452</v>
      </c>
      <c r="T4" s="277" t="s">
        <v>47</v>
      </c>
      <c r="U4" s="1450" t="s">
        <v>7187</v>
      </c>
    </row>
    <row r="5" s="796" customFormat="1" ht="23.1" customHeight="1" spans="1:21">
      <c r="A5" s="494">
        <v>1</v>
      </c>
      <c r="B5" s="821" t="s">
        <v>2249</v>
      </c>
      <c r="C5" s="1089" t="s">
        <v>374</v>
      </c>
      <c r="D5" s="43" t="s">
        <v>379</v>
      </c>
      <c r="E5" s="43">
        <v>224000</v>
      </c>
      <c r="F5" s="43" t="s">
        <v>7188</v>
      </c>
      <c r="G5" s="121">
        <v>43391</v>
      </c>
      <c r="H5" s="493">
        <v>43394</v>
      </c>
      <c r="I5" s="52">
        <f ca="1" t="shared" si="1"/>
        <v>510</v>
      </c>
      <c r="J5" s="959" t="s">
        <v>78</v>
      </c>
      <c r="K5" s="865"/>
      <c r="L5" s="338">
        <v>43459</v>
      </c>
      <c r="M5" s="284" t="s">
        <v>52</v>
      </c>
      <c r="N5" s="331" t="s">
        <v>7189</v>
      </c>
      <c r="O5" s="81" t="s">
        <v>17</v>
      </c>
      <c r="P5" s="52" t="s">
        <v>46</v>
      </c>
      <c r="Q5" s="447">
        <v>43436</v>
      </c>
      <c r="R5" s="121">
        <v>43442</v>
      </c>
      <c r="S5" s="52">
        <f ca="1" t="shared" si="0"/>
        <v>462</v>
      </c>
      <c r="T5" s="277" t="s">
        <v>47</v>
      </c>
      <c r="U5" s="1450" t="s">
        <v>2320</v>
      </c>
    </row>
    <row r="6" s="796" customFormat="1" ht="23.1" customHeight="1" spans="1:21">
      <c r="A6" s="494">
        <v>12</v>
      </c>
      <c r="B6" s="821" t="s">
        <v>2249</v>
      </c>
      <c r="C6" s="1089" t="s">
        <v>7183</v>
      </c>
      <c r="D6" s="43" t="s">
        <v>7190</v>
      </c>
      <c r="E6" s="43">
        <v>250600</v>
      </c>
      <c r="F6" s="43" t="s">
        <v>7191</v>
      </c>
      <c r="G6" s="121">
        <v>43391</v>
      </c>
      <c r="H6" s="493">
        <v>43394</v>
      </c>
      <c r="I6" s="52">
        <f ca="1" t="shared" si="1"/>
        <v>510</v>
      </c>
      <c r="J6" s="959" t="s">
        <v>78</v>
      </c>
      <c r="K6" s="865"/>
      <c r="L6" s="338">
        <v>43459</v>
      </c>
      <c r="M6" s="284" t="s">
        <v>52</v>
      </c>
      <c r="N6" s="327" t="s">
        <v>7192</v>
      </c>
      <c r="O6" s="81" t="s">
        <v>131</v>
      </c>
      <c r="P6" s="52" t="s">
        <v>89</v>
      </c>
      <c r="Q6" s="447">
        <v>43451</v>
      </c>
      <c r="R6" s="121">
        <v>43451</v>
      </c>
      <c r="S6" s="52">
        <f ca="1" t="shared" si="0"/>
        <v>453</v>
      </c>
      <c r="T6" s="277" t="s">
        <v>106</v>
      </c>
      <c r="U6" s="1450" t="s">
        <v>7193</v>
      </c>
    </row>
    <row r="7" s="796" customFormat="1" ht="23.1" customHeight="1" spans="1:21">
      <c r="A7" s="494">
        <v>7</v>
      </c>
      <c r="B7" s="821" t="s">
        <v>2249</v>
      </c>
      <c r="C7" s="1089" t="s">
        <v>7183</v>
      </c>
      <c r="D7" s="43" t="s">
        <v>405</v>
      </c>
      <c r="E7" s="43">
        <v>250600</v>
      </c>
      <c r="F7" s="43" t="s">
        <v>7194</v>
      </c>
      <c r="G7" s="121">
        <v>43384</v>
      </c>
      <c r="H7" s="493">
        <v>43386</v>
      </c>
      <c r="I7" s="52">
        <f ca="1" t="shared" si="1"/>
        <v>518</v>
      </c>
      <c r="J7" s="959" t="s">
        <v>78</v>
      </c>
      <c r="K7" s="865"/>
      <c r="L7" s="338">
        <v>43459</v>
      </c>
      <c r="M7" s="284" t="s">
        <v>52</v>
      </c>
      <c r="N7" s="327" t="s">
        <v>7195</v>
      </c>
      <c r="O7" s="81" t="s">
        <v>171</v>
      </c>
      <c r="P7" s="52" t="s">
        <v>59</v>
      </c>
      <c r="Q7" s="447">
        <v>43449</v>
      </c>
      <c r="R7" s="121">
        <v>43450</v>
      </c>
      <c r="S7" s="52">
        <f ca="1" t="shared" si="0"/>
        <v>454</v>
      </c>
      <c r="T7" s="277" t="s">
        <v>47</v>
      </c>
      <c r="U7" s="1450" t="s">
        <v>7196</v>
      </c>
    </row>
    <row r="8" s="796" customFormat="1" ht="23.1" customHeight="1" spans="1:21">
      <c r="A8" s="494">
        <v>6</v>
      </c>
      <c r="B8" s="1224" t="s">
        <v>39</v>
      </c>
      <c r="C8" s="1089" t="s">
        <v>386</v>
      </c>
      <c r="D8" s="43" t="s">
        <v>7197</v>
      </c>
      <c r="E8" s="43">
        <v>243800</v>
      </c>
      <c r="F8" s="43" t="s">
        <v>7198</v>
      </c>
      <c r="G8" s="121">
        <v>43451</v>
      </c>
      <c r="H8" s="493">
        <v>43453</v>
      </c>
      <c r="I8" s="52">
        <f ca="1" t="shared" si="1"/>
        <v>451</v>
      </c>
      <c r="J8" s="959" t="s">
        <v>78</v>
      </c>
      <c r="K8" s="865"/>
      <c r="L8" s="338">
        <v>43494</v>
      </c>
      <c r="M8" s="284"/>
      <c r="N8" s="1435" t="s">
        <v>7199</v>
      </c>
      <c r="O8" s="1436" t="s">
        <v>12</v>
      </c>
      <c r="P8" s="1437" t="s">
        <v>59</v>
      </c>
      <c r="Q8" s="447">
        <v>43459</v>
      </c>
      <c r="R8" s="121">
        <v>43464</v>
      </c>
      <c r="S8" s="52">
        <f ca="1" t="shared" si="0"/>
        <v>440</v>
      </c>
      <c r="T8" s="1451" t="s">
        <v>106</v>
      </c>
      <c r="U8" s="1450" t="s">
        <v>7200</v>
      </c>
    </row>
    <row r="9" s="796" customFormat="1" ht="23.1" customHeight="1" spans="1:21">
      <c r="A9" s="494">
        <v>4</v>
      </c>
      <c r="B9" s="1224" t="s">
        <v>39</v>
      </c>
      <c r="C9" s="1089" t="s">
        <v>386</v>
      </c>
      <c r="D9" s="43" t="s">
        <v>7201</v>
      </c>
      <c r="E9" s="43">
        <v>243800</v>
      </c>
      <c r="F9" s="43" t="s">
        <v>7202</v>
      </c>
      <c r="G9" s="121">
        <v>43442</v>
      </c>
      <c r="H9" s="493">
        <v>43446</v>
      </c>
      <c r="I9" s="52">
        <f ca="1" t="shared" si="1"/>
        <v>458</v>
      </c>
      <c r="J9" s="959" t="s">
        <v>78</v>
      </c>
      <c r="K9" s="865"/>
      <c r="L9" s="338">
        <v>43462</v>
      </c>
      <c r="M9" s="284" t="s">
        <v>52</v>
      </c>
      <c r="N9" s="327" t="s">
        <v>7203</v>
      </c>
      <c r="O9" s="81" t="s">
        <v>12</v>
      </c>
      <c r="P9" s="52" t="s">
        <v>59</v>
      </c>
      <c r="Q9" s="447">
        <v>43449</v>
      </c>
      <c r="R9" s="121">
        <v>43450</v>
      </c>
      <c r="S9" s="52">
        <f ca="1" t="shared" si="0"/>
        <v>454</v>
      </c>
      <c r="T9" s="277" t="s">
        <v>47</v>
      </c>
      <c r="U9" s="1450" t="s">
        <v>756</v>
      </c>
    </row>
    <row r="10" s="796" customFormat="1" ht="23.1" customHeight="1" spans="1:21">
      <c r="A10" s="494">
        <v>8</v>
      </c>
      <c r="B10" s="1224" t="s">
        <v>39</v>
      </c>
      <c r="C10" s="1089" t="s">
        <v>7183</v>
      </c>
      <c r="D10" s="43" t="s">
        <v>405</v>
      </c>
      <c r="E10" s="43">
        <v>248600</v>
      </c>
      <c r="F10" s="43" t="s">
        <v>7204</v>
      </c>
      <c r="G10" s="121">
        <v>43451</v>
      </c>
      <c r="H10" s="493">
        <v>43453</v>
      </c>
      <c r="I10" s="52">
        <f ca="1" t="shared" si="1"/>
        <v>451</v>
      </c>
      <c r="J10" s="959" t="s">
        <v>78</v>
      </c>
      <c r="K10" s="865"/>
      <c r="L10" s="338">
        <v>43478</v>
      </c>
      <c r="M10" s="284"/>
      <c r="N10" s="450" t="s">
        <v>7205</v>
      </c>
      <c r="O10" s="327" t="s">
        <v>70</v>
      </c>
      <c r="P10" s="52" t="s">
        <v>59</v>
      </c>
      <c r="Q10" s="121">
        <v>43464</v>
      </c>
      <c r="R10" s="121">
        <v>43474</v>
      </c>
      <c r="S10" s="52">
        <f ca="1" t="shared" si="0"/>
        <v>430</v>
      </c>
      <c r="T10" s="52" t="s">
        <v>47</v>
      </c>
      <c r="U10" s="1450" t="s">
        <v>7206</v>
      </c>
    </row>
    <row r="11" s="796" customFormat="1" ht="23.1" customHeight="1" spans="1:21">
      <c r="A11" s="494">
        <v>8</v>
      </c>
      <c r="B11" s="1224" t="s">
        <v>39</v>
      </c>
      <c r="C11" s="1089" t="s">
        <v>7183</v>
      </c>
      <c r="D11" s="43" t="s">
        <v>458</v>
      </c>
      <c r="E11" s="43">
        <v>248600</v>
      </c>
      <c r="F11" s="43" t="s">
        <v>7207</v>
      </c>
      <c r="G11" s="121">
        <v>43451</v>
      </c>
      <c r="H11" s="493">
        <v>43453</v>
      </c>
      <c r="I11" s="52">
        <f ca="1" t="shared" si="1"/>
        <v>451</v>
      </c>
      <c r="J11" s="959" t="s">
        <v>7208</v>
      </c>
      <c r="K11" s="865"/>
      <c r="L11" s="338">
        <v>43479</v>
      </c>
      <c r="M11" s="284"/>
      <c r="N11" s="327" t="s">
        <v>7209</v>
      </c>
      <c r="O11" s="81" t="s">
        <v>171</v>
      </c>
      <c r="P11" s="52" t="s">
        <v>59</v>
      </c>
      <c r="Q11" s="447">
        <v>43470</v>
      </c>
      <c r="R11" s="121">
        <v>43471</v>
      </c>
      <c r="S11" s="52">
        <f ca="1" t="shared" si="0"/>
        <v>433</v>
      </c>
      <c r="T11" s="52" t="s">
        <v>47</v>
      </c>
      <c r="U11" s="1450" t="s">
        <v>7210</v>
      </c>
    </row>
    <row r="12" s="796" customFormat="1" ht="23.1" customHeight="1" spans="1:21">
      <c r="A12" s="494">
        <v>2</v>
      </c>
      <c r="B12" s="1224" t="s">
        <v>39</v>
      </c>
      <c r="C12" s="1089" t="s">
        <v>374</v>
      </c>
      <c r="D12" s="43" t="s">
        <v>458</v>
      </c>
      <c r="E12" s="43">
        <v>224000</v>
      </c>
      <c r="F12" s="43" t="s">
        <v>7211</v>
      </c>
      <c r="G12" s="121">
        <v>43459</v>
      </c>
      <c r="H12" s="493">
        <v>43462</v>
      </c>
      <c r="I12" s="52">
        <f ca="1" t="shared" si="1"/>
        <v>442</v>
      </c>
      <c r="J12" s="959" t="s">
        <v>78</v>
      </c>
      <c r="K12" s="865"/>
      <c r="L12" s="338">
        <v>43479</v>
      </c>
      <c r="M12" s="284"/>
      <c r="N12" s="331" t="s">
        <v>7212</v>
      </c>
      <c r="O12" s="81" t="s">
        <v>70</v>
      </c>
      <c r="P12" s="52" t="s">
        <v>59</v>
      </c>
      <c r="Q12" s="447">
        <v>43464</v>
      </c>
      <c r="R12" s="447">
        <v>43464</v>
      </c>
      <c r="S12" s="52">
        <f ca="1" t="shared" si="0"/>
        <v>440</v>
      </c>
      <c r="T12" s="277" t="s">
        <v>106</v>
      </c>
      <c r="U12" s="1450" t="s">
        <v>788</v>
      </c>
    </row>
    <row r="13" s="796" customFormat="1" ht="23.1" customHeight="1" spans="1:21">
      <c r="A13" s="494">
        <v>4</v>
      </c>
      <c r="B13" s="1224" t="s">
        <v>39</v>
      </c>
      <c r="C13" s="1089" t="s">
        <v>386</v>
      </c>
      <c r="D13" s="43" t="s">
        <v>7197</v>
      </c>
      <c r="E13" s="43">
        <v>243800</v>
      </c>
      <c r="F13" s="43" t="s">
        <v>7213</v>
      </c>
      <c r="G13" s="121">
        <v>43442</v>
      </c>
      <c r="H13" s="493">
        <v>43446</v>
      </c>
      <c r="I13" s="52">
        <f ca="1" t="shared" si="1"/>
        <v>458</v>
      </c>
      <c r="J13" s="959" t="s">
        <v>78</v>
      </c>
      <c r="K13" s="865"/>
      <c r="L13" s="338">
        <v>43481</v>
      </c>
      <c r="M13" s="284" t="s">
        <v>52</v>
      </c>
      <c r="N13" s="581" t="s">
        <v>7214</v>
      </c>
      <c r="O13" s="81" t="s">
        <v>1439</v>
      </c>
      <c r="P13" s="52" t="s">
        <v>89</v>
      </c>
      <c r="Q13" s="447">
        <v>43478</v>
      </c>
      <c r="R13" s="121">
        <v>43479</v>
      </c>
      <c r="S13" s="52">
        <f ca="1" t="shared" si="0"/>
        <v>425</v>
      </c>
      <c r="T13" s="277" t="s">
        <v>106</v>
      </c>
      <c r="U13" s="1450" t="s">
        <v>1476</v>
      </c>
    </row>
    <row r="14" s="796" customFormat="1" ht="23.1" customHeight="1" spans="1:21">
      <c r="A14" s="494">
        <v>1</v>
      </c>
      <c r="B14" s="1224" t="s">
        <v>39</v>
      </c>
      <c r="C14" s="1089" t="s">
        <v>374</v>
      </c>
      <c r="D14" s="43" t="s">
        <v>458</v>
      </c>
      <c r="E14" s="43">
        <v>224000</v>
      </c>
      <c r="F14" s="43" t="s">
        <v>7215</v>
      </c>
      <c r="G14" s="121">
        <v>43453</v>
      </c>
      <c r="H14" s="493">
        <v>43456</v>
      </c>
      <c r="I14" s="52">
        <f ca="1" t="shared" si="1"/>
        <v>448</v>
      </c>
      <c r="J14" s="959" t="s">
        <v>78</v>
      </c>
      <c r="K14" s="865"/>
      <c r="L14" s="338">
        <v>43494</v>
      </c>
      <c r="M14" s="284"/>
      <c r="N14" s="327" t="s">
        <v>7216</v>
      </c>
      <c r="O14" s="81" t="s">
        <v>3642</v>
      </c>
      <c r="P14" s="52" t="s">
        <v>14</v>
      </c>
      <c r="Q14" s="447">
        <v>43457</v>
      </c>
      <c r="R14" s="121">
        <v>43472</v>
      </c>
      <c r="S14" s="52">
        <f ca="1" t="shared" si="0"/>
        <v>432</v>
      </c>
      <c r="T14" s="277" t="s">
        <v>47</v>
      </c>
      <c r="U14" s="1450" t="s">
        <v>7217</v>
      </c>
    </row>
    <row r="15" s="795" customFormat="1" ht="23.1" customHeight="1" spans="1:21">
      <c r="A15" s="469">
        <v>2</v>
      </c>
      <c r="B15" s="1223" t="s">
        <v>39</v>
      </c>
      <c r="C15" s="1075" t="s">
        <v>374</v>
      </c>
      <c r="D15" s="55" t="s">
        <v>455</v>
      </c>
      <c r="E15" s="55">
        <v>224000</v>
      </c>
      <c r="F15" s="43" t="s">
        <v>7218</v>
      </c>
      <c r="G15" s="171">
        <v>43453</v>
      </c>
      <c r="H15" s="1074">
        <v>43456</v>
      </c>
      <c r="I15" s="48">
        <f ca="1" t="shared" si="1"/>
        <v>448</v>
      </c>
      <c r="J15" s="688" t="s">
        <v>78</v>
      </c>
      <c r="K15" s="863"/>
      <c r="L15" s="339">
        <v>43517</v>
      </c>
      <c r="M15" s="166" t="s">
        <v>52</v>
      </c>
      <c r="N15" s="354" t="s">
        <v>7219</v>
      </c>
      <c r="O15" s="70" t="s">
        <v>109</v>
      </c>
      <c r="P15" s="48" t="s">
        <v>84</v>
      </c>
      <c r="Q15" s="452">
        <v>43509</v>
      </c>
      <c r="R15" s="171">
        <v>43510</v>
      </c>
      <c r="S15" s="48">
        <f ca="1" t="shared" si="0"/>
        <v>394</v>
      </c>
      <c r="T15" s="242" t="s">
        <v>47</v>
      </c>
      <c r="U15" s="1058" t="s">
        <v>4576</v>
      </c>
    </row>
    <row r="16" s="796" customFormat="1" ht="23.1" customHeight="1" spans="1:21">
      <c r="A16" s="494">
        <v>5</v>
      </c>
      <c r="B16" s="1224" t="s">
        <v>39</v>
      </c>
      <c r="C16" s="1089" t="s">
        <v>7183</v>
      </c>
      <c r="D16" s="43" t="s">
        <v>405</v>
      </c>
      <c r="E16" s="43">
        <v>248600</v>
      </c>
      <c r="F16" s="43" t="s">
        <v>7220</v>
      </c>
      <c r="G16" s="121">
        <v>43442</v>
      </c>
      <c r="H16" s="493">
        <v>43446</v>
      </c>
      <c r="I16" s="52">
        <f ca="1" t="shared" si="1"/>
        <v>458</v>
      </c>
      <c r="J16" s="959" t="s">
        <v>78</v>
      </c>
      <c r="K16" s="865"/>
      <c r="L16" s="338">
        <v>43523</v>
      </c>
      <c r="M16" s="284" t="s">
        <v>52</v>
      </c>
      <c r="N16" s="354" t="s">
        <v>7221</v>
      </c>
      <c r="O16" s="70" t="s">
        <v>70</v>
      </c>
      <c r="P16" s="48" t="s">
        <v>59</v>
      </c>
      <c r="Q16" s="452">
        <v>43512</v>
      </c>
      <c r="R16" s="171">
        <v>43512</v>
      </c>
      <c r="S16" s="48">
        <f ca="1" t="shared" si="0"/>
        <v>392</v>
      </c>
      <c r="T16" s="277" t="s">
        <v>47</v>
      </c>
      <c r="U16" s="1057" t="s">
        <v>7222</v>
      </c>
    </row>
    <row r="17" s="796" customFormat="1" ht="23.1" customHeight="1" spans="1:21">
      <c r="A17" s="494">
        <v>1</v>
      </c>
      <c r="B17" s="1224" t="s">
        <v>39</v>
      </c>
      <c r="C17" s="1089" t="s">
        <v>374</v>
      </c>
      <c r="D17" s="43" t="s">
        <v>458</v>
      </c>
      <c r="E17" s="43">
        <v>224000</v>
      </c>
      <c r="F17" s="43" t="s">
        <v>7223</v>
      </c>
      <c r="G17" s="121">
        <v>43475</v>
      </c>
      <c r="H17" s="493">
        <v>43477</v>
      </c>
      <c r="I17" s="52">
        <f ca="1" t="shared" si="1"/>
        <v>427</v>
      </c>
      <c r="J17" s="959" t="s">
        <v>78</v>
      </c>
      <c r="K17" s="865"/>
      <c r="L17" s="338">
        <v>43523</v>
      </c>
      <c r="M17" s="284"/>
      <c r="N17" s="354" t="s">
        <v>7224</v>
      </c>
      <c r="O17" s="70" t="s">
        <v>171</v>
      </c>
      <c r="P17" s="48" t="s">
        <v>59</v>
      </c>
      <c r="Q17" s="452">
        <v>43515</v>
      </c>
      <c r="R17" s="452">
        <v>43515</v>
      </c>
      <c r="S17" s="48">
        <f ca="1" t="shared" si="0"/>
        <v>389</v>
      </c>
      <c r="T17" s="277" t="s">
        <v>47</v>
      </c>
      <c r="U17" s="1057"/>
    </row>
    <row r="18" s="796" customFormat="1" ht="23.1" customHeight="1" spans="1:21">
      <c r="A18" s="494">
        <v>1</v>
      </c>
      <c r="B18" s="821" t="s">
        <v>2249</v>
      </c>
      <c r="C18" s="1089" t="s">
        <v>374</v>
      </c>
      <c r="D18" s="55" t="s">
        <v>379</v>
      </c>
      <c r="E18" s="55">
        <v>224000</v>
      </c>
      <c r="F18" s="43" t="s">
        <v>7225</v>
      </c>
      <c r="G18" s="171">
        <v>43518</v>
      </c>
      <c r="H18" s="1074">
        <v>43522</v>
      </c>
      <c r="I18" s="52">
        <f ca="1" t="shared" si="1"/>
        <v>382</v>
      </c>
      <c r="J18" s="959" t="s">
        <v>78</v>
      </c>
      <c r="K18" s="865"/>
      <c r="L18" s="1231">
        <v>43552</v>
      </c>
      <c r="M18" s="284"/>
      <c r="N18" s="354" t="s">
        <v>7226</v>
      </c>
      <c r="O18" s="70" t="s">
        <v>45</v>
      </c>
      <c r="P18" s="48" t="s">
        <v>59</v>
      </c>
      <c r="Q18" s="452">
        <v>43522</v>
      </c>
      <c r="R18" s="452">
        <v>43522</v>
      </c>
      <c r="S18" s="48">
        <f ca="1" t="shared" si="0"/>
        <v>382</v>
      </c>
      <c r="T18" s="277"/>
      <c r="U18" s="1057"/>
    </row>
    <row r="19" s="796" customFormat="1" ht="23.1" customHeight="1" spans="1:21">
      <c r="A19" s="494">
        <v>7</v>
      </c>
      <c r="B19" s="1224" t="s">
        <v>39</v>
      </c>
      <c r="C19" s="1089" t="s">
        <v>386</v>
      </c>
      <c r="D19" s="407" t="s">
        <v>7227</v>
      </c>
      <c r="E19" s="55">
        <v>236600</v>
      </c>
      <c r="F19" s="1421" t="s">
        <v>7228</v>
      </c>
      <c r="G19" s="121">
        <v>43475</v>
      </c>
      <c r="H19" s="493">
        <v>43477</v>
      </c>
      <c r="I19" s="52">
        <f ca="1" t="shared" si="1"/>
        <v>427</v>
      </c>
      <c r="J19" s="959" t="s">
        <v>7229</v>
      </c>
      <c r="K19" s="865"/>
      <c r="L19" s="338">
        <v>43551</v>
      </c>
      <c r="M19" s="284"/>
      <c r="N19" s="354" t="s">
        <v>7230</v>
      </c>
      <c r="O19" s="70" t="s">
        <v>45</v>
      </c>
      <c r="P19" s="48" t="s">
        <v>59</v>
      </c>
      <c r="Q19" s="452">
        <v>43534</v>
      </c>
      <c r="R19" s="171">
        <v>43535</v>
      </c>
      <c r="S19" s="48">
        <f ca="1" t="shared" si="0"/>
        <v>369</v>
      </c>
      <c r="T19" s="277" t="s">
        <v>47</v>
      </c>
      <c r="U19" s="1057" t="s">
        <v>2564</v>
      </c>
    </row>
    <row r="20" s="796" customFormat="1" ht="23.1" customHeight="1" spans="1:21">
      <c r="A20" s="494">
        <v>10</v>
      </c>
      <c r="B20" s="1224" t="s">
        <v>39</v>
      </c>
      <c r="C20" s="1089" t="s">
        <v>397</v>
      </c>
      <c r="D20" s="1422" t="s">
        <v>405</v>
      </c>
      <c r="E20" s="55">
        <v>238400</v>
      </c>
      <c r="F20" s="43" t="s">
        <v>7231</v>
      </c>
      <c r="G20" s="121">
        <v>43497</v>
      </c>
      <c r="H20" s="1423">
        <v>43516</v>
      </c>
      <c r="I20" s="52">
        <f ca="1" t="shared" si="1"/>
        <v>388</v>
      </c>
      <c r="J20" s="959" t="s">
        <v>7229</v>
      </c>
      <c r="K20" s="865"/>
      <c r="L20" s="338">
        <v>43551</v>
      </c>
      <c r="M20" s="284"/>
      <c r="N20" s="354" t="s">
        <v>7232</v>
      </c>
      <c r="O20" s="70" t="s">
        <v>225</v>
      </c>
      <c r="P20" s="48" t="s">
        <v>84</v>
      </c>
      <c r="Q20" s="452">
        <v>43541</v>
      </c>
      <c r="R20" s="171">
        <v>43545</v>
      </c>
      <c r="S20" s="48">
        <f ca="1" t="shared" si="0"/>
        <v>359</v>
      </c>
      <c r="T20" s="277" t="s">
        <v>47</v>
      </c>
      <c r="U20" s="1057" t="s">
        <v>878</v>
      </c>
    </row>
    <row r="21" s="796" customFormat="1" ht="23.1" customHeight="1" spans="1:21">
      <c r="A21" s="494">
        <v>12</v>
      </c>
      <c r="B21" s="821" t="s">
        <v>2249</v>
      </c>
      <c r="C21" s="1089" t="s">
        <v>397</v>
      </c>
      <c r="D21" s="407" t="s">
        <v>7233</v>
      </c>
      <c r="E21" s="43">
        <v>240400</v>
      </c>
      <c r="F21" s="43" t="s">
        <v>7234</v>
      </c>
      <c r="G21" s="121">
        <v>43391</v>
      </c>
      <c r="H21" s="493">
        <v>43394</v>
      </c>
      <c r="I21" s="1240">
        <f ca="1" t="shared" si="1"/>
        <v>510</v>
      </c>
      <c r="J21" s="959" t="s">
        <v>78</v>
      </c>
      <c r="K21" s="865"/>
      <c r="L21" s="338">
        <v>43556</v>
      </c>
      <c r="M21" s="284" t="s">
        <v>52</v>
      </c>
      <c r="N21" s="1235" t="s">
        <v>7235</v>
      </c>
      <c r="O21" s="70" t="s">
        <v>1898</v>
      </c>
      <c r="P21" s="48" t="s">
        <v>89</v>
      </c>
      <c r="Q21" s="452">
        <v>43554</v>
      </c>
      <c r="R21" s="171">
        <v>43554</v>
      </c>
      <c r="S21" s="48">
        <f ca="1" t="shared" si="0"/>
        <v>350</v>
      </c>
      <c r="T21" s="277" t="s">
        <v>106</v>
      </c>
      <c r="U21" s="1057" t="s">
        <v>2570</v>
      </c>
    </row>
    <row r="22" s="796" customFormat="1" ht="23.1" customHeight="1" spans="1:21">
      <c r="A22" s="494">
        <v>6</v>
      </c>
      <c r="B22" s="821" t="s">
        <v>2249</v>
      </c>
      <c r="C22" s="1089" t="s">
        <v>374</v>
      </c>
      <c r="D22" s="348" t="s">
        <v>379</v>
      </c>
      <c r="E22" s="55">
        <v>218800</v>
      </c>
      <c r="F22" s="1421" t="s">
        <v>7236</v>
      </c>
      <c r="G22" s="171">
        <v>43533</v>
      </c>
      <c r="H22" s="1074">
        <v>43537</v>
      </c>
      <c r="I22" s="52">
        <f ca="1" t="shared" si="1"/>
        <v>367</v>
      </c>
      <c r="J22" s="959" t="s">
        <v>7229</v>
      </c>
      <c r="K22" s="865"/>
      <c r="L22" s="338">
        <v>43552</v>
      </c>
      <c r="M22" s="284"/>
      <c r="N22" s="354" t="s">
        <v>7237</v>
      </c>
      <c r="O22" s="70" t="s">
        <v>17</v>
      </c>
      <c r="P22" s="48" t="s">
        <v>46</v>
      </c>
      <c r="Q22" s="452">
        <v>43554</v>
      </c>
      <c r="R22" s="452">
        <v>43555</v>
      </c>
      <c r="S22" s="48">
        <f ca="1" t="shared" si="0"/>
        <v>349</v>
      </c>
      <c r="T22" s="277" t="s">
        <v>47</v>
      </c>
      <c r="U22" s="1057"/>
    </row>
    <row r="23" s="796" customFormat="1" ht="23.1" customHeight="1" spans="1:21">
      <c r="A23" s="494">
        <v>6</v>
      </c>
      <c r="B23" s="821" t="s">
        <v>2249</v>
      </c>
      <c r="C23" s="1089" t="s">
        <v>386</v>
      </c>
      <c r="D23" s="348" t="s">
        <v>7238</v>
      </c>
      <c r="E23" s="55">
        <v>236600</v>
      </c>
      <c r="F23" s="55" t="s">
        <v>7239</v>
      </c>
      <c r="G23" s="171">
        <v>43533</v>
      </c>
      <c r="H23" s="1074">
        <v>43537</v>
      </c>
      <c r="I23" s="52">
        <f ca="1" t="shared" si="1"/>
        <v>367</v>
      </c>
      <c r="J23" s="959" t="s">
        <v>7240</v>
      </c>
      <c r="K23" s="865"/>
      <c r="L23" s="338">
        <v>43581</v>
      </c>
      <c r="M23" s="284"/>
      <c r="N23" s="354" t="s">
        <v>7241</v>
      </c>
      <c r="O23" s="70" t="s">
        <v>80</v>
      </c>
      <c r="P23" s="48" t="s">
        <v>89</v>
      </c>
      <c r="Q23" s="452">
        <v>43559</v>
      </c>
      <c r="R23" s="171">
        <v>43572</v>
      </c>
      <c r="S23" s="48">
        <f ca="1" t="shared" si="0"/>
        <v>332</v>
      </c>
      <c r="T23" s="277" t="s">
        <v>47</v>
      </c>
      <c r="U23" s="1057" t="s">
        <v>2646</v>
      </c>
    </row>
    <row r="24" s="796" customFormat="1" ht="23.1" customHeight="1" spans="1:22">
      <c r="A24" s="494">
        <v>2</v>
      </c>
      <c r="B24" s="821" t="s">
        <v>2249</v>
      </c>
      <c r="C24" s="1089" t="s">
        <v>374</v>
      </c>
      <c r="D24" s="348" t="s">
        <v>455</v>
      </c>
      <c r="E24" s="55">
        <v>218800</v>
      </c>
      <c r="F24" s="43" t="s">
        <v>7242</v>
      </c>
      <c r="G24" s="171">
        <v>43533</v>
      </c>
      <c r="H24" s="1074">
        <v>43543</v>
      </c>
      <c r="I24" s="52">
        <f ca="1" t="shared" si="1"/>
        <v>361</v>
      </c>
      <c r="J24" s="959" t="s">
        <v>7229</v>
      </c>
      <c r="K24" s="865"/>
      <c r="L24" s="338">
        <v>43552</v>
      </c>
      <c r="M24" s="284"/>
      <c r="N24" s="354" t="s">
        <v>7243</v>
      </c>
      <c r="O24" s="1242" t="s">
        <v>225</v>
      </c>
      <c r="P24" s="48" t="s">
        <v>84</v>
      </c>
      <c r="Q24" s="452">
        <v>43579</v>
      </c>
      <c r="R24" s="452">
        <v>43580</v>
      </c>
      <c r="S24" s="48">
        <f ca="1" t="shared" si="0"/>
        <v>324</v>
      </c>
      <c r="T24" s="277" t="s">
        <v>473</v>
      </c>
      <c r="U24" s="1057" t="s">
        <v>2646</v>
      </c>
      <c r="V24" s="1257" t="s">
        <v>2603</v>
      </c>
    </row>
    <row r="25" s="796" customFormat="1" ht="23.1" customHeight="1" spans="1:21">
      <c r="A25" s="494">
        <v>2</v>
      </c>
      <c r="B25" s="821" t="s">
        <v>2249</v>
      </c>
      <c r="C25" s="1089" t="s">
        <v>374</v>
      </c>
      <c r="D25" s="348" t="s">
        <v>455</v>
      </c>
      <c r="E25" s="55">
        <v>218800</v>
      </c>
      <c r="F25" s="207" t="s">
        <v>7244</v>
      </c>
      <c r="G25" s="171">
        <v>43533</v>
      </c>
      <c r="H25" s="1074">
        <v>43537</v>
      </c>
      <c r="I25" s="52">
        <f ca="1" t="shared" si="1"/>
        <v>367</v>
      </c>
      <c r="J25" s="959" t="s">
        <v>7245</v>
      </c>
      <c r="K25" s="865"/>
      <c r="L25" s="338">
        <v>43581</v>
      </c>
      <c r="M25" s="284" t="s">
        <v>52</v>
      </c>
      <c r="N25" s="354" t="s">
        <v>7246</v>
      </c>
      <c r="O25" s="70" t="s">
        <v>17</v>
      </c>
      <c r="P25" s="48" t="s">
        <v>46</v>
      </c>
      <c r="Q25" s="452">
        <v>43523</v>
      </c>
      <c r="R25" s="452">
        <v>43597</v>
      </c>
      <c r="S25" s="48">
        <f ca="1" t="shared" si="0"/>
        <v>307</v>
      </c>
      <c r="T25" s="277" t="s">
        <v>106</v>
      </c>
      <c r="U25" s="1003" t="s">
        <v>4616</v>
      </c>
    </row>
    <row r="26" s="796" customFormat="1" ht="23.1" customHeight="1" spans="1:21">
      <c r="A26" s="494">
        <v>10</v>
      </c>
      <c r="B26" s="821" t="s">
        <v>2249</v>
      </c>
      <c r="C26" s="1089" t="s">
        <v>397</v>
      </c>
      <c r="D26" s="1424" t="s">
        <v>7247</v>
      </c>
      <c r="E26" s="55">
        <v>238400</v>
      </c>
      <c r="F26" s="55" t="s">
        <v>7248</v>
      </c>
      <c r="G26" s="171">
        <v>43533</v>
      </c>
      <c r="H26" s="1074">
        <v>43543</v>
      </c>
      <c r="I26" s="52">
        <f ca="1" t="shared" si="1"/>
        <v>361</v>
      </c>
      <c r="J26" s="959" t="s">
        <v>7229</v>
      </c>
      <c r="K26" s="865"/>
      <c r="L26" s="338">
        <v>43607</v>
      </c>
      <c r="M26" s="284" t="s">
        <v>52</v>
      </c>
      <c r="N26" s="354" t="s">
        <v>7249</v>
      </c>
      <c r="O26" s="70" t="s">
        <v>171</v>
      </c>
      <c r="P26" s="48" t="s">
        <v>59</v>
      </c>
      <c r="Q26" s="452">
        <v>43597</v>
      </c>
      <c r="R26" s="171">
        <v>43597</v>
      </c>
      <c r="S26" s="48">
        <f ca="1" t="shared" si="0"/>
        <v>307</v>
      </c>
      <c r="T26" s="277" t="s">
        <v>47</v>
      </c>
      <c r="U26" s="1057" t="s">
        <v>7250</v>
      </c>
    </row>
    <row r="27" s="796" customFormat="1" ht="23.1" customHeight="1" spans="1:21">
      <c r="A27" s="494">
        <v>3</v>
      </c>
      <c r="B27" s="1224" t="s">
        <v>39</v>
      </c>
      <c r="C27" s="1089" t="s">
        <v>374</v>
      </c>
      <c r="D27" s="348" t="s">
        <v>455</v>
      </c>
      <c r="E27" s="55">
        <v>218800</v>
      </c>
      <c r="F27" s="207" t="s">
        <v>7251</v>
      </c>
      <c r="G27" s="171">
        <v>43593</v>
      </c>
      <c r="H27" s="1074">
        <v>43599</v>
      </c>
      <c r="I27" s="52">
        <f ca="1" t="shared" si="1"/>
        <v>305</v>
      </c>
      <c r="J27" s="959" t="s">
        <v>78</v>
      </c>
      <c r="K27" s="865"/>
      <c r="L27" s="338">
        <v>43607</v>
      </c>
      <c r="M27" s="284"/>
      <c r="N27" s="1242" t="s">
        <v>7252</v>
      </c>
      <c r="O27" s="1242" t="s">
        <v>109</v>
      </c>
      <c r="P27" s="1243" t="s">
        <v>89</v>
      </c>
      <c r="Q27" s="452">
        <v>43533</v>
      </c>
      <c r="R27" s="452">
        <v>43594</v>
      </c>
      <c r="S27" s="48">
        <f ca="1" t="shared" si="0"/>
        <v>310</v>
      </c>
      <c r="T27" s="1295" t="s">
        <v>473</v>
      </c>
      <c r="U27" s="1057"/>
    </row>
    <row r="28" s="796" customFormat="1" ht="23.1" customHeight="1" spans="1:21">
      <c r="A28" s="494">
        <v>7</v>
      </c>
      <c r="B28" s="1224" t="s">
        <v>39</v>
      </c>
      <c r="C28" s="1089" t="s">
        <v>386</v>
      </c>
      <c r="D28" s="1424" t="s">
        <v>7253</v>
      </c>
      <c r="E28" s="55">
        <v>236000</v>
      </c>
      <c r="F28" s="55" t="s">
        <v>7254</v>
      </c>
      <c r="G28" s="171">
        <v>43602</v>
      </c>
      <c r="H28" s="1074">
        <v>43607</v>
      </c>
      <c r="I28" s="52">
        <f ca="1" t="shared" si="1"/>
        <v>297</v>
      </c>
      <c r="J28" s="959" t="s">
        <v>78</v>
      </c>
      <c r="K28" s="865"/>
      <c r="L28" s="338">
        <v>43613</v>
      </c>
      <c r="M28" s="284"/>
      <c r="N28" s="1242" t="s">
        <v>7255</v>
      </c>
      <c r="O28" s="1242" t="s">
        <v>1439</v>
      </c>
      <c r="P28" s="1243" t="s">
        <v>89</v>
      </c>
      <c r="Q28" s="452">
        <v>43508</v>
      </c>
      <c r="R28" s="171">
        <v>43604</v>
      </c>
      <c r="S28" s="48">
        <f ca="1" t="shared" si="0"/>
        <v>300</v>
      </c>
      <c r="T28" s="277" t="s">
        <v>106</v>
      </c>
      <c r="U28" s="1057" t="s">
        <v>7256</v>
      </c>
    </row>
    <row r="29" s="796" customFormat="1" ht="23.1" customHeight="1" spans="1:21">
      <c r="A29" s="494">
        <v>16</v>
      </c>
      <c r="B29" s="1224" t="s">
        <v>39</v>
      </c>
      <c r="C29" s="1089" t="s">
        <v>7257</v>
      </c>
      <c r="D29" s="1424" t="s">
        <v>455</v>
      </c>
      <c r="E29" s="1229">
        <v>268500</v>
      </c>
      <c r="F29" s="43" t="s">
        <v>7258</v>
      </c>
      <c r="G29" s="121">
        <v>43451</v>
      </c>
      <c r="H29" s="493">
        <v>43453</v>
      </c>
      <c r="I29" s="48">
        <f ca="1" t="shared" si="1"/>
        <v>451</v>
      </c>
      <c r="J29" s="959" t="s">
        <v>78</v>
      </c>
      <c r="K29" s="865"/>
      <c r="L29" s="338">
        <v>43616</v>
      </c>
      <c r="M29" s="284" t="s">
        <v>52</v>
      </c>
      <c r="N29" s="354" t="s">
        <v>7259</v>
      </c>
      <c r="O29" s="48" t="s">
        <v>45</v>
      </c>
      <c r="P29" s="1243" t="s">
        <v>59</v>
      </c>
      <c r="Q29" s="452">
        <v>43614</v>
      </c>
      <c r="R29" s="171">
        <v>43614</v>
      </c>
      <c r="S29" s="48">
        <f ca="1" t="shared" si="0"/>
        <v>290</v>
      </c>
      <c r="T29" s="277" t="s">
        <v>106</v>
      </c>
      <c r="U29" s="1057" t="s">
        <v>1023</v>
      </c>
    </row>
    <row r="30" s="796" customFormat="1" ht="23.1" customHeight="1" spans="1:21">
      <c r="A30" s="494">
        <v>3</v>
      </c>
      <c r="B30" s="1224" t="s">
        <v>39</v>
      </c>
      <c r="C30" s="1089" t="s">
        <v>374</v>
      </c>
      <c r="D30" s="348" t="s">
        <v>455</v>
      </c>
      <c r="E30" s="1228">
        <v>218800</v>
      </c>
      <c r="F30" s="207" t="s">
        <v>7260</v>
      </c>
      <c r="G30" s="171">
        <v>43593</v>
      </c>
      <c r="H30" s="1074">
        <v>43615</v>
      </c>
      <c r="I30" s="52">
        <f ca="1" t="shared" si="1"/>
        <v>289</v>
      </c>
      <c r="J30" s="959" t="s">
        <v>4067</v>
      </c>
      <c r="K30" s="865" t="s">
        <v>7261</v>
      </c>
      <c r="L30" s="338">
        <v>43621</v>
      </c>
      <c r="M30" s="284"/>
      <c r="N30" s="1242" t="s">
        <v>7262</v>
      </c>
      <c r="O30" s="1242" t="s">
        <v>12</v>
      </c>
      <c r="P30" s="1243" t="s">
        <v>59</v>
      </c>
      <c r="Q30" s="452">
        <v>43604</v>
      </c>
      <c r="R30" s="452">
        <v>43604</v>
      </c>
      <c r="S30" s="48">
        <f ca="1" t="shared" si="0"/>
        <v>300</v>
      </c>
      <c r="T30" s="277" t="s">
        <v>47</v>
      </c>
      <c r="U30" s="1057" t="s">
        <v>7263</v>
      </c>
    </row>
    <row r="31" s="796" customFormat="1" ht="23.1" customHeight="1" spans="1:22">
      <c r="A31" s="494">
        <v>7</v>
      </c>
      <c r="B31" s="1224" t="s">
        <v>39</v>
      </c>
      <c r="C31" s="1089" t="s">
        <v>386</v>
      </c>
      <c r="D31" s="1424" t="s">
        <v>7227</v>
      </c>
      <c r="E31" s="1228">
        <v>236000</v>
      </c>
      <c r="F31" s="55" t="s">
        <v>7264</v>
      </c>
      <c r="G31" s="171">
        <v>43605</v>
      </c>
      <c r="H31" s="1074">
        <v>43609</v>
      </c>
      <c r="I31" s="52">
        <f ca="1" t="shared" si="1"/>
        <v>295</v>
      </c>
      <c r="J31" s="959" t="s">
        <v>78</v>
      </c>
      <c r="K31" s="865"/>
      <c r="L31" s="338">
        <v>43613</v>
      </c>
      <c r="M31" s="284" t="s">
        <v>52</v>
      </c>
      <c r="N31" s="1242" t="s">
        <v>7265</v>
      </c>
      <c r="O31" s="1242" t="s">
        <v>465</v>
      </c>
      <c r="P31" s="1243" t="s">
        <v>89</v>
      </c>
      <c r="Q31" s="452">
        <v>43602</v>
      </c>
      <c r="R31" s="171">
        <v>43607</v>
      </c>
      <c r="S31" s="48">
        <f ca="1" t="shared" si="0"/>
        <v>297</v>
      </c>
      <c r="T31" s="1295" t="s">
        <v>47</v>
      </c>
      <c r="U31" s="1057" t="s">
        <v>7263</v>
      </c>
      <c r="V31" s="1257" t="s">
        <v>2725</v>
      </c>
    </row>
    <row r="32" s="796" customFormat="1" ht="23.1" customHeight="1" spans="1:22">
      <c r="A32" s="494">
        <v>3</v>
      </c>
      <c r="B32" s="821" t="s">
        <v>2249</v>
      </c>
      <c r="C32" s="1089" t="s">
        <v>374</v>
      </c>
      <c r="D32" s="1424" t="s">
        <v>458</v>
      </c>
      <c r="E32" s="1228">
        <v>218800</v>
      </c>
      <c r="F32" s="55" t="s">
        <v>7266</v>
      </c>
      <c r="G32" s="171">
        <v>43533</v>
      </c>
      <c r="H32" s="1074">
        <v>43537</v>
      </c>
      <c r="I32" s="52">
        <f ca="1" t="shared" si="1"/>
        <v>367</v>
      </c>
      <c r="J32" s="959" t="s">
        <v>7229</v>
      </c>
      <c r="K32" s="865"/>
      <c r="L32" s="338">
        <v>43552</v>
      </c>
      <c r="M32" s="284" t="s">
        <v>52</v>
      </c>
      <c r="N32" s="354" t="s">
        <v>7267</v>
      </c>
      <c r="O32" s="70" t="s">
        <v>171</v>
      </c>
      <c r="P32" s="48" t="s">
        <v>59</v>
      </c>
      <c r="Q32" s="452">
        <v>43632</v>
      </c>
      <c r="R32" s="452">
        <v>43632</v>
      </c>
      <c r="S32" s="48">
        <f ca="1" t="shared" si="0"/>
        <v>272</v>
      </c>
      <c r="T32" s="277" t="s">
        <v>47</v>
      </c>
      <c r="U32" s="1057" t="s">
        <v>7268</v>
      </c>
      <c r="V32" s="1257" t="s">
        <v>2603</v>
      </c>
    </row>
    <row r="33" s="796" customFormat="1" ht="23.1" customHeight="1" spans="1:22">
      <c r="A33" s="494">
        <v>1</v>
      </c>
      <c r="B33" s="821" t="s">
        <v>2249</v>
      </c>
      <c r="C33" s="1089" t="s">
        <v>374</v>
      </c>
      <c r="D33" s="348" t="s">
        <v>455</v>
      </c>
      <c r="E33" s="1228">
        <v>218800</v>
      </c>
      <c r="F33" s="43" t="s">
        <v>7269</v>
      </c>
      <c r="G33" s="171">
        <v>43518</v>
      </c>
      <c r="H33" s="1074">
        <v>43522</v>
      </c>
      <c r="I33" s="52">
        <f ca="1" t="shared" si="1"/>
        <v>382</v>
      </c>
      <c r="J33" s="959" t="s">
        <v>78</v>
      </c>
      <c r="K33" s="865"/>
      <c r="L33" s="338">
        <v>43523</v>
      </c>
      <c r="M33" s="284" t="s">
        <v>52</v>
      </c>
      <c r="N33" s="1242" t="s">
        <v>7270</v>
      </c>
      <c r="O33" s="1242" t="s">
        <v>2053</v>
      </c>
      <c r="P33" s="1243" t="s">
        <v>89</v>
      </c>
      <c r="Q33" s="452">
        <v>43635</v>
      </c>
      <c r="R33" s="452">
        <v>43635</v>
      </c>
      <c r="S33" s="48">
        <f ca="1" t="shared" si="0"/>
        <v>269</v>
      </c>
      <c r="T33" s="277" t="s">
        <v>106</v>
      </c>
      <c r="U33" s="1057" t="s">
        <v>7271</v>
      </c>
      <c r="V33" s="389" t="s">
        <v>3761</v>
      </c>
    </row>
    <row r="34" s="796" customFormat="1" ht="23.1" customHeight="1" spans="1:21">
      <c r="A34" s="494">
        <v>6</v>
      </c>
      <c r="B34" s="1224" t="s">
        <v>39</v>
      </c>
      <c r="C34" s="1089" t="s">
        <v>386</v>
      </c>
      <c r="D34" s="1424" t="s">
        <v>7272</v>
      </c>
      <c r="E34" s="1383">
        <v>236600</v>
      </c>
      <c r="F34" s="55" t="s">
        <v>7273</v>
      </c>
      <c r="G34" s="171">
        <v>43609</v>
      </c>
      <c r="H34" s="1074">
        <v>43616</v>
      </c>
      <c r="I34" s="52">
        <f ca="1" t="shared" si="1"/>
        <v>288</v>
      </c>
      <c r="J34" s="959" t="s">
        <v>78</v>
      </c>
      <c r="K34" s="865"/>
      <c r="L34" s="338">
        <v>43627</v>
      </c>
      <c r="M34" s="284"/>
      <c r="N34" s="1242" t="s">
        <v>7274</v>
      </c>
      <c r="O34" s="1242" t="s">
        <v>465</v>
      </c>
      <c r="P34" s="1243" t="s">
        <v>89</v>
      </c>
      <c r="Q34" s="452">
        <v>43610</v>
      </c>
      <c r="R34" s="171">
        <v>43611</v>
      </c>
      <c r="S34" s="48">
        <f ca="1" t="shared" si="0"/>
        <v>293</v>
      </c>
      <c r="T34" s="1295" t="s">
        <v>473</v>
      </c>
      <c r="U34" s="1057" t="s">
        <v>2734</v>
      </c>
    </row>
    <row r="35" s="796" customFormat="1" ht="23.1" customHeight="1" spans="1:22">
      <c r="A35" s="494">
        <v>1</v>
      </c>
      <c r="B35" s="821" t="s">
        <v>2249</v>
      </c>
      <c r="C35" s="1089" t="s">
        <v>374</v>
      </c>
      <c r="D35" s="348" t="s">
        <v>455</v>
      </c>
      <c r="E35" s="1228">
        <v>218800</v>
      </c>
      <c r="F35" s="207" t="s">
        <v>7275</v>
      </c>
      <c r="G35" s="171">
        <v>43533</v>
      </c>
      <c r="H35" s="1074">
        <v>43537</v>
      </c>
      <c r="I35" s="52">
        <f ca="1" t="shared" si="1"/>
        <v>367</v>
      </c>
      <c r="J35" s="959" t="s">
        <v>7245</v>
      </c>
      <c r="K35" s="865"/>
      <c r="L35" s="338">
        <v>43581</v>
      </c>
      <c r="M35" s="284" t="s">
        <v>52</v>
      </c>
      <c r="N35" s="354" t="s">
        <v>7276</v>
      </c>
      <c r="O35" s="70" t="s">
        <v>171</v>
      </c>
      <c r="P35" s="48" t="s">
        <v>59</v>
      </c>
      <c r="Q35" s="452">
        <v>43636</v>
      </c>
      <c r="R35" s="452">
        <v>43636</v>
      </c>
      <c r="S35" s="48">
        <f ca="1" t="shared" si="0"/>
        <v>268</v>
      </c>
      <c r="T35" s="277" t="s">
        <v>47</v>
      </c>
      <c r="U35" s="1057" t="s">
        <v>3949</v>
      </c>
      <c r="V35" s="1257" t="s">
        <v>2744</v>
      </c>
    </row>
    <row r="36" s="796" customFormat="1" ht="23.1" customHeight="1" spans="1:21">
      <c r="A36" s="494">
        <v>8</v>
      </c>
      <c r="B36" s="821" t="s">
        <v>2249</v>
      </c>
      <c r="C36" s="1089" t="s">
        <v>397</v>
      </c>
      <c r="D36" s="1424" t="s">
        <v>7277</v>
      </c>
      <c r="E36" s="1228">
        <v>238400</v>
      </c>
      <c r="F36" s="55" t="s">
        <v>7278</v>
      </c>
      <c r="G36" s="171">
        <v>43525</v>
      </c>
      <c r="H36" s="1074">
        <v>43529</v>
      </c>
      <c r="I36" s="52">
        <f ca="1" t="shared" si="1"/>
        <v>375</v>
      </c>
      <c r="J36" s="959" t="s">
        <v>7229</v>
      </c>
      <c r="K36" s="865"/>
      <c r="L36" s="338">
        <v>43642</v>
      </c>
      <c r="M36" s="284" t="s">
        <v>52</v>
      </c>
      <c r="N36" s="354" t="s">
        <v>7279</v>
      </c>
      <c r="O36" s="70" t="s">
        <v>114</v>
      </c>
      <c r="P36" s="48" t="s">
        <v>89</v>
      </c>
      <c r="Q36" s="452">
        <v>43639</v>
      </c>
      <c r="R36" s="171">
        <v>43639</v>
      </c>
      <c r="S36" s="48">
        <f ca="1" t="shared" si="0"/>
        <v>265</v>
      </c>
      <c r="T36" s="277" t="s">
        <v>47</v>
      </c>
      <c r="U36" s="1057" t="s">
        <v>3949</v>
      </c>
    </row>
    <row r="37" s="796" customFormat="1" ht="23.1" customHeight="1" spans="1:22">
      <c r="A37" s="494">
        <v>2</v>
      </c>
      <c r="B37" s="821" t="s">
        <v>2249</v>
      </c>
      <c r="C37" s="1089" t="s">
        <v>386</v>
      </c>
      <c r="D37" s="1424" t="s">
        <v>7238</v>
      </c>
      <c r="E37" s="1228">
        <v>236600</v>
      </c>
      <c r="F37" s="55" t="s">
        <v>7280</v>
      </c>
      <c r="G37" s="171">
        <v>43533</v>
      </c>
      <c r="H37" s="1074">
        <v>43537</v>
      </c>
      <c r="I37" s="52">
        <f ca="1" t="shared" si="1"/>
        <v>367</v>
      </c>
      <c r="J37" s="959" t="s">
        <v>7229</v>
      </c>
      <c r="K37" s="865"/>
      <c r="L37" s="338">
        <v>43581</v>
      </c>
      <c r="M37" s="284" t="s">
        <v>52</v>
      </c>
      <c r="N37" s="354" t="s">
        <v>7281</v>
      </c>
      <c r="O37" s="70" t="s">
        <v>45</v>
      </c>
      <c r="P37" s="48" t="s">
        <v>59</v>
      </c>
      <c r="Q37" s="452">
        <v>43638</v>
      </c>
      <c r="R37" s="171">
        <v>43638</v>
      </c>
      <c r="S37" s="48">
        <f ca="1" t="shared" si="0"/>
        <v>266</v>
      </c>
      <c r="T37" s="277" t="s">
        <v>47</v>
      </c>
      <c r="U37" s="1057" t="s">
        <v>7282</v>
      </c>
      <c r="V37" s="1257" t="s">
        <v>2744</v>
      </c>
    </row>
    <row r="38" s="796" customFormat="1" ht="23.1" customHeight="1" spans="1:21">
      <c r="A38" s="494">
        <v>9</v>
      </c>
      <c r="B38" s="1224" t="s">
        <v>39</v>
      </c>
      <c r="C38" s="1089" t="s">
        <v>397</v>
      </c>
      <c r="D38" s="1424" t="s">
        <v>7283</v>
      </c>
      <c r="E38" s="1228">
        <v>238400</v>
      </c>
      <c r="F38" s="55" t="s">
        <v>7284</v>
      </c>
      <c r="G38" s="1425">
        <v>43602</v>
      </c>
      <c r="H38" s="1074">
        <v>43609</v>
      </c>
      <c r="I38" s="52">
        <f ca="1" t="shared" si="1"/>
        <v>295</v>
      </c>
      <c r="J38" s="959" t="s">
        <v>78</v>
      </c>
      <c r="K38" s="865"/>
      <c r="L38" s="338">
        <v>43655</v>
      </c>
      <c r="M38" s="632" t="s">
        <v>4068</v>
      </c>
      <c r="N38" s="1295" t="s">
        <v>7285</v>
      </c>
      <c r="O38" s="1246" t="s">
        <v>225</v>
      </c>
      <c r="P38" s="1243" t="s">
        <v>84</v>
      </c>
      <c r="Q38" s="452">
        <v>43646</v>
      </c>
      <c r="R38" s="171">
        <v>43646</v>
      </c>
      <c r="S38" s="48">
        <f ca="1" t="shared" si="0"/>
        <v>258</v>
      </c>
      <c r="T38" s="277" t="s">
        <v>47</v>
      </c>
      <c r="U38" s="1057" t="s">
        <v>7286</v>
      </c>
    </row>
    <row r="39" s="796" customFormat="1" ht="23.1" customHeight="1" spans="1:21">
      <c r="A39" s="494">
        <v>8</v>
      </c>
      <c r="B39" s="1224" t="s">
        <v>39</v>
      </c>
      <c r="C39" s="1089" t="s">
        <v>397</v>
      </c>
      <c r="D39" s="1424" t="s">
        <v>7287</v>
      </c>
      <c r="E39" s="1228">
        <v>238400</v>
      </c>
      <c r="F39" s="55" t="s">
        <v>7288</v>
      </c>
      <c r="G39" s="171">
        <v>43602</v>
      </c>
      <c r="H39" s="1074">
        <v>43607</v>
      </c>
      <c r="I39" s="52">
        <f ca="1" t="shared" si="1"/>
        <v>297</v>
      </c>
      <c r="J39" s="959" t="s">
        <v>78</v>
      </c>
      <c r="K39" s="865"/>
      <c r="L39" s="338">
        <v>43660</v>
      </c>
      <c r="M39" s="284"/>
      <c r="N39" s="354" t="s">
        <v>7289</v>
      </c>
      <c r="O39" s="70" t="s">
        <v>465</v>
      </c>
      <c r="P39" s="48" t="s">
        <v>89</v>
      </c>
      <c r="Q39" s="452">
        <v>43646</v>
      </c>
      <c r="R39" s="171">
        <v>43646</v>
      </c>
      <c r="S39" s="48">
        <f ca="1" t="shared" si="0"/>
        <v>258</v>
      </c>
      <c r="T39" s="277" t="s">
        <v>47</v>
      </c>
      <c r="U39" s="1057"/>
    </row>
    <row r="40" s="796" customFormat="1" ht="23.1" customHeight="1" spans="1:22">
      <c r="A40" s="494">
        <v>6</v>
      </c>
      <c r="B40" s="1224" t="s">
        <v>39</v>
      </c>
      <c r="C40" s="1089" t="s">
        <v>386</v>
      </c>
      <c r="D40" s="1426" t="s">
        <v>7290</v>
      </c>
      <c r="E40" s="1385">
        <v>236600</v>
      </c>
      <c r="F40" s="1427" t="s">
        <v>7291</v>
      </c>
      <c r="G40" s="121">
        <v>43626</v>
      </c>
      <c r="H40" s="493">
        <v>43635</v>
      </c>
      <c r="I40" s="52">
        <f ca="1" t="shared" si="1"/>
        <v>269</v>
      </c>
      <c r="J40" s="959" t="s">
        <v>7292</v>
      </c>
      <c r="K40" s="865"/>
      <c r="L40" s="338">
        <v>43643</v>
      </c>
      <c r="M40" s="284"/>
      <c r="N40" s="1115" t="s">
        <v>7293</v>
      </c>
      <c r="O40" s="1242" t="s">
        <v>171</v>
      </c>
      <c r="P40" s="1243" t="s">
        <v>59</v>
      </c>
      <c r="Q40" s="452">
        <v>43674</v>
      </c>
      <c r="R40" s="171">
        <v>43675</v>
      </c>
      <c r="S40" s="48">
        <f ca="1" t="shared" si="0"/>
        <v>229</v>
      </c>
      <c r="T40" s="1295" t="s">
        <v>106</v>
      </c>
      <c r="U40" s="1057"/>
      <c r="V40" s="1257" t="s">
        <v>2822</v>
      </c>
    </row>
    <row r="41" s="796" customFormat="1" ht="21" customHeight="1" spans="1:22">
      <c r="A41" s="494">
        <v>5</v>
      </c>
      <c r="B41" s="821" t="s">
        <v>2249</v>
      </c>
      <c r="C41" s="1089" t="s">
        <v>397</v>
      </c>
      <c r="D41" s="1424" t="s">
        <v>7294</v>
      </c>
      <c r="E41" s="1228">
        <v>238400</v>
      </c>
      <c r="F41" s="55" t="s">
        <v>7295</v>
      </c>
      <c r="G41" s="171">
        <v>43533</v>
      </c>
      <c r="H41" s="1074">
        <v>43537</v>
      </c>
      <c r="I41" s="52">
        <f ca="1" t="shared" si="1"/>
        <v>367</v>
      </c>
      <c r="J41" s="959" t="s">
        <v>7229</v>
      </c>
      <c r="K41" s="865"/>
      <c r="L41" s="338">
        <v>43643</v>
      </c>
      <c r="M41" s="284" t="s">
        <v>52</v>
      </c>
      <c r="N41" s="1374" t="s">
        <v>7296</v>
      </c>
      <c r="O41" s="70" t="s">
        <v>105</v>
      </c>
      <c r="P41" s="48" t="s">
        <v>46</v>
      </c>
      <c r="Q41" s="452">
        <v>43646</v>
      </c>
      <c r="R41" s="171">
        <v>43646</v>
      </c>
      <c r="S41" s="48">
        <f ca="1" t="shared" si="0"/>
        <v>258</v>
      </c>
      <c r="T41" s="277" t="s">
        <v>47</v>
      </c>
      <c r="U41" s="1057" t="s">
        <v>7297</v>
      </c>
      <c r="V41" s="1257" t="s">
        <v>2822</v>
      </c>
    </row>
    <row r="42" s="796" customFormat="1" ht="23.1" customHeight="1" spans="1:21">
      <c r="A42" s="494">
        <v>7</v>
      </c>
      <c r="B42" s="1059" t="s">
        <v>2249</v>
      </c>
      <c r="C42" s="1428" t="s">
        <v>7298</v>
      </c>
      <c r="D42" s="565" t="s">
        <v>391</v>
      </c>
      <c r="E42" s="1429">
        <v>238600</v>
      </c>
      <c r="F42" s="519" t="s">
        <v>7299</v>
      </c>
      <c r="G42" s="467">
        <v>43397</v>
      </c>
      <c r="H42" s="566">
        <v>43405</v>
      </c>
      <c r="I42" s="473">
        <f ca="1" t="shared" si="1"/>
        <v>499</v>
      </c>
      <c r="J42" s="1064" t="s">
        <v>78</v>
      </c>
      <c r="K42" s="1438"/>
      <c r="L42" s="1439">
        <v>43404</v>
      </c>
      <c r="M42" s="475" t="s">
        <v>52</v>
      </c>
      <c r="N42" s="1374" t="s">
        <v>7300</v>
      </c>
      <c r="O42" s="473" t="s">
        <v>114</v>
      </c>
      <c r="P42" s="473" t="s">
        <v>89</v>
      </c>
      <c r="Q42" s="509">
        <v>43663</v>
      </c>
      <c r="R42" s="467">
        <v>43663</v>
      </c>
      <c r="S42" s="48">
        <f ca="1" t="shared" si="0"/>
        <v>241</v>
      </c>
      <c r="T42" s="476" t="s">
        <v>106</v>
      </c>
      <c r="U42" s="1071" t="s">
        <v>4701</v>
      </c>
    </row>
    <row r="43" s="796" customFormat="1" ht="23.1" customHeight="1" spans="1:22">
      <c r="A43" s="494">
        <v>5</v>
      </c>
      <c r="B43" s="1224" t="s">
        <v>39</v>
      </c>
      <c r="C43" s="1089" t="s">
        <v>386</v>
      </c>
      <c r="D43" s="1424" t="s">
        <v>7301</v>
      </c>
      <c r="E43" s="1383">
        <v>236600</v>
      </c>
      <c r="F43" s="43" t="s">
        <v>7302</v>
      </c>
      <c r="G43" s="171">
        <v>43609</v>
      </c>
      <c r="H43" s="1074">
        <v>43616</v>
      </c>
      <c r="I43" s="52">
        <f ca="1" t="shared" si="1"/>
        <v>288</v>
      </c>
      <c r="J43" s="959" t="s">
        <v>7303</v>
      </c>
      <c r="K43" s="865"/>
      <c r="L43" s="338">
        <v>43643</v>
      </c>
      <c r="M43" s="284" t="s">
        <v>52</v>
      </c>
      <c r="N43" s="354" t="s">
        <v>7304</v>
      </c>
      <c r="O43" s="354" t="s">
        <v>465</v>
      </c>
      <c r="P43" s="229" t="s">
        <v>89</v>
      </c>
      <c r="Q43" s="452">
        <v>43702</v>
      </c>
      <c r="R43" s="452">
        <v>43702</v>
      </c>
      <c r="S43" s="48">
        <f ca="1" t="shared" si="0"/>
        <v>202</v>
      </c>
      <c r="T43" s="277" t="s">
        <v>106</v>
      </c>
      <c r="U43" s="1057" t="s">
        <v>1973</v>
      </c>
      <c r="V43" s="1257" t="s">
        <v>2822</v>
      </c>
    </row>
    <row r="44" s="796" customFormat="1" ht="23.1" customHeight="1" spans="1:22">
      <c r="A44" s="494">
        <v>12</v>
      </c>
      <c r="B44" s="1224" t="s">
        <v>39</v>
      </c>
      <c r="C44" s="1075" t="s">
        <v>7305</v>
      </c>
      <c r="D44" s="1424" t="s">
        <v>455</v>
      </c>
      <c r="E44" s="1383">
        <v>268500</v>
      </c>
      <c r="F44" s="55" t="s">
        <v>7306</v>
      </c>
      <c r="G44" s="171">
        <v>43691</v>
      </c>
      <c r="H44" s="1074">
        <v>43699</v>
      </c>
      <c r="I44" s="48">
        <f ca="1" t="shared" si="1"/>
        <v>205</v>
      </c>
      <c r="J44" s="959" t="s">
        <v>78</v>
      </c>
      <c r="K44" s="865"/>
      <c r="L44" s="338">
        <v>43703</v>
      </c>
      <c r="M44" s="284"/>
      <c r="N44" s="1247" t="s">
        <v>7307</v>
      </c>
      <c r="O44" s="1246" t="s">
        <v>70</v>
      </c>
      <c r="P44" s="1243" t="s">
        <v>59</v>
      </c>
      <c r="Q44" s="452">
        <v>43659</v>
      </c>
      <c r="R44" s="171">
        <v>43692</v>
      </c>
      <c r="S44" s="48">
        <f ca="1" t="shared" si="0"/>
        <v>212</v>
      </c>
      <c r="T44" s="1295" t="s">
        <v>106</v>
      </c>
      <c r="U44" s="1057" t="s">
        <v>1973</v>
      </c>
      <c r="V44" s="1257"/>
    </row>
    <row r="45" s="796" customFormat="1" ht="23.1" customHeight="1" spans="1:21">
      <c r="A45" s="494">
        <v>12</v>
      </c>
      <c r="B45" s="1224" t="s">
        <v>39</v>
      </c>
      <c r="C45" s="1089" t="s">
        <v>397</v>
      </c>
      <c r="D45" s="1426" t="s">
        <v>405</v>
      </c>
      <c r="E45" s="1229">
        <v>238400</v>
      </c>
      <c r="F45" s="43" t="s">
        <v>7308</v>
      </c>
      <c r="G45" s="121">
        <v>43702</v>
      </c>
      <c r="H45" s="493">
        <v>43704</v>
      </c>
      <c r="I45" s="52">
        <f ca="1" t="shared" si="1"/>
        <v>200</v>
      </c>
      <c r="J45" s="959" t="s">
        <v>78</v>
      </c>
      <c r="K45" s="865"/>
      <c r="L45" s="338">
        <v>43705</v>
      </c>
      <c r="M45" s="284"/>
      <c r="N45" s="1295" t="s">
        <v>7309</v>
      </c>
      <c r="O45" s="1246" t="s">
        <v>83</v>
      </c>
      <c r="P45" s="1243" t="s">
        <v>46</v>
      </c>
      <c r="Q45" s="452">
        <v>43704</v>
      </c>
      <c r="R45" s="171">
        <v>43704</v>
      </c>
      <c r="S45" s="48">
        <f ca="1" t="shared" si="0"/>
        <v>200</v>
      </c>
      <c r="T45" s="277" t="s">
        <v>106</v>
      </c>
      <c r="U45" s="1057" t="s">
        <v>2972</v>
      </c>
    </row>
    <row r="46" s="796" customFormat="1" ht="23.1" customHeight="1" spans="1:22">
      <c r="A46" s="494">
        <v>13</v>
      </c>
      <c r="B46" s="1224" t="s">
        <v>39</v>
      </c>
      <c r="C46" s="1075" t="s">
        <v>7305</v>
      </c>
      <c r="D46" s="1424" t="s">
        <v>455</v>
      </c>
      <c r="E46" s="1383">
        <v>268500</v>
      </c>
      <c r="F46" s="43" t="s">
        <v>7310</v>
      </c>
      <c r="G46" s="171">
        <v>43697</v>
      </c>
      <c r="H46" s="1074">
        <v>43704</v>
      </c>
      <c r="I46" s="48">
        <f ca="1" t="shared" si="1"/>
        <v>200</v>
      </c>
      <c r="J46" s="959" t="s">
        <v>78</v>
      </c>
      <c r="K46" s="865"/>
      <c r="L46" s="338">
        <v>43705</v>
      </c>
      <c r="M46" s="284"/>
      <c r="N46" s="1295" t="s">
        <v>7311</v>
      </c>
      <c r="O46" s="1246" t="s">
        <v>88</v>
      </c>
      <c r="P46" s="1243" t="s">
        <v>89</v>
      </c>
      <c r="Q46" s="452">
        <v>43687</v>
      </c>
      <c r="R46" s="171">
        <v>43697</v>
      </c>
      <c r="S46" s="48">
        <f ca="1" t="shared" si="0"/>
        <v>207</v>
      </c>
      <c r="T46" s="1247" t="s">
        <v>47</v>
      </c>
      <c r="U46" s="1057" t="s">
        <v>2972</v>
      </c>
      <c r="V46" s="1257"/>
    </row>
    <row r="47" s="796" customFormat="1" ht="23.1" customHeight="1" spans="1:21">
      <c r="A47" s="494">
        <v>11</v>
      </c>
      <c r="B47" s="1224" t="s">
        <v>39</v>
      </c>
      <c r="C47" s="1089" t="s">
        <v>397</v>
      </c>
      <c r="D47" s="1424" t="s">
        <v>405</v>
      </c>
      <c r="E47" s="1228">
        <v>238400</v>
      </c>
      <c r="F47" s="43" t="s">
        <v>7312</v>
      </c>
      <c r="G47" s="171">
        <v>43696</v>
      </c>
      <c r="H47" s="1074">
        <v>43704</v>
      </c>
      <c r="I47" s="48">
        <f ca="1" t="shared" si="1"/>
        <v>200</v>
      </c>
      <c r="J47" s="959" t="s">
        <v>78</v>
      </c>
      <c r="K47" s="865"/>
      <c r="L47" s="338">
        <v>43705</v>
      </c>
      <c r="M47" s="284"/>
      <c r="N47" s="1295" t="s">
        <v>7313</v>
      </c>
      <c r="O47" s="1246" t="s">
        <v>17</v>
      </c>
      <c r="P47" s="1243" t="s">
        <v>46</v>
      </c>
      <c r="Q47" s="452">
        <v>43681</v>
      </c>
      <c r="R47" s="171">
        <v>43697</v>
      </c>
      <c r="S47" s="48">
        <f ca="1" t="shared" si="0"/>
        <v>207</v>
      </c>
      <c r="T47" s="277" t="s">
        <v>106</v>
      </c>
      <c r="U47" s="1057" t="s">
        <v>2972</v>
      </c>
    </row>
    <row r="48" s="796" customFormat="1" ht="23.1" customHeight="1" spans="1:22">
      <c r="A48" s="494">
        <v>5</v>
      </c>
      <c r="B48" s="1224" t="s">
        <v>39</v>
      </c>
      <c r="C48" s="1089" t="s">
        <v>386</v>
      </c>
      <c r="D48" s="1424" t="s">
        <v>7197</v>
      </c>
      <c r="E48" s="1383">
        <v>236600</v>
      </c>
      <c r="F48" s="55" t="s">
        <v>7314</v>
      </c>
      <c r="G48" s="171">
        <v>43614</v>
      </c>
      <c r="H48" s="1074">
        <v>43620</v>
      </c>
      <c r="I48" s="48">
        <f ca="1" t="shared" si="1"/>
        <v>284</v>
      </c>
      <c r="J48" s="959" t="s">
        <v>78</v>
      </c>
      <c r="K48" s="865"/>
      <c r="L48" s="338">
        <v>43643</v>
      </c>
      <c r="M48" s="284" t="s">
        <v>52</v>
      </c>
      <c r="N48" s="1440" t="s">
        <v>7315</v>
      </c>
      <c r="O48" s="1248" t="s">
        <v>83</v>
      </c>
      <c r="P48" s="1243" t="s">
        <v>84</v>
      </c>
      <c r="Q48" s="452">
        <v>43700</v>
      </c>
      <c r="R48" s="171">
        <v>43701</v>
      </c>
      <c r="S48" s="48">
        <f ca="1" t="shared" si="0"/>
        <v>203</v>
      </c>
      <c r="T48" s="1295" t="s">
        <v>47</v>
      </c>
      <c r="U48" s="1057" t="s">
        <v>1190</v>
      </c>
      <c r="V48" s="1257" t="s">
        <v>2822</v>
      </c>
    </row>
    <row r="49" s="796" customFormat="1" ht="23.1" customHeight="1" spans="1:22">
      <c r="A49" s="494">
        <v>1</v>
      </c>
      <c r="B49" s="1224" t="s">
        <v>39</v>
      </c>
      <c r="C49" s="1089" t="s">
        <v>374</v>
      </c>
      <c r="D49" s="1424" t="s">
        <v>7316</v>
      </c>
      <c r="E49" s="1228">
        <v>218800</v>
      </c>
      <c r="F49" s="43" t="s">
        <v>7317</v>
      </c>
      <c r="G49" s="171">
        <v>43594</v>
      </c>
      <c r="H49" s="1074">
        <v>43603</v>
      </c>
      <c r="I49" s="52">
        <f ca="1" t="shared" si="1"/>
        <v>301</v>
      </c>
      <c r="J49" s="959" t="s">
        <v>7318</v>
      </c>
      <c r="K49" s="865"/>
      <c r="L49" s="338">
        <v>43675</v>
      </c>
      <c r="M49" s="632" t="s">
        <v>4068</v>
      </c>
      <c r="N49" s="1440" t="s">
        <v>7319</v>
      </c>
      <c r="O49" s="1248" t="s">
        <v>17</v>
      </c>
      <c r="P49" s="48" t="s">
        <v>46</v>
      </c>
      <c r="Q49" s="452">
        <v>43698</v>
      </c>
      <c r="R49" s="452">
        <v>43701</v>
      </c>
      <c r="S49" s="48">
        <f ca="1" t="shared" si="0"/>
        <v>203</v>
      </c>
      <c r="T49" s="277" t="s">
        <v>47</v>
      </c>
      <c r="U49" s="1057" t="s">
        <v>1190</v>
      </c>
      <c r="V49" s="1257" t="s">
        <v>2889</v>
      </c>
    </row>
    <row r="50" s="796" customFormat="1" ht="23.1" customHeight="1" spans="1:22">
      <c r="A50" s="494">
        <v>7</v>
      </c>
      <c r="B50" s="1224" t="s">
        <v>39</v>
      </c>
      <c r="C50" s="1089" t="s">
        <v>386</v>
      </c>
      <c r="D50" s="1424" t="s">
        <v>7253</v>
      </c>
      <c r="E50" s="1383">
        <v>236600</v>
      </c>
      <c r="F50" s="55" t="s">
        <v>7320</v>
      </c>
      <c r="G50" s="171">
        <v>43694</v>
      </c>
      <c r="H50" s="1074">
        <v>43699</v>
      </c>
      <c r="I50" s="48">
        <f ca="1" t="shared" si="1"/>
        <v>205</v>
      </c>
      <c r="J50" s="959" t="s">
        <v>78</v>
      </c>
      <c r="K50" s="865"/>
      <c r="L50" s="338">
        <v>43711</v>
      </c>
      <c r="M50" s="284"/>
      <c r="N50" s="1272" t="s">
        <v>7321</v>
      </c>
      <c r="O50" s="1242" t="s">
        <v>70</v>
      </c>
      <c r="P50" s="1243" t="s">
        <v>59</v>
      </c>
      <c r="Q50" s="452">
        <v>43711</v>
      </c>
      <c r="R50" s="171">
        <v>43711</v>
      </c>
      <c r="S50" s="48">
        <f ca="1" t="shared" si="0"/>
        <v>193</v>
      </c>
      <c r="T50" s="277" t="s">
        <v>106</v>
      </c>
      <c r="U50" s="1057"/>
      <c r="V50" s="1257"/>
    </row>
    <row r="51" s="796" customFormat="1" ht="23.1" customHeight="1" spans="1:22">
      <c r="A51" s="494">
        <v>3</v>
      </c>
      <c r="B51" s="1224" t="s">
        <v>39</v>
      </c>
      <c r="C51" s="1089" t="s">
        <v>374</v>
      </c>
      <c r="D51" s="1424" t="s">
        <v>7322</v>
      </c>
      <c r="E51" s="1228">
        <v>218800</v>
      </c>
      <c r="F51" s="55" t="s">
        <v>7323</v>
      </c>
      <c r="G51" s="171">
        <v>43699</v>
      </c>
      <c r="H51" s="1074">
        <v>43712</v>
      </c>
      <c r="I51" s="48">
        <f ca="1" t="shared" si="1"/>
        <v>192</v>
      </c>
      <c r="J51" s="959" t="s">
        <v>78</v>
      </c>
      <c r="K51" s="865"/>
      <c r="L51" s="338">
        <v>43706</v>
      </c>
      <c r="M51" s="632"/>
      <c r="N51" s="1440" t="s">
        <v>7324</v>
      </c>
      <c r="O51" s="1248" t="s">
        <v>45</v>
      </c>
      <c r="P51" s="1249" t="s">
        <v>46</v>
      </c>
      <c r="Q51" s="452">
        <v>43681</v>
      </c>
      <c r="R51" s="452">
        <v>43700</v>
      </c>
      <c r="S51" s="48">
        <f ca="1" t="shared" si="0"/>
        <v>204</v>
      </c>
      <c r="T51" s="277" t="s">
        <v>106</v>
      </c>
      <c r="U51" s="1057"/>
      <c r="V51" s="1257"/>
    </row>
    <row r="52" s="796" customFormat="1" ht="23.1" customHeight="1" spans="1:21">
      <c r="A52" s="494">
        <v>11</v>
      </c>
      <c r="B52" s="1224" t="s">
        <v>39</v>
      </c>
      <c r="C52" s="1089" t="s">
        <v>397</v>
      </c>
      <c r="D52" s="1424" t="s">
        <v>7325</v>
      </c>
      <c r="E52" s="1228">
        <v>238400</v>
      </c>
      <c r="F52" s="43" t="s">
        <v>7326</v>
      </c>
      <c r="G52" s="171">
        <v>43602</v>
      </c>
      <c r="H52" s="1074">
        <v>43607</v>
      </c>
      <c r="I52" s="52">
        <f ca="1" t="shared" si="1"/>
        <v>297</v>
      </c>
      <c r="J52" s="959" t="s">
        <v>78</v>
      </c>
      <c r="K52" s="865"/>
      <c r="L52" s="338">
        <v>43736</v>
      </c>
      <c r="M52" s="284" t="s">
        <v>52</v>
      </c>
      <c r="N52" s="354" t="s">
        <v>7327</v>
      </c>
      <c r="O52" s="70" t="s">
        <v>7328</v>
      </c>
      <c r="P52" s="48" t="s">
        <v>326</v>
      </c>
      <c r="Q52" s="452">
        <v>43695</v>
      </c>
      <c r="R52" s="171">
        <v>43696</v>
      </c>
      <c r="S52" s="48">
        <f ca="1" t="shared" si="0"/>
        <v>208</v>
      </c>
      <c r="T52" s="277" t="s">
        <v>47</v>
      </c>
      <c r="U52" s="1057" t="s">
        <v>7329</v>
      </c>
    </row>
    <row r="53" s="796" customFormat="1" ht="23.1" customHeight="1" spans="1:22">
      <c r="A53" s="494">
        <v>8</v>
      </c>
      <c r="B53" s="1224" t="s">
        <v>39</v>
      </c>
      <c r="C53" s="1089" t="s">
        <v>386</v>
      </c>
      <c r="D53" s="1424" t="s">
        <v>7197</v>
      </c>
      <c r="E53" s="1383">
        <v>236600</v>
      </c>
      <c r="F53" s="55" t="s">
        <v>7330</v>
      </c>
      <c r="G53" s="171">
        <v>43714</v>
      </c>
      <c r="H53" s="1074">
        <v>43718</v>
      </c>
      <c r="I53" s="48">
        <f ca="1" t="shared" si="1"/>
        <v>186</v>
      </c>
      <c r="J53" s="959" t="s">
        <v>7331</v>
      </c>
      <c r="K53" s="865"/>
      <c r="L53" s="338">
        <v>43730</v>
      </c>
      <c r="M53" s="632"/>
      <c r="N53" s="1441" t="s">
        <v>7332</v>
      </c>
      <c r="O53" s="1248" t="s">
        <v>83</v>
      </c>
      <c r="P53" s="1243" t="s">
        <v>84</v>
      </c>
      <c r="Q53" s="452">
        <v>43723</v>
      </c>
      <c r="R53" s="171">
        <v>43723</v>
      </c>
      <c r="S53" s="48">
        <f ca="1" t="shared" si="0"/>
        <v>181</v>
      </c>
      <c r="T53" s="1295" t="s">
        <v>473</v>
      </c>
      <c r="U53" s="1057"/>
      <c r="V53" s="1257"/>
    </row>
    <row r="54" s="796" customFormat="1" ht="23.1" customHeight="1" spans="1:22">
      <c r="A54" s="494">
        <v>1</v>
      </c>
      <c r="B54" s="1224" t="s">
        <v>39</v>
      </c>
      <c r="C54" s="1089" t="s">
        <v>374</v>
      </c>
      <c r="D54" s="1424" t="s">
        <v>455</v>
      </c>
      <c r="E54" s="1228">
        <v>218800</v>
      </c>
      <c r="F54" s="1430" t="s">
        <v>7333</v>
      </c>
      <c r="G54" s="171">
        <v>43633</v>
      </c>
      <c r="H54" s="1074">
        <v>43649</v>
      </c>
      <c r="I54" s="52">
        <f ca="1" t="shared" si="1"/>
        <v>255</v>
      </c>
      <c r="J54" s="959" t="s">
        <v>377</v>
      </c>
      <c r="K54" s="865"/>
      <c r="L54" s="338">
        <v>43675</v>
      </c>
      <c r="M54" s="632" t="s">
        <v>4068</v>
      </c>
      <c r="N54" s="354" t="s">
        <v>7334</v>
      </c>
      <c r="O54" s="70" t="s">
        <v>171</v>
      </c>
      <c r="P54" s="48" t="s">
        <v>59</v>
      </c>
      <c r="Q54" s="452">
        <v>43716</v>
      </c>
      <c r="R54" s="452">
        <v>43716</v>
      </c>
      <c r="S54" s="48">
        <f ca="1" t="shared" si="0"/>
        <v>188</v>
      </c>
      <c r="T54" s="277" t="s">
        <v>47</v>
      </c>
      <c r="U54" s="1057" t="s">
        <v>3057</v>
      </c>
      <c r="V54" s="1257" t="s">
        <v>2889</v>
      </c>
    </row>
    <row r="55" s="796" customFormat="1" ht="23.1" customHeight="1" spans="1:22">
      <c r="A55" s="494">
        <v>7</v>
      </c>
      <c r="B55" s="1224" t="s">
        <v>39</v>
      </c>
      <c r="C55" s="1089" t="s">
        <v>386</v>
      </c>
      <c r="D55" s="1424" t="s">
        <v>7197</v>
      </c>
      <c r="E55" s="1383">
        <v>236600</v>
      </c>
      <c r="F55" s="55" t="s">
        <v>7335</v>
      </c>
      <c r="G55" s="171">
        <v>43714</v>
      </c>
      <c r="H55" s="1074">
        <v>43718</v>
      </c>
      <c r="I55" s="48">
        <f ca="1" t="shared" si="1"/>
        <v>186</v>
      </c>
      <c r="J55" s="959" t="s">
        <v>7331</v>
      </c>
      <c r="K55" s="865"/>
      <c r="L55" s="338">
        <v>43732</v>
      </c>
      <c r="M55" s="632"/>
      <c r="N55" s="1441" t="s">
        <v>7336</v>
      </c>
      <c r="O55" s="1248" t="s">
        <v>192</v>
      </c>
      <c r="P55" s="1243" t="s">
        <v>84</v>
      </c>
      <c r="Q55" s="452">
        <v>43722</v>
      </c>
      <c r="R55" s="171">
        <v>43723</v>
      </c>
      <c r="S55" s="48">
        <f ca="1" t="shared" si="0"/>
        <v>181</v>
      </c>
      <c r="T55" s="1295" t="s">
        <v>106</v>
      </c>
      <c r="U55" s="1057" t="s">
        <v>1251</v>
      </c>
      <c r="V55" s="1257"/>
    </row>
    <row r="56" s="796" customFormat="1" ht="23.1" customHeight="1" spans="1:22">
      <c r="A56" s="494">
        <v>4</v>
      </c>
      <c r="B56" s="1224" t="s">
        <v>39</v>
      </c>
      <c r="C56" s="1089" t="s">
        <v>374</v>
      </c>
      <c r="D56" s="1424" t="s">
        <v>384</v>
      </c>
      <c r="E56" s="1383">
        <v>218800</v>
      </c>
      <c r="F56" s="55" t="s">
        <v>7337</v>
      </c>
      <c r="G56" s="171">
        <v>43722</v>
      </c>
      <c r="H56" s="1074">
        <v>43732</v>
      </c>
      <c r="I56" s="48">
        <f ca="1" t="shared" si="1"/>
        <v>172</v>
      </c>
      <c r="J56" s="959" t="s">
        <v>377</v>
      </c>
      <c r="K56" s="865"/>
      <c r="L56" s="1442">
        <v>43736</v>
      </c>
      <c r="M56" s="632"/>
      <c r="N56" s="232" t="s">
        <v>7338</v>
      </c>
      <c r="O56" s="1248" t="s">
        <v>258</v>
      </c>
      <c r="P56" s="1243" t="s">
        <v>59</v>
      </c>
      <c r="Q56" s="452">
        <v>43733</v>
      </c>
      <c r="R56" s="171">
        <v>43733</v>
      </c>
      <c r="S56" s="48">
        <f ca="1" t="shared" si="0"/>
        <v>171</v>
      </c>
      <c r="T56" s="1295" t="s">
        <v>47</v>
      </c>
      <c r="U56" s="1057" t="s">
        <v>1254</v>
      </c>
      <c r="V56" s="1257"/>
    </row>
    <row r="57" s="796" customFormat="1" ht="23.1" customHeight="1" spans="1:22">
      <c r="A57" s="494">
        <v>6</v>
      </c>
      <c r="B57" s="1224" t="s">
        <v>39</v>
      </c>
      <c r="C57" s="1089" t="s">
        <v>386</v>
      </c>
      <c r="D57" s="1424" t="s">
        <v>7197</v>
      </c>
      <c r="E57" s="1383">
        <v>236600</v>
      </c>
      <c r="F57" s="55" t="s">
        <v>7339</v>
      </c>
      <c r="G57" s="171">
        <v>43702</v>
      </c>
      <c r="H57" s="1074">
        <v>43704</v>
      </c>
      <c r="I57" s="48">
        <f ca="1" t="shared" si="1"/>
        <v>200</v>
      </c>
      <c r="J57" s="959" t="s">
        <v>7340</v>
      </c>
      <c r="K57" s="865"/>
      <c r="L57" s="1442">
        <v>43733</v>
      </c>
      <c r="M57" s="632" t="s">
        <v>4068</v>
      </c>
      <c r="N57" s="1441" t="s">
        <v>7341</v>
      </c>
      <c r="O57" s="1248" t="s">
        <v>88</v>
      </c>
      <c r="P57" s="1243" t="s">
        <v>89</v>
      </c>
      <c r="Q57" s="452">
        <v>43722</v>
      </c>
      <c r="R57" s="171">
        <v>43722</v>
      </c>
      <c r="S57" s="48">
        <f ca="1" t="shared" si="0"/>
        <v>182</v>
      </c>
      <c r="T57" s="1295" t="s">
        <v>47</v>
      </c>
      <c r="U57" s="1057" t="s">
        <v>1254</v>
      </c>
      <c r="V57" s="1257"/>
    </row>
    <row r="58" s="796" customFormat="1" ht="23.1" customHeight="1" spans="1:22">
      <c r="A58" s="1431">
        <v>5</v>
      </c>
      <c r="B58" s="1224" t="s">
        <v>39</v>
      </c>
      <c r="C58" s="1089" t="s">
        <v>386</v>
      </c>
      <c r="D58" s="1424" t="s">
        <v>7342</v>
      </c>
      <c r="E58" s="1383">
        <v>236600</v>
      </c>
      <c r="F58" s="55" t="s">
        <v>7343</v>
      </c>
      <c r="G58" s="171">
        <v>43690</v>
      </c>
      <c r="H58" s="1074">
        <v>43696</v>
      </c>
      <c r="I58" s="1297">
        <f ca="1" t="shared" si="1"/>
        <v>208</v>
      </c>
      <c r="J58" s="959" t="s">
        <v>7340</v>
      </c>
      <c r="K58" s="865"/>
      <c r="L58" s="338">
        <v>43738</v>
      </c>
      <c r="M58" s="284"/>
      <c r="N58" s="1277" t="s">
        <v>7344</v>
      </c>
      <c r="O58" s="1248" t="s">
        <v>465</v>
      </c>
      <c r="P58" s="1249" t="s">
        <v>89</v>
      </c>
      <c r="Q58" s="447">
        <v>43729</v>
      </c>
      <c r="R58" s="121">
        <v>43730</v>
      </c>
      <c r="S58" s="1278">
        <f ca="1" t="shared" si="0"/>
        <v>174</v>
      </c>
      <c r="T58" s="1247" t="s">
        <v>47</v>
      </c>
      <c r="U58" s="1057"/>
      <c r="V58" s="1257"/>
    </row>
    <row r="59" s="796" customFormat="1" ht="23.1" customHeight="1" spans="1:22">
      <c r="A59" s="1431">
        <v>6</v>
      </c>
      <c r="B59" s="1224" t="s">
        <v>39</v>
      </c>
      <c r="C59" s="1089" t="s">
        <v>397</v>
      </c>
      <c r="D59" s="1424" t="s">
        <v>7190</v>
      </c>
      <c r="E59" s="1383">
        <v>238400</v>
      </c>
      <c r="F59" s="55" t="s">
        <v>7345</v>
      </c>
      <c r="G59" s="171">
        <v>43731</v>
      </c>
      <c r="H59" s="1074">
        <v>43739</v>
      </c>
      <c r="I59" s="1297">
        <f ca="1" t="shared" si="1"/>
        <v>165</v>
      </c>
      <c r="J59" s="959" t="s">
        <v>7340</v>
      </c>
      <c r="K59" s="865"/>
      <c r="L59" s="1442">
        <v>43767</v>
      </c>
      <c r="M59" s="284"/>
      <c r="N59" s="1250" t="s">
        <v>7346</v>
      </c>
      <c r="O59" s="1248" t="s">
        <v>171</v>
      </c>
      <c r="P59" s="1249" t="s">
        <v>59</v>
      </c>
      <c r="Q59" s="447">
        <v>43702</v>
      </c>
      <c r="R59" s="121">
        <v>43732</v>
      </c>
      <c r="S59" s="1278">
        <f ca="1" t="shared" si="0"/>
        <v>172</v>
      </c>
      <c r="T59" s="1247" t="s">
        <v>106</v>
      </c>
      <c r="U59" s="1057" t="s">
        <v>2104</v>
      </c>
      <c r="V59" s="1257"/>
    </row>
    <row r="60" s="796" customFormat="1" ht="23.1" customHeight="1" spans="1:22">
      <c r="A60" s="1431">
        <v>2</v>
      </c>
      <c r="B60" s="1224" t="s">
        <v>39</v>
      </c>
      <c r="C60" s="1089" t="s">
        <v>374</v>
      </c>
      <c r="D60" s="1424" t="s">
        <v>455</v>
      </c>
      <c r="E60" s="1383">
        <v>218800</v>
      </c>
      <c r="F60" s="55" t="s">
        <v>7347</v>
      </c>
      <c r="G60" s="171">
        <v>43731</v>
      </c>
      <c r="H60" s="1074">
        <v>43739</v>
      </c>
      <c r="I60" s="1297">
        <f ca="1" t="shared" si="1"/>
        <v>165</v>
      </c>
      <c r="J60" s="959" t="s">
        <v>78</v>
      </c>
      <c r="K60" s="865"/>
      <c r="L60" s="1442">
        <v>43767</v>
      </c>
      <c r="M60" s="632"/>
      <c r="N60" s="354" t="s">
        <v>7348</v>
      </c>
      <c r="O60" s="70" t="s">
        <v>465</v>
      </c>
      <c r="P60" s="48" t="s">
        <v>89</v>
      </c>
      <c r="Q60" s="452">
        <v>43741</v>
      </c>
      <c r="R60" s="452">
        <v>43741</v>
      </c>
      <c r="S60" s="1278">
        <f ca="1" t="shared" si="0"/>
        <v>163</v>
      </c>
      <c r="T60" s="277" t="s">
        <v>106</v>
      </c>
      <c r="U60" s="1057" t="s">
        <v>2104</v>
      </c>
      <c r="V60" s="1257"/>
    </row>
    <row r="61" s="796" customFormat="1" ht="23.1" customHeight="1" spans="1:22">
      <c r="A61" s="1431">
        <v>3</v>
      </c>
      <c r="B61" s="1224" t="s">
        <v>39</v>
      </c>
      <c r="C61" s="1089" t="s">
        <v>374</v>
      </c>
      <c r="D61" s="1426" t="s">
        <v>7349</v>
      </c>
      <c r="E61" s="1229">
        <v>218800</v>
      </c>
      <c r="F61" s="1430" t="s">
        <v>7350</v>
      </c>
      <c r="G61" s="121">
        <v>43693</v>
      </c>
      <c r="H61" s="493">
        <v>43699</v>
      </c>
      <c r="I61" s="1278">
        <f ca="1" t="shared" si="1"/>
        <v>205</v>
      </c>
      <c r="J61" s="959" t="s">
        <v>377</v>
      </c>
      <c r="K61" s="865"/>
      <c r="L61" s="338">
        <v>43753</v>
      </c>
      <c r="M61" s="632"/>
      <c r="N61" s="52" t="s">
        <v>7351</v>
      </c>
      <c r="O61" s="52" t="s">
        <v>258</v>
      </c>
      <c r="P61" s="52" t="s">
        <v>59</v>
      </c>
      <c r="Q61" s="47">
        <v>43741</v>
      </c>
      <c r="R61" s="47">
        <v>43742</v>
      </c>
      <c r="S61" s="1278">
        <f ca="1" t="shared" si="0"/>
        <v>162</v>
      </c>
      <c r="T61" s="52" t="s">
        <v>47</v>
      </c>
      <c r="U61" s="1057"/>
      <c r="V61" s="1452"/>
    </row>
    <row r="62" s="796" customFormat="1" ht="23.1" customHeight="1" spans="1:22">
      <c r="A62" s="1431">
        <v>10</v>
      </c>
      <c r="B62" s="1224" t="s">
        <v>39</v>
      </c>
      <c r="C62" s="1089" t="s">
        <v>7352</v>
      </c>
      <c r="D62" s="1432" t="s">
        <v>7322</v>
      </c>
      <c r="E62" s="1383">
        <v>248600</v>
      </c>
      <c r="F62" s="55" t="s">
        <v>7353</v>
      </c>
      <c r="G62" s="171">
        <v>43731</v>
      </c>
      <c r="H62" s="1074">
        <v>43739</v>
      </c>
      <c r="I62" s="1297">
        <f ca="1" t="shared" si="1"/>
        <v>165</v>
      </c>
      <c r="J62" s="959" t="s">
        <v>7340</v>
      </c>
      <c r="K62" s="865"/>
      <c r="L62" s="338">
        <v>43753</v>
      </c>
      <c r="M62" s="284"/>
      <c r="N62" s="1443" t="s">
        <v>7354</v>
      </c>
      <c r="O62" s="1248" t="s">
        <v>17</v>
      </c>
      <c r="P62" s="1249" t="s">
        <v>46</v>
      </c>
      <c r="Q62" s="47">
        <v>43729</v>
      </c>
      <c r="R62" s="47">
        <v>43733</v>
      </c>
      <c r="S62" s="1278">
        <f ca="1" t="shared" si="0"/>
        <v>171</v>
      </c>
      <c r="T62" s="1453" t="s">
        <v>47</v>
      </c>
      <c r="U62" s="1057"/>
      <c r="V62" s="1257"/>
    </row>
    <row r="63" s="796" customFormat="1" ht="23.1" customHeight="1" spans="1:22">
      <c r="A63" s="1431">
        <v>1</v>
      </c>
      <c r="B63" s="1224" t="s">
        <v>39</v>
      </c>
      <c r="C63" s="1089" t="s">
        <v>374</v>
      </c>
      <c r="D63" s="1424" t="s">
        <v>7355</v>
      </c>
      <c r="E63" s="1383">
        <v>218800</v>
      </c>
      <c r="F63" s="55" t="s">
        <v>7356</v>
      </c>
      <c r="G63" s="171">
        <v>43722</v>
      </c>
      <c r="H63" s="1074">
        <v>43732</v>
      </c>
      <c r="I63" s="1297">
        <f ca="1" t="shared" si="1"/>
        <v>172</v>
      </c>
      <c r="J63" s="959" t="s">
        <v>377</v>
      </c>
      <c r="K63" s="865"/>
      <c r="L63" s="1442">
        <v>43797</v>
      </c>
      <c r="M63" s="632"/>
      <c r="N63" s="354" t="s">
        <v>7357</v>
      </c>
      <c r="O63" s="70" t="s">
        <v>258</v>
      </c>
      <c r="P63" s="48" t="s">
        <v>59</v>
      </c>
      <c r="Q63" s="452">
        <v>43751</v>
      </c>
      <c r="R63" s="452">
        <v>43751</v>
      </c>
      <c r="S63" s="1278">
        <f ca="1" t="shared" si="0"/>
        <v>153</v>
      </c>
      <c r="T63" s="277" t="s">
        <v>47</v>
      </c>
      <c r="U63" s="1057" t="s">
        <v>7358</v>
      </c>
      <c r="V63" s="1257"/>
    </row>
    <row r="64" s="796" customFormat="1" ht="23.1" customHeight="1" spans="1:22">
      <c r="A64" s="1431">
        <v>8</v>
      </c>
      <c r="B64" s="1224" t="s">
        <v>39</v>
      </c>
      <c r="C64" s="1089" t="s">
        <v>386</v>
      </c>
      <c r="D64" s="1424" t="s">
        <v>7238</v>
      </c>
      <c r="E64" s="1383">
        <v>236600</v>
      </c>
      <c r="F64" s="55" t="s">
        <v>7359</v>
      </c>
      <c r="G64" s="171">
        <v>43750</v>
      </c>
      <c r="H64" s="1074">
        <v>43754</v>
      </c>
      <c r="I64" s="1297">
        <f ca="1" t="shared" si="1"/>
        <v>150</v>
      </c>
      <c r="J64" s="959" t="s">
        <v>377</v>
      </c>
      <c r="K64" s="865"/>
      <c r="L64" s="1444">
        <v>43765</v>
      </c>
      <c r="M64" s="284"/>
      <c r="N64" s="1281" t="s">
        <v>7360</v>
      </c>
      <c r="O64" s="1282" t="s">
        <v>109</v>
      </c>
      <c r="P64" s="1283" t="s">
        <v>89</v>
      </c>
      <c r="Q64" s="447">
        <v>43756</v>
      </c>
      <c r="R64" s="121">
        <v>43757</v>
      </c>
      <c r="S64" s="1278">
        <f ca="1" t="shared" si="0"/>
        <v>147</v>
      </c>
      <c r="T64" s="1247" t="s">
        <v>47</v>
      </c>
      <c r="U64" s="1057"/>
      <c r="V64" s="1452"/>
    </row>
    <row r="65" s="796" customFormat="1" ht="23.1" customHeight="1" spans="1:22">
      <c r="A65" s="1431">
        <v>3</v>
      </c>
      <c r="B65" s="1224" t="s">
        <v>39</v>
      </c>
      <c r="C65" s="1089" t="s">
        <v>374</v>
      </c>
      <c r="D65" s="1426" t="s">
        <v>375</v>
      </c>
      <c r="E65" s="1385">
        <v>218800</v>
      </c>
      <c r="F65" s="43" t="s">
        <v>7361</v>
      </c>
      <c r="G65" s="121">
        <v>43726</v>
      </c>
      <c r="H65" s="493">
        <v>43730</v>
      </c>
      <c r="I65" s="1278">
        <f ca="1" t="shared" si="1"/>
        <v>174</v>
      </c>
      <c r="J65" s="959" t="s">
        <v>377</v>
      </c>
      <c r="K65" s="865"/>
      <c r="L65" s="1444">
        <v>43765</v>
      </c>
      <c r="M65" s="632"/>
      <c r="N65" s="1305" t="s">
        <v>7362</v>
      </c>
      <c r="O65" s="1286" t="s">
        <v>192</v>
      </c>
      <c r="P65" s="1287" t="s">
        <v>84</v>
      </c>
      <c r="Q65" s="447">
        <v>43760</v>
      </c>
      <c r="R65" s="121">
        <v>43762</v>
      </c>
      <c r="S65" s="1278">
        <f ca="1" t="shared" si="0"/>
        <v>142</v>
      </c>
      <c r="T65" s="1305" t="s">
        <v>106</v>
      </c>
      <c r="U65" s="1057"/>
      <c r="V65" s="1452"/>
    </row>
    <row r="66" s="796" customFormat="1" ht="23.1" customHeight="1" spans="1:22">
      <c r="A66" s="1431">
        <v>12</v>
      </c>
      <c r="B66" s="1224" t="s">
        <v>39</v>
      </c>
      <c r="C66" s="1089" t="s">
        <v>397</v>
      </c>
      <c r="D66" s="1424" t="s">
        <v>7325</v>
      </c>
      <c r="E66" s="1383">
        <v>238400</v>
      </c>
      <c r="F66" s="55" t="s">
        <v>7363</v>
      </c>
      <c r="G66" s="171">
        <v>43766</v>
      </c>
      <c r="H66" s="1074">
        <v>43771</v>
      </c>
      <c r="I66" s="1297">
        <f ca="1" t="shared" si="1"/>
        <v>133</v>
      </c>
      <c r="J66" s="959" t="s">
        <v>78</v>
      </c>
      <c r="K66" s="865"/>
      <c r="L66" s="338">
        <v>43797</v>
      </c>
      <c r="M66" s="284"/>
      <c r="N66" s="1305" t="s">
        <v>7364</v>
      </c>
      <c r="O66" s="1282" t="s">
        <v>17</v>
      </c>
      <c r="P66" s="1283" t="s">
        <v>46</v>
      </c>
      <c r="Q66" s="447">
        <v>43742</v>
      </c>
      <c r="R66" s="121">
        <v>43766</v>
      </c>
      <c r="S66" s="1278">
        <f ca="1" t="shared" si="0"/>
        <v>138</v>
      </c>
      <c r="T66" s="1305" t="s">
        <v>47</v>
      </c>
      <c r="U66" s="1057"/>
      <c r="V66" s="1452"/>
    </row>
    <row r="67" s="796" customFormat="1" ht="23.1" customHeight="1" spans="1:22">
      <c r="A67" s="1431">
        <v>2</v>
      </c>
      <c r="B67" s="1224" t="s">
        <v>39</v>
      </c>
      <c r="C67" s="1089" t="s">
        <v>374</v>
      </c>
      <c r="D67" s="1424" t="s">
        <v>455</v>
      </c>
      <c r="E67" s="1383">
        <v>218800</v>
      </c>
      <c r="F67" s="55" t="s">
        <v>7365</v>
      </c>
      <c r="G67" s="171">
        <v>43763</v>
      </c>
      <c r="H67" s="1074">
        <v>43766</v>
      </c>
      <c r="I67" s="1297">
        <f ca="1" t="shared" si="1"/>
        <v>138</v>
      </c>
      <c r="J67" s="959" t="s">
        <v>377</v>
      </c>
      <c r="K67" s="865"/>
      <c r="L67" s="1444">
        <v>43786</v>
      </c>
      <c r="M67" s="632"/>
      <c r="N67" s="327" t="s">
        <v>7366</v>
      </c>
      <c r="O67" s="81" t="s">
        <v>171</v>
      </c>
      <c r="P67" s="52" t="s">
        <v>59</v>
      </c>
      <c r="Q67" s="447">
        <v>43784</v>
      </c>
      <c r="R67" s="447">
        <v>43784</v>
      </c>
      <c r="S67" s="1278">
        <f ca="1">TODAY()-R67</f>
        <v>120</v>
      </c>
      <c r="T67" s="277" t="s">
        <v>47</v>
      </c>
      <c r="U67" s="1057"/>
      <c r="V67" s="1452"/>
    </row>
    <row r="68" s="796" customFormat="1" ht="23.1" customHeight="1" spans="1:22">
      <c r="A68" s="1431">
        <v>14</v>
      </c>
      <c r="B68" s="1224" t="s">
        <v>39</v>
      </c>
      <c r="C68" s="1089" t="s">
        <v>397</v>
      </c>
      <c r="D68" s="1424" t="s">
        <v>7367</v>
      </c>
      <c r="E68" s="1383">
        <v>238400</v>
      </c>
      <c r="F68" s="55" t="s">
        <v>7368</v>
      </c>
      <c r="G68" s="171">
        <v>43757</v>
      </c>
      <c r="H68" s="1074">
        <v>43764</v>
      </c>
      <c r="I68" s="1297">
        <f ca="1">TODAY()-H68</f>
        <v>140</v>
      </c>
      <c r="J68" s="959" t="s">
        <v>78</v>
      </c>
      <c r="K68" s="865"/>
      <c r="L68" s="338">
        <v>43797</v>
      </c>
      <c r="M68" s="284"/>
      <c r="N68" s="1285" t="s">
        <v>7369</v>
      </c>
      <c r="O68" s="1282" t="s">
        <v>6258</v>
      </c>
      <c r="P68" s="1283" t="s">
        <v>744</v>
      </c>
      <c r="Q68" s="447">
        <v>43769</v>
      </c>
      <c r="R68" s="121">
        <v>43781</v>
      </c>
      <c r="S68" s="1278">
        <f ca="1">TODAY()-R68</f>
        <v>123</v>
      </c>
      <c r="T68" s="1305" t="s">
        <v>106</v>
      </c>
      <c r="U68" s="1057"/>
      <c r="V68" s="1452"/>
    </row>
    <row r="69" s="796" customFormat="1" ht="23.1" customHeight="1" spans="1:22">
      <c r="A69" s="1431">
        <v>1</v>
      </c>
      <c r="B69" s="1224" t="s">
        <v>39</v>
      </c>
      <c r="C69" s="1089" t="s">
        <v>374</v>
      </c>
      <c r="D69" s="1424" t="s">
        <v>455</v>
      </c>
      <c r="E69" s="1383">
        <v>218800</v>
      </c>
      <c r="F69" s="55" t="s">
        <v>7370</v>
      </c>
      <c r="G69" s="171">
        <v>43750</v>
      </c>
      <c r="H69" s="1074">
        <v>43754</v>
      </c>
      <c r="I69" s="1297">
        <f ca="1">TODAY()-H69</f>
        <v>150</v>
      </c>
      <c r="J69" s="959" t="s">
        <v>377</v>
      </c>
      <c r="K69" s="865"/>
      <c r="L69" s="338">
        <v>43781</v>
      </c>
      <c r="M69" s="284"/>
      <c r="N69" s="1285" t="s">
        <v>4335</v>
      </c>
      <c r="O69" s="1282" t="s">
        <v>258</v>
      </c>
      <c r="P69" s="1283" t="s">
        <v>59</v>
      </c>
      <c r="Q69" s="447">
        <v>43766</v>
      </c>
      <c r="R69" s="121">
        <v>43767</v>
      </c>
      <c r="S69" s="1278">
        <f ca="1">TODAY()-R69</f>
        <v>137</v>
      </c>
      <c r="T69" s="1305" t="s">
        <v>473</v>
      </c>
      <c r="U69" s="1057"/>
      <c r="V69" s="1452"/>
    </row>
    <row r="70" s="796" customFormat="1" ht="23.1" customHeight="1" spans="1:22">
      <c r="A70" s="1431">
        <v>14</v>
      </c>
      <c r="B70" s="1224" t="s">
        <v>39</v>
      </c>
      <c r="C70" s="1089" t="s">
        <v>397</v>
      </c>
      <c r="D70" s="1454" t="s">
        <v>455</v>
      </c>
      <c r="E70" s="1383">
        <v>238400</v>
      </c>
      <c r="F70" s="55" t="s">
        <v>7371</v>
      </c>
      <c r="G70" s="171">
        <v>43781</v>
      </c>
      <c r="H70" s="1074">
        <v>43783</v>
      </c>
      <c r="I70" s="1278">
        <f ca="1">TODAY()-H70</f>
        <v>121</v>
      </c>
      <c r="J70" s="959" t="s">
        <v>78</v>
      </c>
      <c r="K70" s="865"/>
      <c r="L70" s="1455"/>
      <c r="M70" s="632"/>
      <c r="N70" s="1456" t="s">
        <v>7372</v>
      </c>
      <c r="O70" s="1286" t="s">
        <v>114</v>
      </c>
      <c r="P70" s="1287" t="s">
        <v>89</v>
      </c>
      <c r="Q70" s="447">
        <v>43794</v>
      </c>
      <c r="R70" s="121">
        <v>43794</v>
      </c>
      <c r="S70" s="1278">
        <f ca="1">TODAY()-R70</f>
        <v>110</v>
      </c>
      <c r="T70" s="1247" t="s">
        <v>47</v>
      </c>
      <c r="U70" s="1057"/>
      <c r="V70" s="1452"/>
    </row>
    <row r="71" s="796" customFormat="1" ht="23.1" customHeight="1" spans="1:22">
      <c r="A71" s="1431">
        <v>3</v>
      </c>
      <c r="B71" s="1224" t="s">
        <v>39</v>
      </c>
      <c r="C71" s="1089" t="s">
        <v>374</v>
      </c>
      <c r="D71" s="1454" t="s">
        <v>7316</v>
      </c>
      <c r="E71" s="1383">
        <v>218800</v>
      </c>
      <c r="F71" s="43" t="s">
        <v>7373</v>
      </c>
      <c r="G71" s="171">
        <v>43750</v>
      </c>
      <c r="H71" s="1074">
        <v>43754</v>
      </c>
      <c r="I71" s="1278">
        <f ca="1">TODAY()-H71</f>
        <v>150</v>
      </c>
      <c r="J71" s="959" t="s">
        <v>377</v>
      </c>
      <c r="K71" s="865" t="s">
        <v>141</v>
      </c>
      <c r="L71" s="1444">
        <v>43797</v>
      </c>
      <c r="M71" s="632"/>
      <c r="N71" s="1456" t="s">
        <v>7374</v>
      </c>
      <c r="O71" s="1286" t="s">
        <v>74</v>
      </c>
      <c r="P71" s="1287" t="s">
        <v>46</v>
      </c>
      <c r="Q71" s="447">
        <v>43779</v>
      </c>
      <c r="R71" s="121">
        <v>43781</v>
      </c>
      <c r="S71" s="1278">
        <f ca="1">TODAY()-R71</f>
        <v>123</v>
      </c>
      <c r="T71" s="1247" t="s">
        <v>47</v>
      </c>
      <c r="U71" s="1057"/>
      <c r="V71" s="1452"/>
    </row>
    <row r="72" s="19" customFormat="1" ht="15" customHeight="1" spans="2:27">
      <c r="B72" s="576"/>
      <c r="D72" s="457"/>
      <c r="F72" s="577"/>
      <c r="G72" s="457"/>
      <c r="H72" s="577"/>
      <c r="P72" s="592"/>
      <c r="Q72" s="600"/>
      <c r="R72" s="1403"/>
      <c r="V72" s="1404"/>
      <c r="W72" s="1404"/>
      <c r="X72" s="1404"/>
      <c r="Y72" s="1404"/>
      <c r="Z72" s="1404"/>
      <c r="AA72" s="1404"/>
    </row>
  </sheetData>
  <autoFilter ref="A2:AA71">
    <extLst/>
  </autoFilter>
  <mergeCells count="1">
    <mergeCell ref="A1:U1"/>
  </mergeCells>
  <conditionalFormatting sqref="F3">
    <cfRule type="duplicateValues" dxfId="0" priority="392"/>
  </conditionalFormatting>
  <conditionalFormatting sqref="I3">
    <cfRule type="cellIs" dxfId="1" priority="386" operator="greaterThan">
      <formula>180</formula>
    </cfRule>
    <cfRule type="cellIs" dxfId="1" priority="387" operator="greaterThan">
      <formula>260</formula>
    </cfRule>
    <cfRule type="cellIs" dxfId="1" priority="388" operator="greaterThan">
      <formula>330</formula>
    </cfRule>
  </conditionalFormatting>
  <conditionalFormatting sqref="F4">
    <cfRule type="duplicateValues" dxfId="0" priority="384"/>
    <cfRule type="duplicateValues" dxfId="0" priority="385"/>
  </conditionalFormatting>
  <conditionalFormatting sqref="I4">
    <cfRule type="cellIs" dxfId="1" priority="381" operator="greaterThan">
      <formula>180</formula>
    </cfRule>
    <cfRule type="cellIs" dxfId="1" priority="382" operator="greaterThan">
      <formula>260</formula>
    </cfRule>
    <cfRule type="cellIs" dxfId="1" priority="383" operator="greaterThan">
      <formula>330</formula>
    </cfRule>
  </conditionalFormatting>
  <conditionalFormatting sqref="F5">
    <cfRule type="duplicateValues" dxfId="0" priority="380"/>
  </conditionalFormatting>
  <conditionalFormatting sqref="I5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N5">
    <cfRule type="duplicateValues" dxfId="0" priority="379"/>
  </conditionalFormatting>
  <conditionalFormatting sqref="F6">
    <cfRule type="duplicateValues" dxfId="0" priority="375"/>
  </conditionalFormatting>
  <conditionalFormatting sqref="I6">
    <cfRule type="cellIs" dxfId="1" priority="371" operator="greaterThan">
      <formula>180</formula>
    </cfRule>
    <cfRule type="cellIs" dxfId="1" priority="372" operator="greaterThan">
      <formula>260</formula>
    </cfRule>
    <cfRule type="cellIs" dxfId="1" priority="373" operator="greaterThan">
      <formula>330</formula>
    </cfRule>
  </conditionalFormatting>
  <conditionalFormatting sqref="N6">
    <cfRule type="duplicateValues" dxfId="0" priority="374"/>
  </conditionalFormatting>
  <conditionalFormatting sqref="F7">
    <cfRule type="duplicateValues" dxfId="0" priority="370"/>
  </conditionalFormatting>
  <conditionalFormatting sqref="I7">
    <cfRule type="cellIs" dxfId="1" priority="366" operator="greaterThan">
      <formula>180</formula>
    </cfRule>
    <cfRule type="cellIs" dxfId="1" priority="367" operator="greaterThan">
      <formula>260</formula>
    </cfRule>
    <cfRule type="cellIs" dxfId="1" priority="368" operator="greaterThan">
      <formula>330</formula>
    </cfRule>
  </conditionalFormatting>
  <conditionalFormatting sqref="N7">
    <cfRule type="duplicateValues" dxfId="0" priority="369"/>
  </conditionalFormatting>
  <conditionalFormatting sqref="F8">
    <cfRule type="duplicateValues" dxfId="0" priority="362"/>
  </conditionalFormatting>
  <conditionalFormatting sqref="I8">
    <cfRule type="cellIs" dxfId="1" priority="363" operator="greaterThan">
      <formula>180</formula>
    </cfRule>
    <cfRule type="cellIs" dxfId="1" priority="364" operator="greaterThan">
      <formula>260</formula>
    </cfRule>
    <cfRule type="cellIs" dxfId="1" priority="365" operator="greaterThan">
      <formula>330</formula>
    </cfRule>
  </conditionalFormatting>
  <conditionalFormatting sqref="F9">
    <cfRule type="duplicateValues" dxfId="0" priority="361"/>
  </conditionalFormatting>
  <conditionalFormatting sqref="I9">
    <cfRule type="cellIs" dxfId="1" priority="357" operator="greaterThan">
      <formula>180</formula>
    </cfRule>
    <cfRule type="cellIs" dxfId="1" priority="358" operator="greaterThan">
      <formula>260</formula>
    </cfRule>
    <cfRule type="cellIs" dxfId="1" priority="359" operator="greaterThan">
      <formula>330</formula>
    </cfRule>
  </conditionalFormatting>
  <conditionalFormatting sqref="N9">
    <cfRule type="duplicateValues" dxfId="0" priority="360"/>
  </conditionalFormatting>
  <conditionalFormatting sqref="F10">
    <cfRule type="duplicateValues" dxfId="0" priority="353"/>
  </conditionalFormatting>
  <conditionalFormatting sqref="I10">
    <cfRule type="cellIs" dxfId="1" priority="354" operator="greaterThan">
      <formula>180</formula>
    </cfRule>
    <cfRule type="cellIs" dxfId="1" priority="355" operator="greaterThan">
      <formula>260</formula>
    </cfRule>
    <cfRule type="cellIs" dxfId="1" priority="356" operator="greaterThan">
      <formula>330</formula>
    </cfRule>
  </conditionalFormatting>
  <conditionalFormatting sqref="F11">
    <cfRule type="duplicateValues" dxfId="0" priority="348"/>
  </conditionalFormatting>
  <conditionalFormatting sqref="I11">
    <cfRule type="cellIs" dxfId="1" priority="349" operator="greaterThan">
      <formula>180</formula>
    </cfRule>
    <cfRule type="cellIs" dxfId="1" priority="350" operator="greaterThan">
      <formula>260</formula>
    </cfRule>
    <cfRule type="cellIs" dxfId="1" priority="351" operator="greaterThan">
      <formula>330</formula>
    </cfRule>
  </conditionalFormatting>
  <conditionalFormatting sqref="N11">
    <cfRule type="duplicateValues" dxfId="0" priority="352"/>
  </conditionalFormatting>
  <conditionalFormatting sqref="F12">
    <cfRule type="duplicateValues" dxfId="0" priority="347"/>
  </conditionalFormatting>
  <conditionalFormatting sqref="I12">
    <cfRule type="cellIs" dxfId="1" priority="343" operator="greaterThan">
      <formula>180</formula>
    </cfRule>
    <cfRule type="cellIs" dxfId="1" priority="344" operator="greaterThan">
      <formula>260</formula>
    </cfRule>
    <cfRule type="cellIs" dxfId="1" priority="345" operator="greaterThan">
      <formula>330</formula>
    </cfRule>
  </conditionalFormatting>
  <conditionalFormatting sqref="N12">
    <cfRule type="duplicateValues" dxfId="0" priority="346"/>
  </conditionalFormatting>
  <conditionalFormatting sqref="F13">
    <cfRule type="duplicateValues" dxfId="0" priority="342"/>
  </conditionalFormatting>
  <conditionalFormatting sqref="I13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N13">
    <cfRule type="duplicateValues" dxfId="0" priority="341"/>
  </conditionalFormatting>
  <conditionalFormatting sqref="F14">
    <cfRule type="duplicateValues" dxfId="0" priority="337"/>
  </conditionalFormatting>
  <conditionalFormatting sqref="I14">
    <cfRule type="cellIs" dxfId="1" priority="333" operator="greaterThan">
      <formula>180</formula>
    </cfRule>
    <cfRule type="cellIs" dxfId="1" priority="334" operator="greaterThan">
      <formula>260</formula>
    </cfRule>
    <cfRule type="cellIs" dxfId="1" priority="335" operator="greaterThan">
      <formula>330</formula>
    </cfRule>
  </conditionalFormatting>
  <conditionalFormatting sqref="N14">
    <cfRule type="duplicateValues" dxfId="0" priority="336"/>
  </conditionalFormatting>
  <conditionalFormatting sqref="F15">
    <cfRule type="duplicateValues" dxfId="0" priority="332"/>
  </conditionalFormatting>
  <conditionalFormatting sqref="I15">
    <cfRule type="cellIs" dxfId="1" priority="329" operator="greaterThan">
      <formula>180</formula>
    </cfRule>
    <cfRule type="cellIs" dxfId="1" priority="330" operator="greaterThan">
      <formula>260</formula>
    </cfRule>
    <cfRule type="cellIs" dxfId="1" priority="331" operator="greaterThan">
      <formula>330</formula>
    </cfRule>
  </conditionalFormatting>
  <conditionalFormatting sqref="N15">
    <cfRule type="duplicateValues" dxfId="0" priority="328"/>
  </conditionalFormatting>
  <conditionalFormatting sqref="F16">
    <cfRule type="duplicateValues" dxfId="0" priority="323"/>
  </conditionalFormatting>
  <conditionalFormatting sqref="I16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N16">
    <cfRule type="duplicateValues" dxfId="0" priority="324"/>
  </conditionalFormatting>
  <conditionalFormatting sqref="F17">
    <cfRule type="duplicateValues" dxfId="0" priority="322"/>
  </conditionalFormatting>
  <conditionalFormatting sqref="I17">
    <cfRule type="cellIs" dxfId="1" priority="319" operator="greaterThan">
      <formula>180</formula>
    </cfRule>
    <cfRule type="cellIs" dxfId="1" priority="320" operator="greaterThan">
      <formula>260</formula>
    </cfRule>
    <cfRule type="cellIs" dxfId="1" priority="321" operator="greaterThan">
      <formula>330</formula>
    </cfRule>
  </conditionalFormatting>
  <conditionalFormatting sqref="N17">
    <cfRule type="duplicateValues" dxfId="0" priority="318"/>
  </conditionalFormatting>
  <conditionalFormatting sqref="F18">
    <cfRule type="duplicateValues" dxfId="0" priority="313"/>
  </conditionalFormatting>
  <conditionalFormatting sqref="I18">
    <cfRule type="cellIs" dxfId="1" priority="314" operator="greaterThan">
      <formula>180</formula>
    </cfRule>
    <cfRule type="cellIs" dxfId="1" priority="315" operator="greaterThan">
      <formula>260</formula>
    </cfRule>
    <cfRule type="cellIs" dxfId="1" priority="316" operator="greaterThan">
      <formula>330</formula>
    </cfRule>
  </conditionalFormatting>
  <conditionalFormatting sqref="N18">
    <cfRule type="duplicateValues" dxfId="0" priority="317"/>
  </conditionalFormatting>
  <conditionalFormatting sqref="F19">
    <cfRule type="duplicateValues" dxfId="0" priority="308"/>
  </conditionalFormatting>
  <conditionalFormatting sqref="I19">
    <cfRule type="cellIs" dxfId="1" priority="310" operator="greaterThan">
      <formula>180</formula>
    </cfRule>
    <cfRule type="cellIs" dxfId="1" priority="311" operator="greaterThan">
      <formula>260</formula>
    </cfRule>
    <cfRule type="cellIs" dxfId="1" priority="312" operator="greaterThan">
      <formula>330</formula>
    </cfRule>
  </conditionalFormatting>
  <conditionalFormatting sqref="N19">
    <cfRule type="duplicateValues" dxfId="0" priority="309"/>
  </conditionalFormatting>
  <conditionalFormatting sqref="F20">
    <cfRule type="duplicateValues" dxfId="0" priority="302"/>
  </conditionalFormatting>
  <conditionalFormatting sqref="I20">
    <cfRule type="cellIs" dxfId="1" priority="305" operator="greaterThan">
      <formula>180</formula>
    </cfRule>
    <cfRule type="cellIs" dxfId="1" priority="306" operator="greaterThan">
      <formula>260</formula>
    </cfRule>
    <cfRule type="cellIs" dxfId="1" priority="307" operator="greaterThan">
      <formula>330</formula>
    </cfRule>
  </conditionalFormatting>
  <conditionalFormatting sqref="N20">
    <cfRule type="duplicateValues" dxfId="0" priority="304"/>
  </conditionalFormatting>
  <conditionalFormatting sqref="F21">
    <cfRule type="duplicateValues" dxfId="0" priority="297"/>
  </conditionalFormatting>
  <conditionalFormatting sqref="I21">
    <cfRule type="cellIs" dxfId="1" priority="299" operator="greaterThan">
      <formula>180</formula>
    </cfRule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N21">
    <cfRule type="duplicateValues" dxfId="0" priority="298"/>
  </conditionalFormatting>
  <conditionalFormatting sqref="F22">
    <cfRule type="duplicateValues" dxfId="0" priority="292"/>
  </conditionalFormatting>
  <conditionalFormatting sqref="I22">
    <cfRule type="cellIs" dxfId="1" priority="293" operator="greaterThan">
      <formula>180</formula>
    </cfRule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N22">
    <cfRule type="duplicateValues" dxfId="0" priority="296"/>
  </conditionalFormatting>
  <conditionalFormatting sqref="F23">
    <cfRule type="duplicateValues" dxfId="0" priority="287"/>
  </conditionalFormatting>
  <conditionalFormatting sqref="I23"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N23">
    <cfRule type="duplicateValues" dxfId="0" priority="288"/>
  </conditionalFormatting>
  <conditionalFormatting sqref="F24">
    <cfRule type="duplicateValues" dxfId="0" priority="282"/>
  </conditionalFormatting>
  <conditionalFormatting sqref="I24">
    <cfRule type="cellIs" dxfId="1" priority="283" operator="greaterThan">
      <formula>180</formula>
    </cfRule>
    <cfRule type="cellIs" dxfId="1" priority="284" operator="greaterThan">
      <formula>260</formula>
    </cfRule>
    <cfRule type="cellIs" dxfId="1" priority="285" operator="greaterThan">
      <formula>330</formula>
    </cfRule>
  </conditionalFormatting>
  <conditionalFormatting sqref="N24">
    <cfRule type="duplicateValues" dxfId="0" priority="286"/>
  </conditionalFormatting>
  <conditionalFormatting sqref="F25">
    <cfRule type="duplicateValues" dxfId="0" priority="277"/>
  </conditionalFormatting>
  <conditionalFormatting sqref="I25">
    <cfRule type="cellIs" dxfId="1" priority="278" operator="greaterThan">
      <formula>180</formula>
    </cfRule>
    <cfRule type="cellIs" dxfId="1" priority="279" operator="greaterThan">
      <formula>260</formula>
    </cfRule>
    <cfRule type="cellIs" dxfId="1" priority="280" operator="greaterThan">
      <formula>330</formula>
    </cfRule>
  </conditionalFormatting>
  <conditionalFormatting sqref="N25">
    <cfRule type="duplicateValues" dxfId="0" priority="281"/>
  </conditionalFormatting>
  <conditionalFormatting sqref="D26">
    <cfRule type="duplicateValues" dxfId="0" priority="271"/>
  </conditionalFormatting>
  <conditionalFormatting sqref="F26">
    <cfRule type="duplicateValues" dxfId="0" priority="272"/>
  </conditionalFormatting>
  <conditionalFormatting sqref="I26">
    <cfRule type="cellIs" dxfId="1" priority="273" operator="greaterThan">
      <formula>180</formula>
    </cfRule>
    <cfRule type="cellIs" dxfId="1" priority="274" operator="greaterThan">
      <formula>260</formula>
    </cfRule>
    <cfRule type="cellIs" dxfId="1" priority="275" operator="greaterThan">
      <formula>330</formula>
    </cfRule>
  </conditionalFormatting>
  <conditionalFormatting sqref="N26">
    <cfRule type="duplicateValues" dxfId="0" priority="276"/>
  </conditionalFormatting>
  <conditionalFormatting sqref="F27">
    <cfRule type="duplicateValues" dxfId="0" priority="270"/>
  </conditionalFormatting>
  <conditionalFormatting sqref="I27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D28">
    <cfRule type="duplicateValues" dxfId="0" priority="263"/>
  </conditionalFormatting>
  <conditionalFormatting sqref="F28">
    <cfRule type="duplicateValues" dxfId="0" priority="262"/>
  </conditionalFormatting>
  <conditionalFormatting sqref="I28">
    <cfRule type="cellIs" dxfId="1" priority="264" operator="greaterThan">
      <formula>180</formula>
    </cfRule>
    <cfRule type="cellIs" dxfId="1" priority="265" operator="greaterThan">
      <formula>260</formula>
    </cfRule>
    <cfRule type="cellIs" dxfId="1" priority="266" operator="greaterThan">
      <formula>330</formula>
    </cfRule>
  </conditionalFormatting>
  <conditionalFormatting sqref="D29">
    <cfRule type="duplicateValues" dxfId="0" priority="256"/>
  </conditionalFormatting>
  <conditionalFormatting sqref="F29">
    <cfRule type="duplicateValues" dxfId="0" priority="257"/>
  </conditionalFormatting>
  <conditionalFormatting sqref="I29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</conditionalFormatting>
  <conditionalFormatting sqref="N29">
    <cfRule type="duplicateValues" dxfId="0" priority="258"/>
  </conditionalFormatting>
  <conditionalFormatting sqref="F30">
    <cfRule type="duplicateValues" dxfId="0" priority="255"/>
  </conditionalFormatting>
  <conditionalFormatting sqref="I30">
    <cfRule type="cellIs" dxfId="1" priority="252" operator="greaterThan">
      <formula>180</formula>
    </cfRule>
    <cfRule type="cellIs" dxfId="1" priority="253" operator="greaterThan">
      <formula>260</formula>
    </cfRule>
    <cfRule type="cellIs" dxfId="1" priority="254" operator="greaterThan">
      <formula>330</formula>
    </cfRule>
  </conditionalFormatting>
  <conditionalFormatting sqref="D31">
    <cfRule type="duplicateValues" dxfId="0" priority="251"/>
  </conditionalFormatting>
  <conditionalFormatting sqref="F31">
    <cfRule type="duplicateValues" dxfId="0" priority="250"/>
  </conditionalFormatting>
  <conditionalFormatting sqref="I31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D32">
    <cfRule type="duplicateValues" dxfId="0" priority="237"/>
  </conditionalFormatting>
  <conditionalFormatting sqref="F32">
    <cfRule type="duplicateValues" dxfId="0" priority="236"/>
  </conditionalFormatting>
  <conditionalFormatting sqref="I32">
    <cfRule type="cellIs" dxfId="1" priority="238" operator="greaterThan">
      <formula>180</formula>
    </cfRule>
    <cfRule type="cellIs" dxfId="1" priority="239" operator="greaterThan">
      <formula>260</formula>
    </cfRule>
    <cfRule type="cellIs" dxfId="1" priority="240" operator="greaterThan">
      <formula>330</formula>
    </cfRule>
  </conditionalFormatting>
  <conditionalFormatting sqref="N32">
    <cfRule type="duplicateValues" dxfId="0" priority="241"/>
  </conditionalFormatting>
  <conditionalFormatting sqref="F33">
    <cfRule type="duplicateValues" dxfId="0" priority="232"/>
  </conditionalFormatting>
  <conditionalFormatting sqref="I33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D34">
    <cfRule type="duplicateValues" dxfId="0" priority="246"/>
  </conditionalFormatting>
  <conditionalFormatting sqref="F34">
    <cfRule type="duplicateValues" dxfId="0" priority="242"/>
  </conditionalFormatting>
  <conditionalFormatting sqref="I34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35">
    <cfRule type="duplicateValues" dxfId="0" priority="227"/>
  </conditionalFormatting>
  <conditionalFormatting sqref="I35">
    <cfRule type="cellIs" dxfId="1" priority="228" operator="greaterThan">
      <formula>180</formula>
    </cfRule>
    <cfRule type="cellIs" dxfId="1" priority="229" operator="greaterThan">
      <formula>260</formula>
    </cfRule>
    <cfRule type="cellIs" dxfId="1" priority="230" operator="greaterThan">
      <formula>330</formula>
    </cfRule>
  </conditionalFormatting>
  <conditionalFormatting sqref="N35">
    <cfRule type="duplicateValues" dxfId="0" priority="231"/>
  </conditionalFormatting>
  <conditionalFormatting sqref="D36">
    <cfRule type="duplicateValues" dxfId="0" priority="222"/>
  </conditionalFormatting>
  <conditionalFormatting sqref="F36">
    <cfRule type="duplicateValues" dxfId="0" priority="221"/>
  </conditionalFormatting>
  <conditionalFormatting sqref="I36">
    <cfRule type="cellIs" dxfId="1" priority="224" operator="greaterThan">
      <formula>180</formula>
    </cfRule>
    <cfRule type="cellIs" dxfId="1" priority="225" operator="greaterThan">
      <formula>260</formula>
    </cfRule>
    <cfRule type="cellIs" dxfId="1" priority="226" operator="greaterThan">
      <formula>330</formula>
    </cfRule>
  </conditionalFormatting>
  <conditionalFormatting sqref="N36">
    <cfRule type="duplicateValues" dxfId="0" priority="223"/>
  </conditionalFormatting>
  <conditionalFormatting sqref="D37">
    <cfRule type="duplicateValues" dxfId="0" priority="216"/>
  </conditionalFormatting>
  <conditionalFormatting sqref="F37">
    <cfRule type="duplicateValues" dxfId="0" priority="215"/>
  </conditionalFormatting>
  <conditionalFormatting sqref="I37">
    <cfRule type="cellIs" dxfId="1" priority="217" operator="greaterThan">
      <formula>180</formula>
    </cfRule>
    <cfRule type="cellIs" dxfId="1" priority="218" operator="greaterThan">
      <formula>260</formula>
    </cfRule>
    <cfRule type="cellIs" dxfId="1" priority="219" operator="greaterThan">
      <formula>330</formula>
    </cfRule>
  </conditionalFormatting>
  <conditionalFormatting sqref="N37">
    <cfRule type="duplicateValues" dxfId="0" priority="220"/>
  </conditionalFormatting>
  <conditionalFormatting sqref="D38">
    <cfRule type="duplicateValues" dxfId="0" priority="211"/>
  </conditionalFormatting>
  <conditionalFormatting sqref="F38">
    <cfRule type="duplicateValues" dxfId="3" priority="209"/>
    <cfRule type="duplicateValues" dxfId="0" priority="210"/>
  </conditionalFormatting>
  <conditionalFormatting sqref="I38">
    <cfRule type="cellIs" dxfId="1" priority="212" operator="greaterThan">
      <formula>180</formula>
    </cfRule>
    <cfRule type="cellIs" dxfId="1" priority="213" operator="greaterThan">
      <formula>260</formula>
    </cfRule>
    <cfRule type="cellIs" dxfId="1" priority="214" operator="greaterThan">
      <formula>330</formula>
    </cfRule>
  </conditionalFormatting>
  <conditionalFormatting sqref="D39">
    <cfRule type="duplicateValues" dxfId="0" priority="204"/>
  </conditionalFormatting>
  <conditionalFormatting sqref="F39">
    <cfRule type="duplicateValues" dxfId="3" priority="202"/>
    <cfRule type="duplicateValues" dxfId="0" priority="203"/>
  </conditionalFormatting>
  <conditionalFormatting sqref="I39">
    <cfRule type="cellIs" dxfId="1" priority="206" operator="greaterThan">
      <formula>180</formula>
    </cfRule>
    <cfRule type="cellIs" dxfId="1" priority="207" operator="greaterThan">
      <formula>260</formula>
    </cfRule>
    <cfRule type="cellIs" dxfId="1" priority="208" operator="greaterThan">
      <formula>330</formula>
    </cfRule>
  </conditionalFormatting>
  <conditionalFormatting sqref="N39">
    <cfRule type="duplicateValues" dxfId="0" priority="205"/>
  </conditionalFormatting>
  <conditionalFormatting sqref="F40">
    <cfRule type="duplicateValues" dxfId="3" priority="195"/>
    <cfRule type="duplicateValues" dxfId="3" priority="197"/>
    <cfRule type="duplicateValues" dxfId="3" priority="198"/>
  </conditionalFormatting>
  <conditionalFormatting sqref="I40">
    <cfRule type="cellIs" dxfId="1" priority="199" operator="greaterThan">
      <formula>180</formula>
    </cfRule>
    <cfRule type="cellIs" dxfId="1" priority="200" operator="greaterThan">
      <formula>260</formula>
    </cfRule>
    <cfRule type="cellIs" dxfId="1" priority="201" operator="greaterThan">
      <formula>330</formula>
    </cfRule>
  </conditionalFormatting>
  <conditionalFormatting sqref="N40">
    <cfRule type="duplicateValues" dxfId="0" priority="196"/>
  </conditionalFormatting>
  <conditionalFormatting sqref="F41">
    <cfRule type="duplicateValues" dxfId="0" priority="188"/>
  </conditionalFormatting>
  <conditionalFormatting sqref="I41">
    <cfRule type="cellIs" dxfId="1" priority="189" operator="greaterThan">
      <formula>180</formula>
    </cfRule>
    <cfRule type="cellIs" dxfId="1" priority="190" operator="greaterThan">
      <formula>260</formula>
    </cfRule>
    <cfRule type="cellIs" dxfId="1" priority="191" operator="greaterThan">
      <formula>330</formula>
    </cfRule>
  </conditionalFormatting>
  <conditionalFormatting sqref="I42">
    <cfRule type="cellIs" dxfId="1" priority="192" operator="greaterThan">
      <formula>180</formula>
    </cfRule>
    <cfRule type="cellIs" dxfId="1" priority="193" operator="greaterThan">
      <formula>260</formula>
    </cfRule>
    <cfRule type="cellIs" dxfId="1" priority="194" operator="greaterThan">
      <formula>330</formula>
    </cfRule>
  </conditionalFormatting>
  <conditionalFormatting sqref="F43">
    <cfRule type="duplicateValues" dxfId="3" priority="182"/>
    <cfRule type="duplicateValues" dxfId="0" priority="186"/>
  </conditionalFormatting>
  <conditionalFormatting sqref="I43">
    <cfRule type="cellIs" dxfId="1" priority="183" operator="greaterThan">
      <formula>180</formula>
    </cfRule>
    <cfRule type="cellIs" dxfId="1" priority="184" operator="greaterThan">
      <formula>260</formula>
    </cfRule>
    <cfRule type="cellIs" dxfId="1" priority="185" operator="greaterThan">
      <formula>330</formula>
    </cfRule>
  </conditionalFormatting>
  <conditionalFormatting sqref="N43">
    <cfRule type="duplicateValues" dxfId="0" priority="180"/>
  </conditionalFormatting>
  <conditionalFormatting sqref="O43">
    <cfRule type="duplicateValues" dxfId="0" priority="181"/>
  </conditionalFormatting>
  <conditionalFormatting sqref="F44">
    <cfRule type="duplicateValues" dxfId="3" priority="175"/>
    <cfRule type="duplicateValues" dxfId="0" priority="176"/>
  </conditionalFormatting>
  <conditionalFormatting sqref="I44">
    <cfRule type="cellIs" dxfId="1" priority="177" operator="greaterThan">
      <formula>180</formula>
    </cfRule>
    <cfRule type="cellIs" dxfId="1" priority="178" operator="greaterThan">
      <formula>260</formula>
    </cfRule>
    <cfRule type="cellIs" dxfId="1" priority="179" operator="greaterThan">
      <formula>330</formula>
    </cfRule>
  </conditionalFormatting>
  <conditionalFormatting sqref="N44">
    <cfRule type="duplicateValues" dxfId="3" priority="174"/>
  </conditionalFormatting>
  <conditionalFormatting sqref="F45">
    <cfRule type="duplicateValues" dxfId="3" priority="172"/>
    <cfRule type="duplicateValues" dxfId="0" priority="173"/>
  </conditionalFormatting>
  <conditionalFormatting sqref="I45">
    <cfRule type="cellIs" dxfId="1" priority="168" operator="greaterThan">
      <formula>180</formula>
    </cfRule>
    <cfRule type="cellIs" dxfId="1" priority="169" operator="greaterThan">
      <formula>260</formula>
    </cfRule>
    <cfRule type="cellIs" dxfId="1" priority="170" operator="greaterThan">
      <formula>330</formula>
    </cfRule>
  </conditionalFormatting>
  <conditionalFormatting sqref="N45">
    <cfRule type="duplicateValues" dxfId="3" priority="171"/>
  </conditionalFormatting>
  <conditionalFormatting sqref="F46">
    <cfRule type="duplicateValues" dxfId="3" priority="163"/>
    <cfRule type="duplicateValues" dxfId="0" priority="164"/>
  </conditionalFormatting>
  <conditionalFormatting sqref="I46">
    <cfRule type="cellIs" dxfId="1" priority="165" operator="greaterThan">
      <formula>180</formula>
    </cfRule>
    <cfRule type="cellIs" dxfId="1" priority="166" operator="greaterThan">
      <formula>260</formula>
    </cfRule>
    <cfRule type="cellIs" dxfId="1" priority="167" operator="greaterThan">
      <formula>330</formula>
    </cfRule>
  </conditionalFormatting>
  <conditionalFormatting sqref="N46">
    <cfRule type="duplicateValues" dxfId="3" priority="162"/>
  </conditionalFormatting>
  <conditionalFormatting sqref="F47">
    <cfRule type="duplicateValues" dxfId="3" priority="160"/>
    <cfRule type="duplicateValues" dxfId="0" priority="161"/>
  </conditionalFormatting>
  <conditionalFormatting sqref="I47">
    <cfRule type="cellIs" dxfId="1" priority="157" operator="greaterThan">
      <formula>180</formula>
    </cfRule>
    <cfRule type="cellIs" dxfId="1" priority="158" operator="greaterThan">
      <formula>260</formula>
    </cfRule>
    <cfRule type="cellIs" dxfId="1" priority="159" operator="greaterThan">
      <formula>330</formula>
    </cfRule>
  </conditionalFormatting>
  <conditionalFormatting sqref="N47">
    <cfRule type="duplicateValues" dxfId="3" priority="156"/>
  </conditionalFormatting>
  <conditionalFormatting sqref="F48">
    <cfRule type="duplicateValues" dxfId="3" priority="151"/>
    <cfRule type="duplicateValues" dxfId="0" priority="152"/>
  </conditionalFormatting>
  <conditionalFormatting sqref="I48">
    <cfRule type="cellIs" dxfId="1" priority="153" operator="greaterThan">
      <formula>180</formula>
    </cfRule>
    <cfRule type="cellIs" dxfId="1" priority="154" operator="greaterThan">
      <formula>260</formula>
    </cfRule>
    <cfRule type="cellIs" dxfId="1" priority="155" operator="greaterThan">
      <formula>330</formula>
    </cfRule>
  </conditionalFormatting>
  <conditionalFormatting sqref="N48">
    <cfRule type="duplicateValues" dxfId="3" priority="150"/>
  </conditionalFormatting>
  <conditionalFormatting sqref="F49">
    <cfRule type="duplicateValues" dxfId="3" priority="145"/>
    <cfRule type="duplicateValues" dxfId="0" priority="146"/>
  </conditionalFormatting>
  <conditionalFormatting sqref="I49">
    <cfRule type="cellIs" dxfId="1" priority="147" operator="greaterThan">
      <formula>180</formula>
    </cfRule>
    <cfRule type="cellIs" dxfId="1" priority="148" operator="greaterThan">
      <formula>260</formula>
    </cfRule>
    <cfRule type="cellIs" dxfId="1" priority="149" operator="greaterThan">
      <formula>330</formula>
    </cfRule>
  </conditionalFormatting>
  <conditionalFormatting sqref="N49">
    <cfRule type="duplicateValues" dxfId="3" priority="144"/>
  </conditionalFormatting>
  <conditionalFormatting sqref="F50">
    <cfRule type="duplicateValues" dxfId="3" priority="141"/>
    <cfRule type="duplicateValues" dxfId="0" priority="142"/>
  </conditionalFormatting>
  <conditionalFormatting sqref="I50">
    <cfRule type="cellIs" dxfId="1" priority="138" operator="greaterThan">
      <formula>180</formula>
    </cfRule>
    <cfRule type="cellIs" dxfId="1" priority="139" operator="greaterThan">
      <formula>260</formula>
    </cfRule>
    <cfRule type="cellIs" dxfId="1" priority="140" operator="greaterThan">
      <formula>330</formula>
    </cfRule>
  </conditionalFormatting>
  <conditionalFormatting sqref="N50">
    <cfRule type="duplicateValues" dxfId="0" priority="143"/>
  </conditionalFormatting>
  <conditionalFormatting sqref="F51">
    <cfRule type="duplicateValues" dxfId="3" priority="136"/>
    <cfRule type="duplicateValues" dxfId="0" priority="137"/>
  </conditionalFormatting>
  <conditionalFormatting sqref="I51">
    <cfRule type="cellIs" dxfId="1" priority="133" operator="greaterThan">
      <formula>180</formula>
    </cfRule>
    <cfRule type="cellIs" dxfId="1" priority="134" operator="greaterThan">
      <formula>260</formula>
    </cfRule>
    <cfRule type="cellIs" dxfId="1" priority="135" operator="greaterThan">
      <formula>330</formula>
    </cfRule>
  </conditionalFormatting>
  <conditionalFormatting sqref="N51">
    <cfRule type="duplicateValues" dxfId="3" priority="132"/>
  </conditionalFormatting>
  <conditionalFormatting sqref="F52">
    <cfRule type="duplicateValues" dxfId="3" priority="126"/>
    <cfRule type="duplicateValues" dxfId="0" priority="128"/>
  </conditionalFormatting>
  <conditionalFormatting sqref="I52">
    <cfRule type="cellIs" dxfId="1" priority="129" operator="greaterThan">
      <formula>180</formula>
    </cfRule>
    <cfRule type="cellIs" dxfId="1" priority="130" operator="greaterThan">
      <formula>260</formula>
    </cfRule>
    <cfRule type="cellIs" dxfId="1" priority="131" operator="greaterThan">
      <formula>330</formula>
    </cfRule>
  </conditionalFormatting>
  <conditionalFormatting sqref="N52">
    <cfRule type="duplicateValues" dxfId="0" priority="127"/>
  </conditionalFormatting>
  <conditionalFormatting sqref="F53">
    <cfRule type="duplicateValues" dxfId="3" priority="124"/>
    <cfRule type="duplicateValues" dxfId="0" priority="125"/>
  </conditionalFormatting>
  <conditionalFormatting sqref="I53">
    <cfRule type="cellIs" dxfId="1" priority="121" operator="greaterThan">
      <formula>180</formula>
    </cfRule>
    <cfRule type="cellIs" dxfId="1" priority="122" operator="greaterThan">
      <formula>260</formula>
    </cfRule>
    <cfRule type="cellIs" dxfId="1" priority="123" operator="greaterThan">
      <formula>330</formula>
    </cfRule>
  </conditionalFormatting>
  <conditionalFormatting sqref="F54">
    <cfRule type="duplicateValues" dxfId="3" priority="115"/>
    <cfRule type="duplicateValues" dxfId="3" priority="116"/>
    <cfRule type="duplicateValues" dxfId="3" priority="117"/>
  </conditionalFormatting>
  <conditionalFormatting sqref="I54">
    <cfRule type="cellIs" dxfId="1" priority="118" operator="greaterThan">
      <formula>180</formula>
    </cfRule>
    <cfRule type="cellIs" dxfId="1" priority="119" operator="greaterThan">
      <formula>260</formula>
    </cfRule>
    <cfRule type="cellIs" dxfId="1" priority="120" operator="greaterThan">
      <formula>330</formula>
    </cfRule>
  </conditionalFormatting>
  <conditionalFormatting sqref="N54">
    <cfRule type="duplicateValues" dxfId="0" priority="114"/>
  </conditionalFormatting>
  <conditionalFormatting sqref="F55">
    <cfRule type="duplicateValues" dxfId="3" priority="112"/>
    <cfRule type="duplicateValues" dxfId="0" priority="113"/>
  </conditionalFormatting>
  <conditionalFormatting sqref="I55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56">
    <cfRule type="duplicateValues" dxfId="3" priority="106"/>
    <cfRule type="duplicateValues" dxfId="0" priority="107"/>
  </conditionalFormatting>
  <conditionalFormatting sqref="I56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L56">
    <cfRule type="duplicateValues" dxfId="0" priority="108"/>
  </conditionalFormatting>
  <conditionalFormatting sqref="F57">
    <cfRule type="duplicateValues" dxfId="3" priority="101"/>
    <cfRule type="duplicateValues" dxfId="0" priority="102"/>
  </conditionalFormatting>
  <conditionalFormatting sqref="I57">
    <cfRule type="cellIs" dxfId="1" priority="98" operator="greaterThan">
      <formula>180</formula>
    </cfRule>
    <cfRule type="cellIs" dxfId="1" priority="99" operator="greaterThan">
      <formula>260</formula>
    </cfRule>
    <cfRule type="cellIs" dxfId="1" priority="100" operator="greaterThan">
      <formula>330</formula>
    </cfRule>
  </conditionalFormatting>
  <conditionalFormatting sqref="L57">
    <cfRule type="duplicateValues" dxfId="0" priority="97"/>
  </conditionalFormatting>
  <conditionalFormatting sqref="F58">
    <cfRule type="duplicateValues" dxfId="3" priority="92"/>
    <cfRule type="duplicateValues" dxfId="0" priority="93"/>
  </conditionalFormatting>
  <conditionalFormatting sqref="I58">
    <cfRule type="cellIs" dxfId="1" priority="94" operator="greaterThan">
      <formula>180</formula>
    </cfRule>
    <cfRule type="cellIs" dxfId="1" priority="95" operator="greaterThan">
      <formula>260</formula>
    </cfRule>
    <cfRule type="cellIs" dxfId="1" priority="96" operator="greaterThan">
      <formula>330</formula>
    </cfRule>
  </conditionalFormatting>
  <conditionalFormatting sqref="N58">
    <cfRule type="duplicateValues" dxfId="3" priority="91"/>
  </conditionalFormatting>
  <conditionalFormatting sqref="F59">
    <cfRule type="duplicateValues" dxfId="3" priority="86"/>
    <cfRule type="duplicateValues" dxfId="0" priority="87"/>
  </conditionalFormatting>
  <conditionalFormatting sqref="I59">
    <cfRule type="cellIs" dxfId="1" priority="88" operator="greaterThan">
      <formula>180</formula>
    </cfRule>
    <cfRule type="cellIs" dxfId="1" priority="89" operator="greaterThan">
      <formula>260</formula>
    </cfRule>
    <cfRule type="cellIs" dxfId="1" priority="90" operator="greaterThan">
      <formula>330</formula>
    </cfRule>
  </conditionalFormatting>
  <conditionalFormatting sqref="L59">
    <cfRule type="duplicateValues" dxfId="0" priority="44"/>
  </conditionalFormatting>
  <conditionalFormatting sqref="N59">
    <cfRule type="duplicateValues" dxfId="3" priority="85"/>
  </conditionalFormatting>
  <conditionalFormatting sqref="F60">
    <cfRule type="duplicateValues" dxfId="3" priority="82"/>
    <cfRule type="duplicateValues" dxfId="0" priority="83"/>
  </conditionalFormatting>
  <conditionalFormatting sqref="I60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L60">
    <cfRule type="duplicateValues" dxfId="0" priority="84"/>
  </conditionalFormatting>
  <conditionalFormatting sqref="N60">
    <cfRule type="duplicateValues" dxfId="0" priority="78"/>
  </conditionalFormatting>
  <conditionalFormatting sqref="F61">
    <cfRule type="duplicateValues" dxfId="3" priority="72"/>
    <cfRule type="duplicateValues" dxfId="3" priority="73"/>
    <cfRule type="duplicateValues" dxfId="3" priority="74"/>
  </conditionalFormatting>
  <conditionalFormatting sqref="I61">
    <cfRule type="cellIs" dxfId="1" priority="75" operator="greaterThan">
      <formula>180</formula>
    </cfRule>
    <cfRule type="cellIs" dxfId="1" priority="76" operator="greaterThan">
      <formula>260</formula>
    </cfRule>
    <cfRule type="cellIs" dxfId="1" priority="77" operator="greaterThan">
      <formula>330</formula>
    </cfRule>
  </conditionalFormatting>
  <conditionalFormatting sqref="F62">
    <cfRule type="duplicateValues" dxfId="3" priority="67"/>
    <cfRule type="duplicateValues" dxfId="0" priority="68"/>
  </conditionalFormatting>
  <conditionalFormatting sqref="I62">
    <cfRule type="cellIs" dxfId="1" priority="69" operator="greaterThan">
      <formula>180</formula>
    </cfRule>
    <cfRule type="cellIs" dxfId="1" priority="70" operator="greaterThan">
      <formula>260</formula>
    </cfRule>
    <cfRule type="cellIs" dxfId="1" priority="71" operator="greaterThan">
      <formula>330</formula>
    </cfRule>
  </conditionalFormatting>
  <conditionalFormatting sqref="N62">
    <cfRule type="duplicateValues" dxfId="3" priority="66"/>
  </conditionalFormatting>
  <conditionalFormatting sqref="F63">
    <cfRule type="duplicateValues" dxfId="3" priority="63"/>
    <cfRule type="duplicateValues" dxfId="0" priority="64"/>
  </conditionalFormatting>
  <conditionalFormatting sqref="I63">
    <cfRule type="cellIs" dxfId="1" priority="60" operator="greaterThan">
      <formula>180</formula>
    </cfRule>
    <cfRule type="cellIs" dxfId="1" priority="61" operator="greaterThan">
      <formula>260</formula>
    </cfRule>
    <cfRule type="cellIs" dxfId="1" priority="62" operator="greaterThan">
      <formula>330</formula>
    </cfRule>
  </conditionalFormatting>
  <conditionalFormatting sqref="L63">
    <cfRule type="duplicateValues" dxfId="0" priority="65"/>
  </conditionalFormatting>
  <conditionalFormatting sqref="N63">
    <cfRule type="duplicateValues" dxfId="0" priority="59"/>
  </conditionalFormatting>
  <conditionalFormatting sqref="F64">
    <cfRule type="duplicateValues" dxfId="3" priority="54"/>
    <cfRule type="duplicateValues" dxfId="0" priority="55"/>
  </conditionalFormatting>
  <conditionalFormatting sqref="I64">
    <cfRule type="cellIs" dxfId="1" priority="56" operator="greaterThan">
      <formula>180</formula>
    </cfRule>
    <cfRule type="cellIs" dxfId="1" priority="57" operator="greaterThan">
      <formula>260</formula>
    </cfRule>
    <cfRule type="cellIs" dxfId="1" priority="58" operator="greaterThan">
      <formula>330</formula>
    </cfRule>
  </conditionalFormatting>
  <conditionalFormatting sqref="L64">
    <cfRule type="duplicateValues" dxfId="0" priority="45"/>
  </conditionalFormatting>
  <conditionalFormatting sqref="N64">
    <cfRule type="duplicateValues" dxfId="3" priority="53"/>
  </conditionalFormatting>
  <conditionalFormatting sqref="F65">
    <cfRule type="duplicateValues" dxfId="3" priority="47"/>
    <cfRule type="duplicateValues" dxfId="0" priority="48"/>
  </conditionalFormatting>
  <conditionalFormatting sqref="I65">
    <cfRule type="cellIs" dxfId="1" priority="50" operator="greaterThan">
      <formula>180</formula>
    </cfRule>
    <cfRule type="cellIs" dxfId="1" priority="51" operator="greaterThan">
      <formula>260</formula>
    </cfRule>
    <cfRule type="cellIs" dxfId="1" priority="52" operator="greaterThan">
      <formula>330</formula>
    </cfRule>
  </conditionalFormatting>
  <conditionalFormatting sqref="L65">
    <cfRule type="duplicateValues" dxfId="0" priority="49"/>
  </conditionalFormatting>
  <conditionalFormatting sqref="N65">
    <cfRule type="duplicateValues" dxfId="3" priority="46"/>
  </conditionalFormatting>
  <conditionalFormatting sqref="F66">
    <cfRule type="duplicateValues" dxfId="3" priority="42"/>
    <cfRule type="duplicateValues" dxfId="0" priority="43"/>
  </conditionalFormatting>
  <conditionalFormatting sqref="I66">
    <cfRule type="cellIs" dxfId="1" priority="39" operator="greaterThan">
      <formula>180</formula>
    </cfRule>
    <cfRule type="cellIs" dxfId="1" priority="40" operator="greaterThan">
      <formula>260</formula>
    </cfRule>
    <cfRule type="cellIs" dxfId="1" priority="41" operator="greaterThan">
      <formula>330</formula>
    </cfRule>
  </conditionalFormatting>
  <conditionalFormatting sqref="N66">
    <cfRule type="duplicateValues" dxfId="3" priority="38"/>
  </conditionalFormatting>
  <conditionalFormatting sqref="F67">
    <cfRule type="duplicateValues" dxfId="3" priority="34"/>
    <cfRule type="duplicateValues" dxfId="0" priority="35"/>
  </conditionalFormatting>
  <conditionalFormatting sqref="I67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L67">
    <cfRule type="duplicateValues" dxfId="0" priority="37"/>
  </conditionalFormatting>
  <conditionalFormatting sqref="N67">
    <cfRule type="duplicateValues" dxfId="0" priority="36"/>
  </conditionalFormatting>
  <conditionalFormatting sqref="F68">
    <cfRule type="duplicateValues" dxfId="3" priority="29"/>
    <cfRule type="duplicateValues" dxfId="0" priority="30"/>
  </conditionalFormatting>
  <conditionalFormatting sqref="I68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N68">
    <cfRule type="duplicateValues" dxfId="3" priority="28"/>
  </conditionalFormatting>
  <conditionalFormatting sqref="F69">
    <cfRule type="duplicateValues" dxfId="0" priority="17"/>
    <cfRule type="duplicateValues" dxfId="3" priority="16"/>
  </conditionalFormatting>
  <conditionalFormatting sqref="I69">
    <cfRule type="cellIs" dxfId="1" priority="14" operator="greaterThan">
      <formula>330</formula>
    </cfRule>
    <cfRule type="cellIs" dxfId="1" priority="13" operator="greaterThan">
      <formula>260</formula>
    </cfRule>
    <cfRule type="cellIs" dxfId="1" priority="12" operator="greaterThan">
      <formula>180</formula>
    </cfRule>
  </conditionalFormatting>
  <conditionalFormatting sqref="N69">
    <cfRule type="duplicateValues" dxfId="3" priority="15"/>
  </conditionalFormatting>
  <conditionalFormatting sqref="F70">
    <cfRule type="duplicateValues" dxfId="3" priority="6"/>
    <cfRule type="duplicateValues" dxfId="0" priority="7"/>
  </conditionalFormatting>
  <conditionalFormatting sqref="I70">
    <cfRule type="cellIs" dxfId="1" priority="8" operator="greaterThan">
      <formula>180</formula>
    </cfRule>
    <cfRule type="cellIs" dxfId="1" priority="9" operator="greaterThan">
      <formula>260</formula>
    </cfRule>
    <cfRule type="cellIs" dxfId="1" priority="10" operator="greaterThan">
      <formula>330</formula>
    </cfRule>
  </conditionalFormatting>
  <conditionalFormatting sqref="L70">
    <cfRule type="duplicateValues" dxfId="0" priority="11"/>
  </conditionalFormatting>
  <conditionalFormatting sqref="F71">
    <cfRule type="duplicateValues" dxfId="3" priority="1"/>
    <cfRule type="duplicateValues" dxfId="0" priority="2"/>
  </conditionalFormatting>
  <conditionalFormatting sqref="I71">
    <cfRule type="cellIs" dxfId="1" priority="3" operator="greaterThan">
      <formula>180</formula>
    </cfRule>
    <cfRule type="cellIs" dxfId="1" priority="4" operator="greaterThan">
      <formula>260</formula>
    </cfRule>
    <cfRule type="cellIs" dxfId="1" priority="5" operator="greaterThan">
      <formula>330</formula>
    </cfRule>
  </conditionalFormatting>
  <conditionalFormatting sqref="F41:F42">
    <cfRule type="duplicateValues" dxfId="3" priority="187"/>
  </conditionalFormatting>
  <conditionalFormatting sqref="I1 I73:I65569">
    <cfRule type="cellIs" dxfId="1" priority="389" operator="greaterThan">
      <formula>180</formula>
    </cfRule>
    <cfRule type="cellIs" dxfId="1" priority="390" operator="greaterThan">
      <formula>260</formula>
    </cfRule>
    <cfRule type="cellIs" dxfId="1" priority="391" operator="greaterThan">
      <formula>330</formula>
    </cfRule>
  </conditionalFormatting>
  <conditionalFormatting sqref="D20 H20">
    <cfRule type="duplicateValues" dxfId="0" priority="303"/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37"/>
  <sheetViews>
    <sheetView topLeftCell="A430" workbookViewId="0">
      <selection activeCell="I438" sqref="I438"/>
    </sheetView>
  </sheetViews>
  <sheetFormatPr defaultColWidth="9" defaultRowHeight="14.25"/>
  <cols>
    <col min="1" max="1" width="4" style="1308" customWidth="1"/>
    <col min="2" max="2" width="5" style="1309" customWidth="1"/>
    <col min="3" max="3" width="26.25" style="1310" customWidth="1"/>
    <col min="4" max="4" width="21.375" style="23" customWidth="1"/>
    <col min="5" max="5" width="6.25" style="23" customWidth="1"/>
    <col min="6" max="6" width="17.125" style="24" customWidth="1"/>
    <col min="7" max="7" width="6.875" style="23" customWidth="1"/>
    <col min="8" max="8" width="8.75" style="24" customWidth="1"/>
    <col min="9" max="9" width="5.875" style="1310" customWidth="1"/>
    <col min="10" max="10" width="10" style="1311" customWidth="1"/>
    <col min="11" max="11" width="10.5" style="1310" customWidth="1"/>
    <col min="12" max="12" width="8.75" style="1310" customWidth="1"/>
    <col min="13" max="13" width="9" style="1310"/>
    <col min="14" max="14" width="20.375" style="1310" customWidth="1"/>
    <col min="15" max="15" width="7.75" style="1310" customWidth="1"/>
    <col min="16" max="16" width="7.75" style="1312" customWidth="1"/>
    <col min="17" max="17" width="8.25" style="1313" customWidth="1"/>
    <col min="18" max="18" width="6.625" style="1314" customWidth="1"/>
    <col min="19" max="21" width="9" style="1310"/>
    <col min="22" max="27" width="9" style="1315"/>
    <col min="28" max="256" width="9" style="1310"/>
    <col min="257" max="257" width="4" style="1310" customWidth="1"/>
    <col min="258" max="258" width="5" style="1310" customWidth="1"/>
    <col min="259" max="259" width="26.25" style="1310" customWidth="1"/>
    <col min="260" max="260" width="21.375" style="1310" customWidth="1"/>
    <col min="261" max="261" width="6.25" style="1310" customWidth="1"/>
    <col min="262" max="262" width="17.125" style="1310" customWidth="1"/>
    <col min="263" max="263" width="6.875" style="1310" customWidth="1"/>
    <col min="264" max="264" width="8.75" style="1310" customWidth="1"/>
    <col min="265" max="265" width="5.875" style="1310" customWidth="1"/>
    <col min="266" max="266" width="10" style="1310" customWidth="1"/>
    <col min="267" max="267" width="10.5" style="1310" customWidth="1"/>
    <col min="268" max="268" width="8.75" style="1310" customWidth="1"/>
    <col min="269" max="269" width="9" style="1310"/>
    <col min="270" max="270" width="20.375" style="1310" customWidth="1"/>
    <col min="271" max="272" width="7.75" style="1310" customWidth="1"/>
    <col min="273" max="273" width="8.25" style="1310" customWidth="1"/>
    <col min="274" max="274" width="6.625" style="1310" customWidth="1"/>
    <col min="275" max="512" width="9" style="1310"/>
    <col min="513" max="513" width="4" style="1310" customWidth="1"/>
    <col min="514" max="514" width="5" style="1310" customWidth="1"/>
    <col min="515" max="515" width="26.25" style="1310" customWidth="1"/>
    <col min="516" max="516" width="21.375" style="1310" customWidth="1"/>
    <col min="517" max="517" width="6.25" style="1310" customWidth="1"/>
    <col min="518" max="518" width="17.125" style="1310" customWidth="1"/>
    <col min="519" max="519" width="6.875" style="1310" customWidth="1"/>
    <col min="520" max="520" width="8.75" style="1310" customWidth="1"/>
    <col min="521" max="521" width="5.875" style="1310" customWidth="1"/>
    <col min="522" max="522" width="10" style="1310" customWidth="1"/>
    <col min="523" max="523" width="10.5" style="1310" customWidth="1"/>
    <col min="524" max="524" width="8.75" style="1310" customWidth="1"/>
    <col min="525" max="525" width="9" style="1310"/>
    <col min="526" max="526" width="20.375" style="1310" customWidth="1"/>
    <col min="527" max="528" width="7.75" style="1310" customWidth="1"/>
    <col min="529" max="529" width="8.25" style="1310" customWidth="1"/>
    <col min="530" max="530" width="6.625" style="1310" customWidth="1"/>
    <col min="531" max="768" width="9" style="1310"/>
    <col min="769" max="769" width="4" style="1310" customWidth="1"/>
    <col min="770" max="770" width="5" style="1310" customWidth="1"/>
    <col min="771" max="771" width="26.25" style="1310" customWidth="1"/>
    <col min="772" max="772" width="21.375" style="1310" customWidth="1"/>
    <col min="773" max="773" width="6.25" style="1310" customWidth="1"/>
    <col min="774" max="774" width="17.125" style="1310" customWidth="1"/>
    <col min="775" max="775" width="6.875" style="1310" customWidth="1"/>
    <col min="776" max="776" width="8.75" style="1310" customWidth="1"/>
    <col min="777" max="777" width="5.875" style="1310" customWidth="1"/>
    <col min="778" max="778" width="10" style="1310" customWidth="1"/>
    <col min="779" max="779" width="10.5" style="1310" customWidth="1"/>
    <col min="780" max="780" width="8.75" style="1310" customWidth="1"/>
    <col min="781" max="781" width="9" style="1310"/>
    <col min="782" max="782" width="20.375" style="1310" customWidth="1"/>
    <col min="783" max="784" width="7.75" style="1310" customWidth="1"/>
    <col min="785" max="785" width="8.25" style="1310" customWidth="1"/>
    <col min="786" max="786" width="6.625" style="1310" customWidth="1"/>
    <col min="787" max="1024" width="9" style="1310"/>
    <col min="1025" max="1025" width="4" style="1310" customWidth="1"/>
    <col min="1026" max="1026" width="5" style="1310" customWidth="1"/>
    <col min="1027" max="1027" width="26.25" style="1310" customWidth="1"/>
    <col min="1028" max="1028" width="21.375" style="1310" customWidth="1"/>
    <col min="1029" max="1029" width="6.25" style="1310" customWidth="1"/>
    <col min="1030" max="1030" width="17.125" style="1310" customWidth="1"/>
    <col min="1031" max="1031" width="6.875" style="1310" customWidth="1"/>
    <col min="1032" max="1032" width="8.75" style="1310" customWidth="1"/>
    <col min="1033" max="1033" width="5.875" style="1310" customWidth="1"/>
    <col min="1034" max="1034" width="10" style="1310" customWidth="1"/>
    <col min="1035" max="1035" width="10.5" style="1310" customWidth="1"/>
    <col min="1036" max="1036" width="8.75" style="1310" customWidth="1"/>
    <col min="1037" max="1037" width="9" style="1310"/>
    <col min="1038" max="1038" width="20.375" style="1310" customWidth="1"/>
    <col min="1039" max="1040" width="7.75" style="1310" customWidth="1"/>
    <col min="1041" max="1041" width="8.25" style="1310" customWidth="1"/>
    <col min="1042" max="1042" width="6.625" style="1310" customWidth="1"/>
    <col min="1043" max="1280" width="9" style="1310"/>
    <col min="1281" max="1281" width="4" style="1310" customWidth="1"/>
    <col min="1282" max="1282" width="5" style="1310" customWidth="1"/>
    <col min="1283" max="1283" width="26.25" style="1310" customWidth="1"/>
    <col min="1284" max="1284" width="21.375" style="1310" customWidth="1"/>
    <col min="1285" max="1285" width="6.25" style="1310" customWidth="1"/>
    <col min="1286" max="1286" width="17.125" style="1310" customWidth="1"/>
    <col min="1287" max="1287" width="6.875" style="1310" customWidth="1"/>
    <col min="1288" max="1288" width="8.75" style="1310" customWidth="1"/>
    <col min="1289" max="1289" width="5.875" style="1310" customWidth="1"/>
    <col min="1290" max="1290" width="10" style="1310" customWidth="1"/>
    <col min="1291" max="1291" width="10.5" style="1310" customWidth="1"/>
    <col min="1292" max="1292" width="8.75" style="1310" customWidth="1"/>
    <col min="1293" max="1293" width="9" style="1310"/>
    <col min="1294" max="1294" width="20.375" style="1310" customWidth="1"/>
    <col min="1295" max="1296" width="7.75" style="1310" customWidth="1"/>
    <col min="1297" max="1297" width="8.25" style="1310" customWidth="1"/>
    <col min="1298" max="1298" width="6.625" style="1310" customWidth="1"/>
    <col min="1299" max="1536" width="9" style="1310"/>
    <col min="1537" max="1537" width="4" style="1310" customWidth="1"/>
    <col min="1538" max="1538" width="5" style="1310" customWidth="1"/>
    <col min="1539" max="1539" width="26.25" style="1310" customWidth="1"/>
    <col min="1540" max="1540" width="21.375" style="1310" customWidth="1"/>
    <col min="1541" max="1541" width="6.25" style="1310" customWidth="1"/>
    <col min="1542" max="1542" width="17.125" style="1310" customWidth="1"/>
    <col min="1543" max="1543" width="6.875" style="1310" customWidth="1"/>
    <col min="1544" max="1544" width="8.75" style="1310" customWidth="1"/>
    <col min="1545" max="1545" width="5.875" style="1310" customWidth="1"/>
    <col min="1546" max="1546" width="10" style="1310" customWidth="1"/>
    <col min="1547" max="1547" width="10.5" style="1310" customWidth="1"/>
    <col min="1548" max="1548" width="8.75" style="1310" customWidth="1"/>
    <col min="1549" max="1549" width="9" style="1310"/>
    <col min="1550" max="1550" width="20.375" style="1310" customWidth="1"/>
    <col min="1551" max="1552" width="7.75" style="1310" customWidth="1"/>
    <col min="1553" max="1553" width="8.25" style="1310" customWidth="1"/>
    <col min="1554" max="1554" width="6.625" style="1310" customWidth="1"/>
    <col min="1555" max="1792" width="9" style="1310"/>
    <col min="1793" max="1793" width="4" style="1310" customWidth="1"/>
    <col min="1794" max="1794" width="5" style="1310" customWidth="1"/>
    <col min="1795" max="1795" width="26.25" style="1310" customWidth="1"/>
    <col min="1796" max="1796" width="21.375" style="1310" customWidth="1"/>
    <col min="1797" max="1797" width="6.25" style="1310" customWidth="1"/>
    <col min="1798" max="1798" width="17.125" style="1310" customWidth="1"/>
    <col min="1799" max="1799" width="6.875" style="1310" customWidth="1"/>
    <col min="1800" max="1800" width="8.75" style="1310" customWidth="1"/>
    <col min="1801" max="1801" width="5.875" style="1310" customWidth="1"/>
    <col min="1802" max="1802" width="10" style="1310" customWidth="1"/>
    <col min="1803" max="1803" width="10.5" style="1310" customWidth="1"/>
    <col min="1804" max="1804" width="8.75" style="1310" customWidth="1"/>
    <col min="1805" max="1805" width="9" style="1310"/>
    <col min="1806" max="1806" width="20.375" style="1310" customWidth="1"/>
    <col min="1807" max="1808" width="7.75" style="1310" customWidth="1"/>
    <col min="1809" max="1809" width="8.25" style="1310" customWidth="1"/>
    <col min="1810" max="1810" width="6.625" style="1310" customWidth="1"/>
    <col min="1811" max="2048" width="9" style="1310"/>
    <col min="2049" max="2049" width="4" style="1310" customWidth="1"/>
    <col min="2050" max="2050" width="5" style="1310" customWidth="1"/>
    <col min="2051" max="2051" width="26.25" style="1310" customWidth="1"/>
    <col min="2052" max="2052" width="21.375" style="1310" customWidth="1"/>
    <col min="2053" max="2053" width="6.25" style="1310" customWidth="1"/>
    <col min="2054" max="2054" width="17.125" style="1310" customWidth="1"/>
    <col min="2055" max="2055" width="6.875" style="1310" customWidth="1"/>
    <col min="2056" max="2056" width="8.75" style="1310" customWidth="1"/>
    <col min="2057" max="2057" width="5.875" style="1310" customWidth="1"/>
    <col min="2058" max="2058" width="10" style="1310" customWidth="1"/>
    <col min="2059" max="2059" width="10.5" style="1310" customWidth="1"/>
    <col min="2060" max="2060" width="8.75" style="1310" customWidth="1"/>
    <col min="2061" max="2061" width="9" style="1310"/>
    <col min="2062" max="2062" width="20.375" style="1310" customWidth="1"/>
    <col min="2063" max="2064" width="7.75" style="1310" customWidth="1"/>
    <col min="2065" max="2065" width="8.25" style="1310" customWidth="1"/>
    <col min="2066" max="2066" width="6.625" style="1310" customWidth="1"/>
    <col min="2067" max="2304" width="9" style="1310"/>
    <col min="2305" max="2305" width="4" style="1310" customWidth="1"/>
    <col min="2306" max="2306" width="5" style="1310" customWidth="1"/>
    <col min="2307" max="2307" width="26.25" style="1310" customWidth="1"/>
    <col min="2308" max="2308" width="21.375" style="1310" customWidth="1"/>
    <col min="2309" max="2309" width="6.25" style="1310" customWidth="1"/>
    <col min="2310" max="2310" width="17.125" style="1310" customWidth="1"/>
    <col min="2311" max="2311" width="6.875" style="1310" customWidth="1"/>
    <col min="2312" max="2312" width="8.75" style="1310" customWidth="1"/>
    <col min="2313" max="2313" width="5.875" style="1310" customWidth="1"/>
    <col min="2314" max="2314" width="10" style="1310" customWidth="1"/>
    <col min="2315" max="2315" width="10.5" style="1310" customWidth="1"/>
    <col min="2316" max="2316" width="8.75" style="1310" customWidth="1"/>
    <col min="2317" max="2317" width="9" style="1310"/>
    <col min="2318" max="2318" width="20.375" style="1310" customWidth="1"/>
    <col min="2319" max="2320" width="7.75" style="1310" customWidth="1"/>
    <col min="2321" max="2321" width="8.25" style="1310" customWidth="1"/>
    <col min="2322" max="2322" width="6.625" style="1310" customWidth="1"/>
    <col min="2323" max="2560" width="9" style="1310"/>
    <col min="2561" max="2561" width="4" style="1310" customWidth="1"/>
    <col min="2562" max="2562" width="5" style="1310" customWidth="1"/>
    <col min="2563" max="2563" width="26.25" style="1310" customWidth="1"/>
    <col min="2564" max="2564" width="21.375" style="1310" customWidth="1"/>
    <col min="2565" max="2565" width="6.25" style="1310" customWidth="1"/>
    <col min="2566" max="2566" width="17.125" style="1310" customWidth="1"/>
    <col min="2567" max="2567" width="6.875" style="1310" customWidth="1"/>
    <col min="2568" max="2568" width="8.75" style="1310" customWidth="1"/>
    <col min="2569" max="2569" width="5.875" style="1310" customWidth="1"/>
    <col min="2570" max="2570" width="10" style="1310" customWidth="1"/>
    <col min="2571" max="2571" width="10.5" style="1310" customWidth="1"/>
    <col min="2572" max="2572" width="8.75" style="1310" customWidth="1"/>
    <col min="2573" max="2573" width="9" style="1310"/>
    <col min="2574" max="2574" width="20.375" style="1310" customWidth="1"/>
    <col min="2575" max="2576" width="7.75" style="1310" customWidth="1"/>
    <col min="2577" max="2577" width="8.25" style="1310" customWidth="1"/>
    <col min="2578" max="2578" width="6.625" style="1310" customWidth="1"/>
    <col min="2579" max="2816" width="9" style="1310"/>
    <col min="2817" max="2817" width="4" style="1310" customWidth="1"/>
    <col min="2818" max="2818" width="5" style="1310" customWidth="1"/>
    <col min="2819" max="2819" width="26.25" style="1310" customWidth="1"/>
    <col min="2820" max="2820" width="21.375" style="1310" customWidth="1"/>
    <col min="2821" max="2821" width="6.25" style="1310" customWidth="1"/>
    <col min="2822" max="2822" width="17.125" style="1310" customWidth="1"/>
    <col min="2823" max="2823" width="6.875" style="1310" customWidth="1"/>
    <col min="2824" max="2824" width="8.75" style="1310" customWidth="1"/>
    <col min="2825" max="2825" width="5.875" style="1310" customWidth="1"/>
    <col min="2826" max="2826" width="10" style="1310" customWidth="1"/>
    <col min="2827" max="2827" width="10.5" style="1310" customWidth="1"/>
    <col min="2828" max="2828" width="8.75" style="1310" customWidth="1"/>
    <col min="2829" max="2829" width="9" style="1310"/>
    <col min="2830" max="2830" width="20.375" style="1310" customWidth="1"/>
    <col min="2831" max="2832" width="7.75" style="1310" customWidth="1"/>
    <col min="2833" max="2833" width="8.25" style="1310" customWidth="1"/>
    <col min="2834" max="2834" width="6.625" style="1310" customWidth="1"/>
    <col min="2835" max="3072" width="9" style="1310"/>
    <col min="3073" max="3073" width="4" style="1310" customWidth="1"/>
    <col min="3074" max="3074" width="5" style="1310" customWidth="1"/>
    <col min="3075" max="3075" width="26.25" style="1310" customWidth="1"/>
    <col min="3076" max="3076" width="21.375" style="1310" customWidth="1"/>
    <col min="3077" max="3077" width="6.25" style="1310" customWidth="1"/>
    <col min="3078" max="3078" width="17.125" style="1310" customWidth="1"/>
    <col min="3079" max="3079" width="6.875" style="1310" customWidth="1"/>
    <col min="3080" max="3080" width="8.75" style="1310" customWidth="1"/>
    <col min="3081" max="3081" width="5.875" style="1310" customWidth="1"/>
    <col min="3082" max="3082" width="10" style="1310" customWidth="1"/>
    <col min="3083" max="3083" width="10.5" style="1310" customWidth="1"/>
    <col min="3084" max="3084" width="8.75" style="1310" customWidth="1"/>
    <col min="3085" max="3085" width="9" style="1310"/>
    <col min="3086" max="3086" width="20.375" style="1310" customWidth="1"/>
    <col min="3087" max="3088" width="7.75" style="1310" customWidth="1"/>
    <col min="3089" max="3089" width="8.25" style="1310" customWidth="1"/>
    <col min="3090" max="3090" width="6.625" style="1310" customWidth="1"/>
    <col min="3091" max="3328" width="9" style="1310"/>
    <col min="3329" max="3329" width="4" style="1310" customWidth="1"/>
    <col min="3330" max="3330" width="5" style="1310" customWidth="1"/>
    <col min="3331" max="3331" width="26.25" style="1310" customWidth="1"/>
    <col min="3332" max="3332" width="21.375" style="1310" customWidth="1"/>
    <col min="3333" max="3333" width="6.25" style="1310" customWidth="1"/>
    <col min="3334" max="3334" width="17.125" style="1310" customWidth="1"/>
    <col min="3335" max="3335" width="6.875" style="1310" customWidth="1"/>
    <col min="3336" max="3336" width="8.75" style="1310" customWidth="1"/>
    <col min="3337" max="3337" width="5.875" style="1310" customWidth="1"/>
    <col min="3338" max="3338" width="10" style="1310" customWidth="1"/>
    <col min="3339" max="3339" width="10.5" style="1310" customWidth="1"/>
    <col min="3340" max="3340" width="8.75" style="1310" customWidth="1"/>
    <col min="3341" max="3341" width="9" style="1310"/>
    <col min="3342" max="3342" width="20.375" style="1310" customWidth="1"/>
    <col min="3343" max="3344" width="7.75" style="1310" customWidth="1"/>
    <col min="3345" max="3345" width="8.25" style="1310" customWidth="1"/>
    <col min="3346" max="3346" width="6.625" style="1310" customWidth="1"/>
    <col min="3347" max="3584" width="9" style="1310"/>
    <col min="3585" max="3585" width="4" style="1310" customWidth="1"/>
    <col min="3586" max="3586" width="5" style="1310" customWidth="1"/>
    <col min="3587" max="3587" width="26.25" style="1310" customWidth="1"/>
    <col min="3588" max="3588" width="21.375" style="1310" customWidth="1"/>
    <col min="3589" max="3589" width="6.25" style="1310" customWidth="1"/>
    <col min="3590" max="3590" width="17.125" style="1310" customWidth="1"/>
    <col min="3591" max="3591" width="6.875" style="1310" customWidth="1"/>
    <col min="3592" max="3592" width="8.75" style="1310" customWidth="1"/>
    <col min="3593" max="3593" width="5.875" style="1310" customWidth="1"/>
    <col min="3594" max="3594" width="10" style="1310" customWidth="1"/>
    <col min="3595" max="3595" width="10.5" style="1310" customWidth="1"/>
    <col min="3596" max="3596" width="8.75" style="1310" customWidth="1"/>
    <col min="3597" max="3597" width="9" style="1310"/>
    <col min="3598" max="3598" width="20.375" style="1310" customWidth="1"/>
    <col min="3599" max="3600" width="7.75" style="1310" customWidth="1"/>
    <col min="3601" max="3601" width="8.25" style="1310" customWidth="1"/>
    <col min="3602" max="3602" width="6.625" style="1310" customWidth="1"/>
    <col min="3603" max="3840" width="9" style="1310"/>
    <col min="3841" max="3841" width="4" style="1310" customWidth="1"/>
    <col min="3842" max="3842" width="5" style="1310" customWidth="1"/>
    <col min="3843" max="3843" width="26.25" style="1310" customWidth="1"/>
    <col min="3844" max="3844" width="21.375" style="1310" customWidth="1"/>
    <col min="3845" max="3845" width="6.25" style="1310" customWidth="1"/>
    <col min="3846" max="3846" width="17.125" style="1310" customWidth="1"/>
    <col min="3847" max="3847" width="6.875" style="1310" customWidth="1"/>
    <col min="3848" max="3848" width="8.75" style="1310" customWidth="1"/>
    <col min="3849" max="3849" width="5.875" style="1310" customWidth="1"/>
    <col min="3850" max="3850" width="10" style="1310" customWidth="1"/>
    <col min="3851" max="3851" width="10.5" style="1310" customWidth="1"/>
    <col min="3852" max="3852" width="8.75" style="1310" customWidth="1"/>
    <col min="3853" max="3853" width="9" style="1310"/>
    <col min="3854" max="3854" width="20.375" style="1310" customWidth="1"/>
    <col min="3855" max="3856" width="7.75" style="1310" customWidth="1"/>
    <col min="3857" max="3857" width="8.25" style="1310" customWidth="1"/>
    <col min="3858" max="3858" width="6.625" style="1310" customWidth="1"/>
    <col min="3859" max="4096" width="9" style="1310"/>
    <col min="4097" max="4097" width="4" style="1310" customWidth="1"/>
    <col min="4098" max="4098" width="5" style="1310" customWidth="1"/>
    <col min="4099" max="4099" width="26.25" style="1310" customWidth="1"/>
    <col min="4100" max="4100" width="21.375" style="1310" customWidth="1"/>
    <col min="4101" max="4101" width="6.25" style="1310" customWidth="1"/>
    <col min="4102" max="4102" width="17.125" style="1310" customWidth="1"/>
    <col min="4103" max="4103" width="6.875" style="1310" customWidth="1"/>
    <col min="4104" max="4104" width="8.75" style="1310" customWidth="1"/>
    <col min="4105" max="4105" width="5.875" style="1310" customWidth="1"/>
    <col min="4106" max="4106" width="10" style="1310" customWidth="1"/>
    <col min="4107" max="4107" width="10.5" style="1310" customWidth="1"/>
    <col min="4108" max="4108" width="8.75" style="1310" customWidth="1"/>
    <col min="4109" max="4109" width="9" style="1310"/>
    <col min="4110" max="4110" width="20.375" style="1310" customWidth="1"/>
    <col min="4111" max="4112" width="7.75" style="1310" customWidth="1"/>
    <col min="4113" max="4113" width="8.25" style="1310" customWidth="1"/>
    <col min="4114" max="4114" width="6.625" style="1310" customWidth="1"/>
    <col min="4115" max="4352" width="9" style="1310"/>
    <col min="4353" max="4353" width="4" style="1310" customWidth="1"/>
    <col min="4354" max="4354" width="5" style="1310" customWidth="1"/>
    <col min="4355" max="4355" width="26.25" style="1310" customWidth="1"/>
    <col min="4356" max="4356" width="21.375" style="1310" customWidth="1"/>
    <col min="4357" max="4357" width="6.25" style="1310" customWidth="1"/>
    <col min="4358" max="4358" width="17.125" style="1310" customWidth="1"/>
    <col min="4359" max="4359" width="6.875" style="1310" customWidth="1"/>
    <col min="4360" max="4360" width="8.75" style="1310" customWidth="1"/>
    <col min="4361" max="4361" width="5.875" style="1310" customWidth="1"/>
    <col min="4362" max="4362" width="10" style="1310" customWidth="1"/>
    <col min="4363" max="4363" width="10.5" style="1310" customWidth="1"/>
    <col min="4364" max="4364" width="8.75" style="1310" customWidth="1"/>
    <col min="4365" max="4365" width="9" style="1310"/>
    <col min="4366" max="4366" width="20.375" style="1310" customWidth="1"/>
    <col min="4367" max="4368" width="7.75" style="1310" customWidth="1"/>
    <col min="4369" max="4369" width="8.25" style="1310" customWidth="1"/>
    <col min="4370" max="4370" width="6.625" style="1310" customWidth="1"/>
    <col min="4371" max="4608" width="9" style="1310"/>
    <col min="4609" max="4609" width="4" style="1310" customWidth="1"/>
    <col min="4610" max="4610" width="5" style="1310" customWidth="1"/>
    <col min="4611" max="4611" width="26.25" style="1310" customWidth="1"/>
    <col min="4612" max="4612" width="21.375" style="1310" customWidth="1"/>
    <col min="4613" max="4613" width="6.25" style="1310" customWidth="1"/>
    <col min="4614" max="4614" width="17.125" style="1310" customWidth="1"/>
    <col min="4615" max="4615" width="6.875" style="1310" customWidth="1"/>
    <col min="4616" max="4616" width="8.75" style="1310" customWidth="1"/>
    <col min="4617" max="4617" width="5.875" style="1310" customWidth="1"/>
    <col min="4618" max="4618" width="10" style="1310" customWidth="1"/>
    <col min="4619" max="4619" width="10.5" style="1310" customWidth="1"/>
    <col min="4620" max="4620" width="8.75" style="1310" customWidth="1"/>
    <col min="4621" max="4621" width="9" style="1310"/>
    <col min="4622" max="4622" width="20.375" style="1310" customWidth="1"/>
    <col min="4623" max="4624" width="7.75" style="1310" customWidth="1"/>
    <col min="4625" max="4625" width="8.25" style="1310" customWidth="1"/>
    <col min="4626" max="4626" width="6.625" style="1310" customWidth="1"/>
    <col min="4627" max="4864" width="9" style="1310"/>
    <col min="4865" max="4865" width="4" style="1310" customWidth="1"/>
    <col min="4866" max="4866" width="5" style="1310" customWidth="1"/>
    <col min="4867" max="4867" width="26.25" style="1310" customWidth="1"/>
    <col min="4868" max="4868" width="21.375" style="1310" customWidth="1"/>
    <col min="4869" max="4869" width="6.25" style="1310" customWidth="1"/>
    <col min="4870" max="4870" width="17.125" style="1310" customWidth="1"/>
    <col min="4871" max="4871" width="6.875" style="1310" customWidth="1"/>
    <col min="4872" max="4872" width="8.75" style="1310" customWidth="1"/>
    <col min="4873" max="4873" width="5.875" style="1310" customWidth="1"/>
    <col min="4874" max="4874" width="10" style="1310" customWidth="1"/>
    <col min="4875" max="4875" width="10.5" style="1310" customWidth="1"/>
    <col min="4876" max="4876" width="8.75" style="1310" customWidth="1"/>
    <col min="4877" max="4877" width="9" style="1310"/>
    <col min="4878" max="4878" width="20.375" style="1310" customWidth="1"/>
    <col min="4879" max="4880" width="7.75" style="1310" customWidth="1"/>
    <col min="4881" max="4881" width="8.25" style="1310" customWidth="1"/>
    <col min="4882" max="4882" width="6.625" style="1310" customWidth="1"/>
    <col min="4883" max="5120" width="9" style="1310"/>
    <col min="5121" max="5121" width="4" style="1310" customWidth="1"/>
    <col min="5122" max="5122" width="5" style="1310" customWidth="1"/>
    <col min="5123" max="5123" width="26.25" style="1310" customWidth="1"/>
    <col min="5124" max="5124" width="21.375" style="1310" customWidth="1"/>
    <col min="5125" max="5125" width="6.25" style="1310" customWidth="1"/>
    <col min="5126" max="5126" width="17.125" style="1310" customWidth="1"/>
    <col min="5127" max="5127" width="6.875" style="1310" customWidth="1"/>
    <col min="5128" max="5128" width="8.75" style="1310" customWidth="1"/>
    <col min="5129" max="5129" width="5.875" style="1310" customWidth="1"/>
    <col min="5130" max="5130" width="10" style="1310" customWidth="1"/>
    <col min="5131" max="5131" width="10.5" style="1310" customWidth="1"/>
    <col min="5132" max="5132" width="8.75" style="1310" customWidth="1"/>
    <col min="5133" max="5133" width="9" style="1310"/>
    <col min="5134" max="5134" width="20.375" style="1310" customWidth="1"/>
    <col min="5135" max="5136" width="7.75" style="1310" customWidth="1"/>
    <col min="5137" max="5137" width="8.25" style="1310" customWidth="1"/>
    <col min="5138" max="5138" width="6.625" style="1310" customWidth="1"/>
    <col min="5139" max="5376" width="9" style="1310"/>
    <col min="5377" max="5377" width="4" style="1310" customWidth="1"/>
    <col min="5378" max="5378" width="5" style="1310" customWidth="1"/>
    <col min="5379" max="5379" width="26.25" style="1310" customWidth="1"/>
    <col min="5380" max="5380" width="21.375" style="1310" customWidth="1"/>
    <col min="5381" max="5381" width="6.25" style="1310" customWidth="1"/>
    <col min="5382" max="5382" width="17.125" style="1310" customWidth="1"/>
    <col min="5383" max="5383" width="6.875" style="1310" customWidth="1"/>
    <col min="5384" max="5384" width="8.75" style="1310" customWidth="1"/>
    <col min="5385" max="5385" width="5.875" style="1310" customWidth="1"/>
    <col min="5386" max="5386" width="10" style="1310" customWidth="1"/>
    <col min="5387" max="5387" width="10.5" style="1310" customWidth="1"/>
    <col min="5388" max="5388" width="8.75" style="1310" customWidth="1"/>
    <col min="5389" max="5389" width="9" style="1310"/>
    <col min="5390" max="5390" width="20.375" style="1310" customWidth="1"/>
    <col min="5391" max="5392" width="7.75" style="1310" customWidth="1"/>
    <col min="5393" max="5393" width="8.25" style="1310" customWidth="1"/>
    <col min="5394" max="5394" width="6.625" style="1310" customWidth="1"/>
    <col min="5395" max="5632" width="9" style="1310"/>
    <col min="5633" max="5633" width="4" style="1310" customWidth="1"/>
    <col min="5634" max="5634" width="5" style="1310" customWidth="1"/>
    <col min="5635" max="5635" width="26.25" style="1310" customWidth="1"/>
    <col min="5636" max="5636" width="21.375" style="1310" customWidth="1"/>
    <col min="5637" max="5637" width="6.25" style="1310" customWidth="1"/>
    <col min="5638" max="5638" width="17.125" style="1310" customWidth="1"/>
    <col min="5639" max="5639" width="6.875" style="1310" customWidth="1"/>
    <col min="5640" max="5640" width="8.75" style="1310" customWidth="1"/>
    <col min="5641" max="5641" width="5.875" style="1310" customWidth="1"/>
    <col min="5642" max="5642" width="10" style="1310" customWidth="1"/>
    <col min="5643" max="5643" width="10.5" style="1310" customWidth="1"/>
    <col min="5644" max="5644" width="8.75" style="1310" customWidth="1"/>
    <col min="5645" max="5645" width="9" style="1310"/>
    <col min="5646" max="5646" width="20.375" style="1310" customWidth="1"/>
    <col min="5647" max="5648" width="7.75" style="1310" customWidth="1"/>
    <col min="5649" max="5649" width="8.25" style="1310" customWidth="1"/>
    <col min="5650" max="5650" width="6.625" style="1310" customWidth="1"/>
    <col min="5651" max="5888" width="9" style="1310"/>
    <col min="5889" max="5889" width="4" style="1310" customWidth="1"/>
    <col min="5890" max="5890" width="5" style="1310" customWidth="1"/>
    <col min="5891" max="5891" width="26.25" style="1310" customWidth="1"/>
    <col min="5892" max="5892" width="21.375" style="1310" customWidth="1"/>
    <col min="5893" max="5893" width="6.25" style="1310" customWidth="1"/>
    <col min="5894" max="5894" width="17.125" style="1310" customWidth="1"/>
    <col min="5895" max="5895" width="6.875" style="1310" customWidth="1"/>
    <col min="5896" max="5896" width="8.75" style="1310" customWidth="1"/>
    <col min="5897" max="5897" width="5.875" style="1310" customWidth="1"/>
    <col min="5898" max="5898" width="10" style="1310" customWidth="1"/>
    <col min="5899" max="5899" width="10.5" style="1310" customWidth="1"/>
    <col min="5900" max="5900" width="8.75" style="1310" customWidth="1"/>
    <col min="5901" max="5901" width="9" style="1310"/>
    <col min="5902" max="5902" width="20.375" style="1310" customWidth="1"/>
    <col min="5903" max="5904" width="7.75" style="1310" customWidth="1"/>
    <col min="5905" max="5905" width="8.25" style="1310" customWidth="1"/>
    <col min="5906" max="5906" width="6.625" style="1310" customWidth="1"/>
    <col min="5907" max="6144" width="9" style="1310"/>
    <col min="6145" max="6145" width="4" style="1310" customWidth="1"/>
    <col min="6146" max="6146" width="5" style="1310" customWidth="1"/>
    <col min="6147" max="6147" width="26.25" style="1310" customWidth="1"/>
    <col min="6148" max="6148" width="21.375" style="1310" customWidth="1"/>
    <col min="6149" max="6149" width="6.25" style="1310" customWidth="1"/>
    <col min="6150" max="6150" width="17.125" style="1310" customWidth="1"/>
    <col min="6151" max="6151" width="6.875" style="1310" customWidth="1"/>
    <col min="6152" max="6152" width="8.75" style="1310" customWidth="1"/>
    <col min="6153" max="6153" width="5.875" style="1310" customWidth="1"/>
    <col min="6154" max="6154" width="10" style="1310" customWidth="1"/>
    <col min="6155" max="6155" width="10.5" style="1310" customWidth="1"/>
    <col min="6156" max="6156" width="8.75" style="1310" customWidth="1"/>
    <col min="6157" max="6157" width="9" style="1310"/>
    <col min="6158" max="6158" width="20.375" style="1310" customWidth="1"/>
    <col min="6159" max="6160" width="7.75" style="1310" customWidth="1"/>
    <col min="6161" max="6161" width="8.25" style="1310" customWidth="1"/>
    <col min="6162" max="6162" width="6.625" style="1310" customWidth="1"/>
    <col min="6163" max="6400" width="9" style="1310"/>
    <col min="6401" max="6401" width="4" style="1310" customWidth="1"/>
    <col min="6402" max="6402" width="5" style="1310" customWidth="1"/>
    <col min="6403" max="6403" width="26.25" style="1310" customWidth="1"/>
    <col min="6404" max="6404" width="21.375" style="1310" customWidth="1"/>
    <col min="6405" max="6405" width="6.25" style="1310" customWidth="1"/>
    <col min="6406" max="6406" width="17.125" style="1310" customWidth="1"/>
    <col min="6407" max="6407" width="6.875" style="1310" customWidth="1"/>
    <col min="6408" max="6408" width="8.75" style="1310" customWidth="1"/>
    <col min="6409" max="6409" width="5.875" style="1310" customWidth="1"/>
    <col min="6410" max="6410" width="10" style="1310" customWidth="1"/>
    <col min="6411" max="6411" width="10.5" style="1310" customWidth="1"/>
    <col min="6412" max="6412" width="8.75" style="1310" customWidth="1"/>
    <col min="6413" max="6413" width="9" style="1310"/>
    <col min="6414" max="6414" width="20.375" style="1310" customWidth="1"/>
    <col min="6415" max="6416" width="7.75" style="1310" customWidth="1"/>
    <col min="6417" max="6417" width="8.25" style="1310" customWidth="1"/>
    <col min="6418" max="6418" width="6.625" style="1310" customWidth="1"/>
    <col min="6419" max="6656" width="9" style="1310"/>
    <col min="6657" max="6657" width="4" style="1310" customWidth="1"/>
    <col min="6658" max="6658" width="5" style="1310" customWidth="1"/>
    <col min="6659" max="6659" width="26.25" style="1310" customWidth="1"/>
    <col min="6660" max="6660" width="21.375" style="1310" customWidth="1"/>
    <col min="6661" max="6661" width="6.25" style="1310" customWidth="1"/>
    <col min="6662" max="6662" width="17.125" style="1310" customWidth="1"/>
    <col min="6663" max="6663" width="6.875" style="1310" customWidth="1"/>
    <col min="6664" max="6664" width="8.75" style="1310" customWidth="1"/>
    <col min="6665" max="6665" width="5.875" style="1310" customWidth="1"/>
    <col min="6666" max="6666" width="10" style="1310" customWidth="1"/>
    <col min="6667" max="6667" width="10.5" style="1310" customWidth="1"/>
    <col min="6668" max="6668" width="8.75" style="1310" customWidth="1"/>
    <col min="6669" max="6669" width="9" style="1310"/>
    <col min="6670" max="6670" width="20.375" style="1310" customWidth="1"/>
    <col min="6671" max="6672" width="7.75" style="1310" customWidth="1"/>
    <col min="6673" max="6673" width="8.25" style="1310" customWidth="1"/>
    <col min="6674" max="6674" width="6.625" style="1310" customWidth="1"/>
    <col min="6675" max="6912" width="9" style="1310"/>
    <col min="6913" max="6913" width="4" style="1310" customWidth="1"/>
    <col min="6914" max="6914" width="5" style="1310" customWidth="1"/>
    <col min="6915" max="6915" width="26.25" style="1310" customWidth="1"/>
    <col min="6916" max="6916" width="21.375" style="1310" customWidth="1"/>
    <col min="6917" max="6917" width="6.25" style="1310" customWidth="1"/>
    <col min="6918" max="6918" width="17.125" style="1310" customWidth="1"/>
    <col min="6919" max="6919" width="6.875" style="1310" customWidth="1"/>
    <col min="6920" max="6920" width="8.75" style="1310" customWidth="1"/>
    <col min="6921" max="6921" width="5.875" style="1310" customWidth="1"/>
    <col min="6922" max="6922" width="10" style="1310" customWidth="1"/>
    <col min="6923" max="6923" width="10.5" style="1310" customWidth="1"/>
    <col min="6924" max="6924" width="8.75" style="1310" customWidth="1"/>
    <col min="6925" max="6925" width="9" style="1310"/>
    <col min="6926" max="6926" width="20.375" style="1310" customWidth="1"/>
    <col min="6927" max="6928" width="7.75" style="1310" customWidth="1"/>
    <col min="6929" max="6929" width="8.25" style="1310" customWidth="1"/>
    <col min="6930" max="6930" width="6.625" style="1310" customWidth="1"/>
    <col min="6931" max="7168" width="9" style="1310"/>
    <col min="7169" max="7169" width="4" style="1310" customWidth="1"/>
    <col min="7170" max="7170" width="5" style="1310" customWidth="1"/>
    <col min="7171" max="7171" width="26.25" style="1310" customWidth="1"/>
    <col min="7172" max="7172" width="21.375" style="1310" customWidth="1"/>
    <col min="7173" max="7173" width="6.25" style="1310" customWidth="1"/>
    <col min="7174" max="7174" width="17.125" style="1310" customWidth="1"/>
    <col min="7175" max="7175" width="6.875" style="1310" customWidth="1"/>
    <col min="7176" max="7176" width="8.75" style="1310" customWidth="1"/>
    <col min="7177" max="7177" width="5.875" style="1310" customWidth="1"/>
    <col min="7178" max="7178" width="10" style="1310" customWidth="1"/>
    <col min="7179" max="7179" width="10.5" style="1310" customWidth="1"/>
    <col min="7180" max="7180" width="8.75" style="1310" customWidth="1"/>
    <col min="7181" max="7181" width="9" style="1310"/>
    <col min="7182" max="7182" width="20.375" style="1310" customWidth="1"/>
    <col min="7183" max="7184" width="7.75" style="1310" customWidth="1"/>
    <col min="7185" max="7185" width="8.25" style="1310" customWidth="1"/>
    <col min="7186" max="7186" width="6.625" style="1310" customWidth="1"/>
    <col min="7187" max="7424" width="9" style="1310"/>
    <col min="7425" max="7425" width="4" style="1310" customWidth="1"/>
    <col min="7426" max="7426" width="5" style="1310" customWidth="1"/>
    <col min="7427" max="7427" width="26.25" style="1310" customWidth="1"/>
    <col min="7428" max="7428" width="21.375" style="1310" customWidth="1"/>
    <col min="7429" max="7429" width="6.25" style="1310" customWidth="1"/>
    <col min="7430" max="7430" width="17.125" style="1310" customWidth="1"/>
    <col min="7431" max="7431" width="6.875" style="1310" customWidth="1"/>
    <col min="7432" max="7432" width="8.75" style="1310" customWidth="1"/>
    <col min="7433" max="7433" width="5.875" style="1310" customWidth="1"/>
    <col min="7434" max="7434" width="10" style="1310" customWidth="1"/>
    <col min="7435" max="7435" width="10.5" style="1310" customWidth="1"/>
    <col min="7436" max="7436" width="8.75" style="1310" customWidth="1"/>
    <col min="7437" max="7437" width="9" style="1310"/>
    <col min="7438" max="7438" width="20.375" style="1310" customWidth="1"/>
    <col min="7439" max="7440" width="7.75" style="1310" customWidth="1"/>
    <col min="7441" max="7441" width="8.25" style="1310" customWidth="1"/>
    <col min="7442" max="7442" width="6.625" style="1310" customWidth="1"/>
    <col min="7443" max="7680" width="9" style="1310"/>
    <col min="7681" max="7681" width="4" style="1310" customWidth="1"/>
    <col min="7682" max="7682" width="5" style="1310" customWidth="1"/>
    <col min="7683" max="7683" width="26.25" style="1310" customWidth="1"/>
    <col min="7684" max="7684" width="21.375" style="1310" customWidth="1"/>
    <col min="7685" max="7685" width="6.25" style="1310" customWidth="1"/>
    <col min="7686" max="7686" width="17.125" style="1310" customWidth="1"/>
    <col min="7687" max="7687" width="6.875" style="1310" customWidth="1"/>
    <col min="7688" max="7688" width="8.75" style="1310" customWidth="1"/>
    <col min="7689" max="7689" width="5.875" style="1310" customWidth="1"/>
    <col min="7690" max="7690" width="10" style="1310" customWidth="1"/>
    <col min="7691" max="7691" width="10.5" style="1310" customWidth="1"/>
    <col min="7692" max="7692" width="8.75" style="1310" customWidth="1"/>
    <col min="7693" max="7693" width="9" style="1310"/>
    <col min="7694" max="7694" width="20.375" style="1310" customWidth="1"/>
    <col min="7695" max="7696" width="7.75" style="1310" customWidth="1"/>
    <col min="7697" max="7697" width="8.25" style="1310" customWidth="1"/>
    <col min="7698" max="7698" width="6.625" style="1310" customWidth="1"/>
    <col min="7699" max="7936" width="9" style="1310"/>
    <col min="7937" max="7937" width="4" style="1310" customWidth="1"/>
    <col min="7938" max="7938" width="5" style="1310" customWidth="1"/>
    <col min="7939" max="7939" width="26.25" style="1310" customWidth="1"/>
    <col min="7940" max="7940" width="21.375" style="1310" customWidth="1"/>
    <col min="7941" max="7941" width="6.25" style="1310" customWidth="1"/>
    <col min="7942" max="7942" width="17.125" style="1310" customWidth="1"/>
    <col min="7943" max="7943" width="6.875" style="1310" customWidth="1"/>
    <col min="7944" max="7944" width="8.75" style="1310" customWidth="1"/>
    <col min="7945" max="7945" width="5.875" style="1310" customWidth="1"/>
    <col min="7946" max="7946" width="10" style="1310" customWidth="1"/>
    <col min="7947" max="7947" width="10.5" style="1310" customWidth="1"/>
    <col min="7948" max="7948" width="8.75" style="1310" customWidth="1"/>
    <col min="7949" max="7949" width="9" style="1310"/>
    <col min="7950" max="7950" width="20.375" style="1310" customWidth="1"/>
    <col min="7951" max="7952" width="7.75" style="1310" customWidth="1"/>
    <col min="7953" max="7953" width="8.25" style="1310" customWidth="1"/>
    <col min="7954" max="7954" width="6.625" style="1310" customWidth="1"/>
    <col min="7955" max="8192" width="9" style="1310"/>
    <col min="8193" max="8193" width="4" style="1310" customWidth="1"/>
    <col min="8194" max="8194" width="5" style="1310" customWidth="1"/>
    <col min="8195" max="8195" width="26.25" style="1310" customWidth="1"/>
    <col min="8196" max="8196" width="21.375" style="1310" customWidth="1"/>
    <col min="8197" max="8197" width="6.25" style="1310" customWidth="1"/>
    <col min="8198" max="8198" width="17.125" style="1310" customWidth="1"/>
    <col min="8199" max="8199" width="6.875" style="1310" customWidth="1"/>
    <col min="8200" max="8200" width="8.75" style="1310" customWidth="1"/>
    <col min="8201" max="8201" width="5.875" style="1310" customWidth="1"/>
    <col min="8202" max="8202" width="10" style="1310" customWidth="1"/>
    <col min="8203" max="8203" width="10.5" style="1310" customWidth="1"/>
    <col min="8204" max="8204" width="8.75" style="1310" customWidth="1"/>
    <col min="8205" max="8205" width="9" style="1310"/>
    <col min="8206" max="8206" width="20.375" style="1310" customWidth="1"/>
    <col min="8207" max="8208" width="7.75" style="1310" customWidth="1"/>
    <col min="8209" max="8209" width="8.25" style="1310" customWidth="1"/>
    <col min="8210" max="8210" width="6.625" style="1310" customWidth="1"/>
    <col min="8211" max="8448" width="9" style="1310"/>
    <col min="8449" max="8449" width="4" style="1310" customWidth="1"/>
    <col min="8450" max="8450" width="5" style="1310" customWidth="1"/>
    <col min="8451" max="8451" width="26.25" style="1310" customWidth="1"/>
    <col min="8452" max="8452" width="21.375" style="1310" customWidth="1"/>
    <col min="8453" max="8453" width="6.25" style="1310" customWidth="1"/>
    <col min="8454" max="8454" width="17.125" style="1310" customWidth="1"/>
    <col min="8455" max="8455" width="6.875" style="1310" customWidth="1"/>
    <col min="8456" max="8456" width="8.75" style="1310" customWidth="1"/>
    <col min="8457" max="8457" width="5.875" style="1310" customWidth="1"/>
    <col min="8458" max="8458" width="10" style="1310" customWidth="1"/>
    <col min="8459" max="8459" width="10.5" style="1310" customWidth="1"/>
    <col min="8460" max="8460" width="8.75" style="1310" customWidth="1"/>
    <col min="8461" max="8461" width="9" style="1310"/>
    <col min="8462" max="8462" width="20.375" style="1310" customWidth="1"/>
    <col min="8463" max="8464" width="7.75" style="1310" customWidth="1"/>
    <col min="8465" max="8465" width="8.25" style="1310" customWidth="1"/>
    <col min="8466" max="8466" width="6.625" style="1310" customWidth="1"/>
    <col min="8467" max="8704" width="9" style="1310"/>
    <col min="8705" max="8705" width="4" style="1310" customWidth="1"/>
    <col min="8706" max="8706" width="5" style="1310" customWidth="1"/>
    <col min="8707" max="8707" width="26.25" style="1310" customWidth="1"/>
    <col min="8708" max="8708" width="21.375" style="1310" customWidth="1"/>
    <col min="8709" max="8709" width="6.25" style="1310" customWidth="1"/>
    <col min="8710" max="8710" width="17.125" style="1310" customWidth="1"/>
    <col min="8711" max="8711" width="6.875" style="1310" customWidth="1"/>
    <col min="8712" max="8712" width="8.75" style="1310" customWidth="1"/>
    <col min="8713" max="8713" width="5.875" style="1310" customWidth="1"/>
    <col min="8714" max="8714" width="10" style="1310" customWidth="1"/>
    <col min="8715" max="8715" width="10.5" style="1310" customWidth="1"/>
    <col min="8716" max="8716" width="8.75" style="1310" customWidth="1"/>
    <col min="8717" max="8717" width="9" style="1310"/>
    <col min="8718" max="8718" width="20.375" style="1310" customWidth="1"/>
    <col min="8719" max="8720" width="7.75" style="1310" customWidth="1"/>
    <col min="8721" max="8721" width="8.25" style="1310" customWidth="1"/>
    <col min="8722" max="8722" width="6.625" style="1310" customWidth="1"/>
    <col min="8723" max="8960" width="9" style="1310"/>
    <col min="8961" max="8961" width="4" style="1310" customWidth="1"/>
    <col min="8962" max="8962" width="5" style="1310" customWidth="1"/>
    <col min="8963" max="8963" width="26.25" style="1310" customWidth="1"/>
    <col min="8964" max="8964" width="21.375" style="1310" customWidth="1"/>
    <col min="8965" max="8965" width="6.25" style="1310" customWidth="1"/>
    <col min="8966" max="8966" width="17.125" style="1310" customWidth="1"/>
    <col min="8967" max="8967" width="6.875" style="1310" customWidth="1"/>
    <col min="8968" max="8968" width="8.75" style="1310" customWidth="1"/>
    <col min="8969" max="8969" width="5.875" style="1310" customWidth="1"/>
    <col min="8970" max="8970" width="10" style="1310" customWidth="1"/>
    <col min="8971" max="8971" width="10.5" style="1310" customWidth="1"/>
    <col min="8972" max="8972" width="8.75" style="1310" customWidth="1"/>
    <col min="8973" max="8973" width="9" style="1310"/>
    <col min="8974" max="8974" width="20.375" style="1310" customWidth="1"/>
    <col min="8975" max="8976" width="7.75" style="1310" customWidth="1"/>
    <col min="8977" max="8977" width="8.25" style="1310" customWidth="1"/>
    <col min="8978" max="8978" width="6.625" style="1310" customWidth="1"/>
    <col min="8979" max="9216" width="9" style="1310"/>
    <col min="9217" max="9217" width="4" style="1310" customWidth="1"/>
    <col min="9218" max="9218" width="5" style="1310" customWidth="1"/>
    <col min="9219" max="9219" width="26.25" style="1310" customWidth="1"/>
    <col min="9220" max="9220" width="21.375" style="1310" customWidth="1"/>
    <col min="9221" max="9221" width="6.25" style="1310" customWidth="1"/>
    <col min="9222" max="9222" width="17.125" style="1310" customWidth="1"/>
    <col min="9223" max="9223" width="6.875" style="1310" customWidth="1"/>
    <col min="9224" max="9224" width="8.75" style="1310" customWidth="1"/>
    <col min="9225" max="9225" width="5.875" style="1310" customWidth="1"/>
    <col min="9226" max="9226" width="10" style="1310" customWidth="1"/>
    <col min="9227" max="9227" width="10.5" style="1310" customWidth="1"/>
    <col min="9228" max="9228" width="8.75" style="1310" customWidth="1"/>
    <col min="9229" max="9229" width="9" style="1310"/>
    <col min="9230" max="9230" width="20.375" style="1310" customWidth="1"/>
    <col min="9231" max="9232" width="7.75" style="1310" customWidth="1"/>
    <col min="9233" max="9233" width="8.25" style="1310" customWidth="1"/>
    <col min="9234" max="9234" width="6.625" style="1310" customWidth="1"/>
    <col min="9235" max="9472" width="9" style="1310"/>
    <col min="9473" max="9473" width="4" style="1310" customWidth="1"/>
    <col min="9474" max="9474" width="5" style="1310" customWidth="1"/>
    <col min="9475" max="9475" width="26.25" style="1310" customWidth="1"/>
    <col min="9476" max="9476" width="21.375" style="1310" customWidth="1"/>
    <col min="9477" max="9477" width="6.25" style="1310" customWidth="1"/>
    <col min="9478" max="9478" width="17.125" style="1310" customWidth="1"/>
    <col min="9479" max="9479" width="6.875" style="1310" customWidth="1"/>
    <col min="9480" max="9480" width="8.75" style="1310" customWidth="1"/>
    <col min="9481" max="9481" width="5.875" style="1310" customWidth="1"/>
    <col min="9482" max="9482" width="10" style="1310" customWidth="1"/>
    <col min="9483" max="9483" width="10.5" style="1310" customWidth="1"/>
    <col min="9484" max="9484" width="8.75" style="1310" customWidth="1"/>
    <col min="9485" max="9485" width="9" style="1310"/>
    <col min="9486" max="9486" width="20.375" style="1310" customWidth="1"/>
    <col min="9487" max="9488" width="7.75" style="1310" customWidth="1"/>
    <col min="9489" max="9489" width="8.25" style="1310" customWidth="1"/>
    <col min="9490" max="9490" width="6.625" style="1310" customWidth="1"/>
    <col min="9491" max="9728" width="9" style="1310"/>
    <col min="9729" max="9729" width="4" style="1310" customWidth="1"/>
    <col min="9730" max="9730" width="5" style="1310" customWidth="1"/>
    <col min="9731" max="9731" width="26.25" style="1310" customWidth="1"/>
    <col min="9732" max="9732" width="21.375" style="1310" customWidth="1"/>
    <col min="9733" max="9733" width="6.25" style="1310" customWidth="1"/>
    <col min="9734" max="9734" width="17.125" style="1310" customWidth="1"/>
    <col min="9735" max="9735" width="6.875" style="1310" customWidth="1"/>
    <col min="9736" max="9736" width="8.75" style="1310" customWidth="1"/>
    <col min="9737" max="9737" width="5.875" style="1310" customWidth="1"/>
    <col min="9738" max="9738" width="10" style="1310" customWidth="1"/>
    <col min="9739" max="9739" width="10.5" style="1310" customWidth="1"/>
    <col min="9740" max="9740" width="8.75" style="1310" customWidth="1"/>
    <col min="9741" max="9741" width="9" style="1310"/>
    <col min="9742" max="9742" width="20.375" style="1310" customWidth="1"/>
    <col min="9743" max="9744" width="7.75" style="1310" customWidth="1"/>
    <col min="9745" max="9745" width="8.25" style="1310" customWidth="1"/>
    <col min="9746" max="9746" width="6.625" style="1310" customWidth="1"/>
    <col min="9747" max="9984" width="9" style="1310"/>
    <col min="9985" max="9985" width="4" style="1310" customWidth="1"/>
    <col min="9986" max="9986" width="5" style="1310" customWidth="1"/>
    <col min="9987" max="9987" width="26.25" style="1310" customWidth="1"/>
    <col min="9988" max="9988" width="21.375" style="1310" customWidth="1"/>
    <col min="9989" max="9989" width="6.25" style="1310" customWidth="1"/>
    <col min="9990" max="9990" width="17.125" style="1310" customWidth="1"/>
    <col min="9991" max="9991" width="6.875" style="1310" customWidth="1"/>
    <col min="9992" max="9992" width="8.75" style="1310" customWidth="1"/>
    <col min="9993" max="9993" width="5.875" style="1310" customWidth="1"/>
    <col min="9994" max="9994" width="10" style="1310" customWidth="1"/>
    <col min="9995" max="9995" width="10.5" style="1310" customWidth="1"/>
    <col min="9996" max="9996" width="8.75" style="1310" customWidth="1"/>
    <col min="9997" max="9997" width="9" style="1310"/>
    <col min="9998" max="9998" width="20.375" style="1310" customWidth="1"/>
    <col min="9999" max="10000" width="7.75" style="1310" customWidth="1"/>
    <col min="10001" max="10001" width="8.25" style="1310" customWidth="1"/>
    <col min="10002" max="10002" width="6.625" style="1310" customWidth="1"/>
    <col min="10003" max="10240" width="9" style="1310"/>
    <col min="10241" max="10241" width="4" style="1310" customWidth="1"/>
    <col min="10242" max="10242" width="5" style="1310" customWidth="1"/>
    <col min="10243" max="10243" width="26.25" style="1310" customWidth="1"/>
    <col min="10244" max="10244" width="21.375" style="1310" customWidth="1"/>
    <col min="10245" max="10245" width="6.25" style="1310" customWidth="1"/>
    <col min="10246" max="10246" width="17.125" style="1310" customWidth="1"/>
    <col min="10247" max="10247" width="6.875" style="1310" customWidth="1"/>
    <col min="10248" max="10248" width="8.75" style="1310" customWidth="1"/>
    <col min="10249" max="10249" width="5.875" style="1310" customWidth="1"/>
    <col min="10250" max="10250" width="10" style="1310" customWidth="1"/>
    <col min="10251" max="10251" width="10.5" style="1310" customWidth="1"/>
    <col min="10252" max="10252" width="8.75" style="1310" customWidth="1"/>
    <col min="10253" max="10253" width="9" style="1310"/>
    <col min="10254" max="10254" width="20.375" style="1310" customWidth="1"/>
    <col min="10255" max="10256" width="7.75" style="1310" customWidth="1"/>
    <col min="10257" max="10257" width="8.25" style="1310" customWidth="1"/>
    <col min="10258" max="10258" width="6.625" style="1310" customWidth="1"/>
    <col min="10259" max="10496" width="9" style="1310"/>
    <col min="10497" max="10497" width="4" style="1310" customWidth="1"/>
    <col min="10498" max="10498" width="5" style="1310" customWidth="1"/>
    <col min="10499" max="10499" width="26.25" style="1310" customWidth="1"/>
    <col min="10500" max="10500" width="21.375" style="1310" customWidth="1"/>
    <col min="10501" max="10501" width="6.25" style="1310" customWidth="1"/>
    <col min="10502" max="10502" width="17.125" style="1310" customWidth="1"/>
    <col min="10503" max="10503" width="6.875" style="1310" customWidth="1"/>
    <col min="10504" max="10504" width="8.75" style="1310" customWidth="1"/>
    <col min="10505" max="10505" width="5.875" style="1310" customWidth="1"/>
    <col min="10506" max="10506" width="10" style="1310" customWidth="1"/>
    <col min="10507" max="10507" width="10.5" style="1310" customWidth="1"/>
    <col min="10508" max="10508" width="8.75" style="1310" customWidth="1"/>
    <col min="10509" max="10509" width="9" style="1310"/>
    <col min="10510" max="10510" width="20.375" style="1310" customWidth="1"/>
    <col min="10511" max="10512" width="7.75" style="1310" customWidth="1"/>
    <col min="10513" max="10513" width="8.25" style="1310" customWidth="1"/>
    <col min="10514" max="10514" width="6.625" style="1310" customWidth="1"/>
    <col min="10515" max="10752" width="9" style="1310"/>
    <col min="10753" max="10753" width="4" style="1310" customWidth="1"/>
    <col min="10754" max="10754" width="5" style="1310" customWidth="1"/>
    <col min="10755" max="10755" width="26.25" style="1310" customWidth="1"/>
    <col min="10756" max="10756" width="21.375" style="1310" customWidth="1"/>
    <col min="10757" max="10757" width="6.25" style="1310" customWidth="1"/>
    <col min="10758" max="10758" width="17.125" style="1310" customWidth="1"/>
    <col min="10759" max="10759" width="6.875" style="1310" customWidth="1"/>
    <col min="10760" max="10760" width="8.75" style="1310" customWidth="1"/>
    <col min="10761" max="10761" width="5.875" style="1310" customWidth="1"/>
    <col min="10762" max="10762" width="10" style="1310" customWidth="1"/>
    <col min="10763" max="10763" width="10.5" style="1310" customWidth="1"/>
    <col min="10764" max="10764" width="8.75" style="1310" customWidth="1"/>
    <col min="10765" max="10765" width="9" style="1310"/>
    <col min="10766" max="10766" width="20.375" style="1310" customWidth="1"/>
    <col min="10767" max="10768" width="7.75" style="1310" customWidth="1"/>
    <col min="10769" max="10769" width="8.25" style="1310" customWidth="1"/>
    <col min="10770" max="10770" width="6.625" style="1310" customWidth="1"/>
    <col min="10771" max="11008" width="9" style="1310"/>
    <col min="11009" max="11009" width="4" style="1310" customWidth="1"/>
    <col min="11010" max="11010" width="5" style="1310" customWidth="1"/>
    <col min="11011" max="11011" width="26.25" style="1310" customWidth="1"/>
    <col min="11012" max="11012" width="21.375" style="1310" customWidth="1"/>
    <col min="11013" max="11013" width="6.25" style="1310" customWidth="1"/>
    <col min="11014" max="11014" width="17.125" style="1310" customWidth="1"/>
    <col min="11015" max="11015" width="6.875" style="1310" customWidth="1"/>
    <col min="11016" max="11016" width="8.75" style="1310" customWidth="1"/>
    <col min="11017" max="11017" width="5.875" style="1310" customWidth="1"/>
    <col min="11018" max="11018" width="10" style="1310" customWidth="1"/>
    <col min="11019" max="11019" width="10.5" style="1310" customWidth="1"/>
    <col min="11020" max="11020" width="8.75" style="1310" customWidth="1"/>
    <col min="11021" max="11021" width="9" style="1310"/>
    <col min="11022" max="11022" width="20.375" style="1310" customWidth="1"/>
    <col min="11023" max="11024" width="7.75" style="1310" customWidth="1"/>
    <col min="11025" max="11025" width="8.25" style="1310" customWidth="1"/>
    <col min="11026" max="11026" width="6.625" style="1310" customWidth="1"/>
    <col min="11027" max="11264" width="9" style="1310"/>
    <col min="11265" max="11265" width="4" style="1310" customWidth="1"/>
    <col min="11266" max="11266" width="5" style="1310" customWidth="1"/>
    <col min="11267" max="11267" width="26.25" style="1310" customWidth="1"/>
    <col min="11268" max="11268" width="21.375" style="1310" customWidth="1"/>
    <col min="11269" max="11269" width="6.25" style="1310" customWidth="1"/>
    <col min="11270" max="11270" width="17.125" style="1310" customWidth="1"/>
    <col min="11271" max="11271" width="6.875" style="1310" customWidth="1"/>
    <col min="11272" max="11272" width="8.75" style="1310" customWidth="1"/>
    <col min="11273" max="11273" width="5.875" style="1310" customWidth="1"/>
    <col min="11274" max="11274" width="10" style="1310" customWidth="1"/>
    <col min="11275" max="11275" width="10.5" style="1310" customWidth="1"/>
    <col min="11276" max="11276" width="8.75" style="1310" customWidth="1"/>
    <col min="11277" max="11277" width="9" style="1310"/>
    <col min="11278" max="11278" width="20.375" style="1310" customWidth="1"/>
    <col min="11279" max="11280" width="7.75" style="1310" customWidth="1"/>
    <col min="11281" max="11281" width="8.25" style="1310" customWidth="1"/>
    <col min="11282" max="11282" width="6.625" style="1310" customWidth="1"/>
    <col min="11283" max="11520" width="9" style="1310"/>
    <col min="11521" max="11521" width="4" style="1310" customWidth="1"/>
    <col min="11522" max="11522" width="5" style="1310" customWidth="1"/>
    <col min="11523" max="11523" width="26.25" style="1310" customWidth="1"/>
    <col min="11524" max="11524" width="21.375" style="1310" customWidth="1"/>
    <col min="11525" max="11525" width="6.25" style="1310" customWidth="1"/>
    <col min="11526" max="11526" width="17.125" style="1310" customWidth="1"/>
    <col min="11527" max="11527" width="6.875" style="1310" customWidth="1"/>
    <col min="11528" max="11528" width="8.75" style="1310" customWidth="1"/>
    <col min="11529" max="11529" width="5.875" style="1310" customWidth="1"/>
    <col min="11530" max="11530" width="10" style="1310" customWidth="1"/>
    <col min="11531" max="11531" width="10.5" style="1310" customWidth="1"/>
    <col min="11532" max="11532" width="8.75" style="1310" customWidth="1"/>
    <col min="11533" max="11533" width="9" style="1310"/>
    <col min="11534" max="11534" width="20.375" style="1310" customWidth="1"/>
    <col min="11535" max="11536" width="7.75" style="1310" customWidth="1"/>
    <col min="11537" max="11537" width="8.25" style="1310" customWidth="1"/>
    <col min="11538" max="11538" width="6.625" style="1310" customWidth="1"/>
    <col min="11539" max="11776" width="9" style="1310"/>
    <col min="11777" max="11777" width="4" style="1310" customWidth="1"/>
    <col min="11778" max="11778" width="5" style="1310" customWidth="1"/>
    <col min="11779" max="11779" width="26.25" style="1310" customWidth="1"/>
    <col min="11780" max="11780" width="21.375" style="1310" customWidth="1"/>
    <col min="11781" max="11781" width="6.25" style="1310" customWidth="1"/>
    <col min="11782" max="11782" width="17.125" style="1310" customWidth="1"/>
    <col min="11783" max="11783" width="6.875" style="1310" customWidth="1"/>
    <col min="11784" max="11784" width="8.75" style="1310" customWidth="1"/>
    <col min="11785" max="11785" width="5.875" style="1310" customWidth="1"/>
    <col min="11786" max="11786" width="10" style="1310" customWidth="1"/>
    <col min="11787" max="11787" width="10.5" style="1310" customWidth="1"/>
    <col min="11788" max="11788" width="8.75" style="1310" customWidth="1"/>
    <col min="11789" max="11789" width="9" style="1310"/>
    <col min="11790" max="11790" width="20.375" style="1310" customWidth="1"/>
    <col min="11791" max="11792" width="7.75" style="1310" customWidth="1"/>
    <col min="11793" max="11793" width="8.25" style="1310" customWidth="1"/>
    <col min="11794" max="11794" width="6.625" style="1310" customWidth="1"/>
    <col min="11795" max="12032" width="9" style="1310"/>
    <col min="12033" max="12033" width="4" style="1310" customWidth="1"/>
    <col min="12034" max="12034" width="5" style="1310" customWidth="1"/>
    <col min="12035" max="12035" width="26.25" style="1310" customWidth="1"/>
    <col min="12036" max="12036" width="21.375" style="1310" customWidth="1"/>
    <col min="12037" max="12037" width="6.25" style="1310" customWidth="1"/>
    <col min="12038" max="12038" width="17.125" style="1310" customWidth="1"/>
    <col min="12039" max="12039" width="6.875" style="1310" customWidth="1"/>
    <col min="12040" max="12040" width="8.75" style="1310" customWidth="1"/>
    <col min="12041" max="12041" width="5.875" style="1310" customWidth="1"/>
    <col min="12042" max="12042" width="10" style="1310" customWidth="1"/>
    <col min="12043" max="12043" width="10.5" style="1310" customWidth="1"/>
    <col min="12044" max="12044" width="8.75" style="1310" customWidth="1"/>
    <col min="12045" max="12045" width="9" style="1310"/>
    <col min="12046" max="12046" width="20.375" style="1310" customWidth="1"/>
    <col min="12047" max="12048" width="7.75" style="1310" customWidth="1"/>
    <col min="12049" max="12049" width="8.25" style="1310" customWidth="1"/>
    <col min="12050" max="12050" width="6.625" style="1310" customWidth="1"/>
    <col min="12051" max="12288" width="9" style="1310"/>
    <col min="12289" max="12289" width="4" style="1310" customWidth="1"/>
    <col min="12290" max="12290" width="5" style="1310" customWidth="1"/>
    <col min="12291" max="12291" width="26.25" style="1310" customWidth="1"/>
    <col min="12292" max="12292" width="21.375" style="1310" customWidth="1"/>
    <col min="12293" max="12293" width="6.25" style="1310" customWidth="1"/>
    <col min="12294" max="12294" width="17.125" style="1310" customWidth="1"/>
    <col min="12295" max="12295" width="6.875" style="1310" customWidth="1"/>
    <col min="12296" max="12296" width="8.75" style="1310" customWidth="1"/>
    <col min="12297" max="12297" width="5.875" style="1310" customWidth="1"/>
    <col min="12298" max="12298" width="10" style="1310" customWidth="1"/>
    <col min="12299" max="12299" width="10.5" style="1310" customWidth="1"/>
    <col min="12300" max="12300" width="8.75" style="1310" customWidth="1"/>
    <col min="12301" max="12301" width="9" style="1310"/>
    <col min="12302" max="12302" width="20.375" style="1310" customWidth="1"/>
    <col min="12303" max="12304" width="7.75" style="1310" customWidth="1"/>
    <col min="12305" max="12305" width="8.25" style="1310" customWidth="1"/>
    <col min="12306" max="12306" width="6.625" style="1310" customWidth="1"/>
    <col min="12307" max="12544" width="9" style="1310"/>
    <col min="12545" max="12545" width="4" style="1310" customWidth="1"/>
    <col min="12546" max="12546" width="5" style="1310" customWidth="1"/>
    <col min="12547" max="12547" width="26.25" style="1310" customWidth="1"/>
    <col min="12548" max="12548" width="21.375" style="1310" customWidth="1"/>
    <col min="12549" max="12549" width="6.25" style="1310" customWidth="1"/>
    <col min="12550" max="12550" width="17.125" style="1310" customWidth="1"/>
    <col min="12551" max="12551" width="6.875" style="1310" customWidth="1"/>
    <col min="12552" max="12552" width="8.75" style="1310" customWidth="1"/>
    <col min="12553" max="12553" width="5.875" style="1310" customWidth="1"/>
    <col min="12554" max="12554" width="10" style="1310" customWidth="1"/>
    <col min="12555" max="12555" width="10.5" style="1310" customWidth="1"/>
    <col min="12556" max="12556" width="8.75" style="1310" customWidth="1"/>
    <col min="12557" max="12557" width="9" style="1310"/>
    <col min="12558" max="12558" width="20.375" style="1310" customWidth="1"/>
    <col min="12559" max="12560" width="7.75" style="1310" customWidth="1"/>
    <col min="12561" max="12561" width="8.25" style="1310" customWidth="1"/>
    <col min="12562" max="12562" width="6.625" style="1310" customWidth="1"/>
    <col min="12563" max="12800" width="9" style="1310"/>
    <col min="12801" max="12801" width="4" style="1310" customWidth="1"/>
    <col min="12802" max="12802" width="5" style="1310" customWidth="1"/>
    <col min="12803" max="12803" width="26.25" style="1310" customWidth="1"/>
    <col min="12804" max="12804" width="21.375" style="1310" customWidth="1"/>
    <col min="12805" max="12805" width="6.25" style="1310" customWidth="1"/>
    <col min="12806" max="12806" width="17.125" style="1310" customWidth="1"/>
    <col min="12807" max="12807" width="6.875" style="1310" customWidth="1"/>
    <col min="12808" max="12808" width="8.75" style="1310" customWidth="1"/>
    <col min="12809" max="12809" width="5.875" style="1310" customWidth="1"/>
    <col min="12810" max="12810" width="10" style="1310" customWidth="1"/>
    <col min="12811" max="12811" width="10.5" style="1310" customWidth="1"/>
    <col min="12812" max="12812" width="8.75" style="1310" customWidth="1"/>
    <col min="12813" max="12813" width="9" style="1310"/>
    <col min="12814" max="12814" width="20.375" style="1310" customWidth="1"/>
    <col min="12815" max="12816" width="7.75" style="1310" customWidth="1"/>
    <col min="12817" max="12817" width="8.25" style="1310" customWidth="1"/>
    <col min="12818" max="12818" width="6.625" style="1310" customWidth="1"/>
    <col min="12819" max="13056" width="9" style="1310"/>
    <col min="13057" max="13057" width="4" style="1310" customWidth="1"/>
    <col min="13058" max="13058" width="5" style="1310" customWidth="1"/>
    <col min="13059" max="13059" width="26.25" style="1310" customWidth="1"/>
    <col min="13060" max="13060" width="21.375" style="1310" customWidth="1"/>
    <col min="13061" max="13061" width="6.25" style="1310" customWidth="1"/>
    <col min="13062" max="13062" width="17.125" style="1310" customWidth="1"/>
    <col min="13063" max="13063" width="6.875" style="1310" customWidth="1"/>
    <col min="13064" max="13064" width="8.75" style="1310" customWidth="1"/>
    <col min="13065" max="13065" width="5.875" style="1310" customWidth="1"/>
    <col min="13066" max="13066" width="10" style="1310" customWidth="1"/>
    <col min="13067" max="13067" width="10.5" style="1310" customWidth="1"/>
    <col min="13068" max="13068" width="8.75" style="1310" customWidth="1"/>
    <col min="13069" max="13069" width="9" style="1310"/>
    <col min="13070" max="13070" width="20.375" style="1310" customWidth="1"/>
    <col min="13071" max="13072" width="7.75" style="1310" customWidth="1"/>
    <col min="13073" max="13073" width="8.25" style="1310" customWidth="1"/>
    <col min="13074" max="13074" width="6.625" style="1310" customWidth="1"/>
    <col min="13075" max="13312" width="9" style="1310"/>
    <col min="13313" max="13313" width="4" style="1310" customWidth="1"/>
    <col min="13314" max="13314" width="5" style="1310" customWidth="1"/>
    <col min="13315" max="13315" width="26.25" style="1310" customWidth="1"/>
    <col min="13316" max="13316" width="21.375" style="1310" customWidth="1"/>
    <col min="13317" max="13317" width="6.25" style="1310" customWidth="1"/>
    <col min="13318" max="13318" width="17.125" style="1310" customWidth="1"/>
    <col min="13319" max="13319" width="6.875" style="1310" customWidth="1"/>
    <col min="13320" max="13320" width="8.75" style="1310" customWidth="1"/>
    <col min="13321" max="13321" width="5.875" style="1310" customWidth="1"/>
    <col min="13322" max="13322" width="10" style="1310" customWidth="1"/>
    <col min="13323" max="13323" width="10.5" style="1310" customWidth="1"/>
    <col min="13324" max="13324" width="8.75" style="1310" customWidth="1"/>
    <col min="13325" max="13325" width="9" style="1310"/>
    <col min="13326" max="13326" width="20.375" style="1310" customWidth="1"/>
    <col min="13327" max="13328" width="7.75" style="1310" customWidth="1"/>
    <col min="13329" max="13329" width="8.25" style="1310" customWidth="1"/>
    <col min="13330" max="13330" width="6.625" style="1310" customWidth="1"/>
    <col min="13331" max="13568" width="9" style="1310"/>
    <col min="13569" max="13569" width="4" style="1310" customWidth="1"/>
    <col min="13570" max="13570" width="5" style="1310" customWidth="1"/>
    <col min="13571" max="13571" width="26.25" style="1310" customWidth="1"/>
    <col min="13572" max="13572" width="21.375" style="1310" customWidth="1"/>
    <col min="13573" max="13573" width="6.25" style="1310" customWidth="1"/>
    <col min="13574" max="13574" width="17.125" style="1310" customWidth="1"/>
    <col min="13575" max="13575" width="6.875" style="1310" customWidth="1"/>
    <col min="13576" max="13576" width="8.75" style="1310" customWidth="1"/>
    <col min="13577" max="13577" width="5.875" style="1310" customWidth="1"/>
    <col min="13578" max="13578" width="10" style="1310" customWidth="1"/>
    <col min="13579" max="13579" width="10.5" style="1310" customWidth="1"/>
    <col min="13580" max="13580" width="8.75" style="1310" customWidth="1"/>
    <col min="13581" max="13581" width="9" style="1310"/>
    <col min="13582" max="13582" width="20.375" style="1310" customWidth="1"/>
    <col min="13583" max="13584" width="7.75" style="1310" customWidth="1"/>
    <col min="13585" max="13585" width="8.25" style="1310" customWidth="1"/>
    <col min="13586" max="13586" width="6.625" style="1310" customWidth="1"/>
    <col min="13587" max="13824" width="9" style="1310"/>
    <col min="13825" max="13825" width="4" style="1310" customWidth="1"/>
    <col min="13826" max="13826" width="5" style="1310" customWidth="1"/>
    <col min="13827" max="13827" width="26.25" style="1310" customWidth="1"/>
    <col min="13828" max="13828" width="21.375" style="1310" customWidth="1"/>
    <col min="13829" max="13829" width="6.25" style="1310" customWidth="1"/>
    <col min="13830" max="13830" width="17.125" style="1310" customWidth="1"/>
    <col min="13831" max="13831" width="6.875" style="1310" customWidth="1"/>
    <col min="13832" max="13832" width="8.75" style="1310" customWidth="1"/>
    <col min="13833" max="13833" width="5.875" style="1310" customWidth="1"/>
    <col min="13834" max="13834" width="10" style="1310" customWidth="1"/>
    <col min="13835" max="13835" width="10.5" style="1310" customWidth="1"/>
    <col min="13836" max="13836" width="8.75" style="1310" customWidth="1"/>
    <col min="13837" max="13837" width="9" style="1310"/>
    <col min="13838" max="13838" width="20.375" style="1310" customWidth="1"/>
    <col min="13839" max="13840" width="7.75" style="1310" customWidth="1"/>
    <col min="13841" max="13841" width="8.25" style="1310" customWidth="1"/>
    <col min="13842" max="13842" width="6.625" style="1310" customWidth="1"/>
    <col min="13843" max="14080" width="9" style="1310"/>
    <col min="14081" max="14081" width="4" style="1310" customWidth="1"/>
    <col min="14082" max="14082" width="5" style="1310" customWidth="1"/>
    <col min="14083" max="14083" width="26.25" style="1310" customWidth="1"/>
    <col min="14084" max="14084" width="21.375" style="1310" customWidth="1"/>
    <col min="14085" max="14085" width="6.25" style="1310" customWidth="1"/>
    <col min="14086" max="14086" width="17.125" style="1310" customWidth="1"/>
    <col min="14087" max="14087" width="6.875" style="1310" customWidth="1"/>
    <col min="14088" max="14088" width="8.75" style="1310" customWidth="1"/>
    <col min="14089" max="14089" width="5.875" style="1310" customWidth="1"/>
    <col min="14090" max="14090" width="10" style="1310" customWidth="1"/>
    <col min="14091" max="14091" width="10.5" style="1310" customWidth="1"/>
    <col min="14092" max="14092" width="8.75" style="1310" customWidth="1"/>
    <col min="14093" max="14093" width="9" style="1310"/>
    <col min="14094" max="14094" width="20.375" style="1310" customWidth="1"/>
    <col min="14095" max="14096" width="7.75" style="1310" customWidth="1"/>
    <col min="14097" max="14097" width="8.25" style="1310" customWidth="1"/>
    <col min="14098" max="14098" width="6.625" style="1310" customWidth="1"/>
    <col min="14099" max="14336" width="9" style="1310"/>
    <col min="14337" max="14337" width="4" style="1310" customWidth="1"/>
    <col min="14338" max="14338" width="5" style="1310" customWidth="1"/>
    <col min="14339" max="14339" width="26.25" style="1310" customWidth="1"/>
    <col min="14340" max="14340" width="21.375" style="1310" customWidth="1"/>
    <col min="14341" max="14341" width="6.25" style="1310" customWidth="1"/>
    <col min="14342" max="14342" width="17.125" style="1310" customWidth="1"/>
    <col min="14343" max="14343" width="6.875" style="1310" customWidth="1"/>
    <col min="14344" max="14344" width="8.75" style="1310" customWidth="1"/>
    <col min="14345" max="14345" width="5.875" style="1310" customWidth="1"/>
    <col min="14346" max="14346" width="10" style="1310" customWidth="1"/>
    <col min="14347" max="14347" width="10.5" style="1310" customWidth="1"/>
    <col min="14348" max="14348" width="8.75" style="1310" customWidth="1"/>
    <col min="14349" max="14349" width="9" style="1310"/>
    <col min="14350" max="14350" width="20.375" style="1310" customWidth="1"/>
    <col min="14351" max="14352" width="7.75" style="1310" customWidth="1"/>
    <col min="14353" max="14353" width="8.25" style="1310" customWidth="1"/>
    <col min="14354" max="14354" width="6.625" style="1310" customWidth="1"/>
    <col min="14355" max="14592" width="9" style="1310"/>
    <col min="14593" max="14593" width="4" style="1310" customWidth="1"/>
    <col min="14594" max="14594" width="5" style="1310" customWidth="1"/>
    <col min="14595" max="14595" width="26.25" style="1310" customWidth="1"/>
    <col min="14596" max="14596" width="21.375" style="1310" customWidth="1"/>
    <col min="14597" max="14597" width="6.25" style="1310" customWidth="1"/>
    <col min="14598" max="14598" width="17.125" style="1310" customWidth="1"/>
    <col min="14599" max="14599" width="6.875" style="1310" customWidth="1"/>
    <col min="14600" max="14600" width="8.75" style="1310" customWidth="1"/>
    <col min="14601" max="14601" width="5.875" style="1310" customWidth="1"/>
    <col min="14602" max="14602" width="10" style="1310" customWidth="1"/>
    <col min="14603" max="14603" width="10.5" style="1310" customWidth="1"/>
    <col min="14604" max="14604" width="8.75" style="1310" customWidth="1"/>
    <col min="14605" max="14605" width="9" style="1310"/>
    <col min="14606" max="14606" width="20.375" style="1310" customWidth="1"/>
    <col min="14607" max="14608" width="7.75" style="1310" customWidth="1"/>
    <col min="14609" max="14609" width="8.25" style="1310" customWidth="1"/>
    <col min="14610" max="14610" width="6.625" style="1310" customWidth="1"/>
    <col min="14611" max="14848" width="9" style="1310"/>
    <col min="14849" max="14849" width="4" style="1310" customWidth="1"/>
    <col min="14850" max="14850" width="5" style="1310" customWidth="1"/>
    <col min="14851" max="14851" width="26.25" style="1310" customWidth="1"/>
    <col min="14852" max="14852" width="21.375" style="1310" customWidth="1"/>
    <col min="14853" max="14853" width="6.25" style="1310" customWidth="1"/>
    <col min="14854" max="14854" width="17.125" style="1310" customWidth="1"/>
    <col min="14855" max="14855" width="6.875" style="1310" customWidth="1"/>
    <col min="14856" max="14856" width="8.75" style="1310" customWidth="1"/>
    <col min="14857" max="14857" width="5.875" style="1310" customWidth="1"/>
    <col min="14858" max="14858" width="10" style="1310" customWidth="1"/>
    <col min="14859" max="14859" width="10.5" style="1310" customWidth="1"/>
    <col min="14860" max="14860" width="8.75" style="1310" customWidth="1"/>
    <col min="14861" max="14861" width="9" style="1310"/>
    <col min="14862" max="14862" width="20.375" style="1310" customWidth="1"/>
    <col min="14863" max="14864" width="7.75" style="1310" customWidth="1"/>
    <col min="14865" max="14865" width="8.25" style="1310" customWidth="1"/>
    <col min="14866" max="14866" width="6.625" style="1310" customWidth="1"/>
    <col min="14867" max="15104" width="9" style="1310"/>
    <col min="15105" max="15105" width="4" style="1310" customWidth="1"/>
    <col min="15106" max="15106" width="5" style="1310" customWidth="1"/>
    <col min="15107" max="15107" width="26.25" style="1310" customWidth="1"/>
    <col min="15108" max="15108" width="21.375" style="1310" customWidth="1"/>
    <col min="15109" max="15109" width="6.25" style="1310" customWidth="1"/>
    <col min="15110" max="15110" width="17.125" style="1310" customWidth="1"/>
    <col min="15111" max="15111" width="6.875" style="1310" customWidth="1"/>
    <col min="15112" max="15112" width="8.75" style="1310" customWidth="1"/>
    <col min="15113" max="15113" width="5.875" style="1310" customWidth="1"/>
    <col min="15114" max="15114" width="10" style="1310" customWidth="1"/>
    <col min="15115" max="15115" width="10.5" style="1310" customWidth="1"/>
    <col min="15116" max="15116" width="8.75" style="1310" customWidth="1"/>
    <col min="15117" max="15117" width="9" style="1310"/>
    <col min="15118" max="15118" width="20.375" style="1310" customWidth="1"/>
    <col min="15119" max="15120" width="7.75" style="1310" customWidth="1"/>
    <col min="15121" max="15121" width="8.25" style="1310" customWidth="1"/>
    <col min="15122" max="15122" width="6.625" style="1310" customWidth="1"/>
    <col min="15123" max="15360" width="9" style="1310"/>
    <col min="15361" max="15361" width="4" style="1310" customWidth="1"/>
    <col min="15362" max="15362" width="5" style="1310" customWidth="1"/>
    <col min="15363" max="15363" width="26.25" style="1310" customWidth="1"/>
    <col min="15364" max="15364" width="21.375" style="1310" customWidth="1"/>
    <col min="15365" max="15365" width="6.25" style="1310" customWidth="1"/>
    <col min="15366" max="15366" width="17.125" style="1310" customWidth="1"/>
    <col min="15367" max="15367" width="6.875" style="1310" customWidth="1"/>
    <col min="15368" max="15368" width="8.75" style="1310" customWidth="1"/>
    <col min="15369" max="15369" width="5.875" style="1310" customWidth="1"/>
    <col min="15370" max="15370" width="10" style="1310" customWidth="1"/>
    <col min="15371" max="15371" width="10.5" style="1310" customWidth="1"/>
    <col min="15372" max="15372" width="8.75" style="1310" customWidth="1"/>
    <col min="15373" max="15373" width="9" style="1310"/>
    <col min="15374" max="15374" width="20.375" style="1310" customWidth="1"/>
    <col min="15375" max="15376" width="7.75" style="1310" customWidth="1"/>
    <col min="15377" max="15377" width="8.25" style="1310" customWidth="1"/>
    <col min="15378" max="15378" width="6.625" style="1310" customWidth="1"/>
    <col min="15379" max="15616" width="9" style="1310"/>
    <col min="15617" max="15617" width="4" style="1310" customWidth="1"/>
    <col min="15618" max="15618" width="5" style="1310" customWidth="1"/>
    <col min="15619" max="15619" width="26.25" style="1310" customWidth="1"/>
    <col min="15620" max="15620" width="21.375" style="1310" customWidth="1"/>
    <col min="15621" max="15621" width="6.25" style="1310" customWidth="1"/>
    <col min="15622" max="15622" width="17.125" style="1310" customWidth="1"/>
    <col min="15623" max="15623" width="6.875" style="1310" customWidth="1"/>
    <col min="15624" max="15624" width="8.75" style="1310" customWidth="1"/>
    <col min="15625" max="15625" width="5.875" style="1310" customWidth="1"/>
    <col min="15626" max="15626" width="10" style="1310" customWidth="1"/>
    <col min="15627" max="15627" width="10.5" style="1310" customWidth="1"/>
    <col min="15628" max="15628" width="8.75" style="1310" customWidth="1"/>
    <col min="15629" max="15629" width="9" style="1310"/>
    <col min="15630" max="15630" width="20.375" style="1310" customWidth="1"/>
    <col min="15631" max="15632" width="7.75" style="1310" customWidth="1"/>
    <col min="15633" max="15633" width="8.25" style="1310" customWidth="1"/>
    <col min="15634" max="15634" width="6.625" style="1310" customWidth="1"/>
    <col min="15635" max="15872" width="9" style="1310"/>
    <col min="15873" max="15873" width="4" style="1310" customWidth="1"/>
    <col min="15874" max="15874" width="5" style="1310" customWidth="1"/>
    <col min="15875" max="15875" width="26.25" style="1310" customWidth="1"/>
    <col min="15876" max="15876" width="21.375" style="1310" customWidth="1"/>
    <col min="15877" max="15877" width="6.25" style="1310" customWidth="1"/>
    <col min="15878" max="15878" width="17.125" style="1310" customWidth="1"/>
    <col min="15879" max="15879" width="6.875" style="1310" customWidth="1"/>
    <col min="15880" max="15880" width="8.75" style="1310" customWidth="1"/>
    <col min="15881" max="15881" width="5.875" style="1310" customWidth="1"/>
    <col min="15882" max="15882" width="10" style="1310" customWidth="1"/>
    <col min="15883" max="15883" width="10.5" style="1310" customWidth="1"/>
    <col min="15884" max="15884" width="8.75" style="1310" customWidth="1"/>
    <col min="15885" max="15885" width="9" style="1310"/>
    <col min="15886" max="15886" width="20.375" style="1310" customWidth="1"/>
    <col min="15887" max="15888" width="7.75" style="1310" customWidth="1"/>
    <col min="15889" max="15889" width="8.25" style="1310" customWidth="1"/>
    <col min="15890" max="15890" width="6.625" style="1310" customWidth="1"/>
    <col min="15891" max="16128" width="9" style="1310"/>
    <col min="16129" max="16129" width="4" style="1310" customWidth="1"/>
    <col min="16130" max="16130" width="5" style="1310" customWidth="1"/>
    <col min="16131" max="16131" width="26.25" style="1310" customWidth="1"/>
    <col min="16132" max="16132" width="21.375" style="1310" customWidth="1"/>
    <col min="16133" max="16133" width="6.25" style="1310" customWidth="1"/>
    <col min="16134" max="16134" width="17.125" style="1310" customWidth="1"/>
    <col min="16135" max="16135" width="6.875" style="1310" customWidth="1"/>
    <col min="16136" max="16136" width="8.75" style="1310" customWidth="1"/>
    <col min="16137" max="16137" width="5.875" style="1310" customWidth="1"/>
    <col min="16138" max="16138" width="10" style="1310" customWidth="1"/>
    <col min="16139" max="16139" width="10.5" style="1310" customWidth="1"/>
    <col min="16140" max="16140" width="8.75" style="1310" customWidth="1"/>
    <col min="16141" max="16141" width="9" style="1310"/>
    <col min="16142" max="16142" width="20.375" style="1310" customWidth="1"/>
    <col min="16143" max="16144" width="7.75" style="1310" customWidth="1"/>
    <col min="16145" max="16145" width="8.25" style="1310" customWidth="1"/>
    <col min="16146" max="16146" width="6.625" style="1310" customWidth="1"/>
    <col min="16147" max="16384" width="9" style="1310"/>
  </cols>
  <sheetData>
    <row r="1" s="22" customFormat="1" ht="39" customHeight="1" spans="1:27">
      <c r="A1" s="29" t="s">
        <v>7375</v>
      </c>
      <c r="B1" s="29"/>
      <c r="C1" s="29"/>
      <c r="D1" s="29"/>
      <c r="E1" s="29"/>
      <c r="F1" s="29"/>
      <c r="G1" s="29"/>
      <c r="H1" s="29"/>
      <c r="I1" s="29"/>
      <c r="J1" s="128"/>
      <c r="K1" s="29"/>
      <c r="L1" s="29"/>
      <c r="M1" s="29"/>
      <c r="N1" s="29"/>
      <c r="O1" s="29"/>
      <c r="P1" s="29"/>
      <c r="Q1" s="29"/>
      <c r="R1" s="1329"/>
      <c r="V1" s="1199"/>
      <c r="W1" s="1199"/>
      <c r="X1" s="1199"/>
      <c r="Y1" s="1199"/>
      <c r="Z1" s="1199"/>
      <c r="AA1" s="1199"/>
    </row>
    <row r="2" s="1" customFormat="1" ht="24" customHeight="1" spans="1:27">
      <c r="A2" s="1316" t="s">
        <v>0</v>
      </c>
      <c r="B2" s="1120" t="s">
        <v>523</v>
      </c>
      <c r="C2" s="30" t="s">
        <v>2</v>
      </c>
      <c r="D2" s="32" t="s">
        <v>5003</v>
      </c>
      <c r="E2" s="32" t="s">
        <v>526</v>
      </c>
      <c r="F2" s="32" t="s">
        <v>3</v>
      </c>
      <c r="G2" s="33" t="s">
        <v>527</v>
      </c>
      <c r="H2" s="34" t="s">
        <v>26</v>
      </c>
      <c r="I2" s="1124" t="s">
        <v>528</v>
      </c>
      <c r="J2" s="1125" t="s">
        <v>30</v>
      </c>
      <c r="K2" s="65" t="s">
        <v>28</v>
      </c>
      <c r="L2" s="30" t="s">
        <v>32</v>
      </c>
      <c r="M2" s="30" t="s">
        <v>1</v>
      </c>
      <c r="N2" s="30" t="s">
        <v>33</v>
      </c>
      <c r="O2" s="30" t="s">
        <v>34</v>
      </c>
      <c r="P2" s="1126" t="s">
        <v>35</v>
      </c>
      <c r="Q2" s="1149" t="s">
        <v>149</v>
      </c>
      <c r="R2" s="30" t="s">
        <v>38</v>
      </c>
      <c r="V2" s="602"/>
      <c r="W2" s="602"/>
      <c r="X2" s="602"/>
      <c r="Y2" s="602"/>
      <c r="Z2" s="602"/>
      <c r="AA2" s="602"/>
    </row>
    <row r="3" s="10" customFormat="1" ht="27.75" customHeight="1" spans="1:28">
      <c r="A3" s="35">
        <v>1</v>
      </c>
      <c r="B3" s="1122"/>
      <c r="C3" s="1121" t="s">
        <v>7376</v>
      </c>
      <c r="D3" s="48" t="s">
        <v>480</v>
      </c>
      <c r="E3" s="97">
        <v>236900</v>
      </c>
      <c r="F3" s="715" t="s">
        <v>7377</v>
      </c>
      <c r="G3" s="44">
        <v>41894</v>
      </c>
      <c r="H3" s="44">
        <v>41905</v>
      </c>
      <c r="I3" s="168"/>
      <c r="J3" s="326">
        <v>41939</v>
      </c>
      <c r="K3" s="97"/>
      <c r="L3" s="175" t="s">
        <v>7378</v>
      </c>
      <c r="M3" s="35" t="s">
        <v>5054</v>
      </c>
      <c r="N3" s="35" t="s">
        <v>59</v>
      </c>
      <c r="O3" s="310">
        <v>41911</v>
      </c>
      <c r="P3" s="182">
        <v>41911</v>
      </c>
      <c r="Q3" s="1150" t="s">
        <v>5402</v>
      </c>
      <c r="R3" s="246" t="s">
        <v>3118</v>
      </c>
      <c r="S3" s="1152"/>
      <c r="T3" s="185"/>
      <c r="W3" s="186"/>
      <c r="X3" s="186"/>
      <c r="Y3" s="186"/>
      <c r="Z3" s="186"/>
      <c r="AA3" s="186"/>
      <c r="AB3" s="186"/>
    </row>
    <row r="4" s="10" customFormat="1" ht="27.75" customHeight="1" spans="1:28">
      <c r="A4" s="35">
        <v>2</v>
      </c>
      <c r="B4" s="1122"/>
      <c r="C4" s="151" t="s">
        <v>7379</v>
      </c>
      <c r="D4" s="48" t="s">
        <v>480</v>
      </c>
      <c r="E4" s="97">
        <f>254800+2000</f>
        <v>256800</v>
      </c>
      <c r="F4" s="715" t="s">
        <v>7380</v>
      </c>
      <c r="G4" s="44">
        <v>41892</v>
      </c>
      <c r="H4" s="44">
        <v>41895</v>
      </c>
      <c r="I4" s="916" t="s">
        <v>5232</v>
      </c>
      <c r="J4" s="326">
        <v>41939</v>
      </c>
      <c r="K4" s="97"/>
      <c r="L4" s="244" t="s">
        <v>7381</v>
      </c>
      <c r="M4" s="322" t="s">
        <v>5278</v>
      </c>
      <c r="N4" s="322" t="s">
        <v>59</v>
      </c>
      <c r="O4" s="323">
        <v>41914</v>
      </c>
      <c r="P4" s="182">
        <v>41923</v>
      </c>
      <c r="Q4" s="1330" t="s">
        <v>5398</v>
      </c>
      <c r="R4" s="10" t="s">
        <v>5434</v>
      </c>
      <c r="S4" s="188" t="s">
        <v>7382</v>
      </c>
      <c r="T4" s="185"/>
      <c r="W4" s="186"/>
      <c r="X4" s="186"/>
      <c r="Y4" s="186"/>
      <c r="Z4" s="186"/>
      <c r="AA4" s="186"/>
      <c r="AB4" s="186"/>
    </row>
    <row r="5" s="10" customFormat="1" ht="27.75" customHeight="1" spans="1:28">
      <c r="A5" s="35">
        <v>3</v>
      </c>
      <c r="B5" s="1122"/>
      <c r="C5" s="1121" t="s">
        <v>7376</v>
      </c>
      <c r="D5" s="48" t="s">
        <v>480</v>
      </c>
      <c r="E5" s="97">
        <v>236900</v>
      </c>
      <c r="F5" s="715" t="s">
        <v>7383</v>
      </c>
      <c r="G5" s="44">
        <v>41907</v>
      </c>
      <c r="H5" s="44">
        <v>41912</v>
      </c>
      <c r="I5" s="168"/>
      <c r="J5" s="326">
        <v>41939</v>
      </c>
      <c r="K5" s="159" t="s">
        <v>7384</v>
      </c>
      <c r="L5" s="175" t="s">
        <v>7385</v>
      </c>
      <c r="M5" s="35" t="s">
        <v>5009</v>
      </c>
      <c r="N5" s="35" t="s">
        <v>89</v>
      </c>
      <c r="O5" s="310">
        <v>41915</v>
      </c>
      <c r="P5" s="182">
        <v>41915</v>
      </c>
      <c r="Q5" s="1150" t="s">
        <v>5402</v>
      </c>
      <c r="R5" s="246" t="s">
        <v>7386</v>
      </c>
      <c r="S5" s="1152"/>
      <c r="T5" s="185"/>
      <c r="W5" s="186"/>
      <c r="X5" s="186"/>
      <c r="Y5" s="186"/>
      <c r="Z5" s="186"/>
      <c r="AA5" s="186"/>
      <c r="AB5" s="186"/>
    </row>
    <row r="6" s="10" customFormat="1" ht="27.75" customHeight="1" spans="1:28">
      <c r="A6" s="35">
        <v>4</v>
      </c>
      <c r="B6" s="1122" t="s">
        <v>7387</v>
      </c>
      <c r="C6" s="151" t="s">
        <v>7388</v>
      </c>
      <c r="D6" s="48" t="s">
        <v>480</v>
      </c>
      <c r="E6" s="97">
        <f>254800+2000</f>
        <v>256800</v>
      </c>
      <c r="F6" s="715" t="s">
        <v>7389</v>
      </c>
      <c r="G6" s="44">
        <v>41907</v>
      </c>
      <c r="H6" s="44">
        <v>41912</v>
      </c>
      <c r="I6" s="916" t="s">
        <v>5232</v>
      </c>
      <c r="J6" s="326">
        <v>41939</v>
      </c>
      <c r="K6" s="159" t="s">
        <v>7384</v>
      </c>
      <c r="L6" s="175" t="s">
        <v>3510</v>
      </c>
      <c r="M6" s="35" t="s">
        <v>5342</v>
      </c>
      <c r="N6" s="35" t="s">
        <v>59</v>
      </c>
      <c r="O6" s="310">
        <v>41918</v>
      </c>
      <c r="P6" s="176">
        <v>41919</v>
      </c>
      <c r="Q6" s="1150" t="s">
        <v>5398</v>
      </c>
      <c r="R6" s="246" t="s">
        <v>5442</v>
      </c>
      <c r="S6" s="246" t="s">
        <v>7390</v>
      </c>
      <c r="T6" s="185"/>
      <c r="W6" s="186"/>
      <c r="X6" s="186"/>
      <c r="Y6" s="186"/>
      <c r="Z6" s="186"/>
      <c r="AA6" s="186"/>
      <c r="AB6" s="186"/>
    </row>
    <row r="7" s="10" customFormat="1" ht="21" customHeight="1" spans="1:28">
      <c r="A7" s="35">
        <v>5</v>
      </c>
      <c r="B7" s="149" t="s">
        <v>7391</v>
      </c>
      <c r="C7" s="151" t="s">
        <v>7392</v>
      </c>
      <c r="D7" s="52" t="s">
        <v>7393</v>
      </c>
      <c r="E7" s="88">
        <v>311500</v>
      </c>
      <c r="F7" s="152" t="s">
        <v>7394</v>
      </c>
      <c r="G7" s="47">
        <v>41878</v>
      </c>
      <c r="H7" s="47">
        <v>41887</v>
      </c>
      <c r="I7" s="168" t="s">
        <v>7395</v>
      </c>
      <c r="J7" s="326">
        <v>41939</v>
      </c>
      <c r="K7" s="159" t="s">
        <v>5472</v>
      </c>
      <c r="L7" s="244" t="s">
        <v>7396</v>
      </c>
      <c r="M7" s="35" t="s">
        <v>5035</v>
      </c>
      <c r="N7" s="35" t="s">
        <v>89</v>
      </c>
      <c r="O7" s="310">
        <v>41930</v>
      </c>
      <c r="P7" s="176">
        <v>41930</v>
      </c>
      <c r="Q7" s="1150" t="s">
        <v>5398</v>
      </c>
      <c r="R7" s="246" t="s">
        <v>7397</v>
      </c>
      <c r="S7" s="185"/>
      <c r="T7" s="185"/>
      <c r="W7" s="186"/>
      <c r="X7" s="186"/>
      <c r="Y7" s="186"/>
      <c r="Z7" s="186"/>
      <c r="AA7" s="186"/>
      <c r="AB7" s="186"/>
    </row>
    <row r="8" s="10" customFormat="1" ht="27.75" customHeight="1" spans="1:28">
      <c r="A8" s="35">
        <v>6</v>
      </c>
      <c r="B8" s="1122" t="s">
        <v>7398</v>
      </c>
      <c r="C8" s="1121" t="s">
        <v>7399</v>
      </c>
      <c r="D8" s="48" t="s">
        <v>7400</v>
      </c>
      <c r="E8" s="97">
        <v>239400</v>
      </c>
      <c r="F8" s="715" t="s">
        <v>7401</v>
      </c>
      <c r="G8" s="44">
        <v>41892</v>
      </c>
      <c r="H8" s="44">
        <v>41895</v>
      </c>
      <c r="I8" s="168"/>
      <c r="J8" s="1167">
        <v>42002</v>
      </c>
      <c r="K8" s="159" t="s">
        <v>5472</v>
      </c>
      <c r="L8" s="244" t="s">
        <v>7402</v>
      </c>
      <c r="M8" s="35" t="s">
        <v>1768</v>
      </c>
      <c r="N8" s="35" t="s">
        <v>84</v>
      </c>
      <c r="O8" s="310">
        <v>41918</v>
      </c>
      <c r="P8" s="176">
        <v>41920</v>
      </c>
      <c r="Q8" s="1150" t="s">
        <v>5402</v>
      </c>
      <c r="R8" s="246" t="s">
        <v>1314</v>
      </c>
      <c r="S8" s="185"/>
      <c r="T8" s="185"/>
      <c r="W8" s="186"/>
      <c r="X8" s="186"/>
      <c r="Y8" s="186"/>
      <c r="Z8" s="186"/>
      <c r="AA8" s="186"/>
      <c r="AB8" s="186"/>
    </row>
    <row r="9" s="10" customFormat="1" ht="27.75" customHeight="1" spans="1:28">
      <c r="A9" s="35">
        <v>7</v>
      </c>
      <c r="B9" s="1122" t="s">
        <v>7387</v>
      </c>
      <c r="C9" s="151" t="s">
        <v>7388</v>
      </c>
      <c r="D9" s="48" t="s">
        <v>480</v>
      </c>
      <c r="E9" s="97">
        <v>254800</v>
      </c>
      <c r="F9" s="715" t="s">
        <v>7403</v>
      </c>
      <c r="G9" s="44">
        <v>41890</v>
      </c>
      <c r="H9" s="44">
        <v>41894</v>
      </c>
      <c r="I9" s="916" t="s">
        <v>5307</v>
      </c>
      <c r="J9" s="326">
        <v>41939</v>
      </c>
      <c r="K9" s="159" t="s">
        <v>7384</v>
      </c>
      <c r="L9" s="140" t="s">
        <v>7404</v>
      </c>
      <c r="M9" s="159" t="s">
        <v>7405</v>
      </c>
      <c r="N9" s="159" t="s">
        <v>744</v>
      </c>
      <c r="O9" s="160">
        <v>41924</v>
      </c>
      <c r="P9" s="161">
        <v>41925</v>
      </c>
      <c r="Q9" s="85" t="s">
        <v>5398</v>
      </c>
      <c r="R9" s="193" t="s">
        <v>5459</v>
      </c>
      <c r="S9" s="185"/>
      <c r="T9" s="185"/>
      <c r="W9" s="186"/>
      <c r="X9" s="186"/>
      <c r="Y9" s="186"/>
      <c r="Z9" s="186"/>
      <c r="AA9" s="186"/>
      <c r="AB9" s="186"/>
    </row>
    <row r="10" s="10" customFormat="1" ht="27.75" customHeight="1" spans="1:28">
      <c r="A10" s="35">
        <v>8</v>
      </c>
      <c r="B10" s="1122"/>
      <c r="C10" s="151" t="s">
        <v>7388</v>
      </c>
      <c r="D10" s="48" t="s">
        <v>7406</v>
      </c>
      <c r="E10" s="97">
        <f>254800+2000</f>
        <v>256800</v>
      </c>
      <c r="F10" s="715" t="s">
        <v>7407</v>
      </c>
      <c r="G10" s="44">
        <v>41899</v>
      </c>
      <c r="H10" s="44">
        <v>41905</v>
      </c>
      <c r="I10" s="916" t="s">
        <v>5232</v>
      </c>
      <c r="J10" s="326">
        <v>41939</v>
      </c>
      <c r="K10" s="159" t="s">
        <v>7384</v>
      </c>
      <c r="L10" s="175" t="s">
        <v>7408</v>
      </c>
      <c r="M10" s="35" t="s">
        <v>5016</v>
      </c>
      <c r="N10" s="35" t="s">
        <v>89</v>
      </c>
      <c r="O10" s="310">
        <v>41937</v>
      </c>
      <c r="P10" s="176">
        <v>41937</v>
      </c>
      <c r="Q10" s="1150" t="s">
        <v>5398</v>
      </c>
      <c r="R10" s="246" t="s">
        <v>5468</v>
      </c>
      <c r="S10" s="185"/>
      <c r="T10" s="185"/>
      <c r="W10" s="186"/>
      <c r="X10" s="186"/>
      <c r="Y10" s="186"/>
      <c r="Z10" s="186"/>
      <c r="AA10" s="186"/>
      <c r="AB10" s="186"/>
    </row>
    <row r="11" s="10" customFormat="1" ht="27.75" customHeight="1" spans="1:28">
      <c r="A11" s="35">
        <v>9</v>
      </c>
      <c r="B11" s="1122"/>
      <c r="C11" s="151" t="s">
        <v>7388</v>
      </c>
      <c r="D11" s="48" t="s">
        <v>7400</v>
      </c>
      <c r="E11" s="97">
        <f>254800+2000</f>
        <v>256800</v>
      </c>
      <c r="F11" s="715" t="s">
        <v>7409</v>
      </c>
      <c r="G11" s="44">
        <v>41899</v>
      </c>
      <c r="H11" s="44">
        <v>41905</v>
      </c>
      <c r="I11" s="916" t="s">
        <v>5232</v>
      </c>
      <c r="J11" s="326">
        <v>41958</v>
      </c>
      <c r="K11" s="159" t="s">
        <v>7384</v>
      </c>
      <c r="L11" s="1319" t="s">
        <v>7410</v>
      </c>
      <c r="M11" s="35"/>
      <c r="N11" s="35"/>
      <c r="O11" s="310"/>
      <c r="P11" s="176"/>
      <c r="Q11" s="1150"/>
      <c r="R11" s="246" t="s">
        <v>5485</v>
      </c>
      <c r="S11" s="185"/>
      <c r="T11" s="185"/>
      <c r="W11" s="186"/>
      <c r="X11" s="186"/>
      <c r="Y11" s="186"/>
      <c r="Z11" s="186"/>
      <c r="AA11" s="186"/>
      <c r="AB11" s="186"/>
    </row>
    <row r="12" s="10" customFormat="1" ht="27.75" customHeight="1" spans="1:28">
      <c r="A12" s="35">
        <v>10</v>
      </c>
      <c r="B12" s="1122"/>
      <c r="C12" s="151" t="s">
        <v>7388</v>
      </c>
      <c r="D12" s="48" t="s">
        <v>7411</v>
      </c>
      <c r="E12" s="97">
        <f>254800+2000</f>
        <v>256800</v>
      </c>
      <c r="F12" s="715" t="s">
        <v>7412</v>
      </c>
      <c r="G12" s="44">
        <v>41892</v>
      </c>
      <c r="H12" s="44">
        <v>41895</v>
      </c>
      <c r="I12" s="916" t="s">
        <v>5232</v>
      </c>
      <c r="J12" s="326">
        <v>41961</v>
      </c>
      <c r="K12" s="159" t="s">
        <v>7384</v>
      </c>
      <c r="L12" s="175" t="s">
        <v>7413</v>
      </c>
      <c r="M12" s="35" t="s">
        <v>5035</v>
      </c>
      <c r="N12" s="35" t="s">
        <v>89</v>
      </c>
      <c r="O12" s="310">
        <v>41945</v>
      </c>
      <c r="P12" s="176">
        <v>41945</v>
      </c>
      <c r="Q12" s="1150" t="s">
        <v>5398</v>
      </c>
      <c r="R12" s="246" t="s">
        <v>7414</v>
      </c>
      <c r="S12" s="185"/>
      <c r="T12" s="185"/>
      <c r="W12" s="186"/>
      <c r="X12" s="186"/>
      <c r="Y12" s="186"/>
      <c r="Z12" s="186"/>
      <c r="AA12" s="186"/>
      <c r="AB12" s="186"/>
    </row>
    <row r="13" s="10" customFormat="1" ht="27.75" customHeight="1" spans="1:28">
      <c r="A13" s="35">
        <v>11</v>
      </c>
      <c r="B13" s="1122"/>
      <c r="C13" s="151" t="s">
        <v>7388</v>
      </c>
      <c r="D13" s="48" t="s">
        <v>7406</v>
      </c>
      <c r="E13" s="97">
        <f>254800+2000</f>
        <v>256800</v>
      </c>
      <c r="F13" s="715" t="s">
        <v>7415</v>
      </c>
      <c r="G13" s="44">
        <v>41899</v>
      </c>
      <c r="H13" s="44">
        <v>41905</v>
      </c>
      <c r="I13" s="916" t="s">
        <v>5232</v>
      </c>
      <c r="J13" s="326">
        <v>41939</v>
      </c>
      <c r="K13" s="159" t="s">
        <v>7384</v>
      </c>
      <c r="L13" s="97" t="s">
        <v>7416</v>
      </c>
      <c r="M13" s="35" t="s">
        <v>5044</v>
      </c>
      <c r="N13" s="35" t="s">
        <v>59</v>
      </c>
      <c r="O13" s="310">
        <v>41950</v>
      </c>
      <c r="P13" s="176">
        <v>41951</v>
      </c>
      <c r="Q13" s="1150" t="s">
        <v>106</v>
      </c>
      <c r="R13" s="188" t="s">
        <v>5492</v>
      </c>
      <c r="S13" s="185"/>
      <c r="T13" s="185"/>
      <c r="W13" s="186"/>
      <c r="X13" s="186"/>
      <c r="Y13" s="186"/>
      <c r="Z13" s="186"/>
      <c r="AA13" s="186"/>
      <c r="AB13" s="186"/>
    </row>
    <row r="14" s="10" customFormat="1" ht="27.75" customHeight="1" spans="1:28">
      <c r="A14" s="35">
        <v>12</v>
      </c>
      <c r="B14" s="1122"/>
      <c r="C14" s="151" t="s">
        <v>7388</v>
      </c>
      <c r="D14" s="48" t="s">
        <v>7417</v>
      </c>
      <c r="E14" s="97">
        <f>254800+2000</f>
        <v>256800</v>
      </c>
      <c r="F14" s="715" t="s">
        <v>7418</v>
      </c>
      <c r="G14" s="44">
        <v>41910</v>
      </c>
      <c r="H14" s="44">
        <v>41916</v>
      </c>
      <c r="I14" s="916" t="s">
        <v>5232</v>
      </c>
      <c r="J14" s="326">
        <v>41961</v>
      </c>
      <c r="K14" s="159" t="s">
        <v>7384</v>
      </c>
      <c r="L14" s="244" t="s">
        <v>7419</v>
      </c>
      <c r="M14" s="35" t="s">
        <v>698</v>
      </c>
      <c r="N14" s="35" t="s">
        <v>84</v>
      </c>
      <c r="O14" s="310">
        <v>41944</v>
      </c>
      <c r="P14" s="176">
        <v>41944</v>
      </c>
      <c r="Q14" s="1150" t="s">
        <v>5402</v>
      </c>
      <c r="R14" s="246" t="s">
        <v>5492</v>
      </c>
      <c r="S14" s="185"/>
      <c r="T14" s="185"/>
      <c r="W14" s="186"/>
      <c r="X14" s="186"/>
      <c r="Y14" s="186"/>
      <c r="Z14" s="186"/>
      <c r="AA14" s="186"/>
      <c r="AB14" s="186"/>
    </row>
    <row r="15" s="10" customFormat="1" ht="27.75" customHeight="1" spans="1:28">
      <c r="A15" s="35">
        <v>13</v>
      </c>
      <c r="B15" s="1122" t="s">
        <v>7387</v>
      </c>
      <c r="C15" s="151" t="s">
        <v>7388</v>
      </c>
      <c r="D15" s="48" t="s">
        <v>480</v>
      </c>
      <c r="E15" s="97">
        <v>254800</v>
      </c>
      <c r="F15" s="152" t="s">
        <v>7420</v>
      </c>
      <c r="G15" s="44">
        <v>41942</v>
      </c>
      <c r="H15" s="44">
        <v>41948</v>
      </c>
      <c r="I15" s="168"/>
      <c r="J15" s="326">
        <v>41970</v>
      </c>
      <c r="K15" s="97"/>
      <c r="L15" s="238" t="s">
        <v>7421</v>
      </c>
      <c r="M15" s="159" t="s">
        <v>5127</v>
      </c>
      <c r="N15" s="159" t="s">
        <v>744</v>
      </c>
      <c r="O15" s="160">
        <v>41949</v>
      </c>
      <c r="P15" s="161">
        <v>41949</v>
      </c>
      <c r="Q15" s="1150"/>
      <c r="R15" s="1331" t="s">
        <v>7422</v>
      </c>
      <c r="S15" s="1332" t="s">
        <v>7423</v>
      </c>
      <c r="T15" s="185"/>
      <c r="W15" s="186"/>
      <c r="X15" s="186"/>
      <c r="Y15" s="186"/>
      <c r="Z15" s="186"/>
      <c r="AA15" s="186"/>
      <c r="AB15" s="186"/>
    </row>
    <row r="16" s="10" customFormat="1" ht="27.75" customHeight="1" spans="1:28">
      <c r="A16" s="35">
        <v>14</v>
      </c>
      <c r="B16" s="1122" t="s">
        <v>7387</v>
      </c>
      <c r="C16" s="151" t="s">
        <v>7388</v>
      </c>
      <c r="D16" s="52" t="s">
        <v>7406</v>
      </c>
      <c r="E16" s="88">
        <v>254800</v>
      </c>
      <c r="F16" s="189" t="s">
        <v>7424</v>
      </c>
      <c r="G16" s="47">
        <v>41942</v>
      </c>
      <c r="H16" s="47">
        <v>41948</v>
      </c>
      <c r="I16" s="168"/>
      <c r="J16" s="326">
        <v>41970</v>
      </c>
      <c r="K16" s="159" t="s">
        <v>7425</v>
      </c>
      <c r="L16" s="97" t="s">
        <v>7426</v>
      </c>
      <c r="M16" s="35" t="s">
        <v>912</v>
      </c>
      <c r="N16" s="35" t="s">
        <v>84</v>
      </c>
      <c r="O16" s="310">
        <v>41960</v>
      </c>
      <c r="P16" s="176">
        <v>41960</v>
      </c>
      <c r="Q16" s="1150" t="s">
        <v>106</v>
      </c>
      <c r="R16" s="246" t="s">
        <v>5521</v>
      </c>
      <c r="S16" s="185"/>
      <c r="T16" s="185"/>
      <c r="W16" s="186"/>
      <c r="X16" s="186"/>
      <c r="Y16" s="186"/>
      <c r="Z16" s="186"/>
      <c r="AA16" s="186"/>
      <c r="AB16" s="186"/>
    </row>
    <row r="17" s="10" customFormat="1" ht="31.5" customHeight="1" spans="1:29">
      <c r="A17" s="35">
        <v>15</v>
      </c>
      <c r="B17" s="149" t="s">
        <v>7427</v>
      </c>
      <c r="C17" s="151" t="s">
        <v>7428</v>
      </c>
      <c r="D17" s="52" t="s">
        <v>7406</v>
      </c>
      <c r="E17" s="97">
        <v>266600</v>
      </c>
      <c r="F17" s="265" t="s">
        <v>7429</v>
      </c>
      <c r="G17" s="47">
        <v>41878</v>
      </c>
      <c r="H17" s="47">
        <v>41887</v>
      </c>
      <c r="I17" s="168"/>
      <c r="J17" s="326">
        <v>42002</v>
      </c>
      <c r="K17" s="1320" t="s">
        <v>5307</v>
      </c>
      <c r="L17" s="244" t="s">
        <v>7430</v>
      </c>
      <c r="M17" s="35" t="s">
        <v>912</v>
      </c>
      <c r="N17" s="35" t="s">
        <v>84</v>
      </c>
      <c r="O17" s="310">
        <v>41967</v>
      </c>
      <c r="P17" s="176">
        <v>41967</v>
      </c>
      <c r="Q17" s="1150" t="s">
        <v>106</v>
      </c>
      <c r="R17" s="246" t="s">
        <v>5528</v>
      </c>
      <c r="T17" s="185"/>
      <c r="U17" s="185"/>
      <c r="X17" s="186"/>
      <c r="Y17" s="186"/>
      <c r="Z17" s="186"/>
      <c r="AA17" s="186"/>
      <c r="AB17" s="186"/>
      <c r="AC17" s="186"/>
    </row>
    <row r="18" s="10" customFormat="1" ht="27.75" customHeight="1" spans="1:29">
      <c r="A18" s="35">
        <v>16</v>
      </c>
      <c r="B18" s="1122" t="s">
        <v>7387</v>
      </c>
      <c r="C18" s="151" t="s">
        <v>7388</v>
      </c>
      <c r="D18" s="52" t="s">
        <v>480</v>
      </c>
      <c r="E18" s="88">
        <v>254800</v>
      </c>
      <c r="F18" s="152" t="s">
        <v>7431</v>
      </c>
      <c r="G18" s="47">
        <v>41955</v>
      </c>
      <c r="H18" s="47">
        <v>41960</v>
      </c>
      <c r="I18" s="168"/>
      <c r="J18" s="326">
        <v>42002</v>
      </c>
      <c r="K18" s="1321"/>
      <c r="L18" s="244" t="s">
        <v>7432</v>
      </c>
      <c r="M18" s="97" t="s">
        <v>5156</v>
      </c>
      <c r="N18" s="97" t="s">
        <v>59</v>
      </c>
      <c r="O18" s="158">
        <v>41964</v>
      </c>
      <c r="P18" s="176">
        <v>41964</v>
      </c>
      <c r="Q18" s="175" t="s">
        <v>106</v>
      </c>
      <c r="R18" s="188" t="s">
        <v>680</v>
      </c>
      <c r="S18" s="1332" t="s">
        <v>7433</v>
      </c>
      <c r="T18" s="195"/>
      <c r="U18" s="185"/>
      <c r="X18" s="186"/>
      <c r="Y18" s="186"/>
      <c r="Z18" s="186"/>
      <c r="AA18" s="186"/>
      <c r="AB18" s="186"/>
      <c r="AC18" s="186"/>
    </row>
    <row r="19" s="10" customFormat="1" ht="27.75" customHeight="1" spans="1:29">
      <c r="A19" s="35">
        <v>17</v>
      </c>
      <c r="B19" s="1122"/>
      <c r="C19" s="151" t="s">
        <v>7388</v>
      </c>
      <c r="D19" s="52" t="s">
        <v>480</v>
      </c>
      <c r="E19" s="88">
        <v>254800</v>
      </c>
      <c r="F19" s="152" t="s">
        <v>7434</v>
      </c>
      <c r="G19" s="47">
        <v>41955</v>
      </c>
      <c r="H19" s="47">
        <v>41960</v>
      </c>
      <c r="I19" s="168"/>
      <c r="J19" s="326">
        <v>42002</v>
      </c>
      <c r="K19" s="1321"/>
      <c r="L19" s="97" t="s">
        <v>7435</v>
      </c>
      <c r="M19" s="244" t="s">
        <v>5068</v>
      </c>
      <c r="N19" s="97" t="s">
        <v>84</v>
      </c>
      <c r="O19" s="158">
        <v>41966</v>
      </c>
      <c r="P19" s="176">
        <v>41968</v>
      </c>
      <c r="Q19" s="175" t="s">
        <v>5398</v>
      </c>
      <c r="R19" s="188" t="s">
        <v>680</v>
      </c>
      <c r="T19" s="195" t="s">
        <v>7436</v>
      </c>
      <c r="U19" s="185"/>
      <c r="X19" s="186"/>
      <c r="Y19" s="186"/>
      <c r="Z19" s="186"/>
      <c r="AA19" s="186"/>
      <c r="AB19" s="186"/>
      <c r="AC19" s="186"/>
    </row>
    <row r="20" s="10" customFormat="1" ht="27.75" customHeight="1" spans="1:29">
      <c r="A20" s="35">
        <v>18</v>
      </c>
      <c r="B20" s="35"/>
      <c r="C20" s="151" t="s">
        <v>7388</v>
      </c>
      <c r="D20" s="52" t="s">
        <v>480</v>
      </c>
      <c r="E20" s="88">
        <v>254800</v>
      </c>
      <c r="F20" s="152" t="s">
        <v>7437</v>
      </c>
      <c r="G20" s="47">
        <v>41969</v>
      </c>
      <c r="H20" s="47">
        <v>41972</v>
      </c>
      <c r="I20" s="168"/>
      <c r="J20" s="326">
        <v>42002</v>
      </c>
      <c r="K20" s="97"/>
      <c r="L20" s="244" t="s">
        <v>3238</v>
      </c>
      <c r="M20" s="97" t="s">
        <v>5054</v>
      </c>
      <c r="N20" s="97" t="s">
        <v>59</v>
      </c>
      <c r="O20" s="158">
        <v>41973</v>
      </c>
      <c r="P20" s="176">
        <v>41977</v>
      </c>
      <c r="Q20" s="1150"/>
      <c r="R20" s="246" t="s">
        <v>3434</v>
      </c>
      <c r="T20" s="195"/>
      <c r="U20" s="185"/>
      <c r="X20" s="186"/>
      <c r="Y20" s="186"/>
      <c r="Z20" s="186"/>
      <c r="AA20" s="186"/>
      <c r="AB20" s="186"/>
      <c r="AC20" s="186"/>
    </row>
    <row r="21" s="10" customFormat="1" ht="27.75" customHeight="1" spans="1:29">
      <c r="A21" s="35">
        <v>19</v>
      </c>
      <c r="B21" s="1122" t="s">
        <v>7438</v>
      </c>
      <c r="C21" s="1121" t="s">
        <v>7376</v>
      </c>
      <c r="D21" s="88" t="s">
        <v>480</v>
      </c>
      <c r="E21" s="88">
        <v>236900</v>
      </c>
      <c r="F21" s="152" t="s">
        <v>7439</v>
      </c>
      <c r="G21" s="47">
        <v>41955</v>
      </c>
      <c r="H21" s="47">
        <v>41960</v>
      </c>
      <c r="I21" s="168"/>
      <c r="J21" s="326">
        <v>42002</v>
      </c>
      <c r="K21" s="1321"/>
      <c r="L21" s="244" t="s">
        <v>7440</v>
      </c>
      <c r="M21" s="35" t="s">
        <v>6385</v>
      </c>
      <c r="N21" s="35" t="s">
        <v>744</v>
      </c>
      <c r="O21" s="310">
        <v>41964</v>
      </c>
      <c r="P21" s="176">
        <v>41964</v>
      </c>
      <c r="Q21" s="1150" t="s">
        <v>1447</v>
      </c>
      <c r="R21" s="247" t="s">
        <v>712</v>
      </c>
      <c r="S21" s="247"/>
      <c r="T21" s="195"/>
      <c r="U21" s="185"/>
      <c r="X21" s="186"/>
      <c r="Y21" s="186"/>
      <c r="Z21" s="186"/>
      <c r="AA21" s="186"/>
      <c r="AB21" s="186"/>
      <c r="AC21" s="186"/>
    </row>
    <row r="22" s="10" customFormat="1" ht="27.75" customHeight="1" spans="1:29">
      <c r="A22" s="35">
        <v>20</v>
      </c>
      <c r="B22" s="1317" t="s">
        <v>5307</v>
      </c>
      <c r="C22" s="1121" t="s">
        <v>7376</v>
      </c>
      <c r="D22" s="52" t="s">
        <v>7411</v>
      </c>
      <c r="E22" s="88">
        <v>236900</v>
      </c>
      <c r="F22" s="189" t="s">
        <v>7441</v>
      </c>
      <c r="G22" s="47">
        <v>41892</v>
      </c>
      <c r="H22" s="47">
        <v>41895</v>
      </c>
      <c r="I22" s="168"/>
      <c r="J22" s="326">
        <v>42002</v>
      </c>
      <c r="K22" s="1321" t="s">
        <v>5307</v>
      </c>
      <c r="L22" s="244" t="s">
        <v>7442</v>
      </c>
      <c r="M22" s="35" t="s">
        <v>5479</v>
      </c>
      <c r="N22" s="35" t="s">
        <v>89</v>
      </c>
      <c r="O22" s="310">
        <v>41980</v>
      </c>
      <c r="P22" s="176">
        <v>41980</v>
      </c>
      <c r="Q22" s="1150" t="s">
        <v>1447</v>
      </c>
      <c r="R22" s="247" t="s">
        <v>597</v>
      </c>
      <c r="T22" s="195"/>
      <c r="U22" s="185"/>
      <c r="X22" s="186"/>
      <c r="Y22" s="186"/>
      <c r="Z22" s="186"/>
      <c r="AA22" s="186"/>
      <c r="AB22" s="186"/>
      <c r="AC22" s="186"/>
    </row>
    <row r="23" s="10" customFormat="1" ht="27.75" customHeight="1" spans="1:29">
      <c r="A23" s="35">
        <v>21</v>
      </c>
      <c r="B23" s="1122" t="s">
        <v>7387</v>
      </c>
      <c r="C23" s="152" t="s">
        <v>7388</v>
      </c>
      <c r="D23" s="52" t="s">
        <v>480</v>
      </c>
      <c r="E23" s="88">
        <v>254800</v>
      </c>
      <c r="F23" s="152" t="s">
        <v>7443</v>
      </c>
      <c r="G23" s="47">
        <v>41955</v>
      </c>
      <c r="H23" s="47">
        <v>41960</v>
      </c>
      <c r="I23" s="168"/>
      <c r="J23" s="326">
        <v>42002</v>
      </c>
      <c r="K23" s="1321"/>
      <c r="L23" s="238" t="s">
        <v>7444</v>
      </c>
      <c r="M23" s="159" t="s">
        <v>3800</v>
      </c>
      <c r="N23" s="159" t="s">
        <v>801</v>
      </c>
      <c r="O23" s="160">
        <v>41970</v>
      </c>
      <c r="P23" s="161">
        <v>41971</v>
      </c>
      <c r="Q23" s="85" t="s">
        <v>1447</v>
      </c>
      <c r="R23" s="193" t="s">
        <v>7445</v>
      </c>
      <c r="S23" s="195"/>
      <c r="U23" s="185"/>
      <c r="X23" s="186"/>
      <c r="Y23" s="186"/>
      <c r="Z23" s="186"/>
      <c r="AA23" s="186"/>
      <c r="AB23" s="186"/>
      <c r="AC23" s="186"/>
    </row>
    <row r="24" s="10" customFormat="1" customHeight="1" spans="1:28">
      <c r="A24" s="35">
        <v>22</v>
      </c>
      <c r="B24" s="1122" t="s">
        <v>7387</v>
      </c>
      <c r="C24" s="151" t="s">
        <v>7388</v>
      </c>
      <c r="D24" s="52" t="s">
        <v>480</v>
      </c>
      <c r="E24" s="88">
        <v>254800</v>
      </c>
      <c r="F24" s="152" t="s">
        <v>7446</v>
      </c>
      <c r="G24" s="47">
        <v>41988</v>
      </c>
      <c r="H24" s="47">
        <v>41993</v>
      </c>
      <c r="I24" s="1321"/>
      <c r="J24" s="326">
        <v>42122</v>
      </c>
      <c r="K24" s="88"/>
      <c r="L24" s="43" t="s">
        <v>7447</v>
      </c>
      <c r="M24" s="43" t="s">
        <v>5156</v>
      </c>
      <c r="N24" s="88" t="s">
        <v>59</v>
      </c>
      <c r="O24" s="174">
        <v>41986</v>
      </c>
      <c r="P24" s="182">
        <v>41990</v>
      </c>
      <c r="Q24" s="175" t="s">
        <v>5480</v>
      </c>
      <c r="R24" s="193" t="s">
        <v>752</v>
      </c>
      <c r="S24" s="175"/>
      <c r="T24" s="1156"/>
      <c r="U24" s="97"/>
      <c r="W24" s="186"/>
      <c r="X24" s="186"/>
      <c r="Y24" s="186"/>
      <c r="Z24" s="186"/>
      <c r="AA24" s="186"/>
      <c r="AB24" s="186"/>
    </row>
    <row r="25" s="10" customFormat="1" ht="13.5" customHeight="1" spans="1:28">
      <c r="A25" s="35">
        <v>23</v>
      </c>
      <c r="B25" s="149" t="s">
        <v>7427</v>
      </c>
      <c r="C25" s="151" t="s">
        <v>7428</v>
      </c>
      <c r="D25" s="48" t="s">
        <v>7448</v>
      </c>
      <c r="E25" s="97">
        <v>266600</v>
      </c>
      <c r="F25" s="152" t="s">
        <v>7449</v>
      </c>
      <c r="G25" s="44">
        <v>41872</v>
      </c>
      <c r="H25" s="44">
        <v>41879</v>
      </c>
      <c r="I25" s="1321"/>
      <c r="J25" s="326">
        <v>42122</v>
      </c>
      <c r="K25" s="140" t="s">
        <v>7450</v>
      </c>
      <c r="L25" s="244" t="s">
        <v>7451</v>
      </c>
      <c r="M25" s="322" t="s">
        <v>5342</v>
      </c>
      <c r="N25" s="322" t="s">
        <v>59</v>
      </c>
      <c r="O25" s="323">
        <v>41986</v>
      </c>
      <c r="P25" s="182">
        <v>41986</v>
      </c>
      <c r="Q25" s="1150" t="s">
        <v>106</v>
      </c>
      <c r="R25" s="246" t="s">
        <v>1526</v>
      </c>
      <c r="S25" s="175"/>
      <c r="T25" s="1156"/>
      <c r="U25" s="97"/>
      <c r="W25" s="186"/>
      <c r="X25" s="186"/>
      <c r="Y25" s="186"/>
      <c r="Z25" s="186"/>
      <c r="AA25" s="186"/>
      <c r="AB25" s="186"/>
    </row>
    <row r="26" customHeight="1" spans="1:28">
      <c r="A26" s="35">
        <v>24</v>
      </c>
      <c r="B26" s="1122" t="s">
        <v>7438</v>
      </c>
      <c r="C26" s="1121" t="s">
        <v>7376</v>
      </c>
      <c r="D26" s="88" t="s">
        <v>480</v>
      </c>
      <c r="E26" s="88">
        <v>236900</v>
      </c>
      <c r="F26" s="152" t="s">
        <v>7452</v>
      </c>
      <c r="G26" s="47">
        <v>41955</v>
      </c>
      <c r="H26" s="47">
        <v>41960</v>
      </c>
      <c r="I26" s="1321"/>
      <c r="J26" s="326">
        <v>42122</v>
      </c>
      <c r="K26" s="140" t="s">
        <v>5624</v>
      </c>
      <c r="L26" s="244" t="s">
        <v>7453</v>
      </c>
      <c r="M26" s="322" t="s">
        <v>657</v>
      </c>
      <c r="N26" s="322" t="s">
        <v>84</v>
      </c>
      <c r="O26" s="323">
        <v>41979</v>
      </c>
      <c r="P26" s="182">
        <v>41979</v>
      </c>
      <c r="Q26" s="1150" t="s">
        <v>5398</v>
      </c>
      <c r="R26" s="247" t="s">
        <v>7454</v>
      </c>
      <c r="S26" s="1039"/>
      <c r="T26" s="1333"/>
      <c r="U26" s="416"/>
      <c r="V26" s="1310"/>
      <c r="AB26" s="1315"/>
    </row>
    <row r="27" s="1" customFormat="1" ht="24" customHeight="1" spans="1:28">
      <c r="A27" s="35">
        <v>25</v>
      </c>
      <c r="B27" s="1164" t="s">
        <v>7455</v>
      </c>
      <c r="C27" s="1318" t="s">
        <v>7456</v>
      </c>
      <c r="D27" s="55" t="s">
        <v>480</v>
      </c>
      <c r="E27" s="55">
        <v>231000</v>
      </c>
      <c r="F27" s="151" t="s">
        <v>7457</v>
      </c>
      <c r="G27" s="64">
        <v>42046</v>
      </c>
      <c r="H27" s="44">
        <v>42065</v>
      </c>
      <c r="I27" s="1322"/>
      <c r="J27" s="326">
        <v>42122</v>
      </c>
      <c r="K27" s="1322"/>
      <c r="L27" s="102" t="s">
        <v>7458</v>
      </c>
      <c r="M27" s="102" t="s">
        <v>5127</v>
      </c>
      <c r="N27" s="102" t="s">
        <v>744</v>
      </c>
      <c r="O27" s="103">
        <v>42064</v>
      </c>
      <c r="P27" s="1323">
        <v>42064</v>
      </c>
      <c r="Q27" s="1334" t="s">
        <v>106</v>
      </c>
      <c r="R27" s="1335" t="s">
        <v>5985</v>
      </c>
      <c r="S27" s="1198"/>
      <c r="T27" s="1198"/>
      <c r="U27" s="1198"/>
      <c r="W27" s="602"/>
      <c r="X27" s="602"/>
      <c r="Y27" s="602"/>
      <c r="Z27" s="602"/>
      <c r="AA27" s="602"/>
      <c r="AB27" s="602"/>
    </row>
    <row r="28" s="10" customFormat="1" ht="27.75" customHeight="1" spans="1:28">
      <c r="A28" s="35">
        <v>26</v>
      </c>
      <c r="B28" s="1122"/>
      <c r="C28" s="151" t="s">
        <v>7388</v>
      </c>
      <c r="D28" s="52" t="s">
        <v>608</v>
      </c>
      <c r="E28" s="88">
        <v>254800</v>
      </c>
      <c r="F28" s="265" t="s">
        <v>7459</v>
      </c>
      <c r="G28" s="47">
        <v>42024</v>
      </c>
      <c r="H28" s="47">
        <v>42039</v>
      </c>
      <c r="I28" s="1321"/>
      <c r="J28" s="326">
        <v>42122</v>
      </c>
      <c r="K28" s="140" t="s">
        <v>52</v>
      </c>
      <c r="L28" s="35" t="s">
        <v>7460</v>
      </c>
      <c r="M28" s="35" t="s">
        <v>7461</v>
      </c>
      <c r="N28" s="97" t="s">
        <v>641</v>
      </c>
      <c r="O28" s="158">
        <v>42075</v>
      </c>
      <c r="P28" s="176">
        <v>42075</v>
      </c>
      <c r="Q28" s="175" t="s">
        <v>106</v>
      </c>
      <c r="R28" s="193" t="s">
        <v>859</v>
      </c>
      <c r="S28" s="175">
        <v>222128</v>
      </c>
      <c r="T28" s="1156"/>
      <c r="U28" s="97"/>
      <c r="W28" s="186"/>
      <c r="X28" s="186"/>
      <c r="Y28" s="186"/>
      <c r="Z28" s="186"/>
      <c r="AA28" s="186"/>
      <c r="AB28" s="186"/>
    </row>
    <row r="29" s="10" customFormat="1" ht="21" customHeight="1" spans="1:28">
      <c r="A29" s="35">
        <v>27</v>
      </c>
      <c r="B29" s="1122" t="s">
        <v>7427</v>
      </c>
      <c r="C29" s="151" t="s">
        <v>7428</v>
      </c>
      <c r="D29" s="55" t="s">
        <v>7448</v>
      </c>
      <c r="E29" s="55">
        <v>266600</v>
      </c>
      <c r="F29" s="151" t="s">
        <v>7462</v>
      </c>
      <c r="G29" s="44">
        <v>41892</v>
      </c>
      <c r="H29" s="56">
        <v>41895</v>
      </c>
      <c r="I29" s="1131"/>
      <c r="J29" s="326">
        <v>42122</v>
      </c>
      <c r="K29" s="284" t="s">
        <v>52</v>
      </c>
      <c r="L29" s="43" t="s">
        <v>7463</v>
      </c>
      <c r="M29" s="43" t="s">
        <v>5103</v>
      </c>
      <c r="N29" s="88" t="s">
        <v>84</v>
      </c>
      <c r="O29" s="158">
        <v>42367</v>
      </c>
      <c r="P29" s="158">
        <v>42367</v>
      </c>
      <c r="Q29" s="97" t="s">
        <v>106</v>
      </c>
      <c r="R29" s="246" t="s">
        <v>5646</v>
      </c>
      <c r="S29" s="175"/>
      <c r="T29" s="1156"/>
      <c r="U29" s="97"/>
      <c r="W29" s="186"/>
      <c r="X29" s="186"/>
      <c r="Y29" s="186"/>
      <c r="Z29" s="186"/>
      <c r="AA29" s="186"/>
      <c r="AB29" s="186"/>
    </row>
    <row r="30" s="10" customFormat="1" ht="27.75" customHeight="1" spans="1:28">
      <c r="A30" s="35">
        <v>28</v>
      </c>
      <c r="B30" s="1122" t="s">
        <v>7387</v>
      </c>
      <c r="C30" s="151" t="s">
        <v>7388</v>
      </c>
      <c r="D30" s="48" t="s">
        <v>7464</v>
      </c>
      <c r="E30" s="97">
        <v>254800</v>
      </c>
      <c r="F30" s="151" t="s">
        <v>7465</v>
      </c>
      <c r="G30" s="44">
        <v>41998</v>
      </c>
      <c r="H30" s="44">
        <v>42000</v>
      </c>
      <c r="I30" s="1321"/>
      <c r="J30" s="326">
        <v>42122</v>
      </c>
      <c r="K30" s="302" t="s">
        <v>52</v>
      </c>
      <c r="L30" s="43" t="s">
        <v>7466</v>
      </c>
      <c r="M30" s="43" t="s">
        <v>5301</v>
      </c>
      <c r="N30" s="88" t="s">
        <v>59</v>
      </c>
      <c r="O30" s="174">
        <v>42091</v>
      </c>
      <c r="P30" s="182">
        <v>42091</v>
      </c>
      <c r="Q30" s="244" t="s">
        <v>1447</v>
      </c>
      <c r="R30" s="243" t="s">
        <v>7467</v>
      </c>
      <c r="S30" s="175"/>
      <c r="T30" s="1156"/>
      <c r="U30" s="97"/>
      <c r="W30" s="186"/>
      <c r="X30" s="186"/>
      <c r="Y30" s="186"/>
      <c r="Z30" s="186"/>
      <c r="AA30" s="186"/>
      <c r="AB30" s="186"/>
    </row>
    <row r="31" s="1" customFormat="1" ht="24" customHeight="1" spans="1:28">
      <c r="A31" s="35">
        <v>29</v>
      </c>
      <c r="B31" s="1164" t="s">
        <v>7468</v>
      </c>
      <c r="C31" s="1121" t="s">
        <v>7376</v>
      </c>
      <c r="D31" s="55" t="s">
        <v>7411</v>
      </c>
      <c r="E31" s="55">
        <v>236900</v>
      </c>
      <c r="F31" s="151" t="s">
        <v>7469</v>
      </c>
      <c r="G31" s="64">
        <v>42070</v>
      </c>
      <c r="H31" s="44">
        <v>42076</v>
      </c>
      <c r="I31" s="1322"/>
      <c r="J31" s="326">
        <v>42122</v>
      </c>
      <c r="K31" s="1322"/>
      <c r="L31" s="97" t="s">
        <v>7470</v>
      </c>
      <c r="M31" s="102" t="s">
        <v>5425</v>
      </c>
      <c r="N31" s="102" t="s">
        <v>84</v>
      </c>
      <c r="O31" s="103">
        <v>42282</v>
      </c>
      <c r="P31" s="1323">
        <v>42071</v>
      </c>
      <c r="Q31" s="1334" t="s">
        <v>1447</v>
      </c>
      <c r="R31" s="247" t="s">
        <v>7471</v>
      </c>
      <c r="S31" s="1336"/>
      <c r="T31" s="1198"/>
      <c r="U31" s="1198"/>
      <c r="W31" s="602"/>
      <c r="X31" s="602"/>
      <c r="Y31" s="602"/>
      <c r="Z31" s="602"/>
      <c r="AA31" s="602"/>
      <c r="AB31" s="602"/>
    </row>
    <row r="32" s="10" customFormat="1" ht="27.75" customHeight="1" spans="1:28">
      <c r="A32" s="35">
        <v>30</v>
      </c>
      <c r="B32" s="1122" t="s">
        <v>7387</v>
      </c>
      <c r="C32" s="151" t="s">
        <v>7388</v>
      </c>
      <c r="D32" s="48" t="s">
        <v>7417</v>
      </c>
      <c r="E32" s="97">
        <v>254800</v>
      </c>
      <c r="F32" s="151" t="s">
        <v>7472</v>
      </c>
      <c r="G32" s="44">
        <v>41998</v>
      </c>
      <c r="H32" s="44">
        <v>42000</v>
      </c>
      <c r="I32" s="1321"/>
      <c r="J32" s="326">
        <v>42122</v>
      </c>
      <c r="K32" s="302" t="s">
        <v>52</v>
      </c>
      <c r="L32" s="35" t="s">
        <v>7473</v>
      </c>
      <c r="M32" s="35" t="s">
        <v>5035</v>
      </c>
      <c r="N32" s="97" t="s">
        <v>89</v>
      </c>
      <c r="O32" s="158">
        <v>41944</v>
      </c>
      <c r="P32" s="176">
        <v>41999</v>
      </c>
      <c r="Q32" s="175" t="s">
        <v>106</v>
      </c>
      <c r="R32" s="243" t="s">
        <v>7467</v>
      </c>
      <c r="S32" s="175"/>
      <c r="T32" s="1156"/>
      <c r="U32" s="97"/>
      <c r="W32" s="186"/>
      <c r="X32" s="186"/>
      <c r="Y32" s="186"/>
      <c r="Z32" s="186"/>
      <c r="AA32" s="186"/>
      <c r="AB32" s="186"/>
    </row>
    <row r="33" s="1" customFormat="1" ht="24" customHeight="1" spans="1:28">
      <c r="A33" s="35">
        <v>31</v>
      </c>
      <c r="B33" s="1164" t="s">
        <v>7455</v>
      </c>
      <c r="C33" s="1318" t="s">
        <v>7456</v>
      </c>
      <c r="D33" s="43" t="s">
        <v>608</v>
      </c>
      <c r="E33" s="43">
        <v>231000</v>
      </c>
      <c r="F33" s="151" t="s">
        <v>7474</v>
      </c>
      <c r="G33" s="59">
        <v>42064</v>
      </c>
      <c r="H33" s="44">
        <v>42072</v>
      </c>
      <c r="I33" s="709" t="s">
        <v>5423</v>
      </c>
      <c r="J33" s="326">
        <v>42152</v>
      </c>
      <c r="K33" s="1324" t="s">
        <v>7475</v>
      </c>
      <c r="L33" s="102" t="s">
        <v>7476</v>
      </c>
      <c r="M33" s="102" t="s">
        <v>698</v>
      </c>
      <c r="N33" s="102" t="s">
        <v>84</v>
      </c>
      <c r="O33" s="103">
        <v>42099</v>
      </c>
      <c r="P33" s="1323">
        <v>42099</v>
      </c>
      <c r="Q33" s="1334" t="s">
        <v>1447</v>
      </c>
      <c r="R33" s="1337" t="s">
        <v>6468</v>
      </c>
      <c r="S33" s="1198"/>
      <c r="T33" s="1198"/>
      <c r="U33" s="1198"/>
      <c r="W33" s="602"/>
      <c r="X33" s="602"/>
      <c r="Y33" s="602"/>
      <c r="Z33" s="602"/>
      <c r="AA33" s="602"/>
      <c r="AB33" s="602"/>
    </row>
    <row r="34" s="10" customFormat="1" ht="29.25" customHeight="1" spans="1:28">
      <c r="A34" s="35">
        <v>32</v>
      </c>
      <c r="B34" s="149" t="s">
        <v>7477</v>
      </c>
      <c r="C34" s="151" t="s">
        <v>7478</v>
      </c>
      <c r="D34" s="48" t="s">
        <v>608</v>
      </c>
      <c r="E34" s="97">
        <v>254800</v>
      </c>
      <c r="F34" s="151" t="s">
        <v>7479</v>
      </c>
      <c r="G34" s="44">
        <v>42114</v>
      </c>
      <c r="H34" s="44">
        <v>42121</v>
      </c>
      <c r="I34" s="862"/>
      <c r="J34" s="326">
        <v>42152</v>
      </c>
      <c r="K34" s="140">
        <v>211484</v>
      </c>
      <c r="L34" s="159" t="s">
        <v>7480</v>
      </c>
      <c r="M34" s="159" t="s">
        <v>6358</v>
      </c>
      <c r="N34" s="159" t="s">
        <v>641</v>
      </c>
      <c r="O34" s="160">
        <v>42119</v>
      </c>
      <c r="P34" s="161">
        <v>42119</v>
      </c>
      <c r="Q34" s="1150"/>
      <c r="R34" s="247" t="s">
        <v>7481</v>
      </c>
      <c r="S34" s="175"/>
      <c r="T34" s="1156"/>
      <c r="U34" s="97"/>
      <c r="W34" s="186"/>
      <c r="X34" s="186"/>
      <c r="Y34" s="186"/>
      <c r="Z34" s="186"/>
      <c r="AA34" s="186"/>
      <c r="AB34" s="186"/>
    </row>
    <row r="35" s="10" customFormat="1" ht="29.25" customHeight="1" spans="1:28">
      <c r="A35" s="35">
        <v>33</v>
      </c>
      <c r="B35" s="149" t="s">
        <v>7477</v>
      </c>
      <c r="C35" s="151" t="s">
        <v>7478</v>
      </c>
      <c r="D35" s="48" t="s">
        <v>7406</v>
      </c>
      <c r="E35" s="97">
        <v>254800</v>
      </c>
      <c r="F35" s="151" t="s">
        <v>7482</v>
      </c>
      <c r="G35" s="44">
        <v>42115</v>
      </c>
      <c r="H35" s="44">
        <v>42121</v>
      </c>
      <c r="I35" s="862"/>
      <c r="J35" s="326">
        <v>42152</v>
      </c>
      <c r="K35" s="140"/>
      <c r="L35" s="159" t="s">
        <v>7483</v>
      </c>
      <c r="M35" s="159" t="s">
        <v>698</v>
      </c>
      <c r="N35" s="159" t="s">
        <v>84</v>
      </c>
      <c r="O35" s="160">
        <v>42121</v>
      </c>
      <c r="P35" s="161">
        <v>42122</v>
      </c>
      <c r="Q35" s="1150" t="s">
        <v>1447</v>
      </c>
      <c r="R35" s="247" t="s">
        <v>5669</v>
      </c>
      <c r="S35" s="175"/>
      <c r="T35" s="1156"/>
      <c r="U35" s="97"/>
      <c r="W35" s="186"/>
      <c r="X35" s="186"/>
      <c r="Y35" s="186"/>
      <c r="Z35" s="186"/>
      <c r="AA35" s="186"/>
      <c r="AB35" s="186"/>
    </row>
    <row r="36" s="10" customFormat="1" ht="29.25" customHeight="1" spans="1:28">
      <c r="A36" s="35">
        <v>34</v>
      </c>
      <c r="B36" s="149" t="s">
        <v>7484</v>
      </c>
      <c r="C36" s="151" t="s">
        <v>7485</v>
      </c>
      <c r="D36" s="48" t="s">
        <v>608</v>
      </c>
      <c r="E36" s="97">
        <v>269600</v>
      </c>
      <c r="F36" s="151" t="s">
        <v>7486</v>
      </c>
      <c r="G36" s="44">
        <v>42063</v>
      </c>
      <c r="H36" s="44">
        <v>42065</v>
      </c>
      <c r="I36" s="862" t="s">
        <v>7487</v>
      </c>
      <c r="J36" s="326">
        <v>42152</v>
      </c>
      <c r="K36" s="1325" t="s">
        <v>52</v>
      </c>
      <c r="L36" s="159" t="s">
        <v>7488</v>
      </c>
      <c r="M36" s="159" t="s">
        <v>7489</v>
      </c>
      <c r="N36" s="159" t="s">
        <v>5636</v>
      </c>
      <c r="O36" s="160">
        <v>42133</v>
      </c>
      <c r="P36" s="161">
        <v>42133</v>
      </c>
      <c r="Q36" s="85" t="s">
        <v>1447</v>
      </c>
      <c r="R36" s="247" t="s">
        <v>976</v>
      </c>
      <c r="S36" s="175"/>
      <c r="T36" s="1156"/>
      <c r="U36" s="97"/>
      <c r="W36" s="186"/>
      <c r="X36" s="186"/>
      <c r="Y36" s="186"/>
      <c r="Z36" s="186"/>
      <c r="AA36" s="186"/>
      <c r="AB36" s="186"/>
    </row>
    <row r="37" s="10" customFormat="1" ht="29.25" customHeight="1" spans="1:28">
      <c r="A37" s="35">
        <v>35</v>
      </c>
      <c r="B37" s="149" t="s">
        <v>7477</v>
      </c>
      <c r="C37" s="151" t="s">
        <v>7478</v>
      </c>
      <c r="D37" s="194" t="s">
        <v>7406</v>
      </c>
      <c r="E37" s="97">
        <v>254800</v>
      </c>
      <c r="F37" s="151" t="s">
        <v>7490</v>
      </c>
      <c r="G37" s="44">
        <v>42115</v>
      </c>
      <c r="H37" s="44">
        <v>42121</v>
      </c>
      <c r="I37" s="93"/>
      <c r="J37" s="326">
        <v>42152</v>
      </c>
      <c r="K37" s="159"/>
      <c r="L37" s="97" t="s">
        <v>7491</v>
      </c>
      <c r="M37" s="35" t="s">
        <v>5301</v>
      </c>
      <c r="N37" s="35" t="s">
        <v>59</v>
      </c>
      <c r="O37" s="310">
        <v>42131</v>
      </c>
      <c r="P37" s="176">
        <v>42131</v>
      </c>
      <c r="Q37" s="1150" t="s">
        <v>47</v>
      </c>
      <c r="R37" s="246" t="s">
        <v>1709</v>
      </c>
      <c r="S37" s="175"/>
      <c r="T37" s="1156"/>
      <c r="U37" s="97"/>
      <c r="W37" s="186"/>
      <c r="X37" s="186"/>
      <c r="Y37" s="186"/>
      <c r="Z37" s="186"/>
      <c r="AA37" s="186"/>
      <c r="AB37" s="186"/>
    </row>
    <row r="38" s="10" customFormat="1" ht="29.25" customHeight="1" spans="1:28">
      <c r="A38" s="35">
        <v>36</v>
      </c>
      <c r="B38" s="149" t="s">
        <v>7492</v>
      </c>
      <c r="C38" s="151" t="s">
        <v>7493</v>
      </c>
      <c r="D38" s="194" t="s">
        <v>480</v>
      </c>
      <c r="E38" s="97">
        <v>254800</v>
      </c>
      <c r="F38" s="151" t="s">
        <v>7494</v>
      </c>
      <c r="G38" s="44">
        <v>42139</v>
      </c>
      <c r="H38" s="44">
        <v>42144</v>
      </c>
      <c r="I38" s="862"/>
      <c r="J38" s="1326">
        <v>42152</v>
      </c>
      <c r="K38" s="140"/>
      <c r="L38" s="159" t="s">
        <v>7495</v>
      </c>
      <c r="M38" s="159" t="s">
        <v>6046</v>
      </c>
      <c r="N38" s="159" t="s">
        <v>641</v>
      </c>
      <c r="O38" s="160">
        <v>42140</v>
      </c>
      <c r="P38" s="161">
        <v>42140</v>
      </c>
      <c r="Q38" s="85" t="s">
        <v>1447</v>
      </c>
      <c r="R38" s="246" t="s">
        <v>1740</v>
      </c>
      <c r="S38" s="175"/>
      <c r="T38" s="1156"/>
      <c r="U38" s="97"/>
      <c r="W38" s="186"/>
      <c r="X38" s="186"/>
      <c r="Y38" s="186"/>
      <c r="Z38" s="186"/>
      <c r="AA38" s="186"/>
      <c r="AB38" s="186"/>
    </row>
    <row r="39" s="10" customFormat="1" ht="29.25" customHeight="1" spans="1:28">
      <c r="A39" s="35">
        <v>37</v>
      </c>
      <c r="B39" s="149"/>
      <c r="C39" s="151" t="s">
        <v>7493</v>
      </c>
      <c r="D39" s="194" t="s">
        <v>480</v>
      </c>
      <c r="E39" s="97">
        <v>254800</v>
      </c>
      <c r="F39" s="151" t="s">
        <v>7496</v>
      </c>
      <c r="G39" s="44">
        <v>42147</v>
      </c>
      <c r="H39" s="44">
        <v>42154</v>
      </c>
      <c r="I39" s="93"/>
      <c r="J39" s="1167">
        <v>42184</v>
      </c>
      <c r="K39" s="159"/>
      <c r="L39" s="97" t="s">
        <v>6975</v>
      </c>
      <c r="M39" s="97" t="s">
        <v>2053</v>
      </c>
      <c r="N39" s="97" t="s">
        <v>5701</v>
      </c>
      <c r="O39" s="158">
        <v>42147</v>
      </c>
      <c r="P39" s="176">
        <v>42147</v>
      </c>
      <c r="Q39" s="175" t="s">
        <v>1447</v>
      </c>
      <c r="R39" s="246" t="s">
        <v>2722</v>
      </c>
      <c r="S39" s="175"/>
      <c r="T39" s="1156"/>
      <c r="U39" s="97"/>
      <c r="W39" s="186"/>
      <c r="X39" s="186"/>
      <c r="Y39" s="186"/>
      <c r="Z39" s="186"/>
      <c r="AA39" s="186"/>
      <c r="AB39" s="186"/>
    </row>
    <row r="40" s="10" customFormat="1" ht="29.25" customHeight="1" spans="1:28">
      <c r="A40" s="35">
        <v>38</v>
      </c>
      <c r="B40" s="149" t="s">
        <v>7492</v>
      </c>
      <c r="C40" s="151" t="s">
        <v>7493</v>
      </c>
      <c r="D40" s="48" t="s">
        <v>480</v>
      </c>
      <c r="E40" s="97">
        <v>254800</v>
      </c>
      <c r="F40" s="151" t="s">
        <v>7497</v>
      </c>
      <c r="G40" s="44">
        <v>42147</v>
      </c>
      <c r="H40" s="44">
        <v>42154</v>
      </c>
      <c r="I40" s="93"/>
      <c r="J40" s="1167">
        <v>42184</v>
      </c>
      <c r="K40" s="159"/>
      <c r="L40" s="97" t="s">
        <v>7498</v>
      </c>
      <c r="M40" s="97" t="s">
        <v>662</v>
      </c>
      <c r="N40" s="97" t="s">
        <v>89</v>
      </c>
      <c r="O40" s="158">
        <v>42168</v>
      </c>
      <c r="P40" s="176">
        <v>42168</v>
      </c>
      <c r="Q40" s="175" t="s">
        <v>47</v>
      </c>
      <c r="R40" s="246" t="s">
        <v>5236</v>
      </c>
      <c r="S40" s="175"/>
      <c r="T40" s="1156"/>
      <c r="U40" s="97"/>
      <c r="W40" s="186"/>
      <c r="X40" s="186"/>
      <c r="Y40" s="186"/>
      <c r="Z40" s="186"/>
      <c r="AA40" s="186"/>
      <c r="AB40" s="186"/>
    </row>
    <row r="41" s="10" customFormat="1" ht="29.25" customHeight="1" spans="1:28">
      <c r="A41" s="35">
        <v>39</v>
      </c>
      <c r="B41" s="149" t="s">
        <v>7468</v>
      </c>
      <c r="C41" s="1121" t="s">
        <v>7499</v>
      </c>
      <c r="D41" s="48" t="s">
        <v>480</v>
      </c>
      <c r="E41" s="97">
        <v>236900</v>
      </c>
      <c r="F41" s="151" t="s">
        <v>7500</v>
      </c>
      <c r="G41" s="44">
        <v>42165</v>
      </c>
      <c r="H41" s="44">
        <v>42167</v>
      </c>
      <c r="I41" s="960"/>
      <c r="J41" s="328">
        <v>42184</v>
      </c>
      <c r="K41" s="159"/>
      <c r="L41" s="274" t="s">
        <v>7501</v>
      </c>
      <c r="M41" s="274" t="s">
        <v>70</v>
      </c>
      <c r="N41" s="274" t="s">
        <v>84</v>
      </c>
      <c r="O41" s="310">
        <v>42125</v>
      </c>
      <c r="P41" s="176">
        <v>42165</v>
      </c>
      <c r="Q41" s="1150" t="s">
        <v>1447</v>
      </c>
      <c r="R41" s="247" t="s">
        <v>1074</v>
      </c>
      <c r="S41" s="175"/>
      <c r="T41" s="1156"/>
      <c r="U41" s="97"/>
      <c r="W41" s="186"/>
      <c r="X41" s="186"/>
      <c r="Y41" s="186"/>
      <c r="Z41" s="186"/>
      <c r="AA41" s="186"/>
      <c r="AB41" s="186"/>
    </row>
    <row r="42" s="10" customFormat="1" ht="29.25" customHeight="1" spans="1:28">
      <c r="A42" s="35">
        <v>40</v>
      </c>
      <c r="B42" s="149" t="s">
        <v>7468</v>
      </c>
      <c r="C42" s="1121" t="s">
        <v>7499</v>
      </c>
      <c r="D42" s="48" t="s">
        <v>480</v>
      </c>
      <c r="E42" s="97">
        <v>236900</v>
      </c>
      <c r="F42" s="151" t="s">
        <v>7502</v>
      </c>
      <c r="G42" s="44">
        <v>42165</v>
      </c>
      <c r="H42" s="44">
        <v>42167</v>
      </c>
      <c r="I42" s="960"/>
      <c r="J42" s="328">
        <v>42184</v>
      </c>
      <c r="K42" s="159"/>
      <c r="L42" s="159" t="s">
        <v>7503</v>
      </c>
      <c r="M42" s="159" t="s">
        <v>1026</v>
      </c>
      <c r="N42" s="159" t="s">
        <v>641</v>
      </c>
      <c r="O42" s="160">
        <v>42165</v>
      </c>
      <c r="P42" s="161">
        <v>42165</v>
      </c>
      <c r="Q42" s="85" t="s">
        <v>1447</v>
      </c>
      <c r="R42" s="247" t="s">
        <v>1074</v>
      </c>
      <c r="S42" s="175"/>
      <c r="T42" s="1156"/>
      <c r="U42" s="97"/>
      <c r="W42" s="186"/>
      <c r="X42" s="186"/>
      <c r="Y42" s="186"/>
      <c r="Z42" s="186"/>
      <c r="AA42" s="186"/>
      <c r="AB42" s="186"/>
    </row>
    <row r="43" s="10" customFormat="1" ht="29.25" customHeight="1" spans="1:28">
      <c r="A43" s="35">
        <v>41</v>
      </c>
      <c r="B43" s="149" t="s">
        <v>7468</v>
      </c>
      <c r="C43" s="1121" t="s">
        <v>7499</v>
      </c>
      <c r="D43" s="48" t="s">
        <v>608</v>
      </c>
      <c r="E43" s="35">
        <v>236900</v>
      </c>
      <c r="F43" s="151" t="s">
        <v>7504</v>
      </c>
      <c r="G43" s="44">
        <v>42181</v>
      </c>
      <c r="H43" s="44">
        <v>42185</v>
      </c>
      <c r="I43" s="1327"/>
      <c r="J43" s="328">
        <v>42215</v>
      </c>
      <c r="K43" s="159"/>
      <c r="L43" s="273" t="s">
        <v>7505</v>
      </c>
      <c r="M43" s="273" t="s">
        <v>5479</v>
      </c>
      <c r="N43" s="273" t="s">
        <v>59</v>
      </c>
      <c r="O43" s="310">
        <v>42139</v>
      </c>
      <c r="P43" s="176">
        <v>42183</v>
      </c>
      <c r="Q43" s="1150" t="s">
        <v>47</v>
      </c>
      <c r="R43" s="246" t="s">
        <v>5737</v>
      </c>
      <c r="S43" s="175"/>
      <c r="T43" s="1156"/>
      <c r="U43" s="97"/>
      <c r="W43" s="186"/>
      <c r="X43" s="186"/>
      <c r="Y43" s="186"/>
      <c r="Z43" s="186"/>
      <c r="AA43" s="186"/>
      <c r="AB43" s="186"/>
    </row>
    <row r="44" s="10" customFormat="1" ht="29.25" customHeight="1" spans="1:28">
      <c r="A44" s="35">
        <v>42</v>
      </c>
      <c r="B44" s="149" t="s">
        <v>7492</v>
      </c>
      <c r="C44" s="1121" t="s">
        <v>7493</v>
      </c>
      <c r="D44" s="48" t="s">
        <v>480</v>
      </c>
      <c r="E44" s="35">
        <v>254800</v>
      </c>
      <c r="F44" s="151" t="s">
        <v>7506</v>
      </c>
      <c r="G44" s="44">
        <v>42184</v>
      </c>
      <c r="H44" s="44">
        <v>42190</v>
      </c>
      <c r="I44" s="1327"/>
      <c r="J44" s="328">
        <v>42215</v>
      </c>
      <c r="K44" s="159" t="s">
        <v>52</v>
      </c>
      <c r="L44" s="273" t="s">
        <v>7507</v>
      </c>
      <c r="M44" s="273" t="s">
        <v>653</v>
      </c>
      <c r="N44" s="273" t="s">
        <v>84</v>
      </c>
      <c r="O44" s="310">
        <v>42168</v>
      </c>
      <c r="P44" s="176">
        <v>42168</v>
      </c>
      <c r="Q44" s="1150" t="s">
        <v>47</v>
      </c>
      <c r="R44" s="246" t="s">
        <v>5287</v>
      </c>
      <c r="S44" s="175"/>
      <c r="T44" s="1156"/>
      <c r="U44" s="97"/>
      <c r="W44" s="186"/>
      <c r="X44" s="186"/>
      <c r="Y44" s="186"/>
      <c r="Z44" s="186"/>
      <c r="AA44" s="186"/>
      <c r="AB44" s="186"/>
    </row>
    <row r="45" s="10" customFormat="1" ht="29.25" customHeight="1" spans="1:28">
      <c r="A45" s="35">
        <v>43</v>
      </c>
      <c r="B45" s="149" t="s">
        <v>7468</v>
      </c>
      <c r="C45" s="1121" t="s">
        <v>7499</v>
      </c>
      <c r="D45" s="48" t="s">
        <v>480</v>
      </c>
      <c r="E45" s="97">
        <v>236900</v>
      </c>
      <c r="F45" s="151" t="s">
        <v>7508</v>
      </c>
      <c r="G45" s="44">
        <v>42179</v>
      </c>
      <c r="H45" s="44">
        <v>42182</v>
      </c>
      <c r="I45" s="960"/>
      <c r="J45" s="328">
        <v>42215</v>
      </c>
      <c r="K45" s="159"/>
      <c r="L45" s="159" t="s">
        <v>7509</v>
      </c>
      <c r="M45" s="159" t="s">
        <v>932</v>
      </c>
      <c r="N45" s="159" t="s">
        <v>641</v>
      </c>
      <c r="O45" s="160">
        <v>42195</v>
      </c>
      <c r="P45" s="161">
        <v>42195</v>
      </c>
      <c r="Q45" s="85" t="s">
        <v>47</v>
      </c>
      <c r="R45" s="246" t="s">
        <v>1871</v>
      </c>
      <c r="S45" s="175"/>
      <c r="T45" s="1156"/>
      <c r="U45" s="97"/>
      <c r="W45" s="186"/>
      <c r="X45" s="186"/>
      <c r="Y45" s="186"/>
      <c r="Z45" s="186"/>
      <c r="AA45" s="186"/>
      <c r="AB45" s="186"/>
    </row>
    <row r="46" s="10" customFormat="1" ht="29.25" customHeight="1" spans="1:28">
      <c r="A46" s="35">
        <v>44</v>
      </c>
      <c r="B46" s="149" t="s">
        <v>7492</v>
      </c>
      <c r="C46" s="151" t="s">
        <v>7493</v>
      </c>
      <c r="D46" s="48" t="s">
        <v>480</v>
      </c>
      <c r="E46" s="97">
        <v>254800</v>
      </c>
      <c r="F46" s="151" t="s">
        <v>7510</v>
      </c>
      <c r="G46" s="44">
        <v>42179</v>
      </c>
      <c r="H46" s="44">
        <v>42181</v>
      </c>
      <c r="I46" s="93" t="s">
        <v>5643</v>
      </c>
      <c r="J46" s="328">
        <v>42215</v>
      </c>
      <c r="K46" s="314"/>
      <c r="L46" s="159" t="s">
        <v>7511</v>
      </c>
      <c r="M46" s="159" t="s">
        <v>7512</v>
      </c>
      <c r="N46" s="159" t="s">
        <v>744</v>
      </c>
      <c r="O46" s="160">
        <v>42205</v>
      </c>
      <c r="P46" s="161">
        <v>42205</v>
      </c>
      <c r="Q46" s="85" t="s">
        <v>47</v>
      </c>
      <c r="R46" s="246" t="s">
        <v>7513</v>
      </c>
      <c r="S46" s="175"/>
      <c r="T46" s="1156"/>
      <c r="U46" s="97"/>
      <c r="W46" s="186"/>
      <c r="X46" s="186"/>
      <c r="Y46" s="186"/>
      <c r="Z46" s="186"/>
      <c r="AA46" s="186"/>
      <c r="AB46" s="186"/>
    </row>
    <row r="47" s="10" customFormat="1" ht="29.25" customHeight="1" spans="1:28">
      <c r="A47" s="35">
        <v>45</v>
      </c>
      <c r="B47" s="149"/>
      <c r="C47" s="151"/>
      <c r="D47" s="48" t="s">
        <v>608</v>
      </c>
      <c r="E47" s="97">
        <v>254800</v>
      </c>
      <c r="F47" s="151" t="s">
        <v>7514</v>
      </c>
      <c r="G47" s="44">
        <v>42147</v>
      </c>
      <c r="H47" s="44">
        <v>42154</v>
      </c>
      <c r="I47" s="93"/>
      <c r="J47" s="328">
        <v>42184</v>
      </c>
      <c r="K47" s="314"/>
      <c r="L47" s="97" t="s">
        <v>3329</v>
      </c>
      <c r="M47" s="97" t="s">
        <v>662</v>
      </c>
      <c r="N47" s="97" t="s">
        <v>89</v>
      </c>
      <c r="O47" s="158">
        <v>42204</v>
      </c>
      <c r="P47" s="158">
        <v>42204</v>
      </c>
      <c r="Q47" s="10" t="s">
        <v>1447</v>
      </c>
      <c r="R47" s="246" t="s">
        <v>4023</v>
      </c>
      <c r="S47" s="175"/>
      <c r="T47" s="1156"/>
      <c r="U47" s="97"/>
      <c r="W47" s="186"/>
      <c r="X47" s="186"/>
      <c r="Y47" s="186"/>
      <c r="Z47" s="186"/>
      <c r="AA47" s="186"/>
      <c r="AB47" s="186"/>
    </row>
    <row r="48" s="10" customFormat="1" ht="29.25" customHeight="1" spans="1:28">
      <c r="A48" s="35">
        <v>46</v>
      </c>
      <c r="B48" s="149" t="s">
        <v>7492</v>
      </c>
      <c r="C48" s="151" t="s">
        <v>7493</v>
      </c>
      <c r="D48" s="48" t="s">
        <v>7417</v>
      </c>
      <c r="E48" s="97">
        <v>254800</v>
      </c>
      <c r="F48" s="151" t="s">
        <v>7515</v>
      </c>
      <c r="G48" s="44">
        <v>42139</v>
      </c>
      <c r="H48" s="44">
        <v>42144</v>
      </c>
      <c r="I48" s="862" t="s">
        <v>5752</v>
      </c>
      <c r="J48" s="328">
        <v>42184</v>
      </c>
      <c r="K48" s="314"/>
      <c r="L48" s="274" t="s">
        <v>7516</v>
      </c>
      <c r="M48" s="274" t="s">
        <v>2053</v>
      </c>
      <c r="N48" s="274" t="s">
        <v>5701</v>
      </c>
      <c r="O48" s="281">
        <v>42168</v>
      </c>
      <c r="P48" s="176">
        <v>42209</v>
      </c>
      <c r="Q48" s="1150" t="s">
        <v>47</v>
      </c>
      <c r="R48" s="247" t="s">
        <v>5746</v>
      </c>
      <c r="S48" s="175"/>
      <c r="T48" s="1156"/>
      <c r="U48" s="97"/>
      <c r="W48" s="186"/>
      <c r="X48" s="186"/>
      <c r="Y48" s="186"/>
      <c r="Z48" s="186"/>
      <c r="AA48" s="186"/>
      <c r="AB48" s="186"/>
    </row>
    <row r="49" s="10" customFormat="1" ht="29.25" customHeight="1" spans="1:28">
      <c r="A49" s="35">
        <v>47</v>
      </c>
      <c r="B49" s="149" t="s">
        <v>7468</v>
      </c>
      <c r="C49" s="1121" t="s">
        <v>7499</v>
      </c>
      <c r="D49" s="48" t="s">
        <v>7411</v>
      </c>
      <c r="E49" s="97">
        <v>236900</v>
      </c>
      <c r="F49" s="151" t="s">
        <v>7517</v>
      </c>
      <c r="G49" s="44">
        <v>42165</v>
      </c>
      <c r="H49" s="44">
        <v>42167</v>
      </c>
      <c r="I49" s="960" t="s">
        <v>5643</v>
      </c>
      <c r="J49" s="328">
        <v>42215</v>
      </c>
      <c r="K49" s="159"/>
      <c r="L49" s="159" t="s">
        <v>7518</v>
      </c>
      <c r="M49" s="159" t="s">
        <v>7519</v>
      </c>
      <c r="N49" s="159" t="s">
        <v>641</v>
      </c>
      <c r="O49" s="160">
        <v>42190</v>
      </c>
      <c r="P49" s="161">
        <v>42190</v>
      </c>
      <c r="Q49" s="85" t="s">
        <v>47</v>
      </c>
      <c r="R49" s="246" t="s">
        <v>3283</v>
      </c>
      <c r="S49" s="175"/>
      <c r="T49" s="1156"/>
      <c r="U49" s="97"/>
      <c r="W49" s="186"/>
      <c r="X49" s="186"/>
      <c r="Y49" s="186"/>
      <c r="Z49" s="186"/>
      <c r="AA49" s="186"/>
      <c r="AB49" s="186"/>
    </row>
    <row r="50" s="10" customFormat="1" ht="34.5" customHeight="1" spans="1:28">
      <c r="A50" s="35">
        <v>48</v>
      </c>
      <c r="B50" s="149" t="s">
        <v>7468</v>
      </c>
      <c r="C50" s="1121" t="s">
        <v>7499</v>
      </c>
      <c r="D50" s="52" t="s">
        <v>480</v>
      </c>
      <c r="E50" s="88">
        <v>236900</v>
      </c>
      <c r="F50" s="152" t="s">
        <v>7520</v>
      </c>
      <c r="G50" s="47">
        <v>42230</v>
      </c>
      <c r="H50" s="47">
        <v>42237</v>
      </c>
      <c r="I50" s="960"/>
      <c r="J50" s="314">
        <v>42244</v>
      </c>
      <c r="K50" s="140"/>
      <c r="L50" s="140" t="s">
        <v>7521</v>
      </c>
      <c r="M50" s="159" t="s">
        <v>7512</v>
      </c>
      <c r="N50" s="159" t="s">
        <v>744</v>
      </c>
      <c r="O50" s="160">
        <v>42232</v>
      </c>
      <c r="P50" s="161">
        <v>42232</v>
      </c>
      <c r="Q50" s="85" t="s">
        <v>47</v>
      </c>
      <c r="R50" s="967" t="s">
        <v>2981</v>
      </c>
      <c r="S50" s="175"/>
      <c r="T50" s="1156"/>
      <c r="U50" s="97"/>
      <c r="W50" s="186"/>
      <c r="X50" s="186"/>
      <c r="Y50" s="186"/>
      <c r="Z50" s="186"/>
      <c r="AA50" s="186"/>
      <c r="AB50" s="186"/>
    </row>
    <row r="51" s="10" customFormat="1" ht="29.25" customHeight="1" spans="1:28">
      <c r="A51" s="35">
        <v>49</v>
      </c>
      <c r="B51" s="149" t="s">
        <v>7492</v>
      </c>
      <c r="C51" s="151" t="s">
        <v>7493</v>
      </c>
      <c r="D51" s="52" t="s">
        <v>608</v>
      </c>
      <c r="E51" s="88">
        <v>254800</v>
      </c>
      <c r="F51" s="152" t="s">
        <v>7522</v>
      </c>
      <c r="G51" s="47">
        <v>42147</v>
      </c>
      <c r="H51" s="47">
        <v>42154</v>
      </c>
      <c r="I51" s="93" t="s">
        <v>5643</v>
      </c>
      <c r="J51" s="314">
        <v>42244</v>
      </c>
      <c r="K51" s="314"/>
      <c r="L51" s="88" t="s">
        <v>7523</v>
      </c>
      <c r="M51" s="97" t="s">
        <v>730</v>
      </c>
      <c r="N51" s="97" t="s">
        <v>59</v>
      </c>
      <c r="O51" s="158">
        <v>42238</v>
      </c>
      <c r="P51" s="176">
        <v>42238</v>
      </c>
      <c r="Q51" s="175" t="s">
        <v>1447</v>
      </c>
      <c r="R51" s="246" t="s">
        <v>1190</v>
      </c>
      <c r="S51" s="175"/>
      <c r="T51" s="1156"/>
      <c r="U51" s="97"/>
      <c r="W51" s="186"/>
      <c r="X51" s="186"/>
      <c r="Y51" s="186"/>
      <c r="Z51" s="186"/>
      <c r="AA51" s="186"/>
      <c r="AB51" s="186"/>
    </row>
    <row r="52" s="795" customFormat="1" ht="25.5" customHeight="1" spans="1:21">
      <c r="A52" s="35">
        <v>50</v>
      </c>
      <c r="B52" s="149" t="s">
        <v>7492</v>
      </c>
      <c r="C52" s="151" t="s">
        <v>7493</v>
      </c>
      <c r="D52" s="43" t="s">
        <v>608</v>
      </c>
      <c r="E52" s="322">
        <v>254800</v>
      </c>
      <c r="F52" s="152" t="s">
        <v>7524</v>
      </c>
      <c r="G52" s="323">
        <v>42241</v>
      </c>
      <c r="H52" s="829">
        <v>42247</v>
      </c>
      <c r="I52" s="166"/>
      <c r="J52" s="326">
        <v>42274</v>
      </c>
      <c r="K52" s="166"/>
      <c r="L52" s="273" t="s">
        <v>7525</v>
      </c>
      <c r="M52" s="274" t="s">
        <v>5016</v>
      </c>
      <c r="N52" s="48" t="s">
        <v>89</v>
      </c>
      <c r="O52" s="283">
        <v>42249</v>
      </c>
      <c r="P52" s="44">
        <v>42249</v>
      </c>
      <c r="Q52" s="273" t="s">
        <v>106</v>
      </c>
      <c r="R52" s="961" t="s">
        <v>1197</v>
      </c>
      <c r="S52" s="194"/>
      <c r="T52" s="863"/>
      <c r="U52" s="863"/>
    </row>
    <row r="53" s="10" customFormat="1" ht="32.25" customHeight="1" spans="1:28">
      <c r="A53" s="35">
        <v>51</v>
      </c>
      <c r="B53" s="149" t="s">
        <v>7526</v>
      </c>
      <c r="C53" s="1121" t="s">
        <v>7527</v>
      </c>
      <c r="D53" s="48" t="s">
        <v>5041</v>
      </c>
      <c r="E53" s="35">
        <v>205900</v>
      </c>
      <c r="F53" s="152" t="s">
        <v>7528</v>
      </c>
      <c r="G53" s="44">
        <v>42214</v>
      </c>
      <c r="H53" s="44">
        <v>42217</v>
      </c>
      <c r="I53" s="1327"/>
      <c r="J53" s="314">
        <v>42244</v>
      </c>
      <c r="K53" s="741" t="s">
        <v>52</v>
      </c>
      <c r="L53" s="159" t="s">
        <v>7529</v>
      </c>
      <c r="M53" s="159" t="s">
        <v>6142</v>
      </c>
      <c r="N53" s="159" t="s">
        <v>641</v>
      </c>
      <c r="O53" s="160">
        <v>42246</v>
      </c>
      <c r="P53" s="161">
        <v>42246</v>
      </c>
      <c r="Q53" s="85" t="s">
        <v>47</v>
      </c>
      <c r="R53" s="246" t="s">
        <v>1205</v>
      </c>
      <c r="S53" s="175"/>
      <c r="T53" s="1156"/>
      <c r="U53" s="97"/>
      <c r="W53" s="186"/>
      <c r="X53" s="186"/>
      <c r="Y53" s="186"/>
      <c r="Z53" s="186"/>
      <c r="AA53" s="186"/>
      <c r="AB53" s="186"/>
    </row>
    <row r="54" s="10" customFormat="1" ht="29.25" customHeight="1" spans="1:28">
      <c r="A54" s="35">
        <v>52</v>
      </c>
      <c r="B54" s="149" t="s">
        <v>7492</v>
      </c>
      <c r="C54" s="151" t="s">
        <v>7493</v>
      </c>
      <c r="D54" s="48" t="s">
        <v>5873</v>
      </c>
      <c r="E54" s="97">
        <v>254800</v>
      </c>
      <c r="F54" s="152" t="s">
        <v>7530</v>
      </c>
      <c r="G54" s="44">
        <v>42180</v>
      </c>
      <c r="H54" s="44">
        <v>42182</v>
      </c>
      <c r="I54" s="93"/>
      <c r="J54" s="314">
        <v>42244</v>
      </c>
      <c r="K54" s="741" t="s">
        <v>52</v>
      </c>
      <c r="L54" s="97" t="s">
        <v>7531</v>
      </c>
      <c r="M54" s="88" t="s">
        <v>5016</v>
      </c>
      <c r="N54" s="97" t="s">
        <v>89</v>
      </c>
      <c r="O54" s="158">
        <v>42246</v>
      </c>
      <c r="P54" s="176">
        <v>42246</v>
      </c>
      <c r="Q54" s="175" t="s">
        <v>47</v>
      </c>
      <c r="R54" s="246" t="s">
        <v>2050</v>
      </c>
      <c r="S54" s="175"/>
      <c r="T54" s="1156"/>
      <c r="U54" s="97"/>
      <c r="W54" s="186"/>
      <c r="X54" s="186"/>
      <c r="Y54" s="186"/>
      <c r="Z54" s="186"/>
      <c r="AA54" s="186"/>
      <c r="AB54" s="186"/>
    </row>
    <row r="55" s="10" customFormat="1" ht="29.25" customHeight="1" spans="1:28">
      <c r="A55" s="35">
        <v>53</v>
      </c>
      <c r="B55" s="149" t="s">
        <v>7492</v>
      </c>
      <c r="C55" s="151" t="s">
        <v>7493</v>
      </c>
      <c r="D55" s="52" t="s">
        <v>480</v>
      </c>
      <c r="E55" s="88">
        <v>254800</v>
      </c>
      <c r="F55" s="152" t="s">
        <v>7532</v>
      </c>
      <c r="G55" s="47">
        <v>42250</v>
      </c>
      <c r="H55" s="47">
        <v>42271</v>
      </c>
      <c r="I55" s="93"/>
      <c r="J55" s="326">
        <v>42274</v>
      </c>
      <c r="K55" s="159"/>
      <c r="L55" s="97" t="s">
        <v>7533</v>
      </c>
      <c r="M55" s="97" t="s">
        <v>7534</v>
      </c>
      <c r="N55" s="97"/>
      <c r="O55" s="158">
        <v>42258</v>
      </c>
      <c r="P55" s="176">
        <v>42259</v>
      </c>
      <c r="Q55" s="175" t="s">
        <v>1447</v>
      </c>
      <c r="R55" s="246" t="s">
        <v>1251</v>
      </c>
      <c r="S55" s="175"/>
      <c r="T55" s="1156"/>
      <c r="U55" s="97"/>
      <c r="W55" s="186"/>
      <c r="X55" s="186"/>
      <c r="Y55" s="186"/>
      <c r="Z55" s="186"/>
      <c r="AA55" s="186"/>
      <c r="AB55" s="186"/>
    </row>
    <row r="56" s="10" customFormat="1" ht="25.5" customHeight="1" spans="1:28">
      <c r="A56" s="35">
        <v>54</v>
      </c>
      <c r="B56" s="149" t="s">
        <v>7535</v>
      </c>
      <c r="C56" s="1121" t="s">
        <v>7536</v>
      </c>
      <c r="D56" s="48" t="s">
        <v>480</v>
      </c>
      <c r="E56" s="35">
        <v>236900</v>
      </c>
      <c r="F56" s="152" t="s">
        <v>7537</v>
      </c>
      <c r="G56" s="44">
        <v>42263</v>
      </c>
      <c r="H56" s="44">
        <v>42268</v>
      </c>
      <c r="I56" s="1328"/>
      <c r="J56" s="326">
        <v>42275</v>
      </c>
      <c r="K56" s="159"/>
      <c r="L56" s="273" t="s">
        <v>7538</v>
      </c>
      <c r="M56" s="273" t="s">
        <v>5479</v>
      </c>
      <c r="N56" s="273" t="s">
        <v>59</v>
      </c>
      <c r="O56" s="310">
        <v>42261</v>
      </c>
      <c r="P56" s="176">
        <v>42266</v>
      </c>
      <c r="Q56" s="1150" t="s">
        <v>47</v>
      </c>
      <c r="R56" s="246" t="s">
        <v>1263</v>
      </c>
      <c r="S56" s="175"/>
      <c r="T56" s="1156"/>
      <c r="U56" s="97"/>
      <c r="W56" s="186"/>
      <c r="X56" s="186"/>
      <c r="Y56" s="186"/>
      <c r="Z56" s="186"/>
      <c r="AA56" s="186"/>
      <c r="AB56" s="186"/>
    </row>
    <row r="57" s="10" customFormat="1" ht="25.5" customHeight="1" spans="1:28">
      <c r="A57" s="35">
        <v>55</v>
      </c>
      <c r="B57" s="149" t="s">
        <v>7535</v>
      </c>
      <c r="C57" s="1121" t="s">
        <v>7536</v>
      </c>
      <c r="D57" s="48" t="s">
        <v>608</v>
      </c>
      <c r="E57" s="35">
        <v>236900</v>
      </c>
      <c r="F57" s="152" t="s">
        <v>7539</v>
      </c>
      <c r="G57" s="44">
        <v>42263</v>
      </c>
      <c r="H57" s="44">
        <v>42268</v>
      </c>
      <c r="I57" s="1328"/>
      <c r="J57" s="326">
        <v>42275</v>
      </c>
      <c r="K57" s="159"/>
      <c r="L57" s="273" t="s">
        <v>7540</v>
      </c>
      <c r="M57" s="35" t="s">
        <v>662</v>
      </c>
      <c r="N57" s="35"/>
      <c r="O57" s="310">
        <v>42266</v>
      </c>
      <c r="P57" s="176">
        <v>42267</v>
      </c>
      <c r="Q57" s="1150" t="s">
        <v>1447</v>
      </c>
      <c r="R57" s="246" t="s">
        <v>1263</v>
      </c>
      <c r="S57" s="175"/>
      <c r="T57" s="1156"/>
      <c r="U57" s="97"/>
      <c r="W57" s="186"/>
      <c r="X57" s="186"/>
      <c r="Y57" s="186"/>
      <c r="Z57" s="186"/>
      <c r="AA57" s="186"/>
      <c r="AB57" s="186"/>
    </row>
    <row r="58" s="10" customFormat="1" ht="29.25" customHeight="1" spans="1:28">
      <c r="A58" s="35">
        <v>56</v>
      </c>
      <c r="B58" s="149" t="s">
        <v>7492</v>
      </c>
      <c r="C58" s="151" t="s">
        <v>7493</v>
      </c>
      <c r="D58" s="48" t="s">
        <v>5873</v>
      </c>
      <c r="E58" s="97">
        <v>254800</v>
      </c>
      <c r="F58" s="152" t="s">
        <v>7541</v>
      </c>
      <c r="G58" s="44">
        <v>42147</v>
      </c>
      <c r="H58" s="44">
        <v>42154</v>
      </c>
      <c r="I58" s="891"/>
      <c r="J58" s="328">
        <v>42184</v>
      </c>
      <c r="K58" s="741" t="s">
        <v>52</v>
      </c>
      <c r="L58" s="97" t="s">
        <v>7542</v>
      </c>
      <c r="M58" s="88" t="s">
        <v>912</v>
      </c>
      <c r="N58" s="97" t="s">
        <v>5701</v>
      </c>
      <c r="O58" s="158">
        <v>42282</v>
      </c>
      <c r="P58" s="176">
        <v>42282</v>
      </c>
      <c r="Q58" s="175" t="s">
        <v>106</v>
      </c>
      <c r="R58" s="246" t="s">
        <v>633</v>
      </c>
      <c r="S58" s="175"/>
      <c r="T58" s="1156"/>
      <c r="U58" s="97"/>
      <c r="W58" s="186"/>
      <c r="X58" s="186"/>
      <c r="Y58" s="186"/>
      <c r="Z58" s="186"/>
      <c r="AA58" s="186"/>
      <c r="AB58" s="186"/>
    </row>
    <row r="59" s="10" customFormat="1" ht="29.25" customHeight="1" spans="1:28">
      <c r="A59" s="35">
        <v>57</v>
      </c>
      <c r="B59" s="149" t="s">
        <v>7492</v>
      </c>
      <c r="C59" s="151" t="s">
        <v>7493</v>
      </c>
      <c r="D59" s="48" t="s">
        <v>7417</v>
      </c>
      <c r="E59" s="97">
        <v>254800</v>
      </c>
      <c r="F59" s="152" t="s">
        <v>7543</v>
      </c>
      <c r="G59" s="44">
        <v>42179</v>
      </c>
      <c r="H59" s="44">
        <v>42182</v>
      </c>
      <c r="I59" s="891"/>
      <c r="J59" s="326">
        <v>42275</v>
      </c>
      <c r="K59" s="741" t="s">
        <v>52</v>
      </c>
      <c r="L59" s="159" t="s">
        <v>7544</v>
      </c>
      <c r="M59" s="140" t="s">
        <v>7545</v>
      </c>
      <c r="N59" s="159" t="s">
        <v>641</v>
      </c>
      <c r="O59" s="160">
        <v>42270</v>
      </c>
      <c r="P59" s="161">
        <v>42271</v>
      </c>
      <c r="Q59" s="85" t="s">
        <v>1447</v>
      </c>
      <c r="R59" s="246" t="s">
        <v>642</v>
      </c>
      <c r="S59" s="175"/>
      <c r="T59" s="1156"/>
      <c r="U59" s="97"/>
      <c r="W59" s="186"/>
      <c r="X59" s="186"/>
      <c r="Y59" s="186"/>
      <c r="Z59" s="186"/>
      <c r="AA59" s="186"/>
      <c r="AB59" s="186"/>
    </row>
    <row r="60" s="10" customFormat="1" ht="29.25" customHeight="1" spans="1:28">
      <c r="A60" s="35">
        <v>58</v>
      </c>
      <c r="B60" s="149" t="s">
        <v>7492</v>
      </c>
      <c r="C60" s="151" t="s">
        <v>7493</v>
      </c>
      <c r="D60" s="52" t="s">
        <v>480</v>
      </c>
      <c r="E60" s="322">
        <v>254800</v>
      </c>
      <c r="F60" s="152" t="s">
        <v>7546</v>
      </c>
      <c r="G60" s="47">
        <v>42272</v>
      </c>
      <c r="H60" s="47">
        <v>42286</v>
      </c>
      <c r="I60" s="891"/>
      <c r="J60" s="287">
        <v>42304</v>
      </c>
      <c r="K60" s="159"/>
      <c r="L60" s="97" t="s">
        <v>7547</v>
      </c>
      <c r="M60" s="97" t="s">
        <v>5103</v>
      </c>
      <c r="N60" s="97" t="s">
        <v>84</v>
      </c>
      <c r="O60" s="158">
        <v>42280</v>
      </c>
      <c r="P60" s="158">
        <v>42281</v>
      </c>
      <c r="Q60" s="97" t="s">
        <v>1447</v>
      </c>
      <c r="R60" s="1338" t="s">
        <v>2117</v>
      </c>
      <c r="S60" s="175"/>
      <c r="T60" s="1156"/>
      <c r="U60" s="97"/>
      <c r="W60" s="186"/>
      <c r="X60" s="186"/>
      <c r="Y60" s="186"/>
      <c r="Z60" s="186"/>
      <c r="AA60" s="186"/>
      <c r="AB60" s="186"/>
    </row>
    <row r="61" s="10" customFormat="1" ht="38.25" customHeight="1" spans="1:28">
      <c r="A61" s="35">
        <v>59</v>
      </c>
      <c r="B61" s="149" t="s">
        <v>7492</v>
      </c>
      <c r="C61" s="151" t="s">
        <v>7493</v>
      </c>
      <c r="D61" s="194" t="s">
        <v>7548</v>
      </c>
      <c r="E61" s="97">
        <v>254800</v>
      </c>
      <c r="F61" s="152" t="s">
        <v>7549</v>
      </c>
      <c r="G61" s="44">
        <v>42214</v>
      </c>
      <c r="H61" s="44">
        <v>42217</v>
      </c>
      <c r="I61" s="1328" t="s">
        <v>7550</v>
      </c>
      <c r="J61" s="314">
        <v>42244</v>
      </c>
      <c r="K61" s="741" t="s">
        <v>52</v>
      </c>
      <c r="L61" s="97" t="s">
        <v>7551</v>
      </c>
      <c r="M61" s="97" t="s">
        <v>114</v>
      </c>
      <c r="N61" s="97" t="s">
        <v>59</v>
      </c>
      <c r="O61" s="158">
        <v>42274</v>
      </c>
      <c r="P61" s="176">
        <v>42274</v>
      </c>
      <c r="Q61" s="175" t="s">
        <v>106</v>
      </c>
      <c r="R61" s="1339" t="s">
        <v>627</v>
      </c>
      <c r="S61" s="175"/>
      <c r="T61" s="1156"/>
      <c r="U61" s="97"/>
      <c r="W61" s="186"/>
      <c r="X61" s="186"/>
      <c r="Y61" s="186"/>
      <c r="Z61" s="186"/>
      <c r="AA61" s="186"/>
      <c r="AB61" s="186"/>
    </row>
    <row r="62" s="10" customFormat="1" ht="29.25" customHeight="1" spans="1:28">
      <c r="A62" s="35">
        <v>60</v>
      </c>
      <c r="B62" s="149" t="s">
        <v>7484</v>
      </c>
      <c r="C62" s="1121" t="s">
        <v>7552</v>
      </c>
      <c r="D62" s="48" t="s">
        <v>480</v>
      </c>
      <c r="E62" s="97">
        <v>269600</v>
      </c>
      <c r="F62" s="152" t="s">
        <v>7553</v>
      </c>
      <c r="G62" s="44">
        <v>42147</v>
      </c>
      <c r="H62" s="44">
        <v>42154</v>
      </c>
      <c r="I62" s="891"/>
      <c r="J62" s="326">
        <v>42275</v>
      </c>
      <c r="K62" s="741" t="s">
        <v>52</v>
      </c>
      <c r="L62" s="97" t="s">
        <v>7554</v>
      </c>
      <c r="M62" s="35" t="s">
        <v>70</v>
      </c>
      <c r="N62" s="35"/>
      <c r="O62" s="310">
        <v>42266</v>
      </c>
      <c r="P62" s="176">
        <v>42267</v>
      </c>
      <c r="Q62" s="1150" t="s">
        <v>1447</v>
      </c>
      <c r="R62" s="1338" t="s">
        <v>627</v>
      </c>
      <c r="S62" s="175"/>
      <c r="T62" s="1156"/>
      <c r="U62" s="97"/>
      <c r="W62" s="186"/>
      <c r="X62" s="186"/>
      <c r="Y62" s="186"/>
      <c r="Z62" s="186"/>
      <c r="AA62" s="186"/>
      <c r="AB62" s="186"/>
    </row>
    <row r="63" s="10" customFormat="1" ht="25.5" customHeight="1" spans="1:28">
      <c r="A63" s="35">
        <v>61</v>
      </c>
      <c r="B63" s="149" t="s">
        <v>7535</v>
      </c>
      <c r="C63" s="1121" t="s">
        <v>7536</v>
      </c>
      <c r="D63" s="48" t="s">
        <v>7411</v>
      </c>
      <c r="E63" s="35">
        <v>236900</v>
      </c>
      <c r="F63" s="152" t="s">
        <v>7555</v>
      </c>
      <c r="G63" s="44">
        <v>42263</v>
      </c>
      <c r="H63" s="44">
        <v>42268</v>
      </c>
      <c r="I63" s="1328"/>
      <c r="J63" s="287">
        <v>42304</v>
      </c>
      <c r="K63" s="159"/>
      <c r="L63" s="97" t="s">
        <v>7556</v>
      </c>
      <c r="M63" s="35" t="s">
        <v>698</v>
      </c>
      <c r="N63" s="35" t="s">
        <v>84</v>
      </c>
      <c r="O63" s="310">
        <v>42283</v>
      </c>
      <c r="P63" s="176">
        <v>42284</v>
      </c>
      <c r="Q63" s="1150" t="s">
        <v>1447</v>
      </c>
      <c r="R63" s="1338" t="s">
        <v>5832</v>
      </c>
      <c r="S63" s="175"/>
      <c r="T63" s="1156"/>
      <c r="U63" s="97"/>
      <c r="W63" s="186"/>
      <c r="X63" s="186"/>
      <c r="Y63" s="186"/>
      <c r="Z63" s="186"/>
      <c r="AA63" s="186"/>
      <c r="AB63" s="186"/>
    </row>
    <row r="64" s="10" customFormat="1" ht="29.25" customHeight="1" spans="1:28">
      <c r="A64" s="35">
        <v>62</v>
      </c>
      <c r="B64" s="149" t="s">
        <v>7492</v>
      </c>
      <c r="C64" s="151" t="s">
        <v>7493</v>
      </c>
      <c r="D64" s="52" t="s">
        <v>480</v>
      </c>
      <c r="E64" s="322">
        <v>254800</v>
      </c>
      <c r="F64" s="152" t="s">
        <v>7557</v>
      </c>
      <c r="G64" s="47">
        <v>42272</v>
      </c>
      <c r="H64" s="47">
        <v>42286</v>
      </c>
      <c r="I64" s="891"/>
      <c r="J64" s="287">
        <v>42304</v>
      </c>
      <c r="K64" s="159"/>
      <c r="L64" s="159" t="s">
        <v>7558</v>
      </c>
      <c r="M64" s="159" t="s">
        <v>7559</v>
      </c>
      <c r="N64" s="159" t="s">
        <v>641</v>
      </c>
      <c r="O64" s="160">
        <v>42279</v>
      </c>
      <c r="P64" s="161">
        <v>42279</v>
      </c>
      <c r="Q64" s="85" t="s">
        <v>106</v>
      </c>
      <c r="R64" s="193" t="s">
        <v>2149</v>
      </c>
      <c r="S64" s="175"/>
      <c r="T64" s="1156"/>
      <c r="U64" s="97"/>
      <c r="W64" s="186"/>
      <c r="X64" s="186"/>
      <c r="Y64" s="186"/>
      <c r="Z64" s="186"/>
      <c r="AA64" s="186"/>
      <c r="AB64" s="186"/>
    </row>
    <row r="65" s="10" customFormat="1" ht="29.25" customHeight="1" spans="1:28">
      <c r="A65" s="35">
        <v>63</v>
      </c>
      <c r="B65" s="149" t="s">
        <v>7492</v>
      </c>
      <c r="C65" s="151" t="s">
        <v>7493</v>
      </c>
      <c r="D65" s="48" t="s">
        <v>7417</v>
      </c>
      <c r="E65" s="97">
        <v>254800</v>
      </c>
      <c r="F65" s="152" t="s">
        <v>7560</v>
      </c>
      <c r="G65" s="44">
        <v>42147</v>
      </c>
      <c r="H65" s="44">
        <v>42154</v>
      </c>
      <c r="I65" s="891"/>
      <c r="J65" s="314">
        <v>42244</v>
      </c>
      <c r="K65" s="741" t="s">
        <v>52</v>
      </c>
      <c r="L65" s="97" t="s">
        <v>7561</v>
      </c>
      <c r="M65" s="322" t="s">
        <v>683</v>
      </c>
      <c r="N65" s="35" t="s">
        <v>59</v>
      </c>
      <c r="O65" s="310">
        <v>42278</v>
      </c>
      <c r="P65" s="176">
        <v>42278</v>
      </c>
      <c r="Q65" s="1150" t="s">
        <v>1447</v>
      </c>
      <c r="R65" s="246" t="s">
        <v>1301</v>
      </c>
      <c r="S65" s="175"/>
      <c r="T65" s="1156"/>
      <c r="U65" s="97"/>
      <c r="W65" s="186"/>
      <c r="X65" s="186"/>
      <c r="Y65" s="186"/>
      <c r="Z65" s="186"/>
      <c r="AA65" s="186"/>
      <c r="AB65" s="186"/>
    </row>
    <row r="66" s="10" customFormat="1" ht="25.5" customHeight="1" spans="1:28">
      <c r="A66" s="35">
        <v>64</v>
      </c>
      <c r="B66" s="149" t="s">
        <v>7535</v>
      </c>
      <c r="C66" s="1121" t="s">
        <v>7536</v>
      </c>
      <c r="D66" s="48" t="s">
        <v>480</v>
      </c>
      <c r="E66" s="35">
        <v>236900</v>
      </c>
      <c r="F66" s="152" t="s">
        <v>7562</v>
      </c>
      <c r="G66" s="44">
        <v>42263</v>
      </c>
      <c r="H66" s="44">
        <v>42268</v>
      </c>
      <c r="I66" s="1328"/>
      <c r="J66" s="287">
        <v>42304</v>
      </c>
      <c r="K66" s="159"/>
      <c r="L66" s="97" t="s">
        <v>7563</v>
      </c>
      <c r="M66" s="35" t="s">
        <v>5836</v>
      </c>
      <c r="N66" s="35" t="s">
        <v>89</v>
      </c>
      <c r="O66" s="310">
        <v>42279</v>
      </c>
      <c r="P66" s="176">
        <v>42279</v>
      </c>
      <c r="Q66" s="1150" t="s">
        <v>1447</v>
      </c>
      <c r="R66" s="246" t="s">
        <v>5846</v>
      </c>
      <c r="S66" s="175"/>
      <c r="T66" s="1156"/>
      <c r="U66" s="97"/>
      <c r="W66" s="186"/>
      <c r="X66" s="186"/>
      <c r="Y66" s="186"/>
      <c r="Z66" s="186"/>
      <c r="AA66" s="186"/>
      <c r="AB66" s="186"/>
    </row>
    <row r="67" s="10" customFormat="1" ht="29.25" customHeight="1" spans="1:28">
      <c r="A67" s="35">
        <v>65</v>
      </c>
      <c r="B67" s="149" t="s">
        <v>7492</v>
      </c>
      <c r="C67" s="151" t="s">
        <v>7493</v>
      </c>
      <c r="D67" s="48" t="s">
        <v>7417</v>
      </c>
      <c r="E67" s="97">
        <v>254800</v>
      </c>
      <c r="F67" s="152" t="s">
        <v>7564</v>
      </c>
      <c r="G67" s="44">
        <v>42147</v>
      </c>
      <c r="H67" s="44">
        <v>42154</v>
      </c>
      <c r="I67" s="1342"/>
      <c r="J67" s="328">
        <v>42215</v>
      </c>
      <c r="K67" s="741" t="s">
        <v>52</v>
      </c>
      <c r="L67" s="159" t="s">
        <v>7565</v>
      </c>
      <c r="M67" s="140" t="s">
        <v>1167</v>
      </c>
      <c r="N67" s="159" t="s">
        <v>744</v>
      </c>
      <c r="O67" s="160">
        <v>42285</v>
      </c>
      <c r="P67" s="161">
        <v>42285</v>
      </c>
      <c r="Q67" s="85" t="s">
        <v>47</v>
      </c>
      <c r="R67" s="193" t="s">
        <v>5846</v>
      </c>
      <c r="S67" s="175"/>
      <c r="T67" s="1156"/>
      <c r="U67" s="97"/>
      <c r="W67" s="186"/>
      <c r="X67" s="186"/>
      <c r="Y67" s="186"/>
      <c r="Z67" s="186"/>
      <c r="AA67" s="186"/>
      <c r="AB67" s="186"/>
    </row>
    <row r="68" s="10" customFormat="1" ht="23.25" customHeight="1" spans="1:28">
      <c r="A68" s="35">
        <v>66</v>
      </c>
      <c r="B68" s="149" t="s">
        <v>7526</v>
      </c>
      <c r="C68" s="1121" t="s">
        <v>7566</v>
      </c>
      <c r="D68" s="48" t="s">
        <v>480</v>
      </c>
      <c r="E68" s="35">
        <v>191000</v>
      </c>
      <c r="F68" s="152" t="s">
        <v>7567</v>
      </c>
      <c r="G68" s="44">
        <v>42179</v>
      </c>
      <c r="H68" s="44">
        <v>42182</v>
      </c>
      <c r="I68" s="1328"/>
      <c r="J68" s="326">
        <v>42304</v>
      </c>
      <c r="K68" s="741" t="s">
        <v>52</v>
      </c>
      <c r="L68" s="97" t="s">
        <v>7568</v>
      </c>
      <c r="M68" s="35" t="s">
        <v>7569</v>
      </c>
      <c r="N68" s="35" t="s">
        <v>89</v>
      </c>
      <c r="O68" s="310">
        <v>42295</v>
      </c>
      <c r="P68" s="176">
        <v>42295</v>
      </c>
      <c r="Q68" s="1150" t="s">
        <v>1447</v>
      </c>
      <c r="R68" s="246" t="s">
        <v>7570</v>
      </c>
      <c r="S68" s="175"/>
      <c r="T68" s="1156"/>
      <c r="U68" s="97"/>
      <c r="W68" s="186"/>
      <c r="X68" s="186"/>
      <c r="Y68" s="186"/>
      <c r="Z68" s="186"/>
      <c r="AA68" s="186"/>
      <c r="AB68" s="186"/>
    </row>
    <row r="69" s="10" customFormat="1" ht="29.25" customHeight="1" spans="1:28">
      <c r="A69" s="35">
        <v>67</v>
      </c>
      <c r="B69" s="149" t="s">
        <v>7492</v>
      </c>
      <c r="C69" s="151" t="s">
        <v>7493</v>
      </c>
      <c r="D69" s="52" t="s">
        <v>5041</v>
      </c>
      <c r="E69" s="88">
        <v>254800</v>
      </c>
      <c r="F69" s="152" t="s">
        <v>7571</v>
      </c>
      <c r="G69" s="47">
        <v>42174</v>
      </c>
      <c r="H69" s="47">
        <v>42179</v>
      </c>
      <c r="I69" s="891"/>
      <c r="J69" s="314">
        <v>42336</v>
      </c>
      <c r="K69" s="741" t="s">
        <v>52</v>
      </c>
      <c r="L69" s="327" t="s">
        <v>7572</v>
      </c>
      <c r="M69" s="327" t="s">
        <v>70</v>
      </c>
      <c r="N69" s="327" t="s">
        <v>84</v>
      </c>
      <c r="O69" s="158">
        <v>42274</v>
      </c>
      <c r="P69" s="176">
        <v>42315</v>
      </c>
      <c r="Q69" s="175" t="s">
        <v>1447</v>
      </c>
      <c r="R69" s="246" t="s">
        <v>2217</v>
      </c>
      <c r="S69" s="85"/>
      <c r="T69" s="1156"/>
      <c r="U69" s="97"/>
      <c r="W69" s="186"/>
      <c r="X69" s="186"/>
      <c r="Y69" s="186"/>
      <c r="Z69" s="186"/>
      <c r="AA69" s="186"/>
      <c r="AB69" s="186"/>
    </row>
    <row r="70" s="10" customFormat="1" ht="25.5" customHeight="1" spans="1:25">
      <c r="A70" s="35">
        <v>68</v>
      </c>
      <c r="B70" s="149" t="s">
        <v>7535</v>
      </c>
      <c r="C70" s="1121" t="s">
        <v>7536</v>
      </c>
      <c r="D70" s="52" t="s">
        <v>480</v>
      </c>
      <c r="E70" s="322">
        <v>236900</v>
      </c>
      <c r="F70" s="152" t="s">
        <v>7573</v>
      </c>
      <c r="G70" s="47">
        <v>42305</v>
      </c>
      <c r="H70" s="47">
        <v>42318</v>
      </c>
      <c r="I70" s="1328"/>
      <c r="J70" s="314">
        <v>42336</v>
      </c>
      <c r="K70" s="159"/>
      <c r="L70" s="715" t="s">
        <v>7574</v>
      </c>
      <c r="M70" s="88" t="s">
        <v>912</v>
      </c>
      <c r="N70" s="35" t="s">
        <v>5701</v>
      </c>
      <c r="O70" s="310">
        <v>42322</v>
      </c>
      <c r="P70" s="176">
        <v>42322</v>
      </c>
      <c r="Q70" s="1150" t="s">
        <v>47</v>
      </c>
      <c r="R70" s="246" t="s">
        <v>676</v>
      </c>
      <c r="T70" s="186"/>
      <c r="U70" s="186"/>
      <c r="V70" s="186"/>
      <c r="W70" s="186"/>
      <c r="X70" s="186"/>
      <c r="Y70" s="186"/>
    </row>
    <row r="71" s="10" customFormat="1" ht="25.5" customHeight="1" spans="1:25">
      <c r="A71" s="35">
        <v>69</v>
      </c>
      <c r="B71" s="149" t="s">
        <v>7535</v>
      </c>
      <c r="C71" s="1121" t="s">
        <v>7536</v>
      </c>
      <c r="D71" s="48" t="s">
        <v>480</v>
      </c>
      <c r="E71" s="35">
        <v>236900</v>
      </c>
      <c r="F71" s="189" t="s">
        <v>7575</v>
      </c>
      <c r="G71" s="44">
        <v>42325</v>
      </c>
      <c r="H71" s="44">
        <v>42330</v>
      </c>
      <c r="I71" s="891" t="s">
        <v>7576</v>
      </c>
      <c r="J71" s="314">
        <v>42336</v>
      </c>
      <c r="K71" s="159"/>
      <c r="L71" s="189" t="s">
        <v>7577</v>
      </c>
      <c r="M71" s="88" t="s">
        <v>5836</v>
      </c>
      <c r="N71" s="322" t="s">
        <v>89</v>
      </c>
      <c r="O71" s="323">
        <v>42331</v>
      </c>
      <c r="P71" s="182">
        <v>42331</v>
      </c>
      <c r="Q71" s="1330" t="s">
        <v>106</v>
      </c>
      <c r="R71" s="246" t="s">
        <v>5516</v>
      </c>
      <c r="T71" s="186"/>
      <c r="U71" s="186"/>
      <c r="V71" s="186"/>
      <c r="W71" s="186"/>
      <c r="X71" s="186"/>
      <c r="Y71" s="186"/>
    </row>
    <row r="72" s="22" customFormat="1" ht="24" customHeight="1" spans="1:25">
      <c r="A72" s="35">
        <v>70</v>
      </c>
      <c r="B72" s="1164" t="s">
        <v>7578</v>
      </c>
      <c r="C72" s="1340" t="s">
        <v>5688</v>
      </c>
      <c r="D72" s="55" t="s">
        <v>480</v>
      </c>
      <c r="E72" s="55">
        <v>205900</v>
      </c>
      <c r="F72" s="189" t="s">
        <v>7579</v>
      </c>
      <c r="G72" s="64">
        <v>42325</v>
      </c>
      <c r="H72" s="44">
        <v>42330</v>
      </c>
      <c r="I72" s="891" t="s">
        <v>7576</v>
      </c>
      <c r="J72" s="1343">
        <v>42336</v>
      </c>
      <c r="K72" s="1324"/>
      <c r="L72" s="1344" t="s">
        <v>7580</v>
      </c>
      <c r="M72" s="1344" t="s">
        <v>5842</v>
      </c>
      <c r="N72" s="1344" t="s">
        <v>641</v>
      </c>
      <c r="O72" s="1345">
        <v>42302</v>
      </c>
      <c r="P72" s="1346">
        <v>42329</v>
      </c>
      <c r="Q72" s="1353" t="s">
        <v>47</v>
      </c>
      <c r="R72" s="247" t="s">
        <v>680</v>
      </c>
      <c r="T72" s="1199"/>
      <c r="U72" s="1199"/>
      <c r="V72" s="1199"/>
      <c r="W72" s="1199"/>
      <c r="X72" s="1199"/>
      <c r="Y72" s="1199"/>
    </row>
    <row r="73" s="10" customFormat="1" ht="25.5" customHeight="1" spans="1:25">
      <c r="A73" s="35">
        <v>71</v>
      </c>
      <c r="B73" s="149" t="s">
        <v>7535</v>
      </c>
      <c r="C73" s="1121" t="s">
        <v>7536</v>
      </c>
      <c r="D73" s="48" t="s">
        <v>480</v>
      </c>
      <c r="E73" s="35">
        <v>236900</v>
      </c>
      <c r="F73" s="189" t="s">
        <v>7581</v>
      </c>
      <c r="G73" s="44">
        <v>42325</v>
      </c>
      <c r="H73" s="44">
        <v>42330</v>
      </c>
      <c r="I73" s="891" t="s">
        <v>7576</v>
      </c>
      <c r="J73" s="1343">
        <v>42336</v>
      </c>
      <c r="K73" s="159"/>
      <c r="L73" s="97" t="s">
        <v>7582</v>
      </c>
      <c r="M73" s="88" t="s">
        <v>657</v>
      </c>
      <c r="N73" s="35" t="s">
        <v>84</v>
      </c>
      <c r="O73" s="310">
        <v>42330</v>
      </c>
      <c r="P73" s="176">
        <v>42330</v>
      </c>
      <c r="Q73" s="1150" t="s">
        <v>106</v>
      </c>
      <c r="R73" s="246" t="s">
        <v>692</v>
      </c>
      <c r="T73" s="186"/>
      <c r="U73" s="186"/>
      <c r="V73" s="186"/>
      <c r="W73" s="186"/>
      <c r="X73" s="186"/>
      <c r="Y73" s="186"/>
    </row>
    <row r="74" s="10" customFormat="1" ht="29.25" customHeight="1" spans="1:25">
      <c r="A74" s="35">
        <v>72</v>
      </c>
      <c r="B74" s="149" t="s">
        <v>7492</v>
      </c>
      <c r="C74" s="151" t="s">
        <v>7493</v>
      </c>
      <c r="D74" s="52" t="s">
        <v>5041</v>
      </c>
      <c r="E74" s="88">
        <v>254800</v>
      </c>
      <c r="F74" s="152" t="s">
        <v>7583</v>
      </c>
      <c r="G74" s="47">
        <v>42147</v>
      </c>
      <c r="H74" s="47">
        <v>42154</v>
      </c>
      <c r="I74" s="891"/>
      <c r="J74" s="328">
        <v>42184</v>
      </c>
      <c r="K74" s="741" t="s">
        <v>52</v>
      </c>
      <c r="L74" s="277" t="s">
        <v>7584</v>
      </c>
      <c r="M74" s="277" t="s">
        <v>5770</v>
      </c>
      <c r="N74" s="277" t="s">
        <v>89</v>
      </c>
      <c r="O74" s="158">
        <v>42345</v>
      </c>
      <c r="P74" s="176">
        <v>42345</v>
      </c>
      <c r="Q74" s="175" t="s">
        <v>106</v>
      </c>
      <c r="R74" s="246" t="s">
        <v>701</v>
      </c>
      <c r="T74" s="186"/>
      <c r="U74" s="186"/>
      <c r="V74" s="186"/>
      <c r="W74" s="186"/>
      <c r="X74" s="186"/>
      <c r="Y74" s="186"/>
    </row>
    <row r="75" s="10" customFormat="1" ht="25.5" customHeight="1" spans="1:25">
      <c r="A75" s="35">
        <v>73</v>
      </c>
      <c r="B75" s="149" t="s">
        <v>7535</v>
      </c>
      <c r="C75" s="1121" t="s">
        <v>7536</v>
      </c>
      <c r="D75" s="48" t="s">
        <v>480</v>
      </c>
      <c r="E75" s="35">
        <v>236900</v>
      </c>
      <c r="F75" s="189" t="s">
        <v>7585</v>
      </c>
      <c r="G75" s="44">
        <v>42325</v>
      </c>
      <c r="H75" s="44">
        <v>42330</v>
      </c>
      <c r="I75" s="891" t="s">
        <v>7576</v>
      </c>
      <c r="J75" s="1343">
        <v>42336</v>
      </c>
      <c r="K75" s="159"/>
      <c r="L75" s="327" t="s">
        <v>7586</v>
      </c>
      <c r="M75" s="327" t="s">
        <v>736</v>
      </c>
      <c r="N75" s="327" t="s">
        <v>59</v>
      </c>
      <c r="O75" s="158">
        <v>42329</v>
      </c>
      <c r="P75" s="158">
        <v>42343</v>
      </c>
      <c r="Q75" s="97" t="s">
        <v>1447</v>
      </c>
      <c r="R75" s="1354" t="s">
        <v>701</v>
      </c>
      <c r="T75" s="186"/>
      <c r="U75" s="186"/>
      <c r="V75" s="186"/>
      <c r="W75" s="186"/>
      <c r="X75" s="186"/>
      <c r="Y75" s="186"/>
    </row>
    <row r="76" s="10" customFormat="1" ht="25.5" customHeight="1" spans="1:25">
      <c r="A76" s="35">
        <v>74</v>
      </c>
      <c r="B76" s="149" t="s">
        <v>7535</v>
      </c>
      <c r="C76" s="1121" t="s">
        <v>7536</v>
      </c>
      <c r="D76" s="48" t="s">
        <v>7417</v>
      </c>
      <c r="E76" s="35">
        <v>236900</v>
      </c>
      <c r="F76" s="189" t="s">
        <v>7587</v>
      </c>
      <c r="G76" s="44">
        <v>42324</v>
      </c>
      <c r="H76" s="44">
        <v>42327</v>
      </c>
      <c r="I76" s="891" t="s">
        <v>7576</v>
      </c>
      <c r="J76" s="1343">
        <v>42336</v>
      </c>
      <c r="K76" s="159"/>
      <c r="L76" s="97" t="s">
        <v>7588</v>
      </c>
      <c r="M76" s="88" t="s">
        <v>5425</v>
      </c>
      <c r="N76" s="35" t="s">
        <v>84</v>
      </c>
      <c r="O76" s="310">
        <v>42340</v>
      </c>
      <c r="P76" s="176">
        <v>42340</v>
      </c>
      <c r="Q76" s="1150" t="s">
        <v>47</v>
      </c>
      <c r="R76" s="246" t="s">
        <v>5893</v>
      </c>
      <c r="T76" s="186"/>
      <c r="U76" s="186"/>
      <c r="V76" s="186"/>
      <c r="W76" s="186"/>
      <c r="X76" s="186"/>
      <c r="Y76" s="186"/>
    </row>
    <row r="77" s="10" customFormat="1" ht="25.5" customHeight="1" spans="1:25">
      <c r="A77" s="35">
        <v>75</v>
      </c>
      <c r="B77" s="149" t="s">
        <v>7535</v>
      </c>
      <c r="C77" s="1121" t="s">
        <v>7536</v>
      </c>
      <c r="D77" s="48" t="s">
        <v>7589</v>
      </c>
      <c r="E77" s="35">
        <v>236900</v>
      </c>
      <c r="F77" s="152" t="s">
        <v>7590</v>
      </c>
      <c r="G77" s="44">
        <v>42263</v>
      </c>
      <c r="H77" s="44">
        <v>42268</v>
      </c>
      <c r="I77" s="1328"/>
      <c r="J77" s="326">
        <v>42304</v>
      </c>
      <c r="K77" s="159"/>
      <c r="L77" s="97" t="s">
        <v>7591</v>
      </c>
      <c r="M77" s="35" t="s">
        <v>5016</v>
      </c>
      <c r="N77" s="35" t="s">
        <v>89</v>
      </c>
      <c r="O77" s="310">
        <v>42350</v>
      </c>
      <c r="P77" s="176">
        <v>42350</v>
      </c>
      <c r="Q77" s="1150" t="s">
        <v>106</v>
      </c>
      <c r="R77" s="246" t="s">
        <v>1395</v>
      </c>
      <c r="T77" s="186"/>
      <c r="U77" s="186"/>
      <c r="V77" s="186"/>
      <c r="W77" s="186"/>
      <c r="X77" s="186"/>
      <c r="Y77" s="186"/>
    </row>
    <row r="78" s="10" customFormat="1" ht="29.25" customHeight="1" spans="1:25">
      <c r="A78" s="35">
        <v>76</v>
      </c>
      <c r="B78" s="149" t="s">
        <v>7592</v>
      </c>
      <c r="C78" s="151" t="s">
        <v>7593</v>
      </c>
      <c r="D78" s="52" t="s">
        <v>480</v>
      </c>
      <c r="E78" s="88">
        <v>255600</v>
      </c>
      <c r="F78" s="189" t="s">
        <v>7594</v>
      </c>
      <c r="G78" s="47">
        <v>42307</v>
      </c>
      <c r="H78" s="47">
        <v>42318</v>
      </c>
      <c r="I78" s="891" t="s">
        <v>7576</v>
      </c>
      <c r="J78" s="287">
        <v>42364</v>
      </c>
      <c r="K78" s="140"/>
      <c r="L78" s="1347" t="s">
        <v>7595</v>
      </c>
      <c r="M78" s="296" t="s">
        <v>6174</v>
      </c>
      <c r="N78" s="1347" t="s">
        <v>744</v>
      </c>
      <c r="O78" s="160">
        <v>42344</v>
      </c>
      <c r="P78" s="161">
        <v>42345</v>
      </c>
      <c r="Q78" s="85" t="s">
        <v>47</v>
      </c>
      <c r="R78" s="246" t="s">
        <v>1398</v>
      </c>
      <c r="T78" s="186"/>
      <c r="U78" s="186"/>
      <c r="V78" s="186"/>
      <c r="W78" s="186"/>
      <c r="X78" s="186"/>
      <c r="Y78" s="186"/>
    </row>
    <row r="79" s="10" customFormat="1" ht="25.5" customHeight="1" spans="1:25">
      <c r="A79" s="35">
        <v>77</v>
      </c>
      <c r="B79" s="149" t="s">
        <v>7535</v>
      </c>
      <c r="C79" s="1121" t="s">
        <v>7536</v>
      </c>
      <c r="D79" s="52" t="s">
        <v>480</v>
      </c>
      <c r="E79" s="88">
        <v>236900</v>
      </c>
      <c r="F79" s="189" t="s">
        <v>7596</v>
      </c>
      <c r="G79" s="47">
        <v>42349</v>
      </c>
      <c r="H79" s="47">
        <v>42352</v>
      </c>
      <c r="I79" s="891" t="s">
        <v>7576</v>
      </c>
      <c r="J79" s="328">
        <v>42364</v>
      </c>
      <c r="K79" s="159"/>
      <c r="L79" s="88" t="s">
        <v>7597</v>
      </c>
      <c r="M79" s="88" t="s">
        <v>912</v>
      </c>
      <c r="N79" s="88" t="s">
        <v>5701</v>
      </c>
      <c r="O79" s="174">
        <v>42365</v>
      </c>
      <c r="P79" s="174">
        <v>42365</v>
      </c>
      <c r="Q79" s="88" t="s">
        <v>106</v>
      </c>
      <c r="R79" s="246" t="s">
        <v>752</v>
      </c>
      <c r="T79" s="186"/>
      <c r="U79" s="186"/>
      <c r="V79" s="186"/>
      <c r="W79" s="186"/>
      <c r="X79" s="186"/>
      <c r="Y79" s="186"/>
    </row>
    <row r="80" s="10" customFormat="1" ht="29.25" customHeight="1" spans="1:25">
      <c r="A80" s="35">
        <v>78</v>
      </c>
      <c r="B80" s="149" t="s">
        <v>7592</v>
      </c>
      <c r="C80" s="151" t="s">
        <v>7593</v>
      </c>
      <c r="D80" s="52" t="s">
        <v>613</v>
      </c>
      <c r="E80" s="88">
        <v>255600</v>
      </c>
      <c r="F80" s="189" t="s">
        <v>7598</v>
      </c>
      <c r="G80" s="47">
        <v>42353</v>
      </c>
      <c r="H80" s="47">
        <v>42358</v>
      </c>
      <c r="I80" s="891" t="s">
        <v>7576</v>
      </c>
      <c r="J80" s="328">
        <v>42364</v>
      </c>
      <c r="K80" s="140"/>
      <c r="L80" s="97" t="s">
        <v>7599</v>
      </c>
      <c r="M80" s="97" t="s">
        <v>730</v>
      </c>
      <c r="N80" s="97" t="s">
        <v>89</v>
      </c>
      <c r="O80" s="158">
        <v>42370</v>
      </c>
      <c r="P80" s="158">
        <v>42370</v>
      </c>
      <c r="Q80" s="97" t="s">
        <v>47</v>
      </c>
      <c r="R80" s="246" t="s">
        <v>771</v>
      </c>
      <c r="T80" s="186"/>
      <c r="U80" s="186"/>
      <c r="V80" s="186"/>
      <c r="W80" s="186"/>
      <c r="X80" s="186"/>
      <c r="Y80" s="186"/>
    </row>
    <row r="81" s="10" customFormat="1" ht="25.5" customHeight="1" spans="1:25">
      <c r="A81" s="35">
        <v>79</v>
      </c>
      <c r="B81" s="149" t="s">
        <v>7578</v>
      </c>
      <c r="C81" s="1121" t="s">
        <v>5688</v>
      </c>
      <c r="D81" s="52" t="s">
        <v>480</v>
      </c>
      <c r="E81" s="88">
        <v>205900</v>
      </c>
      <c r="F81" s="189" t="s">
        <v>7600</v>
      </c>
      <c r="G81" s="47">
        <v>42349</v>
      </c>
      <c r="H81" s="47">
        <v>42352</v>
      </c>
      <c r="I81" s="891"/>
      <c r="J81" s="326">
        <v>42364</v>
      </c>
      <c r="K81" s="159"/>
      <c r="L81" s="93" t="s">
        <v>7601</v>
      </c>
      <c r="M81" s="140" t="s">
        <v>5858</v>
      </c>
      <c r="N81" s="159" t="s">
        <v>744</v>
      </c>
      <c r="O81" s="160">
        <v>42374</v>
      </c>
      <c r="P81" s="161">
        <v>42374</v>
      </c>
      <c r="Q81" s="85" t="s">
        <v>47</v>
      </c>
      <c r="R81" s="246" t="s">
        <v>7602</v>
      </c>
      <c r="T81" s="186"/>
      <c r="U81" s="186"/>
      <c r="V81" s="186"/>
      <c r="W81" s="186"/>
      <c r="X81" s="186"/>
      <c r="Y81" s="186"/>
    </row>
    <row r="82" s="10" customFormat="1" ht="34.5" customHeight="1" spans="1:25">
      <c r="A82" s="35">
        <v>80</v>
      </c>
      <c r="B82" s="149" t="s">
        <v>7468</v>
      </c>
      <c r="C82" s="1121" t="s">
        <v>7499</v>
      </c>
      <c r="D82" s="52" t="s">
        <v>5041</v>
      </c>
      <c r="E82" s="88">
        <f>236900+9800</f>
        <v>246700</v>
      </c>
      <c r="F82" s="152" t="s">
        <v>7603</v>
      </c>
      <c r="G82" s="47">
        <v>42115</v>
      </c>
      <c r="H82" s="47">
        <v>42121</v>
      </c>
      <c r="I82" s="1348" t="s">
        <v>7604</v>
      </c>
      <c r="J82" s="328">
        <v>42364</v>
      </c>
      <c r="K82" s="741" t="s">
        <v>52</v>
      </c>
      <c r="L82" s="715" t="s">
        <v>7605</v>
      </c>
      <c r="M82" s="35" t="s">
        <v>683</v>
      </c>
      <c r="N82" s="35" t="s">
        <v>59</v>
      </c>
      <c r="O82" s="310">
        <v>42358</v>
      </c>
      <c r="P82" s="176">
        <v>42358</v>
      </c>
      <c r="Q82" s="1150" t="s">
        <v>47</v>
      </c>
      <c r="R82" s="247" t="s">
        <v>1519</v>
      </c>
      <c r="T82" s="186"/>
      <c r="U82" s="186"/>
      <c r="V82" s="186"/>
      <c r="W82" s="186"/>
      <c r="X82" s="186"/>
      <c r="Y82" s="186"/>
    </row>
    <row r="83" s="10" customFormat="1" ht="25.5" customHeight="1" spans="1:25">
      <c r="A83" s="35">
        <v>81</v>
      </c>
      <c r="B83" s="149" t="s">
        <v>7535</v>
      </c>
      <c r="C83" s="1121" t="s">
        <v>7536</v>
      </c>
      <c r="D83" s="52" t="s">
        <v>7606</v>
      </c>
      <c r="E83" s="322">
        <v>236900</v>
      </c>
      <c r="F83" s="189" t="s">
        <v>7607</v>
      </c>
      <c r="G83" s="47">
        <v>42324</v>
      </c>
      <c r="H83" s="47">
        <v>42327</v>
      </c>
      <c r="I83" s="891" t="s">
        <v>7576</v>
      </c>
      <c r="J83" s="328">
        <v>42364</v>
      </c>
      <c r="K83" s="159" t="s">
        <v>5940</v>
      </c>
      <c r="L83" s="715" t="s">
        <v>7608</v>
      </c>
      <c r="M83" s="97" t="s">
        <v>916</v>
      </c>
      <c r="N83" s="35" t="s">
        <v>5701</v>
      </c>
      <c r="O83" s="310">
        <v>42349</v>
      </c>
      <c r="P83" s="176">
        <v>42349</v>
      </c>
      <c r="Q83" s="1150" t="s">
        <v>47</v>
      </c>
      <c r="R83" s="246" t="s">
        <v>2483</v>
      </c>
      <c r="T83" s="186"/>
      <c r="U83" s="186"/>
      <c r="V83" s="186"/>
      <c r="W83" s="186"/>
      <c r="X83" s="186"/>
      <c r="Y83" s="186"/>
    </row>
    <row r="84" s="10" customFormat="1" ht="25.5" customHeight="1" spans="1:25">
      <c r="A84" s="35">
        <v>82</v>
      </c>
      <c r="B84" s="149" t="s">
        <v>7535</v>
      </c>
      <c r="C84" s="1121" t="s">
        <v>7536</v>
      </c>
      <c r="D84" s="52" t="s">
        <v>7417</v>
      </c>
      <c r="E84" s="322">
        <v>236900</v>
      </c>
      <c r="F84" s="189" t="s">
        <v>7609</v>
      </c>
      <c r="G84" s="47">
        <v>42349</v>
      </c>
      <c r="H84" s="47">
        <v>42352</v>
      </c>
      <c r="I84" s="891" t="s">
        <v>7576</v>
      </c>
      <c r="J84" s="326">
        <v>42394</v>
      </c>
      <c r="K84" s="159"/>
      <c r="L84" s="715" t="s">
        <v>7610</v>
      </c>
      <c r="M84" s="88" t="s">
        <v>5962</v>
      </c>
      <c r="N84" s="35" t="s">
        <v>59</v>
      </c>
      <c r="O84" s="310">
        <v>42364</v>
      </c>
      <c r="P84" s="176">
        <v>42365</v>
      </c>
      <c r="Q84" s="1150" t="s">
        <v>106</v>
      </c>
      <c r="R84" s="246" t="s">
        <v>756</v>
      </c>
      <c r="T84" s="186"/>
      <c r="U84" s="186"/>
      <c r="V84" s="186"/>
      <c r="W84" s="186"/>
      <c r="X84" s="186"/>
      <c r="Y84" s="186"/>
    </row>
    <row r="85" s="10" customFormat="1" ht="29.25" customHeight="1" spans="1:25">
      <c r="A85" s="35">
        <v>83</v>
      </c>
      <c r="B85" s="149" t="s">
        <v>7484</v>
      </c>
      <c r="C85" s="1121" t="s">
        <v>7552</v>
      </c>
      <c r="D85" s="52" t="s">
        <v>480</v>
      </c>
      <c r="E85" s="322">
        <v>269600</v>
      </c>
      <c r="F85" s="152" t="s">
        <v>7611</v>
      </c>
      <c r="G85" s="47">
        <v>42272</v>
      </c>
      <c r="H85" s="47">
        <v>42286</v>
      </c>
      <c r="I85" s="1328" t="s">
        <v>5830</v>
      </c>
      <c r="J85" s="326">
        <v>42394</v>
      </c>
      <c r="K85" s="741" t="s">
        <v>52</v>
      </c>
      <c r="L85" s="97" t="s">
        <v>7612</v>
      </c>
      <c r="M85" s="88" t="s">
        <v>683</v>
      </c>
      <c r="N85" s="97" t="s">
        <v>59</v>
      </c>
      <c r="O85" s="158">
        <v>42363</v>
      </c>
      <c r="P85" s="176">
        <v>42363</v>
      </c>
      <c r="Q85" s="175" t="s">
        <v>106</v>
      </c>
      <c r="R85" s="246" t="s">
        <v>1508</v>
      </c>
      <c r="T85" s="186"/>
      <c r="U85" s="186"/>
      <c r="V85" s="186"/>
      <c r="W85" s="186"/>
      <c r="X85" s="186"/>
      <c r="Y85" s="186"/>
    </row>
    <row r="86" s="10" customFormat="1" ht="25.5" customHeight="1" spans="1:25">
      <c r="A86" s="35">
        <v>84</v>
      </c>
      <c r="B86" s="149" t="s">
        <v>7535</v>
      </c>
      <c r="C86" s="1121" t="s">
        <v>7536</v>
      </c>
      <c r="D86" s="48" t="s">
        <v>480</v>
      </c>
      <c r="E86" s="97">
        <v>236900</v>
      </c>
      <c r="F86" s="189" t="s">
        <v>7613</v>
      </c>
      <c r="G86" s="44">
        <v>42363</v>
      </c>
      <c r="H86" s="44">
        <v>1.1</v>
      </c>
      <c r="I86" s="891" t="s">
        <v>7576</v>
      </c>
      <c r="J86" s="326">
        <v>42394</v>
      </c>
      <c r="K86" s="159"/>
      <c r="L86" s="361" t="s">
        <v>7614</v>
      </c>
      <c r="M86" s="97" t="s">
        <v>912</v>
      </c>
      <c r="N86" s="35" t="s">
        <v>5701</v>
      </c>
      <c r="O86" s="310">
        <v>42370</v>
      </c>
      <c r="P86" s="176">
        <v>42370</v>
      </c>
      <c r="Q86" s="1150"/>
      <c r="R86" s="246" t="s">
        <v>1508</v>
      </c>
      <c r="T86" s="186"/>
      <c r="U86" s="186"/>
      <c r="V86" s="186"/>
      <c r="W86" s="186"/>
      <c r="X86" s="186"/>
      <c r="Y86" s="186"/>
    </row>
    <row r="87" s="10" customFormat="1" ht="29.25" customHeight="1" spans="1:25">
      <c r="A87" s="35">
        <v>85</v>
      </c>
      <c r="B87" s="149" t="s">
        <v>7592</v>
      </c>
      <c r="C87" s="151" t="s">
        <v>7593</v>
      </c>
      <c r="D87" s="48" t="s">
        <v>480</v>
      </c>
      <c r="E87" s="97">
        <v>255600</v>
      </c>
      <c r="F87" s="189" t="s">
        <v>7615</v>
      </c>
      <c r="G87" s="44">
        <v>42363</v>
      </c>
      <c r="H87" s="44">
        <v>1.1</v>
      </c>
      <c r="I87" s="891" t="s">
        <v>7576</v>
      </c>
      <c r="J87" s="326">
        <v>42394</v>
      </c>
      <c r="K87" s="159"/>
      <c r="L87" s="385" t="s">
        <v>7503</v>
      </c>
      <c r="M87" s="385" t="s">
        <v>70</v>
      </c>
      <c r="N87" s="385" t="s">
        <v>84</v>
      </c>
      <c r="O87" s="158">
        <v>42354</v>
      </c>
      <c r="P87" s="176">
        <v>42354</v>
      </c>
      <c r="Q87" s="175" t="s">
        <v>47</v>
      </c>
      <c r="R87" s="246" t="s">
        <v>2379</v>
      </c>
      <c r="T87" s="186"/>
      <c r="U87" s="186"/>
      <c r="V87" s="186"/>
      <c r="W87" s="186"/>
      <c r="X87" s="186"/>
      <c r="Y87" s="186"/>
    </row>
    <row r="88" s="10" customFormat="1" ht="29.25" customHeight="1" spans="1:25">
      <c r="A88" s="35">
        <v>86</v>
      </c>
      <c r="B88" s="149" t="s">
        <v>7592</v>
      </c>
      <c r="C88" s="151" t="s">
        <v>7593</v>
      </c>
      <c r="D88" s="48" t="s">
        <v>480</v>
      </c>
      <c r="E88" s="97">
        <v>255600</v>
      </c>
      <c r="F88" s="189" t="s">
        <v>7616</v>
      </c>
      <c r="G88" s="44">
        <v>42363</v>
      </c>
      <c r="H88" s="44">
        <v>1.1</v>
      </c>
      <c r="I88" s="891" t="s">
        <v>7576</v>
      </c>
      <c r="J88" s="326">
        <v>42394</v>
      </c>
      <c r="K88" s="159"/>
      <c r="L88" s="385" t="s">
        <v>7617</v>
      </c>
      <c r="M88" s="385" t="s">
        <v>657</v>
      </c>
      <c r="N88" s="35" t="s">
        <v>84</v>
      </c>
      <c r="O88" s="158">
        <v>42734</v>
      </c>
      <c r="P88" s="176">
        <v>42734</v>
      </c>
      <c r="Q88" s="175" t="s">
        <v>106</v>
      </c>
      <c r="R88" s="1355" t="s">
        <v>768</v>
      </c>
      <c r="T88" s="186"/>
      <c r="U88" s="186"/>
      <c r="V88" s="186"/>
      <c r="W88" s="186"/>
      <c r="X88" s="186"/>
      <c r="Y88" s="186"/>
    </row>
    <row r="89" s="10" customFormat="1" ht="25.5" customHeight="1" spans="1:25">
      <c r="A89" s="35">
        <v>88</v>
      </c>
      <c r="B89" s="149" t="s">
        <v>7535</v>
      </c>
      <c r="C89" s="1121" t="s">
        <v>7536</v>
      </c>
      <c r="D89" s="52" t="s">
        <v>7417</v>
      </c>
      <c r="E89" s="322">
        <v>236900</v>
      </c>
      <c r="F89" s="189" t="s">
        <v>7618</v>
      </c>
      <c r="G89" s="47">
        <v>42325</v>
      </c>
      <c r="H89" s="47">
        <v>42330</v>
      </c>
      <c r="I89" s="891" t="s">
        <v>7619</v>
      </c>
      <c r="J89" s="326">
        <v>42394</v>
      </c>
      <c r="K89" s="159"/>
      <c r="L89" s="715" t="s">
        <v>7620</v>
      </c>
      <c r="M89" s="88" t="s">
        <v>7621</v>
      </c>
      <c r="N89" s="35" t="s">
        <v>5701</v>
      </c>
      <c r="O89" s="310">
        <v>42357</v>
      </c>
      <c r="P89" s="176">
        <v>42357</v>
      </c>
      <c r="Q89" s="1150" t="s">
        <v>47</v>
      </c>
      <c r="R89" s="246" t="s">
        <v>771</v>
      </c>
      <c r="T89" s="186"/>
      <c r="U89" s="186"/>
      <c r="V89" s="186"/>
      <c r="W89" s="186"/>
      <c r="X89" s="186"/>
      <c r="Y89" s="186"/>
    </row>
    <row r="90" s="10" customFormat="1" ht="25.5" customHeight="1" spans="1:25">
      <c r="A90" s="35">
        <v>89</v>
      </c>
      <c r="B90" s="149" t="s">
        <v>7535</v>
      </c>
      <c r="C90" s="1121" t="s">
        <v>7536</v>
      </c>
      <c r="D90" s="52" t="s">
        <v>480</v>
      </c>
      <c r="E90" s="88">
        <v>236900</v>
      </c>
      <c r="F90" s="189" t="s">
        <v>7622</v>
      </c>
      <c r="G90" s="47">
        <v>42349</v>
      </c>
      <c r="H90" s="47">
        <v>42352</v>
      </c>
      <c r="I90" s="891" t="s">
        <v>7619</v>
      </c>
      <c r="J90" s="326">
        <v>42394</v>
      </c>
      <c r="K90" s="159"/>
      <c r="L90" s="715" t="s">
        <v>7623</v>
      </c>
      <c r="M90" s="88" t="s">
        <v>7621</v>
      </c>
      <c r="N90" s="35" t="s">
        <v>5701</v>
      </c>
      <c r="O90" s="310">
        <v>42371</v>
      </c>
      <c r="P90" s="176">
        <v>42371</v>
      </c>
      <c r="Q90" s="1150" t="s">
        <v>106</v>
      </c>
      <c r="R90" s="246" t="s">
        <v>771</v>
      </c>
      <c r="T90" s="186"/>
      <c r="U90" s="186"/>
      <c r="V90" s="186"/>
      <c r="W90" s="186"/>
      <c r="X90" s="186"/>
      <c r="Y90" s="186"/>
    </row>
    <row r="91" s="10" customFormat="1" ht="29.25" customHeight="1" spans="1:25">
      <c r="A91" s="35">
        <v>90</v>
      </c>
      <c r="B91" s="149" t="s">
        <v>7592</v>
      </c>
      <c r="C91" s="151" t="s">
        <v>7593</v>
      </c>
      <c r="D91" s="52" t="s">
        <v>608</v>
      </c>
      <c r="E91" s="88">
        <v>255600</v>
      </c>
      <c r="F91" s="189" t="s">
        <v>7624</v>
      </c>
      <c r="G91" s="47">
        <v>42353</v>
      </c>
      <c r="H91" s="47">
        <v>42358</v>
      </c>
      <c r="I91" s="1342" t="s">
        <v>7619</v>
      </c>
      <c r="J91" s="326">
        <v>42394</v>
      </c>
      <c r="K91" s="140"/>
      <c r="L91" s="1347" t="s">
        <v>7625</v>
      </c>
      <c r="M91" s="296" t="s">
        <v>7626</v>
      </c>
      <c r="N91" s="1347" t="s">
        <v>641</v>
      </c>
      <c r="O91" s="160">
        <v>42375</v>
      </c>
      <c r="P91" s="161">
        <v>42376</v>
      </c>
      <c r="Q91" s="85" t="s">
        <v>106</v>
      </c>
      <c r="R91" s="246" t="s">
        <v>796</v>
      </c>
      <c r="T91" s="186"/>
      <c r="U91" s="186"/>
      <c r="V91" s="186"/>
      <c r="W91" s="186"/>
      <c r="X91" s="186"/>
      <c r="Y91" s="186"/>
    </row>
    <row r="92" s="10" customFormat="1" ht="29.25" customHeight="1" spans="1:25">
      <c r="A92" s="35">
        <v>91</v>
      </c>
      <c r="B92" s="149" t="s">
        <v>7592</v>
      </c>
      <c r="C92" s="151" t="s">
        <v>7593</v>
      </c>
      <c r="D92" s="48" t="s">
        <v>7417</v>
      </c>
      <c r="E92" s="97">
        <v>255600</v>
      </c>
      <c r="F92" s="189" t="s">
        <v>7627</v>
      </c>
      <c r="G92" s="44">
        <v>42363</v>
      </c>
      <c r="H92" s="44">
        <v>1.1</v>
      </c>
      <c r="I92" s="891" t="s">
        <v>7576</v>
      </c>
      <c r="J92" s="326">
        <v>42394</v>
      </c>
      <c r="K92" s="159"/>
      <c r="L92" s="1272" t="s">
        <v>7628</v>
      </c>
      <c r="M92" s="385" t="s">
        <v>5156</v>
      </c>
      <c r="N92" s="385" t="s">
        <v>59</v>
      </c>
      <c r="O92" s="158">
        <v>42382</v>
      </c>
      <c r="P92" s="176">
        <v>42382</v>
      </c>
      <c r="Q92" s="175" t="s">
        <v>47</v>
      </c>
      <c r="R92" s="246" t="s">
        <v>2464</v>
      </c>
      <c r="T92" s="186"/>
      <c r="U92" s="186"/>
      <c r="V92" s="186"/>
      <c r="W92" s="186"/>
      <c r="X92" s="186"/>
      <c r="Y92" s="186"/>
    </row>
    <row r="93" s="10" customFormat="1" ht="25.5" customHeight="1" spans="1:25">
      <c r="A93" s="35">
        <v>92</v>
      </c>
      <c r="B93" s="149" t="s">
        <v>7629</v>
      </c>
      <c r="C93" s="1121" t="s">
        <v>7536</v>
      </c>
      <c r="D93" s="52" t="s">
        <v>480</v>
      </c>
      <c r="E93" s="88">
        <v>236900</v>
      </c>
      <c r="F93" s="189" t="s">
        <v>7630</v>
      </c>
      <c r="G93" s="47">
        <v>42373</v>
      </c>
      <c r="H93" s="47">
        <v>42385</v>
      </c>
      <c r="I93" s="1342"/>
      <c r="J93" s="326">
        <v>42394</v>
      </c>
      <c r="K93" s="159"/>
      <c r="L93" s="715" t="s">
        <v>7631</v>
      </c>
      <c r="M93" s="97" t="s">
        <v>5962</v>
      </c>
      <c r="N93" s="35" t="s">
        <v>59</v>
      </c>
      <c r="O93" s="310">
        <v>42378</v>
      </c>
      <c r="P93" s="176">
        <v>42378</v>
      </c>
      <c r="Q93" s="1150" t="s">
        <v>106</v>
      </c>
      <c r="R93" s="246" t="s">
        <v>796</v>
      </c>
      <c r="T93" s="186"/>
      <c r="U93" s="186"/>
      <c r="V93" s="186"/>
      <c r="W93" s="186"/>
      <c r="X93" s="186"/>
      <c r="Y93" s="186"/>
    </row>
    <row r="94" s="10" customFormat="1" ht="25.5" customHeight="1" spans="1:25">
      <c r="A94" s="35">
        <v>87</v>
      </c>
      <c r="B94" s="149" t="s">
        <v>7535</v>
      </c>
      <c r="C94" s="1121" t="s">
        <v>7536</v>
      </c>
      <c r="D94" s="48" t="s">
        <v>480</v>
      </c>
      <c r="E94" s="97">
        <v>236900</v>
      </c>
      <c r="F94" s="189" t="s">
        <v>7632</v>
      </c>
      <c r="G94" s="44">
        <v>42363</v>
      </c>
      <c r="H94" s="44">
        <v>1.1</v>
      </c>
      <c r="I94" s="891" t="s">
        <v>7576</v>
      </c>
      <c r="J94" s="328">
        <v>42426</v>
      </c>
      <c r="K94" s="159"/>
      <c r="L94" s="715" t="s">
        <v>7633</v>
      </c>
      <c r="M94" s="97" t="s">
        <v>5156</v>
      </c>
      <c r="N94" s="35" t="s">
        <v>59</v>
      </c>
      <c r="O94" s="310">
        <v>42371</v>
      </c>
      <c r="P94" s="176">
        <v>42371</v>
      </c>
      <c r="Q94" s="1150" t="s">
        <v>47</v>
      </c>
      <c r="R94" s="246" t="s">
        <v>1459</v>
      </c>
      <c r="T94" s="186"/>
      <c r="U94" s="186"/>
      <c r="V94" s="186"/>
      <c r="W94" s="186"/>
      <c r="X94" s="186"/>
      <c r="Y94" s="186"/>
    </row>
    <row r="95" s="10" customFormat="1" ht="25.5" customHeight="1" spans="1:25">
      <c r="A95" s="35">
        <v>93</v>
      </c>
      <c r="B95" s="149" t="s">
        <v>7634</v>
      </c>
      <c r="C95" s="1121" t="s">
        <v>7552</v>
      </c>
      <c r="D95" s="52" t="s">
        <v>608</v>
      </c>
      <c r="E95" s="88">
        <v>270400</v>
      </c>
      <c r="F95" s="189" t="s">
        <v>7635</v>
      </c>
      <c r="G95" s="47">
        <v>42349</v>
      </c>
      <c r="H95" s="47">
        <v>42352</v>
      </c>
      <c r="I95" s="891" t="s">
        <v>7576</v>
      </c>
      <c r="J95" s="328">
        <v>42426</v>
      </c>
      <c r="K95" s="159"/>
      <c r="L95" s="715" t="s">
        <v>7636</v>
      </c>
      <c r="M95" s="88" t="s">
        <v>653</v>
      </c>
      <c r="N95" s="35" t="s">
        <v>84</v>
      </c>
      <c r="O95" s="310">
        <v>42371</v>
      </c>
      <c r="P95" s="176">
        <v>42373</v>
      </c>
      <c r="Q95" s="1150" t="s">
        <v>47</v>
      </c>
      <c r="R95" s="246" t="s">
        <v>1519</v>
      </c>
      <c r="T95" s="186"/>
      <c r="U95" s="186"/>
      <c r="V95" s="186"/>
      <c r="W95" s="186"/>
      <c r="X95" s="186"/>
      <c r="Y95" s="186"/>
    </row>
    <row r="96" s="10" customFormat="1" ht="25.5" customHeight="1" spans="1:25">
      <c r="A96" s="1162">
        <v>94</v>
      </c>
      <c r="B96" s="149" t="s">
        <v>7578</v>
      </c>
      <c r="C96" s="1121" t="s">
        <v>5688</v>
      </c>
      <c r="D96" s="52" t="s">
        <v>480</v>
      </c>
      <c r="E96" s="88">
        <v>205900</v>
      </c>
      <c r="F96" s="189" t="s">
        <v>7637</v>
      </c>
      <c r="G96" s="47">
        <v>42396</v>
      </c>
      <c r="H96" s="47">
        <v>42401</v>
      </c>
      <c r="I96" s="891" t="s">
        <v>7576</v>
      </c>
      <c r="J96" s="328">
        <v>42426</v>
      </c>
      <c r="K96" s="88" t="s">
        <v>6083</v>
      </c>
      <c r="L96" s="715" t="s">
        <v>7638</v>
      </c>
      <c r="M96" s="88" t="s">
        <v>7621</v>
      </c>
      <c r="N96" s="97" t="s">
        <v>5701</v>
      </c>
      <c r="O96" s="158">
        <v>42413</v>
      </c>
      <c r="P96" s="176">
        <v>42413</v>
      </c>
      <c r="Q96" s="1150" t="s">
        <v>47</v>
      </c>
      <c r="R96" s="246" t="s">
        <v>4576</v>
      </c>
      <c r="T96" s="186"/>
      <c r="U96" s="186"/>
      <c r="V96" s="186"/>
      <c r="W96" s="186"/>
      <c r="X96" s="186"/>
      <c r="Y96" s="186"/>
    </row>
    <row r="97" s="10" customFormat="1" ht="25.5" customHeight="1" spans="1:25">
      <c r="A97" s="1162">
        <v>95</v>
      </c>
      <c r="B97" s="149" t="s">
        <v>7535</v>
      </c>
      <c r="C97" s="1121" t="s">
        <v>7536</v>
      </c>
      <c r="D97" s="52" t="s">
        <v>480</v>
      </c>
      <c r="E97" s="88">
        <v>236900</v>
      </c>
      <c r="F97" s="189" t="s">
        <v>7639</v>
      </c>
      <c r="G97" s="47">
        <v>42380</v>
      </c>
      <c r="H97" s="47">
        <v>42384</v>
      </c>
      <c r="I97" s="891"/>
      <c r="J97" s="328">
        <v>42426</v>
      </c>
      <c r="K97" s="88" t="s">
        <v>6083</v>
      </c>
      <c r="L97" s="715" t="s">
        <v>7640</v>
      </c>
      <c r="M97" s="97" t="s">
        <v>683</v>
      </c>
      <c r="N97" s="35" t="s">
        <v>89</v>
      </c>
      <c r="O97" s="310">
        <v>42414</v>
      </c>
      <c r="P97" s="176">
        <v>42414</v>
      </c>
      <c r="Q97" s="1150" t="s">
        <v>47</v>
      </c>
      <c r="R97" s="246" t="s">
        <v>6409</v>
      </c>
      <c r="T97" s="186"/>
      <c r="U97" s="186"/>
      <c r="V97" s="186"/>
      <c r="W97" s="186"/>
      <c r="X97" s="186"/>
      <c r="Y97" s="186"/>
    </row>
    <row r="98" s="10" customFormat="1" ht="25.5" customHeight="1" spans="1:25">
      <c r="A98" s="1162">
        <v>96</v>
      </c>
      <c r="B98" s="149" t="s">
        <v>7578</v>
      </c>
      <c r="C98" s="1121" t="s">
        <v>5688</v>
      </c>
      <c r="D98" s="52" t="s">
        <v>7417</v>
      </c>
      <c r="E98" s="88">
        <v>205900</v>
      </c>
      <c r="F98" s="189" t="s">
        <v>7641</v>
      </c>
      <c r="G98" s="47">
        <v>42382</v>
      </c>
      <c r="H98" s="47">
        <v>42387</v>
      </c>
      <c r="I98" s="1342"/>
      <c r="J98" s="314">
        <v>42426</v>
      </c>
      <c r="K98" s="731" t="s">
        <v>52</v>
      </c>
      <c r="L98" s="715" t="s">
        <v>7642</v>
      </c>
      <c r="M98" s="88" t="s">
        <v>7534</v>
      </c>
      <c r="N98" s="97" t="s">
        <v>59</v>
      </c>
      <c r="O98" s="158">
        <v>42420</v>
      </c>
      <c r="P98" s="176">
        <v>42420</v>
      </c>
      <c r="Q98" s="175" t="s">
        <v>47</v>
      </c>
      <c r="R98" s="246" t="s">
        <v>7643</v>
      </c>
      <c r="T98" s="186"/>
      <c r="U98" s="186"/>
      <c r="V98" s="186"/>
      <c r="W98" s="186"/>
      <c r="X98" s="186"/>
      <c r="Y98" s="186"/>
    </row>
    <row r="99" s="10" customFormat="1" ht="29.25" customHeight="1" spans="1:25">
      <c r="A99" s="1162">
        <v>97</v>
      </c>
      <c r="B99" s="149" t="s">
        <v>7592</v>
      </c>
      <c r="C99" s="151" t="s">
        <v>7593</v>
      </c>
      <c r="D99" s="52" t="s">
        <v>480</v>
      </c>
      <c r="E99" s="88">
        <v>255600</v>
      </c>
      <c r="F99" s="189" t="s">
        <v>7644</v>
      </c>
      <c r="G99" s="47">
        <v>42381</v>
      </c>
      <c r="H99" s="47">
        <v>42387</v>
      </c>
      <c r="I99" s="1342" t="s">
        <v>7576</v>
      </c>
      <c r="J99" s="314">
        <v>42426</v>
      </c>
      <c r="K99" s="159"/>
      <c r="L99" s="1272" t="s">
        <v>7645</v>
      </c>
      <c r="M99" s="385" t="s">
        <v>698</v>
      </c>
      <c r="N99" s="385" t="s">
        <v>84</v>
      </c>
      <c r="O99" s="158">
        <v>42389</v>
      </c>
      <c r="P99" s="176">
        <v>42389</v>
      </c>
      <c r="Q99" s="175" t="s">
        <v>47</v>
      </c>
      <c r="R99" s="246" t="s">
        <v>5954</v>
      </c>
      <c r="T99" s="186"/>
      <c r="U99" s="186"/>
      <c r="V99" s="186"/>
      <c r="W99" s="186"/>
      <c r="X99" s="186"/>
      <c r="Y99" s="186"/>
    </row>
    <row r="100" s="10" customFormat="1" ht="29.25" customHeight="1" spans="1:25">
      <c r="A100" s="1162">
        <v>98</v>
      </c>
      <c r="B100" s="149" t="s">
        <v>7592</v>
      </c>
      <c r="C100" s="151" t="s">
        <v>7593</v>
      </c>
      <c r="D100" s="52" t="s">
        <v>480</v>
      </c>
      <c r="E100" s="88">
        <v>255600</v>
      </c>
      <c r="F100" s="189" t="s">
        <v>7646</v>
      </c>
      <c r="G100" s="47">
        <v>42396</v>
      </c>
      <c r="H100" s="47">
        <v>42401</v>
      </c>
      <c r="I100" s="891" t="s">
        <v>7576</v>
      </c>
      <c r="J100" s="314">
        <v>42426</v>
      </c>
      <c r="K100" s="159"/>
      <c r="L100" s="1272" t="s">
        <v>7647</v>
      </c>
      <c r="M100" s="385" t="s">
        <v>70</v>
      </c>
      <c r="N100" s="385" t="s">
        <v>84</v>
      </c>
      <c r="O100" s="158">
        <v>42420</v>
      </c>
      <c r="P100" s="176">
        <v>42420</v>
      </c>
      <c r="Q100" s="175" t="s">
        <v>47</v>
      </c>
      <c r="R100" s="246" t="s">
        <v>839</v>
      </c>
      <c r="T100" s="186"/>
      <c r="U100" s="186"/>
      <c r="V100" s="186"/>
      <c r="W100" s="186"/>
      <c r="X100" s="186"/>
      <c r="Y100" s="186"/>
    </row>
    <row r="101" s="10" customFormat="1" ht="25.5" customHeight="1" spans="1:25">
      <c r="A101" s="1162">
        <v>99</v>
      </c>
      <c r="B101" s="149" t="s">
        <v>7535</v>
      </c>
      <c r="C101" s="1121" t="s">
        <v>7536</v>
      </c>
      <c r="D101" s="52" t="s">
        <v>480</v>
      </c>
      <c r="E101" s="88">
        <v>236900</v>
      </c>
      <c r="F101" s="189" t="s">
        <v>7648</v>
      </c>
      <c r="G101" s="47">
        <v>42380</v>
      </c>
      <c r="H101" s="47">
        <v>42384</v>
      </c>
      <c r="I101" s="891"/>
      <c r="J101" s="360">
        <v>42455</v>
      </c>
      <c r="K101" s="159"/>
      <c r="L101" s="715" t="s">
        <v>7649</v>
      </c>
      <c r="M101" s="97" t="s">
        <v>2053</v>
      </c>
      <c r="N101" s="35" t="s">
        <v>5701</v>
      </c>
      <c r="O101" s="310">
        <v>42425</v>
      </c>
      <c r="P101" s="176">
        <v>42426</v>
      </c>
      <c r="Q101" s="1150" t="s">
        <v>47</v>
      </c>
      <c r="R101" s="246" t="s">
        <v>847</v>
      </c>
      <c r="T101" s="186"/>
      <c r="U101" s="186"/>
      <c r="V101" s="186"/>
      <c r="W101" s="186"/>
      <c r="X101" s="186"/>
      <c r="Y101" s="186"/>
    </row>
    <row r="102" s="10" customFormat="1" ht="29.25" customHeight="1" spans="1:25">
      <c r="A102" s="1162">
        <v>100</v>
      </c>
      <c r="B102" s="149" t="s">
        <v>7592</v>
      </c>
      <c r="C102" s="151" t="s">
        <v>7593</v>
      </c>
      <c r="D102" s="52" t="s">
        <v>480</v>
      </c>
      <c r="E102" s="88">
        <v>255600</v>
      </c>
      <c r="F102" s="152" t="s">
        <v>7650</v>
      </c>
      <c r="G102" s="47">
        <v>42424</v>
      </c>
      <c r="H102" s="47">
        <v>42426</v>
      </c>
      <c r="I102" s="891" t="s">
        <v>7576</v>
      </c>
      <c r="J102" s="360">
        <v>42455</v>
      </c>
      <c r="K102" s="159"/>
      <c r="L102" s="1272" t="s">
        <v>7651</v>
      </c>
      <c r="M102" s="385" t="s">
        <v>7534</v>
      </c>
      <c r="N102" s="385" t="s">
        <v>59</v>
      </c>
      <c r="O102" s="158">
        <v>42432</v>
      </c>
      <c r="P102" s="176">
        <v>42432</v>
      </c>
      <c r="Q102" s="175" t="s">
        <v>47</v>
      </c>
      <c r="R102" s="246" t="s">
        <v>847</v>
      </c>
      <c r="T102" s="186"/>
      <c r="U102" s="186"/>
      <c r="V102" s="186"/>
      <c r="W102" s="186"/>
      <c r="X102" s="186"/>
      <c r="Y102" s="186"/>
    </row>
    <row r="103" s="10" customFormat="1" ht="29.25" customHeight="1" spans="1:25">
      <c r="A103" s="1162">
        <v>101</v>
      </c>
      <c r="B103" s="149" t="s">
        <v>7592</v>
      </c>
      <c r="C103" s="151" t="s">
        <v>7593</v>
      </c>
      <c r="D103" s="52" t="s">
        <v>608</v>
      </c>
      <c r="E103" s="88">
        <v>255600</v>
      </c>
      <c r="F103" s="152" t="s">
        <v>7652</v>
      </c>
      <c r="G103" s="47">
        <v>42426</v>
      </c>
      <c r="H103" s="47">
        <v>42431</v>
      </c>
      <c r="I103" s="1342" t="s">
        <v>7576</v>
      </c>
      <c r="J103" s="360">
        <v>42455</v>
      </c>
      <c r="K103" s="159"/>
      <c r="L103" s="1272" t="s">
        <v>7653</v>
      </c>
      <c r="M103" s="385" t="s">
        <v>114</v>
      </c>
      <c r="N103" s="385" t="s">
        <v>59</v>
      </c>
      <c r="O103" s="158">
        <v>42436</v>
      </c>
      <c r="P103" s="176">
        <v>42437</v>
      </c>
      <c r="Q103" s="175" t="s">
        <v>47</v>
      </c>
      <c r="R103" s="246" t="s">
        <v>1599</v>
      </c>
      <c r="T103" s="186"/>
      <c r="U103" s="186"/>
      <c r="V103" s="186"/>
      <c r="W103" s="186"/>
      <c r="X103" s="186"/>
      <c r="Y103" s="186"/>
    </row>
    <row r="104" s="10" customFormat="1" ht="25.5" customHeight="1" spans="1:25">
      <c r="A104" s="1162">
        <v>102</v>
      </c>
      <c r="B104" s="149" t="s">
        <v>7535</v>
      </c>
      <c r="C104" s="1121" t="s">
        <v>7536</v>
      </c>
      <c r="D104" s="52" t="s">
        <v>480</v>
      </c>
      <c r="E104" s="88">
        <v>236900</v>
      </c>
      <c r="F104" s="189" t="s">
        <v>7654</v>
      </c>
      <c r="G104" s="47">
        <v>42389</v>
      </c>
      <c r="H104" s="47">
        <v>42391</v>
      </c>
      <c r="I104" s="1342" t="s">
        <v>7576</v>
      </c>
      <c r="J104" s="314">
        <v>42455</v>
      </c>
      <c r="K104" s="159"/>
      <c r="L104" s="715" t="s">
        <v>7655</v>
      </c>
      <c r="M104" s="97" t="s">
        <v>916</v>
      </c>
      <c r="N104" s="35" t="s">
        <v>5701</v>
      </c>
      <c r="O104" s="310">
        <v>42448</v>
      </c>
      <c r="P104" s="176">
        <v>42448</v>
      </c>
      <c r="Q104" s="1150" t="s">
        <v>47</v>
      </c>
      <c r="R104" s="246" t="s">
        <v>5646</v>
      </c>
      <c r="T104" s="186"/>
      <c r="U104" s="186"/>
      <c r="V104" s="186"/>
      <c r="W104" s="186"/>
      <c r="X104" s="186"/>
      <c r="Y104" s="186"/>
    </row>
    <row r="105" s="10" customFormat="1" ht="29.25" customHeight="1" spans="1:25">
      <c r="A105" s="1162">
        <v>103</v>
      </c>
      <c r="B105" s="149" t="s">
        <v>7592</v>
      </c>
      <c r="C105" s="152" t="s">
        <v>7656</v>
      </c>
      <c r="D105" s="52" t="s">
        <v>613</v>
      </c>
      <c r="E105" s="88">
        <v>255600</v>
      </c>
      <c r="F105" s="152" t="s">
        <v>7657</v>
      </c>
      <c r="G105" s="47">
        <v>42424</v>
      </c>
      <c r="H105" s="47">
        <v>42426</v>
      </c>
      <c r="I105" s="891" t="s">
        <v>7576</v>
      </c>
      <c r="J105" s="314">
        <v>42455</v>
      </c>
      <c r="K105" s="159"/>
      <c r="L105" s="1272" t="s">
        <v>7658</v>
      </c>
      <c r="M105" s="385" t="s">
        <v>114</v>
      </c>
      <c r="N105" s="385" t="s">
        <v>59</v>
      </c>
      <c r="O105" s="158">
        <v>42482</v>
      </c>
      <c r="P105" s="176">
        <v>42482</v>
      </c>
      <c r="Q105" s="175" t="s">
        <v>47</v>
      </c>
      <c r="R105" s="246" t="s">
        <v>946</v>
      </c>
      <c r="T105" s="186"/>
      <c r="U105" s="186"/>
      <c r="V105" s="186"/>
      <c r="W105" s="186"/>
      <c r="X105" s="186"/>
      <c r="Y105" s="186"/>
    </row>
    <row r="106" s="10" customFormat="1" ht="29.25" customHeight="1" spans="1:25">
      <c r="A106" s="1162">
        <v>104</v>
      </c>
      <c r="B106" s="149" t="s">
        <v>7592</v>
      </c>
      <c r="C106" s="152" t="s">
        <v>7656</v>
      </c>
      <c r="D106" s="52" t="s">
        <v>7417</v>
      </c>
      <c r="E106" s="88">
        <v>255600</v>
      </c>
      <c r="F106" s="152" t="s">
        <v>7659</v>
      </c>
      <c r="G106" s="47">
        <v>42451</v>
      </c>
      <c r="H106" s="47">
        <v>42458</v>
      </c>
      <c r="I106" s="1342" t="s">
        <v>7576</v>
      </c>
      <c r="J106" s="314">
        <v>42455</v>
      </c>
      <c r="K106" s="159" t="s">
        <v>6083</v>
      </c>
      <c r="L106" s="299" t="s">
        <v>7660</v>
      </c>
      <c r="M106" s="299" t="s">
        <v>743</v>
      </c>
      <c r="N106" s="299" t="s">
        <v>744</v>
      </c>
      <c r="O106" s="160">
        <v>42477</v>
      </c>
      <c r="P106" s="161">
        <v>42477</v>
      </c>
      <c r="Q106" s="85" t="s">
        <v>47</v>
      </c>
      <c r="R106" s="246" t="s">
        <v>946</v>
      </c>
      <c r="T106" s="186"/>
      <c r="U106" s="186"/>
      <c r="V106" s="186"/>
      <c r="W106" s="186"/>
      <c r="X106" s="186"/>
      <c r="Y106" s="186"/>
    </row>
    <row r="107" s="10" customFormat="1" ht="25.5" customHeight="1" spans="1:25">
      <c r="A107" s="1162">
        <v>105</v>
      </c>
      <c r="B107" s="149" t="s">
        <v>7535</v>
      </c>
      <c r="C107" s="1163" t="s">
        <v>7661</v>
      </c>
      <c r="D107" s="52" t="s">
        <v>480</v>
      </c>
      <c r="E107" s="88">
        <v>236900</v>
      </c>
      <c r="F107" s="152" t="s">
        <v>7662</v>
      </c>
      <c r="G107" s="47">
        <v>42422</v>
      </c>
      <c r="H107" s="47">
        <v>42425</v>
      </c>
      <c r="I107" s="1342" t="s">
        <v>7576</v>
      </c>
      <c r="J107" s="360">
        <v>42487</v>
      </c>
      <c r="K107" s="159"/>
      <c r="L107" s="715" t="s">
        <v>7663</v>
      </c>
      <c r="M107" s="97" t="s">
        <v>662</v>
      </c>
      <c r="N107" s="35" t="s">
        <v>59</v>
      </c>
      <c r="O107" s="310">
        <v>42489</v>
      </c>
      <c r="P107" s="176">
        <v>42490</v>
      </c>
      <c r="Q107" s="1150" t="s">
        <v>47</v>
      </c>
      <c r="R107" s="246" t="s">
        <v>967</v>
      </c>
      <c r="T107" s="186"/>
      <c r="U107" s="186"/>
      <c r="V107" s="186"/>
      <c r="W107" s="186"/>
      <c r="X107" s="186"/>
      <c r="Y107" s="186"/>
    </row>
    <row r="108" s="10" customFormat="1" ht="25.5" customHeight="1" spans="1:25">
      <c r="A108" s="1162">
        <v>106</v>
      </c>
      <c r="B108" s="149" t="s">
        <v>7535</v>
      </c>
      <c r="C108" s="1163" t="s">
        <v>7661</v>
      </c>
      <c r="D108" s="52" t="s">
        <v>480</v>
      </c>
      <c r="E108" s="88">
        <v>236900</v>
      </c>
      <c r="F108" s="152" t="s">
        <v>7664</v>
      </c>
      <c r="G108" s="47">
        <v>42424</v>
      </c>
      <c r="H108" s="47">
        <v>42426</v>
      </c>
      <c r="I108" s="1342" t="s">
        <v>7576</v>
      </c>
      <c r="J108" s="328">
        <v>42511</v>
      </c>
      <c r="K108" s="159"/>
      <c r="L108" s="715" t="s">
        <v>7665</v>
      </c>
      <c r="M108" s="97" t="s">
        <v>662</v>
      </c>
      <c r="N108" s="35" t="s">
        <v>59</v>
      </c>
      <c r="O108" s="310">
        <v>42490</v>
      </c>
      <c r="P108" s="176">
        <v>42490</v>
      </c>
      <c r="Q108" s="1150" t="s">
        <v>106</v>
      </c>
      <c r="R108" s="246" t="s">
        <v>967</v>
      </c>
      <c r="T108" s="186"/>
      <c r="U108" s="186"/>
      <c r="V108" s="186"/>
      <c r="W108" s="186"/>
      <c r="X108" s="186"/>
      <c r="Y108" s="186"/>
    </row>
    <row r="109" s="10" customFormat="1" ht="25.5" customHeight="1" spans="1:25">
      <c r="A109" s="1162">
        <v>107</v>
      </c>
      <c r="B109" s="149" t="s">
        <v>7535</v>
      </c>
      <c r="C109" s="1163" t="s">
        <v>7661</v>
      </c>
      <c r="D109" s="48" t="s">
        <v>480</v>
      </c>
      <c r="E109" s="88">
        <v>236900</v>
      </c>
      <c r="F109" s="152" t="s">
        <v>7666</v>
      </c>
      <c r="G109" s="44">
        <v>42444</v>
      </c>
      <c r="H109" s="44">
        <v>42447</v>
      </c>
      <c r="I109" s="891" t="s">
        <v>7576</v>
      </c>
      <c r="J109" s="326">
        <v>42511</v>
      </c>
      <c r="K109" s="159"/>
      <c r="L109" s="715" t="s">
        <v>7667</v>
      </c>
      <c r="M109" s="97" t="s">
        <v>2053</v>
      </c>
      <c r="N109" s="35" t="s">
        <v>5701</v>
      </c>
      <c r="O109" s="310">
        <v>42490</v>
      </c>
      <c r="P109" s="176">
        <v>42490</v>
      </c>
      <c r="Q109" s="1150" t="s">
        <v>47</v>
      </c>
      <c r="R109" s="246" t="s">
        <v>6050</v>
      </c>
      <c r="T109" s="186"/>
      <c r="U109" s="186"/>
      <c r="V109" s="186"/>
      <c r="W109" s="186"/>
      <c r="X109" s="186"/>
      <c r="Y109" s="186"/>
    </row>
    <row r="110" s="10" customFormat="1" ht="25.5" customHeight="1" spans="1:25">
      <c r="A110" s="1162">
        <v>108</v>
      </c>
      <c r="B110" s="149" t="s">
        <v>7578</v>
      </c>
      <c r="C110" s="1163" t="s">
        <v>7668</v>
      </c>
      <c r="D110" s="52" t="s">
        <v>7417</v>
      </c>
      <c r="E110" s="88">
        <v>205900</v>
      </c>
      <c r="F110" s="152" t="s">
        <v>7669</v>
      </c>
      <c r="G110" s="47">
        <v>42424</v>
      </c>
      <c r="H110" s="47">
        <v>42426</v>
      </c>
      <c r="I110" s="891" t="s">
        <v>7576</v>
      </c>
      <c r="J110" s="314">
        <v>42426</v>
      </c>
      <c r="K110" s="140"/>
      <c r="L110" s="715" t="s">
        <v>7670</v>
      </c>
      <c r="M110" s="88" t="s">
        <v>70</v>
      </c>
      <c r="N110" s="97" t="s">
        <v>59</v>
      </c>
      <c r="O110" s="158">
        <v>42495</v>
      </c>
      <c r="P110" s="176">
        <v>42495</v>
      </c>
      <c r="Q110" s="175" t="s">
        <v>47</v>
      </c>
      <c r="R110" s="246" t="s">
        <v>985</v>
      </c>
      <c r="T110" s="186"/>
      <c r="U110" s="186"/>
      <c r="V110" s="186"/>
      <c r="W110" s="186"/>
      <c r="X110" s="186"/>
      <c r="Y110" s="186"/>
    </row>
    <row r="111" s="10" customFormat="1" ht="25.5" customHeight="1" spans="1:25">
      <c r="A111" s="1162">
        <v>109</v>
      </c>
      <c r="B111" s="149" t="s">
        <v>7671</v>
      </c>
      <c r="C111" s="1163" t="s">
        <v>7672</v>
      </c>
      <c r="D111" s="52" t="s">
        <v>608</v>
      </c>
      <c r="E111" s="88">
        <v>212900</v>
      </c>
      <c r="F111" s="152" t="s">
        <v>7673</v>
      </c>
      <c r="G111" s="47">
        <v>42516</v>
      </c>
      <c r="H111" s="47">
        <v>42520</v>
      </c>
      <c r="I111" s="93" t="s">
        <v>7674</v>
      </c>
      <c r="J111" s="360">
        <v>42538</v>
      </c>
      <c r="K111" s="159"/>
      <c r="L111" s="715" t="s">
        <v>7675</v>
      </c>
      <c r="M111" s="97" t="s">
        <v>114</v>
      </c>
      <c r="N111" s="35" t="s">
        <v>6114</v>
      </c>
      <c r="O111" s="310">
        <v>42532</v>
      </c>
      <c r="P111" s="176">
        <v>42532</v>
      </c>
      <c r="Q111" s="1150" t="s">
        <v>47</v>
      </c>
      <c r="R111" s="246" t="s">
        <v>1056</v>
      </c>
      <c r="T111" s="186"/>
      <c r="U111" s="186"/>
      <c r="V111" s="186"/>
      <c r="W111" s="186"/>
      <c r="X111" s="186"/>
      <c r="Y111" s="186"/>
    </row>
    <row r="112" s="10" customFormat="1" ht="25.5" customHeight="1" spans="1:25">
      <c r="A112" s="1162">
        <v>110</v>
      </c>
      <c r="B112" s="149" t="s">
        <v>7671</v>
      </c>
      <c r="C112" s="1163" t="s">
        <v>7672</v>
      </c>
      <c r="D112" s="52" t="s">
        <v>7417</v>
      </c>
      <c r="E112" s="88">
        <v>212900</v>
      </c>
      <c r="F112" s="152" t="s">
        <v>7676</v>
      </c>
      <c r="G112" s="47">
        <v>42509</v>
      </c>
      <c r="H112" s="47">
        <v>42515</v>
      </c>
      <c r="I112" s="93" t="s">
        <v>7674</v>
      </c>
      <c r="J112" s="328">
        <v>42518</v>
      </c>
      <c r="K112" s="159"/>
      <c r="L112" s="715" t="s">
        <v>7677</v>
      </c>
      <c r="M112" s="97" t="s">
        <v>114</v>
      </c>
      <c r="N112" s="35" t="s">
        <v>6114</v>
      </c>
      <c r="O112" s="310">
        <v>42527</v>
      </c>
      <c r="P112" s="176">
        <v>42527</v>
      </c>
      <c r="Q112" s="1150" t="s">
        <v>47</v>
      </c>
      <c r="R112" s="246" t="s">
        <v>6121</v>
      </c>
      <c r="T112" s="186"/>
      <c r="U112" s="186"/>
      <c r="V112" s="186"/>
      <c r="W112" s="186"/>
      <c r="X112" s="186"/>
      <c r="Y112" s="186"/>
    </row>
    <row r="113" s="10" customFormat="1" ht="25.5" customHeight="1" spans="1:25">
      <c r="A113" s="1162">
        <v>111</v>
      </c>
      <c r="B113" s="149" t="s">
        <v>7671</v>
      </c>
      <c r="C113" s="1163" t="s">
        <v>7672</v>
      </c>
      <c r="D113" s="52" t="s">
        <v>480</v>
      </c>
      <c r="E113" s="88">
        <v>212900</v>
      </c>
      <c r="F113" s="152" t="s">
        <v>7678</v>
      </c>
      <c r="G113" s="47">
        <v>42485</v>
      </c>
      <c r="H113" s="47">
        <v>42487</v>
      </c>
      <c r="I113" s="891" t="s">
        <v>7674</v>
      </c>
      <c r="J113" s="360">
        <v>42487</v>
      </c>
      <c r="K113" s="159" t="s">
        <v>52</v>
      </c>
      <c r="L113" s="715" t="s">
        <v>7679</v>
      </c>
      <c r="M113" s="97" t="s">
        <v>695</v>
      </c>
      <c r="N113" s="35" t="s">
        <v>84</v>
      </c>
      <c r="O113" s="310">
        <v>42532</v>
      </c>
      <c r="P113" s="176">
        <v>42532</v>
      </c>
      <c r="Q113" s="1150" t="s">
        <v>1447</v>
      </c>
      <c r="R113" s="246" t="s">
        <v>1066</v>
      </c>
      <c r="T113" s="186"/>
      <c r="U113" s="186"/>
      <c r="V113" s="186"/>
      <c r="W113" s="186"/>
      <c r="X113" s="186"/>
      <c r="Y113" s="186"/>
    </row>
    <row r="114" s="10" customFormat="1" ht="25.5" customHeight="1" spans="1:25">
      <c r="A114" s="1162">
        <v>112</v>
      </c>
      <c r="B114" s="149" t="s">
        <v>7680</v>
      </c>
      <c r="C114" s="1163" t="s">
        <v>513</v>
      </c>
      <c r="D114" s="52" t="s">
        <v>613</v>
      </c>
      <c r="E114" s="88">
        <v>226600</v>
      </c>
      <c r="F114" s="152" t="s">
        <v>7681</v>
      </c>
      <c r="G114" s="47">
        <v>42488</v>
      </c>
      <c r="H114" s="47">
        <v>42492</v>
      </c>
      <c r="I114" s="891" t="s">
        <v>7674</v>
      </c>
      <c r="J114" s="328">
        <v>42550</v>
      </c>
      <c r="K114" s="159"/>
      <c r="L114" s="715" t="s">
        <v>7682</v>
      </c>
      <c r="M114" s="97" t="s">
        <v>631</v>
      </c>
      <c r="N114" s="35" t="s">
        <v>632</v>
      </c>
      <c r="O114" s="310">
        <v>42533</v>
      </c>
      <c r="P114" s="176">
        <v>42534</v>
      </c>
      <c r="Q114" s="1150" t="s">
        <v>47</v>
      </c>
      <c r="R114" s="246" t="s">
        <v>5247</v>
      </c>
      <c r="T114" s="186"/>
      <c r="U114" s="186"/>
      <c r="V114" s="186"/>
      <c r="W114" s="186"/>
      <c r="X114" s="186"/>
      <c r="Y114" s="186"/>
    </row>
    <row r="115" s="10" customFormat="1" ht="25.5" customHeight="1" spans="1:25">
      <c r="A115" s="1162">
        <v>113</v>
      </c>
      <c r="B115" s="149" t="s">
        <v>7671</v>
      </c>
      <c r="C115" s="1163" t="s">
        <v>7672</v>
      </c>
      <c r="D115" s="52" t="s">
        <v>608</v>
      </c>
      <c r="E115" s="88">
        <v>215200</v>
      </c>
      <c r="F115" s="152" t="s">
        <v>7683</v>
      </c>
      <c r="G115" s="47">
        <v>42538</v>
      </c>
      <c r="H115" s="47">
        <v>42541</v>
      </c>
      <c r="I115" s="891" t="s">
        <v>7674</v>
      </c>
      <c r="J115" s="360">
        <v>42550</v>
      </c>
      <c r="K115" s="159"/>
      <c r="L115" s="715" t="s">
        <v>7684</v>
      </c>
      <c r="M115" s="97" t="s">
        <v>683</v>
      </c>
      <c r="N115" s="310" t="s">
        <v>632</v>
      </c>
      <c r="O115" s="310">
        <v>42531</v>
      </c>
      <c r="P115" s="176">
        <v>42531</v>
      </c>
      <c r="Q115" s="1150" t="s">
        <v>47</v>
      </c>
      <c r="R115" s="246" t="s">
        <v>5247</v>
      </c>
      <c r="T115" s="186"/>
      <c r="U115" s="186"/>
      <c r="V115" s="186"/>
      <c r="W115" s="186"/>
      <c r="X115" s="186"/>
      <c r="Y115" s="186"/>
    </row>
    <row r="116" s="10" customFormat="1" ht="25.5" customHeight="1" spans="1:25">
      <c r="A116" s="1162">
        <v>114</v>
      </c>
      <c r="B116" s="149" t="s">
        <v>7680</v>
      </c>
      <c r="C116" s="1163" t="s">
        <v>513</v>
      </c>
      <c r="D116" s="52" t="s">
        <v>480</v>
      </c>
      <c r="E116" s="88">
        <v>226600</v>
      </c>
      <c r="F116" s="152" t="s">
        <v>7685</v>
      </c>
      <c r="G116" s="47">
        <v>42485</v>
      </c>
      <c r="H116" s="47">
        <v>42487</v>
      </c>
      <c r="I116" s="891" t="s">
        <v>7674</v>
      </c>
      <c r="J116" s="328">
        <v>42518</v>
      </c>
      <c r="K116" s="159"/>
      <c r="L116" s="715" t="s">
        <v>7686</v>
      </c>
      <c r="M116" s="97" t="s">
        <v>2053</v>
      </c>
      <c r="N116" s="35" t="s">
        <v>6145</v>
      </c>
      <c r="O116" s="310">
        <v>42535</v>
      </c>
      <c r="P116" s="176">
        <v>42538</v>
      </c>
      <c r="Q116" s="1150" t="s">
        <v>47</v>
      </c>
      <c r="R116" s="246" t="s">
        <v>5247</v>
      </c>
      <c r="T116" s="186"/>
      <c r="U116" s="186"/>
      <c r="V116" s="186"/>
      <c r="W116" s="186"/>
      <c r="X116" s="186"/>
      <c r="Y116" s="186"/>
    </row>
    <row r="117" s="10" customFormat="1" ht="25.5" customHeight="1" spans="1:25">
      <c r="A117" s="1162">
        <v>115</v>
      </c>
      <c r="B117" s="149" t="s">
        <v>7671</v>
      </c>
      <c r="C117" s="1163" t="s">
        <v>7672</v>
      </c>
      <c r="D117" s="52" t="s">
        <v>480</v>
      </c>
      <c r="E117" s="88">
        <v>212900</v>
      </c>
      <c r="F117" s="152" t="s">
        <v>7687</v>
      </c>
      <c r="G117" s="47">
        <v>42509</v>
      </c>
      <c r="H117" s="47">
        <v>42515</v>
      </c>
      <c r="I117" s="891" t="s">
        <v>7674</v>
      </c>
      <c r="J117" s="1343">
        <v>42518</v>
      </c>
      <c r="K117" s="159"/>
      <c r="L117" s="715" t="s">
        <v>7688</v>
      </c>
      <c r="M117" s="97" t="s">
        <v>70</v>
      </c>
      <c r="N117" s="35" t="s">
        <v>59</v>
      </c>
      <c r="O117" s="310">
        <v>42547</v>
      </c>
      <c r="P117" s="176">
        <v>42548</v>
      </c>
      <c r="Q117" s="1150" t="s">
        <v>106</v>
      </c>
      <c r="R117" s="246" t="s">
        <v>5247</v>
      </c>
      <c r="T117" s="186"/>
      <c r="U117" s="186"/>
      <c r="V117" s="186"/>
      <c r="W117" s="186"/>
      <c r="X117" s="186"/>
      <c r="Y117" s="186"/>
    </row>
    <row r="118" s="10" customFormat="1" ht="25.5" customHeight="1" spans="1:25">
      <c r="A118" s="1162">
        <v>116</v>
      </c>
      <c r="B118" s="149" t="s">
        <v>7634</v>
      </c>
      <c r="C118" s="1341" t="s">
        <v>7689</v>
      </c>
      <c r="D118" s="52" t="s">
        <v>480</v>
      </c>
      <c r="E118" s="88">
        <v>270400</v>
      </c>
      <c r="F118" s="189" t="s">
        <v>7690</v>
      </c>
      <c r="G118" s="47">
        <v>42380</v>
      </c>
      <c r="H118" s="47">
        <v>42384</v>
      </c>
      <c r="I118" s="1342" t="s">
        <v>6104</v>
      </c>
      <c r="J118" s="328">
        <v>42550</v>
      </c>
      <c r="K118" s="159" t="s">
        <v>52</v>
      </c>
      <c r="L118" s="715" t="s">
        <v>7691</v>
      </c>
      <c r="M118" s="97" t="s">
        <v>730</v>
      </c>
      <c r="N118" s="35" t="s">
        <v>59</v>
      </c>
      <c r="O118" s="310">
        <v>42533</v>
      </c>
      <c r="P118" s="176">
        <v>42534</v>
      </c>
      <c r="Q118" s="1150" t="s">
        <v>47</v>
      </c>
      <c r="R118" s="246" t="s">
        <v>5262</v>
      </c>
      <c r="T118" s="186"/>
      <c r="U118" s="186"/>
      <c r="V118" s="186"/>
      <c r="W118" s="186"/>
      <c r="X118" s="186"/>
      <c r="Y118" s="186"/>
    </row>
    <row r="119" s="10" customFormat="1" ht="25.5" customHeight="1" spans="1:25">
      <c r="A119" s="1162">
        <v>117</v>
      </c>
      <c r="B119" s="149" t="s">
        <v>7692</v>
      </c>
      <c r="C119" s="322" t="s">
        <v>7668</v>
      </c>
      <c r="D119" s="52" t="s">
        <v>7417</v>
      </c>
      <c r="E119" s="88">
        <v>190900</v>
      </c>
      <c r="F119" s="152" t="s">
        <v>7693</v>
      </c>
      <c r="G119" s="47">
        <v>42485</v>
      </c>
      <c r="H119" s="47">
        <v>42487</v>
      </c>
      <c r="I119" s="891" t="s">
        <v>7674</v>
      </c>
      <c r="J119" s="360">
        <v>42487</v>
      </c>
      <c r="K119" s="1349"/>
      <c r="L119" s="97" t="s">
        <v>7694</v>
      </c>
      <c r="M119" s="97" t="s">
        <v>6276</v>
      </c>
      <c r="N119" s="97" t="s">
        <v>89</v>
      </c>
      <c r="O119" s="158">
        <v>42539</v>
      </c>
      <c r="P119" s="158">
        <v>42539</v>
      </c>
      <c r="Q119" s="97" t="s">
        <v>47</v>
      </c>
      <c r="R119" s="1356" t="s">
        <v>5262</v>
      </c>
      <c r="T119" s="186"/>
      <c r="U119" s="186"/>
      <c r="V119" s="186"/>
      <c r="W119" s="186"/>
      <c r="X119" s="186"/>
      <c r="Y119" s="186"/>
    </row>
    <row r="120" s="10" customFormat="1" ht="25.5" customHeight="1" spans="1:25">
      <c r="A120" s="1162">
        <v>118</v>
      </c>
      <c r="B120" s="149" t="s">
        <v>7671</v>
      </c>
      <c r="C120" s="1163" t="s">
        <v>7672</v>
      </c>
      <c r="D120" s="52" t="s">
        <v>7417</v>
      </c>
      <c r="E120" s="88">
        <v>212900</v>
      </c>
      <c r="F120" s="152" t="s">
        <v>7695</v>
      </c>
      <c r="G120" s="47">
        <v>42485</v>
      </c>
      <c r="H120" s="47">
        <v>42487</v>
      </c>
      <c r="I120" s="891" t="s">
        <v>7674</v>
      </c>
      <c r="J120" s="360">
        <v>42487</v>
      </c>
      <c r="K120" s="159"/>
      <c r="L120" s="715" t="s">
        <v>7696</v>
      </c>
      <c r="M120" s="97" t="s">
        <v>2053</v>
      </c>
      <c r="N120" s="35" t="s">
        <v>6145</v>
      </c>
      <c r="O120" s="310">
        <v>42528</v>
      </c>
      <c r="P120" s="176">
        <v>42528</v>
      </c>
      <c r="Q120" s="1150" t="s">
        <v>47</v>
      </c>
      <c r="R120" s="246" t="s">
        <v>5262</v>
      </c>
      <c r="T120" s="186"/>
      <c r="U120" s="186"/>
      <c r="V120" s="186"/>
      <c r="W120" s="186"/>
      <c r="X120" s="186"/>
      <c r="Y120" s="186"/>
    </row>
    <row r="121" s="22" customFormat="1" ht="24" customHeight="1" spans="1:25">
      <c r="A121" s="1162">
        <v>119</v>
      </c>
      <c r="B121" s="149" t="s">
        <v>7692</v>
      </c>
      <c r="C121" s="322" t="s">
        <v>7668</v>
      </c>
      <c r="D121" s="43" t="s">
        <v>480</v>
      </c>
      <c r="E121" s="43">
        <v>190900</v>
      </c>
      <c r="F121" s="152" t="s">
        <v>7697</v>
      </c>
      <c r="G121" s="59">
        <v>42509</v>
      </c>
      <c r="H121" s="47">
        <v>42515</v>
      </c>
      <c r="I121" s="891" t="s">
        <v>7674</v>
      </c>
      <c r="J121" s="328">
        <v>42518</v>
      </c>
      <c r="K121" s="1324"/>
      <c r="L121" s="1350" t="s">
        <v>7698</v>
      </c>
      <c r="M121" s="1350" t="s">
        <v>5715</v>
      </c>
      <c r="N121" s="1350" t="s">
        <v>744</v>
      </c>
      <c r="O121" s="1351">
        <v>42532</v>
      </c>
      <c r="P121" s="1352">
        <v>42532</v>
      </c>
      <c r="Q121" s="1357" t="s">
        <v>47</v>
      </c>
      <c r="R121" s="247" t="s">
        <v>1074</v>
      </c>
      <c r="T121" s="1199"/>
      <c r="U121" s="1199"/>
      <c r="V121" s="1199"/>
      <c r="W121" s="1199"/>
      <c r="X121" s="1199"/>
      <c r="Y121" s="1199"/>
    </row>
    <row r="122" s="10" customFormat="1" ht="25.5" customHeight="1" spans="1:25">
      <c r="A122" s="1162">
        <v>120</v>
      </c>
      <c r="B122" s="149" t="s">
        <v>7671</v>
      </c>
      <c r="C122" s="1163" t="s">
        <v>7672</v>
      </c>
      <c r="D122" s="52" t="s">
        <v>480</v>
      </c>
      <c r="E122" s="88">
        <v>212900</v>
      </c>
      <c r="F122" s="152" t="s">
        <v>7699</v>
      </c>
      <c r="G122" s="47">
        <v>42507</v>
      </c>
      <c r="H122" s="47">
        <v>42515</v>
      </c>
      <c r="I122" s="891" t="s">
        <v>7674</v>
      </c>
      <c r="J122" s="328">
        <v>42518</v>
      </c>
      <c r="K122" s="159"/>
      <c r="L122" s="715" t="s">
        <v>7700</v>
      </c>
      <c r="M122" s="97" t="s">
        <v>683</v>
      </c>
      <c r="N122" s="35" t="s">
        <v>84</v>
      </c>
      <c r="O122" s="310">
        <v>42547</v>
      </c>
      <c r="P122" s="176">
        <v>42548</v>
      </c>
      <c r="Q122" s="1150" t="s">
        <v>47</v>
      </c>
      <c r="R122" s="246" t="s">
        <v>5737</v>
      </c>
      <c r="T122" s="186"/>
      <c r="U122" s="186"/>
      <c r="V122" s="186"/>
      <c r="W122" s="186"/>
      <c r="X122" s="186"/>
      <c r="Y122" s="186"/>
    </row>
    <row r="123" s="10" customFormat="1" ht="25.5" customHeight="1" spans="1:25">
      <c r="A123" s="1162">
        <v>121</v>
      </c>
      <c r="B123" s="149" t="s">
        <v>7671</v>
      </c>
      <c r="C123" s="1163" t="s">
        <v>7672</v>
      </c>
      <c r="D123" s="52" t="s">
        <v>480</v>
      </c>
      <c r="E123" s="88">
        <v>215200</v>
      </c>
      <c r="F123" s="152" t="s">
        <v>7701</v>
      </c>
      <c r="G123" s="47">
        <v>42538</v>
      </c>
      <c r="H123" s="47">
        <v>42541</v>
      </c>
      <c r="I123" s="891" t="s">
        <v>7674</v>
      </c>
      <c r="J123" s="328">
        <v>42550</v>
      </c>
      <c r="K123" s="159"/>
      <c r="L123" s="715" t="s">
        <v>7702</v>
      </c>
      <c r="M123" s="97" t="s">
        <v>114</v>
      </c>
      <c r="N123" s="310" t="s">
        <v>59</v>
      </c>
      <c r="O123" s="310">
        <v>42553</v>
      </c>
      <c r="P123" s="176">
        <v>42553</v>
      </c>
      <c r="Q123" s="1150" t="s">
        <v>106</v>
      </c>
      <c r="R123" s="246" t="s">
        <v>3283</v>
      </c>
      <c r="T123" s="186"/>
      <c r="U123" s="186"/>
      <c r="V123" s="186"/>
      <c r="W123" s="186"/>
      <c r="X123" s="186"/>
      <c r="Y123" s="186"/>
    </row>
    <row r="124" s="10" customFormat="1" ht="25.5" customHeight="1" spans="1:25">
      <c r="A124" s="1162">
        <v>122</v>
      </c>
      <c r="B124" s="149" t="s">
        <v>7692</v>
      </c>
      <c r="C124" s="322" t="s">
        <v>7668</v>
      </c>
      <c r="D124" s="52" t="s">
        <v>480</v>
      </c>
      <c r="E124" s="88">
        <v>190900</v>
      </c>
      <c r="F124" s="152" t="s">
        <v>7703</v>
      </c>
      <c r="G124" s="47">
        <v>42485</v>
      </c>
      <c r="H124" s="47">
        <v>42487</v>
      </c>
      <c r="I124" s="891" t="s">
        <v>7674</v>
      </c>
      <c r="J124" s="360">
        <v>42487</v>
      </c>
      <c r="K124" s="159" t="s">
        <v>52</v>
      </c>
      <c r="L124" s="274" t="s">
        <v>7704</v>
      </c>
      <c r="M124" s="274" t="s">
        <v>675</v>
      </c>
      <c r="N124" s="52" t="s">
        <v>89</v>
      </c>
      <c r="O124" s="377">
        <v>42549</v>
      </c>
      <c r="P124" s="377">
        <v>42550</v>
      </c>
      <c r="Q124" s="327" t="s">
        <v>47</v>
      </c>
      <c r="R124" s="246" t="s">
        <v>3283</v>
      </c>
      <c r="T124" s="186"/>
      <c r="U124" s="186"/>
      <c r="V124" s="186"/>
      <c r="W124" s="186"/>
      <c r="X124" s="186"/>
      <c r="Y124" s="186"/>
    </row>
    <row r="125" s="10" customFormat="1" ht="25.5" customHeight="1" spans="1:25">
      <c r="A125" s="1162">
        <v>123</v>
      </c>
      <c r="B125" s="149"/>
      <c r="C125" s="1163" t="s">
        <v>513</v>
      </c>
      <c r="D125" s="52" t="s">
        <v>7417</v>
      </c>
      <c r="E125" s="322">
        <v>231900</v>
      </c>
      <c r="F125" s="152" t="s">
        <v>7705</v>
      </c>
      <c r="G125" s="47">
        <v>42563</v>
      </c>
      <c r="H125" s="47">
        <v>42565</v>
      </c>
      <c r="I125" s="1342" t="s">
        <v>7674</v>
      </c>
      <c r="J125" s="328">
        <v>42579</v>
      </c>
      <c r="K125" s="159"/>
      <c r="L125" s="97" t="s">
        <v>7706</v>
      </c>
      <c r="M125" s="97" t="s">
        <v>3019</v>
      </c>
      <c r="N125" s="35" t="s">
        <v>744</v>
      </c>
      <c r="O125" s="310">
        <v>42567</v>
      </c>
      <c r="P125" s="176">
        <v>42567</v>
      </c>
      <c r="Q125" s="1150" t="s">
        <v>47</v>
      </c>
      <c r="R125" s="246" t="s">
        <v>5746</v>
      </c>
      <c r="T125" s="186"/>
      <c r="U125" s="186"/>
      <c r="V125" s="186"/>
      <c r="W125" s="186"/>
      <c r="X125" s="186"/>
      <c r="Y125" s="186"/>
    </row>
    <row r="126" s="10" customFormat="1" ht="25.5" customHeight="1" spans="1:25">
      <c r="A126" s="1162">
        <v>124</v>
      </c>
      <c r="B126" s="149" t="s">
        <v>7634</v>
      </c>
      <c r="C126" s="1341" t="s">
        <v>7689</v>
      </c>
      <c r="D126" s="52" t="s">
        <v>7707</v>
      </c>
      <c r="E126" s="88">
        <v>270400</v>
      </c>
      <c r="F126" s="382" t="s">
        <v>7708</v>
      </c>
      <c r="G126" s="47">
        <v>42424</v>
      </c>
      <c r="H126" s="47">
        <v>42426</v>
      </c>
      <c r="I126" s="1342" t="s">
        <v>6104</v>
      </c>
      <c r="J126" s="328">
        <v>42579</v>
      </c>
      <c r="K126" s="159" t="s">
        <v>52</v>
      </c>
      <c r="L126" s="189" t="s">
        <v>7709</v>
      </c>
      <c r="M126" s="88" t="s">
        <v>730</v>
      </c>
      <c r="N126" s="322" t="s">
        <v>59</v>
      </c>
      <c r="O126" s="323">
        <v>42574</v>
      </c>
      <c r="P126" s="182">
        <v>42574</v>
      </c>
      <c r="Q126" s="1330" t="s">
        <v>47</v>
      </c>
      <c r="R126" s="247" t="s">
        <v>1136</v>
      </c>
      <c r="T126" s="186"/>
      <c r="U126" s="186"/>
      <c r="V126" s="186"/>
      <c r="W126" s="186"/>
      <c r="X126" s="186"/>
      <c r="Y126" s="186"/>
    </row>
    <row r="127" s="10" customFormat="1" ht="25.5" customHeight="1" spans="1:25">
      <c r="A127" s="1162">
        <v>125</v>
      </c>
      <c r="B127" s="149" t="s">
        <v>7710</v>
      </c>
      <c r="C127" s="1163" t="s">
        <v>513</v>
      </c>
      <c r="D127" s="52" t="s">
        <v>608</v>
      </c>
      <c r="E127" s="88">
        <v>226600</v>
      </c>
      <c r="F127" s="152" t="s">
        <v>7711</v>
      </c>
      <c r="G127" s="47">
        <v>42516</v>
      </c>
      <c r="H127" s="47">
        <v>42520</v>
      </c>
      <c r="I127" s="891" t="s">
        <v>7674</v>
      </c>
      <c r="J127" s="328">
        <v>42579</v>
      </c>
      <c r="K127" s="159" t="s">
        <v>52</v>
      </c>
      <c r="L127" s="88" t="s">
        <v>7712</v>
      </c>
      <c r="M127" s="189" t="s">
        <v>7559</v>
      </c>
      <c r="N127" s="322" t="s">
        <v>641</v>
      </c>
      <c r="O127" s="323">
        <v>42578</v>
      </c>
      <c r="P127" s="182">
        <v>42579</v>
      </c>
      <c r="Q127" s="1330" t="s">
        <v>47</v>
      </c>
      <c r="R127" s="247" t="s">
        <v>1139</v>
      </c>
      <c r="T127" s="186"/>
      <c r="U127" s="186"/>
      <c r="V127" s="186"/>
      <c r="W127" s="186"/>
      <c r="X127" s="186"/>
      <c r="Y127" s="186"/>
    </row>
    <row r="128" s="10" customFormat="1" ht="25.5" customHeight="1" spans="1:25">
      <c r="A128" s="1162">
        <v>126</v>
      </c>
      <c r="B128" s="149" t="s">
        <v>7713</v>
      </c>
      <c r="C128" s="1163" t="s">
        <v>7672</v>
      </c>
      <c r="D128" s="52" t="s">
        <v>7606</v>
      </c>
      <c r="E128" s="88">
        <v>212900</v>
      </c>
      <c r="F128" s="152" t="s">
        <v>7714</v>
      </c>
      <c r="G128" s="47">
        <v>42538</v>
      </c>
      <c r="H128" s="47">
        <v>42541</v>
      </c>
      <c r="I128" s="891" t="s">
        <v>7674</v>
      </c>
      <c r="J128" s="360">
        <v>42579</v>
      </c>
      <c r="K128" s="159"/>
      <c r="L128" s="88" t="s">
        <v>7715</v>
      </c>
      <c r="M128" s="88" t="s">
        <v>6422</v>
      </c>
      <c r="N128" s="322" t="s">
        <v>308</v>
      </c>
      <c r="O128" s="323">
        <v>42577</v>
      </c>
      <c r="P128" s="182">
        <v>42577</v>
      </c>
      <c r="Q128" s="1330" t="s">
        <v>47</v>
      </c>
      <c r="R128" s="247" t="s">
        <v>5343</v>
      </c>
      <c r="T128" s="186"/>
      <c r="U128" s="186"/>
      <c r="V128" s="186"/>
      <c r="W128" s="186"/>
      <c r="X128" s="186"/>
      <c r="Y128" s="186"/>
    </row>
    <row r="129" s="10" customFormat="1" ht="25.5" customHeight="1" spans="1:25">
      <c r="A129" s="1162">
        <v>127</v>
      </c>
      <c r="B129" s="149" t="s">
        <v>7716</v>
      </c>
      <c r="C129" s="1163" t="s">
        <v>513</v>
      </c>
      <c r="D129" s="52" t="s">
        <v>480</v>
      </c>
      <c r="E129" s="88">
        <v>231900</v>
      </c>
      <c r="F129" s="152" t="s">
        <v>7717</v>
      </c>
      <c r="G129" s="47">
        <v>42534</v>
      </c>
      <c r="H129" s="47">
        <v>42541</v>
      </c>
      <c r="I129" s="1342" t="s">
        <v>7674</v>
      </c>
      <c r="J129" s="328">
        <v>42550</v>
      </c>
      <c r="K129" s="159" t="s">
        <v>6083</v>
      </c>
      <c r="L129" s="189" t="s">
        <v>7718</v>
      </c>
      <c r="M129" s="88" t="s">
        <v>736</v>
      </c>
      <c r="N129" s="322" t="s">
        <v>632</v>
      </c>
      <c r="O129" s="323">
        <v>42582</v>
      </c>
      <c r="P129" s="182">
        <v>42582</v>
      </c>
      <c r="Q129" s="1330" t="s">
        <v>106</v>
      </c>
      <c r="R129" s="247" t="s">
        <v>5343</v>
      </c>
      <c r="T129" s="186"/>
      <c r="U129" s="186"/>
      <c r="V129" s="186"/>
      <c r="W129" s="186"/>
      <c r="X129" s="186"/>
      <c r="Y129" s="186"/>
    </row>
    <row r="130" s="22" customFormat="1" ht="24" customHeight="1" spans="1:25">
      <c r="A130" s="1162">
        <v>128</v>
      </c>
      <c r="B130" s="1164"/>
      <c r="C130" s="322" t="s">
        <v>7668</v>
      </c>
      <c r="D130" s="43" t="s">
        <v>7417</v>
      </c>
      <c r="E130" s="43">
        <v>190900</v>
      </c>
      <c r="F130" s="152" t="s">
        <v>7719</v>
      </c>
      <c r="G130" s="59">
        <v>42538</v>
      </c>
      <c r="H130" s="47">
        <v>42541</v>
      </c>
      <c r="I130" s="1342" t="s">
        <v>7674</v>
      </c>
      <c r="J130" s="328">
        <v>42598</v>
      </c>
      <c r="K130" s="1324"/>
      <c r="L130" s="1184" t="s">
        <v>7720</v>
      </c>
      <c r="M130" s="1184" t="s">
        <v>6091</v>
      </c>
      <c r="N130" s="1184" t="s">
        <v>641</v>
      </c>
      <c r="O130" s="1186">
        <v>42582</v>
      </c>
      <c r="P130" s="1187">
        <v>42582</v>
      </c>
      <c r="Q130" s="1200" t="s">
        <v>47</v>
      </c>
      <c r="R130" s="247" t="s">
        <v>1937</v>
      </c>
      <c r="T130" s="1199"/>
      <c r="U130" s="1199"/>
      <c r="V130" s="1199"/>
      <c r="W130" s="1199"/>
      <c r="X130" s="1199"/>
      <c r="Y130" s="1199"/>
    </row>
    <row r="131" s="10" customFormat="1" ht="25.5" customHeight="1" spans="1:25">
      <c r="A131" s="1162">
        <v>129</v>
      </c>
      <c r="B131" s="149" t="s">
        <v>7535</v>
      </c>
      <c r="C131" s="1163" t="s">
        <v>7661</v>
      </c>
      <c r="D131" s="52" t="s">
        <v>7606</v>
      </c>
      <c r="E131" s="88">
        <v>236900</v>
      </c>
      <c r="F131" s="382" t="s">
        <v>7721</v>
      </c>
      <c r="G131" s="47">
        <v>42422</v>
      </c>
      <c r="H131" s="47">
        <v>42425</v>
      </c>
      <c r="I131" s="1342" t="s">
        <v>6104</v>
      </c>
      <c r="J131" s="328">
        <v>42598</v>
      </c>
      <c r="K131" s="159" t="s">
        <v>52</v>
      </c>
      <c r="L131" s="274" t="s">
        <v>7722</v>
      </c>
      <c r="M131" s="274" t="s">
        <v>912</v>
      </c>
      <c r="N131" s="52" t="s">
        <v>5701</v>
      </c>
      <c r="O131" s="377">
        <v>42588</v>
      </c>
      <c r="P131" s="377">
        <v>42588</v>
      </c>
      <c r="Q131" s="327" t="s">
        <v>47</v>
      </c>
      <c r="R131" s="246" t="s">
        <v>1153</v>
      </c>
      <c r="T131" s="186"/>
      <c r="U131" s="186"/>
      <c r="V131" s="186"/>
      <c r="W131" s="186"/>
      <c r="X131" s="186"/>
      <c r="Y131" s="186"/>
    </row>
    <row r="132" s="22" customFormat="1" ht="24" customHeight="1" spans="1:25">
      <c r="A132" s="1162">
        <v>130</v>
      </c>
      <c r="B132" s="149" t="s">
        <v>7692</v>
      </c>
      <c r="C132" s="322" t="s">
        <v>7668</v>
      </c>
      <c r="D132" s="43" t="s">
        <v>608</v>
      </c>
      <c r="E132" s="43">
        <v>190900</v>
      </c>
      <c r="F132" s="152" t="s">
        <v>7723</v>
      </c>
      <c r="G132" s="59">
        <v>42538</v>
      </c>
      <c r="H132" s="47">
        <v>42541</v>
      </c>
      <c r="I132" s="1342" t="s">
        <v>7674</v>
      </c>
      <c r="J132" s="328">
        <v>42605</v>
      </c>
      <c r="K132" s="1322" t="s">
        <v>6083</v>
      </c>
      <c r="L132" s="1358" t="s">
        <v>7724</v>
      </c>
      <c r="M132" s="1175" t="s">
        <v>6276</v>
      </c>
      <c r="N132" s="1175" t="s">
        <v>89</v>
      </c>
      <c r="O132" s="1176">
        <v>42595</v>
      </c>
      <c r="P132" s="1359">
        <v>42595</v>
      </c>
      <c r="Q132" s="1197" t="s">
        <v>47</v>
      </c>
      <c r="R132" s="247" t="s">
        <v>1950</v>
      </c>
      <c r="T132" s="1199"/>
      <c r="U132" s="1199"/>
      <c r="V132" s="1199"/>
      <c r="W132" s="1199"/>
      <c r="X132" s="1199"/>
      <c r="Y132" s="1199"/>
    </row>
    <row r="133" s="10" customFormat="1" ht="25.5" customHeight="1" spans="1:25">
      <c r="A133" s="1162">
        <v>131</v>
      </c>
      <c r="B133" s="149" t="s">
        <v>7716</v>
      </c>
      <c r="C133" s="1163" t="s">
        <v>513</v>
      </c>
      <c r="D133" s="52" t="s">
        <v>608</v>
      </c>
      <c r="E133" s="88">
        <v>231900</v>
      </c>
      <c r="F133" s="152" t="s">
        <v>7725</v>
      </c>
      <c r="G133" s="47">
        <v>42538</v>
      </c>
      <c r="H133" s="47">
        <v>42541</v>
      </c>
      <c r="I133" s="891" t="s">
        <v>7674</v>
      </c>
      <c r="J133" s="328">
        <v>42605</v>
      </c>
      <c r="K133" s="159"/>
      <c r="L133" s="88" t="s">
        <v>7726</v>
      </c>
      <c r="M133" s="88" t="s">
        <v>730</v>
      </c>
      <c r="N133" s="322" t="s">
        <v>89</v>
      </c>
      <c r="O133" s="323">
        <v>42596</v>
      </c>
      <c r="P133" s="182">
        <v>42596</v>
      </c>
      <c r="Q133" s="1330" t="s">
        <v>47</v>
      </c>
      <c r="R133" s="247" t="s">
        <v>1171</v>
      </c>
      <c r="T133" s="186"/>
      <c r="U133" s="186"/>
      <c r="V133" s="186"/>
      <c r="W133" s="186"/>
      <c r="X133" s="186"/>
      <c r="Y133" s="186"/>
    </row>
    <row r="134" s="10" customFormat="1" ht="25.5" customHeight="1" spans="1:25">
      <c r="A134" s="1162">
        <v>132</v>
      </c>
      <c r="B134" s="149" t="s">
        <v>7727</v>
      </c>
      <c r="C134" s="1163" t="s">
        <v>7672</v>
      </c>
      <c r="D134" s="52" t="s">
        <v>480</v>
      </c>
      <c r="E134" s="88">
        <v>215200</v>
      </c>
      <c r="F134" s="152" t="s">
        <v>7728</v>
      </c>
      <c r="G134" s="47">
        <v>42527</v>
      </c>
      <c r="H134" s="47">
        <v>42531</v>
      </c>
      <c r="I134" s="891" t="s">
        <v>7674</v>
      </c>
      <c r="J134" s="328">
        <v>42550</v>
      </c>
      <c r="K134" s="159" t="s">
        <v>52</v>
      </c>
      <c r="L134" s="189" t="s">
        <v>7729</v>
      </c>
      <c r="M134" s="88" t="s">
        <v>114</v>
      </c>
      <c r="N134" s="323" t="s">
        <v>59</v>
      </c>
      <c r="O134" s="323">
        <v>42598</v>
      </c>
      <c r="P134" s="182">
        <v>42599</v>
      </c>
      <c r="Q134" s="1330" t="s">
        <v>47</v>
      </c>
      <c r="R134" s="247" t="s">
        <v>1174</v>
      </c>
      <c r="T134" s="186"/>
      <c r="U134" s="186"/>
      <c r="V134" s="186"/>
      <c r="W134" s="186"/>
      <c r="X134" s="186"/>
      <c r="Y134" s="186"/>
    </row>
    <row r="135" s="10" customFormat="1" ht="25.5" customHeight="1" spans="1:25">
      <c r="A135" s="1162">
        <v>133</v>
      </c>
      <c r="B135" s="149" t="s">
        <v>7716</v>
      </c>
      <c r="C135" s="1163" t="s">
        <v>513</v>
      </c>
      <c r="D135" s="52" t="s">
        <v>480</v>
      </c>
      <c r="E135" s="88">
        <v>231900</v>
      </c>
      <c r="F135" s="152" t="s">
        <v>7730</v>
      </c>
      <c r="G135" s="47">
        <v>42538</v>
      </c>
      <c r="H135" s="47">
        <v>42541</v>
      </c>
      <c r="I135" s="891" t="s">
        <v>7674</v>
      </c>
      <c r="J135" s="328">
        <v>42579</v>
      </c>
      <c r="K135" s="159"/>
      <c r="L135" s="88" t="s">
        <v>7731</v>
      </c>
      <c r="M135" s="88" t="s">
        <v>730</v>
      </c>
      <c r="N135" s="322" t="s">
        <v>89</v>
      </c>
      <c r="O135" s="323">
        <v>42594</v>
      </c>
      <c r="P135" s="182">
        <v>42594</v>
      </c>
      <c r="Q135" s="1330" t="s">
        <v>47</v>
      </c>
      <c r="R135" s="247" t="s">
        <v>1171</v>
      </c>
      <c r="T135" s="186"/>
      <c r="U135" s="186"/>
      <c r="V135" s="186"/>
      <c r="W135" s="186"/>
      <c r="X135" s="186"/>
      <c r="Y135" s="186"/>
    </row>
    <row r="136" s="10" customFormat="1" ht="25.5" customHeight="1" spans="1:25">
      <c r="A136" s="1162">
        <v>134</v>
      </c>
      <c r="B136" s="149" t="s">
        <v>7710</v>
      </c>
      <c r="C136" s="1163" t="s">
        <v>513</v>
      </c>
      <c r="D136" s="52" t="s">
        <v>613</v>
      </c>
      <c r="E136" s="88">
        <v>226600</v>
      </c>
      <c r="F136" s="152" t="s">
        <v>7732</v>
      </c>
      <c r="G136" s="47">
        <v>42488</v>
      </c>
      <c r="H136" s="47">
        <v>42492</v>
      </c>
      <c r="I136" s="891" t="s">
        <v>7674</v>
      </c>
      <c r="J136" s="360">
        <v>42609</v>
      </c>
      <c r="K136" s="159" t="s">
        <v>52</v>
      </c>
      <c r="L136" s="189" t="s">
        <v>7733</v>
      </c>
      <c r="M136" s="88" t="s">
        <v>45</v>
      </c>
      <c r="N136" s="322" t="s">
        <v>89</v>
      </c>
      <c r="O136" s="323">
        <v>42605</v>
      </c>
      <c r="P136" s="182">
        <v>42606</v>
      </c>
      <c r="Q136" s="1330" t="s">
        <v>47</v>
      </c>
      <c r="R136" s="247" t="s">
        <v>2972</v>
      </c>
      <c r="T136" s="186"/>
      <c r="U136" s="186"/>
      <c r="V136" s="186"/>
      <c r="W136" s="186"/>
      <c r="X136" s="186"/>
      <c r="Y136" s="186"/>
    </row>
    <row r="137" s="10" customFormat="1" ht="25.5" customHeight="1" spans="1:25">
      <c r="A137" s="1162">
        <v>135</v>
      </c>
      <c r="B137" s="149" t="s">
        <v>7713</v>
      </c>
      <c r="C137" s="1163" t="s">
        <v>7672</v>
      </c>
      <c r="D137" s="52" t="s">
        <v>608</v>
      </c>
      <c r="E137" s="88">
        <v>212900</v>
      </c>
      <c r="F137" s="152" t="s">
        <v>7734</v>
      </c>
      <c r="G137" s="47">
        <v>42538</v>
      </c>
      <c r="H137" s="47">
        <v>42541</v>
      </c>
      <c r="I137" s="891" t="s">
        <v>7674</v>
      </c>
      <c r="J137" s="360">
        <v>42609</v>
      </c>
      <c r="K137" s="159"/>
      <c r="L137" s="88" t="s">
        <v>7735</v>
      </c>
      <c r="M137" s="88" t="s">
        <v>7736</v>
      </c>
      <c r="N137" s="322" t="s">
        <v>783</v>
      </c>
      <c r="O137" s="323">
        <v>42611</v>
      </c>
      <c r="P137" s="182">
        <v>42611</v>
      </c>
      <c r="Q137" s="1330" t="s">
        <v>47</v>
      </c>
      <c r="R137" s="247" t="s">
        <v>5785</v>
      </c>
      <c r="T137" s="186"/>
      <c r="U137" s="186"/>
      <c r="V137" s="186"/>
      <c r="W137" s="186"/>
      <c r="X137" s="186"/>
      <c r="Y137" s="186"/>
    </row>
    <row r="138" s="10" customFormat="1" ht="29.25" customHeight="1" spans="1:25">
      <c r="A138" s="1162">
        <v>136</v>
      </c>
      <c r="B138" s="149" t="s">
        <v>7592</v>
      </c>
      <c r="C138" s="152" t="s">
        <v>7656</v>
      </c>
      <c r="D138" s="52" t="s">
        <v>5041</v>
      </c>
      <c r="E138" s="88">
        <v>255600</v>
      </c>
      <c r="F138" s="382" t="s">
        <v>7737</v>
      </c>
      <c r="G138" s="47">
        <v>42424</v>
      </c>
      <c r="H138" s="47">
        <v>42426</v>
      </c>
      <c r="I138" s="1342" t="s">
        <v>6104</v>
      </c>
      <c r="J138" s="328">
        <v>42630</v>
      </c>
      <c r="K138" s="159" t="s">
        <v>52</v>
      </c>
      <c r="L138" s="52" t="s">
        <v>853</v>
      </c>
      <c r="M138" s="52" t="s">
        <v>114</v>
      </c>
      <c r="N138" s="52" t="s">
        <v>59</v>
      </c>
      <c r="O138" s="174">
        <v>42612</v>
      </c>
      <c r="P138" s="176">
        <v>42612</v>
      </c>
      <c r="Q138" s="175" t="s">
        <v>47</v>
      </c>
      <c r="R138" s="246" t="s">
        <v>1212</v>
      </c>
      <c r="T138" s="186"/>
      <c r="U138" s="186"/>
      <c r="V138" s="186"/>
      <c r="W138" s="186"/>
      <c r="X138" s="186"/>
      <c r="Y138" s="186"/>
    </row>
    <row r="139" s="10" customFormat="1" ht="25.5" customHeight="1" spans="1:25">
      <c r="A139" s="1162">
        <v>137</v>
      </c>
      <c r="B139" s="149" t="s">
        <v>7727</v>
      </c>
      <c r="C139" s="1163" t="s">
        <v>7672</v>
      </c>
      <c r="D139" s="52" t="s">
        <v>480</v>
      </c>
      <c r="E139" s="322">
        <v>215200</v>
      </c>
      <c r="F139" s="382" t="s">
        <v>7738</v>
      </c>
      <c r="G139" s="47">
        <v>42578</v>
      </c>
      <c r="H139" s="47">
        <v>42579</v>
      </c>
      <c r="I139" s="1342" t="s">
        <v>7674</v>
      </c>
      <c r="J139" s="328">
        <v>42579</v>
      </c>
      <c r="K139" s="159" t="s">
        <v>52</v>
      </c>
      <c r="L139" s="189" t="s">
        <v>7739</v>
      </c>
      <c r="M139" s="88" t="s">
        <v>662</v>
      </c>
      <c r="N139" s="323" t="s">
        <v>59</v>
      </c>
      <c r="O139" s="323">
        <v>42611</v>
      </c>
      <c r="P139" s="182">
        <v>42614</v>
      </c>
      <c r="Q139" s="1330" t="s">
        <v>47</v>
      </c>
      <c r="R139" s="247" t="s">
        <v>1197</v>
      </c>
      <c r="T139" s="186"/>
      <c r="U139" s="186"/>
      <c r="V139" s="186"/>
      <c r="W139" s="186"/>
      <c r="X139" s="186"/>
      <c r="Y139" s="186"/>
    </row>
    <row r="140" s="22" customFormat="1" ht="24" customHeight="1" spans="1:25">
      <c r="A140" s="1162">
        <v>138</v>
      </c>
      <c r="B140" s="149" t="s">
        <v>7692</v>
      </c>
      <c r="C140" s="322" t="s">
        <v>7668</v>
      </c>
      <c r="D140" s="43" t="s">
        <v>480</v>
      </c>
      <c r="E140" s="43">
        <v>190900</v>
      </c>
      <c r="F140" s="152" t="s">
        <v>7740</v>
      </c>
      <c r="G140" s="59">
        <v>42598</v>
      </c>
      <c r="H140" s="47">
        <v>42601</v>
      </c>
      <c r="I140" s="891" t="s">
        <v>7674</v>
      </c>
      <c r="J140" s="360">
        <v>42609</v>
      </c>
      <c r="K140" s="159"/>
      <c r="L140" s="409" t="s">
        <v>7741</v>
      </c>
      <c r="M140" s="410" t="s">
        <v>2053</v>
      </c>
      <c r="N140" s="1175" t="s">
        <v>5701</v>
      </c>
      <c r="O140" s="1176">
        <v>42614</v>
      </c>
      <c r="P140" s="1359">
        <v>42614</v>
      </c>
      <c r="Q140" s="1197" t="s">
        <v>106</v>
      </c>
      <c r="R140" s="247" t="s">
        <v>1197</v>
      </c>
      <c r="T140" s="1199"/>
      <c r="U140" s="1199"/>
      <c r="V140" s="1199"/>
      <c r="W140" s="1199"/>
      <c r="X140" s="1199"/>
      <c r="Y140" s="1199"/>
    </row>
    <row r="141" s="10" customFormat="1" ht="25.5" customHeight="1" spans="1:25">
      <c r="A141" s="1162">
        <v>139</v>
      </c>
      <c r="B141" s="149" t="s">
        <v>7727</v>
      </c>
      <c r="C141" s="1163" t="s">
        <v>7672</v>
      </c>
      <c r="D141" s="52" t="s">
        <v>7606</v>
      </c>
      <c r="E141" s="88">
        <v>215200</v>
      </c>
      <c r="F141" s="152" t="s">
        <v>7742</v>
      </c>
      <c r="G141" s="47">
        <v>42599</v>
      </c>
      <c r="H141" s="47">
        <v>42604</v>
      </c>
      <c r="I141" s="891" t="s">
        <v>7674</v>
      </c>
      <c r="J141" s="360">
        <v>42630</v>
      </c>
      <c r="K141" s="159"/>
      <c r="L141" s="88" t="s">
        <v>7743</v>
      </c>
      <c r="M141" s="88" t="s">
        <v>730</v>
      </c>
      <c r="N141" s="322" t="s">
        <v>59</v>
      </c>
      <c r="O141" s="323">
        <v>42617</v>
      </c>
      <c r="P141" s="182">
        <v>42617</v>
      </c>
      <c r="Q141" s="1330" t="s">
        <v>106</v>
      </c>
      <c r="R141" s="247" t="s">
        <v>3024</v>
      </c>
      <c r="T141" s="186"/>
      <c r="U141" s="186"/>
      <c r="V141" s="186"/>
      <c r="W141" s="186"/>
      <c r="X141" s="186"/>
      <c r="Y141" s="186"/>
    </row>
    <row r="142" s="10" customFormat="1" ht="25.5" customHeight="1" spans="1:25">
      <c r="A142" s="1162">
        <v>140</v>
      </c>
      <c r="B142" s="149" t="s">
        <v>7727</v>
      </c>
      <c r="C142" s="1163" t="s">
        <v>7672</v>
      </c>
      <c r="D142" s="52" t="s">
        <v>608</v>
      </c>
      <c r="E142" s="88">
        <v>215200</v>
      </c>
      <c r="F142" s="152" t="s">
        <v>7744</v>
      </c>
      <c r="G142" s="47">
        <v>42563</v>
      </c>
      <c r="H142" s="47">
        <v>42565</v>
      </c>
      <c r="I142" s="1342" t="s">
        <v>7674</v>
      </c>
      <c r="J142" s="360">
        <v>42630</v>
      </c>
      <c r="K142" s="159"/>
      <c r="L142" s="88" t="s">
        <v>7745</v>
      </c>
      <c r="M142" s="88" t="s">
        <v>7736</v>
      </c>
      <c r="N142" s="322" t="s">
        <v>641</v>
      </c>
      <c r="O142" s="323">
        <v>42620</v>
      </c>
      <c r="P142" s="182">
        <v>42620</v>
      </c>
      <c r="Q142" s="1330" t="s">
        <v>106</v>
      </c>
      <c r="R142" s="247" t="s">
        <v>7746</v>
      </c>
      <c r="T142" s="186"/>
      <c r="U142" s="186"/>
      <c r="V142" s="186"/>
      <c r="W142" s="186"/>
      <c r="X142" s="186"/>
      <c r="Y142" s="186"/>
    </row>
    <row r="143" s="10" customFormat="1" ht="25.5" customHeight="1" spans="1:26">
      <c r="A143" s="1162">
        <v>141</v>
      </c>
      <c r="B143" s="149" t="s">
        <v>7634</v>
      </c>
      <c r="C143" s="1341" t="s">
        <v>7689</v>
      </c>
      <c r="D143" s="52" t="s">
        <v>613</v>
      </c>
      <c r="E143" s="88">
        <v>270400</v>
      </c>
      <c r="F143" s="1166" t="s">
        <v>7747</v>
      </c>
      <c r="G143" s="47">
        <v>42380</v>
      </c>
      <c r="H143" s="47">
        <v>42384</v>
      </c>
      <c r="I143" s="1342" t="s">
        <v>6104</v>
      </c>
      <c r="J143" s="1342" t="s">
        <v>6104</v>
      </c>
      <c r="K143" s="328">
        <v>42550</v>
      </c>
      <c r="L143" s="159" t="s">
        <v>52</v>
      </c>
      <c r="M143" s="715" t="s">
        <v>7748</v>
      </c>
      <c r="N143" s="97" t="s">
        <v>683</v>
      </c>
      <c r="O143" s="35" t="s">
        <v>84</v>
      </c>
      <c r="P143" s="310">
        <v>42612</v>
      </c>
      <c r="Q143" s="176">
        <v>42612</v>
      </c>
      <c r="R143" s="1150" t="s">
        <v>47</v>
      </c>
      <c r="S143" s="246" t="s">
        <v>1223</v>
      </c>
      <c r="U143" s="186"/>
      <c r="V143" s="186"/>
      <c r="W143" s="186"/>
      <c r="X143" s="186"/>
      <c r="Y143" s="186"/>
      <c r="Z143" s="186"/>
    </row>
    <row r="144" s="10" customFormat="1" ht="25.5" customHeight="1" spans="1:26">
      <c r="A144" s="1162">
        <v>142</v>
      </c>
      <c r="B144" s="149" t="s">
        <v>7727</v>
      </c>
      <c r="C144" s="1163" t="s">
        <v>7672</v>
      </c>
      <c r="D144" s="52" t="s">
        <v>480</v>
      </c>
      <c r="E144" s="88">
        <v>215200</v>
      </c>
      <c r="F144" s="152" t="s">
        <v>7749</v>
      </c>
      <c r="G144" s="47">
        <v>42538</v>
      </c>
      <c r="H144" s="47">
        <v>42541</v>
      </c>
      <c r="I144" s="891" t="s">
        <v>7674</v>
      </c>
      <c r="J144" s="891" t="s">
        <v>7674</v>
      </c>
      <c r="K144" s="328">
        <v>42550</v>
      </c>
      <c r="L144" s="159" t="s">
        <v>52</v>
      </c>
      <c r="M144" s="189" t="s">
        <v>7750</v>
      </c>
      <c r="N144" s="88" t="s">
        <v>912</v>
      </c>
      <c r="O144" s="323" t="s">
        <v>5701</v>
      </c>
      <c r="P144" s="323">
        <v>42617</v>
      </c>
      <c r="Q144" s="182">
        <v>42617</v>
      </c>
      <c r="R144" s="1330" t="s">
        <v>106</v>
      </c>
      <c r="S144" s="247" t="s">
        <v>1223</v>
      </c>
      <c r="U144" s="186"/>
      <c r="V144" s="186"/>
      <c r="W144" s="186"/>
      <c r="X144" s="186"/>
      <c r="Y144" s="186"/>
      <c r="Z144" s="186"/>
    </row>
    <row r="145" s="22" customFormat="1" ht="24" customHeight="1" spans="1:26">
      <c r="A145" s="1162">
        <v>143</v>
      </c>
      <c r="B145" s="149" t="s">
        <v>7692</v>
      </c>
      <c r="C145" s="322" t="s">
        <v>7668</v>
      </c>
      <c r="D145" s="43" t="s">
        <v>480</v>
      </c>
      <c r="E145" s="43">
        <v>190900</v>
      </c>
      <c r="F145" s="152" t="s">
        <v>7751</v>
      </c>
      <c r="G145" s="59">
        <v>42599</v>
      </c>
      <c r="H145" s="47">
        <v>42604</v>
      </c>
      <c r="I145" s="891" t="s">
        <v>7674</v>
      </c>
      <c r="J145" s="891" t="s">
        <v>7674</v>
      </c>
      <c r="K145" s="360">
        <v>42609</v>
      </c>
      <c r="L145" s="159"/>
      <c r="M145" s="409" t="s">
        <v>7313</v>
      </c>
      <c r="N145" s="410" t="s">
        <v>912</v>
      </c>
      <c r="O145" s="1175" t="s">
        <v>5701</v>
      </c>
      <c r="P145" s="1176">
        <v>42623</v>
      </c>
      <c r="Q145" s="1359">
        <v>42623</v>
      </c>
      <c r="R145" s="1197" t="s">
        <v>106</v>
      </c>
      <c r="S145" s="247" t="s">
        <v>1227</v>
      </c>
      <c r="U145" s="1199"/>
      <c r="V145" s="1199"/>
      <c r="W145" s="1199"/>
      <c r="X145" s="1199"/>
      <c r="Y145" s="1199"/>
      <c r="Z145" s="1199"/>
    </row>
    <row r="146" s="22" customFormat="1" ht="24" customHeight="1" spans="1:26">
      <c r="A146" s="1162">
        <v>144</v>
      </c>
      <c r="B146" s="149" t="s">
        <v>7692</v>
      </c>
      <c r="C146" s="322" t="s">
        <v>7668</v>
      </c>
      <c r="D146" s="43" t="s">
        <v>7417</v>
      </c>
      <c r="E146" s="43">
        <v>190900</v>
      </c>
      <c r="F146" s="382" t="s">
        <v>7752</v>
      </c>
      <c r="G146" s="59">
        <v>42507</v>
      </c>
      <c r="H146" s="47">
        <v>42515</v>
      </c>
      <c r="I146" s="891" t="s">
        <v>7753</v>
      </c>
      <c r="J146" s="891" t="s">
        <v>7753</v>
      </c>
      <c r="K146" s="328">
        <v>42518</v>
      </c>
      <c r="L146" s="159" t="s">
        <v>52</v>
      </c>
      <c r="M146" s="1360" t="s">
        <v>7754</v>
      </c>
      <c r="N146" s="1175" t="s">
        <v>984</v>
      </c>
      <c r="O146" s="1175" t="s">
        <v>641</v>
      </c>
      <c r="P146" s="1176">
        <v>42615</v>
      </c>
      <c r="Q146" s="1177">
        <v>42616</v>
      </c>
      <c r="R146" s="1197" t="s">
        <v>47</v>
      </c>
      <c r="S146" s="247" t="s">
        <v>1227</v>
      </c>
      <c r="U146" s="1199"/>
      <c r="V146" s="1199"/>
      <c r="W146" s="1199"/>
      <c r="X146" s="1199"/>
      <c r="Y146" s="1199"/>
      <c r="Z146" s="1199"/>
    </row>
    <row r="147" s="10" customFormat="1" ht="25.5" customHeight="1" spans="1:26">
      <c r="A147" s="1162">
        <v>145</v>
      </c>
      <c r="B147" s="149" t="s">
        <v>7727</v>
      </c>
      <c r="C147" s="1163" t="s">
        <v>7672</v>
      </c>
      <c r="D147" s="52" t="s">
        <v>480</v>
      </c>
      <c r="E147" s="322">
        <v>215200</v>
      </c>
      <c r="F147" s="152" t="s">
        <v>7755</v>
      </c>
      <c r="G147" s="47">
        <v>42571</v>
      </c>
      <c r="H147" s="47">
        <v>42576</v>
      </c>
      <c r="I147" s="1342" t="s">
        <v>7674</v>
      </c>
      <c r="J147" s="1342" t="s">
        <v>7674</v>
      </c>
      <c r="K147" s="328">
        <v>42579</v>
      </c>
      <c r="L147" s="140"/>
      <c r="M147" s="189" t="s">
        <v>7756</v>
      </c>
      <c r="N147" s="88" t="s">
        <v>6223</v>
      </c>
      <c r="O147" s="323" t="s">
        <v>89</v>
      </c>
      <c r="P147" s="323">
        <v>42622</v>
      </c>
      <c r="Q147" s="182">
        <v>42622</v>
      </c>
      <c r="R147" s="1330" t="s">
        <v>47</v>
      </c>
      <c r="S147" s="247" t="s">
        <v>2050</v>
      </c>
      <c r="U147" s="186"/>
      <c r="V147" s="186"/>
      <c r="W147" s="186"/>
      <c r="X147" s="186"/>
      <c r="Y147" s="186"/>
      <c r="Z147" s="186"/>
    </row>
    <row r="148" s="10" customFormat="1" ht="25.5" customHeight="1" spans="1:26">
      <c r="A148" s="1162">
        <v>146</v>
      </c>
      <c r="B148" s="149" t="s">
        <v>7727</v>
      </c>
      <c r="C148" s="1163" t="s">
        <v>7672</v>
      </c>
      <c r="D148" s="52" t="s">
        <v>480</v>
      </c>
      <c r="E148" s="322">
        <v>215200</v>
      </c>
      <c r="F148" s="152" t="s">
        <v>7757</v>
      </c>
      <c r="G148" s="47">
        <v>42563</v>
      </c>
      <c r="H148" s="47">
        <v>42565</v>
      </c>
      <c r="I148" s="1342" t="s">
        <v>7674</v>
      </c>
      <c r="J148" s="1342" t="s">
        <v>7674</v>
      </c>
      <c r="K148" s="328">
        <v>42579</v>
      </c>
      <c r="L148" s="159"/>
      <c r="M148" s="189" t="s">
        <v>7758</v>
      </c>
      <c r="N148" s="88" t="s">
        <v>45</v>
      </c>
      <c r="O148" s="323" t="s">
        <v>89</v>
      </c>
      <c r="P148" s="323">
        <v>42619</v>
      </c>
      <c r="Q148" s="182">
        <v>42619</v>
      </c>
      <c r="R148" s="1330" t="s">
        <v>47</v>
      </c>
      <c r="S148" s="247" t="s">
        <v>1241</v>
      </c>
      <c r="U148" s="186"/>
      <c r="V148" s="186"/>
      <c r="W148" s="186"/>
      <c r="X148" s="186"/>
      <c r="Y148" s="186"/>
      <c r="Z148" s="186"/>
    </row>
    <row r="149" s="10" customFormat="1" ht="25.5" customHeight="1" spans="1:26">
      <c r="A149" s="1162">
        <v>147</v>
      </c>
      <c r="B149" s="149" t="s">
        <v>7727</v>
      </c>
      <c r="C149" s="1163" t="s">
        <v>7672</v>
      </c>
      <c r="D149" s="52" t="s">
        <v>480</v>
      </c>
      <c r="E149" s="322">
        <v>215200</v>
      </c>
      <c r="F149" s="152" t="s">
        <v>7759</v>
      </c>
      <c r="G149" s="47">
        <v>42598</v>
      </c>
      <c r="H149" s="47">
        <v>42601</v>
      </c>
      <c r="I149" s="1342" t="s">
        <v>7674</v>
      </c>
      <c r="J149" s="1342" t="s">
        <v>7674</v>
      </c>
      <c r="K149" s="328">
        <v>42635</v>
      </c>
      <c r="L149" s="159"/>
      <c r="M149" s="189" t="s">
        <v>7760</v>
      </c>
      <c r="N149" s="88" t="s">
        <v>70</v>
      </c>
      <c r="O149" s="323" t="s">
        <v>84</v>
      </c>
      <c r="P149" s="323">
        <v>42623</v>
      </c>
      <c r="Q149" s="182">
        <v>42623</v>
      </c>
      <c r="R149" s="1330" t="s">
        <v>47</v>
      </c>
      <c r="S149" s="247" t="s">
        <v>5804</v>
      </c>
      <c r="U149" s="186"/>
      <c r="V149" s="186"/>
      <c r="W149" s="186"/>
      <c r="X149" s="186"/>
      <c r="Y149" s="186"/>
      <c r="Z149" s="186"/>
    </row>
    <row r="150" s="10" customFormat="1" ht="25.5" customHeight="1" spans="1:26">
      <c r="A150" s="1162">
        <v>148</v>
      </c>
      <c r="B150" s="149" t="s">
        <v>7761</v>
      </c>
      <c r="C150" s="1163" t="s">
        <v>513</v>
      </c>
      <c r="D150" s="48" t="s">
        <v>480</v>
      </c>
      <c r="E150" s="97">
        <v>231900</v>
      </c>
      <c r="F150" s="151" t="s">
        <v>7762</v>
      </c>
      <c r="G150" s="64">
        <v>42626</v>
      </c>
      <c r="H150" s="44">
        <v>42629</v>
      </c>
      <c r="I150" s="891" t="s">
        <v>7674</v>
      </c>
      <c r="J150" s="891" t="s">
        <v>7674</v>
      </c>
      <c r="K150" s="326">
        <v>42635</v>
      </c>
      <c r="L150" s="159"/>
      <c r="M150" s="97" t="s">
        <v>7763</v>
      </c>
      <c r="N150" s="97" t="s">
        <v>912</v>
      </c>
      <c r="O150" s="97" t="s">
        <v>5701</v>
      </c>
      <c r="P150" s="310">
        <v>42630</v>
      </c>
      <c r="Q150" s="176">
        <v>42630</v>
      </c>
      <c r="R150" s="1150" t="s">
        <v>47</v>
      </c>
      <c r="S150" s="246" t="s">
        <v>6605</v>
      </c>
      <c r="U150" s="186"/>
      <c r="V150" s="186"/>
      <c r="W150" s="186"/>
      <c r="X150" s="186"/>
      <c r="Y150" s="186"/>
      <c r="Z150" s="186"/>
    </row>
    <row r="151" s="10" customFormat="1" ht="25.5" customHeight="1" spans="1:26">
      <c r="A151" s="1162">
        <v>149</v>
      </c>
      <c r="B151" s="149" t="s">
        <v>7716</v>
      </c>
      <c r="C151" s="1163" t="s">
        <v>513</v>
      </c>
      <c r="D151" s="52" t="s">
        <v>480</v>
      </c>
      <c r="E151" s="88">
        <v>231900</v>
      </c>
      <c r="F151" s="152" t="s">
        <v>7764</v>
      </c>
      <c r="G151" s="47">
        <v>42598</v>
      </c>
      <c r="H151" s="47">
        <v>42604</v>
      </c>
      <c r="I151" s="891" t="s">
        <v>7674</v>
      </c>
      <c r="J151" s="891" t="s">
        <v>7674</v>
      </c>
      <c r="K151" s="328">
        <v>42636</v>
      </c>
      <c r="L151" s="159"/>
      <c r="M151" s="88" t="s">
        <v>7765</v>
      </c>
      <c r="N151" s="88" t="s">
        <v>698</v>
      </c>
      <c r="O151" s="88" t="s">
        <v>84</v>
      </c>
      <c r="P151" s="323">
        <v>42630</v>
      </c>
      <c r="Q151" s="182">
        <v>42630</v>
      </c>
      <c r="R151" s="1330" t="s">
        <v>47</v>
      </c>
      <c r="S151" s="247" t="s">
        <v>5804</v>
      </c>
      <c r="U151" s="186"/>
      <c r="V151" s="186"/>
      <c r="W151" s="186"/>
      <c r="X151" s="186"/>
      <c r="Y151" s="186"/>
      <c r="Z151" s="186"/>
    </row>
    <row r="152" s="22" customFormat="1" ht="24" customHeight="1" spans="1:26">
      <c r="A152" s="1162">
        <v>150</v>
      </c>
      <c r="B152" s="149" t="s">
        <v>7692</v>
      </c>
      <c r="C152" s="322" t="s">
        <v>7668</v>
      </c>
      <c r="D152" s="43" t="s">
        <v>608</v>
      </c>
      <c r="E152" s="43">
        <v>190900</v>
      </c>
      <c r="F152" s="152" t="s">
        <v>7766</v>
      </c>
      <c r="G152" s="59">
        <v>42598</v>
      </c>
      <c r="H152" s="47">
        <v>42601</v>
      </c>
      <c r="I152" s="891" t="s">
        <v>7674</v>
      </c>
      <c r="J152" s="891" t="s">
        <v>7674</v>
      </c>
      <c r="K152" s="360">
        <v>42609</v>
      </c>
      <c r="L152" s="159"/>
      <c r="M152" s="409" t="s">
        <v>7767</v>
      </c>
      <c r="N152" s="410" t="s">
        <v>1220</v>
      </c>
      <c r="O152" s="1175" t="s">
        <v>641</v>
      </c>
      <c r="P152" s="1176">
        <v>42623</v>
      </c>
      <c r="Q152" s="1177">
        <v>42623</v>
      </c>
      <c r="R152" s="1197" t="s">
        <v>106</v>
      </c>
      <c r="S152" s="247" t="s">
        <v>3057</v>
      </c>
      <c r="U152" s="1199"/>
      <c r="V152" s="1199"/>
      <c r="W152" s="1199"/>
      <c r="X152" s="1199"/>
      <c r="Y152" s="1199"/>
      <c r="Z152" s="1199"/>
    </row>
    <row r="153" s="10" customFormat="1" ht="25.5" customHeight="1" spans="1:26">
      <c r="A153" s="1162">
        <v>151</v>
      </c>
      <c r="B153" s="149" t="s">
        <v>7768</v>
      </c>
      <c r="C153" s="1163" t="s">
        <v>7672</v>
      </c>
      <c r="D153" s="52" t="s">
        <v>608</v>
      </c>
      <c r="E153" s="88">
        <v>215200</v>
      </c>
      <c r="F153" s="152" t="s">
        <v>7769</v>
      </c>
      <c r="G153" s="47">
        <v>42598</v>
      </c>
      <c r="H153" s="47">
        <v>42601</v>
      </c>
      <c r="I153" s="1342" t="s">
        <v>7674</v>
      </c>
      <c r="J153" s="1342" t="s">
        <v>7674</v>
      </c>
      <c r="K153" s="360">
        <v>42636</v>
      </c>
      <c r="L153" s="159"/>
      <c r="M153" s="88" t="s">
        <v>7770</v>
      </c>
      <c r="N153" s="88" t="s">
        <v>1220</v>
      </c>
      <c r="O153" s="322" t="s">
        <v>641</v>
      </c>
      <c r="P153" s="323">
        <v>42628</v>
      </c>
      <c r="Q153" s="182">
        <v>42628</v>
      </c>
      <c r="R153" s="1330" t="s">
        <v>47</v>
      </c>
      <c r="S153" s="247" t="s">
        <v>1254</v>
      </c>
      <c r="U153" s="186"/>
      <c r="V153" s="186"/>
      <c r="W153" s="186"/>
      <c r="X153" s="186"/>
      <c r="Y153" s="186"/>
      <c r="Z153" s="186"/>
    </row>
    <row r="154" s="10" customFormat="1" ht="25.5" customHeight="1" spans="1:26">
      <c r="A154" s="1162">
        <v>152</v>
      </c>
      <c r="B154" s="149" t="s">
        <v>7761</v>
      </c>
      <c r="C154" s="1163" t="s">
        <v>513</v>
      </c>
      <c r="D154" s="52" t="s">
        <v>7417</v>
      </c>
      <c r="E154" s="88">
        <v>231900</v>
      </c>
      <c r="F154" s="152" t="s">
        <v>7771</v>
      </c>
      <c r="G154" s="47">
        <v>42598</v>
      </c>
      <c r="H154" s="47">
        <v>42601</v>
      </c>
      <c r="I154" s="1342" t="s">
        <v>7674</v>
      </c>
      <c r="J154" s="1342" t="s">
        <v>7674</v>
      </c>
      <c r="K154" s="328">
        <v>42636</v>
      </c>
      <c r="L154" s="159"/>
      <c r="M154" s="88" t="s">
        <v>7772</v>
      </c>
      <c r="N154" s="88" t="s">
        <v>6329</v>
      </c>
      <c r="O154" s="88" t="s">
        <v>641</v>
      </c>
      <c r="P154" s="323">
        <v>42629</v>
      </c>
      <c r="Q154" s="182">
        <v>42629</v>
      </c>
      <c r="R154" s="1330" t="s">
        <v>47</v>
      </c>
      <c r="S154" s="247" t="s">
        <v>1263</v>
      </c>
      <c r="U154" s="186"/>
      <c r="V154" s="186"/>
      <c r="W154" s="186"/>
      <c r="X154" s="186"/>
      <c r="Y154" s="186"/>
      <c r="Z154" s="186"/>
    </row>
    <row r="155" s="22" customFormat="1" ht="24" customHeight="1" spans="1:26">
      <c r="A155" s="1162">
        <v>153</v>
      </c>
      <c r="B155" s="149" t="s">
        <v>7692</v>
      </c>
      <c r="C155" s="322" t="s">
        <v>7668</v>
      </c>
      <c r="D155" s="43" t="s">
        <v>7417</v>
      </c>
      <c r="E155" s="43">
        <v>190900</v>
      </c>
      <c r="F155" s="152" t="s">
        <v>7773</v>
      </c>
      <c r="G155" s="59">
        <v>42631</v>
      </c>
      <c r="H155" s="47">
        <v>42634</v>
      </c>
      <c r="I155" s="891" t="s">
        <v>7674</v>
      </c>
      <c r="J155" s="891" t="s">
        <v>7674</v>
      </c>
      <c r="K155" s="360">
        <v>42660</v>
      </c>
      <c r="L155" s="159"/>
      <c r="M155" s="409" t="s">
        <v>7774</v>
      </c>
      <c r="N155" s="410" t="s">
        <v>114</v>
      </c>
      <c r="O155" s="1175" t="s">
        <v>59</v>
      </c>
      <c r="P155" s="1176">
        <v>42645</v>
      </c>
      <c r="Q155" s="1177">
        <v>42646</v>
      </c>
      <c r="R155" s="1197" t="s">
        <v>47</v>
      </c>
      <c r="S155" s="247" t="s">
        <v>3118</v>
      </c>
      <c r="U155" s="1199"/>
      <c r="V155" s="1199"/>
      <c r="W155" s="1199"/>
      <c r="X155" s="1199"/>
      <c r="Y155" s="1199"/>
      <c r="Z155" s="1199"/>
    </row>
    <row r="156" s="10" customFormat="1" ht="24" customHeight="1" spans="1:26">
      <c r="A156" s="1162">
        <v>154</v>
      </c>
      <c r="B156" s="149" t="s">
        <v>7775</v>
      </c>
      <c r="C156" s="322" t="s">
        <v>7668</v>
      </c>
      <c r="D156" s="43" t="s">
        <v>480</v>
      </c>
      <c r="E156" s="43">
        <v>190900</v>
      </c>
      <c r="F156" s="152" t="s">
        <v>7776</v>
      </c>
      <c r="G156" s="59">
        <v>42636</v>
      </c>
      <c r="H156" s="47">
        <v>42640</v>
      </c>
      <c r="I156" s="891" t="s">
        <v>7674</v>
      </c>
      <c r="J156" s="891" t="s">
        <v>7674</v>
      </c>
      <c r="K156" s="360">
        <v>42660</v>
      </c>
      <c r="L156" s="159"/>
      <c r="M156" s="88" t="s">
        <v>7777</v>
      </c>
      <c r="N156" s="88" t="s">
        <v>1630</v>
      </c>
      <c r="O156" s="409" t="s">
        <v>744</v>
      </c>
      <c r="P156" s="1169">
        <v>42630</v>
      </c>
      <c r="Q156" s="1169">
        <v>42639</v>
      </c>
      <c r="R156" s="409" t="s">
        <v>106</v>
      </c>
      <c r="S156" s="246" t="s">
        <v>2117</v>
      </c>
      <c r="U156" s="186"/>
      <c r="V156" s="186"/>
      <c r="W156" s="186"/>
      <c r="X156" s="186"/>
      <c r="Y156" s="186"/>
      <c r="Z156" s="186"/>
    </row>
    <row r="157" s="10" customFormat="1" ht="25.5" customHeight="1" spans="1:26">
      <c r="A157" s="1162">
        <v>155</v>
      </c>
      <c r="B157" s="149" t="s">
        <v>7727</v>
      </c>
      <c r="C157" s="1163" t="s">
        <v>7672</v>
      </c>
      <c r="D157" s="52" t="s">
        <v>608</v>
      </c>
      <c r="E157" s="322">
        <v>215200</v>
      </c>
      <c r="F157" s="152" t="s">
        <v>7778</v>
      </c>
      <c r="G157" s="47">
        <v>42631</v>
      </c>
      <c r="H157" s="47">
        <v>42634</v>
      </c>
      <c r="I157" s="1342" t="s">
        <v>7779</v>
      </c>
      <c r="J157" s="1342" t="s">
        <v>7779</v>
      </c>
      <c r="K157" s="360">
        <v>42665</v>
      </c>
      <c r="L157" s="140"/>
      <c r="M157" s="88" t="s">
        <v>7780</v>
      </c>
      <c r="N157" s="88" t="s">
        <v>7781</v>
      </c>
      <c r="O157" s="322" t="s">
        <v>744</v>
      </c>
      <c r="P157" s="323">
        <v>42656</v>
      </c>
      <c r="Q157" s="182">
        <v>42657</v>
      </c>
      <c r="R157" s="1330" t="s">
        <v>106</v>
      </c>
      <c r="S157" s="10" t="s">
        <v>2146</v>
      </c>
      <c r="T157" s="247" t="s">
        <v>7782</v>
      </c>
      <c r="U157" s="186"/>
      <c r="V157" s="186"/>
      <c r="W157" s="186"/>
      <c r="X157" s="186"/>
      <c r="Y157" s="186"/>
      <c r="Z157" s="186"/>
    </row>
    <row r="158" s="10" customFormat="1" ht="25.5" customHeight="1" spans="1:26">
      <c r="A158" s="1162">
        <v>156</v>
      </c>
      <c r="B158" s="149" t="s">
        <v>7727</v>
      </c>
      <c r="C158" s="1163" t="s">
        <v>7672</v>
      </c>
      <c r="D158" s="52" t="s">
        <v>480</v>
      </c>
      <c r="E158" s="322">
        <v>215200</v>
      </c>
      <c r="F158" s="152" t="s">
        <v>7783</v>
      </c>
      <c r="G158" s="59">
        <v>42636</v>
      </c>
      <c r="H158" s="47">
        <v>42640</v>
      </c>
      <c r="I158" s="1342" t="s">
        <v>7784</v>
      </c>
      <c r="J158" s="1342" t="s">
        <v>7784</v>
      </c>
      <c r="K158" s="328">
        <v>42665</v>
      </c>
      <c r="L158" s="140"/>
      <c r="M158" s="88" t="s">
        <v>7785</v>
      </c>
      <c r="N158" s="88" t="s">
        <v>114</v>
      </c>
      <c r="O158" s="409" t="s">
        <v>59</v>
      </c>
      <c r="P158" s="1169">
        <v>42655</v>
      </c>
      <c r="Q158" s="1169">
        <v>42655</v>
      </c>
      <c r="R158" s="409" t="s">
        <v>47</v>
      </c>
      <c r="S158" s="246" t="s">
        <v>2146</v>
      </c>
      <c r="U158" s="186"/>
      <c r="V158" s="186"/>
      <c r="W158" s="186"/>
      <c r="X158" s="186"/>
      <c r="Y158" s="186"/>
      <c r="Z158" s="186"/>
    </row>
    <row r="159" s="10" customFormat="1" ht="24" customHeight="1" spans="1:26">
      <c r="A159" s="1162">
        <v>157</v>
      </c>
      <c r="B159" s="149" t="s">
        <v>7775</v>
      </c>
      <c r="C159" s="322" t="s">
        <v>7668</v>
      </c>
      <c r="D159" s="43" t="s">
        <v>480</v>
      </c>
      <c r="E159" s="43">
        <v>190900</v>
      </c>
      <c r="F159" s="152" t="s">
        <v>7786</v>
      </c>
      <c r="G159" s="59">
        <v>42634</v>
      </c>
      <c r="H159" s="47">
        <v>42636</v>
      </c>
      <c r="I159" s="891" t="s">
        <v>7674</v>
      </c>
      <c r="J159" s="891" t="s">
        <v>7674</v>
      </c>
      <c r="K159" s="314">
        <v>42640</v>
      </c>
      <c r="L159" s="159"/>
      <c r="M159" s="88" t="s">
        <v>7787</v>
      </c>
      <c r="N159" s="88" t="s">
        <v>70</v>
      </c>
      <c r="O159" s="409" t="s">
        <v>59</v>
      </c>
      <c r="P159" s="1169">
        <v>42652</v>
      </c>
      <c r="Q159" s="1169">
        <v>42652</v>
      </c>
      <c r="R159" s="409" t="s">
        <v>47</v>
      </c>
      <c r="S159" s="246" t="s">
        <v>5442</v>
      </c>
      <c r="U159" s="186"/>
      <c r="V159" s="186"/>
      <c r="W159" s="186"/>
      <c r="X159" s="186"/>
      <c r="Y159" s="186"/>
      <c r="Z159" s="186"/>
    </row>
    <row r="160" s="10" customFormat="1" ht="25.5" customHeight="1" spans="1:26">
      <c r="A160" s="1162">
        <v>158</v>
      </c>
      <c r="B160" s="149" t="s">
        <v>7768</v>
      </c>
      <c r="C160" s="1163" t="s">
        <v>7672</v>
      </c>
      <c r="D160" s="52" t="s">
        <v>608</v>
      </c>
      <c r="E160" s="322">
        <v>215200</v>
      </c>
      <c r="F160" s="152" t="s">
        <v>7788</v>
      </c>
      <c r="G160" s="47">
        <v>42631</v>
      </c>
      <c r="H160" s="47">
        <v>42634</v>
      </c>
      <c r="I160" s="1342" t="s">
        <v>7779</v>
      </c>
      <c r="J160" s="1342" t="s">
        <v>7779</v>
      </c>
      <c r="K160" s="360">
        <v>42665</v>
      </c>
      <c r="L160" s="159"/>
      <c r="M160" s="88" t="s">
        <v>7789</v>
      </c>
      <c r="N160" s="88" t="s">
        <v>695</v>
      </c>
      <c r="O160" s="322" t="s">
        <v>84</v>
      </c>
      <c r="P160" s="323">
        <v>42659</v>
      </c>
      <c r="Q160" s="182">
        <v>42659</v>
      </c>
      <c r="R160" s="1330" t="s">
        <v>47</v>
      </c>
      <c r="S160" s="247" t="s">
        <v>5442</v>
      </c>
      <c r="U160" s="186"/>
      <c r="V160" s="186"/>
      <c r="W160" s="186"/>
      <c r="X160" s="186"/>
      <c r="Y160" s="186"/>
      <c r="Z160" s="186"/>
    </row>
    <row r="161" s="10" customFormat="1" ht="25.5" customHeight="1" spans="1:26">
      <c r="A161" s="1162">
        <v>159</v>
      </c>
      <c r="B161" s="149" t="s">
        <v>7727</v>
      </c>
      <c r="C161" s="1163" t="s">
        <v>7672</v>
      </c>
      <c r="D161" s="52" t="s">
        <v>7417</v>
      </c>
      <c r="E161" s="88">
        <v>215200</v>
      </c>
      <c r="F161" s="152" t="s">
        <v>7790</v>
      </c>
      <c r="G161" s="47">
        <v>42606</v>
      </c>
      <c r="H161" s="47">
        <v>42611</v>
      </c>
      <c r="I161" s="891" t="s">
        <v>7674</v>
      </c>
      <c r="J161" s="891" t="s">
        <v>7674</v>
      </c>
      <c r="K161" s="360">
        <v>42609</v>
      </c>
      <c r="L161" s="159"/>
      <c r="M161" s="88" t="s">
        <v>7791</v>
      </c>
      <c r="N161" s="88" t="s">
        <v>114</v>
      </c>
      <c r="O161" s="88" t="s">
        <v>59</v>
      </c>
      <c r="P161" s="323">
        <v>42652</v>
      </c>
      <c r="Q161" s="182">
        <v>42652</v>
      </c>
      <c r="R161" s="1330" t="s">
        <v>106</v>
      </c>
      <c r="S161" s="247" t="s">
        <v>2157</v>
      </c>
      <c r="U161" s="186"/>
      <c r="V161" s="186"/>
      <c r="W161" s="186"/>
      <c r="X161" s="186"/>
      <c r="Y161" s="186"/>
      <c r="Z161" s="186"/>
    </row>
    <row r="162" s="10" customFormat="1" ht="25.5" customHeight="1" spans="1:26">
      <c r="A162" s="1162">
        <v>160</v>
      </c>
      <c r="B162" s="149" t="s">
        <v>7768</v>
      </c>
      <c r="C162" s="1163" t="s">
        <v>7672</v>
      </c>
      <c r="D162" s="48" t="s">
        <v>480</v>
      </c>
      <c r="E162" s="322">
        <v>215200</v>
      </c>
      <c r="F162" s="151" t="s">
        <v>7792</v>
      </c>
      <c r="G162" s="64">
        <v>42626</v>
      </c>
      <c r="H162" s="44">
        <v>42629</v>
      </c>
      <c r="I162" s="891" t="s">
        <v>7793</v>
      </c>
      <c r="J162" s="891" t="s">
        <v>7793</v>
      </c>
      <c r="K162" s="360">
        <v>42665</v>
      </c>
      <c r="L162" s="159"/>
      <c r="M162" s="189" t="s">
        <v>7794</v>
      </c>
      <c r="N162" s="88" t="s">
        <v>916</v>
      </c>
      <c r="O162" s="323" t="s">
        <v>5701</v>
      </c>
      <c r="P162" s="323">
        <v>42660</v>
      </c>
      <c r="Q162" s="182">
        <v>42661</v>
      </c>
      <c r="R162" s="1330" t="s">
        <v>47</v>
      </c>
      <c r="S162" s="247" t="s">
        <v>5854</v>
      </c>
      <c r="T162" s="12"/>
      <c r="U162" s="191"/>
      <c r="V162" s="191"/>
      <c r="W162" s="186"/>
      <c r="X162" s="186"/>
      <c r="Y162" s="186"/>
      <c r="Z162" s="186"/>
    </row>
    <row r="163" s="10" customFormat="1" ht="25.5" customHeight="1" spans="1:26">
      <c r="A163" s="1162">
        <v>161</v>
      </c>
      <c r="B163" s="149" t="s">
        <v>7768</v>
      </c>
      <c r="C163" s="1163" t="s">
        <v>7672</v>
      </c>
      <c r="D163" s="52" t="s">
        <v>480</v>
      </c>
      <c r="E163" s="322">
        <v>215200</v>
      </c>
      <c r="F163" s="152" t="s">
        <v>7795</v>
      </c>
      <c r="G163" s="47">
        <v>42662</v>
      </c>
      <c r="H163" s="47">
        <v>42667</v>
      </c>
      <c r="I163" s="1342" t="s">
        <v>7674</v>
      </c>
      <c r="J163" s="1342" t="s">
        <v>7674</v>
      </c>
      <c r="K163" s="326">
        <v>42692</v>
      </c>
      <c r="L163" s="140"/>
      <c r="M163" s="189" t="s">
        <v>7796</v>
      </c>
      <c r="N163" s="88" t="s">
        <v>662</v>
      </c>
      <c r="O163" s="323" t="s">
        <v>59</v>
      </c>
      <c r="P163" s="323">
        <v>42667</v>
      </c>
      <c r="Q163" s="182">
        <v>42667</v>
      </c>
      <c r="R163" s="1330" t="s">
        <v>106</v>
      </c>
      <c r="S163" s="247" t="s">
        <v>1317</v>
      </c>
      <c r="T163" s="12"/>
      <c r="U163" s="191"/>
      <c r="V163" s="191"/>
      <c r="W163" s="186"/>
      <c r="X163" s="186"/>
      <c r="Y163" s="186"/>
      <c r="Z163" s="186"/>
    </row>
    <row r="164" s="10" customFormat="1" ht="25.5" customHeight="1" spans="1:26">
      <c r="A164" s="1162">
        <v>162</v>
      </c>
      <c r="B164" s="149"/>
      <c r="C164" s="1163" t="s">
        <v>7672</v>
      </c>
      <c r="D164" s="52" t="s">
        <v>480</v>
      </c>
      <c r="E164" s="322">
        <v>215200</v>
      </c>
      <c r="F164" s="152" t="s">
        <v>7797</v>
      </c>
      <c r="G164" s="47">
        <v>42662</v>
      </c>
      <c r="H164" s="47">
        <v>42667</v>
      </c>
      <c r="I164" s="1342" t="s">
        <v>7674</v>
      </c>
      <c r="J164" s="1342" t="s">
        <v>7674</v>
      </c>
      <c r="K164" s="360">
        <v>42671</v>
      </c>
      <c r="L164" s="140"/>
      <c r="M164" s="189" t="s">
        <v>7798</v>
      </c>
      <c r="N164" s="88" t="s">
        <v>662</v>
      </c>
      <c r="O164" s="323" t="s">
        <v>59</v>
      </c>
      <c r="P164" s="323">
        <v>42668</v>
      </c>
      <c r="Q164" s="182">
        <v>42668</v>
      </c>
      <c r="R164" s="1330" t="s">
        <v>106</v>
      </c>
      <c r="S164" s="247" t="s">
        <v>1317</v>
      </c>
      <c r="U164" s="186"/>
      <c r="V164" s="186"/>
      <c r="W164" s="186"/>
      <c r="X164" s="186"/>
      <c r="Y164" s="186"/>
      <c r="Z164" s="186"/>
    </row>
    <row r="165" s="10" customFormat="1" ht="25.5" customHeight="1" spans="1:26">
      <c r="A165" s="1162">
        <v>163</v>
      </c>
      <c r="B165" s="149" t="s">
        <v>7761</v>
      </c>
      <c r="C165" s="1163" t="s">
        <v>513</v>
      </c>
      <c r="D165" s="52" t="s">
        <v>613</v>
      </c>
      <c r="E165" s="88">
        <v>231900</v>
      </c>
      <c r="F165" s="152" t="s">
        <v>7799</v>
      </c>
      <c r="G165" s="47">
        <v>42662</v>
      </c>
      <c r="H165" s="47">
        <v>42669</v>
      </c>
      <c r="I165" s="1342" t="s">
        <v>7674</v>
      </c>
      <c r="J165" s="1342" t="s">
        <v>7674</v>
      </c>
      <c r="K165" s="360">
        <v>42671</v>
      </c>
      <c r="M165" s="88" t="s">
        <v>7800</v>
      </c>
      <c r="N165" s="88" t="s">
        <v>70</v>
      </c>
      <c r="O165" s="322" t="s">
        <v>59</v>
      </c>
      <c r="P165" s="323">
        <v>42665</v>
      </c>
      <c r="Q165" s="182">
        <v>42667</v>
      </c>
      <c r="R165" s="1330" t="s">
        <v>47</v>
      </c>
      <c r="S165" s="247" t="s">
        <v>1314</v>
      </c>
      <c r="U165" s="186"/>
      <c r="V165" s="186"/>
      <c r="W165" s="186"/>
      <c r="X165" s="186"/>
      <c r="Y165" s="186"/>
      <c r="Z165" s="186"/>
    </row>
    <row r="166" s="10" customFormat="1" ht="25.5" customHeight="1" spans="1:26">
      <c r="A166" s="1162">
        <v>164</v>
      </c>
      <c r="B166" s="149" t="s">
        <v>7727</v>
      </c>
      <c r="C166" s="1163" t="s">
        <v>7672</v>
      </c>
      <c r="D166" s="52" t="s">
        <v>7417</v>
      </c>
      <c r="E166" s="322">
        <v>215200</v>
      </c>
      <c r="F166" s="152" t="s">
        <v>7801</v>
      </c>
      <c r="G166" s="47">
        <v>42662</v>
      </c>
      <c r="H166" s="47">
        <v>42667</v>
      </c>
      <c r="I166" s="891" t="s">
        <v>7674</v>
      </c>
      <c r="J166" s="891" t="s">
        <v>7674</v>
      </c>
      <c r="K166" s="360">
        <v>42671</v>
      </c>
      <c r="L166" s="140"/>
      <c r="M166" s="88" t="s">
        <v>7802</v>
      </c>
      <c r="N166" s="88" t="s">
        <v>6276</v>
      </c>
      <c r="O166" s="88" t="s">
        <v>89</v>
      </c>
      <c r="P166" s="323">
        <v>42666</v>
      </c>
      <c r="Q166" s="182">
        <v>42667</v>
      </c>
      <c r="R166" s="1330" t="s">
        <v>47</v>
      </c>
      <c r="S166" s="247" t="s">
        <v>1317</v>
      </c>
      <c r="U166" s="186"/>
      <c r="V166" s="186"/>
      <c r="W166" s="186"/>
      <c r="X166" s="186"/>
      <c r="Y166" s="186"/>
      <c r="Z166" s="186"/>
    </row>
    <row r="167" s="10" customFormat="1" ht="25.5" customHeight="1" spans="1:26">
      <c r="A167" s="1162">
        <v>165</v>
      </c>
      <c r="B167" s="149" t="s">
        <v>7761</v>
      </c>
      <c r="C167" s="1163" t="s">
        <v>513</v>
      </c>
      <c r="D167" s="52" t="s">
        <v>7589</v>
      </c>
      <c r="E167" s="88">
        <v>231900</v>
      </c>
      <c r="F167" s="152" t="s">
        <v>7803</v>
      </c>
      <c r="G167" s="47">
        <v>42598</v>
      </c>
      <c r="H167" s="47">
        <v>42604</v>
      </c>
      <c r="I167" s="891" t="s">
        <v>7674</v>
      </c>
      <c r="J167" s="891" t="s">
        <v>7674</v>
      </c>
      <c r="K167" s="328">
        <v>42697</v>
      </c>
      <c r="L167" s="159"/>
      <c r="M167" s="88" t="s">
        <v>7804</v>
      </c>
      <c r="N167" s="88" t="s">
        <v>45</v>
      </c>
      <c r="O167" s="322" t="s">
        <v>89</v>
      </c>
      <c r="P167" s="323">
        <v>42668</v>
      </c>
      <c r="Q167" s="182">
        <v>42668</v>
      </c>
      <c r="R167" s="1330" t="s">
        <v>47</v>
      </c>
      <c r="S167" s="247" t="s">
        <v>1317</v>
      </c>
      <c r="U167" s="186"/>
      <c r="V167" s="186"/>
      <c r="W167" s="186"/>
      <c r="X167" s="186"/>
      <c r="Y167" s="186"/>
      <c r="Z167" s="186"/>
    </row>
    <row r="168" s="10" customFormat="1" ht="24" customHeight="1" spans="1:26">
      <c r="A168" s="1162">
        <v>166</v>
      </c>
      <c r="B168" s="149" t="s">
        <v>7775</v>
      </c>
      <c r="C168" s="322" t="s">
        <v>7668</v>
      </c>
      <c r="D168" s="55" t="s">
        <v>480</v>
      </c>
      <c r="E168" s="55">
        <v>190900</v>
      </c>
      <c r="F168" s="151" t="s">
        <v>7805</v>
      </c>
      <c r="G168" s="64">
        <v>42626</v>
      </c>
      <c r="H168" s="44">
        <v>42629</v>
      </c>
      <c r="I168" s="891" t="s">
        <v>7674</v>
      </c>
      <c r="J168" s="891" t="s">
        <v>7674</v>
      </c>
      <c r="K168" s="314">
        <v>42636</v>
      </c>
      <c r="L168" s="159"/>
      <c r="M168" s="88" t="s">
        <v>7806</v>
      </c>
      <c r="N168" s="88" t="s">
        <v>70</v>
      </c>
      <c r="O168" s="409" t="s">
        <v>59</v>
      </c>
      <c r="P168" s="1169">
        <v>42673</v>
      </c>
      <c r="Q168" s="1169">
        <v>42673</v>
      </c>
      <c r="R168" s="1330" t="s">
        <v>106</v>
      </c>
      <c r="S168" s="246" t="s">
        <v>7570</v>
      </c>
      <c r="U168" s="186"/>
      <c r="V168" s="186"/>
      <c r="W168" s="186"/>
      <c r="X168" s="186"/>
      <c r="Y168" s="186"/>
      <c r="Z168" s="186"/>
    </row>
    <row r="169" s="10" customFormat="1" ht="25.5" customHeight="1" spans="1:26">
      <c r="A169" s="1162">
        <v>167</v>
      </c>
      <c r="B169" s="149" t="s">
        <v>7761</v>
      </c>
      <c r="C169" s="1163" t="s">
        <v>513</v>
      </c>
      <c r="D169" s="52" t="s">
        <v>613</v>
      </c>
      <c r="E169" s="88">
        <v>231900</v>
      </c>
      <c r="F169" s="152" t="s">
        <v>7807</v>
      </c>
      <c r="G169" s="47">
        <v>42664</v>
      </c>
      <c r="H169" s="47">
        <v>42676</v>
      </c>
      <c r="I169" s="891" t="s">
        <v>7674</v>
      </c>
      <c r="J169" s="891" t="s">
        <v>7674</v>
      </c>
      <c r="K169" s="328">
        <v>42697</v>
      </c>
      <c r="L169" s="159"/>
      <c r="M169" s="88" t="s">
        <v>7808</v>
      </c>
      <c r="N169" s="88" t="s">
        <v>698</v>
      </c>
      <c r="O169" s="322" t="s">
        <v>84</v>
      </c>
      <c r="P169" s="323">
        <v>42667</v>
      </c>
      <c r="Q169" s="182">
        <v>42667</v>
      </c>
      <c r="R169" s="1330" t="s">
        <v>47</v>
      </c>
      <c r="S169" s="247" t="s">
        <v>7809</v>
      </c>
      <c r="U169" s="186"/>
      <c r="V169" s="186"/>
      <c r="W169" s="186"/>
      <c r="X169" s="186"/>
      <c r="Y169" s="186"/>
      <c r="Z169" s="186"/>
    </row>
    <row r="170" s="10" customFormat="1" ht="25.5" customHeight="1" spans="1:26">
      <c r="A170" s="1162">
        <v>168</v>
      </c>
      <c r="B170" s="149" t="s">
        <v>7727</v>
      </c>
      <c r="C170" s="1163" t="s">
        <v>7672</v>
      </c>
      <c r="D170" s="52" t="s">
        <v>480</v>
      </c>
      <c r="E170" s="322">
        <v>215200</v>
      </c>
      <c r="F170" s="152" t="s">
        <v>7810</v>
      </c>
      <c r="G170" s="47">
        <v>42598</v>
      </c>
      <c r="H170" s="47">
        <v>42601</v>
      </c>
      <c r="I170" s="1342" t="s">
        <v>7793</v>
      </c>
      <c r="J170" s="1342" t="s">
        <v>7793</v>
      </c>
      <c r="K170" s="360">
        <v>42665</v>
      </c>
      <c r="L170" s="159"/>
      <c r="M170" s="189" t="s">
        <v>7811</v>
      </c>
      <c r="N170" s="88" t="s">
        <v>653</v>
      </c>
      <c r="O170" s="323" t="s">
        <v>84</v>
      </c>
      <c r="P170" s="323">
        <v>42648</v>
      </c>
      <c r="Q170" s="182">
        <v>42648</v>
      </c>
      <c r="R170" s="1330" t="s">
        <v>47</v>
      </c>
      <c r="S170" s="247" t="s">
        <v>3396</v>
      </c>
      <c r="T170" s="12"/>
      <c r="U170" s="191"/>
      <c r="V170" s="191"/>
      <c r="W170" s="186"/>
      <c r="X170" s="186"/>
      <c r="Y170" s="186"/>
      <c r="Z170" s="186"/>
    </row>
    <row r="171" s="10" customFormat="1" ht="24" customHeight="1" spans="1:26">
      <c r="A171" s="1162">
        <v>169</v>
      </c>
      <c r="B171" s="149" t="s">
        <v>7775</v>
      </c>
      <c r="C171" s="322" t="s">
        <v>7668</v>
      </c>
      <c r="D171" s="43" t="s">
        <v>480</v>
      </c>
      <c r="E171" s="43">
        <v>190900</v>
      </c>
      <c r="F171" s="152" t="s">
        <v>7812</v>
      </c>
      <c r="G171" s="59">
        <v>42644</v>
      </c>
      <c r="H171" s="47">
        <v>42651</v>
      </c>
      <c r="I171" s="1342" t="s">
        <v>7674</v>
      </c>
      <c r="J171" s="1342" t="s">
        <v>7674</v>
      </c>
      <c r="K171" s="328">
        <v>42697</v>
      </c>
      <c r="L171" s="159"/>
      <c r="M171" s="88" t="s">
        <v>7813</v>
      </c>
      <c r="N171" s="97" t="s">
        <v>736</v>
      </c>
      <c r="O171" s="97" t="s">
        <v>89</v>
      </c>
      <c r="P171" s="158">
        <v>42677</v>
      </c>
      <c r="Q171" s="158">
        <v>42678</v>
      </c>
      <c r="R171" s="97" t="s">
        <v>47</v>
      </c>
      <c r="S171" s="246" t="s">
        <v>7814</v>
      </c>
      <c r="U171" s="186"/>
      <c r="V171" s="186"/>
      <c r="W171" s="186"/>
      <c r="X171" s="186"/>
      <c r="Y171" s="186"/>
      <c r="Z171" s="186"/>
    </row>
    <row r="172" s="10" customFormat="1" ht="25.5" customHeight="1" spans="1:26">
      <c r="A172" s="1162">
        <v>170</v>
      </c>
      <c r="B172" s="149" t="s">
        <v>7815</v>
      </c>
      <c r="C172" s="1163" t="s">
        <v>7816</v>
      </c>
      <c r="D172" s="52" t="s">
        <v>480</v>
      </c>
      <c r="E172" s="322">
        <v>242800</v>
      </c>
      <c r="F172" s="382" t="s">
        <v>7817</v>
      </c>
      <c r="G172" s="47">
        <v>42571</v>
      </c>
      <c r="H172" s="47">
        <v>42576</v>
      </c>
      <c r="I172" s="1342" t="s">
        <v>7674</v>
      </c>
      <c r="J172" s="1342" t="s">
        <v>7674</v>
      </c>
      <c r="K172" s="328">
        <v>42697</v>
      </c>
      <c r="L172" s="140" t="s">
        <v>52</v>
      </c>
      <c r="M172" s="88" t="s">
        <v>7818</v>
      </c>
      <c r="N172" s="88" t="s">
        <v>916</v>
      </c>
      <c r="O172" s="322" t="s">
        <v>89</v>
      </c>
      <c r="P172" s="323">
        <v>42675</v>
      </c>
      <c r="Q172" s="182">
        <v>42675</v>
      </c>
      <c r="R172" s="1330" t="s">
        <v>47</v>
      </c>
      <c r="S172" s="247" t="s">
        <v>7819</v>
      </c>
      <c r="U172" s="186"/>
      <c r="V172" s="186"/>
      <c r="W172" s="186"/>
      <c r="X172" s="186"/>
      <c r="Y172" s="186"/>
      <c r="Z172" s="186"/>
    </row>
    <row r="173" s="10" customFormat="1" ht="25.5" customHeight="1" spans="1:26">
      <c r="A173" s="1162">
        <v>171</v>
      </c>
      <c r="B173" s="149" t="s">
        <v>7815</v>
      </c>
      <c r="C173" s="1163" t="s">
        <v>7816</v>
      </c>
      <c r="D173" s="52" t="s">
        <v>480</v>
      </c>
      <c r="E173" s="322">
        <v>242800</v>
      </c>
      <c r="F173" s="382" t="s">
        <v>7820</v>
      </c>
      <c r="G173" s="47">
        <v>42571</v>
      </c>
      <c r="H173" s="47">
        <v>42576</v>
      </c>
      <c r="I173" s="891" t="s">
        <v>7674</v>
      </c>
      <c r="J173" s="891" t="s">
        <v>7674</v>
      </c>
      <c r="K173" s="328">
        <v>42697</v>
      </c>
      <c r="L173" s="159" t="s">
        <v>52</v>
      </c>
      <c r="M173" s="88" t="s">
        <v>7821</v>
      </c>
      <c r="N173" s="88" t="s">
        <v>653</v>
      </c>
      <c r="O173" s="322" t="s">
        <v>84</v>
      </c>
      <c r="P173" s="323">
        <v>42680</v>
      </c>
      <c r="Q173" s="182">
        <v>42680</v>
      </c>
      <c r="R173" s="1330" t="s">
        <v>47</v>
      </c>
      <c r="S173" s="247" t="s">
        <v>654</v>
      </c>
      <c r="U173" s="186"/>
      <c r="V173" s="186"/>
      <c r="W173" s="186"/>
      <c r="X173" s="186"/>
      <c r="Y173" s="186"/>
      <c r="Z173" s="186"/>
    </row>
    <row r="174" s="10" customFormat="1" ht="24" customHeight="1" spans="1:26">
      <c r="A174" s="1162">
        <v>172</v>
      </c>
      <c r="B174" s="149" t="s">
        <v>7775</v>
      </c>
      <c r="C174" s="322" t="s">
        <v>7668</v>
      </c>
      <c r="D174" s="43" t="s">
        <v>480</v>
      </c>
      <c r="E174" s="43">
        <v>190900</v>
      </c>
      <c r="F174" s="152" t="s">
        <v>7822</v>
      </c>
      <c r="G174" s="59">
        <v>42641</v>
      </c>
      <c r="H174" s="47">
        <v>42648</v>
      </c>
      <c r="I174" s="1342" t="s">
        <v>7674</v>
      </c>
      <c r="J174" s="1342" t="s">
        <v>7674</v>
      </c>
      <c r="K174" s="328">
        <v>42697</v>
      </c>
      <c r="L174" s="159"/>
      <c r="M174" s="88" t="s">
        <v>7823</v>
      </c>
      <c r="N174" s="88" t="s">
        <v>114</v>
      </c>
      <c r="O174" s="409" t="s">
        <v>59</v>
      </c>
      <c r="P174" s="1169">
        <v>42687</v>
      </c>
      <c r="Q174" s="1169">
        <v>42687</v>
      </c>
      <c r="R174" s="409" t="s">
        <v>106</v>
      </c>
      <c r="S174" s="193" t="s">
        <v>654</v>
      </c>
      <c r="U174" s="186"/>
      <c r="V174" s="186"/>
      <c r="W174" s="186"/>
      <c r="X174" s="186"/>
      <c r="Y174" s="186"/>
      <c r="Z174" s="186"/>
    </row>
    <row r="175" s="10" customFormat="1" ht="25.5" customHeight="1" spans="1:26">
      <c r="A175" s="1162">
        <v>173</v>
      </c>
      <c r="B175" s="149" t="s">
        <v>7727</v>
      </c>
      <c r="C175" s="1163" t="s">
        <v>7672</v>
      </c>
      <c r="D175" s="52" t="s">
        <v>480</v>
      </c>
      <c r="E175" s="322">
        <v>215200</v>
      </c>
      <c r="F175" s="382" t="s">
        <v>7824</v>
      </c>
      <c r="G175" s="47">
        <v>42662</v>
      </c>
      <c r="H175" s="47">
        <v>42667</v>
      </c>
      <c r="I175" s="891" t="s">
        <v>7674</v>
      </c>
      <c r="J175" s="891" t="s">
        <v>7674</v>
      </c>
      <c r="K175" s="328">
        <v>42697</v>
      </c>
      <c r="L175" s="140" t="s">
        <v>52</v>
      </c>
      <c r="M175" s="88" t="s">
        <v>7825</v>
      </c>
      <c r="N175" s="88" t="s">
        <v>653</v>
      </c>
      <c r="O175" s="323" t="s">
        <v>84</v>
      </c>
      <c r="P175" s="323">
        <v>42684</v>
      </c>
      <c r="Q175" s="182">
        <v>42685</v>
      </c>
      <c r="R175" s="1330" t="s">
        <v>106</v>
      </c>
      <c r="S175" s="247" t="s">
        <v>659</v>
      </c>
      <c r="U175" s="186"/>
      <c r="V175" s="186"/>
      <c r="W175" s="186"/>
      <c r="X175" s="186"/>
      <c r="Y175" s="186"/>
      <c r="Z175" s="186"/>
    </row>
    <row r="176" s="10" customFormat="1" ht="25.5" customHeight="1" spans="1:26">
      <c r="A176" s="1162">
        <v>174</v>
      </c>
      <c r="B176" s="149" t="s">
        <v>7727</v>
      </c>
      <c r="C176" s="1163" t="s">
        <v>7672</v>
      </c>
      <c r="D176" s="52" t="s">
        <v>480</v>
      </c>
      <c r="E176" s="322">
        <v>215200</v>
      </c>
      <c r="F176" s="382" t="s">
        <v>7826</v>
      </c>
      <c r="G176" s="47">
        <v>42662</v>
      </c>
      <c r="H176" s="47">
        <v>42667</v>
      </c>
      <c r="I176" s="891" t="s">
        <v>7674</v>
      </c>
      <c r="J176" s="891" t="s">
        <v>7674</v>
      </c>
      <c r="K176" s="328">
        <v>42697</v>
      </c>
      <c r="L176" s="140" t="s">
        <v>52</v>
      </c>
      <c r="M176" s="88" t="s">
        <v>7827</v>
      </c>
      <c r="N176" s="88" t="s">
        <v>675</v>
      </c>
      <c r="O176" s="323" t="s">
        <v>89</v>
      </c>
      <c r="P176" s="323">
        <v>42683</v>
      </c>
      <c r="Q176" s="182">
        <v>42684</v>
      </c>
      <c r="R176" s="1330" t="s">
        <v>47</v>
      </c>
      <c r="S176" s="247" t="s">
        <v>5870</v>
      </c>
      <c r="U176" s="186"/>
      <c r="V176" s="186"/>
      <c r="W176" s="186"/>
      <c r="X176" s="186"/>
      <c r="Y176" s="186"/>
      <c r="Z176" s="186"/>
    </row>
    <row r="177" s="10" customFormat="1" ht="25.5" customHeight="1" spans="1:26">
      <c r="A177" s="1162">
        <v>175</v>
      </c>
      <c r="B177" s="149" t="s">
        <v>7761</v>
      </c>
      <c r="C177" s="1163" t="s">
        <v>513</v>
      </c>
      <c r="D177" s="52" t="s">
        <v>613</v>
      </c>
      <c r="E177" s="88">
        <v>231900</v>
      </c>
      <c r="F177" s="152" t="s">
        <v>7828</v>
      </c>
      <c r="G177" s="47">
        <v>42678</v>
      </c>
      <c r="H177" s="47">
        <v>42681</v>
      </c>
      <c r="I177" s="891" t="s">
        <v>7674</v>
      </c>
      <c r="J177" s="891" t="s">
        <v>7674</v>
      </c>
      <c r="K177" s="328">
        <v>42700</v>
      </c>
      <c r="L177" s="159" t="s">
        <v>52</v>
      </c>
      <c r="M177" s="88" t="s">
        <v>7829</v>
      </c>
      <c r="N177" s="88" t="s">
        <v>6276</v>
      </c>
      <c r="O177" s="88" t="s">
        <v>84</v>
      </c>
      <c r="P177" s="323">
        <v>42689</v>
      </c>
      <c r="Q177" s="182">
        <v>42690</v>
      </c>
      <c r="R177" s="1330" t="s">
        <v>47</v>
      </c>
      <c r="S177" s="247" t="s">
        <v>676</v>
      </c>
      <c r="U177" s="186"/>
      <c r="V177" s="186"/>
      <c r="W177" s="186"/>
      <c r="X177" s="186"/>
      <c r="Y177" s="186"/>
      <c r="Z177" s="186"/>
    </row>
    <row r="178" s="10" customFormat="1" ht="24" customHeight="1" spans="1:26">
      <c r="A178" s="1162">
        <v>176</v>
      </c>
      <c r="B178" s="149" t="s">
        <v>7775</v>
      </c>
      <c r="C178" s="322" t="s">
        <v>7668</v>
      </c>
      <c r="D178" s="43" t="s">
        <v>480</v>
      </c>
      <c r="E178" s="322">
        <v>190900</v>
      </c>
      <c r="F178" s="152" t="s">
        <v>7830</v>
      </c>
      <c r="G178" s="59">
        <v>42670</v>
      </c>
      <c r="H178" s="47">
        <v>42676</v>
      </c>
      <c r="I178" s="1342" t="s">
        <v>7674</v>
      </c>
      <c r="J178" s="1342" t="s">
        <v>7674</v>
      </c>
      <c r="K178" s="314">
        <v>42700</v>
      </c>
      <c r="L178" s="159"/>
      <c r="M178" s="88" t="s">
        <v>7831</v>
      </c>
      <c r="N178" s="88" t="s">
        <v>114</v>
      </c>
      <c r="O178" s="88" t="s">
        <v>59</v>
      </c>
      <c r="P178" s="174">
        <v>42679</v>
      </c>
      <c r="Q178" s="174">
        <v>42679</v>
      </c>
      <c r="R178" s="88" t="s">
        <v>47</v>
      </c>
      <c r="S178" s="246" t="s">
        <v>5528</v>
      </c>
      <c r="U178" s="186"/>
      <c r="V178" s="186"/>
      <c r="W178" s="186"/>
      <c r="X178" s="186"/>
      <c r="Y178" s="186"/>
      <c r="Z178" s="186"/>
    </row>
    <row r="179" s="10" customFormat="1" ht="25.5" customHeight="1" spans="1:26">
      <c r="A179" s="1162">
        <v>177</v>
      </c>
      <c r="B179" s="149" t="s">
        <v>7832</v>
      </c>
      <c r="C179" s="1163" t="s">
        <v>7833</v>
      </c>
      <c r="D179" s="52" t="s">
        <v>7834</v>
      </c>
      <c r="E179" s="322">
        <v>253900</v>
      </c>
      <c r="F179" s="382" t="s">
        <v>7835</v>
      </c>
      <c r="G179" s="47">
        <v>42662</v>
      </c>
      <c r="H179" s="47">
        <v>42667</v>
      </c>
      <c r="I179" s="1342" t="s">
        <v>7674</v>
      </c>
      <c r="J179" s="1342" t="s">
        <v>7674</v>
      </c>
      <c r="K179" s="328">
        <v>42726</v>
      </c>
      <c r="L179" s="140" t="s">
        <v>52</v>
      </c>
      <c r="M179" s="88" t="s">
        <v>7836</v>
      </c>
      <c r="N179" s="88" t="s">
        <v>984</v>
      </c>
      <c r="O179" s="322" t="s">
        <v>641</v>
      </c>
      <c r="P179" s="323">
        <v>42693</v>
      </c>
      <c r="Q179" s="182">
        <v>42693</v>
      </c>
      <c r="R179" s="1330" t="s">
        <v>47</v>
      </c>
      <c r="S179" s="247" t="s">
        <v>5528</v>
      </c>
      <c r="U179" s="186"/>
      <c r="V179" s="186"/>
      <c r="W179" s="186"/>
      <c r="X179" s="186"/>
      <c r="Y179" s="186"/>
      <c r="Z179" s="186"/>
    </row>
    <row r="180" s="10" customFormat="1" ht="25.5" customHeight="1" spans="1:26">
      <c r="A180" s="1162">
        <v>178</v>
      </c>
      <c r="B180" s="149" t="s">
        <v>7761</v>
      </c>
      <c r="C180" s="1121" t="s">
        <v>513</v>
      </c>
      <c r="D180" s="52" t="s">
        <v>613</v>
      </c>
      <c r="E180" s="322">
        <v>231900</v>
      </c>
      <c r="F180" s="152" t="s">
        <v>7837</v>
      </c>
      <c r="G180" s="47">
        <v>42691</v>
      </c>
      <c r="H180" s="47">
        <v>42701</v>
      </c>
      <c r="I180" s="1342" t="s">
        <v>7674</v>
      </c>
      <c r="J180" s="1342" t="s">
        <v>7674</v>
      </c>
      <c r="K180" s="314">
        <v>42700</v>
      </c>
      <c r="L180" s="159"/>
      <c r="M180" s="97" t="s">
        <v>7838</v>
      </c>
      <c r="N180" s="97" t="s">
        <v>225</v>
      </c>
      <c r="O180" s="97" t="s">
        <v>89</v>
      </c>
      <c r="P180" s="310">
        <v>42693</v>
      </c>
      <c r="Q180" s="176">
        <v>42693</v>
      </c>
      <c r="R180" s="1150" t="s">
        <v>47</v>
      </c>
      <c r="S180" s="246" t="s">
        <v>680</v>
      </c>
      <c r="U180" s="186"/>
      <c r="V180" s="186"/>
      <c r="W180" s="186"/>
      <c r="X180" s="186"/>
      <c r="Y180" s="186"/>
      <c r="Z180" s="186"/>
    </row>
    <row r="181" s="10" customFormat="1" ht="25.5" customHeight="1" spans="1:26">
      <c r="A181" s="1162">
        <v>179</v>
      </c>
      <c r="B181" s="149" t="s">
        <v>7761</v>
      </c>
      <c r="C181" s="1121" t="s">
        <v>513</v>
      </c>
      <c r="D181" s="52" t="s">
        <v>480</v>
      </c>
      <c r="E181" s="322">
        <v>231900</v>
      </c>
      <c r="F181" s="152" t="s">
        <v>7839</v>
      </c>
      <c r="G181" s="47">
        <v>42691</v>
      </c>
      <c r="H181" s="47">
        <v>42696</v>
      </c>
      <c r="I181" s="1342" t="s">
        <v>7674</v>
      </c>
      <c r="J181" s="1342" t="s">
        <v>7674</v>
      </c>
      <c r="K181" s="314">
        <v>42700</v>
      </c>
      <c r="L181" s="159"/>
      <c r="M181" s="88" t="s">
        <v>7840</v>
      </c>
      <c r="N181" s="88" t="s">
        <v>916</v>
      </c>
      <c r="O181" s="88" t="s">
        <v>89</v>
      </c>
      <c r="P181" s="323">
        <v>42697</v>
      </c>
      <c r="Q181" s="182">
        <v>42698</v>
      </c>
      <c r="R181" s="1330" t="s">
        <v>47</v>
      </c>
      <c r="S181" s="247" t="s">
        <v>686</v>
      </c>
      <c r="U181" s="186"/>
      <c r="V181" s="186"/>
      <c r="W181" s="186"/>
      <c r="X181" s="186"/>
      <c r="Y181" s="186"/>
      <c r="Z181" s="186"/>
    </row>
    <row r="182" s="10" customFormat="1" ht="25.5" customHeight="1" spans="1:26">
      <c r="A182" s="1162">
        <v>180</v>
      </c>
      <c r="B182" s="149" t="s">
        <v>7761</v>
      </c>
      <c r="C182" s="1121" t="s">
        <v>513</v>
      </c>
      <c r="D182" s="48" t="s">
        <v>613</v>
      </c>
      <c r="E182" s="35">
        <v>231900</v>
      </c>
      <c r="F182" s="151" t="s">
        <v>7841</v>
      </c>
      <c r="G182" s="44">
        <v>42691</v>
      </c>
      <c r="H182" s="44">
        <v>42701</v>
      </c>
      <c r="I182" s="891" t="s">
        <v>7674</v>
      </c>
      <c r="J182" s="891" t="s">
        <v>7674</v>
      </c>
      <c r="K182" s="328">
        <v>42726</v>
      </c>
      <c r="L182" s="159"/>
      <c r="M182" s="97" t="s">
        <v>3704</v>
      </c>
      <c r="N182" s="97" t="s">
        <v>695</v>
      </c>
      <c r="O182" s="97" t="s">
        <v>84</v>
      </c>
      <c r="P182" s="310">
        <v>42693</v>
      </c>
      <c r="Q182" s="176">
        <v>42693</v>
      </c>
      <c r="R182" s="1150" t="s">
        <v>47</v>
      </c>
      <c r="S182" s="246" t="s">
        <v>686</v>
      </c>
      <c r="U182" s="186"/>
      <c r="V182" s="186"/>
      <c r="W182" s="186"/>
      <c r="X182" s="186"/>
      <c r="Y182" s="186"/>
      <c r="Z182" s="186"/>
    </row>
    <row r="183" s="10" customFormat="1" ht="25.5" customHeight="1" spans="1:26">
      <c r="A183" s="1162">
        <v>181</v>
      </c>
      <c r="B183" s="149" t="s">
        <v>7761</v>
      </c>
      <c r="C183" s="1121" t="s">
        <v>513</v>
      </c>
      <c r="D183" s="52" t="s">
        <v>480</v>
      </c>
      <c r="E183" s="322">
        <v>231900</v>
      </c>
      <c r="F183" s="152" t="s">
        <v>7842</v>
      </c>
      <c r="G183" s="47">
        <v>42702</v>
      </c>
      <c r="H183" s="47">
        <v>42704</v>
      </c>
      <c r="I183" s="1342" t="s">
        <v>7674</v>
      </c>
      <c r="J183" s="1342" t="s">
        <v>7674</v>
      </c>
      <c r="K183" s="328">
        <v>42726</v>
      </c>
      <c r="L183" s="159"/>
      <c r="M183" s="88" t="s">
        <v>7843</v>
      </c>
      <c r="N183" s="88" t="s">
        <v>45</v>
      </c>
      <c r="O183" s="88" t="s">
        <v>89</v>
      </c>
      <c r="P183" s="323">
        <v>42704</v>
      </c>
      <c r="Q183" s="182">
        <v>42704</v>
      </c>
      <c r="R183" s="1330" t="s">
        <v>106</v>
      </c>
      <c r="S183" s="247" t="s">
        <v>7844</v>
      </c>
      <c r="U183" s="186"/>
      <c r="V183" s="186"/>
      <c r="W183" s="186"/>
      <c r="X183" s="186"/>
      <c r="Y183" s="186"/>
      <c r="Z183" s="186"/>
    </row>
    <row r="184" s="10" customFormat="1" ht="24" customHeight="1" spans="1:26">
      <c r="A184" s="1162">
        <v>182</v>
      </c>
      <c r="B184" s="149" t="s">
        <v>7775</v>
      </c>
      <c r="C184" s="322" t="s">
        <v>7668</v>
      </c>
      <c r="D184" s="55" t="s">
        <v>7417</v>
      </c>
      <c r="E184" s="35">
        <v>190900</v>
      </c>
      <c r="F184" s="151" t="s">
        <v>7845</v>
      </c>
      <c r="G184" s="44">
        <v>42691</v>
      </c>
      <c r="H184" s="44">
        <v>42701</v>
      </c>
      <c r="I184" s="891" t="s">
        <v>7674</v>
      </c>
      <c r="J184" s="891" t="s">
        <v>7674</v>
      </c>
      <c r="K184" s="328">
        <v>42726</v>
      </c>
      <c r="L184" s="159"/>
      <c r="M184" s="97" t="s">
        <v>7846</v>
      </c>
      <c r="N184" s="97" t="s">
        <v>1200</v>
      </c>
      <c r="O184" s="97" t="s">
        <v>14</v>
      </c>
      <c r="P184" s="158">
        <v>42700</v>
      </c>
      <c r="Q184" s="158">
        <v>42700</v>
      </c>
      <c r="R184" s="97" t="s">
        <v>47</v>
      </c>
      <c r="S184" s="246" t="s">
        <v>689</v>
      </c>
      <c r="U184" s="186"/>
      <c r="V184" s="186"/>
      <c r="W184" s="186"/>
      <c r="X184" s="186"/>
      <c r="Y184" s="186"/>
      <c r="Z184" s="186"/>
    </row>
    <row r="185" s="10" customFormat="1" ht="25.5" customHeight="1" spans="1:26">
      <c r="A185" s="1162">
        <v>183</v>
      </c>
      <c r="B185" s="149"/>
      <c r="C185" s="1163" t="s">
        <v>7672</v>
      </c>
      <c r="D185" s="48" t="s">
        <v>7417</v>
      </c>
      <c r="E185" s="35">
        <v>215200</v>
      </c>
      <c r="F185" s="151" t="s">
        <v>7847</v>
      </c>
      <c r="G185" s="44">
        <v>42691</v>
      </c>
      <c r="H185" s="44">
        <v>42701</v>
      </c>
      <c r="I185" s="891" t="s">
        <v>7674</v>
      </c>
      <c r="J185" s="891" t="s">
        <v>7674</v>
      </c>
      <c r="K185" s="328">
        <v>42726</v>
      </c>
      <c r="L185" s="159"/>
      <c r="M185" s="97" t="s">
        <v>7848</v>
      </c>
      <c r="N185" s="97" t="s">
        <v>736</v>
      </c>
      <c r="O185" s="97" t="s">
        <v>89</v>
      </c>
      <c r="P185" s="310">
        <v>42706</v>
      </c>
      <c r="Q185" s="176">
        <v>42706</v>
      </c>
      <c r="R185" s="1150" t="s">
        <v>106</v>
      </c>
      <c r="S185" s="246" t="s">
        <v>689</v>
      </c>
      <c r="U185" s="186"/>
      <c r="V185" s="186"/>
      <c r="W185" s="186"/>
      <c r="X185" s="186"/>
      <c r="Y185" s="186"/>
      <c r="Z185" s="186"/>
    </row>
    <row r="186" s="10" customFormat="1" ht="24" customHeight="1" spans="1:26">
      <c r="A186" s="1162">
        <v>184</v>
      </c>
      <c r="B186" s="149" t="s">
        <v>7775</v>
      </c>
      <c r="C186" s="322" t="s">
        <v>7668</v>
      </c>
      <c r="D186" s="43" t="s">
        <v>7606</v>
      </c>
      <c r="E186" s="322">
        <v>190900</v>
      </c>
      <c r="F186" s="152" t="s">
        <v>7849</v>
      </c>
      <c r="G186" s="47">
        <v>42702</v>
      </c>
      <c r="H186" s="47">
        <v>42704</v>
      </c>
      <c r="I186" s="891" t="s">
        <v>7674</v>
      </c>
      <c r="J186" s="891" t="s">
        <v>7674</v>
      </c>
      <c r="K186" s="328">
        <v>42726</v>
      </c>
      <c r="L186" s="159"/>
      <c r="M186" s="361" t="s">
        <v>7850</v>
      </c>
      <c r="N186" s="387" t="s">
        <v>70</v>
      </c>
      <c r="O186" s="387" t="s">
        <v>59</v>
      </c>
      <c r="P186" s="388">
        <v>42690</v>
      </c>
      <c r="Q186" s="158">
        <v>42702</v>
      </c>
      <c r="R186" s="97" t="s">
        <v>47</v>
      </c>
      <c r="S186" s="246" t="s">
        <v>692</v>
      </c>
      <c r="U186" s="186"/>
      <c r="V186" s="186"/>
      <c r="W186" s="186"/>
      <c r="X186" s="186"/>
      <c r="Y186" s="186"/>
      <c r="Z186" s="186"/>
    </row>
    <row r="187" s="10" customFormat="1" ht="25.5" customHeight="1" spans="1:26">
      <c r="A187" s="1162">
        <v>185</v>
      </c>
      <c r="B187" s="149" t="s">
        <v>7727</v>
      </c>
      <c r="C187" s="1163" t="s">
        <v>7672</v>
      </c>
      <c r="D187" s="52" t="s">
        <v>7589</v>
      </c>
      <c r="E187" s="322">
        <v>215200</v>
      </c>
      <c r="F187" s="152" t="s">
        <v>7851</v>
      </c>
      <c r="G187" s="47">
        <v>42702</v>
      </c>
      <c r="H187" s="47">
        <v>42704</v>
      </c>
      <c r="I187" s="1342" t="s">
        <v>7674</v>
      </c>
      <c r="J187" s="1342" t="s">
        <v>7674</v>
      </c>
      <c r="K187" s="328">
        <v>42726</v>
      </c>
      <c r="L187" s="140"/>
      <c r="M187" s="361" t="s">
        <v>7852</v>
      </c>
      <c r="N187" s="387" t="s">
        <v>675</v>
      </c>
      <c r="O187" s="387" t="s">
        <v>89</v>
      </c>
      <c r="P187" s="388">
        <v>42643</v>
      </c>
      <c r="Q187" s="182">
        <v>42702</v>
      </c>
      <c r="R187" s="387" t="s">
        <v>47</v>
      </c>
      <c r="S187" s="247" t="s">
        <v>692</v>
      </c>
      <c r="U187" s="186"/>
      <c r="V187" s="186"/>
      <c r="W187" s="186"/>
      <c r="X187" s="186"/>
      <c r="Y187" s="186"/>
      <c r="Z187" s="186"/>
    </row>
    <row r="188" s="10" customFormat="1" ht="25.5" customHeight="1" spans="1:26">
      <c r="A188" s="1162">
        <v>186</v>
      </c>
      <c r="B188" s="149" t="s">
        <v>7761</v>
      </c>
      <c r="C188" s="1121" t="s">
        <v>513</v>
      </c>
      <c r="D188" s="52" t="s">
        <v>480</v>
      </c>
      <c r="E188" s="322">
        <v>231900</v>
      </c>
      <c r="F188" s="152" t="s">
        <v>7853</v>
      </c>
      <c r="G188" s="47">
        <v>42691</v>
      </c>
      <c r="H188" s="47">
        <v>42701</v>
      </c>
      <c r="I188" s="1342" t="s">
        <v>7674</v>
      </c>
      <c r="J188" s="1342" t="s">
        <v>7674</v>
      </c>
      <c r="K188" s="328">
        <v>42726</v>
      </c>
      <c r="L188" s="159"/>
      <c r="M188" s="97" t="s">
        <v>7854</v>
      </c>
      <c r="N188" s="97" t="s">
        <v>695</v>
      </c>
      <c r="O188" s="97" t="s">
        <v>84</v>
      </c>
      <c r="P188" s="310">
        <v>42642</v>
      </c>
      <c r="Q188" s="176">
        <v>42694</v>
      </c>
      <c r="R188" s="1150" t="s">
        <v>47</v>
      </c>
      <c r="S188" s="246" t="s">
        <v>692</v>
      </c>
      <c r="U188" s="186"/>
      <c r="V188" s="186"/>
      <c r="W188" s="186"/>
      <c r="X188" s="186"/>
      <c r="Y188" s="186"/>
      <c r="Z188" s="186"/>
    </row>
    <row r="189" s="10" customFormat="1" ht="25.5" customHeight="1" spans="1:26">
      <c r="A189" s="1162">
        <v>187</v>
      </c>
      <c r="B189" s="149" t="s">
        <v>7761</v>
      </c>
      <c r="C189" s="1121" t="s">
        <v>513</v>
      </c>
      <c r="D189" s="52" t="s">
        <v>7417</v>
      </c>
      <c r="E189" s="322">
        <v>231900</v>
      </c>
      <c r="F189" s="152" t="s">
        <v>7855</v>
      </c>
      <c r="G189" s="47">
        <v>42702</v>
      </c>
      <c r="H189" s="47">
        <v>42704</v>
      </c>
      <c r="I189" s="1342" t="s">
        <v>7674</v>
      </c>
      <c r="J189" s="1342" t="s">
        <v>7674</v>
      </c>
      <c r="K189" s="328">
        <v>42726</v>
      </c>
      <c r="L189" s="159"/>
      <c r="M189" s="97" t="s">
        <v>7856</v>
      </c>
      <c r="N189" s="97" t="s">
        <v>1200</v>
      </c>
      <c r="O189" s="97" t="s">
        <v>14</v>
      </c>
      <c r="P189" s="310">
        <v>42705</v>
      </c>
      <c r="Q189" s="176">
        <v>42705</v>
      </c>
      <c r="R189" s="1150" t="s">
        <v>47</v>
      </c>
      <c r="S189" s="246" t="s">
        <v>3434</v>
      </c>
      <c r="U189" s="186"/>
      <c r="V189" s="186"/>
      <c r="W189" s="186"/>
      <c r="X189" s="186"/>
      <c r="Y189" s="186"/>
      <c r="Z189" s="186"/>
    </row>
    <row r="190" s="10" customFormat="1" ht="24" customHeight="1" spans="1:26">
      <c r="A190" s="1162">
        <v>188</v>
      </c>
      <c r="B190" s="149" t="s">
        <v>7775</v>
      </c>
      <c r="C190" s="322" t="s">
        <v>7668</v>
      </c>
      <c r="D190" s="43" t="s">
        <v>7417</v>
      </c>
      <c r="E190" s="322">
        <v>190900</v>
      </c>
      <c r="F190" s="152" t="s">
        <v>7857</v>
      </c>
      <c r="G190" s="47">
        <v>42678</v>
      </c>
      <c r="H190" s="47">
        <v>42681</v>
      </c>
      <c r="I190" s="891" t="s">
        <v>7674</v>
      </c>
      <c r="J190" s="891" t="s">
        <v>7674</v>
      </c>
      <c r="K190" s="314">
        <v>42700</v>
      </c>
      <c r="L190" s="159" t="s">
        <v>52</v>
      </c>
      <c r="M190" s="88" t="s">
        <v>7858</v>
      </c>
      <c r="N190" s="88" t="s">
        <v>932</v>
      </c>
      <c r="O190" s="88" t="s">
        <v>641</v>
      </c>
      <c r="P190" s="174">
        <v>42695</v>
      </c>
      <c r="Q190" s="174">
        <v>42696</v>
      </c>
      <c r="R190" s="88" t="s">
        <v>106</v>
      </c>
      <c r="S190" s="246" t="s">
        <v>2293</v>
      </c>
      <c r="U190" s="186"/>
      <c r="V190" s="186"/>
      <c r="W190" s="186"/>
      <c r="X190" s="186"/>
      <c r="Y190" s="186"/>
      <c r="Z190" s="186"/>
    </row>
    <row r="191" s="10" customFormat="1" ht="25.5" customHeight="1" spans="1:26">
      <c r="A191" s="1162">
        <v>189</v>
      </c>
      <c r="B191" s="149" t="s">
        <v>7727</v>
      </c>
      <c r="C191" s="1163" t="s">
        <v>7672</v>
      </c>
      <c r="D191" s="52" t="s">
        <v>480</v>
      </c>
      <c r="E191" s="322">
        <v>215200</v>
      </c>
      <c r="F191" s="152" t="s">
        <v>7859</v>
      </c>
      <c r="G191" s="47">
        <v>42702</v>
      </c>
      <c r="H191" s="47">
        <v>42704</v>
      </c>
      <c r="I191" s="1342" t="s">
        <v>7674</v>
      </c>
      <c r="J191" s="1342" t="s">
        <v>7674</v>
      </c>
      <c r="K191" s="328">
        <v>42726</v>
      </c>
      <c r="L191" s="140"/>
      <c r="M191" s="361" t="s">
        <v>7860</v>
      </c>
      <c r="N191" s="387" t="s">
        <v>916</v>
      </c>
      <c r="O191" s="387" t="s">
        <v>7861</v>
      </c>
      <c r="P191" s="388">
        <v>42694</v>
      </c>
      <c r="Q191" s="182">
        <v>42702</v>
      </c>
      <c r="R191" s="1330" t="s">
        <v>47</v>
      </c>
      <c r="S191" s="247" t="s">
        <v>2293</v>
      </c>
      <c r="U191" s="186"/>
      <c r="V191" s="186"/>
      <c r="W191" s="186"/>
      <c r="X191" s="186"/>
      <c r="Y191" s="186"/>
      <c r="Z191" s="186"/>
    </row>
    <row r="192" s="10" customFormat="1" ht="24" customHeight="1" spans="1:26">
      <c r="A192" s="1162">
        <v>190</v>
      </c>
      <c r="B192" s="149" t="s">
        <v>7775</v>
      </c>
      <c r="C192" s="322" t="s">
        <v>7668</v>
      </c>
      <c r="D192" s="55" t="s">
        <v>480</v>
      </c>
      <c r="E192" s="35">
        <v>190900</v>
      </c>
      <c r="F192" s="151" t="s">
        <v>7862</v>
      </c>
      <c r="G192" s="64">
        <v>42698</v>
      </c>
      <c r="H192" s="44">
        <v>42701</v>
      </c>
      <c r="I192" s="48">
        <f ca="1" t="shared" ref="I192:I255" si="0">TODAY()-H192</f>
        <v>1203</v>
      </c>
      <c r="J192" s="891" t="s">
        <v>7674</v>
      </c>
      <c r="K192" s="328">
        <v>42726</v>
      </c>
      <c r="L192" s="159"/>
      <c r="M192" s="97" t="s">
        <v>7863</v>
      </c>
      <c r="N192" s="97" t="s">
        <v>7512</v>
      </c>
      <c r="O192" s="97" t="s">
        <v>744</v>
      </c>
      <c r="P192" s="158">
        <v>42705</v>
      </c>
      <c r="Q192" s="158">
        <v>42706</v>
      </c>
      <c r="R192" s="97" t="s">
        <v>106</v>
      </c>
      <c r="S192" s="246" t="s">
        <v>709</v>
      </c>
      <c r="U192" s="186"/>
      <c r="V192" s="186"/>
      <c r="W192" s="186"/>
      <c r="X192" s="186"/>
      <c r="Y192" s="186"/>
      <c r="Z192" s="186"/>
    </row>
    <row r="193" s="10" customFormat="1" ht="25.5" customHeight="1" spans="1:26">
      <c r="A193" s="1162">
        <v>191</v>
      </c>
      <c r="B193" s="149" t="s">
        <v>7761</v>
      </c>
      <c r="C193" s="1121" t="s">
        <v>513</v>
      </c>
      <c r="D193" s="48" t="s">
        <v>7707</v>
      </c>
      <c r="E193" s="35">
        <v>231900</v>
      </c>
      <c r="F193" s="151" t="s">
        <v>7864</v>
      </c>
      <c r="G193" s="44">
        <v>42691</v>
      </c>
      <c r="H193" s="44">
        <v>42701</v>
      </c>
      <c r="I193" s="48">
        <f ca="1" t="shared" si="0"/>
        <v>1203</v>
      </c>
      <c r="J193" s="891" t="s">
        <v>7674</v>
      </c>
      <c r="K193" s="328">
        <v>42726</v>
      </c>
      <c r="L193" s="159"/>
      <c r="M193" s="97" t="s">
        <v>7865</v>
      </c>
      <c r="N193" s="97" t="s">
        <v>726</v>
      </c>
      <c r="O193" s="97" t="s">
        <v>84</v>
      </c>
      <c r="P193" s="310">
        <v>42714</v>
      </c>
      <c r="Q193" s="176">
        <v>42714</v>
      </c>
      <c r="R193" s="1150" t="s">
        <v>106</v>
      </c>
      <c r="S193" s="246" t="s">
        <v>1395</v>
      </c>
      <c r="U193" s="186"/>
      <c r="V193" s="186"/>
      <c r="W193" s="186"/>
      <c r="X193" s="186"/>
      <c r="Y193" s="186"/>
      <c r="Z193" s="186"/>
    </row>
    <row r="194" s="10" customFormat="1" ht="25.5" customHeight="1" spans="1:26">
      <c r="A194" s="1162">
        <v>192</v>
      </c>
      <c r="B194" s="149" t="s">
        <v>7761</v>
      </c>
      <c r="C194" s="1121" t="s">
        <v>513</v>
      </c>
      <c r="D194" s="52" t="s">
        <v>613</v>
      </c>
      <c r="E194" s="322">
        <v>231900</v>
      </c>
      <c r="F194" s="152" t="s">
        <v>7866</v>
      </c>
      <c r="G194" s="47">
        <v>42702</v>
      </c>
      <c r="H194" s="47">
        <v>42704</v>
      </c>
      <c r="I194" s="52">
        <f ca="1" t="shared" si="0"/>
        <v>1200</v>
      </c>
      <c r="J194" s="1342" t="s">
        <v>7674</v>
      </c>
      <c r="K194" s="328">
        <v>42726</v>
      </c>
      <c r="L194" s="159"/>
      <c r="M194" s="97" t="s">
        <v>7867</v>
      </c>
      <c r="N194" s="97" t="s">
        <v>70</v>
      </c>
      <c r="O194" s="97" t="s">
        <v>59</v>
      </c>
      <c r="P194" s="310">
        <v>42711</v>
      </c>
      <c r="Q194" s="176">
        <v>42712</v>
      </c>
      <c r="R194" s="1150" t="s">
        <v>47</v>
      </c>
      <c r="S194" s="246" t="s">
        <v>712</v>
      </c>
      <c r="U194" s="186"/>
      <c r="V194" s="186"/>
      <c r="W194" s="186"/>
      <c r="X194" s="186"/>
      <c r="Y194" s="186"/>
      <c r="Z194" s="186"/>
    </row>
    <row r="195" s="10" customFormat="1" ht="25.5" customHeight="1" spans="1:26">
      <c r="A195" s="1162">
        <v>193</v>
      </c>
      <c r="B195" s="149"/>
      <c r="C195" s="1163" t="s">
        <v>7672</v>
      </c>
      <c r="D195" s="52" t="s">
        <v>7417</v>
      </c>
      <c r="E195" s="322">
        <v>215200</v>
      </c>
      <c r="F195" s="152" t="s">
        <v>7868</v>
      </c>
      <c r="G195" s="47">
        <v>42691</v>
      </c>
      <c r="H195" s="47">
        <v>42696</v>
      </c>
      <c r="I195" s="52">
        <f ca="1" t="shared" si="0"/>
        <v>1208</v>
      </c>
      <c r="J195" s="1342" t="s">
        <v>7674</v>
      </c>
      <c r="K195" s="328">
        <v>42726</v>
      </c>
      <c r="L195" s="140"/>
      <c r="M195" s="88" t="s">
        <v>7869</v>
      </c>
      <c r="N195" s="88" t="s">
        <v>653</v>
      </c>
      <c r="O195" s="88" t="s">
        <v>84</v>
      </c>
      <c r="P195" s="323">
        <v>42714</v>
      </c>
      <c r="Q195" s="182">
        <v>42714</v>
      </c>
      <c r="R195" s="1330" t="s">
        <v>47</v>
      </c>
      <c r="S195" s="247" t="s">
        <v>2310</v>
      </c>
      <c r="U195" s="186"/>
      <c r="V195" s="186"/>
      <c r="W195" s="186"/>
      <c r="X195" s="186"/>
      <c r="Y195" s="186"/>
      <c r="Z195" s="186"/>
    </row>
    <row r="196" s="10" customFormat="1" ht="25.5" customHeight="1" spans="1:26">
      <c r="A196" s="1162">
        <v>194</v>
      </c>
      <c r="B196" s="149" t="s">
        <v>7761</v>
      </c>
      <c r="C196" s="1121" t="s">
        <v>513</v>
      </c>
      <c r="D196" s="52" t="s">
        <v>480</v>
      </c>
      <c r="E196" s="322">
        <v>231900</v>
      </c>
      <c r="F196" s="152" t="s">
        <v>7870</v>
      </c>
      <c r="G196" s="47">
        <v>42702</v>
      </c>
      <c r="H196" s="47">
        <v>42704</v>
      </c>
      <c r="I196" s="52">
        <f ca="1" t="shared" si="0"/>
        <v>1200</v>
      </c>
      <c r="J196" s="1342" t="s">
        <v>7674</v>
      </c>
      <c r="K196" s="314">
        <v>42730</v>
      </c>
      <c r="L196" s="159"/>
      <c r="M196" s="88" t="s">
        <v>7871</v>
      </c>
      <c r="N196" s="88" t="s">
        <v>1630</v>
      </c>
      <c r="O196" s="88" t="s">
        <v>744</v>
      </c>
      <c r="P196" s="323">
        <v>42708</v>
      </c>
      <c r="Q196" s="182">
        <v>42709</v>
      </c>
      <c r="R196" s="1330" t="s">
        <v>47</v>
      </c>
      <c r="S196" s="247" t="s">
        <v>7872</v>
      </c>
      <c r="U196" s="186"/>
      <c r="V196" s="186"/>
      <c r="W196" s="186"/>
      <c r="X196" s="186"/>
      <c r="Y196" s="186"/>
      <c r="Z196" s="186"/>
    </row>
    <row r="197" s="10" customFormat="1" ht="24" customHeight="1" spans="1:26">
      <c r="A197" s="1162">
        <v>195</v>
      </c>
      <c r="B197" s="149" t="s">
        <v>7775</v>
      </c>
      <c r="C197" s="322" t="s">
        <v>7668</v>
      </c>
      <c r="D197" s="43" t="s">
        <v>480</v>
      </c>
      <c r="E197" s="322">
        <v>190900</v>
      </c>
      <c r="F197" s="152" t="s">
        <v>7873</v>
      </c>
      <c r="G197" s="47">
        <v>42719</v>
      </c>
      <c r="H197" s="47">
        <v>42722</v>
      </c>
      <c r="I197" s="52">
        <f ca="1" t="shared" si="0"/>
        <v>1182</v>
      </c>
      <c r="J197" s="1342" t="s">
        <v>7674</v>
      </c>
      <c r="K197" s="314">
        <v>42746</v>
      </c>
      <c r="L197" s="159"/>
      <c r="M197" s="361" t="s">
        <v>7874</v>
      </c>
      <c r="N197" s="361" t="s">
        <v>662</v>
      </c>
      <c r="O197" s="361" t="s">
        <v>59</v>
      </c>
      <c r="P197" s="388">
        <v>42722</v>
      </c>
      <c r="Q197" s="158">
        <v>42722</v>
      </c>
      <c r="R197" s="97" t="s">
        <v>47</v>
      </c>
      <c r="S197" s="246" t="s">
        <v>731</v>
      </c>
      <c r="U197" s="186"/>
      <c r="V197" s="186"/>
      <c r="W197" s="186"/>
      <c r="X197" s="186"/>
      <c r="Y197" s="186"/>
      <c r="Z197" s="186"/>
    </row>
    <row r="198" s="10" customFormat="1" ht="25.5" customHeight="1" spans="1:26">
      <c r="A198" s="1162">
        <v>196</v>
      </c>
      <c r="B198" s="149" t="s">
        <v>7727</v>
      </c>
      <c r="C198" s="1163" t="s">
        <v>7672</v>
      </c>
      <c r="D198" s="52" t="s">
        <v>7417</v>
      </c>
      <c r="E198" s="322">
        <v>215200</v>
      </c>
      <c r="F198" s="152" t="s">
        <v>7875</v>
      </c>
      <c r="G198" s="47">
        <v>42691</v>
      </c>
      <c r="H198" s="47">
        <v>42696</v>
      </c>
      <c r="I198" s="52">
        <f ca="1" t="shared" si="0"/>
        <v>1208</v>
      </c>
      <c r="J198" s="1342" t="s">
        <v>7674</v>
      </c>
      <c r="K198" s="360">
        <v>42746</v>
      </c>
      <c r="L198" s="140"/>
      <c r="M198" s="88" t="s">
        <v>7876</v>
      </c>
      <c r="N198" s="88" t="s">
        <v>683</v>
      </c>
      <c r="O198" s="88" t="s">
        <v>658</v>
      </c>
      <c r="P198" s="323">
        <v>42700</v>
      </c>
      <c r="Q198" s="182">
        <v>42700</v>
      </c>
      <c r="R198" s="1330" t="s">
        <v>47</v>
      </c>
      <c r="S198" s="247" t="s">
        <v>731</v>
      </c>
      <c r="U198" s="186"/>
      <c r="V198" s="186"/>
      <c r="W198" s="186"/>
      <c r="X198" s="186"/>
      <c r="Y198" s="186"/>
      <c r="Z198" s="186"/>
    </row>
    <row r="199" s="10" customFormat="1" ht="25.5" customHeight="1" spans="1:26">
      <c r="A199" s="1162">
        <v>197</v>
      </c>
      <c r="B199" s="149" t="s">
        <v>7761</v>
      </c>
      <c r="C199" s="1121" t="s">
        <v>513</v>
      </c>
      <c r="D199" s="52" t="s">
        <v>480</v>
      </c>
      <c r="E199" s="322">
        <v>231900</v>
      </c>
      <c r="F199" s="152" t="s">
        <v>7877</v>
      </c>
      <c r="G199" s="47">
        <v>42719</v>
      </c>
      <c r="H199" s="47">
        <v>42722</v>
      </c>
      <c r="I199" s="52">
        <f ca="1" t="shared" si="0"/>
        <v>1182</v>
      </c>
      <c r="J199" s="891" t="s">
        <v>7674</v>
      </c>
      <c r="K199" s="314">
        <v>42746</v>
      </c>
      <c r="L199" s="159"/>
      <c r="M199" s="88" t="s">
        <v>7878</v>
      </c>
      <c r="N199" s="88" t="s">
        <v>45</v>
      </c>
      <c r="O199" s="88" t="s">
        <v>89</v>
      </c>
      <c r="P199" s="323">
        <v>42724</v>
      </c>
      <c r="Q199" s="182">
        <v>42726</v>
      </c>
      <c r="R199" s="1330" t="s">
        <v>47</v>
      </c>
      <c r="S199" s="247" t="s">
        <v>1408</v>
      </c>
      <c r="U199" s="186"/>
      <c r="V199" s="186"/>
      <c r="W199" s="186"/>
      <c r="X199" s="186"/>
      <c r="Y199" s="186"/>
      <c r="Z199" s="186"/>
    </row>
    <row r="200" s="10" customFormat="1" ht="25.5" customHeight="1" spans="1:26">
      <c r="A200" s="1162">
        <v>198</v>
      </c>
      <c r="B200" s="149" t="s">
        <v>7761</v>
      </c>
      <c r="C200" s="1121" t="s">
        <v>513</v>
      </c>
      <c r="D200" s="52" t="s">
        <v>7417</v>
      </c>
      <c r="E200" s="322">
        <v>231900</v>
      </c>
      <c r="F200" s="152" t="s">
        <v>7879</v>
      </c>
      <c r="G200" s="47">
        <v>42719</v>
      </c>
      <c r="H200" s="47">
        <v>42722</v>
      </c>
      <c r="I200" s="52">
        <f ca="1" t="shared" si="0"/>
        <v>1182</v>
      </c>
      <c r="J200" s="1342" t="s">
        <v>7674</v>
      </c>
      <c r="K200" s="360">
        <v>42746</v>
      </c>
      <c r="L200" s="140"/>
      <c r="M200" s="88" t="s">
        <v>7880</v>
      </c>
      <c r="N200" s="88" t="s">
        <v>1200</v>
      </c>
      <c r="O200" s="88" t="s">
        <v>783</v>
      </c>
      <c r="P200" s="323">
        <v>42724</v>
      </c>
      <c r="Q200" s="182">
        <v>42726</v>
      </c>
      <c r="R200" s="1330" t="s">
        <v>47</v>
      </c>
      <c r="S200" s="247" t="s">
        <v>752</v>
      </c>
      <c r="U200" s="186"/>
      <c r="V200" s="186"/>
      <c r="W200" s="186"/>
      <c r="X200" s="186"/>
      <c r="Y200" s="186"/>
      <c r="Z200" s="186"/>
    </row>
    <row r="201" s="10" customFormat="1" ht="25.5" customHeight="1" spans="1:26">
      <c r="A201" s="1162">
        <v>199</v>
      </c>
      <c r="B201" s="149" t="s">
        <v>7727</v>
      </c>
      <c r="C201" s="1163" t="s">
        <v>7672</v>
      </c>
      <c r="D201" s="52" t="s">
        <v>7417</v>
      </c>
      <c r="E201" s="322">
        <v>215200</v>
      </c>
      <c r="F201" s="152" t="s">
        <v>7881</v>
      </c>
      <c r="G201" s="47">
        <v>42670</v>
      </c>
      <c r="H201" s="47">
        <v>42676</v>
      </c>
      <c r="I201" s="52">
        <f ca="1" t="shared" si="0"/>
        <v>1228</v>
      </c>
      <c r="J201" s="1342" t="s">
        <v>7674</v>
      </c>
      <c r="K201" s="360">
        <v>42746</v>
      </c>
      <c r="L201" s="140"/>
      <c r="M201" s="88" t="s">
        <v>4919</v>
      </c>
      <c r="N201" s="88" t="s">
        <v>657</v>
      </c>
      <c r="O201" s="88" t="s">
        <v>89</v>
      </c>
      <c r="P201" s="323">
        <v>42732</v>
      </c>
      <c r="Q201" s="182">
        <v>42732</v>
      </c>
      <c r="R201" s="1330" t="s">
        <v>106</v>
      </c>
      <c r="S201" s="247" t="s">
        <v>752</v>
      </c>
      <c r="U201" s="186"/>
      <c r="V201" s="186"/>
      <c r="W201" s="186"/>
      <c r="X201" s="186"/>
      <c r="Y201" s="186"/>
      <c r="Z201" s="186"/>
    </row>
    <row r="202" s="10" customFormat="1" ht="24" customHeight="1" spans="1:26">
      <c r="A202" s="1162">
        <v>200</v>
      </c>
      <c r="B202" s="149" t="s">
        <v>7775</v>
      </c>
      <c r="C202" s="322" t="s">
        <v>7668</v>
      </c>
      <c r="D202" s="43" t="s">
        <v>480</v>
      </c>
      <c r="E202" s="322">
        <v>190900</v>
      </c>
      <c r="F202" s="152" t="s">
        <v>7882</v>
      </c>
      <c r="G202" s="47">
        <v>42719</v>
      </c>
      <c r="H202" s="47">
        <v>42722</v>
      </c>
      <c r="I202" s="52">
        <f ca="1" t="shared" si="0"/>
        <v>1182</v>
      </c>
      <c r="J202" s="1342" t="s">
        <v>7674</v>
      </c>
      <c r="K202" s="314">
        <v>42746</v>
      </c>
      <c r="L202" s="159"/>
      <c r="M202" s="361" t="s">
        <v>7883</v>
      </c>
      <c r="N202" s="361" t="s">
        <v>916</v>
      </c>
      <c r="O202" s="361" t="s">
        <v>89</v>
      </c>
      <c r="P202" s="388">
        <v>42738</v>
      </c>
      <c r="Q202" s="158">
        <v>42738</v>
      </c>
      <c r="R202" s="97" t="s">
        <v>106</v>
      </c>
      <c r="S202" s="246" t="s">
        <v>1451</v>
      </c>
      <c r="U202" s="186"/>
      <c r="V202" s="186"/>
      <c r="W202" s="186"/>
      <c r="X202" s="186"/>
      <c r="Y202" s="186"/>
      <c r="Z202" s="186"/>
    </row>
    <row r="203" s="10" customFormat="1" ht="25.5" customHeight="1" spans="1:26">
      <c r="A203" s="1162">
        <v>201</v>
      </c>
      <c r="B203" s="149" t="s">
        <v>7761</v>
      </c>
      <c r="C203" s="1121" t="s">
        <v>513</v>
      </c>
      <c r="D203" s="48" t="s">
        <v>7606</v>
      </c>
      <c r="E203" s="35">
        <v>231900</v>
      </c>
      <c r="F203" s="151" t="s">
        <v>7884</v>
      </c>
      <c r="G203" s="44">
        <v>42691</v>
      </c>
      <c r="H203" s="44">
        <v>42701</v>
      </c>
      <c r="I203" s="48">
        <f ca="1" t="shared" si="0"/>
        <v>1203</v>
      </c>
      <c r="J203" s="891" t="s">
        <v>7674</v>
      </c>
      <c r="K203" s="328">
        <v>42753</v>
      </c>
      <c r="L203" s="159"/>
      <c r="M203" s="97" t="s">
        <v>7885</v>
      </c>
      <c r="N203" s="97" t="s">
        <v>683</v>
      </c>
      <c r="O203" s="97" t="s">
        <v>89</v>
      </c>
      <c r="P203" s="310">
        <v>42741</v>
      </c>
      <c r="Q203" s="176">
        <v>42741</v>
      </c>
      <c r="R203" s="1150" t="s">
        <v>47</v>
      </c>
      <c r="S203" s="246" t="s">
        <v>788</v>
      </c>
      <c r="U203" s="186"/>
      <c r="V203" s="186"/>
      <c r="W203" s="186"/>
      <c r="X203" s="186"/>
      <c r="Y203" s="186"/>
      <c r="Z203" s="186"/>
    </row>
    <row r="204" s="10" customFormat="1" ht="25.5" customHeight="1" spans="1:26">
      <c r="A204" s="1162">
        <v>202</v>
      </c>
      <c r="B204" s="149" t="s">
        <v>7727</v>
      </c>
      <c r="C204" s="1163" t="s">
        <v>7672</v>
      </c>
      <c r="D204" s="52" t="s">
        <v>480</v>
      </c>
      <c r="E204" s="322">
        <v>215200</v>
      </c>
      <c r="F204" s="152" t="s">
        <v>7886</v>
      </c>
      <c r="G204" s="47">
        <v>42719</v>
      </c>
      <c r="H204" s="47">
        <v>42722</v>
      </c>
      <c r="I204" s="52">
        <f ca="1" t="shared" si="0"/>
        <v>1182</v>
      </c>
      <c r="J204" s="1342" t="s">
        <v>7674</v>
      </c>
      <c r="K204" s="360">
        <v>42753</v>
      </c>
      <c r="L204" s="140"/>
      <c r="M204" s="88" t="s">
        <v>7887</v>
      </c>
      <c r="N204" s="88" t="s">
        <v>912</v>
      </c>
      <c r="O204" s="88" t="s">
        <v>59</v>
      </c>
      <c r="P204" s="323">
        <v>42746</v>
      </c>
      <c r="Q204" s="182">
        <v>42747</v>
      </c>
      <c r="R204" s="1330" t="s">
        <v>47</v>
      </c>
      <c r="S204" s="247" t="s">
        <v>1476</v>
      </c>
      <c r="U204" s="186"/>
      <c r="V204" s="186"/>
      <c r="W204" s="186"/>
      <c r="X204" s="186"/>
      <c r="Y204" s="186"/>
      <c r="Z204" s="186"/>
    </row>
    <row r="205" s="10" customFormat="1" ht="25.5" customHeight="1" spans="1:26">
      <c r="A205" s="1162">
        <v>203</v>
      </c>
      <c r="B205" s="149" t="s">
        <v>7761</v>
      </c>
      <c r="C205" s="1121" t="s">
        <v>513</v>
      </c>
      <c r="D205" s="48" t="s">
        <v>613</v>
      </c>
      <c r="E205" s="35">
        <v>231900</v>
      </c>
      <c r="F205" s="151" t="s">
        <v>7888</v>
      </c>
      <c r="G205" s="44">
        <v>42744</v>
      </c>
      <c r="H205" s="44">
        <v>42750</v>
      </c>
      <c r="I205" s="48">
        <f ca="1" t="shared" si="0"/>
        <v>1154</v>
      </c>
      <c r="J205" s="891" t="s">
        <v>7674</v>
      </c>
      <c r="K205" s="360">
        <v>42786</v>
      </c>
      <c r="L205" s="159"/>
      <c r="M205" s="97" t="s">
        <v>7889</v>
      </c>
      <c r="N205" s="97" t="s">
        <v>114</v>
      </c>
      <c r="O205" s="97" t="s">
        <v>59</v>
      </c>
      <c r="P205" s="310">
        <v>42750</v>
      </c>
      <c r="Q205" s="176">
        <v>42751</v>
      </c>
      <c r="R205" s="1150" t="s">
        <v>106</v>
      </c>
      <c r="S205" s="246" t="s">
        <v>7602</v>
      </c>
      <c r="U205" s="186"/>
      <c r="V205" s="186"/>
      <c r="W205" s="186"/>
      <c r="X205" s="186"/>
      <c r="Y205" s="186"/>
      <c r="Z205" s="186"/>
    </row>
    <row r="206" s="10" customFormat="1" ht="25.5" customHeight="1" spans="1:26">
      <c r="A206" s="1162">
        <v>204</v>
      </c>
      <c r="B206" s="149" t="s">
        <v>7761</v>
      </c>
      <c r="C206" s="1121" t="s">
        <v>513</v>
      </c>
      <c r="D206" s="52" t="s">
        <v>480</v>
      </c>
      <c r="E206" s="322">
        <v>231900</v>
      </c>
      <c r="F206" s="152" t="s">
        <v>7890</v>
      </c>
      <c r="G206" s="47">
        <v>42736</v>
      </c>
      <c r="H206" s="47">
        <v>42741</v>
      </c>
      <c r="I206" s="52">
        <f ca="1" t="shared" si="0"/>
        <v>1163</v>
      </c>
      <c r="J206" s="1342" t="s">
        <v>7674</v>
      </c>
      <c r="K206" s="360">
        <v>42786</v>
      </c>
      <c r="L206" s="159"/>
      <c r="M206" s="390" t="s">
        <v>7891</v>
      </c>
      <c r="N206" s="390" t="s">
        <v>736</v>
      </c>
      <c r="O206" s="390" t="s">
        <v>89</v>
      </c>
      <c r="P206" s="398">
        <v>42771</v>
      </c>
      <c r="Q206" s="158">
        <v>42771</v>
      </c>
      <c r="R206" s="97" t="s">
        <v>106</v>
      </c>
      <c r="S206" s="246" t="s">
        <v>1543</v>
      </c>
      <c r="U206" s="186"/>
      <c r="V206" s="186"/>
      <c r="W206" s="186"/>
      <c r="X206" s="186"/>
      <c r="Y206" s="186"/>
      <c r="Z206" s="186"/>
    </row>
    <row r="207" s="10" customFormat="1" ht="25.5" customHeight="1" spans="1:26">
      <c r="A207" s="1162">
        <v>205</v>
      </c>
      <c r="B207" s="149" t="s">
        <v>7727</v>
      </c>
      <c r="C207" s="311" t="s">
        <v>7672</v>
      </c>
      <c r="D207" s="52" t="s">
        <v>480</v>
      </c>
      <c r="E207" s="43">
        <v>215200</v>
      </c>
      <c r="F207" s="407" t="s">
        <v>7892</v>
      </c>
      <c r="G207" s="47">
        <v>42719</v>
      </c>
      <c r="H207" s="47">
        <v>42722</v>
      </c>
      <c r="I207" s="52">
        <f ca="1" t="shared" si="0"/>
        <v>1182</v>
      </c>
      <c r="J207" s="688" t="s">
        <v>7674</v>
      </c>
      <c r="K207" s="360">
        <v>42786</v>
      </c>
      <c r="L207" s="632"/>
      <c r="M207" s="52" t="s">
        <v>7893</v>
      </c>
      <c r="N207" s="52" t="s">
        <v>662</v>
      </c>
      <c r="O207" s="52" t="s">
        <v>59</v>
      </c>
      <c r="P207" s="51">
        <v>42774</v>
      </c>
      <c r="Q207" s="232">
        <v>42774</v>
      </c>
      <c r="R207" s="146" t="s">
        <v>106</v>
      </c>
      <c r="S207" s="840" t="s">
        <v>7894</v>
      </c>
      <c r="U207" s="186"/>
      <c r="V207" s="186"/>
      <c r="W207" s="186"/>
      <c r="X207" s="186"/>
      <c r="Y207" s="186"/>
      <c r="Z207" s="186"/>
    </row>
    <row r="208" s="10" customFormat="1" ht="25.5" customHeight="1" spans="1:26">
      <c r="A208" s="1162">
        <v>206</v>
      </c>
      <c r="B208" s="149" t="s">
        <v>7761</v>
      </c>
      <c r="C208" s="198" t="s">
        <v>513</v>
      </c>
      <c r="D208" s="52" t="s">
        <v>480</v>
      </c>
      <c r="E208" s="43">
        <v>231900</v>
      </c>
      <c r="F208" s="407" t="s">
        <v>7895</v>
      </c>
      <c r="G208" s="47">
        <v>42741</v>
      </c>
      <c r="H208" s="47">
        <v>42746</v>
      </c>
      <c r="I208" s="52">
        <f ca="1" t="shared" si="0"/>
        <v>1158</v>
      </c>
      <c r="J208" s="959" t="s">
        <v>7674</v>
      </c>
      <c r="K208" s="360">
        <v>42786</v>
      </c>
      <c r="L208" s="632"/>
      <c r="M208" s="48" t="s">
        <v>7896</v>
      </c>
      <c r="N208" s="48" t="s">
        <v>70</v>
      </c>
      <c r="O208" s="48" t="s">
        <v>6114</v>
      </c>
      <c r="P208" s="56">
        <v>42777</v>
      </c>
      <c r="Q208" s="214">
        <v>42777</v>
      </c>
      <c r="R208" s="146" t="s">
        <v>47</v>
      </c>
      <c r="S208" s="839" t="s">
        <v>813</v>
      </c>
      <c r="U208" s="186"/>
      <c r="V208" s="186"/>
      <c r="W208" s="186"/>
      <c r="X208" s="186"/>
      <c r="Y208" s="186"/>
      <c r="Z208" s="186"/>
    </row>
    <row r="209" s="10" customFormat="1" ht="25.5" customHeight="1" spans="1:26">
      <c r="A209" s="1162">
        <v>207</v>
      </c>
      <c r="B209" s="149" t="s">
        <v>7832</v>
      </c>
      <c r="C209" s="198" t="s">
        <v>7833</v>
      </c>
      <c r="D209" s="48" t="s">
        <v>7834</v>
      </c>
      <c r="E209" s="55">
        <v>253900</v>
      </c>
      <c r="F209" s="348" t="s">
        <v>7897</v>
      </c>
      <c r="G209" s="44">
        <v>42744</v>
      </c>
      <c r="H209" s="44">
        <v>42750</v>
      </c>
      <c r="I209" s="48">
        <f ca="1" t="shared" si="0"/>
        <v>1154</v>
      </c>
      <c r="J209" s="688" t="s">
        <v>7674</v>
      </c>
      <c r="K209" s="304">
        <v>42791</v>
      </c>
      <c r="L209" s="632"/>
      <c r="M209" s="48" t="s">
        <v>7898</v>
      </c>
      <c r="N209" s="48" t="s">
        <v>7899</v>
      </c>
      <c r="O209" s="48" t="s">
        <v>744</v>
      </c>
      <c r="P209" s="56">
        <v>42773</v>
      </c>
      <c r="Q209" s="214">
        <v>42780</v>
      </c>
      <c r="R209" s="223" t="s">
        <v>106</v>
      </c>
      <c r="S209" s="839" t="s">
        <v>825</v>
      </c>
      <c r="U209" s="186"/>
      <c r="V209" s="186"/>
      <c r="W209" s="186"/>
      <c r="X209" s="186"/>
      <c r="Y209" s="186"/>
      <c r="Z209" s="186"/>
    </row>
    <row r="210" s="10" customFormat="1" ht="25.5" customHeight="1" spans="1:26">
      <c r="A210" s="1162">
        <v>208</v>
      </c>
      <c r="B210" s="149" t="s">
        <v>7727</v>
      </c>
      <c r="C210" s="311" t="s">
        <v>7672</v>
      </c>
      <c r="D210" s="48" t="s">
        <v>480</v>
      </c>
      <c r="E210" s="55">
        <v>215200</v>
      </c>
      <c r="F210" s="55" t="s">
        <v>7900</v>
      </c>
      <c r="G210" s="44">
        <v>42744</v>
      </c>
      <c r="H210" s="44">
        <v>42750</v>
      </c>
      <c r="I210" s="48">
        <f ca="1" t="shared" si="0"/>
        <v>1154</v>
      </c>
      <c r="J210" s="688" t="s">
        <v>7674</v>
      </c>
      <c r="K210" s="339">
        <v>42813</v>
      </c>
      <c r="L210" s="632"/>
      <c r="M210" s="48" t="s">
        <v>7901</v>
      </c>
      <c r="N210" s="48" t="s">
        <v>662</v>
      </c>
      <c r="O210" s="48" t="s">
        <v>59</v>
      </c>
      <c r="P210" s="56">
        <v>42784</v>
      </c>
      <c r="Q210" s="214">
        <v>42784</v>
      </c>
      <c r="R210" s="223" t="s">
        <v>47</v>
      </c>
      <c r="S210" s="839" t="s">
        <v>825</v>
      </c>
      <c r="U210" s="186"/>
      <c r="V210" s="186"/>
      <c r="W210" s="186"/>
      <c r="X210" s="186"/>
      <c r="Y210" s="186"/>
      <c r="Z210" s="186"/>
    </row>
    <row r="211" s="10" customFormat="1" ht="25.5" customHeight="1" spans="1:26">
      <c r="A211" s="1162">
        <v>209</v>
      </c>
      <c r="B211" s="149" t="s">
        <v>7727</v>
      </c>
      <c r="C211" s="311" t="s">
        <v>7672</v>
      </c>
      <c r="D211" s="52" t="s">
        <v>480</v>
      </c>
      <c r="E211" s="43">
        <v>215200</v>
      </c>
      <c r="F211" s="407" t="s">
        <v>7902</v>
      </c>
      <c r="G211" s="47">
        <v>42719</v>
      </c>
      <c r="H211" s="47">
        <v>42722</v>
      </c>
      <c r="I211" s="52">
        <f ca="1" t="shared" si="0"/>
        <v>1182</v>
      </c>
      <c r="J211" s="959" t="s">
        <v>7674</v>
      </c>
      <c r="K211" s="339">
        <v>42813</v>
      </c>
      <c r="L211" s="632"/>
      <c r="M211" s="52" t="s">
        <v>7903</v>
      </c>
      <c r="N211" s="52" t="s">
        <v>70</v>
      </c>
      <c r="O211" s="52" t="s">
        <v>59</v>
      </c>
      <c r="P211" s="51">
        <v>42777</v>
      </c>
      <c r="Q211" s="232">
        <v>42777</v>
      </c>
      <c r="R211" s="146" t="s">
        <v>47</v>
      </c>
      <c r="S211" s="840" t="s">
        <v>4576</v>
      </c>
      <c r="U211" s="186"/>
      <c r="V211" s="186"/>
      <c r="W211" s="186"/>
      <c r="X211" s="186"/>
      <c r="Y211" s="186"/>
      <c r="Z211" s="186"/>
    </row>
    <row r="212" s="10" customFormat="1" ht="25.5" customHeight="1" spans="1:26">
      <c r="A212" s="1162">
        <v>210</v>
      </c>
      <c r="B212" s="149" t="s">
        <v>7761</v>
      </c>
      <c r="C212" s="198" t="s">
        <v>513</v>
      </c>
      <c r="D212" s="52" t="s">
        <v>480</v>
      </c>
      <c r="E212" s="43">
        <v>231900</v>
      </c>
      <c r="F212" s="43" t="s">
        <v>7904</v>
      </c>
      <c r="G212" s="47">
        <v>42741</v>
      </c>
      <c r="H212" s="47">
        <v>42746</v>
      </c>
      <c r="I212" s="52">
        <f ca="1" t="shared" si="0"/>
        <v>1158</v>
      </c>
      <c r="J212" s="959" t="s">
        <v>7674</v>
      </c>
      <c r="K212" s="339">
        <v>42813</v>
      </c>
      <c r="L212" s="632"/>
      <c r="M212" s="48" t="s">
        <v>7905</v>
      </c>
      <c r="N212" s="48" t="s">
        <v>114</v>
      </c>
      <c r="O212" s="48" t="s">
        <v>59</v>
      </c>
      <c r="P212" s="56">
        <v>42784</v>
      </c>
      <c r="Q212" s="214">
        <v>42786</v>
      </c>
      <c r="R212" s="223" t="s">
        <v>106</v>
      </c>
      <c r="S212" s="839" t="s">
        <v>830</v>
      </c>
      <c r="U212" s="186"/>
      <c r="V212" s="186"/>
      <c r="W212" s="186"/>
      <c r="X212" s="186"/>
      <c r="Y212" s="186"/>
      <c r="Z212" s="186"/>
    </row>
    <row r="213" s="10" customFormat="1" ht="24" customHeight="1" spans="1:26">
      <c r="A213" s="1162">
        <v>211</v>
      </c>
      <c r="B213" s="149" t="s">
        <v>7775</v>
      </c>
      <c r="C213" s="407" t="s">
        <v>7668</v>
      </c>
      <c r="D213" s="55" t="s">
        <v>480</v>
      </c>
      <c r="E213" s="55">
        <v>190900</v>
      </c>
      <c r="F213" s="55" t="s">
        <v>7906</v>
      </c>
      <c r="G213" s="44">
        <v>42742</v>
      </c>
      <c r="H213" s="44">
        <v>42750</v>
      </c>
      <c r="I213" s="48">
        <f ca="1" t="shared" si="0"/>
        <v>1154</v>
      </c>
      <c r="J213" s="688" t="s">
        <v>7674</v>
      </c>
      <c r="K213" s="339">
        <v>42813</v>
      </c>
      <c r="L213" s="632"/>
      <c r="M213" s="48" t="s">
        <v>7907</v>
      </c>
      <c r="N213" s="48" t="s">
        <v>45</v>
      </c>
      <c r="O213" s="48" t="s">
        <v>89</v>
      </c>
      <c r="P213" s="56">
        <v>42790</v>
      </c>
      <c r="Q213" s="214">
        <v>42790</v>
      </c>
      <c r="R213" s="48" t="s">
        <v>47</v>
      </c>
      <c r="S213" s="839" t="s">
        <v>7908</v>
      </c>
      <c r="U213" s="186"/>
      <c r="V213" s="186"/>
      <c r="W213" s="186"/>
      <c r="X213" s="186"/>
      <c r="Y213" s="186"/>
      <c r="Z213" s="186"/>
    </row>
    <row r="214" s="10" customFormat="1" ht="25.5" customHeight="1" spans="1:26">
      <c r="A214" s="1162">
        <v>212</v>
      </c>
      <c r="B214" s="149" t="s">
        <v>7761</v>
      </c>
      <c r="C214" s="198" t="s">
        <v>513</v>
      </c>
      <c r="D214" s="48" t="s">
        <v>480</v>
      </c>
      <c r="E214" s="55">
        <v>231900</v>
      </c>
      <c r="F214" s="55" t="s">
        <v>7909</v>
      </c>
      <c r="G214" s="44">
        <v>42744</v>
      </c>
      <c r="H214" s="44">
        <v>42750</v>
      </c>
      <c r="I214" s="48">
        <f ca="1" t="shared" si="0"/>
        <v>1154</v>
      </c>
      <c r="J214" s="688" t="s">
        <v>7674</v>
      </c>
      <c r="K214" s="339">
        <v>42813</v>
      </c>
      <c r="L214" s="632"/>
      <c r="M214" s="48" t="s">
        <v>7910</v>
      </c>
      <c r="N214" s="48" t="s">
        <v>912</v>
      </c>
      <c r="O214" s="48" t="s">
        <v>59</v>
      </c>
      <c r="P214" s="56">
        <v>42785</v>
      </c>
      <c r="Q214" s="214">
        <v>42786</v>
      </c>
      <c r="R214" s="223" t="s">
        <v>47</v>
      </c>
      <c r="S214" s="839" t="s">
        <v>830</v>
      </c>
      <c r="U214" s="186"/>
      <c r="V214" s="186"/>
      <c r="W214" s="186"/>
      <c r="X214" s="186"/>
      <c r="Y214" s="186"/>
      <c r="Z214" s="186"/>
    </row>
    <row r="215" s="10" customFormat="1" ht="25.5" customHeight="1" spans="1:26">
      <c r="A215" s="1162">
        <v>213</v>
      </c>
      <c r="B215" s="149" t="s">
        <v>7727</v>
      </c>
      <c r="C215" s="311" t="s">
        <v>7672</v>
      </c>
      <c r="D215" s="48" t="s">
        <v>480</v>
      </c>
      <c r="E215" s="55">
        <v>215200</v>
      </c>
      <c r="F215" s="55" t="s">
        <v>7911</v>
      </c>
      <c r="G215" s="44">
        <v>42744</v>
      </c>
      <c r="H215" s="44">
        <v>42750</v>
      </c>
      <c r="I215" s="48">
        <f ca="1" t="shared" si="0"/>
        <v>1154</v>
      </c>
      <c r="J215" s="688" t="s">
        <v>7674</v>
      </c>
      <c r="K215" s="339">
        <v>42813</v>
      </c>
      <c r="L215" s="632"/>
      <c r="M215" s="48" t="s">
        <v>7912</v>
      </c>
      <c r="N215" s="48" t="s">
        <v>683</v>
      </c>
      <c r="O215" s="48" t="s">
        <v>658</v>
      </c>
      <c r="P215" s="56">
        <v>42778</v>
      </c>
      <c r="Q215" s="214">
        <v>42778</v>
      </c>
      <c r="R215" s="146" t="s">
        <v>47</v>
      </c>
      <c r="S215" s="839" t="s">
        <v>830</v>
      </c>
      <c r="U215" s="186"/>
      <c r="V215" s="186"/>
      <c r="W215" s="186"/>
      <c r="X215" s="186"/>
      <c r="Y215" s="186"/>
      <c r="Z215" s="186"/>
    </row>
    <row r="216" s="10" customFormat="1" ht="25.5" customHeight="1" spans="1:26">
      <c r="A216" s="1162">
        <v>214</v>
      </c>
      <c r="B216" s="149" t="s">
        <v>7727</v>
      </c>
      <c r="C216" s="311" t="s">
        <v>7672</v>
      </c>
      <c r="D216" s="48" t="s">
        <v>480</v>
      </c>
      <c r="E216" s="55">
        <v>215200</v>
      </c>
      <c r="F216" s="55" t="s">
        <v>7913</v>
      </c>
      <c r="G216" s="44">
        <v>42744</v>
      </c>
      <c r="H216" s="44">
        <v>42750</v>
      </c>
      <c r="I216" s="48">
        <f ca="1" t="shared" si="0"/>
        <v>1154</v>
      </c>
      <c r="J216" s="688" t="s">
        <v>7674</v>
      </c>
      <c r="K216" s="339">
        <v>42813</v>
      </c>
      <c r="L216" s="632"/>
      <c r="M216" s="48" t="s">
        <v>7821</v>
      </c>
      <c r="N216" s="48" t="s">
        <v>45</v>
      </c>
      <c r="O216" s="48" t="s">
        <v>89</v>
      </c>
      <c r="P216" s="56">
        <v>42792</v>
      </c>
      <c r="Q216" s="214">
        <v>42792</v>
      </c>
      <c r="R216" s="223" t="s">
        <v>47</v>
      </c>
      <c r="S216" s="839" t="s">
        <v>842</v>
      </c>
      <c r="U216" s="186"/>
      <c r="V216" s="186"/>
      <c r="W216" s="186"/>
      <c r="X216" s="186"/>
      <c r="Y216" s="186"/>
      <c r="Z216" s="186"/>
    </row>
    <row r="217" s="10" customFormat="1" ht="25.5" customHeight="1" spans="1:26">
      <c r="A217" s="1162">
        <v>215</v>
      </c>
      <c r="B217" s="149" t="s">
        <v>7727</v>
      </c>
      <c r="C217" s="311" t="s">
        <v>7672</v>
      </c>
      <c r="D217" s="48" t="s">
        <v>480</v>
      </c>
      <c r="E217" s="55">
        <v>215200</v>
      </c>
      <c r="F217" s="55" t="s">
        <v>7914</v>
      </c>
      <c r="G217" s="44">
        <v>42744</v>
      </c>
      <c r="H217" s="44">
        <v>42750</v>
      </c>
      <c r="I217" s="48">
        <f ca="1" t="shared" si="0"/>
        <v>1154</v>
      </c>
      <c r="J217" s="688" t="s">
        <v>7674</v>
      </c>
      <c r="K217" s="339">
        <v>42813</v>
      </c>
      <c r="L217" s="632"/>
      <c r="M217" s="48" t="s">
        <v>7915</v>
      </c>
      <c r="N217" s="48" t="s">
        <v>695</v>
      </c>
      <c r="O217" s="48" t="s">
        <v>84</v>
      </c>
      <c r="P217" s="56">
        <v>42795</v>
      </c>
      <c r="Q217" s="214">
        <v>42796</v>
      </c>
      <c r="R217" s="223" t="s">
        <v>47</v>
      </c>
      <c r="S217" s="839" t="s">
        <v>842</v>
      </c>
      <c r="U217" s="186"/>
      <c r="V217" s="186"/>
      <c r="W217" s="186"/>
      <c r="X217" s="186"/>
      <c r="Y217" s="186"/>
      <c r="Z217" s="186"/>
    </row>
    <row r="218" s="10" customFormat="1" ht="25.5" customHeight="1" spans="1:26">
      <c r="A218" s="1162">
        <v>216</v>
      </c>
      <c r="B218" s="149" t="s">
        <v>7727</v>
      </c>
      <c r="C218" s="311" t="s">
        <v>7672</v>
      </c>
      <c r="D218" s="52" t="s">
        <v>480</v>
      </c>
      <c r="E218" s="55">
        <v>215200</v>
      </c>
      <c r="F218" s="43" t="s">
        <v>7916</v>
      </c>
      <c r="G218" s="47">
        <v>42774</v>
      </c>
      <c r="H218" s="47">
        <v>42777</v>
      </c>
      <c r="I218" s="52">
        <f ca="1" t="shared" si="0"/>
        <v>1127</v>
      </c>
      <c r="J218" s="959" t="s">
        <v>7674</v>
      </c>
      <c r="K218" s="339">
        <v>42813</v>
      </c>
      <c r="L218" s="632"/>
      <c r="M218" s="48" t="s">
        <v>7917</v>
      </c>
      <c r="N218" s="48" t="s">
        <v>912</v>
      </c>
      <c r="O218" s="48" t="s">
        <v>59</v>
      </c>
      <c r="P218" s="56">
        <v>42799</v>
      </c>
      <c r="Q218" s="214">
        <v>42799</v>
      </c>
      <c r="R218" s="223" t="s">
        <v>47</v>
      </c>
      <c r="S218" s="839" t="s">
        <v>855</v>
      </c>
      <c r="U218" s="186"/>
      <c r="V218" s="186"/>
      <c r="W218" s="186"/>
      <c r="X218" s="186"/>
      <c r="Y218" s="186"/>
      <c r="Z218" s="186"/>
    </row>
    <row r="219" s="10" customFormat="1" ht="24" customHeight="1" spans="1:26">
      <c r="A219" s="1162">
        <v>217</v>
      </c>
      <c r="B219" s="149" t="s">
        <v>7775</v>
      </c>
      <c r="C219" s="407" t="s">
        <v>7668</v>
      </c>
      <c r="D219" s="43" t="s">
        <v>7417</v>
      </c>
      <c r="E219" s="55">
        <v>190900</v>
      </c>
      <c r="F219" s="43" t="s">
        <v>7918</v>
      </c>
      <c r="G219" s="47">
        <v>42784</v>
      </c>
      <c r="H219" s="47">
        <v>42787</v>
      </c>
      <c r="I219" s="52">
        <f ca="1" t="shared" si="0"/>
        <v>1117</v>
      </c>
      <c r="J219" s="688" t="s">
        <v>7674</v>
      </c>
      <c r="K219" s="339">
        <v>42813</v>
      </c>
      <c r="L219" s="632" t="s">
        <v>52</v>
      </c>
      <c r="M219" s="48" t="s">
        <v>7919</v>
      </c>
      <c r="N219" s="48" t="s">
        <v>80</v>
      </c>
      <c r="O219" s="48" t="s">
        <v>89</v>
      </c>
      <c r="P219" s="44">
        <v>42799</v>
      </c>
      <c r="Q219" s="44">
        <v>42799</v>
      </c>
      <c r="R219" s="48" t="s">
        <v>47</v>
      </c>
      <c r="S219" s="839" t="s">
        <v>859</v>
      </c>
      <c r="U219" s="186"/>
      <c r="V219" s="186"/>
      <c r="W219" s="186"/>
      <c r="X219" s="186"/>
      <c r="Y219" s="186"/>
      <c r="Z219" s="186"/>
    </row>
    <row r="220" s="10" customFormat="1" ht="25.5" customHeight="1" spans="1:26">
      <c r="A220" s="1162">
        <v>218</v>
      </c>
      <c r="B220" s="149" t="s">
        <v>7727</v>
      </c>
      <c r="C220" s="311" t="s">
        <v>7672</v>
      </c>
      <c r="D220" s="52" t="s">
        <v>7417</v>
      </c>
      <c r="E220" s="43">
        <v>215200</v>
      </c>
      <c r="F220" s="43" t="s">
        <v>7920</v>
      </c>
      <c r="G220" s="47">
        <v>42784</v>
      </c>
      <c r="H220" s="47">
        <v>42787</v>
      </c>
      <c r="I220" s="52">
        <f ca="1" t="shared" si="0"/>
        <v>1117</v>
      </c>
      <c r="J220" s="959" t="s">
        <v>7674</v>
      </c>
      <c r="K220" s="339">
        <v>42813</v>
      </c>
      <c r="L220" s="632" t="s">
        <v>52</v>
      </c>
      <c r="M220" s="48" t="s">
        <v>7921</v>
      </c>
      <c r="N220" s="48" t="s">
        <v>70</v>
      </c>
      <c r="O220" s="48" t="s">
        <v>59</v>
      </c>
      <c r="P220" s="56">
        <v>42785</v>
      </c>
      <c r="Q220" s="214">
        <v>42786</v>
      </c>
      <c r="R220" s="223" t="s">
        <v>47</v>
      </c>
      <c r="S220" s="839" t="s">
        <v>862</v>
      </c>
      <c r="U220" s="186"/>
      <c r="V220" s="186"/>
      <c r="W220" s="186"/>
      <c r="X220" s="186"/>
      <c r="Y220" s="186"/>
      <c r="Z220" s="186"/>
    </row>
    <row r="221" s="10" customFormat="1" ht="24" customHeight="1" spans="1:26">
      <c r="A221" s="1162">
        <v>219</v>
      </c>
      <c r="B221" s="149" t="s">
        <v>7775</v>
      </c>
      <c r="C221" s="407" t="s">
        <v>7668</v>
      </c>
      <c r="D221" s="43" t="s">
        <v>480</v>
      </c>
      <c r="E221" s="43">
        <v>190900</v>
      </c>
      <c r="F221" s="43" t="s">
        <v>7922</v>
      </c>
      <c r="G221" s="47">
        <v>42808</v>
      </c>
      <c r="H221" s="47">
        <v>42814</v>
      </c>
      <c r="I221" s="52">
        <f ca="1" t="shared" si="0"/>
        <v>1090</v>
      </c>
      <c r="J221" s="959" t="s">
        <v>7674</v>
      </c>
      <c r="K221" s="338">
        <v>42845</v>
      </c>
      <c r="L221" s="632"/>
      <c r="M221" s="416" t="s">
        <v>7923</v>
      </c>
      <c r="N221" s="416" t="s">
        <v>736</v>
      </c>
      <c r="O221" s="416" t="s">
        <v>89</v>
      </c>
      <c r="P221" s="388">
        <v>42769</v>
      </c>
      <c r="Q221" s="44">
        <v>42809</v>
      </c>
      <c r="R221" s="48" t="s">
        <v>106</v>
      </c>
      <c r="S221" s="839" t="s">
        <v>868</v>
      </c>
      <c r="U221" s="186"/>
      <c r="V221" s="186"/>
      <c r="W221" s="186"/>
      <c r="X221" s="186"/>
      <c r="Y221" s="186"/>
      <c r="Z221" s="186"/>
    </row>
    <row r="222" s="10" customFormat="1" ht="24" customHeight="1" spans="1:26">
      <c r="A222" s="1162">
        <v>220</v>
      </c>
      <c r="B222" s="149"/>
      <c r="C222" s="407" t="s">
        <v>7924</v>
      </c>
      <c r="D222" s="43" t="s">
        <v>480</v>
      </c>
      <c r="E222" s="43">
        <v>231900</v>
      </c>
      <c r="F222" s="43" t="s">
        <v>7925</v>
      </c>
      <c r="G222" s="47">
        <v>42815</v>
      </c>
      <c r="H222" s="47">
        <v>42818</v>
      </c>
      <c r="I222" s="52">
        <f ca="1" t="shared" si="0"/>
        <v>1086</v>
      </c>
      <c r="J222" s="959" t="s">
        <v>7674</v>
      </c>
      <c r="K222" s="338">
        <v>42845</v>
      </c>
      <c r="L222" s="632"/>
      <c r="M222" s="52" t="s">
        <v>7926</v>
      </c>
      <c r="N222" s="52" t="s">
        <v>114</v>
      </c>
      <c r="O222" s="52" t="s">
        <v>59</v>
      </c>
      <c r="P222" s="47">
        <v>42816</v>
      </c>
      <c r="Q222" s="44">
        <v>42820</v>
      </c>
      <c r="R222" s="48" t="s">
        <v>47</v>
      </c>
      <c r="S222" s="839" t="s">
        <v>881</v>
      </c>
      <c r="U222" s="186"/>
      <c r="V222" s="186"/>
      <c r="W222" s="186"/>
      <c r="X222" s="186"/>
      <c r="Y222" s="186"/>
      <c r="Z222" s="186"/>
    </row>
    <row r="223" s="10" customFormat="1" ht="24" customHeight="1" spans="1:26">
      <c r="A223" s="1162">
        <v>221</v>
      </c>
      <c r="B223" s="149" t="s">
        <v>7727</v>
      </c>
      <c r="C223" s="311" t="s">
        <v>7672</v>
      </c>
      <c r="D223" s="55" t="s">
        <v>480</v>
      </c>
      <c r="E223" s="55">
        <v>215200</v>
      </c>
      <c r="F223" s="55" t="s">
        <v>7927</v>
      </c>
      <c r="G223" s="44">
        <v>42815</v>
      </c>
      <c r="H223" s="44">
        <v>42819</v>
      </c>
      <c r="I223" s="48">
        <f ca="1" t="shared" si="0"/>
        <v>1085</v>
      </c>
      <c r="J223" s="688" t="s">
        <v>7674</v>
      </c>
      <c r="K223" s="338">
        <v>42845</v>
      </c>
      <c r="L223" s="319"/>
      <c r="M223" s="48" t="s">
        <v>7928</v>
      </c>
      <c r="N223" s="48" t="s">
        <v>916</v>
      </c>
      <c r="O223" s="48" t="s">
        <v>89</v>
      </c>
      <c r="P223" s="44">
        <v>42819</v>
      </c>
      <c r="Q223" s="44">
        <v>42820</v>
      </c>
      <c r="R223" s="48" t="s">
        <v>106</v>
      </c>
      <c r="S223" s="839" t="s">
        <v>881</v>
      </c>
      <c r="U223" s="186"/>
      <c r="V223" s="186"/>
      <c r="W223" s="186"/>
      <c r="X223" s="186"/>
      <c r="Y223" s="186"/>
      <c r="Z223" s="186"/>
    </row>
    <row r="224" s="10" customFormat="1" ht="25.5" customHeight="1" spans="1:26">
      <c r="A224" s="1162">
        <v>222</v>
      </c>
      <c r="B224" s="149" t="s">
        <v>7727</v>
      </c>
      <c r="C224" s="311" t="s">
        <v>7672</v>
      </c>
      <c r="D224" s="52" t="s">
        <v>480</v>
      </c>
      <c r="E224" s="43">
        <v>215200</v>
      </c>
      <c r="F224" s="43" t="s">
        <v>7929</v>
      </c>
      <c r="G224" s="47">
        <v>42808</v>
      </c>
      <c r="H224" s="47">
        <v>42814</v>
      </c>
      <c r="I224" s="52">
        <f ca="1" t="shared" si="0"/>
        <v>1090</v>
      </c>
      <c r="J224" s="959" t="s">
        <v>7674</v>
      </c>
      <c r="K224" s="338">
        <v>42845</v>
      </c>
      <c r="L224" s="632"/>
      <c r="M224" s="48" t="s">
        <v>7930</v>
      </c>
      <c r="N224" s="48" t="s">
        <v>683</v>
      </c>
      <c r="O224" s="48" t="s">
        <v>89</v>
      </c>
      <c r="P224" s="56">
        <v>42814</v>
      </c>
      <c r="Q224" s="214">
        <v>42814</v>
      </c>
      <c r="R224" s="223" t="s">
        <v>47</v>
      </c>
      <c r="S224" s="839" t="s">
        <v>5646</v>
      </c>
      <c r="U224" s="186"/>
      <c r="V224" s="186"/>
      <c r="W224" s="186"/>
      <c r="X224" s="186"/>
      <c r="Y224" s="186"/>
      <c r="Z224" s="186"/>
    </row>
    <row r="225" s="10" customFormat="1" ht="24" customHeight="1" spans="1:26">
      <c r="A225" s="1162">
        <v>223</v>
      </c>
      <c r="B225" s="149" t="s">
        <v>7775</v>
      </c>
      <c r="C225" s="407" t="s">
        <v>7668</v>
      </c>
      <c r="D225" s="55" t="s">
        <v>480</v>
      </c>
      <c r="E225" s="55">
        <v>190900</v>
      </c>
      <c r="F225" s="55" t="s">
        <v>7931</v>
      </c>
      <c r="G225" s="44">
        <v>42815</v>
      </c>
      <c r="H225" s="44">
        <v>42819</v>
      </c>
      <c r="I225" s="48">
        <f ca="1" t="shared" si="0"/>
        <v>1085</v>
      </c>
      <c r="J225" s="688" t="s">
        <v>7674</v>
      </c>
      <c r="K225" s="338">
        <v>42845</v>
      </c>
      <c r="L225" s="319"/>
      <c r="M225" s="48" t="s">
        <v>7932</v>
      </c>
      <c r="N225" s="48" t="s">
        <v>889</v>
      </c>
      <c r="O225" s="48" t="s">
        <v>89</v>
      </c>
      <c r="P225" s="44">
        <v>42819</v>
      </c>
      <c r="Q225" s="44">
        <v>42820</v>
      </c>
      <c r="R225" s="48" t="s">
        <v>106</v>
      </c>
      <c r="S225" s="839" t="s">
        <v>1619</v>
      </c>
      <c r="U225" s="186"/>
      <c r="V225" s="186"/>
      <c r="W225" s="186"/>
      <c r="X225" s="186"/>
      <c r="Y225" s="186"/>
      <c r="Z225" s="186"/>
    </row>
    <row r="226" s="10" customFormat="1" ht="24" customHeight="1" spans="1:26">
      <c r="A226" s="1162">
        <v>224</v>
      </c>
      <c r="B226" s="149"/>
      <c r="C226" s="407" t="s">
        <v>7924</v>
      </c>
      <c r="D226" s="43" t="s">
        <v>480</v>
      </c>
      <c r="E226" s="43">
        <v>231900</v>
      </c>
      <c r="F226" s="43" t="s">
        <v>7933</v>
      </c>
      <c r="G226" s="47">
        <v>42815</v>
      </c>
      <c r="H226" s="47">
        <v>42818</v>
      </c>
      <c r="I226" s="52">
        <f ca="1" t="shared" si="0"/>
        <v>1086</v>
      </c>
      <c r="J226" s="959" t="s">
        <v>7674</v>
      </c>
      <c r="K226" s="338">
        <v>42845</v>
      </c>
      <c r="L226" s="632"/>
      <c r="M226" s="52" t="s">
        <v>7934</v>
      </c>
      <c r="N226" s="52" t="s">
        <v>820</v>
      </c>
      <c r="O226" s="52" t="s">
        <v>89</v>
      </c>
      <c r="P226" s="47">
        <v>42818</v>
      </c>
      <c r="Q226" s="44">
        <v>42820</v>
      </c>
      <c r="R226" s="48" t="s">
        <v>47</v>
      </c>
      <c r="S226" s="839" t="s">
        <v>890</v>
      </c>
      <c r="U226" s="186"/>
      <c r="V226" s="186"/>
      <c r="W226" s="186"/>
      <c r="X226" s="186"/>
      <c r="Y226" s="186"/>
      <c r="Z226" s="186"/>
    </row>
    <row r="227" s="10" customFormat="1" ht="25.5" customHeight="1" spans="1:26">
      <c r="A227" s="1162">
        <v>225</v>
      </c>
      <c r="B227" s="149" t="s">
        <v>7727</v>
      </c>
      <c r="C227" s="311" t="s">
        <v>7672</v>
      </c>
      <c r="D227" s="52" t="s">
        <v>7417</v>
      </c>
      <c r="E227" s="43">
        <v>215200</v>
      </c>
      <c r="F227" s="43" t="s">
        <v>7935</v>
      </c>
      <c r="G227" s="47">
        <v>42808</v>
      </c>
      <c r="H227" s="47">
        <v>42814</v>
      </c>
      <c r="I227" s="52">
        <f ca="1" t="shared" si="0"/>
        <v>1090</v>
      </c>
      <c r="J227" s="959" t="s">
        <v>7674</v>
      </c>
      <c r="K227" s="338">
        <v>42852</v>
      </c>
      <c r="L227" s="632"/>
      <c r="M227" s="48" t="s">
        <v>7936</v>
      </c>
      <c r="N227" s="48" t="s">
        <v>695</v>
      </c>
      <c r="O227" s="48" t="s">
        <v>84</v>
      </c>
      <c r="P227" s="56">
        <v>42815</v>
      </c>
      <c r="Q227" s="214">
        <v>42816</v>
      </c>
      <c r="R227" s="223" t="s">
        <v>47</v>
      </c>
      <c r="S227" s="839" t="s">
        <v>893</v>
      </c>
      <c r="U227" s="186"/>
      <c r="V227" s="186"/>
      <c r="W227" s="186"/>
      <c r="X227" s="186"/>
      <c r="Y227" s="186"/>
      <c r="Z227" s="186"/>
    </row>
    <row r="228" s="10" customFormat="1" ht="24" customHeight="1" spans="1:26">
      <c r="A228" s="1162">
        <v>226</v>
      </c>
      <c r="B228" s="149"/>
      <c r="C228" s="311" t="s">
        <v>7672</v>
      </c>
      <c r="D228" s="43" t="s">
        <v>480</v>
      </c>
      <c r="E228" s="43">
        <v>215200</v>
      </c>
      <c r="F228" s="43" t="s">
        <v>7937</v>
      </c>
      <c r="G228" s="47">
        <v>42815</v>
      </c>
      <c r="H228" s="47">
        <v>42823</v>
      </c>
      <c r="I228" s="52">
        <f ca="1" t="shared" si="0"/>
        <v>1081</v>
      </c>
      <c r="J228" s="959" t="s">
        <v>7674</v>
      </c>
      <c r="K228" s="338">
        <v>42852</v>
      </c>
      <c r="L228" s="632"/>
      <c r="M228" s="52" t="s">
        <v>7938</v>
      </c>
      <c r="N228" s="52" t="s">
        <v>695</v>
      </c>
      <c r="O228" s="52" t="s">
        <v>84</v>
      </c>
      <c r="P228" s="47">
        <v>42827</v>
      </c>
      <c r="Q228" s="44">
        <v>42829</v>
      </c>
      <c r="R228" s="48" t="s">
        <v>106</v>
      </c>
      <c r="S228" s="839" t="s">
        <v>904</v>
      </c>
      <c r="U228" s="186"/>
      <c r="V228" s="186"/>
      <c r="W228" s="186"/>
      <c r="X228" s="186"/>
      <c r="Y228" s="186"/>
      <c r="Z228" s="186"/>
    </row>
    <row r="229" s="10" customFormat="1" ht="24" customHeight="1" spans="1:26">
      <c r="A229" s="1162">
        <v>227</v>
      </c>
      <c r="B229" s="149" t="s">
        <v>7727</v>
      </c>
      <c r="C229" s="311" t="s">
        <v>7672</v>
      </c>
      <c r="D229" s="43" t="s">
        <v>480</v>
      </c>
      <c r="E229" s="43">
        <v>215200</v>
      </c>
      <c r="F229" s="43" t="s">
        <v>7939</v>
      </c>
      <c r="G229" s="47">
        <v>42815</v>
      </c>
      <c r="H229" s="47">
        <v>42818</v>
      </c>
      <c r="I229" s="52">
        <f ca="1" t="shared" si="0"/>
        <v>1086</v>
      </c>
      <c r="J229" s="959" t="s">
        <v>7674</v>
      </c>
      <c r="K229" s="338">
        <v>42852</v>
      </c>
      <c r="L229" s="632"/>
      <c r="M229" s="52" t="s">
        <v>7940</v>
      </c>
      <c r="N229" s="52" t="s">
        <v>912</v>
      </c>
      <c r="O229" s="52" t="s">
        <v>59</v>
      </c>
      <c r="P229" s="47">
        <v>42819</v>
      </c>
      <c r="Q229" s="44">
        <v>42820</v>
      </c>
      <c r="R229" s="48" t="s">
        <v>47</v>
      </c>
      <c r="S229" s="839" t="s">
        <v>6458</v>
      </c>
      <c r="U229" s="186"/>
      <c r="V229" s="186"/>
      <c r="W229" s="186"/>
      <c r="X229" s="186"/>
      <c r="Y229" s="186"/>
      <c r="Z229" s="186"/>
    </row>
    <row r="230" s="10" customFormat="1" ht="24" customHeight="1" spans="1:26">
      <c r="A230" s="1162">
        <v>228</v>
      </c>
      <c r="B230" s="149" t="s">
        <v>7775</v>
      </c>
      <c r="C230" s="407" t="s">
        <v>7668</v>
      </c>
      <c r="D230" s="55" t="s">
        <v>480</v>
      </c>
      <c r="E230" s="55">
        <v>190900</v>
      </c>
      <c r="F230" s="55" t="s">
        <v>7941</v>
      </c>
      <c r="G230" s="44">
        <v>42815</v>
      </c>
      <c r="H230" s="44">
        <v>42819</v>
      </c>
      <c r="I230" s="48">
        <f ca="1" t="shared" si="0"/>
        <v>1085</v>
      </c>
      <c r="J230" s="688" t="s">
        <v>7674</v>
      </c>
      <c r="K230" s="338">
        <v>42852</v>
      </c>
      <c r="L230" s="319"/>
      <c r="M230" s="10" t="s">
        <v>7942</v>
      </c>
      <c r="N230" s="48" t="s">
        <v>698</v>
      </c>
      <c r="O230" s="48" t="s">
        <v>84</v>
      </c>
      <c r="P230" s="44">
        <v>42826</v>
      </c>
      <c r="Q230" s="44">
        <v>42827</v>
      </c>
      <c r="R230" s="48" t="s">
        <v>47</v>
      </c>
      <c r="S230" s="839" t="s">
        <v>6458</v>
      </c>
      <c r="U230" s="186"/>
      <c r="V230" s="186"/>
      <c r="W230" s="186"/>
      <c r="X230" s="186"/>
      <c r="Y230" s="186"/>
      <c r="Z230" s="186"/>
    </row>
    <row r="231" s="10" customFormat="1" ht="24" customHeight="1" spans="1:26">
      <c r="A231" s="1162">
        <v>229</v>
      </c>
      <c r="B231" s="149"/>
      <c r="C231" s="407" t="s">
        <v>7924</v>
      </c>
      <c r="D231" s="55" t="s">
        <v>7417</v>
      </c>
      <c r="E231" s="55">
        <v>231900</v>
      </c>
      <c r="F231" s="55" t="s">
        <v>7943</v>
      </c>
      <c r="G231" s="44">
        <v>42815</v>
      </c>
      <c r="H231" s="44">
        <v>42819</v>
      </c>
      <c r="I231" s="48">
        <f ca="1" t="shared" si="0"/>
        <v>1085</v>
      </c>
      <c r="J231" s="688" t="s">
        <v>7674</v>
      </c>
      <c r="K231" s="338">
        <v>42852</v>
      </c>
      <c r="L231" s="319"/>
      <c r="M231" s="48" t="s">
        <v>7944</v>
      </c>
      <c r="N231" s="48" t="s">
        <v>698</v>
      </c>
      <c r="O231" s="48" t="s">
        <v>84</v>
      </c>
      <c r="P231" s="44">
        <v>42829</v>
      </c>
      <c r="Q231" s="44">
        <v>42830</v>
      </c>
      <c r="R231" s="48" t="s">
        <v>47</v>
      </c>
      <c r="S231" s="839" t="s">
        <v>3746</v>
      </c>
      <c r="U231" s="186"/>
      <c r="V231" s="186"/>
      <c r="W231" s="186"/>
      <c r="X231" s="186"/>
      <c r="Y231" s="186"/>
      <c r="Z231" s="186"/>
    </row>
    <row r="232" s="10" customFormat="1" ht="24" customHeight="1" spans="1:26">
      <c r="A232" s="1162">
        <v>230</v>
      </c>
      <c r="B232" s="149"/>
      <c r="C232" s="407" t="s">
        <v>7924</v>
      </c>
      <c r="D232" s="43" t="s">
        <v>613</v>
      </c>
      <c r="E232" s="43">
        <v>231900</v>
      </c>
      <c r="F232" s="43" t="s">
        <v>7945</v>
      </c>
      <c r="G232" s="47">
        <v>42815</v>
      </c>
      <c r="H232" s="47">
        <v>42818</v>
      </c>
      <c r="I232" s="52">
        <f ca="1" t="shared" si="0"/>
        <v>1086</v>
      </c>
      <c r="J232" s="959" t="s">
        <v>7674</v>
      </c>
      <c r="K232" s="338">
        <v>42875</v>
      </c>
      <c r="L232" s="632"/>
      <c r="M232" s="52" t="s">
        <v>7946</v>
      </c>
      <c r="N232" s="52" t="s">
        <v>984</v>
      </c>
      <c r="O232" s="52" t="s">
        <v>641</v>
      </c>
      <c r="P232" s="47">
        <v>42819</v>
      </c>
      <c r="Q232" s="44">
        <v>42819</v>
      </c>
      <c r="R232" s="48" t="s">
        <v>106</v>
      </c>
      <c r="S232" s="839" t="s">
        <v>913</v>
      </c>
      <c r="U232" s="186"/>
      <c r="V232" s="186"/>
      <c r="W232" s="186"/>
      <c r="X232" s="186"/>
      <c r="Y232" s="186"/>
      <c r="Z232" s="186"/>
    </row>
    <row r="233" s="10" customFormat="1" ht="24" customHeight="1" spans="1:26">
      <c r="A233" s="1162">
        <v>231</v>
      </c>
      <c r="B233" s="149" t="s">
        <v>7775</v>
      </c>
      <c r="C233" s="407" t="s">
        <v>7668</v>
      </c>
      <c r="D233" s="43" t="s">
        <v>480</v>
      </c>
      <c r="E233" s="43">
        <v>190900</v>
      </c>
      <c r="F233" s="43" t="s">
        <v>7947</v>
      </c>
      <c r="G233" s="47">
        <v>42835</v>
      </c>
      <c r="H233" s="47">
        <v>42837</v>
      </c>
      <c r="I233" s="52">
        <f ca="1" t="shared" si="0"/>
        <v>1067</v>
      </c>
      <c r="J233" s="688" t="s">
        <v>7948</v>
      </c>
      <c r="K233" s="338">
        <v>42875</v>
      </c>
      <c r="L233" s="632"/>
      <c r="M233" s="841" t="s">
        <v>7949</v>
      </c>
      <c r="N233" s="52" t="s">
        <v>853</v>
      </c>
      <c r="O233" s="52" t="s">
        <v>744</v>
      </c>
      <c r="P233" s="47">
        <v>42840</v>
      </c>
      <c r="Q233" s="44">
        <v>42840</v>
      </c>
      <c r="R233" s="48" t="s">
        <v>106</v>
      </c>
      <c r="S233" s="839" t="s">
        <v>3754</v>
      </c>
      <c r="U233" s="186"/>
      <c r="V233" s="186"/>
      <c r="W233" s="186"/>
      <c r="X233" s="186"/>
      <c r="Y233" s="186"/>
      <c r="Z233" s="186"/>
    </row>
    <row r="234" s="10" customFormat="1" ht="24" customHeight="1" spans="1:26">
      <c r="A234" s="1162">
        <v>232</v>
      </c>
      <c r="B234" s="149" t="s">
        <v>7775</v>
      </c>
      <c r="C234" s="407" t="s">
        <v>7668</v>
      </c>
      <c r="D234" s="43" t="s">
        <v>7606</v>
      </c>
      <c r="E234" s="43">
        <v>190900</v>
      </c>
      <c r="F234" s="408" t="s">
        <v>7950</v>
      </c>
      <c r="G234" s="47">
        <v>42702</v>
      </c>
      <c r="H234" s="47">
        <v>42704</v>
      </c>
      <c r="I234" s="392">
        <f ca="1" t="shared" si="0"/>
        <v>1200</v>
      </c>
      <c r="J234" s="688" t="s">
        <v>7948</v>
      </c>
      <c r="K234" s="338">
        <v>42875</v>
      </c>
      <c r="L234" s="632" t="s">
        <v>52</v>
      </c>
      <c r="M234" s="419" t="s">
        <v>7951</v>
      </c>
      <c r="N234" s="419" t="s">
        <v>923</v>
      </c>
      <c r="O234" s="52" t="s">
        <v>744</v>
      </c>
      <c r="P234" s="47">
        <v>42837</v>
      </c>
      <c r="Q234" s="44">
        <v>42838</v>
      </c>
      <c r="R234" s="48" t="s">
        <v>47</v>
      </c>
      <c r="S234" s="839" t="s">
        <v>927</v>
      </c>
      <c r="U234" s="186"/>
      <c r="V234" s="186"/>
      <c r="W234" s="186"/>
      <c r="X234" s="186"/>
      <c r="Y234" s="186"/>
      <c r="Z234" s="186"/>
    </row>
    <row r="235" s="10" customFormat="1" ht="24" customHeight="1" spans="1:26">
      <c r="A235" s="1162">
        <v>233</v>
      </c>
      <c r="B235" s="149" t="s">
        <v>7775</v>
      </c>
      <c r="C235" s="407" t="s">
        <v>7668</v>
      </c>
      <c r="D235" s="43" t="s">
        <v>480</v>
      </c>
      <c r="E235" s="43">
        <v>190900</v>
      </c>
      <c r="F235" s="408" t="s">
        <v>7952</v>
      </c>
      <c r="G235" s="47">
        <v>42719</v>
      </c>
      <c r="H235" s="47">
        <v>42722</v>
      </c>
      <c r="I235" s="52">
        <f ca="1" t="shared" si="0"/>
        <v>1182</v>
      </c>
      <c r="J235" s="959" t="s">
        <v>7953</v>
      </c>
      <c r="K235" s="338">
        <v>42875</v>
      </c>
      <c r="L235" s="632" t="s">
        <v>52</v>
      </c>
      <c r="M235" s="419" t="s">
        <v>7954</v>
      </c>
      <c r="N235" s="419" t="s">
        <v>45</v>
      </c>
      <c r="O235" s="52" t="s">
        <v>89</v>
      </c>
      <c r="P235" s="47">
        <v>42841</v>
      </c>
      <c r="Q235" s="44">
        <v>42842</v>
      </c>
      <c r="R235" s="48" t="s">
        <v>47</v>
      </c>
      <c r="S235" s="839" t="s">
        <v>933</v>
      </c>
      <c r="U235" s="186"/>
      <c r="V235" s="186"/>
      <c r="W235" s="186"/>
      <c r="X235" s="186"/>
      <c r="Y235" s="186"/>
      <c r="Z235" s="186"/>
    </row>
    <row r="236" s="10" customFormat="1" ht="24" customHeight="1" spans="1:26">
      <c r="A236" s="1162">
        <v>234</v>
      </c>
      <c r="B236" s="149" t="s">
        <v>7727</v>
      </c>
      <c r="C236" s="311" t="s">
        <v>7672</v>
      </c>
      <c r="D236" s="43" t="s">
        <v>480</v>
      </c>
      <c r="E236" s="43">
        <v>215200</v>
      </c>
      <c r="F236" s="43" t="s">
        <v>7955</v>
      </c>
      <c r="G236" s="47">
        <v>42815</v>
      </c>
      <c r="H236" s="47">
        <v>42823</v>
      </c>
      <c r="I236" s="52">
        <f ca="1" t="shared" si="0"/>
        <v>1081</v>
      </c>
      <c r="J236" s="959" t="s">
        <v>7674</v>
      </c>
      <c r="K236" s="338">
        <v>42875</v>
      </c>
      <c r="L236" s="632"/>
      <c r="M236" s="52" t="s">
        <v>7956</v>
      </c>
      <c r="N236" s="52" t="s">
        <v>80</v>
      </c>
      <c r="O236" s="52" t="s">
        <v>84</v>
      </c>
      <c r="P236" s="47">
        <v>42827</v>
      </c>
      <c r="Q236" s="44">
        <v>42828</v>
      </c>
      <c r="R236" s="48" t="s">
        <v>47</v>
      </c>
      <c r="S236" s="839" t="s">
        <v>963</v>
      </c>
      <c r="U236" s="186"/>
      <c r="V236" s="186"/>
      <c r="W236" s="186"/>
      <c r="X236" s="186"/>
      <c r="Y236" s="186"/>
      <c r="Z236" s="186"/>
    </row>
    <row r="237" s="10" customFormat="1" ht="24" customHeight="1" spans="1:26">
      <c r="A237" s="1162">
        <v>235</v>
      </c>
      <c r="B237" s="149" t="s">
        <v>7957</v>
      </c>
      <c r="C237" s="311" t="s">
        <v>7958</v>
      </c>
      <c r="D237" s="43" t="s">
        <v>477</v>
      </c>
      <c r="E237" s="43">
        <v>223100</v>
      </c>
      <c r="F237" s="43" t="s">
        <v>7959</v>
      </c>
      <c r="G237" s="47">
        <v>42845</v>
      </c>
      <c r="H237" s="47">
        <v>42850</v>
      </c>
      <c r="I237" s="52">
        <f ca="1" t="shared" si="0"/>
        <v>1054</v>
      </c>
      <c r="J237" s="959" t="s">
        <v>629</v>
      </c>
      <c r="K237" s="338">
        <v>42875</v>
      </c>
      <c r="L237" s="632"/>
      <c r="M237" s="52" t="s">
        <v>7960</v>
      </c>
      <c r="N237" s="52" t="s">
        <v>980</v>
      </c>
      <c r="O237" s="52" t="s">
        <v>84</v>
      </c>
      <c r="P237" s="47">
        <v>42862</v>
      </c>
      <c r="Q237" s="44">
        <v>42863</v>
      </c>
      <c r="R237" s="48" t="s">
        <v>47</v>
      </c>
      <c r="S237" s="839" t="s">
        <v>981</v>
      </c>
      <c r="U237" s="186"/>
      <c r="V237" s="186"/>
      <c r="W237" s="186"/>
      <c r="X237" s="186"/>
      <c r="Y237" s="186"/>
      <c r="Z237" s="186"/>
    </row>
    <row r="238" s="10" customFormat="1" ht="24" customHeight="1" spans="1:26">
      <c r="A238" s="1162">
        <v>236</v>
      </c>
      <c r="B238" s="149" t="s">
        <v>7961</v>
      </c>
      <c r="C238" s="311" t="s">
        <v>7962</v>
      </c>
      <c r="D238" s="43" t="s">
        <v>462</v>
      </c>
      <c r="E238" s="43">
        <v>194000</v>
      </c>
      <c r="F238" s="43" t="s">
        <v>7963</v>
      </c>
      <c r="G238" s="47">
        <v>42867</v>
      </c>
      <c r="H238" s="47">
        <v>42870</v>
      </c>
      <c r="I238" s="52">
        <f ca="1" t="shared" si="0"/>
        <v>1034</v>
      </c>
      <c r="J238" s="959" t="s">
        <v>629</v>
      </c>
      <c r="K238" s="338">
        <v>42880</v>
      </c>
      <c r="L238" s="632"/>
      <c r="M238" s="387" t="s">
        <v>7964</v>
      </c>
      <c r="N238" s="387" t="s">
        <v>88</v>
      </c>
      <c r="O238" s="387" t="s">
        <v>89</v>
      </c>
      <c r="P238" s="388">
        <v>42866</v>
      </c>
      <c r="Q238" s="44">
        <v>42869</v>
      </c>
      <c r="R238" s="387" t="s">
        <v>106</v>
      </c>
      <c r="S238" s="839" t="s">
        <v>1005</v>
      </c>
      <c r="U238" s="186"/>
      <c r="V238" s="186"/>
      <c r="W238" s="186"/>
      <c r="X238" s="186"/>
      <c r="Y238" s="186"/>
      <c r="Z238" s="186"/>
    </row>
    <row r="239" s="10" customFormat="1" ht="24" customHeight="1" spans="1:26">
      <c r="A239" s="1162">
        <v>237</v>
      </c>
      <c r="B239" s="149" t="s">
        <v>7961</v>
      </c>
      <c r="C239" s="311" t="s">
        <v>7962</v>
      </c>
      <c r="D239" s="43" t="s">
        <v>462</v>
      </c>
      <c r="E239" s="43">
        <v>194000</v>
      </c>
      <c r="F239" s="43" t="s">
        <v>7965</v>
      </c>
      <c r="G239" s="47">
        <v>42867</v>
      </c>
      <c r="H239" s="47">
        <v>42872</v>
      </c>
      <c r="I239" s="52">
        <f ca="1" t="shared" si="0"/>
        <v>1032</v>
      </c>
      <c r="J239" s="959" t="s">
        <v>629</v>
      </c>
      <c r="K239" s="338">
        <v>42902</v>
      </c>
      <c r="L239" s="632"/>
      <c r="M239" s="52" t="s">
        <v>7966</v>
      </c>
      <c r="N239" s="52" t="s">
        <v>889</v>
      </c>
      <c r="O239" s="52" t="s">
        <v>89</v>
      </c>
      <c r="P239" s="47">
        <v>42882</v>
      </c>
      <c r="Q239" s="44">
        <v>42883</v>
      </c>
      <c r="R239" s="48" t="s">
        <v>47</v>
      </c>
      <c r="S239" s="839" t="s">
        <v>1036</v>
      </c>
      <c r="U239" s="186"/>
      <c r="V239" s="186"/>
      <c r="W239" s="186"/>
      <c r="X239" s="186"/>
      <c r="Y239" s="186"/>
      <c r="Z239" s="186"/>
    </row>
    <row r="240" s="10" customFormat="1" ht="24" customHeight="1" spans="1:26">
      <c r="A240" s="1162">
        <v>238</v>
      </c>
      <c r="B240" s="149"/>
      <c r="C240" s="311" t="s">
        <v>7958</v>
      </c>
      <c r="D240" s="43" t="s">
        <v>477</v>
      </c>
      <c r="E240" s="43">
        <v>218600</v>
      </c>
      <c r="F240" s="43" t="s">
        <v>7967</v>
      </c>
      <c r="G240" s="47">
        <v>42867</v>
      </c>
      <c r="H240" s="47">
        <v>42870</v>
      </c>
      <c r="I240" s="52">
        <f ca="1" t="shared" si="0"/>
        <v>1034</v>
      </c>
      <c r="J240" s="959" t="s">
        <v>629</v>
      </c>
      <c r="K240" s="338">
        <v>42902</v>
      </c>
      <c r="L240" s="632"/>
      <c r="M240" s="52" t="s">
        <v>7968</v>
      </c>
      <c r="N240" s="52" t="s">
        <v>662</v>
      </c>
      <c r="O240" s="52" t="s">
        <v>59</v>
      </c>
      <c r="P240" s="47">
        <v>42881</v>
      </c>
      <c r="Q240" s="44">
        <v>42881</v>
      </c>
      <c r="R240" s="48" t="s">
        <v>47</v>
      </c>
      <c r="S240" s="839" t="s">
        <v>6133</v>
      </c>
      <c r="U240" s="186"/>
      <c r="V240" s="186"/>
      <c r="W240" s="186"/>
      <c r="X240" s="186"/>
      <c r="Y240" s="186"/>
      <c r="Z240" s="186"/>
    </row>
    <row r="241" s="13" customFormat="1" ht="23.1" customHeight="1" spans="1:26">
      <c r="A241" s="1162">
        <v>239</v>
      </c>
      <c r="B241" s="149" t="s">
        <v>7957</v>
      </c>
      <c r="C241" s="311" t="s">
        <v>7958</v>
      </c>
      <c r="D241" s="43" t="s">
        <v>477</v>
      </c>
      <c r="E241" s="43">
        <v>218600</v>
      </c>
      <c r="F241" s="43" t="s">
        <v>7969</v>
      </c>
      <c r="G241" s="47">
        <v>42873</v>
      </c>
      <c r="H241" s="47">
        <v>42884</v>
      </c>
      <c r="I241" s="52">
        <f ca="1" t="shared" si="0"/>
        <v>1020</v>
      </c>
      <c r="J241" s="959" t="s">
        <v>629</v>
      </c>
      <c r="K241" s="338">
        <v>42911</v>
      </c>
      <c r="L241" s="632"/>
      <c r="M241" s="277" t="s">
        <v>7970</v>
      </c>
      <c r="N241" s="52" t="s">
        <v>912</v>
      </c>
      <c r="O241" s="52" t="s">
        <v>59</v>
      </c>
      <c r="P241" s="47">
        <v>42896</v>
      </c>
      <c r="Q241" s="44">
        <v>42896</v>
      </c>
      <c r="R241" s="48" t="s">
        <v>47</v>
      </c>
      <c r="S241" s="1058" t="s">
        <v>6117</v>
      </c>
      <c r="U241" s="1212"/>
      <c r="V241" s="1212"/>
      <c r="W241" s="1212"/>
      <c r="X241" s="1212"/>
      <c r="Y241" s="1212"/>
      <c r="Z241" s="1212"/>
    </row>
    <row r="242" s="13" customFormat="1" ht="23.1" customHeight="1" spans="1:26">
      <c r="A242" s="1162">
        <v>240</v>
      </c>
      <c r="B242" s="149"/>
      <c r="C242" s="311" t="s">
        <v>7958</v>
      </c>
      <c r="D242" s="43" t="s">
        <v>477</v>
      </c>
      <c r="E242" s="43">
        <v>218600</v>
      </c>
      <c r="F242" s="43" t="s">
        <v>7971</v>
      </c>
      <c r="G242" s="47">
        <v>42867</v>
      </c>
      <c r="H242" s="47">
        <v>42870</v>
      </c>
      <c r="I242" s="52">
        <f ca="1" t="shared" si="0"/>
        <v>1034</v>
      </c>
      <c r="J242" s="959" t="s">
        <v>629</v>
      </c>
      <c r="K242" s="338">
        <v>42911</v>
      </c>
      <c r="L242" s="632"/>
      <c r="M242" s="277" t="s">
        <v>7972</v>
      </c>
      <c r="N242" s="52" t="s">
        <v>980</v>
      </c>
      <c r="O242" s="52" t="s">
        <v>84</v>
      </c>
      <c r="P242" s="47">
        <v>42895</v>
      </c>
      <c r="Q242" s="44">
        <v>42896</v>
      </c>
      <c r="R242" s="48" t="s">
        <v>47</v>
      </c>
      <c r="S242" s="1058" t="s">
        <v>1066</v>
      </c>
      <c r="U242" s="1212"/>
      <c r="V242" s="1212"/>
      <c r="W242" s="1212"/>
      <c r="X242" s="1212"/>
      <c r="Y242" s="1212"/>
      <c r="Z242" s="1212"/>
    </row>
    <row r="243" s="13" customFormat="1" ht="23.1" customHeight="1" spans="1:26">
      <c r="A243" s="1162">
        <v>241</v>
      </c>
      <c r="B243" s="149"/>
      <c r="C243" s="311" t="s">
        <v>513</v>
      </c>
      <c r="D243" s="43" t="s">
        <v>7973</v>
      </c>
      <c r="E243" s="43">
        <v>238500</v>
      </c>
      <c r="F243" s="43" t="s">
        <v>7974</v>
      </c>
      <c r="G243" s="47">
        <v>42877</v>
      </c>
      <c r="H243" s="47">
        <v>42884</v>
      </c>
      <c r="I243" s="52">
        <f ca="1" t="shared" si="0"/>
        <v>1020</v>
      </c>
      <c r="J243" s="959" t="s">
        <v>629</v>
      </c>
      <c r="K243" s="338">
        <v>42913</v>
      </c>
      <c r="L243" s="632" t="s">
        <v>52</v>
      </c>
      <c r="M243" s="277" t="s">
        <v>7975</v>
      </c>
      <c r="N243" s="52" t="s">
        <v>1167</v>
      </c>
      <c r="O243" s="52" t="s">
        <v>744</v>
      </c>
      <c r="P243" s="47">
        <v>42897</v>
      </c>
      <c r="Q243" s="47">
        <v>42919</v>
      </c>
      <c r="R243" s="52" t="s">
        <v>47</v>
      </c>
      <c r="S243" s="1057" t="s">
        <v>6137</v>
      </c>
      <c r="U243" s="1212"/>
      <c r="V243" s="1212"/>
      <c r="W243" s="1212"/>
      <c r="X243" s="1212"/>
      <c r="Y243" s="1212"/>
      <c r="Z243" s="1212"/>
    </row>
    <row r="244" s="13" customFormat="1" ht="23.1" customHeight="1" spans="1:26">
      <c r="A244" s="1162">
        <v>242</v>
      </c>
      <c r="B244" s="149" t="s">
        <v>7976</v>
      </c>
      <c r="C244" s="311" t="s">
        <v>7962</v>
      </c>
      <c r="D244" s="43" t="s">
        <v>462</v>
      </c>
      <c r="E244" s="43">
        <v>194000</v>
      </c>
      <c r="F244" s="43" t="s">
        <v>7977</v>
      </c>
      <c r="G244" s="47">
        <v>42900</v>
      </c>
      <c r="H244" s="47">
        <v>42905</v>
      </c>
      <c r="I244" s="52">
        <f ca="1" t="shared" si="0"/>
        <v>999</v>
      </c>
      <c r="J244" s="959" t="s">
        <v>629</v>
      </c>
      <c r="K244" s="338">
        <v>42936</v>
      </c>
      <c r="L244" s="277"/>
      <c r="M244" s="48" t="s">
        <v>7978</v>
      </c>
      <c r="N244" s="48" t="s">
        <v>114</v>
      </c>
      <c r="O244" s="48" t="s">
        <v>59</v>
      </c>
      <c r="P244" s="44">
        <v>42925</v>
      </c>
      <c r="Q244" s="44">
        <v>42925</v>
      </c>
      <c r="R244" s="48"/>
      <c r="S244" s="1058" t="s">
        <v>1099</v>
      </c>
      <c r="U244" s="1212"/>
      <c r="V244" s="1212"/>
      <c r="W244" s="1212"/>
      <c r="X244" s="1212"/>
      <c r="Y244" s="1212"/>
      <c r="Z244" s="1212"/>
    </row>
    <row r="245" s="13" customFormat="1" ht="23.1" customHeight="1" spans="1:26">
      <c r="A245" s="1162">
        <v>243</v>
      </c>
      <c r="B245" s="149"/>
      <c r="C245" s="311" t="s">
        <v>7962</v>
      </c>
      <c r="D245" s="43" t="s">
        <v>7979</v>
      </c>
      <c r="E245" s="43">
        <v>194000</v>
      </c>
      <c r="F245" s="43" t="s">
        <v>7980</v>
      </c>
      <c r="G245" s="47">
        <v>42906</v>
      </c>
      <c r="H245" s="47">
        <v>42912</v>
      </c>
      <c r="I245" s="52">
        <f ca="1" t="shared" si="0"/>
        <v>992</v>
      </c>
      <c r="J245" s="959" t="s">
        <v>629</v>
      </c>
      <c r="K245" s="338">
        <v>42913</v>
      </c>
      <c r="L245" s="280" t="s">
        <v>7981</v>
      </c>
      <c r="M245" s="1051" t="s">
        <v>7982</v>
      </c>
      <c r="N245" s="1052" t="s">
        <v>114</v>
      </c>
      <c r="O245" s="1053" t="s">
        <v>59</v>
      </c>
      <c r="P245" s="47">
        <v>42931</v>
      </c>
      <c r="Q245" s="47">
        <v>42931</v>
      </c>
      <c r="R245" s="52" t="s">
        <v>47</v>
      </c>
      <c r="S245" s="1057" t="s">
        <v>1118</v>
      </c>
      <c r="U245" s="1212"/>
      <c r="V245" s="1212"/>
      <c r="W245" s="1212"/>
      <c r="X245" s="1212"/>
      <c r="Y245" s="1212"/>
      <c r="Z245" s="1212"/>
    </row>
    <row r="246" s="13" customFormat="1" ht="23.1" customHeight="1" spans="1:26">
      <c r="A246" s="1162">
        <v>244</v>
      </c>
      <c r="B246" s="149" t="s">
        <v>7976</v>
      </c>
      <c r="C246" s="311" t="s">
        <v>7962</v>
      </c>
      <c r="D246" s="43" t="s">
        <v>462</v>
      </c>
      <c r="E246" s="43">
        <v>194000</v>
      </c>
      <c r="F246" s="43" t="s">
        <v>7983</v>
      </c>
      <c r="G246" s="47">
        <v>42900</v>
      </c>
      <c r="H246" s="47">
        <v>42905</v>
      </c>
      <c r="I246" s="52">
        <f ca="1" t="shared" si="0"/>
        <v>999</v>
      </c>
      <c r="J246" s="959" t="s">
        <v>629</v>
      </c>
      <c r="K246" s="338">
        <v>42942</v>
      </c>
      <c r="L246" s="277"/>
      <c r="M246" s="277" t="s">
        <v>7984</v>
      </c>
      <c r="N246" s="48" t="s">
        <v>114</v>
      </c>
      <c r="O246" s="48" t="s">
        <v>59</v>
      </c>
      <c r="P246" s="44">
        <v>42922</v>
      </c>
      <c r="Q246" s="44">
        <v>42922</v>
      </c>
      <c r="R246" s="48" t="s">
        <v>47</v>
      </c>
      <c r="S246" s="1057" t="s">
        <v>1124</v>
      </c>
      <c r="U246" s="1212"/>
      <c r="V246" s="1212"/>
      <c r="W246" s="1212"/>
      <c r="X246" s="1212"/>
      <c r="Y246" s="1212"/>
      <c r="Z246" s="1212"/>
    </row>
    <row r="247" s="13" customFormat="1" ht="23.1" customHeight="1" spans="1:26">
      <c r="A247" s="1162">
        <v>245</v>
      </c>
      <c r="B247" s="149" t="s">
        <v>7957</v>
      </c>
      <c r="C247" s="311" t="s">
        <v>7958</v>
      </c>
      <c r="D247" s="43" t="s">
        <v>477</v>
      </c>
      <c r="E247" s="43">
        <v>218600</v>
      </c>
      <c r="F247" s="43" t="s">
        <v>7985</v>
      </c>
      <c r="G247" s="47">
        <v>42878</v>
      </c>
      <c r="H247" s="47">
        <v>42880</v>
      </c>
      <c r="I247" s="52">
        <f ca="1" t="shared" si="0"/>
        <v>1024</v>
      </c>
      <c r="J247" s="959" t="s">
        <v>629</v>
      </c>
      <c r="K247" s="338">
        <v>42942</v>
      </c>
      <c r="L247" s="632"/>
      <c r="M247" s="485" t="s">
        <v>7986</v>
      </c>
      <c r="N247" s="81" t="s">
        <v>980</v>
      </c>
      <c r="O247" s="52" t="s">
        <v>84</v>
      </c>
      <c r="P247" s="47">
        <v>42910</v>
      </c>
      <c r="Q247" s="47">
        <v>42932</v>
      </c>
      <c r="R247" s="52" t="s">
        <v>47</v>
      </c>
      <c r="S247" s="1057" t="s">
        <v>1124</v>
      </c>
      <c r="U247" s="1212"/>
      <c r="V247" s="1212"/>
      <c r="W247" s="1212"/>
      <c r="X247" s="1212"/>
      <c r="Y247" s="1212"/>
      <c r="Z247" s="1212"/>
    </row>
    <row r="248" s="13" customFormat="1" ht="23.1" customHeight="1" spans="1:26">
      <c r="A248" s="1162">
        <v>246</v>
      </c>
      <c r="B248" s="149"/>
      <c r="C248" s="311" t="s">
        <v>513</v>
      </c>
      <c r="D248" s="43" t="s">
        <v>7987</v>
      </c>
      <c r="E248" s="43">
        <v>238500</v>
      </c>
      <c r="F248" s="43" t="s">
        <v>7988</v>
      </c>
      <c r="G248" s="47">
        <v>42867</v>
      </c>
      <c r="H248" s="47">
        <v>42872</v>
      </c>
      <c r="I248" s="52">
        <f ca="1" t="shared" si="0"/>
        <v>1032</v>
      </c>
      <c r="J248" s="959" t="s">
        <v>629</v>
      </c>
      <c r="K248" s="338">
        <v>42945</v>
      </c>
      <c r="L248" s="632" t="s">
        <v>52</v>
      </c>
      <c r="M248" s="277" t="s">
        <v>7989</v>
      </c>
      <c r="N248" s="52" t="s">
        <v>1196</v>
      </c>
      <c r="O248" s="52" t="s">
        <v>641</v>
      </c>
      <c r="P248" s="47">
        <v>42936</v>
      </c>
      <c r="Q248" s="47">
        <v>42937</v>
      </c>
      <c r="R248" s="52" t="s">
        <v>47</v>
      </c>
      <c r="S248" s="1057" t="s">
        <v>1136</v>
      </c>
      <c r="U248" s="1212"/>
      <c r="V248" s="1212"/>
      <c r="W248" s="1212"/>
      <c r="X248" s="1212"/>
      <c r="Y248" s="1212"/>
      <c r="Z248" s="1212"/>
    </row>
    <row r="249" s="13" customFormat="1" ht="23.1" customHeight="1" spans="1:26">
      <c r="A249" s="1162">
        <v>247</v>
      </c>
      <c r="B249" s="149"/>
      <c r="C249" s="311" t="s">
        <v>513</v>
      </c>
      <c r="D249" s="43" t="s">
        <v>753</v>
      </c>
      <c r="E249" s="43">
        <v>272000</v>
      </c>
      <c r="F249" s="43" t="s">
        <v>7990</v>
      </c>
      <c r="G249" s="47">
        <v>42846</v>
      </c>
      <c r="H249" s="47">
        <v>42850</v>
      </c>
      <c r="I249" s="52">
        <f ca="1" t="shared" si="0"/>
        <v>1054</v>
      </c>
      <c r="J249" s="959" t="s">
        <v>629</v>
      </c>
      <c r="K249" s="339">
        <v>42961</v>
      </c>
      <c r="L249" s="632" t="s">
        <v>52</v>
      </c>
      <c r="M249" s="327" t="s">
        <v>7991</v>
      </c>
      <c r="N249" s="327" t="s">
        <v>889</v>
      </c>
      <c r="O249" s="327" t="s">
        <v>89</v>
      </c>
      <c r="P249" s="377">
        <v>42938</v>
      </c>
      <c r="Q249" s="47">
        <v>42942</v>
      </c>
      <c r="R249" s="327" t="s">
        <v>106</v>
      </c>
      <c r="S249" s="1057" t="s">
        <v>7992</v>
      </c>
      <c r="U249" s="1212"/>
      <c r="V249" s="1212"/>
      <c r="W249" s="1212"/>
      <c r="X249" s="1212"/>
      <c r="Y249" s="1212"/>
      <c r="Z249" s="1212"/>
    </row>
    <row r="250" s="13" customFormat="1" ht="23.1" customHeight="1" spans="1:26">
      <c r="A250" s="1162">
        <v>248</v>
      </c>
      <c r="B250" s="149"/>
      <c r="C250" s="311" t="s">
        <v>7962</v>
      </c>
      <c r="D250" s="43" t="s">
        <v>462</v>
      </c>
      <c r="E250" s="43">
        <v>194000</v>
      </c>
      <c r="F250" s="43" t="s">
        <v>7993</v>
      </c>
      <c r="G250" s="47">
        <v>42930</v>
      </c>
      <c r="H250" s="47">
        <v>42934</v>
      </c>
      <c r="I250" s="52">
        <f ca="1" t="shared" si="0"/>
        <v>970</v>
      </c>
      <c r="J250" s="959" t="s">
        <v>629</v>
      </c>
      <c r="K250" s="338">
        <v>42945</v>
      </c>
      <c r="L250" s="632" t="s">
        <v>52</v>
      </c>
      <c r="M250" s="277" t="s">
        <v>7994</v>
      </c>
      <c r="N250" s="52" t="s">
        <v>225</v>
      </c>
      <c r="O250" s="52" t="s">
        <v>658</v>
      </c>
      <c r="P250" s="47">
        <v>42952</v>
      </c>
      <c r="Q250" s="47">
        <v>42952</v>
      </c>
      <c r="R250" s="52" t="s">
        <v>106</v>
      </c>
      <c r="S250" s="1057" t="s">
        <v>1160</v>
      </c>
      <c r="U250" s="1212"/>
      <c r="V250" s="1212"/>
      <c r="W250" s="1212"/>
      <c r="X250" s="1212"/>
      <c r="Y250" s="1212"/>
      <c r="Z250" s="1212"/>
    </row>
    <row r="251" s="13" customFormat="1" ht="23.1" customHeight="1" spans="1:26">
      <c r="A251" s="1162">
        <v>249</v>
      </c>
      <c r="B251" s="518"/>
      <c r="C251" s="567" t="s">
        <v>7995</v>
      </c>
      <c r="D251" s="465" t="s">
        <v>7996</v>
      </c>
      <c r="E251" s="465">
        <v>255000</v>
      </c>
      <c r="F251" s="465" t="s">
        <v>7997</v>
      </c>
      <c r="G251" s="593">
        <v>42902</v>
      </c>
      <c r="H251" s="593">
        <v>42905</v>
      </c>
      <c r="I251" s="473">
        <f ca="1" t="shared" si="0"/>
        <v>999</v>
      </c>
      <c r="J251" s="1064" t="s">
        <v>629</v>
      </c>
      <c r="K251" s="538">
        <v>42967</v>
      </c>
      <c r="L251" s="1361"/>
      <c r="M251" s="511" t="s">
        <v>7998</v>
      </c>
      <c r="N251" s="511" t="s">
        <v>1211</v>
      </c>
      <c r="O251" s="511" t="s">
        <v>744</v>
      </c>
      <c r="P251" s="593">
        <v>42954</v>
      </c>
      <c r="Q251" s="593">
        <v>42954</v>
      </c>
      <c r="R251" s="511" t="s">
        <v>47</v>
      </c>
      <c r="S251" s="1071" t="s">
        <v>5350</v>
      </c>
      <c r="U251" s="1212"/>
      <c r="V251" s="1212"/>
      <c r="W251" s="1212"/>
      <c r="X251" s="1212"/>
      <c r="Y251" s="1212"/>
      <c r="Z251" s="1212"/>
    </row>
    <row r="252" s="13" customFormat="1" ht="23.1" customHeight="1" spans="1:26">
      <c r="A252" s="469">
        <v>250</v>
      </c>
      <c r="B252" s="149" t="s">
        <v>7957</v>
      </c>
      <c r="C252" s="311" t="s">
        <v>7958</v>
      </c>
      <c r="D252" s="43" t="s">
        <v>7999</v>
      </c>
      <c r="E252" s="43">
        <v>218600</v>
      </c>
      <c r="F252" s="43" t="s">
        <v>8000</v>
      </c>
      <c r="G252" s="47">
        <v>42867</v>
      </c>
      <c r="H252" s="47">
        <v>42870</v>
      </c>
      <c r="I252" s="52">
        <f ca="1" t="shared" si="0"/>
        <v>1034</v>
      </c>
      <c r="J252" s="959" t="s">
        <v>629</v>
      </c>
      <c r="K252" s="338">
        <v>42988</v>
      </c>
      <c r="L252" s="632" t="s">
        <v>52</v>
      </c>
      <c r="M252" s="277" t="s">
        <v>8001</v>
      </c>
      <c r="N252" s="52" t="s">
        <v>8002</v>
      </c>
      <c r="O252" s="52" t="s">
        <v>14</v>
      </c>
      <c r="P252" s="47">
        <v>42973</v>
      </c>
      <c r="Q252" s="47">
        <v>42973</v>
      </c>
      <c r="R252" s="52" t="s">
        <v>106</v>
      </c>
      <c r="S252" s="1057" t="s">
        <v>2972</v>
      </c>
      <c r="U252" s="1212"/>
      <c r="V252" s="1212"/>
      <c r="W252" s="1212"/>
      <c r="X252" s="1212"/>
      <c r="Y252" s="1212"/>
      <c r="Z252" s="1212"/>
    </row>
    <row r="253" s="13" customFormat="1" ht="23.1" customHeight="1" spans="1:26">
      <c r="A253" s="1162">
        <v>251</v>
      </c>
      <c r="B253" s="149" t="s">
        <v>7957</v>
      </c>
      <c r="C253" s="311" t="s">
        <v>7958</v>
      </c>
      <c r="D253" s="43" t="s">
        <v>475</v>
      </c>
      <c r="E253" s="43">
        <v>218600</v>
      </c>
      <c r="F253" s="43" t="s">
        <v>8003</v>
      </c>
      <c r="G253" s="121">
        <v>42964</v>
      </c>
      <c r="H253" s="121">
        <v>42968</v>
      </c>
      <c r="I253" s="52">
        <f ca="1" t="shared" si="0"/>
        <v>936</v>
      </c>
      <c r="J253" s="959" t="s">
        <v>629</v>
      </c>
      <c r="K253" s="338">
        <v>42977</v>
      </c>
      <c r="L253" s="632"/>
      <c r="M253" s="277" t="s">
        <v>8004</v>
      </c>
      <c r="N253" s="52" t="s">
        <v>662</v>
      </c>
      <c r="O253" s="52" t="s">
        <v>59</v>
      </c>
      <c r="P253" s="121">
        <v>42982</v>
      </c>
      <c r="Q253" s="121">
        <v>42983</v>
      </c>
      <c r="R253" s="52" t="s">
        <v>47</v>
      </c>
      <c r="S253" s="1057" t="s">
        <v>1223</v>
      </c>
      <c r="U253" s="1212"/>
      <c r="V253" s="1212"/>
      <c r="W253" s="1212"/>
      <c r="X253" s="1212"/>
      <c r="Y253" s="1212"/>
      <c r="Z253" s="1212"/>
    </row>
    <row r="254" s="13" customFormat="1" ht="23.1" customHeight="1" spans="1:26">
      <c r="A254" s="469">
        <v>252</v>
      </c>
      <c r="B254" s="518" t="s">
        <v>8005</v>
      </c>
      <c r="C254" s="567" t="s">
        <v>8006</v>
      </c>
      <c r="D254" s="465" t="s">
        <v>467</v>
      </c>
      <c r="E254" s="465">
        <v>255000</v>
      </c>
      <c r="F254" s="465" t="s">
        <v>8007</v>
      </c>
      <c r="G254" s="467">
        <v>42990</v>
      </c>
      <c r="H254" s="467">
        <v>42992</v>
      </c>
      <c r="I254" s="473">
        <f ca="1" t="shared" si="0"/>
        <v>912</v>
      </c>
      <c r="J254" s="1064" t="s">
        <v>629</v>
      </c>
      <c r="K254" s="538">
        <v>42998</v>
      </c>
      <c r="L254" s="1361"/>
      <c r="M254" s="476" t="s">
        <v>8008</v>
      </c>
      <c r="N254" s="473" t="s">
        <v>45</v>
      </c>
      <c r="O254" s="473" t="s">
        <v>89</v>
      </c>
      <c r="P254" s="467">
        <v>42984</v>
      </c>
      <c r="Q254" s="467">
        <v>42991</v>
      </c>
      <c r="R254" s="473" t="s">
        <v>47</v>
      </c>
      <c r="S254" s="1071" t="s">
        <v>1244</v>
      </c>
      <c r="U254" s="1212"/>
      <c r="V254" s="1212"/>
      <c r="W254" s="1212"/>
      <c r="X254" s="1212"/>
      <c r="Y254" s="1212"/>
      <c r="Z254" s="1212"/>
    </row>
    <row r="255" s="13" customFormat="1" ht="23.1" customHeight="1" spans="1:26">
      <c r="A255" s="1162">
        <v>253</v>
      </c>
      <c r="B255" s="149"/>
      <c r="C255" s="311" t="s">
        <v>8009</v>
      </c>
      <c r="D255" s="43" t="s">
        <v>467</v>
      </c>
      <c r="E255" s="43">
        <v>238500</v>
      </c>
      <c r="F255" s="43" t="s">
        <v>8010</v>
      </c>
      <c r="G255" s="121">
        <v>42867</v>
      </c>
      <c r="H255" s="121">
        <v>42872</v>
      </c>
      <c r="I255" s="52">
        <f ca="1" t="shared" si="0"/>
        <v>1032</v>
      </c>
      <c r="J255" s="959" t="s">
        <v>629</v>
      </c>
      <c r="K255" s="338">
        <v>43005</v>
      </c>
      <c r="L255" s="632" t="s">
        <v>52</v>
      </c>
      <c r="M255" s="277" t="s">
        <v>8011</v>
      </c>
      <c r="N255" s="52" t="s">
        <v>70</v>
      </c>
      <c r="O255" s="52" t="s">
        <v>59</v>
      </c>
      <c r="P255" s="121">
        <v>42980</v>
      </c>
      <c r="Q255" s="121">
        <v>42986</v>
      </c>
      <c r="R255" s="52" t="s">
        <v>47</v>
      </c>
      <c r="S255" s="1057" t="s">
        <v>5804</v>
      </c>
      <c r="U255" s="1212"/>
      <c r="V255" s="1212"/>
      <c r="W255" s="1212"/>
      <c r="X255" s="1212"/>
      <c r="Y255" s="1212"/>
      <c r="Z255" s="1212"/>
    </row>
    <row r="256" s="13" customFormat="1" ht="23.1" customHeight="1" spans="1:26">
      <c r="A256" s="469">
        <v>254</v>
      </c>
      <c r="B256" s="149" t="s">
        <v>7976</v>
      </c>
      <c r="C256" s="311" t="s">
        <v>7962</v>
      </c>
      <c r="D256" s="43" t="s">
        <v>462</v>
      </c>
      <c r="E256" s="43">
        <v>194000</v>
      </c>
      <c r="F256" s="43" t="s">
        <v>8012</v>
      </c>
      <c r="G256" s="121">
        <v>42944</v>
      </c>
      <c r="H256" s="121">
        <v>42949</v>
      </c>
      <c r="I256" s="52">
        <f ca="1" t="shared" ref="I256:I308" si="1">TODAY()-H256</f>
        <v>955</v>
      </c>
      <c r="J256" s="959" t="s">
        <v>8013</v>
      </c>
      <c r="K256" s="338">
        <v>43005</v>
      </c>
      <c r="L256" s="632"/>
      <c r="M256" s="52" t="s">
        <v>8014</v>
      </c>
      <c r="N256" s="52" t="s">
        <v>6604</v>
      </c>
      <c r="O256" s="52" t="s">
        <v>744</v>
      </c>
      <c r="P256" s="121">
        <v>42981</v>
      </c>
      <c r="Q256" s="121">
        <v>42981</v>
      </c>
      <c r="R256" s="52" t="s">
        <v>47</v>
      </c>
      <c r="S256" s="1057" t="s">
        <v>1244</v>
      </c>
      <c r="U256" s="1212"/>
      <c r="V256" s="1212"/>
      <c r="W256" s="1212"/>
      <c r="X256" s="1212"/>
      <c r="Y256" s="1212"/>
      <c r="Z256" s="1212"/>
    </row>
    <row r="257" s="13" customFormat="1" ht="23.1" customHeight="1" spans="1:26">
      <c r="A257" s="1162">
        <v>255</v>
      </c>
      <c r="B257" s="149" t="s">
        <v>7976</v>
      </c>
      <c r="C257" s="311" t="s">
        <v>7962</v>
      </c>
      <c r="D257" s="43" t="s">
        <v>462</v>
      </c>
      <c r="E257" s="43">
        <v>194000</v>
      </c>
      <c r="F257" s="43" t="s">
        <v>8015</v>
      </c>
      <c r="G257" s="121">
        <v>42908</v>
      </c>
      <c r="H257" s="121">
        <v>42913</v>
      </c>
      <c r="I257" s="52">
        <f ca="1" t="shared" si="1"/>
        <v>991</v>
      </c>
      <c r="J257" s="959" t="s">
        <v>629</v>
      </c>
      <c r="K257" s="338">
        <v>42913</v>
      </c>
      <c r="L257" s="280" t="s">
        <v>52</v>
      </c>
      <c r="M257" s="277" t="s">
        <v>8016</v>
      </c>
      <c r="N257" s="52" t="s">
        <v>683</v>
      </c>
      <c r="O257" s="52" t="s">
        <v>84</v>
      </c>
      <c r="P257" s="121">
        <v>42969</v>
      </c>
      <c r="Q257" s="121">
        <v>42970</v>
      </c>
      <c r="R257" s="52" t="s">
        <v>47</v>
      </c>
      <c r="S257" s="1057" t="s">
        <v>1254</v>
      </c>
      <c r="U257" s="1212"/>
      <c r="V257" s="1212"/>
      <c r="W257" s="1212"/>
      <c r="X257" s="1212"/>
      <c r="Y257" s="1212"/>
      <c r="Z257" s="1212"/>
    </row>
    <row r="258" s="13" customFormat="1" ht="23.1" customHeight="1" spans="1:26">
      <c r="A258" s="469">
        <v>256</v>
      </c>
      <c r="B258" s="149" t="s">
        <v>7957</v>
      </c>
      <c r="C258" s="311" t="s">
        <v>7958</v>
      </c>
      <c r="D258" s="43" t="s">
        <v>477</v>
      </c>
      <c r="E258" s="43">
        <v>218600</v>
      </c>
      <c r="F258" s="43" t="s">
        <v>8017</v>
      </c>
      <c r="G258" s="121">
        <v>42999</v>
      </c>
      <c r="H258" s="121">
        <v>43002</v>
      </c>
      <c r="I258" s="52">
        <f ca="1" t="shared" si="1"/>
        <v>902</v>
      </c>
      <c r="J258" s="959" t="s">
        <v>629</v>
      </c>
      <c r="K258" s="338">
        <v>43005</v>
      </c>
      <c r="L258" s="632"/>
      <c r="M258" s="277" t="s">
        <v>8018</v>
      </c>
      <c r="N258" s="52" t="s">
        <v>114</v>
      </c>
      <c r="O258" s="52" t="s">
        <v>59</v>
      </c>
      <c r="P258" s="121">
        <v>43001</v>
      </c>
      <c r="Q258" s="121">
        <v>43001</v>
      </c>
      <c r="R258" s="52" t="s">
        <v>106</v>
      </c>
      <c r="S258" s="1057" t="s">
        <v>3080</v>
      </c>
      <c r="U258" s="1212"/>
      <c r="V258" s="1212"/>
      <c r="W258" s="1212"/>
      <c r="X258" s="1212"/>
      <c r="Y258" s="1212"/>
      <c r="Z258" s="1212"/>
    </row>
    <row r="259" s="13" customFormat="1" ht="23.1" customHeight="1" spans="1:26">
      <c r="A259" s="1162">
        <v>257</v>
      </c>
      <c r="B259" s="149" t="s">
        <v>7957</v>
      </c>
      <c r="C259" s="311" t="s">
        <v>7958</v>
      </c>
      <c r="D259" s="43" t="s">
        <v>477</v>
      </c>
      <c r="E259" s="43">
        <v>218600</v>
      </c>
      <c r="F259" s="43" t="s">
        <v>8019</v>
      </c>
      <c r="G259" s="121">
        <v>42908</v>
      </c>
      <c r="H259" s="121">
        <v>42913</v>
      </c>
      <c r="I259" s="52">
        <f ca="1" t="shared" si="1"/>
        <v>991</v>
      </c>
      <c r="J259" s="959" t="s">
        <v>629</v>
      </c>
      <c r="K259" s="338">
        <v>42977</v>
      </c>
      <c r="L259" s="632" t="s">
        <v>52</v>
      </c>
      <c r="M259" s="277" t="s">
        <v>8020</v>
      </c>
      <c r="N259" s="52" t="s">
        <v>683</v>
      </c>
      <c r="O259" s="52" t="s">
        <v>84</v>
      </c>
      <c r="P259" s="121">
        <v>42995</v>
      </c>
      <c r="Q259" s="121">
        <v>42996</v>
      </c>
      <c r="R259" s="52" t="s">
        <v>106</v>
      </c>
      <c r="S259" s="1057" t="s">
        <v>3080</v>
      </c>
      <c r="U259" s="1212"/>
      <c r="V259" s="1212"/>
      <c r="W259" s="1212"/>
      <c r="X259" s="1212"/>
      <c r="Y259" s="1212"/>
      <c r="Z259" s="1212"/>
    </row>
    <row r="260" s="13" customFormat="1" ht="23.1" customHeight="1" spans="1:26">
      <c r="A260" s="469">
        <v>258</v>
      </c>
      <c r="B260" s="149" t="s">
        <v>7957</v>
      </c>
      <c r="C260" s="311" t="s">
        <v>7958</v>
      </c>
      <c r="D260" s="43" t="s">
        <v>477</v>
      </c>
      <c r="E260" s="43">
        <v>218600</v>
      </c>
      <c r="F260" s="43" t="s">
        <v>8021</v>
      </c>
      <c r="G260" s="121">
        <v>42867</v>
      </c>
      <c r="H260" s="121">
        <v>42870</v>
      </c>
      <c r="I260" s="52">
        <f ca="1" t="shared" si="1"/>
        <v>1034</v>
      </c>
      <c r="J260" s="959" t="s">
        <v>629</v>
      </c>
      <c r="K260" s="338">
        <v>42945</v>
      </c>
      <c r="L260" s="280" t="s">
        <v>52</v>
      </c>
      <c r="M260" s="48" t="s">
        <v>8022</v>
      </c>
      <c r="N260" s="48" t="s">
        <v>730</v>
      </c>
      <c r="O260" s="48" t="s">
        <v>59</v>
      </c>
      <c r="P260" s="171">
        <v>42988</v>
      </c>
      <c r="Q260" s="171">
        <v>42989</v>
      </c>
      <c r="R260" s="48" t="s">
        <v>473</v>
      </c>
      <c r="S260" s="1057" t="s">
        <v>8023</v>
      </c>
      <c r="U260" s="1212"/>
      <c r="V260" s="1212"/>
      <c r="W260" s="1212"/>
      <c r="X260" s="1212"/>
      <c r="Y260" s="1212"/>
      <c r="Z260" s="1212"/>
    </row>
    <row r="261" s="13" customFormat="1" ht="23.1" customHeight="1" spans="1:26">
      <c r="A261" s="1162">
        <v>259</v>
      </c>
      <c r="B261" s="149" t="s">
        <v>7957</v>
      </c>
      <c r="C261" s="311" t="s">
        <v>7958</v>
      </c>
      <c r="D261" s="43" t="s">
        <v>477</v>
      </c>
      <c r="E261" s="43">
        <v>218600</v>
      </c>
      <c r="F261" s="43" t="s">
        <v>8024</v>
      </c>
      <c r="G261" s="121">
        <v>42934</v>
      </c>
      <c r="H261" s="121">
        <v>42945</v>
      </c>
      <c r="I261" s="52">
        <f ca="1" t="shared" si="1"/>
        <v>959</v>
      </c>
      <c r="J261" s="959" t="s">
        <v>8025</v>
      </c>
      <c r="K261" s="338">
        <v>43030</v>
      </c>
      <c r="L261" s="632" t="s">
        <v>52</v>
      </c>
      <c r="M261" s="277" t="s">
        <v>8026</v>
      </c>
      <c r="N261" s="52" t="s">
        <v>683</v>
      </c>
      <c r="O261" s="52" t="s">
        <v>84</v>
      </c>
      <c r="P261" s="121">
        <v>43012</v>
      </c>
      <c r="Q261" s="121">
        <v>43013</v>
      </c>
      <c r="R261" s="52" t="s">
        <v>106</v>
      </c>
      <c r="S261" s="1003" t="s">
        <v>2104</v>
      </c>
      <c r="T261" s="434"/>
      <c r="U261" s="1212"/>
      <c r="V261" s="1212"/>
      <c r="W261" s="1212"/>
      <c r="X261" s="1212"/>
      <c r="Y261" s="1212"/>
      <c r="Z261" s="1212"/>
    </row>
    <row r="262" s="13" customFormat="1" ht="23.1" customHeight="1" spans="1:26">
      <c r="A262" s="469">
        <v>260</v>
      </c>
      <c r="B262" s="149" t="s">
        <v>7957</v>
      </c>
      <c r="C262" s="311" t="s">
        <v>7958</v>
      </c>
      <c r="D262" s="43" t="s">
        <v>475</v>
      </c>
      <c r="E262" s="43">
        <v>218600</v>
      </c>
      <c r="F262" s="43" t="s">
        <v>8027</v>
      </c>
      <c r="G262" s="121">
        <v>42934</v>
      </c>
      <c r="H262" s="121">
        <v>42945</v>
      </c>
      <c r="I262" s="52">
        <f ca="1" t="shared" si="1"/>
        <v>959</v>
      </c>
      <c r="J262" s="959" t="s">
        <v>8025</v>
      </c>
      <c r="K262" s="338">
        <v>42977</v>
      </c>
      <c r="L262" s="632" t="s">
        <v>52</v>
      </c>
      <c r="M262" s="277" t="s">
        <v>8028</v>
      </c>
      <c r="N262" s="52" t="s">
        <v>225</v>
      </c>
      <c r="O262" s="52" t="s">
        <v>84</v>
      </c>
      <c r="P262" s="121">
        <v>43014</v>
      </c>
      <c r="Q262" s="121">
        <v>43014</v>
      </c>
      <c r="R262" s="52" t="s">
        <v>47</v>
      </c>
      <c r="S262" s="1003" t="s">
        <v>8029</v>
      </c>
      <c r="T262" s="434"/>
      <c r="U262" s="1212"/>
      <c r="V262" s="1212"/>
      <c r="W262" s="1212"/>
      <c r="X262" s="1212"/>
      <c r="Y262" s="1212"/>
      <c r="Z262" s="1212"/>
    </row>
    <row r="263" s="13" customFormat="1" ht="23.1" customHeight="1" spans="1:26">
      <c r="A263" s="1162">
        <v>261</v>
      </c>
      <c r="B263" s="149"/>
      <c r="C263" s="311" t="s">
        <v>513</v>
      </c>
      <c r="D263" s="43" t="s">
        <v>480</v>
      </c>
      <c r="E263" s="43">
        <v>238500</v>
      </c>
      <c r="F263" s="43" t="s">
        <v>8030</v>
      </c>
      <c r="G263" s="121">
        <v>42999</v>
      </c>
      <c r="H263" s="121">
        <v>43002</v>
      </c>
      <c r="I263" s="52">
        <f ca="1" t="shared" si="1"/>
        <v>902</v>
      </c>
      <c r="J263" s="959" t="s">
        <v>629</v>
      </c>
      <c r="K263" s="338">
        <v>43030</v>
      </c>
      <c r="L263" s="632"/>
      <c r="M263" s="52" t="s">
        <v>8031</v>
      </c>
      <c r="N263" s="52" t="s">
        <v>8032</v>
      </c>
      <c r="O263" s="52" t="s">
        <v>641</v>
      </c>
      <c r="P263" s="121">
        <v>43014</v>
      </c>
      <c r="Q263" s="121">
        <v>43014</v>
      </c>
      <c r="R263" s="52" t="s">
        <v>47</v>
      </c>
      <c r="S263" s="1003" t="s">
        <v>2131</v>
      </c>
      <c r="T263" s="434"/>
      <c r="U263" s="1212"/>
      <c r="V263" s="1212"/>
      <c r="W263" s="1212"/>
      <c r="X263" s="1212"/>
      <c r="Y263" s="1212"/>
      <c r="Z263" s="1212"/>
    </row>
    <row r="264" s="13" customFormat="1" ht="23.1" customHeight="1" spans="1:26">
      <c r="A264" s="469">
        <v>262</v>
      </c>
      <c r="B264" s="149"/>
      <c r="C264" s="311" t="s">
        <v>8009</v>
      </c>
      <c r="D264" s="43" t="s">
        <v>470</v>
      </c>
      <c r="E264" s="43">
        <v>238500</v>
      </c>
      <c r="F264" s="43" t="s">
        <v>8033</v>
      </c>
      <c r="G264" s="121">
        <v>42867</v>
      </c>
      <c r="H264" s="121">
        <v>42872</v>
      </c>
      <c r="I264" s="52">
        <f ca="1" t="shared" si="1"/>
        <v>1032</v>
      </c>
      <c r="J264" s="959" t="s">
        <v>629</v>
      </c>
      <c r="K264" s="338">
        <v>43030</v>
      </c>
      <c r="L264" s="632" t="s">
        <v>52</v>
      </c>
      <c r="M264" s="277" t="s">
        <v>8034</v>
      </c>
      <c r="N264" s="52" t="s">
        <v>8035</v>
      </c>
      <c r="O264" s="52" t="s">
        <v>744</v>
      </c>
      <c r="P264" s="121">
        <v>43010</v>
      </c>
      <c r="Q264" s="121">
        <v>43011</v>
      </c>
      <c r="R264" s="52" t="s">
        <v>47</v>
      </c>
      <c r="S264" s="1003" t="s">
        <v>2131</v>
      </c>
      <c r="T264" s="434"/>
      <c r="U264" s="1212"/>
      <c r="V264" s="1212"/>
      <c r="W264" s="1212"/>
      <c r="X264" s="1212"/>
      <c r="Y264" s="1212"/>
      <c r="Z264" s="1212"/>
    </row>
    <row r="265" s="13" customFormat="1" ht="23.1" customHeight="1" spans="1:26">
      <c r="A265" s="1162">
        <v>263</v>
      </c>
      <c r="B265" s="149" t="s">
        <v>7957</v>
      </c>
      <c r="C265" s="311" t="s">
        <v>7958</v>
      </c>
      <c r="D265" s="43" t="s">
        <v>8036</v>
      </c>
      <c r="E265" s="43">
        <v>218600</v>
      </c>
      <c r="F265" s="43" t="s">
        <v>8037</v>
      </c>
      <c r="G265" s="121">
        <v>42965</v>
      </c>
      <c r="H265" s="121">
        <v>42968</v>
      </c>
      <c r="I265" s="52">
        <f ca="1" t="shared" si="1"/>
        <v>936</v>
      </c>
      <c r="J265" s="959" t="s">
        <v>629</v>
      </c>
      <c r="K265" s="338">
        <v>43033</v>
      </c>
      <c r="L265" s="632"/>
      <c r="M265" s="277" t="s">
        <v>8038</v>
      </c>
      <c r="N265" s="52" t="s">
        <v>6604</v>
      </c>
      <c r="O265" s="52" t="s">
        <v>744</v>
      </c>
      <c r="P265" s="121">
        <v>43009</v>
      </c>
      <c r="Q265" s="121">
        <v>43009</v>
      </c>
      <c r="R265" s="52" t="s">
        <v>47</v>
      </c>
      <c r="S265" s="1003" t="s">
        <v>2157</v>
      </c>
      <c r="T265" s="434"/>
      <c r="U265" s="1212"/>
      <c r="V265" s="1212"/>
      <c r="W265" s="1212"/>
      <c r="X265" s="1212"/>
      <c r="Y265" s="1212"/>
      <c r="Z265" s="1212"/>
    </row>
    <row r="266" s="13" customFormat="1" ht="23.1" customHeight="1" spans="1:26">
      <c r="A266" s="469">
        <v>264</v>
      </c>
      <c r="B266" s="149" t="s">
        <v>7976</v>
      </c>
      <c r="C266" s="311" t="s">
        <v>7962</v>
      </c>
      <c r="D266" s="43" t="s">
        <v>8039</v>
      </c>
      <c r="E266" s="43">
        <v>194000</v>
      </c>
      <c r="F266" s="43" t="s">
        <v>8040</v>
      </c>
      <c r="G266" s="121">
        <v>42961</v>
      </c>
      <c r="H266" s="121">
        <v>42968</v>
      </c>
      <c r="I266" s="52">
        <f ca="1" t="shared" si="1"/>
        <v>936</v>
      </c>
      <c r="J266" s="959" t="s">
        <v>629</v>
      </c>
      <c r="K266" s="338">
        <v>43035</v>
      </c>
      <c r="L266" s="632" t="s">
        <v>52</v>
      </c>
      <c r="M266" s="48" t="s">
        <v>8041</v>
      </c>
      <c r="N266" s="48" t="s">
        <v>730</v>
      </c>
      <c r="O266" s="48" t="s">
        <v>59</v>
      </c>
      <c r="P266" s="44">
        <v>43030</v>
      </c>
      <c r="Q266" s="44">
        <v>43030</v>
      </c>
      <c r="R266" s="48" t="s">
        <v>47</v>
      </c>
      <c r="S266" s="1003" t="s">
        <v>8042</v>
      </c>
      <c r="T266" s="434"/>
      <c r="U266" s="1212"/>
      <c r="V266" s="1212"/>
      <c r="W266" s="1212"/>
      <c r="X266" s="1212"/>
      <c r="Y266" s="1212"/>
      <c r="Z266" s="1212"/>
    </row>
    <row r="267" s="13" customFormat="1" ht="23.1" customHeight="1" spans="1:26">
      <c r="A267" s="1162">
        <v>265</v>
      </c>
      <c r="B267" s="462" t="s">
        <v>8043</v>
      </c>
      <c r="C267" s="560" t="s">
        <v>513</v>
      </c>
      <c r="D267" s="427" t="s">
        <v>753</v>
      </c>
      <c r="E267" s="427">
        <v>241500</v>
      </c>
      <c r="F267" s="43" t="s">
        <v>8044</v>
      </c>
      <c r="G267" s="440">
        <v>43022</v>
      </c>
      <c r="H267" s="440">
        <v>43025</v>
      </c>
      <c r="I267" s="52">
        <f ca="1" t="shared" si="1"/>
        <v>879</v>
      </c>
      <c r="J267" s="1232" t="s">
        <v>1293</v>
      </c>
      <c r="K267" s="562">
        <v>43035</v>
      </c>
      <c r="L267" s="1363"/>
      <c r="M267" s="450" t="s">
        <v>8045</v>
      </c>
      <c r="N267" s="81" t="s">
        <v>730</v>
      </c>
      <c r="O267" s="52" t="s">
        <v>59</v>
      </c>
      <c r="P267" s="447">
        <v>42995</v>
      </c>
      <c r="Q267" s="440">
        <v>43023</v>
      </c>
      <c r="R267" s="327" t="s">
        <v>47</v>
      </c>
      <c r="S267" s="1366" t="s">
        <v>1311</v>
      </c>
      <c r="T267" s="1367"/>
      <c r="U267" s="1212"/>
      <c r="V267" s="1212"/>
      <c r="W267" s="1212"/>
      <c r="X267" s="1212"/>
      <c r="Y267" s="1212"/>
      <c r="Z267" s="1212"/>
    </row>
    <row r="268" s="13" customFormat="1" ht="23.1" customHeight="1" spans="1:26">
      <c r="A268" s="469">
        <v>266</v>
      </c>
      <c r="B268" s="149" t="s">
        <v>7957</v>
      </c>
      <c r="C268" s="311" t="s">
        <v>7958</v>
      </c>
      <c r="D268" s="43" t="s">
        <v>477</v>
      </c>
      <c r="E268" s="43">
        <v>218600</v>
      </c>
      <c r="F268" s="43" t="s">
        <v>8046</v>
      </c>
      <c r="G268" s="121">
        <v>42934</v>
      </c>
      <c r="H268" s="121">
        <v>42945</v>
      </c>
      <c r="I268" s="52">
        <f ca="1" t="shared" si="1"/>
        <v>959</v>
      </c>
      <c r="J268" s="959" t="s">
        <v>8025</v>
      </c>
      <c r="K268" s="338">
        <v>43037</v>
      </c>
      <c r="L268" s="632" t="s">
        <v>52</v>
      </c>
      <c r="M268" s="277" t="s">
        <v>8047</v>
      </c>
      <c r="N268" s="52" t="s">
        <v>730</v>
      </c>
      <c r="O268" s="52" t="s">
        <v>59</v>
      </c>
      <c r="P268" s="121">
        <v>43020</v>
      </c>
      <c r="Q268" s="121">
        <v>43022</v>
      </c>
      <c r="R268" s="52" t="s">
        <v>473</v>
      </c>
      <c r="S268" s="1003" t="s">
        <v>8048</v>
      </c>
      <c r="T268" s="434"/>
      <c r="U268" s="1212"/>
      <c r="V268" s="1212"/>
      <c r="W268" s="1212"/>
      <c r="X268" s="1212"/>
      <c r="Y268" s="1212"/>
      <c r="Z268" s="1212"/>
    </row>
    <row r="269" s="13" customFormat="1" ht="23.1" customHeight="1" spans="1:26">
      <c r="A269" s="1162">
        <v>267</v>
      </c>
      <c r="B269" s="149" t="s">
        <v>7976</v>
      </c>
      <c r="C269" s="311" t="s">
        <v>7962</v>
      </c>
      <c r="D269" s="43" t="s">
        <v>7979</v>
      </c>
      <c r="E269" s="43">
        <v>194000</v>
      </c>
      <c r="F269" s="43" t="s">
        <v>8049</v>
      </c>
      <c r="G269" s="121">
        <v>42961</v>
      </c>
      <c r="H269" s="121">
        <v>42968</v>
      </c>
      <c r="I269" s="52">
        <f ca="1" t="shared" si="1"/>
        <v>936</v>
      </c>
      <c r="J269" s="959" t="s">
        <v>629</v>
      </c>
      <c r="K269" s="338">
        <v>42977</v>
      </c>
      <c r="L269" s="632" t="s">
        <v>52</v>
      </c>
      <c r="M269" s="48" t="s">
        <v>8050</v>
      </c>
      <c r="N269" s="81" t="s">
        <v>80</v>
      </c>
      <c r="O269" s="52" t="s">
        <v>84</v>
      </c>
      <c r="P269" s="447">
        <v>43001</v>
      </c>
      <c r="Q269" s="121">
        <v>43031</v>
      </c>
      <c r="R269" s="327" t="s">
        <v>47</v>
      </c>
      <c r="S269" s="1003" t="s">
        <v>8051</v>
      </c>
      <c r="T269" s="434"/>
      <c r="U269" s="1212"/>
      <c r="V269" s="1212"/>
      <c r="W269" s="1212"/>
      <c r="X269" s="1212"/>
      <c r="Y269" s="1212"/>
      <c r="Z269" s="1212"/>
    </row>
    <row r="270" s="13" customFormat="1" ht="23.1" customHeight="1" spans="1:26">
      <c r="A270" s="469">
        <v>268</v>
      </c>
      <c r="B270" s="149"/>
      <c r="C270" s="311" t="s">
        <v>8009</v>
      </c>
      <c r="D270" s="43" t="s">
        <v>495</v>
      </c>
      <c r="E270" s="43">
        <v>238500</v>
      </c>
      <c r="F270" s="43" t="s">
        <v>8052</v>
      </c>
      <c r="G270" s="121">
        <v>42961</v>
      </c>
      <c r="H270" s="121">
        <v>42968</v>
      </c>
      <c r="I270" s="52">
        <f ca="1" t="shared" si="1"/>
        <v>936</v>
      </c>
      <c r="J270" s="959" t="s">
        <v>629</v>
      </c>
      <c r="K270" s="338">
        <v>42977</v>
      </c>
      <c r="L270" s="632" t="s">
        <v>52</v>
      </c>
      <c r="M270" s="277" t="s">
        <v>8053</v>
      </c>
      <c r="N270" s="52" t="s">
        <v>45</v>
      </c>
      <c r="O270" s="52" t="s">
        <v>632</v>
      </c>
      <c r="P270" s="121">
        <v>43029</v>
      </c>
      <c r="Q270" s="121">
        <v>43029</v>
      </c>
      <c r="R270" s="52" t="s">
        <v>47</v>
      </c>
      <c r="S270" s="1003" t="s">
        <v>8054</v>
      </c>
      <c r="T270" s="434"/>
      <c r="U270" s="1212"/>
      <c r="V270" s="1212"/>
      <c r="W270" s="1212"/>
      <c r="X270" s="1212"/>
      <c r="Y270" s="1212"/>
      <c r="Z270" s="1212"/>
    </row>
    <row r="271" s="13" customFormat="1" ht="23.1" customHeight="1" spans="1:26">
      <c r="A271" s="1162">
        <v>269</v>
      </c>
      <c r="B271" s="149"/>
      <c r="C271" s="311" t="s">
        <v>8009</v>
      </c>
      <c r="D271" s="43" t="s">
        <v>480</v>
      </c>
      <c r="E271" s="43">
        <v>275000</v>
      </c>
      <c r="F271" s="43" t="s">
        <v>8055</v>
      </c>
      <c r="G271" s="121">
        <v>42924</v>
      </c>
      <c r="H271" s="121">
        <v>42949</v>
      </c>
      <c r="I271" s="52">
        <f ca="1" t="shared" si="1"/>
        <v>955</v>
      </c>
      <c r="J271" s="959" t="s">
        <v>629</v>
      </c>
      <c r="K271" s="338">
        <v>43063</v>
      </c>
      <c r="L271" s="632" t="s">
        <v>52</v>
      </c>
      <c r="M271" s="327" t="s">
        <v>8056</v>
      </c>
      <c r="N271" s="52" t="s">
        <v>662</v>
      </c>
      <c r="O271" s="327" t="s">
        <v>59</v>
      </c>
      <c r="P271" s="121">
        <v>43053</v>
      </c>
      <c r="Q271" s="121">
        <v>43054</v>
      </c>
      <c r="R271" s="327" t="s">
        <v>106</v>
      </c>
      <c r="S271" s="1003" t="s">
        <v>1354</v>
      </c>
      <c r="T271" s="434"/>
      <c r="U271" s="1212"/>
      <c r="V271" s="1212"/>
      <c r="W271" s="1212"/>
      <c r="X271" s="1212"/>
      <c r="Y271" s="1212"/>
      <c r="Z271" s="1212"/>
    </row>
    <row r="272" s="13" customFormat="1" ht="23.1" customHeight="1" spans="1:26">
      <c r="A272" s="469">
        <v>270</v>
      </c>
      <c r="B272" s="462"/>
      <c r="C272" s="560" t="s">
        <v>513</v>
      </c>
      <c r="D272" s="427" t="s">
        <v>753</v>
      </c>
      <c r="E272" s="43">
        <v>241500</v>
      </c>
      <c r="F272" s="43" t="s">
        <v>8057</v>
      </c>
      <c r="G272" s="440">
        <v>43047</v>
      </c>
      <c r="H272" s="440">
        <v>43052</v>
      </c>
      <c r="I272" s="52">
        <f ca="1" t="shared" si="1"/>
        <v>852</v>
      </c>
      <c r="J272" s="1232" t="s">
        <v>1293</v>
      </c>
      <c r="K272" s="562">
        <v>43067</v>
      </c>
      <c r="L272" s="1363"/>
      <c r="M272" s="450" t="s">
        <v>8058</v>
      </c>
      <c r="N272" s="81" t="s">
        <v>1240</v>
      </c>
      <c r="O272" s="52" t="s">
        <v>89</v>
      </c>
      <c r="P272" s="447">
        <v>43044</v>
      </c>
      <c r="Q272" s="440">
        <v>43048</v>
      </c>
      <c r="R272" s="327" t="s">
        <v>473</v>
      </c>
      <c r="S272" s="1366" t="s">
        <v>8059</v>
      </c>
      <c r="T272" s="1367" t="s">
        <v>676</v>
      </c>
      <c r="U272" s="1212"/>
      <c r="V272" s="1212"/>
      <c r="W272" s="1212"/>
      <c r="X272" s="1212"/>
      <c r="Y272" s="1212"/>
      <c r="Z272" s="1212"/>
    </row>
    <row r="273" s="13" customFormat="1" ht="23.1" customHeight="1" spans="1:26">
      <c r="A273" s="1162">
        <v>271</v>
      </c>
      <c r="B273" s="149"/>
      <c r="C273" s="311" t="s">
        <v>513</v>
      </c>
      <c r="D273" s="43" t="s">
        <v>753</v>
      </c>
      <c r="E273" s="43">
        <v>272000</v>
      </c>
      <c r="F273" s="43" t="s">
        <v>8060</v>
      </c>
      <c r="G273" s="121">
        <v>42846</v>
      </c>
      <c r="H273" s="121">
        <v>42850</v>
      </c>
      <c r="I273" s="52">
        <f ca="1" t="shared" si="1"/>
        <v>1054</v>
      </c>
      <c r="J273" s="959" t="s">
        <v>629</v>
      </c>
      <c r="K273" s="338">
        <v>42945</v>
      </c>
      <c r="L273" s="632" t="s">
        <v>52</v>
      </c>
      <c r="M273" s="52" t="s">
        <v>8061</v>
      </c>
      <c r="N273" s="52" t="s">
        <v>730</v>
      </c>
      <c r="O273" s="52" t="s">
        <v>59</v>
      </c>
      <c r="P273" s="121">
        <v>43050</v>
      </c>
      <c r="Q273" s="121">
        <v>43051</v>
      </c>
      <c r="R273" s="52" t="s">
        <v>47</v>
      </c>
      <c r="S273" s="1003" t="s">
        <v>8062</v>
      </c>
      <c r="T273" s="434"/>
      <c r="U273" s="1212"/>
      <c r="V273" s="1212"/>
      <c r="W273" s="1212"/>
      <c r="X273" s="1212"/>
      <c r="Y273" s="1212"/>
      <c r="Z273" s="1212"/>
    </row>
    <row r="274" s="13" customFormat="1" ht="23.1" customHeight="1" spans="1:26">
      <c r="A274" s="469">
        <v>272</v>
      </c>
      <c r="B274" s="462"/>
      <c r="C274" s="560" t="s">
        <v>8063</v>
      </c>
      <c r="D274" s="427" t="s">
        <v>477</v>
      </c>
      <c r="E274" s="43">
        <v>221600</v>
      </c>
      <c r="F274" s="43" t="s">
        <v>8064</v>
      </c>
      <c r="G274" s="440">
        <v>43032</v>
      </c>
      <c r="H274" s="440">
        <v>43037</v>
      </c>
      <c r="I274" s="52">
        <f ca="1" t="shared" si="1"/>
        <v>867</v>
      </c>
      <c r="J274" s="1232" t="s">
        <v>1293</v>
      </c>
      <c r="K274" s="338">
        <v>43067</v>
      </c>
      <c r="L274" s="1363"/>
      <c r="M274" s="327" t="s">
        <v>8065</v>
      </c>
      <c r="N274" s="471" t="s">
        <v>984</v>
      </c>
      <c r="O274" s="431" t="s">
        <v>641</v>
      </c>
      <c r="P274" s="440">
        <v>43058</v>
      </c>
      <c r="Q274" s="440">
        <v>43058</v>
      </c>
      <c r="R274" s="431" t="s">
        <v>47</v>
      </c>
      <c r="S274" s="1366" t="s">
        <v>5528</v>
      </c>
      <c r="T274" s="1367"/>
      <c r="U274" s="1212"/>
      <c r="V274" s="1212"/>
      <c r="W274" s="1212"/>
      <c r="X274" s="1212"/>
      <c r="Y274" s="1212"/>
      <c r="Z274" s="1212"/>
    </row>
    <row r="275" s="13" customFormat="1" ht="23.1" customHeight="1" spans="1:26">
      <c r="A275" s="1162">
        <v>273</v>
      </c>
      <c r="B275" s="462" t="s">
        <v>8066</v>
      </c>
      <c r="C275" s="560" t="s">
        <v>8063</v>
      </c>
      <c r="D275" s="427" t="s">
        <v>477</v>
      </c>
      <c r="E275" s="427">
        <v>221600</v>
      </c>
      <c r="F275" s="43" t="s">
        <v>8067</v>
      </c>
      <c r="G275" s="440">
        <v>43022</v>
      </c>
      <c r="H275" s="440">
        <v>43025</v>
      </c>
      <c r="I275" s="52">
        <f ca="1" t="shared" si="1"/>
        <v>879</v>
      </c>
      <c r="J275" s="1232" t="s">
        <v>1293</v>
      </c>
      <c r="K275" s="338">
        <v>43067</v>
      </c>
      <c r="L275" s="1363"/>
      <c r="M275" s="1364" t="s">
        <v>8068</v>
      </c>
      <c r="N275" s="471" t="s">
        <v>6001</v>
      </c>
      <c r="O275" s="431" t="s">
        <v>744</v>
      </c>
      <c r="P275" s="440">
        <v>43062</v>
      </c>
      <c r="Q275" s="440">
        <v>43063</v>
      </c>
      <c r="R275" s="431" t="s">
        <v>106</v>
      </c>
      <c r="S275" s="1366" t="s">
        <v>5516</v>
      </c>
      <c r="T275" s="1367"/>
      <c r="U275" s="1212"/>
      <c r="V275" s="1212"/>
      <c r="W275" s="1212"/>
      <c r="X275" s="1212"/>
      <c r="Y275" s="1212"/>
      <c r="Z275" s="1212"/>
    </row>
    <row r="276" s="13" customFormat="1" ht="23.1" customHeight="1" spans="1:26">
      <c r="A276" s="469">
        <v>274</v>
      </c>
      <c r="B276" s="149" t="s">
        <v>7976</v>
      </c>
      <c r="C276" s="311" t="s">
        <v>7962</v>
      </c>
      <c r="D276" s="43" t="s">
        <v>8069</v>
      </c>
      <c r="E276" s="43">
        <v>194000</v>
      </c>
      <c r="F276" s="43" t="s">
        <v>8070</v>
      </c>
      <c r="G276" s="121">
        <v>42990</v>
      </c>
      <c r="H276" s="121">
        <v>42992</v>
      </c>
      <c r="I276" s="52">
        <f ca="1" t="shared" si="1"/>
        <v>912</v>
      </c>
      <c r="J276" s="959" t="s">
        <v>629</v>
      </c>
      <c r="K276" s="338">
        <v>43067</v>
      </c>
      <c r="L276" s="632"/>
      <c r="M276" s="450" t="s">
        <v>8071</v>
      </c>
      <c r="N276" s="52" t="s">
        <v>923</v>
      </c>
      <c r="O276" s="52" t="s">
        <v>744</v>
      </c>
      <c r="P276" s="121">
        <v>43060</v>
      </c>
      <c r="Q276" s="121">
        <v>43060</v>
      </c>
      <c r="R276" s="52" t="s">
        <v>106</v>
      </c>
      <c r="S276" s="1003" t="s">
        <v>8072</v>
      </c>
      <c r="T276" s="434"/>
      <c r="U276" s="1212"/>
      <c r="V276" s="1212"/>
      <c r="W276" s="1212"/>
      <c r="X276" s="1212"/>
      <c r="Y276" s="1212"/>
      <c r="Z276" s="1212"/>
    </row>
    <row r="277" s="13" customFormat="1" ht="23.1" customHeight="1" spans="1:26">
      <c r="A277" s="469">
        <v>275</v>
      </c>
      <c r="B277" s="149"/>
      <c r="C277" s="311" t="s">
        <v>7958</v>
      </c>
      <c r="D277" s="43" t="s">
        <v>7999</v>
      </c>
      <c r="E277" s="43">
        <v>218600</v>
      </c>
      <c r="F277" s="43" t="s">
        <v>8073</v>
      </c>
      <c r="G277" s="121">
        <v>42908</v>
      </c>
      <c r="H277" s="121">
        <v>42913</v>
      </c>
      <c r="I277" s="52">
        <f ca="1" t="shared" si="1"/>
        <v>991</v>
      </c>
      <c r="J277" s="959" t="s">
        <v>629</v>
      </c>
      <c r="K277" s="48"/>
      <c r="L277" s="338">
        <v>43067</v>
      </c>
      <c r="M277" s="632" t="s">
        <v>52</v>
      </c>
      <c r="N277" s="277" t="s">
        <v>8074</v>
      </c>
      <c r="O277" s="52" t="s">
        <v>1026</v>
      </c>
      <c r="P277" s="52" t="s">
        <v>641</v>
      </c>
      <c r="Q277" s="121">
        <v>43064</v>
      </c>
      <c r="R277" s="121">
        <v>43064</v>
      </c>
      <c r="S277" s="52" t="s">
        <v>47</v>
      </c>
      <c r="T277" s="1057" t="s">
        <v>689</v>
      </c>
      <c r="U277" s="1212"/>
      <c r="V277" s="1212"/>
      <c r="W277" s="1212"/>
      <c r="X277" s="1212"/>
      <c r="Y277" s="1212"/>
      <c r="Z277" s="1212"/>
    </row>
    <row r="278" s="13" customFormat="1" ht="23.1" customHeight="1" spans="1:26">
      <c r="A278" s="469">
        <v>276</v>
      </c>
      <c r="B278" s="149"/>
      <c r="C278" s="311" t="s">
        <v>7962</v>
      </c>
      <c r="D278" s="43" t="s">
        <v>462</v>
      </c>
      <c r="E278" s="43">
        <v>198300</v>
      </c>
      <c r="F278" s="43" t="s">
        <v>8075</v>
      </c>
      <c r="G278" s="121">
        <v>43032</v>
      </c>
      <c r="H278" s="121">
        <v>43037</v>
      </c>
      <c r="I278" s="52">
        <f ca="1" t="shared" si="1"/>
        <v>867</v>
      </c>
      <c r="J278" s="959" t="s">
        <v>1293</v>
      </c>
      <c r="K278" s="48"/>
      <c r="L278" s="338">
        <v>43067</v>
      </c>
      <c r="M278" s="632"/>
      <c r="N278" s="450" t="s">
        <v>8076</v>
      </c>
      <c r="O278" s="81" t="s">
        <v>1331</v>
      </c>
      <c r="P278" s="52" t="s">
        <v>59</v>
      </c>
      <c r="Q278" s="447">
        <v>43010</v>
      </c>
      <c r="R278" s="121">
        <v>43068</v>
      </c>
      <c r="S278" s="327" t="s">
        <v>47</v>
      </c>
      <c r="T278" s="1057" t="s">
        <v>8077</v>
      </c>
      <c r="U278" s="1212"/>
      <c r="V278" s="1212"/>
      <c r="W278" s="1212"/>
      <c r="X278" s="1212"/>
      <c r="Y278" s="1212"/>
      <c r="Z278" s="1212"/>
    </row>
    <row r="279" s="13" customFormat="1" ht="23.1" customHeight="1" spans="1:26">
      <c r="A279" s="469">
        <v>277</v>
      </c>
      <c r="B279" s="149" t="s">
        <v>7957</v>
      </c>
      <c r="C279" s="311" t="s">
        <v>7958</v>
      </c>
      <c r="D279" s="43" t="s">
        <v>477</v>
      </c>
      <c r="E279" s="43">
        <v>223100</v>
      </c>
      <c r="F279" s="43" t="s">
        <v>8078</v>
      </c>
      <c r="G279" s="121">
        <v>42845</v>
      </c>
      <c r="H279" s="121">
        <v>42850</v>
      </c>
      <c r="I279" s="52">
        <f ca="1" t="shared" si="1"/>
        <v>1054</v>
      </c>
      <c r="J279" s="959" t="s">
        <v>629</v>
      </c>
      <c r="K279" s="48"/>
      <c r="L279" s="338">
        <v>43088</v>
      </c>
      <c r="M279" s="632" t="s">
        <v>52</v>
      </c>
      <c r="N279" s="277" t="s">
        <v>8079</v>
      </c>
      <c r="O279" s="52" t="s">
        <v>912</v>
      </c>
      <c r="P279" s="52" t="s">
        <v>59</v>
      </c>
      <c r="Q279" s="121">
        <v>43079</v>
      </c>
      <c r="R279" s="121">
        <v>43080</v>
      </c>
      <c r="S279" s="52" t="s">
        <v>106</v>
      </c>
      <c r="T279" s="1057" t="s">
        <v>8080</v>
      </c>
      <c r="U279" s="1212"/>
      <c r="V279" s="1212"/>
      <c r="W279" s="1212"/>
      <c r="X279" s="1212"/>
      <c r="Y279" s="1212"/>
      <c r="Z279" s="1212"/>
    </row>
    <row r="280" s="13" customFormat="1" ht="23.1" customHeight="1" spans="1:26">
      <c r="A280" s="469">
        <v>278</v>
      </c>
      <c r="B280" s="149" t="s">
        <v>8081</v>
      </c>
      <c r="C280" s="311" t="s">
        <v>7962</v>
      </c>
      <c r="D280" s="43" t="s">
        <v>7979</v>
      </c>
      <c r="E280" s="43">
        <v>198300</v>
      </c>
      <c r="F280" s="43" t="s">
        <v>8082</v>
      </c>
      <c r="G280" s="121">
        <v>43022</v>
      </c>
      <c r="H280" s="121">
        <v>43025</v>
      </c>
      <c r="I280" s="52">
        <f ca="1" t="shared" si="1"/>
        <v>879</v>
      </c>
      <c r="J280" s="959" t="s">
        <v>1293</v>
      </c>
      <c r="K280" s="48"/>
      <c r="L280" s="338">
        <v>43462</v>
      </c>
      <c r="M280" s="632"/>
      <c r="N280" s="277" t="s">
        <v>8083</v>
      </c>
      <c r="O280" s="52" t="s">
        <v>225</v>
      </c>
      <c r="P280" s="52" t="s">
        <v>84</v>
      </c>
      <c r="Q280" s="121">
        <v>43087</v>
      </c>
      <c r="R280" s="121">
        <v>43088</v>
      </c>
      <c r="S280" s="52" t="s">
        <v>106</v>
      </c>
      <c r="T280" s="1057" t="s">
        <v>1402</v>
      </c>
      <c r="U280" s="1212"/>
      <c r="V280" s="1212"/>
      <c r="W280" s="1212"/>
      <c r="X280" s="1212"/>
      <c r="Y280" s="1212"/>
      <c r="Z280" s="1212"/>
    </row>
    <row r="281" s="14" customFormat="1" ht="23.1" customHeight="1" spans="1:26">
      <c r="A281" s="469">
        <v>279</v>
      </c>
      <c r="B281" s="821" t="s">
        <v>7957</v>
      </c>
      <c r="C281" s="311" t="s">
        <v>7958</v>
      </c>
      <c r="D281" s="43" t="s">
        <v>477</v>
      </c>
      <c r="E281" s="43">
        <v>223100</v>
      </c>
      <c r="F281" s="43" t="s">
        <v>8084</v>
      </c>
      <c r="G281" s="121">
        <v>42877</v>
      </c>
      <c r="H281" s="121">
        <v>42884</v>
      </c>
      <c r="I281" s="52">
        <f ca="1" t="shared" si="1"/>
        <v>1020</v>
      </c>
      <c r="J281" s="959" t="s">
        <v>629</v>
      </c>
      <c r="K281" s="52"/>
      <c r="L281" s="338">
        <v>43462</v>
      </c>
      <c r="M281" s="632" t="s">
        <v>52</v>
      </c>
      <c r="N281" s="277" t="s">
        <v>8085</v>
      </c>
      <c r="O281" s="52" t="s">
        <v>662</v>
      </c>
      <c r="P281" s="52" t="s">
        <v>59</v>
      </c>
      <c r="Q281" s="121">
        <v>43087</v>
      </c>
      <c r="R281" s="121">
        <v>43088</v>
      </c>
      <c r="S281" s="52" t="s">
        <v>47</v>
      </c>
      <c r="T281" s="1057" t="s">
        <v>8086</v>
      </c>
      <c r="U281" s="1216"/>
      <c r="V281" s="1216"/>
      <c r="W281" s="1216"/>
      <c r="X281" s="1216"/>
      <c r="Y281" s="1216"/>
      <c r="Z281" s="1216"/>
    </row>
    <row r="282" s="13" customFormat="1" ht="23.1" customHeight="1" spans="1:26">
      <c r="A282" s="469">
        <v>280</v>
      </c>
      <c r="B282" s="149"/>
      <c r="C282" s="311" t="s">
        <v>8087</v>
      </c>
      <c r="D282" s="43" t="s">
        <v>8088</v>
      </c>
      <c r="E282" s="43">
        <v>223100</v>
      </c>
      <c r="F282" s="468" t="s">
        <v>8089</v>
      </c>
      <c r="G282" s="121">
        <v>43056</v>
      </c>
      <c r="H282" s="121">
        <v>43058</v>
      </c>
      <c r="I282" s="52">
        <f ca="1" t="shared" si="1"/>
        <v>846</v>
      </c>
      <c r="J282" s="959" t="s">
        <v>1293</v>
      </c>
      <c r="K282" s="48"/>
      <c r="L282" s="338">
        <v>43462</v>
      </c>
      <c r="M282" s="632" t="s">
        <v>52</v>
      </c>
      <c r="N282" s="450" t="s">
        <v>8090</v>
      </c>
      <c r="O282" s="81" t="s">
        <v>2174</v>
      </c>
      <c r="P282" s="52" t="s">
        <v>308</v>
      </c>
      <c r="Q282" s="447">
        <v>43081</v>
      </c>
      <c r="R282" s="121">
        <v>43081</v>
      </c>
      <c r="S282" s="327" t="s">
        <v>47</v>
      </c>
      <c r="T282" s="1057" t="s">
        <v>1402</v>
      </c>
      <c r="U282" s="1212"/>
      <c r="V282" s="1212"/>
      <c r="W282" s="1212"/>
      <c r="X282" s="1212"/>
      <c r="Y282" s="1212"/>
      <c r="Z282" s="1212"/>
    </row>
    <row r="283" s="13" customFormat="1" ht="23.1" customHeight="1" spans="1:26">
      <c r="A283" s="469">
        <v>281</v>
      </c>
      <c r="B283" s="149"/>
      <c r="C283" s="311" t="s">
        <v>7962</v>
      </c>
      <c r="D283" s="43" t="s">
        <v>462</v>
      </c>
      <c r="E283" s="43">
        <v>198300</v>
      </c>
      <c r="F283" s="468" t="s">
        <v>8091</v>
      </c>
      <c r="G283" s="121">
        <v>43081</v>
      </c>
      <c r="H283" s="121">
        <v>43085</v>
      </c>
      <c r="I283" s="52">
        <f ca="1" t="shared" si="1"/>
        <v>819</v>
      </c>
      <c r="J283" s="959" t="s">
        <v>1293</v>
      </c>
      <c r="K283" s="48"/>
      <c r="L283" s="338">
        <v>43462</v>
      </c>
      <c r="M283" s="632"/>
      <c r="N283" s="450" t="s">
        <v>8092</v>
      </c>
      <c r="O283" s="81" t="s">
        <v>3235</v>
      </c>
      <c r="P283" s="52" t="s">
        <v>14</v>
      </c>
      <c r="Q283" s="447">
        <v>43089</v>
      </c>
      <c r="R283" s="121">
        <v>43089</v>
      </c>
      <c r="S283" s="327" t="s">
        <v>47</v>
      </c>
      <c r="T283" s="1057" t="s">
        <v>731</v>
      </c>
      <c r="U283" s="1212"/>
      <c r="V283" s="1212"/>
      <c r="W283" s="1212"/>
      <c r="X283" s="1212"/>
      <c r="Y283" s="1212"/>
      <c r="Z283" s="1212"/>
    </row>
    <row r="284" s="13" customFormat="1" ht="23.1" customHeight="1" spans="1:26">
      <c r="A284" s="469">
        <v>282</v>
      </c>
      <c r="B284" s="149" t="s">
        <v>8093</v>
      </c>
      <c r="C284" s="311" t="s">
        <v>8063</v>
      </c>
      <c r="D284" s="43" t="s">
        <v>477</v>
      </c>
      <c r="E284" s="43">
        <v>221600</v>
      </c>
      <c r="F284" s="468" t="s">
        <v>8094</v>
      </c>
      <c r="G284" s="121">
        <v>43081</v>
      </c>
      <c r="H284" s="121">
        <v>43085</v>
      </c>
      <c r="I284" s="52">
        <f ca="1" t="shared" si="1"/>
        <v>819</v>
      </c>
      <c r="J284" s="959" t="s">
        <v>1293</v>
      </c>
      <c r="K284" s="48"/>
      <c r="L284" s="338">
        <v>43462</v>
      </c>
      <c r="M284" s="632" t="s">
        <v>52</v>
      </c>
      <c r="N284" s="450" t="s">
        <v>1210</v>
      </c>
      <c r="O284" s="81" t="s">
        <v>1211</v>
      </c>
      <c r="P284" s="52" t="s">
        <v>744</v>
      </c>
      <c r="Q284" s="447">
        <v>43087</v>
      </c>
      <c r="R284" s="121">
        <v>43087</v>
      </c>
      <c r="S284" s="327" t="s">
        <v>106</v>
      </c>
      <c r="T284" s="1057" t="s">
        <v>731</v>
      </c>
      <c r="U284" s="1212"/>
      <c r="V284" s="1212"/>
      <c r="W284" s="1212"/>
      <c r="X284" s="1212"/>
      <c r="Y284" s="1212"/>
      <c r="Z284" s="1212"/>
    </row>
    <row r="285" s="13" customFormat="1" ht="23.1" customHeight="1" spans="1:26">
      <c r="A285" s="469">
        <v>283</v>
      </c>
      <c r="B285" s="149"/>
      <c r="C285" s="311" t="s">
        <v>7962</v>
      </c>
      <c r="D285" s="43" t="s">
        <v>8069</v>
      </c>
      <c r="E285" s="43">
        <v>198300</v>
      </c>
      <c r="F285" s="468" t="s">
        <v>8095</v>
      </c>
      <c r="G285" s="121">
        <v>43028</v>
      </c>
      <c r="H285" s="121">
        <v>43031</v>
      </c>
      <c r="I285" s="52">
        <f ca="1" t="shared" si="1"/>
        <v>873</v>
      </c>
      <c r="J285" s="959" t="s">
        <v>1293</v>
      </c>
      <c r="K285" s="48"/>
      <c r="L285" s="338">
        <v>43097</v>
      </c>
      <c r="M285" s="632"/>
      <c r="N285" s="277" t="s">
        <v>8096</v>
      </c>
      <c r="O285" s="52" t="s">
        <v>683</v>
      </c>
      <c r="P285" s="52" t="s">
        <v>84</v>
      </c>
      <c r="Q285" s="121">
        <v>43090</v>
      </c>
      <c r="R285" s="121">
        <v>43090</v>
      </c>
      <c r="S285" s="52" t="s">
        <v>106</v>
      </c>
      <c r="T285" s="1057" t="s">
        <v>756</v>
      </c>
      <c r="U285" s="1212"/>
      <c r="V285" s="1212"/>
      <c r="W285" s="1212"/>
      <c r="X285" s="1212"/>
      <c r="Y285" s="1212"/>
      <c r="Z285" s="1212"/>
    </row>
    <row r="286" s="13" customFormat="1" ht="23.1" customHeight="1" spans="1:26">
      <c r="A286" s="469">
        <v>16</v>
      </c>
      <c r="B286" s="149"/>
      <c r="C286" s="48" t="s">
        <v>507</v>
      </c>
      <c r="D286" s="43" t="s">
        <v>470</v>
      </c>
      <c r="E286" s="43">
        <v>241500</v>
      </c>
      <c r="F286" s="43" t="s">
        <v>8097</v>
      </c>
      <c r="G286" s="121">
        <v>43101</v>
      </c>
      <c r="H286" s="121">
        <v>43105</v>
      </c>
      <c r="I286" s="52">
        <f ca="1" t="shared" si="1"/>
        <v>799</v>
      </c>
      <c r="J286" s="959" t="s">
        <v>1293</v>
      </c>
      <c r="K286" s="48"/>
      <c r="L286" s="339">
        <v>43125</v>
      </c>
      <c r="M286" s="632"/>
      <c r="N286" s="277" t="s">
        <v>8098</v>
      </c>
      <c r="O286" s="52" t="s">
        <v>70</v>
      </c>
      <c r="P286" s="52" t="s">
        <v>59</v>
      </c>
      <c r="Q286" s="121">
        <v>43124</v>
      </c>
      <c r="R286" s="121">
        <v>43125</v>
      </c>
      <c r="S286" s="52" t="s">
        <v>47</v>
      </c>
      <c r="T286" s="1057" t="s">
        <v>5942</v>
      </c>
      <c r="U286" s="1212"/>
      <c r="V286" s="1212"/>
      <c r="W286" s="1212"/>
      <c r="X286" s="1212"/>
      <c r="Y286" s="1212"/>
      <c r="Z286" s="1212"/>
    </row>
    <row r="287" s="13" customFormat="1" ht="23.1" customHeight="1" spans="1:26">
      <c r="A287" s="469">
        <v>10</v>
      </c>
      <c r="B287" s="149" t="s">
        <v>8099</v>
      </c>
      <c r="C287" s="48" t="s">
        <v>8087</v>
      </c>
      <c r="D287" s="43" t="s">
        <v>8100</v>
      </c>
      <c r="E287" s="43">
        <v>223100</v>
      </c>
      <c r="F287" s="43" t="s">
        <v>8101</v>
      </c>
      <c r="G287" s="121">
        <v>43032</v>
      </c>
      <c r="H287" s="121">
        <v>43037</v>
      </c>
      <c r="I287" s="52">
        <f ca="1" t="shared" si="1"/>
        <v>867</v>
      </c>
      <c r="J287" s="959" t="s">
        <v>1293</v>
      </c>
      <c r="K287" s="48"/>
      <c r="L287" s="339">
        <v>43154</v>
      </c>
      <c r="M287" s="632" t="s">
        <v>52</v>
      </c>
      <c r="N287" s="277" t="s">
        <v>8102</v>
      </c>
      <c r="O287" s="52" t="s">
        <v>1350</v>
      </c>
      <c r="P287" s="52" t="s">
        <v>658</v>
      </c>
      <c r="Q287" s="121">
        <v>43126</v>
      </c>
      <c r="R287" s="121">
        <v>43126</v>
      </c>
      <c r="S287" s="52" t="s">
        <v>47</v>
      </c>
      <c r="T287" s="1057" t="s">
        <v>5945</v>
      </c>
      <c r="U287" s="1212"/>
      <c r="V287" s="1212"/>
      <c r="W287" s="1212"/>
      <c r="X287" s="1212"/>
      <c r="Y287" s="1212"/>
      <c r="Z287" s="1212"/>
    </row>
    <row r="288" s="13" customFormat="1" ht="23.1" customHeight="1" spans="1:26">
      <c r="A288" s="469">
        <v>10</v>
      </c>
      <c r="B288" s="149"/>
      <c r="C288" s="48" t="s">
        <v>7962</v>
      </c>
      <c r="D288" s="43" t="s">
        <v>8069</v>
      </c>
      <c r="E288" s="43">
        <v>198300</v>
      </c>
      <c r="F288" s="43" t="s">
        <v>8103</v>
      </c>
      <c r="G288" s="121">
        <v>43080</v>
      </c>
      <c r="H288" s="121">
        <v>43082</v>
      </c>
      <c r="I288" s="52">
        <f ca="1" t="shared" si="1"/>
        <v>822</v>
      </c>
      <c r="J288" s="959" t="s">
        <v>1293</v>
      </c>
      <c r="K288" s="48"/>
      <c r="L288" s="339">
        <v>43125</v>
      </c>
      <c r="M288" s="632"/>
      <c r="N288" s="277" t="s">
        <v>8104</v>
      </c>
      <c r="O288" s="52" t="s">
        <v>45</v>
      </c>
      <c r="P288" s="52" t="s">
        <v>89</v>
      </c>
      <c r="Q288" s="121">
        <v>43114</v>
      </c>
      <c r="R288" s="121">
        <v>43114</v>
      </c>
      <c r="S288" s="52" t="s">
        <v>47</v>
      </c>
      <c r="T288" s="1057" t="s">
        <v>1547</v>
      </c>
      <c r="U288" s="1212"/>
      <c r="V288" s="1212"/>
      <c r="W288" s="1212"/>
      <c r="X288" s="1212"/>
      <c r="Y288" s="1212"/>
      <c r="Z288" s="1212"/>
    </row>
    <row r="289" s="13" customFormat="1" ht="23.1" customHeight="1" spans="1:26">
      <c r="A289" s="469">
        <v>11</v>
      </c>
      <c r="B289" s="149"/>
      <c r="C289" s="48" t="s">
        <v>8087</v>
      </c>
      <c r="D289" s="43" t="s">
        <v>8100</v>
      </c>
      <c r="E289" s="43">
        <v>223100</v>
      </c>
      <c r="F289" s="43" t="s">
        <v>8105</v>
      </c>
      <c r="G289" s="121">
        <v>43056</v>
      </c>
      <c r="H289" s="121">
        <v>43059</v>
      </c>
      <c r="I289" s="52">
        <f ca="1" t="shared" si="1"/>
        <v>845</v>
      </c>
      <c r="J289" s="959" t="s">
        <v>1293</v>
      </c>
      <c r="K289" s="48"/>
      <c r="L289" s="339">
        <v>43180</v>
      </c>
      <c r="M289" s="632" t="s">
        <v>52</v>
      </c>
      <c r="N289" s="277" t="s">
        <v>8106</v>
      </c>
      <c r="O289" s="52" t="s">
        <v>12</v>
      </c>
      <c r="P289" s="52" t="s">
        <v>84</v>
      </c>
      <c r="Q289" s="121">
        <v>43133</v>
      </c>
      <c r="R289" s="121">
        <v>43133</v>
      </c>
      <c r="S289" s="52" t="s">
        <v>47</v>
      </c>
      <c r="T289" s="1057" t="s">
        <v>1543</v>
      </c>
      <c r="U289" s="1212"/>
      <c r="V289" s="1212"/>
      <c r="W289" s="1212"/>
      <c r="X289" s="1212"/>
      <c r="Y289" s="1212"/>
      <c r="Z289" s="1212"/>
    </row>
    <row r="290" s="13" customFormat="1" ht="23.1" customHeight="1" spans="1:26">
      <c r="A290" s="469">
        <v>12</v>
      </c>
      <c r="B290" s="149"/>
      <c r="C290" s="311" t="s">
        <v>8087</v>
      </c>
      <c r="D290" s="407" t="s">
        <v>8100</v>
      </c>
      <c r="E290" s="43">
        <v>223100</v>
      </c>
      <c r="F290" s="43" t="s">
        <v>8107</v>
      </c>
      <c r="G290" s="121">
        <v>43056</v>
      </c>
      <c r="H290" s="121">
        <v>43059</v>
      </c>
      <c r="I290" s="52">
        <f ca="1" t="shared" si="1"/>
        <v>845</v>
      </c>
      <c r="J290" s="959" t="s">
        <v>1293</v>
      </c>
      <c r="K290" s="48"/>
      <c r="L290" s="339">
        <v>43180</v>
      </c>
      <c r="M290" s="632" t="s">
        <v>52</v>
      </c>
      <c r="N290" s="277" t="s">
        <v>8108</v>
      </c>
      <c r="O290" s="52" t="s">
        <v>1439</v>
      </c>
      <c r="P290" s="52" t="s">
        <v>89</v>
      </c>
      <c r="Q290" s="121">
        <v>43162</v>
      </c>
      <c r="R290" s="121">
        <v>43162</v>
      </c>
      <c r="S290" s="52" t="s">
        <v>106</v>
      </c>
      <c r="T290" s="1057" t="s">
        <v>855</v>
      </c>
      <c r="U290" s="1212"/>
      <c r="V290" s="1212"/>
      <c r="W290" s="1212"/>
      <c r="X290" s="1212"/>
      <c r="Y290" s="1212"/>
      <c r="Z290" s="1212"/>
    </row>
    <row r="291" s="14" customFormat="1" ht="23.1" customHeight="1" spans="1:26">
      <c r="A291" s="494">
        <v>1</v>
      </c>
      <c r="B291" s="821"/>
      <c r="C291" s="311" t="s">
        <v>7962</v>
      </c>
      <c r="D291" s="43" t="s">
        <v>8039</v>
      </c>
      <c r="E291" s="43">
        <v>198300</v>
      </c>
      <c r="F291" s="43" t="s">
        <v>8109</v>
      </c>
      <c r="G291" s="121">
        <v>43168</v>
      </c>
      <c r="H291" s="121">
        <v>43170</v>
      </c>
      <c r="I291" s="52">
        <f ca="1" t="shared" si="1"/>
        <v>734</v>
      </c>
      <c r="J291" s="959" t="s">
        <v>1293</v>
      </c>
      <c r="K291" s="52"/>
      <c r="L291" s="339">
        <v>43180</v>
      </c>
      <c r="M291" s="632"/>
      <c r="N291" s="52" t="s">
        <v>8110</v>
      </c>
      <c r="O291" s="52" t="s">
        <v>80</v>
      </c>
      <c r="P291" s="52" t="s">
        <v>84</v>
      </c>
      <c r="Q291" s="121">
        <v>43118</v>
      </c>
      <c r="R291" s="121">
        <v>43170</v>
      </c>
      <c r="S291" s="52" t="s">
        <v>47</v>
      </c>
      <c r="T291" s="1057" t="s">
        <v>1591</v>
      </c>
      <c r="U291" s="1216"/>
      <c r="V291" s="1216"/>
      <c r="W291" s="1216"/>
      <c r="X291" s="1216"/>
      <c r="Y291" s="1216"/>
      <c r="Z291" s="1216"/>
    </row>
    <row r="292" s="13" customFormat="1" ht="23.1" customHeight="1" spans="1:26">
      <c r="A292" s="494">
        <v>2</v>
      </c>
      <c r="B292" s="149"/>
      <c r="C292" s="311" t="s">
        <v>7958</v>
      </c>
      <c r="D292" s="43" t="s">
        <v>7999</v>
      </c>
      <c r="E292" s="43">
        <v>218600</v>
      </c>
      <c r="F292" s="43" t="s">
        <v>8111</v>
      </c>
      <c r="G292" s="121">
        <v>42990</v>
      </c>
      <c r="H292" s="121">
        <v>42992</v>
      </c>
      <c r="I292" s="52">
        <f ca="1" t="shared" si="1"/>
        <v>912</v>
      </c>
      <c r="J292" s="959" t="s">
        <v>629</v>
      </c>
      <c r="K292" s="48"/>
      <c r="L292" s="338">
        <v>43182</v>
      </c>
      <c r="M292" s="632" t="s">
        <v>52</v>
      </c>
      <c r="N292" s="277" t="s">
        <v>8112</v>
      </c>
      <c r="O292" s="52" t="s">
        <v>45</v>
      </c>
      <c r="P292" s="52" t="s">
        <v>89</v>
      </c>
      <c r="Q292" s="121">
        <v>43177</v>
      </c>
      <c r="R292" s="121">
        <v>43177</v>
      </c>
      <c r="S292" s="52" t="s">
        <v>47</v>
      </c>
      <c r="T292" s="1057" t="s">
        <v>871</v>
      </c>
      <c r="U292" s="1212"/>
      <c r="V292" s="1212"/>
      <c r="W292" s="1212"/>
      <c r="X292" s="1212"/>
      <c r="Y292" s="1212"/>
      <c r="Z292" s="1212"/>
    </row>
    <row r="293" s="13" customFormat="1" ht="23.1" customHeight="1" spans="1:26">
      <c r="A293" s="469">
        <v>6</v>
      </c>
      <c r="B293" s="149"/>
      <c r="C293" s="311" t="s">
        <v>513</v>
      </c>
      <c r="D293" s="43" t="s">
        <v>753</v>
      </c>
      <c r="E293" s="43">
        <v>241500</v>
      </c>
      <c r="F293" s="43" t="s">
        <v>8113</v>
      </c>
      <c r="G293" s="121">
        <v>43132</v>
      </c>
      <c r="H293" s="493">
        <v>43136</v>
      </c>
      <c r="I293" s="52">
        <f ca="1" t="shared" si="1"/>
        <v>768</v>
      </c>
      <c r="J293" s="959" t="s">
        <v>1293</v>
      </c>
      <c r="K293" s="48"/>
      <c r="L293" s="338">
        <v>43209</v>
      </c>
      <c r="M293" s="632"/>
      <c r="N293" s="487" t="s">
        <v>8114</v>
      </c>
      <c r="O293" s="327" t="s">
        <v>3019</v>
      </c>
      <c r="P293" s="52" t="s">
        <v>744</v>
      </c>
      <c r="Q293" s="447">
        <v>43182</v>
      </c>
      <c r="R293" s="121">
        <v>43182</v>
      </c>
      <c r="S293" s="327" t="s">
        <v>47</v>
      </c>
      <c r="T293" s="1057" t="s">
        <v>8115</v>
      </c>
      <c r="U293" s="1212"/>
      <c r="V293" s="1212"/>
      <c r="W293" s="1212"/>
      <c r="X293" s="1212"/>
      <c r="Y293" s="1212"/>
      <c r="Z293" s="1212"/>
    </row>
    <row r="294" s="13" customFormat="1" ht="23.1" customHeight="1" spans="1:26">
      <c r="A294" s="469">
        <v>4</v>
      </c>
      <c r="B294" s="149"/>
      <c r="C294" s="311" t="s">
        <v>8116</v>
      </c>
      <c r="D294" s="43" t="s">
        <v>8100</v>
      </c>
      <c r="E294" s="43">
        <v>218800</v>
      </c>
      <c r="F294" s="43" t="s">
        <v>8117</v>
      </c>
      <c r="G294" s="121">
        <v>42999</v>
      </c>
      <c r="H294" s="121">
        <v>43002</v>
      </c>
      <c r="I294" s="52">
        <f ca="1" t="shared" si="1"/>
        <v>902</v>
      </c>
      <c r="J294" s="959" t="s">
        <v>629</v>
      </c>
      <c r="K294" s="48"/>
      <c r="L294" s="338">
        <v>43218</v>
      </c>
      <c r="M294" s="632" t="s">
        <v>52</v>
      </c>
      <c r="N294" s="52" t="s">
        <v>8118</v>
      </c>
      <c r="O294" s="52" t="s">
        <v>1331</v>
      </c>
      <c r="P294" s="52" t="s">
        <v>59</v>
      </c>
      <c r="Q294" s="121">
        <v>43197</v>
      </c>
      <c r="R294" s="121">
        <v>43197</v>
      </c>
      <c r="S294" s="52" t="s">
        <v>473</v>
      </c>
      <c r="T294" s="1057" t="s">
        <v>920</v>
      </c>
      <c r="U294" s="1212"/>
      <c r="V294" s="1212"/>
      <c r="W294" s="1212"/>
      <c r="X294" s="1212"/>
      <c r="Y294" s="1212"/>
      <c r="Z294" s="1212"/>
    </row>
    <row r="295" s="13" customFormat="1" ht="23.1" customHeight="1" spans="1:26">
      <c r="A295" s="469">
        <v>6</v>
      </c>
      <c r="B295" s="149"/>
      <c r="C295" s="311" t="s">
        <v>7958</v>
      </c>
      <c r="D295" s="43" t="s">
        <v>8100</v>
      </c>
      <c r="E295" s="43">
        <v>221600</v>
      </c>
      <c r="F295" s="52" t="s">
        <v>8119</v>
      </c>
      <c r="G295" s="121">
        <v>43202</v>
      </c>
      <c r="H295" s="121">
        <v>43206</v>
      </c>
      <c r="I295" s="52">
        <f ca="1" t="shared" si="1"/>
        <v>698</v>
      </c>
      <c r="J295" s="959" t="s">
        <v>1293</v>
      </c>
      <c r="K295" s="503" t="s">
        <v>8120</v>
      </c>
      <c r="L295" s="338">
        <v>43218</v>
      </c>
      <c r="M295" s="632"/>
      <c r="N295" s="277" t="s">
        <v>8121</v>
      </c>
      <c r="O295" s="52" t="s">
        <v>1439</v>
      </c>
      <c r="P295" s="52" t="s">
        <v>89</v>
      </c>
      <c r="Q295" s="121">
        <v>43185</v>
      </c>
      <c r="R295" s="121">
        <v>43203</v>
      </c>
      <c r="S295" s="52" t="s">
        <v>47</v>
      </c>
      <c r="T295" s="1057" t="s">
        <v>933</v>
      </c>
      <c r="U295" s="1212"/>
      <c r="V295" s="1212"/>
      <c r="W295" s="1212"/>
      <c r="X295" s="1212"/>
      <c r="Y295" s="1212"/>
      <c r="Z295" s="1212"/>
    </row>
    <row r="296" s="13" customFormat="1" ht="22.5" customHeight="1" spans="1:26">
      <c r="A296" s="469">
        <v>1</v>
      </c>
      <c r="B296" s="149"/>
      <c r="C296" s="311" t="s">
        <v>7962</v>
      </c>
      <c r="D296" s="43" t="s">
        <v>462</v>
      </c>
      <c r="E296" s="43">
        <v>198300</v>
      </c>
      <c r="F296" s="43" t="s">
        <v>8122</v>
      </c>
      <c r="G296" s="121">
        <v>43200</v>
      </c>
      <c r="H296" s="121">
        <v>43203</v>
      </c>
      <c r="I296" s="52">
        <f ca="1" t="shared" si="1"/>
        <v>701</v>
      </c>
      <c r="J296" s="959" t="s">
        <v>1293</v>
      </c>
      <c r="K296" s="48"/>
      <c r="L296" s="338">
        <v>43218</v>
      </c>
      <c r="M296" s="632"/>
      <c r="N296" s="450" t="s">
        <v>8123</v>
      </c>
      <c r="O296" s="81" t="s">
        <v>730</v>
      </c>
      <c r="P296" s="52" t="s">
        <v>59</v>
      </c>
      <c r="Q296" s="447">
        <v>43190</v>
      </c>
      <c r="R296" s="121">
        <v>43201</v>
      </c>
      <c r="S296" s="52" t="s">
        <v>106</v>
      </c>
      <c r="T296" s="1057" t="s">
        <v>946</v>
      </c>
      <c r="U296" s="1212"/>
      <c r="V296" s="1212"/>
      <c r="W296" s="1212"/>
      <c r="X296" s="1212"/>
      <c r="Y296" s="1212"/>
      <c r="Z296" s="1212"/>
    </row>
    <row r="297" s="13" customFormat="1" ht="23.1" customHeight="1" spans="1:26">
      <c r="A297" s="469">
        <v>21</v>
      </c>
      <c r="B297" s="149"/>
      <c r="C297" s="48" t="s">
        <v>8124</v>
      </c>
      <c r="D297" s="43" t="s">
        <v>753</v>
      </c>
      <c r="E297" s="43">
        <v>258000</v>
      </c>
      <c r="F297" s="468" t="s">
        <v>8125</v>
      </c>
      <c r="G297" s="121">
        <v>43190</v>
      </c>
      <c r="H297" s="121">
        <v>43192</v>
      </c>
      <c r="I297" s="52">
        <f ca="1" t="shared" si="1"/>
        <v>712</v>
      </c>
      <c r="J297" s="959" t="s">
        <v>1293</v>
      </c>
      <c r="K297" s="48"/>
      <c r="L297" s="338">
        <v>43218</v>
      </c>
      <c r="M297" s="632" t="s">
        <v>52</v>
      </c>
      <c r="N297" s="277" t="s">
        <v>8126</v>
      </c>
      <c r="O297" s="52" t="s">
        <v>12</v>
      </c>
      <c r="P297" s="52" t="s">
        <v>84</v>
      </c>
      <c r="Q297" s="121">
        <v>43113</v>
      </c>
      <c r="R297" s="121">
        <v>43191</v>
      </c>
      <c r="S297" s="52" t="s">
        <v>47</v>
      </c>
      <c r="T297" s="1057" t="s">
        <v>946</v>
      </c>
      <c r="U297" s="1212"/>
      <c r="V297" s="1212"/>
      <c r="W297" s="1212"/>
      <c r="X297" s="1212"/>
      <c r="Y297" s="1212"/>
      <c r="Z297" s="1212"/>
    </row>
    <row r="298" s="13" customFormat="1" ht="23.1" customHeight="1" spans="1:26">
      <c r="A298" s="469">
        <v>1</v>
      </c>
      <c r="B298" s="149"/>
      <c r="C298" s="311" t="s">
        <v>7962</v>
      </c>
      <c r="D298" s="43" t="s">
        <v>462</v>
      </c>
      <c r="E298" s="43">
        <v>198300</v>
      </c>
      <c r="F298" s="52" t="s">
        <v>8127</v>
      </c>
      <c r="G298" s="121">
        <v>43203</v>
      </c>
      <c r="H298" s="121">
        <v>43206</v>
      </c>
      <c r="I298" s="52">
        <f ca="1" t="shared" si="1"/>
        <v>698</v>
      </c>
      <c r="J298" s="959" t="s">
        <v>1293</v>
      </c>
      <c r="K298" s="48"/>
      <c r="L298" s="338">
        <v>43250</v>
      </c>
      <c r="M298" s="632"/>
      <c r="N298" s="450" t="s">
        <v>8128</v>
      </c>
      <c r="O298" s="81" t="s">
        <v>70</v>
      </c>
      <c r="P298" s="52" t="s">
        <v>59</v>
      </c>
      <c r="Q298" s="447">
        <v>43221</v>
      </c>
      <c r="R298" s="121">
        <v>43221</v>
      </c>
      <c r="S298" s="52" t="s">
        <v>47</v>
      </c>
      <c r="T298" s="1057" t="s">
        <v>981</v>
      </c>
      <c r="U298" s="1212"/>
      <c r="V298" s="1212"/>
      <c r="W298" s="1212"/>
      <c r="X298" s="1212"/>
      <c r="Y298" s="1212"/>
      <c r="Z298" s="1212"/>
    </row>
    <row r="299" s="13" customFormat="1" ht="23.1" customHeight="1" spans="1:26">
      <c r="A299" s="469">
        <v>1</v>
      </c>
      <c r="B299" s="149"/>
      <c r="C299" s="311" t="s">
        <v>7962</v>
      </c>
      <c r="D299" s="43" t="s">
        <v>462</v>
      </c>
      <c r="E299" s="43">
        <v>198300</v>
      </c>
      <c r="F299" s="52" t="s">
        <v>8129</v>
      </c>
      <c r="G299" s="121">
        <v>43203</v>
      </c>
      <c r="H299" s="121">
        <v>43206</v>
      </c>
      <c r="I299" s="52">
        <f ca="1" t="shared" si="1"/>
        <v>698</v>
      </c>
      <c r="J299" s="959" t="s">
        <v>1293</v>
      </c>
      <c r="K299" s="52"/>
      <c r="L299" s="338">
        <v>43250</v>
      </c>
      <c r="M299" s="632"/>
      <c r="N299" s="450" t="s">
        <v>8130</v>
      </c>
      <c r="O299" s="81" t="s">
        <v>70</v>
      </c>
      <c r="P299" s="52" t="s">
        <v>59</v>
      </c>
      <c r="Q299" s="447">
        <v>43221</v>
      </c>
      <c r="R299" s="121">
        <v>43221</v>
      </c>
      <c r="S299" s="52" t="s">
        <v>47</v>
      </c>
      <c r="T299" s="1057" t="s">
        <v>1709</v>
      </c>
      <c r="U299" s="1212"/>
      <c r="V299" s="1212"/>
      <c r="W299" s="1212"/>
      <c r="X299" s="1212"/>
      <c r="Y299" s="1212"/>
      <c r="Z299" s="1212"/>
    </row>
    <row r="300" s="13" customFormat="1" ht="23.1" customHeight="1" spans="1:26">
      <c r="A300" s="469">
        <v>18</v>
      </c>
      <c r="B300" s="149"/>
      <c r="C300" s="311" t="s">
        <v>8009</v>
      </c>
      <c r="D300" s="43" t="s">
        <v>467</v>
      </c>
      <c r="E300" s="43">
        <v>241500</v>
      </c>
      <c r="F300" s="468" t="s">
        <v>8131</v>
      </c>
      <c r="G300" s="121">
        <v>43009</v>
      </c>
      <c r="H300" s="121">
        <v>43016</v>
      </c>
      <c r="I300" s="52">
        <f ca="1" t="shared" si="1"/>
        <v>888</v>
      </c>
      <c r="J300" s="959" t="s">
        <v>1293</v>
      </c>
      <c r="K300" s="48"/>
      <c r="L300" s="338">
        <v>43067</v>
      </c>
      <c r="M300" s="632" t="s">
        <v>52</v>
      </c>
      <c r="N300" s="277" t="s">
        <v>8132</v>
      </c>
      <c r="O300" s="52" t="s">
        <v>225</v>
      </c>
      <c r="P300" s="52" t="s">
        <v>84</v>
      </c>
      <c r="Q300" s="121">
        <v>43232</v>
      </c>
      <c r="R300" s="121">
        <v>43233</v>
      </c>
      <c r="S300" s="52" t="s">
        <v>47</v>
      </c>
      <c r="T300" s="1057" t="s">
        <v>8133</v>
      </c>
      <c r="U300" s="1212"/>
      <c r="V300" s="1212"/>
      <c r="W300" s="1212"/>
      <c r="X300" s="1212"/>
      <c r="Y300" s="1212"/>
      <c r="Z300" s="1212"/>
    </row>
    <row r="301" s="14" customFormat="1" ht="23.1" customHeight="1" spans="1:26">
      <c r="A301" s="469">
        <v>1</v>
      </c>
      <c r="B301" s="821"/>
      <c r="C301" s="311" t="s">
        <v>7962</v>
      </c>
      <c r="D301" s="43" t="s">
        <v>462</v>
      </c>
      <c r="E301" s="43">
        <v>198300</v>
      </c>
      <c r="F301" s="52" t="s">
        <v>8134</v>
      </c>
      <c r="G301" s="121">
        <v>43211</v>
      </c>
      <c r="H301" s="493">
        <v>43212</v>
      </c>
      <c r="I301" s="52">
        <f ca="1" t="shared" si="1"/>
        <v>692</v>
      </c>
      <c r="J301" s="959" t="s">
        <v>1293</v>
      </c>
      <c r="K301" s="52"/>
      <c r="L301" s="1231">
        <v>43280</v>
      </c>
      <c r="M301" s="632"/>
      <c r="N301" s="450" t="s">
        <v>8135</v>
      </c>
      <c r="O301" s="81" t="s">
        <v>45</v>
      </c>
      <c r="P301" s="52" t="s">
        <v>59</v>
      </c>
      <c r="Q301" s="447">
        <v>43232</v>
      </c>
      <c r="R301" s="121">
        <v>43232</v>
      </c>
      <c r="S301" s="52" t="s">
        <v>106</v>
      </c>
      <c r="T301" s="1057" t="s">
        <v>8136</v>
      </c>
      <c r="U301" s="1216"/>
      <c r="V301" s="1216"/>
      <c r="W301" s="1216"/>
      <c r="X301" s="1216"/>
      <c r="Y301" s="1216"/>
      <c r="Z301" s="1216"/>
    </row>
    <row r="302" s="14" customFormat="1" ht="23.1" customHeight="1" spans="1:26">
      <c r="A302" s="494">
        <v>16</v>
      </c>
      <c r="B302" s="821"/>
      <c r="C302" s="311" t="s">
        <v>8087</v>
      </c>
      <c r="D302" s="43" t="s">
        <v>7987</v>
      </c>
      <c r="E302" s="43">
        <v>241500</v>
      </c>
      <c r="F302" s="52" t="s">
        <v>8137</v>
      </c>
      <c r="G302" s="121">
        <v>43214</v>
      </c>
      <c r="H302" s="493">
        <v>43216</v>
      </c>
      <c r="I302" s="52">
        <f ca="1" t="shared" si="1"/>
        <v>688</v>
      </c>
      <c r="J302" s="959" t="s">
        <v>1293</v>
      </c>
      <c r="K302" s="52"/>
      <c r="L302" s="1231">
        <v>43280</v>
      </c>
      <c r="M302" s="632" t="s">
        <v>52</v>
      </c>
      <c r="N302" s="487" t="s">
        <v>8138</v>
      </c>
      <c r="O302" s="327" t="s">
        <v>88</v>
      </c>
      <c r="P302" s="52" t="s">
        <v>89</v>
      </c>
      <c r="Q302" s="447">
        <v>43261</v>
      </c>
      <c r="R302" s="121">
        <v>43261</v>
      </c>
      <c r="S302" s="327" t="s">
        <v>47</v>
      </c>
      <c r="T302" s="1057" t="s">
        <v>1063</v>
      </c>
      <c r="U302" s="1216"/>
      <c r="V302" s="1216"/>
      <c r="W302" s="1216"/>
      <c r="X302" s="1216"/>
      <c r="Y302" s="1216"/>
      <c r="Z302" s="1216"/>
    </row>
    <row r="303" s="13" customFormat="1" ht="23.1" customHeight="1" spans="1:26">
      <c r="A303" s="494">
        <v>18</v>
      </c>
      <c r="B303" s="149"/>
      <c r="C303" s="311" t="s">
        <v>8087</v>
      </c>
      <c r="D303" s="43" t="s">
        <v>467</v>
      </c>
      <c r="E303" s="43">
        <v>247600</v>
      </c>
      <c r="F303" s="43" t="s">
        <v>8139</v>
      </c>
      <c r="G303" s="121">
        <v>42846</v>
      </c>
      <c r="H303" s="121">
        <v>42850</v>
      </c>
      <c r="I303" s="52">
        <f ca="1" t="shared" si="1"/>
        <v>1054</v>
      </c>
      <c r="J303" s="959" t="s">
        <v>629</v>
      </c>
      <c r="K303" s="48"/>
      <c r="L303" s="1231">
        <v>43280</v>
      </c>
      <c r="M303" s="632" t="s">
        <v>52</v>
      </c>
      <c r="N303" s="277" t="s">
        <v>8140</v>
      </c>
      <c r="O303" s="52" t="s">
        <v>17</v>
      </c>
      <c r="P303" s="52" t="s">
        <v>46</v>
      </c>
      <c r="Q303" s="121">
        <v>43266</v>
      </c>
      <c r="R303" s="121">
        <v>43266</v>
      </c>
      <c r="S303" s="52" t="s">
        <v>106</v>
      </c>
      <c r="T303" s="1057" t="s">
        <v>1063</v>
      </c>
      <c r="U303" s="1212"/>
      <c r="V303" s="1212"/>
      <c r="W303" s="1212"/>
      <c r="X303" s="1212"/>
      <c r="Y303" s="1212"/>
      <c r="Z303" s="1212"/>
    </row>
    <row r="304" s="13" customFormat="1" ht="23.1" customHeight="1" spans="1:26">
      <c r="A304" s="469">
        <v>5</v>
      </c>
      <c r="B304" s="149"/>
      <c r="C304" s="311" t="s">
        <v>7958</v>
      </c>
      <c r="D304" s="43" t="s">
        <v>8141</v>
      </c>
      <c r="E304" s="43">
        <v>218600</v>
      </c>
      <c r="F304" s="43" t="s">
        <v>8142</v>
      </c>
      <c r="G304" s="121">
        <v>42964</v>
      </c>
      <c r="H304" s="121">
        <v>42968</v>
      </c>
      <c r="I304" s="52">
        <f ca="1" t="shared" si="1"/>
        <v>936</v>
      </c>
      <c r="J304" s="959" t="s">
        <v>629</v>
      </c>
      <c r="K304" s="48"/>
      <c r="L304" s="1231">
        <v>43280</v>
      </c>
      <c r="M304" s="632" t="s">
        <v>52</v>
      </c>
      <c r="N304" s="277" t="s">
        <v>8143</v>
      </c>
      <c r="O304" s="52" t="s">
        <v>80</v>
      </c>
      <c r="P304" s="52" t="s">
        <v>84</v>
      </c>
      <c r="Q304" s="121">
        <v>43254</v>
      </c>
      <c r="R304" s="121">
        <v>43254</v>
      </c>
      <c r="S304" s="52" t="s">
        <v>47</v>
      </c>
      <c r="T304" s="1057" t="s">
        <v>6117</v>
      </c>
      <c r="U304" s="1212"/>
      <c r="V304" s="1212"/>
      <c r="W304" s="1212"/>
      <c r="X304" s="1212"/>
      <c r="Y304" s="1212"/>
      <c r="Z304" s="1212"/>
    </row>
    <row r="305" s="13" customFormat="1" ht="23.1" customHeight="1" spans="1:26">
      <c r="A305" s="494">
        <v>9</v>
      </c>
      <c r="B305" s="149"/>
      <c r="C305" s="311" t="s">
        <v>513</v>
      </c>
      <c r="D305" s="43" t="s">
        <v>480</v>
      </c>
      <c r="E305" s="43">
        <v>238500</v>
      </c>
      <c r="F305" s="43" t="s">
        <v>8144</v>
      </c>
      <c r="G305" s="121">
        <v>42964</v>
      </c>
      <c r="H305" s="121">
        <v>42970</v>
      </c>
      <c r="I305" s="52">
        <f ca="1" t="shared" si="1"/>
        <v>934</v>
      </c>
      <c r="J305" s="959" t="s">
        <v>6759</v>
      </c>
      <c r="K305" s="48"/>
      <c r="L305" s="338">
        <v>43006</v>
      </c>
      <c r="M305" s="632" t="s">
        <v>52</v>
      </c>
      <c r="N305" s="52" t="s">
        <v>8145</v>
      </c>
      <c r="O305" s="52" t="s">
        <v>5009</v>
      </c>
      <c r="P305" s="52" t="s">
        <v>3349</v>
      </c>
      <c r="Q305" s="121">
        <v>43261</v>
      </c>
      <c r="R305" s="121">
        <v>43261</v>
      </c>
      <c r="S305" s="52" t="s">
        <v>47</v>
      </c>
      <c r="T305" s="1057" t="s">
        <v>8146</v>
      </c>
      <c r="U305" s="1212"/>
      <c r="V305" s="1212"/>
      <c r="W305" s="1212"/>
      <c r="X305" s="1212"/>
      <c r="Y305" s="1212"/>
      <c r="Z305" s="1212"/>
    </row>
    <row r="306" s="14" customFormat="1" ht="23.1" customHeight="1" spans="1:26">
      <c r="A306" s="494">
        <v>6</v>
      </c>
      <c r="B306" s="821"/>
      <c r="C306" s="311" t="s">
        <v>8087</v>
      </c>
      <c r="D306" s="43" t="s">
        <v>8100</v>
      </c>
      <c r="E306" s="43">
        <v>223100</v>
      </c>
      <c r="F306" s="43" t="s">
        <v>8147</v>
      </c>
      <c r="G306" s="121">
        <v>43202</v>
      </c>
      <c r="H306" s="121">
        <v>43206</v>
      </c>
      <c r="I306" s="52">
        <f ca="1" t="shared" si="1"/>
        <v>698</v>
      </c>
      <c r="J306" s="959" t="s">
        <v>1293</v>
      </c>
      <c r="K306" s="52"/>
      <c r="L306" s="338">
        <v>43218</v>
      </c>
      <c r="M306" s="632" t="s">
        <v>52</v>
      </c>
      <c r="N306" s="450" t="s">
        <v>8148</v>
      </c>
      <c r="O306" s="81" t="s">
        <v>730</v>
      </c>
      <c r="P306" s="52" t="s">
        <v>59</v>
      </c>
      <c r="Q306" s="447">
        <v>43274</v>
      </c>
      <c r="R306" s="121">
        <v>43274</v>
      </c>
      <c r="S306" s="52" t="s">
        <v>47</v>
      </c>
      <c r="T306" s="1057" t="s">
        <v>8149</v>
      </c>
      <c r="U306" s="1216"/>
      <c r="V306" s="1216"/>
      <c r="W306" s="1216"/>
      <c r="X306" s="1216"/>
      <c r="Y306" s="1216"/>
      <c r="Z306" s="1216"/>
    </row>
    <row r="307" s="14" customFormat="1" ht="23.1" customHeight="1" spans="1:26">
      <c r="A307" s="494">
        <v>3</v>
      </c>
      <c r="B307" s="821"/>
      <c r="C307" s="311" t="s">
        <v>7962</v>
      </c>
      <c r="D307" s="43" t="s">
        <v>462</v>
      </c>
      <c r="E307" s="43">
        <v>196500</v>
      </c>
      <c r="F307" s="43" t="s">
        <v>8150</v>
      </c>
      <c r="G307" s="121">
        <v>43266</v>
      </c>
      <c r="H307" s="493">
        <v>43273</v>
      </c>
      <c r="I307" s="52">
        <f ca="1" t="shared" si="1"/>
        <v>631</v>
      </c>
      <c r="J307" s="959" t="s">
        <v>1293</v>
      </c>
      <c r="K307" s="227"/>
      <c r="L307" s="1231">
        <v>43280</v>
      </c>
      <c r="M307" s="632"/>
      <c r="N307" s="52" t="s">
        <v>8151</v>
      </c>
      <c r="O307" s="52" t="s">
        <v>45</v>
      </c>
      <c r="P307" s="52" t="s">
        <v>59</v>
      </c>
      <c r="Q307" s="447">
        <v>43274</v>
      </c>
      <c r="R307" s="121">
        <v>43274</v>
      </c>
      <c r="S307" s="52" t="s">
        <v>47</v>
      </c>
      <c r="T307" s="1057" t="s">
        <v>8152</v>
      </c>
      <c r="U307" s="1216"/>
      <c r="V307" s="1216"/>
      <c r="W307" s="1216"/>
      <c r="X307" s="1216"/>
      <c r="Y307" s="1216"/>
      <c r="Z307" s="1216"/>
    </row>
    <row r="308" s="13" customFormat="1" ht="23.1" customHeight="1" spans="1:26">
      <c r="A308" s="494">
        <v>9</v>
      </c>
      <c r="B308" s="149"/>
      <c r="C308" s="311" t="s">
        <v>513</v>
      </c>
      <c r="D308" s="43" t="s">
        <v>480</v>
      </c>
      <c r="E308" s="43">
        <v>241500</v>
      </c>
      <c r="F308" s="43" t="s">
        <v>8153</v>
      </c>
      <c r="G308" s="121">
        <v>43032</v>
      </c>
      <c r="H308" s="121">
        <v>43037</v>
      </c>
      <c r="I308" s="52">
        <f ca="1" t="shared" si="1"/>
        <v>867</v>
      </c>
      <c r="J308" s="959" t="s">
        <v>1293</v>
      </c>
      <c r="K308" s="48"/>
      <c r="L308" s="339">
        <v>43125</v>
      </c>
      <c r="M308" s="632" t="s">
        <v>52</v>
      </c>
      <c r="N308" s="277" t="s">
        <v>8154</v>
      </c>
      <c r="O308" s="52" t="s">
        <v>45</v>
      </c>
      <c r="P308" s="52" t="s">
        <v>59</v>
      </c>
      <c r="Q308" s="121">
        <v>43251</v>
      </c>
      <c r="R308" s="121">
        <v>43251</v>
      </c>
      <c r="S308" s="52" t="s">
        <v>47</v>
      </c>
      <c r="T308" s="1057" t="s">
        <v>8155</v>
      </c>
      <c r="U308" s="1212"/>
      <c r="V308" s="1212"/>
      <c r="W308" s="1212"/>
      <c r="X308" s="1212"/>
      <c r="Y308" s="1212"/>
      <c r="Z308" s="1212"/>
    </row>
    <row r="309" s="17" customFormat="1" ht="25.5" customHeight="1" spans="1:20">
      <c r="A309" s="529" t="s">
        <v>0</v>
      </c>
      <c r="B309" s="530" t="s">
        <v>523</v>
      </c>
      <c r="C309" s="531" t="s">
        <v>2</v>
      </c>
      <c r="D309" s="532" t="s">
        <v>23</v>
      </c>
      <c r="E309" s="532" t="s">
        <v>24</v>
      </c>
      <c r="F309" s="533" t="s">
        <v>3</v>
      </c>
      <c r="G309" s="534" t="s">
        <v>25</v>
      </c>
      <c r="H309" s="535" t="s">
        <v>26</v>
      </c>
      <c r="I309" s="533" t="s">
        <v>27</v>
      </c>
      <c r="J309" s="545" t="s">
        <v>28</v>
      </c>
      <c r="K309" s="546" t="s">
        <v>29</v>
      </c>
      <c r="L309" s="547" t="s">
        <v>30</v>
      </c>
      <c r="M309" s="548" t="s">
        <v>31</v>
      </c>
      <c r="N309" s="533" t="s">
        <v>32</v>
      </c>
      <c r="O309" s="533" t="s">
        <v>1</v>
      </c>
      <c r="P309" s="549" t="s">
        <v>33</v>
      </c>
      <c r="Q309" s="556" t="s">
        <v>34</v>
      </c>
      <c r="R309" s="557" t="s">
        <v>35</v>
      </c>
      <c r="S309" s="549" t="s">
        <v>37</v>
      </c>
      <c r="T309" s="558" t="s">
        <v>38</v>
      </c>
    </row>
    <row r="310" s="14" customFormat="1" ht="23.1" customHeight="1" spans="1:26">
      <c r="A310" s="494">
        <v>16</v>
      </c>
      <c r="B310" s="821"/>
      <c r="C310" s="311" t="s">
        <v>8009</v>
      </c>
      <c r="D310" s="43" t="s">
        <v>467</v>
      </c>
      <c r="E310" s="43">
        <v>238500</v>
      </c>
      <c r="F310" s="43" t="s">
        <v>8156</v>
      </c>
      <c r="G310" s="121">
        <v>42900</v>
      </c>
      <c r="H310" s="493">
        <v>42905</v>
      </c>
      <c r="I310" s="52">
        <f ca="1" t="shared" ref="I310:I373" si="2">TODAY()-H310</f>
        <v>999</v>
      </c>
      <c r="J310" s="959" t="s">
        <v>629</v>
      </c>
      <c r="K310" s="52"/>
      <c r="L310" s="338">
        <v>43006</v>
      </c>
      <c r="M310" s="632" t="s">
        <v>52</v>
      </c>
      <c r="N310" s="450" t="s">
        <v>8157</v>
      </c>
      <c r="O310" s="81" t="s">
        <v>88</v>
      </c>
      <c r="P310" s="52" t="s">
        <v>89</v>
      </c>
      <c r="Q310" s="447">
        <v>43240</v>
      </c>
      <c r="R310" s="121">
        <v>43281</v>
      </c>
      <c r="S310" s="327" t="s">
        <v>47</v>
      </c>
      <c r="T310" s="1057" t="s">
        <v>8158</v>
      </c>
      <c r="U310" s="1216"/>
      <c r="V310" s="1216"/>
      <c r="W310" s="1216"/>
      <c r="X310" s="1216"/>
      <c r="Y310" s="1216"/>
      <c r="Z310" s="1216"/>
    </row>
    <row r="311" s="14" customFormat="1" ht="23.1" customHeight="1" spans="1:26">
      <c r="A311" s="494">
        <v>3</v>
      </c>
      <c r="B311" s="821"/>
      <c r="C311" s="311" t="s">
        <v>7962</v>
      </c>
      <c r="D311" s="43" t="s">
        <v>497</v>
      </c>
      <c r="E311" s="43">
        <v>196500</v>
      </c>
      <c r="F311" s="43" t="s">
        <v>8159</v>
      </c>
      <c r="G311" s="121">
        <v>43266</v>
      </c>
      <c r="H311" s="493">
        <v>43273</v>
      </c>
      <c r="I311" s="52">
        <f ca="1" t="shared" si="2"/>
        <v>631</v>
      </c>
      <c r="J311" s="959" t="s">
        <v>1293</v>
      </c>
      <c r="K311" s="227"/>
      <c r="L311" s="338">
        <v>43304</v>
      </c>
      <c r="M311" s="632"/>
      <c r="N311" s="331" t="s">
        <v>8160</v>
      </c>
      <c r="O311" s="331" t="s">
        <v>80</v>
      </c>
      <c r="P311" s="331" t="s">
        <v>84</v>
      </c>
      <c r="Q311" s="980">
        <v>43275</v>
      </c>
      <c r="R311" s="121">
        <v>43276</v>
      </c>
      <c r="S311" s="331" t="s">
        <v>47</v>
      </c>
      <c r="T311" s="1057" t="s">
        <v>8161</v>
      </c>
      <c r="U311" s="1216"/>
      <c r="V311" s="1216"/>
      <c r="W311" s="1216"/>
      <c r="X311" s="1216"/>
      <c r="Y311" s="1216"/>
      <c r="Z311" s="1216"/>
    </row>
    <row r="312" s="14" customFormat="1" ht="23.1" customHeight="1" spans="1:26">
      <c r="A312" s="494">
        <v>1</v>
      </c>
      <c r="B312" s="821"/>
      <c r="C312" s="311" t="s">
        <v>7962</v>
      </c>
      <c r="D312" s="43" t="s">
        <v>462</v>
      </c>
      <c r="E312" s="43">
        <v>196500</v>
      </c>
      <c r="F312" s="43" t="s">
        <v>8162</v>
      </c>
      <c r="G312" s="121">
        <v>43221</v>
      </c>
      <c r="H312" s="493">
        <v>43224</v>
      </c>
      <c r="I312" s="52">
        <f ca="1" t="shared" si="2"/>
        <v>680</v>
      </c>
      <c r="J312" s="959" t="s">
        <v>1293</v>
      </c>
      <c r="K312" s="227"/>
      <c r="L312" s="338">
        <v>43304</v>
      </c>
      <c r="M312" s="632" t="s">
        <v>52</v>
      </c>
      <c r="N312" s="331" t="s">
        <v>8163</v>
      </c>
      <c r="O312" s="331" t="s">
        <v>70</v>
      </c>
      <c r="P312" s="331" t="s">
        <v>59</v>
      </c>
      <c r="Q312" s="980">
        <v>43258</v>
      </c>
      <c r="R312" s="121">
        <v>43267</v>
      </c>
      <c r="S312" s="52" t="s">
        <v>47</v>
      </c>
      <c r="T312" s="1057" t="s">
        <v>8164</v>
      </c>
      <c r="U312" s="1216"/>
      <c r="V312" s="1216"/>
      <c r="W312" s="1216"/>
      <c r="X312" s="1216"/>
      <c r="Y312" s="1216"/>
      <c r="Z312" s="1216"/>
    </row>
    <row r="313" s="14" customFormat="1" ht="23.1" customHeight="1" spans="1:26">
      <c r="A313" s="494">
        <v>1</v>
      </c>
      <c r="B313" s="821"/>
      <c r="C313" s="311" t="s">
        <v>7962</v>
      </c>
      <c r="D313" s="43" t="s">
        <v>462</v>
      </c>
      <c r="E313" s="43">
        <v>196500</v>
      </c>
      <c r="F313" s="43" t="s">
        <v>8165</v>
      </c>
      <c r="G313" s="121">
        <v>43252</v>
      </c>
      <c r="H313" s="493">
        <v>43254</v>
      </c>
      <c r="I313" s="52">
        <f ca="1" t="shared" si="2"/>
        <v>650</v>
      </c>
      <c r="J313" s="959" t="s">
        <v>1293</v>
      </c>
      <c r="K313" s="227"/>
      <c r="L313" s="338">
        <v>43304</v>
      </c>
      <c r="M313" s="632"/>
      <c r="N313" s="277" t="s">
        <v>4632</v>
      </c>
      <c r="O313" s="52" t="s">
        <v>225</v>
      </c>
      <c r="P313" s="52" t="s">
        <v>84</v>
      </c>
      <c r="Q313" s="121">
        <v>43261</v>
      </c>
      <c r="R313" s="121">
        <v>43286</v>
      </c>
      <c r="S313" s="52" t="s">
        <v>47</v>
      </c>
      <c r="T313" s="1057" t="s">
        <v>8166</v>
      </c>
      <c r="U313" s="1216"/>
      <c r="V313" s="1216"/>
      <c r="W313" s="1216"/>
      <c r="X313" s="1216"/>
      <c r="Y313" s="1216"/>
      <c r="Z313" s="1216"/>
    </row>
    <row r="314" s="14" customFormat="1" ht="23.1" customHeight="1" spans="1:26">
      <c r="A314" s="494">
        <v>17</v>
      </c>
      <c r="B314" s="821"/>
      <c r="C314" s="311" t="s">
        <v>8124</v>
      </c>
      <c r="D314" s="43" t="s">
        <v>480</v>
      </c>
      <c r="E314" s="43">
        <v>256200</v>
      </c>
      <c r="F314" s="43" t="s">
        <v>8167</v>
      </c>
      <c r="G314" s="121">
        <v>43242</v>
      </c>
      <c r="H314" s="493">
        <v>43244</v>
      </c>
      <c r="I314" s="52">
        <f ca="1" t="shared" si="2"/>
        <v>660</v>
      </c>
      <c r="J314" s="959" t="s">
        <v>1293</v>
      </c>
      <c r="K314" s="52"/>
      <c r="L314" s="338">
        <v>43304</v>
      </c>
      <c r="M314" s="632"/>
      <c r="N314" s="487" t="s">
        <v>8168</v>
      </c>
      <c r="O314" s="327" t="s">
        <v>12</v>
      </c>
      <c r="P314" s="52" t="s">
        <v>59</v>
      </c>
      <c r="Q314" s="447">
        <v>43291</v>
      </c>
      <c r="R314" s="121">
        <v>43291</v>
      </c>
      <c r="S314" s="327" t="s">
        <v>47</v>
      </c>
      <c r="T314" s="1057" t="s">
        <v>1863</v>
      </c>
      <c r="U314" s="1216"/>
      <c r="V314" s="1216"/>
      <c r="W314" s="1216"/>
      <c r="X314" s="1216"/>
      <c r="Y314" s="1216"/>
      <c r="Z314" s="1216"/>
    </row>
    <row r="315" s="13" customFormat="1" ht="23.1" customHeight="1" spans="1:26">
      <c r="A315" s="494">
        <v>6</v>
      </c>
      <c r="B315" s="149"/>
      <c r="C315" s="311" t="s">
        <v>8087</v>
      </c>
      <c r="D315" s="43" t="s">
        <v>8100</v>
      </c>
      <c r="E315" s="43">
        <v>223100</v>
      </c>
      <c r="F315" s="43" t="s">
        <v>8169</v>
      </c>
      <c r="G315" s="121">
        <v>43214</v>
      </c>
      <c r="H315" s="121">
        <v>43216</v>
      </c>
      <c r="I315" s="52">
        <f ca="1" t="shared" si="2"/>
        <v>688</v>
      </c>
      <c r="J315" s="959" t="s">
        <v>1293</v>
      </c>
      <c r="K315" s="48"/>
      <c r="L315" s="338">
        <v>43218</v>
      </c>
      <c r="M315" s="632" t="s">
        <v>52</v>
      </c>
      <c r="N315" s="277" t="s">
        <v>8170</v>
      </c>
      <c r="O315" s="52" t="s">
        <v>889</v>
      </c>
      <c r="P315" s="52" t="s">
        <v>84</v>
      </c>
      <c r="Q315" s="121">
        <v>43286</v>
      </c>
      <c r="R315" s="121">
        <v>43286</v>
      </c>
      <c r="S315" s="52" t="s">
        <v>47</v>
      </c>
      <c r="T315" s="1057" t="s">
        <v>6554</v>
      </c>
      <c r="U315" s="1212"/>
      <c r="V315" s="1212"/>
      <c r="W315" s="1212"/>
      <c r="X315" s="1212"/>
      <c r="Y315" s="1212"/>
      <c r="Z315" s="1212"/>
    </row>
    <row r="316" s="14" customFormat="1" ht="23.1" customHeight="1" spans="1:26">
      <c r="A316" s="494">
        <v>15</v>
      </c>
      <c r="B316" s="821"/>
      <c r="C316" s="311" t="s">
        <v>513</v>
      </c>
      <c r="D316" s="43" t="s">
        <v>7987</v>
      </c>
      <c r="E316" s="43">
        <v>239700</v>
      </c>
      <c r="F316" s="43" t="s">
        <v>8171</v>
      </c>
      <c r="G316" s="121">
        <v>43276</v>
      </c>
      <c r="H316" s="493">
        <v>43278</v>
      </c>
      <c r="I316" s="52">
        <f ca="1" t="shared" si="2"/>
        <v>626</v>
      </c>
      <c r="J316" s="959" t="s">
        <v>1293</v>
      </c>
      <c r="K316" s="52"/>
      <c r="L316" s="338">
        <v>43304</v>
      </c>
      <c r="M316" s="632"/>
      <c r="N316" s="450" t="s">
        <v>8172</v>
      </c>
      <c r="O316" s="81" t="s">
        <v>131</v>
      </c>
      <c r="P316" s="52" t="s">
        <v>89</v>
      </c>
      <c r="Q316" s="447">
        <v>43266</v>
      </c>
      <c r="R316" s="121">
        <v>43277</v>
      </c>
      <c r="S316" s="327" t="s">
        <v>47</v>
      </c>
      <c r="T316" s="1057" t="s">
        <v>8173</v>
      </c>
      <c r="U316" s="1216"/>
      <c r="V316" s="1216"/>
      <c r="W316" s="1216"/>
      <c r="X316" s="1216"/>
      <c r="Y316" s="1216"/>
      <c r="Z316" s="1216"/>
    </row>
    <row r="317" s="14" customFormat="1" ht="23.1" customHeight="1" spans="1:26">
      <c r="A317" s="494">
        <v>3</v>
      </c>
      <c r="B317" s="821"/>
      <c r="C317" s="311" t="s">
        <v>8063</v>
      </c>
      <c r="D317" s="43" t="s">
        <v>477</v>
      </c>
      <c r="E317" s="43">
        <v>219800</v>
      </c>
      <c r="F317" s="43" t="s">
        <v>8174</v>
      </c>
      <c r="G317" s="121">
        <v>43298</v>
      </c>
      <c r="H317" s="121">
        <v>43300</v>
      </c>
      <c r="I317" s="52">
        <f ca="1" t="shared" si="2"/>
        <v>604</v>
      </c>
      <c r="J317" s="959" t="s">
        <v>1293</v>
      </c>
      <c r="K317" s="52"/>
      <c r="L317" s="338">
        <v>43312</v>
      </c>
      <c r="M317" s="632"/>
      <c r="N317" s="277" t="s">
        <v>8175</v>
      </c>
      <c r="O317" s="52" t="s">
        <v>889</v>
      </c>
      <c r="P317" s="52" t="s">
        <v>84</v>
      </c>
      <c r="Q317" s="121">
        <v>43302</v>
      </c>
      <c r="R317" s="121">
        <v>43302</v>
      </c>
      <c r="S317" s="52" t="s">
        <v>106</v>
      </c>
      <c r="T317" s="1057" t="s">
        <v>8176</v>
      </c>
      <c r="U317" s="1216"/>
      <c r="V317" s="1216"/>
      <c r="W317" s="1216"/>
      <c r="X317" s="1216"/>
      <c r="Y317" s="1216"/>
      <c r="Z317" s="1216"/>
    </row>
    <row r="318" s="14" customFormat="1" ht="23.1" customHeight="1" spans="1:25">
      <c r="A318" s="494">
        <v>1</v>
      </c>
      <c r="B318" s="57"/>
      <c r="C318" s="311" t="s">
        <v>7962</v>
      </c>
      <c r="D318" s="52" t="s">
        <v>462</v>
      </c>
      <c r="E318" s="43">
        <v>196500</v>
      </c>
      <c r="F318" s="43" t="s">
        <v>8177</v>
      </c>
      <c r="G318" s="121">
        <v>43308</v>
      </c>
      <c r="H318" s="121">
        <v>43315</v>
      </c>
      <c r="I318" s="52">
        <f ca="1" t="shared" si="2"/>
        <v>589</v>
      </c>
      <c r="J318" s="959" t="s">
        <v>1293</v>
      </c>
      <c r="K318" s="642"/>
      <c r="L318" s="338">
        <v>43312</v>
      </c>
      <c r="M318" s="292"/>
      <c r="N318" s="277" t="s">
        <v>8178</v>
      </c>
      <c r="O318" s="327" t="s">
        <v>1439</v>
      </c>
      <c r="P318" s="52" t="s">
        <v>89</v>
      </c>
      <c r="Q318" s="121">
        <v>43309</v>
      </c>
      <c r="R318" s="121">
        <v>43310</v>
      </c>
      <c r="S318" s="52" t="s">
        <v>47</v>
      </c>
      <c r="T318" s="1057" t="s">
        <v>1139</v>
      </c>
      <c r="U318" s="1216"/>
      <c r="V318" s="1216"/>
      <c r="W318" s="1216"/>
      <c r="X318" s="1216"/>
      <c r="Y318" s="1216"/>
    </row>
    <row r="319" s="14" customFormat="1" ht="23.1" customHeight="1" spans="1:26">
      <c r="A319" s="494">
        <v>2</v>
      </c>
      <c r="B319" s="821"/>
      <c r="C319" s="311" t="s">
        <v>8063</v>
      </c>
      <c r="D319" s="43" t="s">
        <v>477</v>
      </c>
      <c r="E319" s="43">
        <v>219800</v>
      </c>
      <c r="F319" s="43" t="s">
        <v>8179</v>
      </c>
      <c r="G319" s="121">
        <v>43298</v>
      </c>
      <c r="H319" s="121">
        <v>43300</v>
      </c>
      <c r="I319" s="52">
        <f ca="1" t="shared" si="2"/>
        <v>604</v>
      </c>
      <c r="J319" s="959" t="s">
        <v>1293</v>
      </c>
      <c r="K319" s="52"/>
      <c r="L319" s="338">
        <v>43337</v>
      </c>
      <c r="M319" s="632"/>
      <c r="N319" s="277" t="s">
        <v>8180</v>
      </c>
      <c r="O319" s="52" t="s">
        <v>12</v>
      </c>
      <c r="P319" s="52" t="s">
        <v>59</v>
      </c>
      <c r="Q319" s="121">
        <v>43304</v>
      </c>
      <c r="R319" s="121">
        <v>43304</v>
      </c>
      <c r="S319" s="52" t="s">
        <v>47</v>
      </c>
      <c r="T319" s="1057" t="s">
        <v>4715</v>
      </c>
      <c r="U319" s="1216"/>
      <c r="V319" s="1216"/>
      <c r="W319" s="1216"/>
      <c r="X319" s="1216"/>
      <c r="Y319" s="1216"/>
      <c r="Z319" s="1216"/>
    </row>
    <row r="320" s="14" customFormat="1" ht="23.1" customHeight="1" spans="1:26">
      <c r="A320" s="494">
        <v>18</v>
      </c>
      <c r="B320" s="1059"/>
      <c r="C320" s="567" t="s">
        <v>8006</v>
      </c>
      <c r="D320" s="465" t="s">
        <v>467</v>
      </c>
      <c r="E320" s="465">
        <v>256200</v>
      </c>
      <c r="F320" s="1362" t="s">
        <v>8181</v>
      </c>
      <c r="G320" s="467">
        <v>43299</v>
      </c>
      <c r="H320" s="566">
        <v>43305</v>
      </c>
      <c r="I320" s="473">
        <f ca="1" t="shared" si="2"/>
        <v>599</v>
      </c>
      <c r="J320" s="1064" t="s">
        <v>1293</v>
      </c>
      <c r="K320" s="473"/>
      <c r="L320" s="538">
        <v>43312</v>
      </c>
      <c r="M320" s="1361" t="s">
        <v>52</v>
      </c>
      <c r="N320" s="1365" t="s">
        <v>8182</v>
      </c>
      <c r="O320" s="511" t="s">
        <v>80</v>
      </c>
      <c r="P320" s="473" t="s">
        <v>84</v>
      </c>
      <c r="Q320" s="509">
        <v>43302</v>
      </c>
      <c r="R320" s="467">
        <v>43306</v>
      </c>
      <c r="S320" s="511" t="s">
        <v>47</v>
      </c>
      <c r="T320" s="1071" t="s">
        <v>8183</v>
      </c>
      <c r="U320" s="1216"/>
      <c r="V320" s="1216"/>
      <c r="W320" s="1216"/>
      <c r="X320" s="1216"/>
      <c r="Y320" s="1216"/>
      <c r="Z320" s="1216"/>
    </row>
    <row r="321" s="14" customFormat="1" ht="23.1" customHeight="1" spans="1:26">
      <c r="A321" s="494">
        <v>7</v>
      </c>
      <c r="B321" s="821"/>
      <c r="C321" s="311" t="s">
        <v>513</v>
      </c>
      <c r="D321" s="43" t="s">
        <v>480</v>
      </c>
      <c r="E321" s="43">
        <v>239700</v>
      </c>
      <c r="F321" s="43" t="s">
        <v>8184</v>
      </c>
      <c r="G321" s="121">
        <v>43266</v>
      </c>
      <c r="H321" s="493">
        <v>43273</v>
      </c>
      <c r="I321" s="52">
        <f ca="1" t="shared" si="2"/>
        <v>631</v>
      </c>
      <c r="J321" s="959" t="s">
        <v>1293</v>
      </c>
      <c r="K321" s="52"/>
      <c r="L321" s="338">
        <v>43337</v>
      </c>
      <c r="M321" s="632"/>
      <c r="N321" s="52" t="s">
        <v>8185</v>
      </c>
      <c r="O321" s="52" t="s">
        <v>1439</v>
      </c>
      <c r="P321" s="52" t="s">
        <v>89</v>
      </c>
      <c r="Q321" s="121">
        <v>43319</v>
      </c>
      <c r="R321" s="121">
        <v>43321</v>
      </c>
      <c r="S321" s="52" t="s">
        <v>106</v>
      </c>
      <c r="T321" s="1057" t="s">
        <v>8186</v>
      </c>
      <c r="U321" s="1216"/>
      <c r="V321" s="1216"/>
      <c r="W321" s="1216"/>
      <c r="X321" s="1216"/>
      <c r="Y321" s="1216"/>
      <c r="Z321" s="1216"/>
    </row>
    <row r="322" s="13" customFormat="1" ht="23.1" customHeight="1" spans="1:26">
      <c r="A322" s="494">
        <v>1</v>
      </c>
      <c r="B322" s="149"/>
      <c r="C322" s="311" t="s">
        <v>8063</v>
      </c>
      <c r="D322" s="43" t="s">
        <v>477</v>
      </c>
      <c r="E322" s="43">
        <v>219800</v>
      </c>
      <c r="F322" s="217" t="s">
        <v>8187</v>
      </c>
      <c r="G322" s="121">
        <v>43287</v>
      </c>
      <c r="H322" s="121">
        <v>43296</v>
      </c>
      <c r="I322" s="52">
        <f ca="1" t="shared" si="2"/>
        <v>608</v>
      </c>
      <c r="J322" s="959" t="s">
        <v>1293</v>
      </c>
      <c r="K322" s="48"/>
      <c r="L322" s="338">
        <v>43312</v>
      </c>
      <c r="M322" s="632"/>
      <c r="N322" s="277" t="s">
        <v>8188</v>
      </c>
      <c r="O322" s="52" t="s">
        <v>2934</v>
      </c>
      <c r="P322" s="52" t="s">
        <v>326</v>
      </c>
      <c r="Q322" s="121">
        <v>43303</v>
      </c>
      <c r="R322" s="121">
        <v>43303</v>
      </c>
      <c r="S322" s="52" t="s">
        <v>47</v>
      </c>
      <c r="T322" s="1057" t="s">
        <v>8189</v>
      </c>
      <c r="U322" s="1212"/>
      <c r="V322" s="1212"/>
      <c r="W322" s="1212"/>
      <c r="X322" s="1212"/>
      <c r="Y322" s="1212"/>
      <c r="Z322" s="1212"/>
    </row>
    <row r="323" s="14" customFormat="1" ht="23.1" customHeight="1" spans="1:26">
      <c r="A323" s="494">
        <v>7</v>
      </c>
      <c r="B323" s="821"/>
      <c r="C323" s="311" t="s">
        <v>513</v>
      </c>
      <c r="D323" s="43" t="s">
        <v>480</v>
      </c>
      <c r="E323" s="43">
        <v>239700</v>
      </c>
      <c r="F323" s="43" t="s">
        <v>8190</v>
      </c>
      <c r="G323" s="121">
        <v>43271</v>
      </c>
      <c r="H323" s="493">
        <v>43273</v>
      </c>
      <c r="I323" s="52">
        <f ca="1" t="shared" si="2"/>
        <v>631</v>
      </c>
      <c r="J323" s="959" t="s">
        <v>1977</v>
      </c>
      <c r="K323" s="52"/>
      <c r="L323" s="338">
        <v>43337</v>
      </c>
      <c r="M323" s="632"/>
      <c r="N323" s="52" t="s">
        <v>8191</v>
      </c>
      <c r="O323" s="52" t="s">
        <v>122</v>
      </c>
      <c r="P323" s="52" t="s">
        <v>84</v>
      </c>
      <c r="Q323" s="121">
        <v>43329</v>
      </c>
      <c r="R323" s="121">
        <v>43330</v>
      </c>
      <c r="S323" s="52" t="s">
        <v>106</v>
      </c>
      <c r="T323" s="1057" t="s">
        <v>1171</v>
      </c>
      <c r="U323" s="1216"/>
      <c r="V323" s="1216"/>
      <c r="W323" s="1216"/>
      <c r="X323" s="1216"/>
      <c r="Y323" s="1216"/>
      <c r="Z323" s="1216"/>
    </row>
    <row r="324" s="13" customFormat="1" ht="23.1" customHeight="1" spans="1:26">
      <c r="A324" s="494">
        <v>6</v>
      </c>
      <c r="B324" s="149"/>
      <c r="C324" s="311" t="s">
        <v>8087</v>
      </c>
      <c r="D324" s="43" t="s">
        <v>8100</v>
      </c>
      <c r="E324" s="43">
        <v>223100</v>
      </c>
      <c r="F324" s="217" t="s">
        <v>8192</v>
      </c>
      <c r="G324" s="121">
        <v>43214</v>
      </c>
      <c r="H324" s="121">
        <v>43216</v>
      </c>
      <c r="I324" s="52">
        <f ca="1" t="shared" si="2"/>
        <v>688</v>
      </c>
      <c r="J324" s="959" t="s">
        <v>1293</v>
      </c>
      <c r="K324" s="48"/>
      <c r="L324" s="338">
        <v>43312</v>
      </c>
      <c r="M324" s="632" t="s">
        <v>52</v>
      </c>
      <c r="N324" s="277" t="s">
        <v>1439</v>
      </c>
      <c r="O324" s="52" t="s">
        <v>1439</v>
      </c>
      <c r="P324" s="52" t="s">
        <v>89</v>
      </c>
      <c r="Q324" s="121">
        <v>43305</v>
      </c>
      <c r="R324" s="121">
        <v>43285</v>
      </c>
      <c r="S324" s="52" t="s">
        <v>47</v>
      </c>
      <c r="T324" s="1057" t="s">
        <v>1174</v>
      </c>
      <c r="U324" s="1212"/>
      <c r="V324" s="1212"/>
      <c r="W324" s="1212"/>
      <c r="X324" s="1212"/>
      <c r="Y324" s="1212"/>
      <c r="Z324" s="1212"/>
    </row>
    <row r="325" s="14" customFormat="1" ht="23.1" customHeight="1" spans="1:26">
      <c r="A325" s="494">
        <v>2</v>
      </c>
      <c r="B325" s="821"/>
      <c r="C325" s="311" t="s">
        <v>8063</v>
      </c>
      <c r="D325" s="43" t="s">
        <v>477</v>
      </c>
      <c r="E325" s="43">
        <v>219800</v>
      </c>
      <c r="F325" s="43" t="s">
        <v>8193</v>
      </c>
      <c r="G325" s="121">
        <v>43298</v>
      </c>
      <c r="H325" s="121">
        <v>43300</v>
      </c>
      <c r="I325" s="52">
        <f ca="1" t="shared" si="2"/>
        <v>604</v>
      </c>
      <c r="J325" s="959" t="s">
        <v>1977</v>
      </c>
      <c r="K325" s="52"/>
      <c r="L325" s="338">
        <v>43340</v>
      </c>
      <c r="M325" s="632"/>
      <c r="N325" s="277" t="s">
        <v>8194</v>
      </c>
      <c r="O325" s="52" t="s">
        <v>171</v>
      </c>
      <c r="P325" s="52" t="s">
        <v>59</v>
      </c>
      <c r="Q325" s="121">
        <v>43330</v>
      </c>
      <c r="R325" s="121">
        <v>43330</v>
      </c>
      <c r="S325" s="52" t="s">
        <v>47</v>
      </c>
      <c r="T325" s="1057" t="s">
        <v>1973</v>
      </c>
      <c r="U325" s="1216"/>
      <c r="V325" s="1216"/>
      <c r="W325" s="1216"/>
      <c r="X325" s="1216"/>
      <c r="Y325" s="1216"/>
      <c r="Z325" s="1216"/>
    </row>
    <row r="326" s="13" customFormat="1" ht="23.1" customHeight="1" spans="1:26">
      <c r="A326" s="494">
        <v>5</v>
      </c>
      <c r="B326" s="149"/>
      <c r="C326" s="311" t="s">
        <v>8087</v>
      </c>
      <c r="D326" s="43" t="s">
        <v>8100</v>
      </c>
      <c r="E326" s="43">
        <v>223100</v>
      </c>
      <c r="F326" s="43" t="s">
        <v>8195</v>
      </c>
      <c r="G326" s="121">
        <v>43056</v>
      </c>
      <c r="H326" s="121">
        <v>43062</v>
      </c>
      <c r="I326" s="52">
        <f ca="1" t="shared" si="2"/>
        <v>842</v>
      </c>
      <c r="J326" s="959" t="s">
        <v>8196</v>
      </c>
      <c r="K326" s="48"/>
      <c r="L326" s="338">
        <v>43341</v>
      </c>
      <c r="M326" s="632" t="s">
        <v>52</v>
      </c>
      <c r="N326" s="277" t="s">
        <v>8197</v>
      </c>
      <c r="O326" s="52" t="s">
        <v>889</v>
      </c>
      <c r="P326" s="52" t="s">
        <v>84</v>
      </c>
      <c r="Q326" s="121">
        <v>43337</v>
      </c>
      <c r="R326" s="121">
        <v>43337</v>
      </c>
      <c r="S326" s="52" t="s">
        <v>47</v>
      </c>
      <c r="T326" s="1057" t="s">
        <v>8198</v>
      </c>
      <c r="U326" s="1212"/>
      <c r="V326" s="1212"/>
      <c r="W326" s="1212"/>
      <c r="X326" s="1212"/>
      <c r="Y326" s="1212"/>
      <c r="Z326" s="1212"/>
    </row>
    <row r="327" s="13" customFormat="1" ht="23.1" customHeight="1" spans="1:26">
      <c r="A327" s="494">
        <v>4</v>
      </c>
      <c r="B327" s="149"/>
      <c r="C327" s="311" t="s">
        <v>8063</v>
      </c>
      <c r="D327" s="43" t="s">
        <v>477</v>
      </c>
      <c r="E327" s="43">
        <v>219800</v>
      </c>
      <c r="F327" s="43" t="s">
        <v>8199</v>
      </c>
      <c r="G327" s="121">
        <v>43334</v>
      </c>
      <c r="H327" s="121">
        <v>43339</v>
      </c>
      <c r="I327" s="52">
        <f ca="1" t="shared" si="2"/>
        <v>565</v>
      </c>
      <c r="J327" s="959" t="s">
        <v>1977</v>
      </c>
      <c r="K327" s="48"/>
      <c r="L327" s="338">
        <v>43341</v>
      </c>
      <c r="M327" s="632"/>
      <c r="N327" s="48" t="s">
        <v>8200</v>
      </c>
      <c r="O327" s="48" t="s">
        <v>171</v>
      </c>
      <c r="P327" s="48" t="s">
        <v>59</v>
      </c>
      <c r="Q327" s="121">
        <v>43351</v>
      </c>
      <c r="R327" s="121">
        <v>43351</v>
      </c>
      <c r="S327" s="48" t="s">
        <v>47</v>
      </c>
      <c r="T327" s="1057" t="s">
        <v>2050</v>
      </c>
      <c r="U327" s="1212"/>
      <c r="V327" s="1212"/>
      <c r="W327" s="1212"/>
      <c r="X327" s="1212"/>
      <c r="Y327" s="1212"/>
      <c r="Z327" s="1212"/>
    </row>
    <row r="328" s="13" customFormat="1" ht="23.1" customHeight="1" spans="1:26">
      <c r="A328" s="494">
        <v>3</v>
      </c>
      <c r="B328" s="149"/>
      <c r="C328" s="311" t="s">
        <v>8063</v>
      </c>
      <c r="D328" s="43" t="s">
        <v>477</v>
      </c>
      <c r="E328" s="43">
        <v>219800</v>
      </c>
      <c r="F328" s="43" t="s">
        <v>8201</v>
      </c>
      <c r="G328" s="121">
        <v>43334</v>
      </c>
      <c r="H328" s="121">
        <v>43339</v>
      </c>
      <c r="I328" s="52">
        <f ca="1" t="shared" si="2"/>
        <v>565</v>
      </c>
      <c r="J328" s="959" t="s">
        <v>1977</v>
      </c>
      <c r="K328" s="48"/>
      <c r="L328" s="338">
        <v>43341</v>
      </c>
      <c r="M328" s="632"/>
      <c r="N328" s="48" t="s">
        <v>8202</v>
      </c>
      <c r="O328" s="48" t="s">
        <v>80</v>
      </c>
      <c r="P328" s="48" t="s">
        <v>84</v>
      </c>
      <c r="Q328" s="121">
        <v>43345</v>
      </c>
      <c r="R328" s="121">
        <v>43346</v>
      </c>
      <c r="S328" s="48" t="s">
        <v>106</v>
      </c>
      <c r="T328" s="1057" t="s">
        <v>2050</v>
      </c>
      <c r="U328" s="1212"/>
      <c r="V328" s="1212"/>
      <c r="W328" s="1212"/>
      <c r="X328" s="1212"/>
      <c r="Y328" s="1212"/>
      <c r="Z328" s="1212"/>
    </row>
    <row r="329" s="13" customFormat="1" ht="23.1" customHeight="1" spans="1:26">
      <c r="A329" s="494">
        <v>1</v>
      </c>
      <c r="B329" s="149"/>
      <c r="C329" s="311" t="s">
        <v>7962</v>
      </c>
      <c r="D329" s="43" t="s">
        <v>8069</v>
      </c>
      <c r="E329" s="43">
        <v>196500</v>
      </c>
      <c r="F329" s="43" t="s">
        <v>8203</v>
      </c>
      <c r="G329" s="121">
        <v>43332</v>
      </c>
      <c r="H329" s="121">
        <v>43336</v>
      </c>
      <c r="I329" s="52">
        <f ca="1" t="shared" si="2"/>
        <v>568</v>
      </c>
      <c r="J329" s="959" t="s">
        <v>2021</v>
      </c>
      <c r="K329" s="52"/>
      <c r="L329" s="338">
        <v>43367</v>
      </c>
      <c r="M329" s="632"/>
      <c r="N329" s="48" t="s">
        <v>5971</v>
      </c>
      <c r="O329" s="48" t="s">
        <v>12</v>
      </c>
      <c r="P329" s="48" t="s">
        <v>59</v>
      </c>
      <c r="Q329" s="121">
        <v>43351</v>
      </c>
      <c r="R329" s="121">
        <v>43351</v>
      </c>
      <c r="S329" s="48" t="s">
        <v>106</v>
      </c>
      <c r="T329" s="1057" t="s">
        <v>2050</v>
      </c>
      <c r="U329" s="1212"/>
      <c r="V329" s="1212"/>
      <c r="W329" s="1212"/>
      <c r="X329" s="1212"/>
      <c r="Y329" s="1212"/>
      <c r="Z329" s="1212"/>
    </row>
    <row r="330" s="13" customFormat="1" ht="23.1" customHeight="1" spans="1:26">
      <c r="A330" s="494">
        <v>8</v>
      </c>
      <c r="B330" s="149"/>
      <c r="C330" s="311" t="s">
        <v>8087</v>
      </c>
      <c r="D330" s="43" t="s">
        <v>8100</v>
      </c>
      <c r="E330" s="43">
        <v>221300</v>
      </c>
      <c r="F330" s="43" t="s">
        <v>8204</v>
      </c>
      <c r="G330" s="121">
        <v>43276</v>
      </c>
      <c r="H330" s="121">
        <v>43278</v>
      </c>
      <c r="I330" s="52">
        <f ca="1" t="shared" si="2"/>
        <v>626</v>
      </c>
      <c r="J330" s="959" t="s">
        <v>1977</v>
      </c>
      <c r="K330" s="48"/>
      <c r="L330" s="338">
        <v>43367</v>
      </c>
      <c r="M330" s="632" t="s">
        <v>52</v>
      </c>
      <c r="N330" s="277" t="s">
        <v>8205</v>
      </c>
      <c r="O330" s="52" t="s">
        <v>80</v>
      </c>
      <c r="P330" s="52" t="s">
        <v>84</v>
      </c>
      <c r="Q330" s="121">
        <v>43352</v>
      </c>
      <c r="R330" s="121">
        <v>43353</v>
      </c>
      <c r="S330" s="52" t="s">
        <v>106</v>
      </c>
      <c r="T330" s="1057" t="s">
        <v>2050</v>
      </c>
      <c r="U330" s="1212"/>
      <c r="V330" s="1212"/>
      <c r="W330" s="1212"/>
      <c r="X330" s="1212"/>
      <c r="Y330" s="1212"/>
      <c r="Z330" s="1212"/>
    </row>
    <row r="331" s="14" customFormat="1" ht="23.1" customHeight="1" spans="1:26">
      <c r="A331" s="494">
        <v>9</v>
      </c>
      <c r="B331" s="821"/>
      <c r="C331" s="311" t="s">
        <v>513</v>
      </c>
      <c r="D331" s="43" t="s">
        <v>480</v>
      </c>
      <c r="E331" s="43">
        <v>239700</v>
      </c>
      <c r="F331" s="43" t="s">
        <v>8206</v>
      </c>
      <c r="G331" s="121">
        <v>43276</v>
      </c>
      <c r="H331" s="493">
        <v>43278</v>
      </c>
      <c r="I331" s="52">
        <f ca="1" t="shared" si="2"/>
        <v>626</v>
      </c>
      <c r="J331" s="959" t="s">
        <v>1977</v>
      </c>
      <c r="K331" s="52"/>
      <c r="L331" s="338">
        <v>43367</v>
      </c>
      <c r="M331" s="632" t="s">
        <v>52</v>
      </c>
      <c r="N331" s="1083" t="s">
        <v>8207</v>
      </c>
      <c r="O331" s="501" t="s">
        <v>70</v>
      </c>
      <c r="P331" s="392" t="s">
        <v>59</v>
      </c>
      <c r="Q331" s="513">
        <v>43358</v>
      </c>
      <c r="R331" s="1093">
        <v>43360</v>
      </c>
      <c r="S331" s="392" t="s">
        <v>47</v>
      </c>
      <c r="T331" s="1057" t="s">
        <v>1268</v>
      </c>
      <c r="U331" s="1216"/>
      <c r="V331" s="1216"/>
      <c r="W331" s="1216"/>
      <c r="X331" s="1216"/>
      <c r="Y331" s="1216"/>
      <c r="Z331" s="1216"/>
    </row>
    <row r="332" s="14" customFormat="1" ht="23.1" customHeight="1" spans="1:26">
      <c r="A332" s="494">
        <v>1</v>
      </c>
      <c r="B332" s="821"/>
      <c r="C332" s="311" t="s">
        <v>7962</v>
      </c>
      <c r="D332" s="43" t="s">
        <v>497</v>
      </c>
      <c r="E332" s="43">
        <v>196500</v>
      </c>
      <c r="F332" s="43" t="s">
        <v>8208</v>
      </c>
      <c r="G332" s="121">
        <v>43350</v>
      </c>
      <c r="H332" s="121">
        <v>43356</v>
      </c>
      <c r="I332" s="52">
        <f ca="1" t="shared" si="2"/>
        <v>548</v>
      </c>
      <c r="J332" s="959" t="s">
        <v>1293</v>
      </c>
      <c r="K332" s="52"/>
      <c r="L332" s="338">
        <v>43367</v>
      </c>
      <c r="M332" s="632"/>
      <c r="N332" s="392" t="s">
        <v>8209</v>
      </c>
      <c r="O332" s="392" t="s">
        <v>662</v>
      </c>
      <c r="P332" s="392" t="s">
        <v>84</v>
      </c>
      <c r="Q332" s="1093">
        <v>43205</v>
      </c>
      <c r="R332" s="1093">
        <v>43350</v>
      </c>
      <c r="S332" s="392" t="s">
        <v>47</v>
      </c>
      <c r="T332" s="1057" t="s">
        <v>1268</v>
      </c>
      <c r="U332" s="1216"/>
      <c r="V332" s="1216"/>
      <c r="W332" s="1216"/>
      <c r="X332" s="1216"/>
      <c r="Y332" s="1216"/>
      <c r="Z332" s="1216"/>
    </row>
    <row r="333" s="13" customFormat="1" ht="23.1" customHeight="1" spans="1:26">
      <c r="A333" s="494">
        <v>2</v>
      </c>
      <c r="B333" s="149"/>
      <c r="C333" s="311" t="s">
        <v>8063</v>
      </c>
      <c r="D333" s="43" t="s">
        <v>477</v>
      </c>
      <c r="E333" s="43">
        <v>219800</v>
      </c>
      <c r="F333" s="43" t="s">
        <v>8210</v>
      </c>
      <c r="G333" s="121">
        <v>43356</v>
      </c>
      <c r="H333" s="121">
        <v>43368</v>
      </c>
      <c r="I333" s="52">
        <f ca="1" t="shared" si="2"/>
        <v>536</v>
      </c>
      <c r="J333" s="959" t="s">
        <v>1293</v>
      </c>
      <c r="K333" s="48"/>
      <c r="L333" s="338">
        <v>43367</v>
      </c>
      <c r="M333" s="632"/>
      <c r="N333" s="52" t="s">
        <v>8211</v>
      </c>
      <c r="O333" s="52" t="s">
        <v>17</v>
      </c>
      <c r="P333" s="52" t="s">
        <v>46</v>
      </c>
      <c r="Q333" s="121">
        <v>43361</v>
      </c>
      <c r="R333" s="121">
        <v>43361</v>
      </c>
      <c r="S333" s="52" t="s">
        <v>106</v>
      </c>
      <c r="T333" s="1057" t="s">
        <v>8212</v>
      </c>
      <c r="U333" s="1212"/>
      <c r="V333" s="1212"/>
      <c r="W333" s="1212"/>
      <c r="X333" s="1212"/>
      <c r="Y333" s="1212"/>
      <c r="Z333" s="1212"/>
    </row>
    <row r="334" s="14" customFormat="1" ht="23.1" customHeight="1" spans="1:26">
      <c r="A334" s="494">
        <v>9</v>
      </c>
      <c r="B334" s="821"/>
      <c r="C334" s="311" t="s">
        <v>513</v>
      </c>
      <c r="D334" s="43" t="s">
        <v>7589</v>
      </c>
      <c r="E334" s="43">
        <v>241500</v>
      </c>
      <c r="F334" s="43" t="s">
        <v>8213</v>
      </c>
      <c r="G334" s="121">
        <v>43173</v>
      </c>
      <c r="H334" s="493">
        <v>43178</v>
      </c>
      <c r="I334" s="52">
        <f ca="1" t="shared" si="2"/>
        <v>726</v>
      </c>
      <c r="J334" s="959" t="s">
        <v>1977</v>
      </c>
      <c r="K334" s="52"/>
      <c r="L334" s="338">
        <v>43367</v>
      </c>
      <c r="M334" s="632" t="s">
        <v>52</v>
      </c>
      <c r="N334" s="487" t="s">
        <v>8214</v>
      </c>
      <c r="O334" s="327" t="s">
        <v>889</v>
      </c>
      <c r="P334" s="52" t="s">
        <v>84</v>
      </c>
      <c r="Q334" s="447">
        <v>43361</v>
      </c>
      <c r="R334" s="121">
        <v>43361</v>
      </c>
      <c r="S334" s="327" t="s">
        <v>47</v>
      </c>
      <c r="T334" s="1057" t="s">
        <v>627</v>
      </c>
      <c r="U334" s="1216"/>
      <c r="V334" s="1216"/>
      <c r="W334" s="1216"/>
      <c r="X334" s="1216"/>
      <c r="Y334" s="1216"/>
      <c r="Z334" s="1216"/>
    </row>
    <row r="335" s="14" customFormat="1" ht="23.1" customHeight="1" spans="1:26">
      <c r="A335" s="494">
        <v>7</v>
      </c>
      <c r="B335" s="821"/>
      <c r="C335" s="311" t="s">
        <v>513</v>
      </c>
      <c r="D335" s="43" t="s">
        <v>480</v>
      </c>
      <c r="E335" s="43">
        <v>239700</v>
      </c>
      <c r="F335" s="43" t="s">
        <v>8215</v>
      </c>
      <c r="G335" s="121">
        <v>43307</v>
      </c>
      <c r="H335" s="493">
        <v>43311</v>
      </c>
      <c r="I335" s="52">
        <f ca="1" t="shared" si="2"/>
        <v>593</v>
      </c>
      <c r="J335" s="959" t="s">
        <v>1293</v>
      </c>
      <c r="K335" s="52"/>
      <c r="L335" s="338">
        <v>43372</v>
      </c>
      <c r="M335" s="632"/>
      <c r="N335" s="450" t="s">
        <v>8216</v>
      </c>
      <c r="O335" s="81" t="s">
        <v>225</v>
      </c>
      <c r="P335" s="52" t="s">
        <v>84</v>
      </c>
      <c r="Q335" s="447">
        <v>43371</v>
      </c>
      <c r="R335" s="121">
        <v>43371</v>
      </c>
      <c r="S335" s="52" t="s">
        <v>47</v>
      </c>
      <c r="T335" s="1057" t="s">
        <v>633</v>
      </c>
      <c r="U335" s="1216"/>
      <c r="V335" s="1216"/>
      <c r="W335" s="1216"/>
      <c r="X335" s="1216"/>
      <c r="Y335" s="1216"/>
      <c r="Z335" s="1216"/>
    </row>
    <row r="336" s="14" customFormat="1" ht="23.1" customHeight="1" spans="1:26">
      <c r="A336" s="494">
        <v>7</v>
      </c>
      <c r="B336" s="821"/>
      <c r="C336" s="311" t="s">
        <v>513</v>
      </c>
      <c r="D336" s="43" t="s">
        <v>480</v>
      </c>
      <c r="E336" s="43">
        <v>239700</v>
      </c>
      <c r="F336" s="43" t="s">
        <v>8217</v>
      </c>
      <c r="G336" s="121">
        <v>43341</v>
      </c>
      <c r="H336" s="493">
        <v>43346</v>
      </c>
      <c r="I336" s="52">
        <f ca="1" t="shared" si="2"/>
        <v>558</v>
      </c>
      <c r="J336" s="959" t="s">
        <v>1293</v>
      </c>
      <c r="K336" s="52"/>
      <c r="L336" s="338">
        <v>43402</v>
      </c>
      <c r="M336" s="632"/>
      <c r="N336" s="450" t="s">
        <v>8218</v>
      </c>
      <c r="O336" s="81" t="s">
        <v>980</v>
      </c>
      <c r="P336" s="52" t="s">
        <v>84</v>
      </c>
      <c r="Q336" s="447">
        <v>43286</v>
      </c>
      <c r="R336" s="121">
        <v>43373</v>
      </c>
      <c r="S336" s="52" t="s">
        <v>47</v>
      </c>
      <c r="T336" s="1057" t="s">
        <v>1274</v>
      </c>
      <c r="U336" s="1216"/>
      <c r="V336" s="1216"/>
      <c r="W336" s="1216"/>
      <c r="X336" s="1216"/>
      <c r="Y336" s="1216"/>
      <c r="Z336" s="1216"/>
    </row>
    <row r="337" s="13" customFormat="1" ht="23.1" customHeight="1" spans="1:27">
      <c r="A337" s="494">
        <v>2</v>
      </c>
      <c r="B337" s="149"/>
      <c r="C337" s="311" t="s">
        <v>8063</v>
      </c>
      <c r="D337" s="43" t="s">
        <v>477</v>
      </c>
      <c r="E337" s="43">
        <v>219800</v>
      </c>
      <c r="F337" s="43" t="s">
        <v>8219</v>
      </c>
      <c r="G337" s="121">
        <v>43356</v>
      </c>
      <c r="H337" s="121">
        <v>43368</v>
      </c>
      <c r="I337" s="52">
        <f ca="1" t="shared" si="2"/>
        <v>536</v>
      </c>
      <c r="J337" s="959" t="s">
        <v>1293</v>
      </c>
      <c r="K337" s="52"/>
      <c r="L337" s="338">
        <v>43367</v>
      </c>
      <c r="M337" s="632"/>
      <c r="N337" s="52" t="s">
        <v>8220</v>
      </c>
      <c r="O337" s="52" t="s">
        <v>171</v>
      </c>
      <c r="P337" s="52" t="s">
        <v>59</v>
      </c>
      <c r="Q337" s="121">
        <v>43361</v>
      </c>
      <c r="R337" s="121">
        <v>43361</v>
      </c>
      <c r="S337" s="52">
        <f ca="1" t="shared" ref="S337:S393" si="3">TODAY()-R337</f>
        <v>543</v>
      </c>
      <c r="T337" s="52" t="s">
        <v>47</v>
      </c>
      <c r="U337" s="1057" t="s">
        <v>8221</v>
      </c>
      <c r="V337" s="1212"/>
      <c r="W337" s="1212"/>
      <c r="X337" s="1212"/>
      <c r="Y337" s="1212"/>
      <c r="Z337" s="1212"/>
      <c r="AA337" s="1212"/>
    </row>
    <row r="338" s="13" customFormat="1" ht="22.5" customHeight="1" spans="1:27">
      <c r="A338" s="494">
        <v>1</v>
      </c>
      <c r="B338" s="149"/>
      <c r="C338" s="311" t="s">
        <v>7962</v>
      </c>
      <c r="D338" s="43" t="s">
        <v>497</v>
      </c>
      <c r="E338" s="43">
        <v>196500</v>
      </c>
      <c r="F338" s="43" t="s">
        <v>8222</v>
      </c>
      <c r="G338" s="121">
        <v>43363</v>
      </c>
      <c r="H338" s="121">
        <v>43377</v>
      </c>
      <c r="I338" s="52">
        <f ca="1" t="shared" si="2"/>
        <v>527</v>
      </c>
      <c r="J338" s="959" t="s">
        <v>1293</v>
      </c>
      <c r="K338" s="48"/>
      <c r="L338" s="338">
        <v>43402</v>
      </c>
      <c r="M338" s="632"/>
      <c r="N338" s="48" t="s">
        <v>8223</v>
      </c>
      <c r="O338" s="48" t="s">
        <v>8224</v>
      </c>
      <c r="P338" s="48" t="s">
        <v>641</v>
      </c>
      <c r="Q338" s="121">
        <v>43387</v>
      </c>
      <c r="R338" s="121">
        <v>43388</v>
      </c>
      <c r="S338" s="52">
        <f ca="1" t="shared" si="3"/>
        <v>516</v>
      </c>
      <c r="T338" s="48" t="s">
        <v>47</v>
      </c>
      <c r="U338" s="1057" t="s">
        <v>1301</v>
      </c>
      <c r="V338" s="1212"/>
      <c r="W338" s="1212"/>
      <c r="X338" s="1212"/>
      <c r="Y338" s="1212"/>
      <c r="Z338" s="1212"/>
      <c r="AA338" s="1212"/>
    </row>
    <row r="339" s="13" customFormat="1" ht="23.1" customHeight="1" spans="1:27">
      <c r="A339" s="494">
        <v>2</v>
      </c>
      <c r="B339" s="149"/>
      <c r="C339" s="311" t="s">
        <v>8063</v>
      </c>
      <c r="D339" s="43" t="s">
        <v>475</v>
      </c>
      <c r="E339" s="43">
        <v>219800</v>
      </c>
      <c r="F339" s="43" t="s">
        <v>8225</v>
      </c>
      <c r="G339" s="121">
        <v>43356</v>
      </c>
      <c r="H339" s="121">
        <v>43368</v>
      </c>
      <c r="I339" s="52">
        <f ca="1" t="shared" si="2"/>
        <v>536</v>
      </c>
      <c r="J339" s="959" t="s">
        <v>1293</v>
      </c>
      <c r="K339" s="52"/>
      <c r="L339" s="338">
        <v>43367</v>
      </c>
      <c r="M339" s="632"/>
      <c r="N339" s="450" t="s">
        <v>8226</v>
      </c>
      <c r="O339" s="81" t="s">
        <v>730</v>
      </c>
      <c r="P339" s="52" t="s">
        <v>59</v>
      </c>
      <c r="Q339" s="121">
        <v>43376</v>
      </c>
      <c r="R339" s="121">
        <v>43396</v>
      </c>
      <c r="S339" s="52">
        <f ca="1" t="shared" si="3"/>
        <v>508</v>
      </c>
      <c r="T339" s="327" t="s">
        <v>106</v>
      </c>
      <c r="U339" s="1057" t="s">
        <v>8227</v>
      </c>
      <c r="V339" s="1212"/>
      <c r="W339" s="1212"/>
      <c r="X339" s="1212"/>
      <c r="Y339" s="1212"/>
      <c r="Z339" s="1212"/>
      <c r="AA339" s="1212"/>
    </row>
    <row r="340" s="14" customFormat="1" ht="23.1" customHeight="1" spans="1:27">
      <c r="A340" s="494">
        <v>10</v>
      </c>
      <c r="B340" s="821"/>
      <c r="C340" s="311" t="s">
        <v>513</v>
      </c>
      <c r="D340" s="43" t="s">
        <v>151</v>
      </c>
      <c r="E340" s="43">
        <v>239700</v>
      </c>
      <c r="F340" s="217" t="s">
        <v>8228</v>
      </c>
      <c r="G340" s="121">
        <v>43341</v>
      </c>
      <c r="H340" s="493">
        <v>43346</v>
      </c>
      <c r="I340" s="52">
        <f ca="1" t="shared" si="2"/>
        <v>558</v>
      </c>
      <c r="J340" s="959" t="s">
        <v>1293</v>
      </c>
      <c r="K340" s="52"/>
      <c r="L340" s="338">
        <v>43402</v>
      </c>
      <c r="M340" s="632"/>
      <c r="N340" s="487" t="s">
        <v>8229</v>
      </c>
      <c r="O340" s="327" t="s">
        <v>114</v>
      </c>
      <c r="P340" s="52" t="s">
        <v>89</v>
      </c>
      <c r="Q340" s="447">
        <v>43393</v>
      </c>
      <c r="R340" s="121">
        <v>43393</v>
      </c>
      <c r="S340" s="52">
        <f ca="1" t="shared" si="3"/>
        <v>511</v>
      </c>
      <c r="T340" s="327" t="s">
        <v>47</v>
      </c>
      <c r="U340" s="1057" t="s">
        <v>8230</v>
      </c>
      <c r="V340" s="1216"/>
      <c r="W340" s="1216"/>
      <c r="X340" s="1216"/>
      <c r="Y340" s="1216"/>
      <c r="Z340" s="1216"/>
      <c r="AA340" s="1216"/>
    </row>
    <row r="341" s="14" customFormat="1" ht="23.1" customHeight="1" spans="1:27">
      <c r="A341" s="494">
        <v>4</v>
      </c>
      <c r="B341" s="821"/>
      <c r="C341" s="311" t="s">
        <v>8231</v>
      </c>
      <c r="D341" s="43" t="s">
        <v>8100</v>
      </c>
      <c r="E341" s="43">
        <v>225300</v>
      </c>
      <c r="F341" s="217" t="s">
        <v>8232</v>
      </c>
      <c r="G341" s="121">
        <v>43356</v>
      </c>
      <c r="H341" s="121">
        <v>43368</v>
      </c>
      <c r="I341" s="52">
        <f ca="1" t="shared" si="2"/>
        <v>536</v>
      </c>
      <c r="J341" s="959" t="s">
        <v>1293</v>
      </c>
      <c r="K341" s="52"/>
      <c r="L341" s="338">
        <v>43402</v>
      </c>
      <c r="M341" s="632"/>
      <c r="N341" s="277" t="s">
        <v>8233</v>
      </c>
      <c r="O341" s="52" t="s">
        <v>2361</v>
      </c>
      <c r="P341" s="52" t="s">
        <v>84</v>
      </c>
      <c r="Q341" s="121">
        <v>43397</v>
      </c>
      <c r="R341" s="121">
        <v>43398</v>
      </c>
      <c r="S341" s="52">
        <f ca="1" t="shared" si="3"/>
        <v>506</v>
      </c>
      <c r="T341" s="52" t="s">
        <v>47</v>
      </c>
      <c r="U341" s="1057" t="s">
        <v>8234</v>
      </c>
      <c r="V341" s="1216"/>
      <c r="W341" s="1216"/>
      <c r="X341" s="1216"/>
      <c r="Y341" s="1216"/>
      <c r="Z341" s="1216"/>
      <c r="AA341" s="1216"/>
    </row>
    <row r="342" s="14" customFormat="1" ht="23.1" customHeight="1" spans="1:27">
      <c r="A342" s="494">
        <v>10</v>
      </c>
      <c r="B342" s="821"/>
      <c r="C342" s="311" t="s">
        <v>8009</v>
      </c>
      <c r="D342" s="43" t="s">
        <v>467</v>
      </c>
      <c r="E342" s="43">
        <v>238500</v>
      </c>
      <c r="F342" s="43" t="s">
        <v>8235</v>
      </c>
      <c r="G342" s="121">
        <v>42934</v>
      </c>
      <c r="H342" s="493">
        <v>42941</v>
      </c>
      <c r="I342" s="52">
        <f ca="1" t="shared" si="2"/>
        <v>963</v>
      </c>
      <c r="J342" s="959" t="s">
        <v>8236</v>
      </c>
      <c r="K342" s="263" t="s">
        <v>8237</v>
      </c>
      <c r="L342" s="338">
        <v>43432</v>
      </c>
      <c r="M342" s="632" t="s">
        <v>52</v>
      </c>
      <c r="N342" s="1369" t="s">
        <v>8238</v>
      </c>
      <c r="O342" s="1370" t="s">
        <v>1439</v>
      </c>
      <c r="P342" s="1097" t="s">
        <v>89</v>
      </c>
      <c r="Q342" s="1378">
        <v>43408</v>
      </c>
      <c r="R342" s="1252">
        <v>43408</v>
      </c>
      <c r="S342" s="1097">
        <f ca="1" t="shared" si="3"/>
        <v>496</v>
      </c>
      <c r="T342" s="1238" t="s">
        <v>47</v>
      </c>
      <c r="U342" s="1057" t="s">
        <v>2252</v>
      </c>
      <c r="V342" s="1216"/>
      <c r="W342" s="1216"/>
      <c r="X342" s="1216"/>
      <c r="Y342" s="1216"/>
      <c r="Z342" s="1216"/>
      <c r="AA342" s="1216"/>
    </row>
    <row r="343" s="14" customFormat="1" ht="23.1" customHeight="1" spans="1:27">
      <c r="A343" s="494">
        <v>7</v>
      </c>
      <c r="B343" s="821"/>
      <c r="C343" s="311" t="s">
        <v>513</v>
      </c>
      <c r="D343" s="43" t="s">
        <v>7589</v>
      </c>
      <c r="E343" s="43">
        <v>241500</v>
      </c>
      <c r="F343" s="43" t="s">
        <v>8239</v>
      </c>
      <c r="G343" s="121">
        <v>43173</v>
      </c>
      <c r="H343" s="493">
        <v>43178</v>
      </c>
      <c r="I343" s="52">
        <f ca="1" t="shared" si="2"/>
        <v>726</v>
      </c>
      <c r="J343" s="959" t="s">
        <v>1293</v>
      </c>
      <c r="K343" s="52"/>
      <c r="L343" s="338">
        <v>43432</v>
      </c>
      <c r="M343" s="632" t="s">
        <v>52</v>
      </c>
      <c r="N343" s="1371" t="s">
        <v>8240</v>
      </c>
      <c r="O343" s="1238" t="s">
        <v>1898</v>
      </c>
      <c r="P343" s="1097" t="s">
        <v>89</v>
      </c>
      <c r="Q343" s="1378">
        <v>43428</v>
      </c>
      <c r="R343" s="1252">
        <v>43428</v>
      </c>
      <c r="S343" s="1097">
        <f ca="1" t="shared" si="3"/>
        <v>476</v>
      </c>
      <c r="T343" s="1238" t="s">
        <v>106</v>
      </c>
      <c r="U343" s="1057" t="s">
        <v>8241</v>
      </c>
      <c r="V343" s="1216"/>
      <c r="W343" s="1216"/>
      <c r="X343" s="1216"/>
      <c r="Y343" s="1216"/>
      <c r="Z343" s="1216"/>
      <c r="AA343" s="1216"/>
    </row>
    <row r="344" s="13" customFormat="1" ht="23.1" customHeight="1" spans="1:27">
      <c r="A344" s="494">
        <v>1</v>
      </c>
      <c r="B344" s="149"/>
      <c r="C344" s="311" t="s">
        <v>7962</v>
      </c>
      <c r="D344" s="43" t="s">
        <v>7979</v>
      </c>
      <c r="E344" s="43">
        <v>196500</v>
      </c>
      <c r="F344" s="43" t="s">
        <v>8242</v>
      </c>
      <c r="G344" s="121">
        <v>43397</v>
      </c>
      <c r="H344" s="493">
        <v>43400</v>
      </c>
      <c r="I344" s="52">
        <f ca="1" t="shared" si="2"/>
        <v>504</v>
      </c>
      <c r="J344" s="959" t="s">
        <v>1293</v>
      </c>
      <c r="K344" s="52"/>
      <c r="L344" s="338">
        <v>43402</v>
      </c>
      <c r="M344" s="632"/>
      <c r="N344" s="450" t="s">
        <v>8243</v>
      </c>
      <c r="O344" s="81" t="s">
        <v>171</v>
      </c>
      <c r="P344" s="52" t="s">
        <v>59</v>
      </c>
      <c r="Q344" s="121">
        <v>43428</v>
      </c>
      <c r="R344" s="121">
        <v>43428</v>
      </c>
      <c r="S344" s="52">
        <f ca="1" t="shared" si="3"/>
        <v>476</v>
      </c>
      <c r="T344" s="327" t="s">
        <v>47</v>
      </c>
      <c r="U344" s="1057" t="s">
        <v>8244</v>
      </c>
      <c r="V344" s="1212"/>
      <c r="W344" s="1212"/>
      <c r="X344" s="1212"/>
      <c r="Y344" s="1212"/>
      <c r="Z344" s="1212"/>
      <c r="AA344" s="1212"/>
    </row>
    <row r="345" s="14" customFormat="1" ht="23.1" customHeight="1" spans="1:27">
      <c r="A345" s="494">
        <v>4</v>
      </c>
      <c r="B345" s="821" t="s">
        <v>2249</v>
      </c>
      <c r="C345" s="311" t="s">
        <v>8231</v>
      </c>
      <c r="D345" s="43" t="s">
        <v>8100</v>
      </c>
      <c r="E345" s="43">
        <v>225300</v>
      </c>
      <c r="F345" s="43" t="s">
        <v>8245</v>
      </c>
      <c r="G345" s="121">
        <v>43363</v>
      </c>
      <c r="H345" s="493">
        <v>43377</v>
      </c>
      <c r="I345" s="52">
        <f ca="1" t="shared" si="2"/>
        <v>527</v>
      </c>
      <c r="J345" s="959" t="s">
        <v>1293</v>
      </c>
      <c r="K345" s="52"/>
      <c r="L345" s="338">
        <v>43402</v>
      </c>
      <c r="M345" s="632"/>
      <c r="N345" s="486" t="s">
        <v>8246</v>
      </c>
      <c r="O345" s="81" t="s">
        <v>730</v>
      </c>
      <c r="P345" s="52" t="s">
        <v>59</v>
      </c>
      <c r="Q345" s="447">
        <v>43426</v>
      </c>
      <c r="R345" s="121">
        <v>43426</v>
      </c>
      <c r="S345" s="52">
        <f ca="1" t="shared" si="3"/>
        <v>478</v>
      </c>
      <c r="T345" s="52" t="s">
        <v>47</v>
      </c>
      <c r="U345" s="1057" t="s">
        <v>8247</v>
      </c>
      <c r="V345" s="1216"/>
      <c r="W345" s="1216"/>
      <c r="X345" s="1216"/>
      <c r="Y345" s="1216"/>
      <c r="Z345" s="1216"/>
      <c r="AA345" s="1216"/>
    </row>
    <row r="346" s="13" customFormat="1" ht="23.1" customHeight="1" spans="1:27">
      <c r="A346" s="494">
        <v>6</v>
      </c>
      <c r="B346" s="149" t="s">
        <v>2249</v>
      </c>
      <c r="C346" s="311" t="s">
        <v>513</v>
      </c>
      <c r="D346" s="43" t="s">
        <v>480</v>
      </c>
      <c r="E346" s="43">
        <v>239700</v>
      </c>
      <c r="F346" s="43" t="s">
        <v>8248</v>
      </c>
      <c r="G346" s="121">
        <v>43373</v>
      </c>
      <c r="H346" s="493">
        <v>43387</v>
      </c>
      <c r="I346" s="52">
        <f ca="1" t="shared" si="2"/>
        <v>517</v>
      </c>
      <c r="J346" s="959" t="s">
        <v>1293</v>
      </c>
      <c r="K346" s="52"/>
      <c r="L346" s="338">
        <v>43432</v>
      </c>
      <c r="M346" s="632"/>
      <c r="N346" s="450" t="s">
        <v>8249</v>
      </c>
      <c r="O346" s="81" t="s">
        <v>114</v>
      </c>
      <c r="P346" s="52" t="s">
        <v>89</v>
      </c>
      <c r="Q346" s="121">
        <v>43438</v>
      </c>
      <c r="R346" s="121">
        <v>43438</v>
      </c>
      <c r="S346" s="52">
        <f ca="1" t="shared" si="3"/>
        <v>466</v>
      </c>
      <c r="T346" s="327" t="s">
        <v>47</v>
      </c>
      <c r="U346" s="1057" t="s">
        <v>3434</v>
      </c>
      <c r="V346" s="1212"/>
      <c r="W346" s="1212"/>
      <c r="X346" s="1212"/>
      <c r="Y346" s="1212"/>
      <c r="Z346" s="1212"/>
      <c r="AA346" s="1212"/>
    </row>
    <row r="347" s="13" customFormat="1" ht="23.1" customHeight="1" spans="1:27">
      <c r="A347" s="494">
        <v>8</v>
      </c>
      <c r="B347" s="149" t="s">
        <v>2249</v>
      </c>
      <c r="C347" s="311" t="s">
        <v>8009</v>
      </c>
      <c r="D347" s="43" t="s">
        <v>467</v>
      </c>
      <c r="E347" s="43">
        <v>238500</v>
      </c>
      <c r="F347" s="43" t="s">
        <v>8250</v>
      </c>
      <c r="G347" s="121">
        <v>42961</v>
      </c>
      <c r="H347" s="493">
        <v>42968</v>
      </c>
      <c r="I347" s="52">
        <f ca="1" t="shared" si="2"/>
        <v>936</v>
      </c>
      <c r="J347" s="959" t="s">
        <v>629</v>
      </c>
      <c r="K347" s="52"/>
      <c r="L347" s="338">
        <v>43459</v>
      </c>
      <c r="M347" s="632" t="s">
        <v>52</v>
      </c>
      <c r="N347" s="450" t="s">
        <v>8251</v>
      </c>
      <c r="O347" s="81" t="s">
        <v>730</v>
      </c>
      <c r="P347" s="52" t="s">
        <v>59</v>
      </c>
      <c r="Q347" s="121">
        <v>43442</v>
      </c>
      <c r="R347" s="121">
        <v>43442</v>
      </c>
      <c r="S347" s="52">
        <f ca="1" t="shared" si="3"/>
        <v>462</v>
      </c>
      <c r="T347" s="327" t="s">
        <v>47</v>
      </c>
      <c r="U347" s="1057" t="s">
        <v>1398</v>
      </c>
      <c r="V347" s="1212"/>
      <c r="W347" s="1212"/>
      <c r="X347" s="1212"/>
      <c r="Y347" s="1212"/>
      <c r="Z347" s="1212"/>
      <c r="AA347" s="1212"/>
    </row>
    <row r="348" s="14" customFormat="1" ht="23.1" customHeight="1" spans="1:27">
      <c r="A348" s="494">
        <v>10</v>
      </c>
      <c r="B348" s="821" t="s">
        <v>2249</v>
      </c>
      <c r="C348" s="311" t="s">
        <v>8087</v>
      </c>
      <c r="D348" s="43" t="s">
        <v>8100</v>
      </c>
      <c r="E348" s="43">
        <v>221300</v>
      </c>
      <c r="F348" s="43" t="s">
        <v>8252</v>
      </c>
      <c r="G348" s="121">
        <v>43276</v>
      </c>
      <c r="H348" s="493">
        <v>43278</v>
      </c>
      <c r="I348" s="52">
        <f ca="1" t="shared" si="2"/>
        <v>626</v>
      </c>
      <c r="J348" s="959" t="s">
        <v>1293</v>
      </c>
      <c r="K348" s="52"/>
      <c r="L348" s="338">
        <v>43459</v>
      </c>
      <c r="M348" s="632" t="s">
        <v>52</v>
      </c>
      <c r="N348" s="486" t="s">
        <v>8253</v>
      </c>
      <c r="O348" s="81" t="s">
        <v>1439</v>
      </c>
      <c r="P348" s="52" t="s">
        <v>89</v>
      </c>
      <c r="Q348" s="447">
        <v>43435</v>
      </c>
      <c r="R348" s="121">
        <v>43435</v>
      </c>
      <c r="S348" s="52">
        <f ca="1" t="shared" si="3"/>
        <v>469</v>
      </c>
      <c r="T348" s="52" t="s">
        <v>47</v>
      </c>
      <c r="U348" s="1057" t="s">
        <v>8254</v>
      </c>
      <c r="V348" s="1216"/>
      <c r="W348" s="1216"/>
      <c r="X348" s="1216"/>
      <c r="Y348" s="1216"/>
      <c r="Z348" s="1216"/>
      <c r="AA348" s="1216"/>
    </row>
    <row r="349" s="14" customFormat="1" ht="23.1" customHeight="1" spans="1:27">
      <c r="A349" s="494">
        <v>11</v>
      </c>
      <c r="B349" s="821" t="s">
        <v>2249</v>
      </c>
      <c r="C349" s="311" t="s">
        <v>513</v>
      </c>
      <c r="D349" s="43" t="s">
        <v>7589</v>
      </c>
      <c r="E349" s="43">
        <v>241500</v>
      </c>
      <c r="F349" s="43" t="s">
        <v>8255</v>
      </c>
      <c r="G349" s="121">
        <v>43175</v>
      </c>
      <c r="H349" s="493">
        <v>43179</v>
      </c>
      <c r="I349" s="52">
        <f ca="1" t="shared" si="2"/>
        <v>725</v>
      </c>
      <c r="J349" s="959" t="s">
        <v>8256</v>
      </c>
      <c r="K349" s="503" t="s">
        <v>8257</v>
      </c>
      <c r="L349" s="338">
        <v>43459</v>
      </c>
      <c r="M349" s="632" t="s">
        <v>52</v>
      </c>
      <c r="N349" s="1372" t="s">
        <v>8258</v>
      </c>
      <c r="O349" s="327" t="s">
        <v>45</v>
      </c>
      <c r="P349" s="52" t="s">
        <v>59</v>
      </c>
      <c r="Q349" s="447">
        <v>43459</v>
      </c>
      <c r="R349" s="121">
        <v>43459</v>
      </c>
      <c r="S349" s="52">
        <f ca="1" t="shared" si="3"/>
        <v>445</v>
      </c>
      <c r="T349" s="327" t="s">
        <v>47</v>
      </c>
      <c r="U349" s="1057" t="s">
        <v>8259</v>
      </c>
      <c r="V349" s="1216"/>
      <c r="W349" s="1216"/>
      <c r="X349" s="1216"/>
      <c r="Y349" s="1216"/>
      <c r="Z349" s="1216"/>
      <c r="AA349" s="1216"/>
    </row>
    <row r="350" s="13" customFormat="1" ht="23.1" customHeight="1" spans="1:27">
      <c r="A350" s="494">
        <v>6</v>
      </c>
      <c r="B350" s="1223" t="s">
        <v>39</v>
      </c>
      <c r="C350" s="311" t="s">
        <v>8063</v>
      </c>
      <c r="D350" s="43" t="s">
        <v>477</v>
      </c>
      <c r="E350" s="43">
        <v>224100</v>
      </c>
      <c r="F350" s="43" t="s">
        <v>8260</v>
      </c>
      <c r="G350" s="121">
        <v>43444</v>
      </c>
      <c r="H350" s="493">
        <v>43448</v>
      </c>
      <c r="I350" s="52">
        <f ca="1" t="shared" si="2"/>
        <v>456</v>
      </c>
      <c r="J350" s="959" t="s">
        <v>78</v>
      </c>
      <c r="K350" s="52"/>
      <c r="L350" s="338">
        <v>43459</v>
      </c>
      <c r="M350" s="632" t="s">
        <v>52</v>
      </c>
      <c r="N350" s="486" t="s">
        <v>8261</v>
      </c>
      <c r="O350" s="81" t="s">
        <v>70</v>
      </c>
      <c r="P350" s="52" t="s">
        <v>59</v>
      </c>
      <c r="Q350" s="121">
        <v>43460</v>
      </c>
      <c r="R350" s="121">
        <v>43460</v>
      </c>
      <c r="S350" s="52">
        <f ca="1" t="shared" si="3"/>
        <v>444</v>
      </c>
      <c r="T350" s="327" t="s">
        <v>47</v>
      </c>
      <c r="U350" s="1057" t="s">
        <v>756</v>
      </c>
      <c r="V350" s="1212"/>
      <c r="W350" s="1212"/>
      <c r="X350" s="1212"/>
      <c r="Y350" s="1212"/>
      <c r="Z350" s="1212"/>
      <c r="AA350" s="1212"/>
    </row>
    <row r="351" s="14" customFormat="1" ht="23.1" customHeight="1" spans="1:27">
      <c r="A351" s="494">
        <v>19</v>
      </c>
      <c r="B351" s="821" t="s">
        <v>2249</v>
      </c>
      <c r="C351" s="311" t="s">
        <v>8006</v>
      </c>
      <c r="D351" s="43" t="s">
        <v>8262</v>
      </c>
      <c r="E351" s="465">
        <v>256200</v>
      </c>
      <c r="F351" s="465" t="s">
        <v>8263</v>
      </c>
      <c r="G351" s="467">
        <v>43424</v>
      </c>
      <c r="H351" s="566">
        <v>43431</v>
      </c>
      <c r="I351" s="473">
        <f ca="1" t="shared" si="2"/>
        <v>473</v>
      </c>
      <c r="J351" s="1064" t="s">
        <v>372</v>
      </c>
      <c r="K351" s="473"/>
      <c r="L351" s="338">
        <v>43459</v>
      </c>
      <c r="M351" s="1361"/>
      <c r="N351" s="1373" t="s">
        <v>8264</v>
      </c>
      <c r="O351" s="497" t="s">
        <v>3704</v>
      </c>
      <c r="P351" s="473" t="s">
        <v>641</v>
      </c>
      <c r="Q351" s="509">
        <v>43445</v>
      </c>
      <c r="R351" s="467">
        <v>43445</v>
      </c>
      <c r="S351" s="473">
        <f ca="1" t="shared" si="3"/>
        <v>459</v>
      </c>
      <c r="T351" s="511" t="s">
        <v>47</v>
      </c>
      <c r="U351" s="1071" t="s">
        <v>1422</v>
      </c>
      <c r="V351" s="1216"/>
      <c r="W351" s="1216"/>
      <c r="X351" s="1216"/>
      <c r="Y351" s="1216"/>
      <c r="Z351" s="1216"/>
      <c r="AA351" s="1216"/>
    </row>
    <row r="352" s="13" customFormat="1" ht="23.1" customHeight="1" spans="1:27">
      <c r="A352" s="494">
        <v>11</v>
      </c>
      <c r="B352" s="149" t="s">
        <v>2249</v>
      </c>
      <c r="C352" s="311" t="s">
        <v>513</v>
      </c>
      <c r="D352" s="43" t="s">
        <v>753</v>
      </c>
      <c r="E352" s="43">
        <v>239700</v>
      </c>
      <c r="F352" s="43" t="s">
        <v>8265</v>
      </c>
      <c r="G352" s="121">
        <v>43370</v>
      </c>
      <c r="H352" s="493">
        <v>43387</v>
      </c>
      <c r="I352" s="1240">
        <f ca="1" t="shared" si="2"/>
        <v>517</v>
      </c>
      <c r="J352" s="959" t="s">
        <v>1293</v>
      </c>
      <c r="K352" s="52"/>
      <c r="L352" s="338">
        <v>43432</v>
      </c>
      <c r="M352" s="632" t="s">
        <v>52</v>
      </c>
      <c r="N352" s="450" t="s">
        <v>8266</v>
      </c>
      <c r="O352" s="81" t="s">
        <v>171</v>
      </c>
      <c r="P352" s="52" t="s">
        <v>59</v>
      </c>
      <c r="Q352" s="121">
        <v>43464</v>
      </c>
      <c r="R352" s="121">
        <v>43464</v>
      </c>
      <c r="S352" s="52">
        <f ca="1" t="shared" si="3"/>
        <v>440</v>
      </c>
      <c r="T352" s="327" t="s">
        <v>47</v>
      </c>
      <c r="U352" s="1057" t="s">
        <v>8267</v>
      </c>
      <c r="V352" s="1212"/>
      <c r="W352" s="1212"/>
      <c r="X352" s="1212"/>
      <c r="Y352" s="1212"/>
      <c r="Z352" s="1212"/>
      <c r="AA352" s="1212"/>
    </row>
    <row r="353" s="14" customFormat="1" ht="23.1" customHeight="1" spans="1:27">
      <c r="A353" s="494">
        <v>15</v>
      </c>
      <c r="B353" s="1224" t="s">
        <v>39</v>
      </c>
      <c r="C353" s="311" t="s">
        <v>8009</v>
      </c>
      <c r="D353" s="43" t="s">
        <v>470</v>
      </c>
      <c r="E353" s="43">
        <v>238000</v>
      </c>
      <c r="F353" s="136" t="s">
        <v>8268</v>
      </c>
      <c r="G353" s="121">
        <v>43467</v>
      </c>
      <c r="H353" s="493">
        <v>43472</v>
      </c>
      <c r="I353" s="52">
        <f ca="1" t="shared" si="2"/>
        <v>432</v>
      </c>
      <c r="J353" s="959" t="s">
        <v>78</v>
      </c>
      <c r="K353" s="52"/>
      <c r="L353" s="338">
        <v>43479</v>
      </c>
      <c r="M353" s="632"/>
      <c r="N353" s="450" t="s">
        <v>8269</v>
      </c>
      <c r="O353" s="81" t="s">
        <v>683</v>
      </c>
      <c r="P353" s="52" t="s">
        <v>303</v>
      </c>
      <c r="Q353" s="121">
        <v>43475</v>
      </c>
      <c r="R353" s="121">
        <v>43475</v>
      </c>
      <c r="S353" s="52">
        <f ca="1" t="shared" si="3"/>
        <v>429</v>
      </c>
      <c r="T353" s="327" t="s">
        <v>47</v>
      </c>
      <c r="U353" s="1057" t="s">
        <v>788</v>
      </c>
      <c r="V353" s="1216"/>
      <c r="W353" s="1216"/>
      <c r="X353" s="1216"/>
      <c r="Y353" s="1216"/>
      <c r="Z353" s="1216"/>
      <c r="AA353" s="1216"/>
    </row>
    <row r="354" s="14" customFormat="1" ht="23.1" customHeight="1" spans="1:27">
      <c r="A354" s="494">
        <v>11</v>
      </c>
      <c r="B354" s="1224" t="s">
        <v>39</v>
      </c>
      <c r="C354" s="311" t="s">
        <v>513</v>
      </c>
      <c r="D354" s="43" t="s">
        <v>7973</v>
      </c>
      <c r="E354" s="43">
        <v>238000</v>
      </c>
      <c r="F354" s="43" t="s">
        <v>8270</v>
      </c>
      <c r="G354" s="121">
        <v>43451</v>
      </c>
      <c r="H354" s="493">
        <v>43453</v>
      </c>
      <c r="I354" s="52">
        <f ca="1" t="shared" si="2"/>
        <v>451</v>
      </c>
      <c r="J354" s="959" t="s">
        <v>78</v>
      </c>
      <c r="K354" s="52"/>
      <c r="L354" s="338">
        <v>43482</v>
      </c>
      <c r="M354" s="632"/>
      <c r="N354" s="450" t="s">
        <v>8271</v>
      </c>
      <c r="O354" s="81" t="s">
        <v>88</v>
      </c>
      <c r="P354" s="52" t="s">
        <v>89</v>
      </c>
      <c r="Q354" s="121">
        <v>43478</v>
      </c>
      <c r="R354" s="121">
        <v>43478</v>
      </c>
      <c r="S354" s="52">
        <f ca="1" t="shared" si="3"/>
        <v>426</v>
      </c>
      <c r="T354" s="327" t="s">
        <v>47</v>
      </c>
      <c r="U354" s="1057" t="s">
        <v>796</v>
      </c>
      <c r="V354" s="1216"/>
      <c r="W354" s="1216"/>
      <c r="X354" s="1216"/>
      <c r="Y354" s="1216"/>
      <c r="Z354" s="1216"/>
      <c r="AA354" s="1216"/>
    </row>
    <row r="355" s="14" customFormat="1" ht="23.1" customHeight="1" spans="1:27">
      <c r="A355" s="494">
        <v>14</v>
      </c>
      <c r="B355" s="821" t="s">
        <v>2249</v>
      </c>
      <c r="C355" s="311" t="s">
        <v>8124</v>
      </c>
      <c r="D355" s="43" t="s">
        <v>753</v>
      </c>
      <c r="E355" s="43">
        <v>256200</v>
      </c>
      <c r="F355" s="43" t="s">
        <v>8272</v>
      </c>
      <c r="G355" s="121">
        <v>43266</v>
      </c>
      <c r="H355" s="493">
        <v>43273</v>
      </c>
      <c r="I355" s="52">
        <f ca="1" t="shared" si="2"/>
        <v>631</v>
      </c>
      <c r="J355" s="959" t="s">
        <v>1293</v>
      </c>
      <c r="K355" s="52"/>
      <c r="L355" s="338">
        <v>43483</v>
      </c>
      <c r="M355" s="632" t="s">
        <v>52</v>
      </c>
      <c r="N355" s="450" t="s">
        <v>8273</v>
      </c>
      <c r="O355" s="81" t="s">
        <v>88</v>
      </c>
      <c r="P355" s="52" t="s">
        <v>89</v>
      </c>
      <c r="Q355" s="121">
        <v>43476</v>
      </c>
      <c r="R355" s="121">
        <v>43477</v>
      </c>
      <c r="S355" s="52">
        <f ca="1" t="shared" si="3"/>
        <v>427</v>
      </c>
      <c r="T355" s="327" t="s">
        <v>47</v>
      </c>
      <c r="U355" s="1057" t="s">
        <v>8274</v>
      </c>
      <c r="V355" s="1216"/>
      <c r="W355" s="1216"/>
      <c r="X355" s="1216"/>
      <c r="Y355" s="1216"/>
      <c r="Z355" s="1216"/>
      <c r="AA355" s="1216"/>
    </row>
    <row r="356" s="14" customFormat="1" ht="23.1" customHeight="1" spans="1:27">
      <c r="A356" s="494">
        <v>2</v>
      </c>
      <c r="B356" s="1224" t="s">
        <v>39</v>
      </c>
      <c r="C356" s="311" t="s">
        <v>7962</v>
      </c>
      <c r="D356" s="43" t="s">
        <v>462</v>
      </c>
      <c r="E356" s="43">
        <v>197000</v>
      </c>
      <c r="F356" s="43" t="s">
        <v>8275</v>
      </c>
      <c r="G356" s="121">
        <v>43453</v>
      </c>
      <c r="H356" s="493">
        <v>43456</v>
      </c>
      <c r="I356" s="52">
        <f ca="1" t="shared" si="2"/>
        <v>448</v>
      </c>
      <c r="J356" s="959" t="s">
        <v>78</v>
      </c>
      <c r="K356" s="52"/>
      <c r="L356" s="338">
        <v>43459</v>
      </c>
      <c r="M356" s="632"/>
      <c r="N356" s="450" t="s">
        <v>8276</v>
      </c>
      <c r="O356" s="81" t="s">
        <v>80</v>
      </c>
      <c r="P356" s="52" t="s">
        <v>84</v>
      </c>
      <c r="Q356" s="121">
        <v>43478</v>
      </c>
      <c r="R356" s="121">
        <v>43478</v>
      </c>
      <c r="S356" s="52">
        <f ca="1" t="shared" si="3"/>
        <v>426</v>
      </c>
      <c r="T356" s="327" t="s">
        <v>47</v>
      </c>
      <c r="U356" s="1057" t="s">
        <v>3580</v>
      </c>
      <c r="V356" s="1216"/>
      <c r="W356" s="1216"/>
      <c r="X356" s="1216"/>
      <c r="Y356" s="1216"/>
      <c r="Z356" s="1216"/>
      <c r="AA356" s="1216"/>
    </row>
    <row r="357" s="14" customFormat="1" ht="23.1" customHeight="1" spans="1:27">
      <c r="A357" s="494">
        <v>12</v>
      </c>
      <c r="B357" s="1224" t="s">
        <v>39</v>
      </c>
      <c r="C357" s="311" t="s">
        <v>8009</v>
      </c>
      <c r="D357" s="43" t="s">
        <v>467</v>
      </c>
      <c r="E357" s="43">
        <v>238000</v>
      </c>
      <c r="F357" s="43" t="s">
        <v>8277</v>
      </c>
      <c r="G357" s="121">
        <v>43453</v>
      </c>
      <c r="H357" s="493">
        <v>43457</v>
      </c>
      <c r="I357" s="52">
        <f ca="1" t="shared" si="2"/>
        <v>447</v>
      </c>
      <c r="J357" s="959" t="s">
        <v>78</v>
      </c>
      <c r="K357" s="52"/>
      <c r="L357" s="338">
        <v>43488</v>
      </c>
      <c r="M357" s="632"/>
      <c r="N357" s="450" t="s">
        <v>8278</v>
      </c>
      <c r="O357" s="81" t="s">
        <v>114</v>
      </c>
      <c r="P357" s="52" t="s">
        <v>89</v>
      </c>
      <c r="Q357" s="121">
        <v>43487</v>
      </c>
      <c r="R357" s="121">
        <v>43488</v>
      </c>
      <c r="S357" s="52">
        <f ca="1" t="shared" si="3"/>
        <v>416</v>
      </c>
      <c r="T357" s="327" t="s">
        <v>106</v>
      </c>
      <c r="U357" s="1057" t="s">
        <v>1516</v>
      </c>
      <c r="V357" s="1216"/>
      <c r="W357" s="1216"/>
      <c r="X357" s="1216"/>
      <c r="Y357" s="1216"/>
      <c r="Z357" s="1216"/>
      <c r="AA357" s="1216"/>
    </row>
    <row r="358" s="14" customFormat="1" ht="23.1" customHeight="1" spans="1:27">
      <c r="A358" s="494">
        <v>4</v>
      </c>
      <c r="B358" s="1224" t="s">
        <v>39</v>
      </c>
      <c r="C358" s="311" t="s">
        <v>7962</v>
      </c>
      <c r="D358" s="43" t="s">
        <v>7979</v>
      </c>
      <c r="E358" s="43">
        <v>197000</v>
      </c>
      <c r="F358" s="43" t="s">
        <v>8279</v>
      </c>
      <c r="G358" s="121">
        <v>43453</v>
      </c>
      <c r="H358" s="493">
        <v>43456</v>
      </c>
      <c r="I358" s="52">
        <f ca="1" t="shared" si="2"/>
        <v>448</v>
      </c>
      <c r="J358" s="959" t="s">
        <v>78</v>
      </c>
      <c r="K358" s="52"/>
      <c r="L358" s="338">
        <v>43459</v>
      </c>
      <c r="M358" s="632"/>
      <c r="N358" s="450" t="s">
        <v>8280</v>
      </c>
      <c r="O358" s="81" t="s">
        <v>698</v>
      </c>
      <c r="P358" s="52" t="s">
        <v>46</v>
      </c>
      <c r="Q358" s="121">
        <v>43488</v>
      </c>
      <c r="R358" s="121">
        <v>43488</v>
      </c>
      <c r="S358" s="52">
        <f ca="1" t="shared" si="3"/>
        <v>416</v>
      </c>
      <c r="T358" s="327" t="s">
        <v>106</v>
      </c>
      <c r="U358" s="1057" t="s">
        <v>8281</v>
      </c>
      <c r="V358" s="1216"/>
      <c r="W358" s="1216"/>
      <c r="X358" s="1216"/>
      <c r="Y358" s="1216"/>
      <c r="Z358" s="1216"/>
      <c r="AA358" s="1216"/>
    </row>
    <row r="359" s="14" customFormat="1" ht="23.1" customHeight="1" spans="1:27">
      <c r="A359" s="494">
        <v>1</v>
      </c>
      <c r="B359" s="1224" t="s">
        <v>39</v>
      </c>
      <c r="C359" s="311" t="s">
        <v>7962</v>
      </c>
      <c r="D359" s="43" t="s">
        <v>462</v>
      </c>
      <c r="E359" s="43">
        <v>197000</v>
      </c>
      <c r="F359" s="43" t="s">
        <v>8282</v>
      </c>
      <c r="G359" s="121">
        <v>43441</v>
      </c>
      <c r="H359" s="493">
        <v>43446</v>
      </c>
      <c r="I359" s="52">
        <f ca="1" t="shared" si="2"/>
        <v>458</v>
      </c>
      <c r="J359" s="959" t="s">
        <v>78</v>
      </c>
      <c r="K359" s="52"/>
      <c r="L359" s="338">
        <v>43494</v>
      </c>
      <c r="M359" s="1374" t="s">
        <v>52</v>
      </c>
      <c r="N359" s="450" t="s">
        <v>8283</v>
      </c>
      <c r="O359" s="52" t="s">
        <v>8284</v>
      </c>
      <c r="P359" s="121" t="s">
        <v>744</v>
      </c>
      <c r="Q359" s="121">
        <v>43514</v>
      </c>
      <c r="R359" s="121">
        <v>43515</v>
      </c>
      <c r="S359" s="52">
        <f ca="1" t="shared" si="3"/>
        <v>389</v>
      </c>
      <c r="T359" s="52" t="s">
        <v>106</v>
      </c>
      <c r="U359" s="1057" t="s">
        <v>821</v>
      </c>
      <c r="V359" s="1216"/>
      <c r="W359" s="1216"/>
      <c r="X359" s="1216"/>
      <c r="Y359" s="1216"/>
      <c r="Z359" s="1216"/>
      <c r="AA359" s="1216"/>
    </row>
    <row r="360" s="14" customFormat="1" ht="23.1" customHeight="1" spans="1:27">
      <c r="A360" s="494">
        <v>11</v>
      </c>
      <c r="B360" s="1224" t="s">
        <v>39</v>
      </c>
      <c r="C360" s="311" t="s">
        <v>8063</v>
      </c>
      <c r="D360" s="55" t="s">
        <v>475</v>
      </c>
      <c r="E360" s="55">
        <v>224100</v>
      </c>
      <c r="F360" s="55" t="s">
        <v>8285</v>
      </c>
      <c r="G360" s="171">
        <v>43488</v>
      </c>
      <c r="H360" s="1074">
        <v>43514</v>
      </c>
      <c r="I360" s="52">
        <f ca="1" t="shared" si="2"/>
        <v>390</v>
      </c>
      <c r="J360" s="959" t="s">
        <v>78</v>
      </c>
      <c r="K360" s="52"/>
      <c r="L360" s="338">
        <v>43494</v>
      </c>
      <c r="M360" s="632"/>
      <c r="N360" s="486" t="s">
        <v>8286</v>
      </c>
      <c r="O360" s="81" t="s">
        <v>1898</v>
      </c>
      <c r="P360" s="52" t="s">
        <v>89</v>
      </c>
      <c r="Q360" s="121">
        <v>43492</v>
      </c>
      <c r="R360" s="121">
        <v>43492</v>
      </c>
      <c r="S360" s="52">
        <f ca="1" t="shared" si="3"/>
        <v>412</v>
      </c>
      <c r="T360" s="327"/>
      <c r="U360" s="1057" t="s">
        <v>821</v>
      </c>
      <c r="V360" s="1216"/>
      <c r="W360" s="1216"/>
      <c r="X360" s="1216"/>
      <c r="Y360" s="1216"/>
      <c r="Z360" s="1216"/>
      <c r="AA360" s="1216"/>
    </row>
    <row r="361" s="14" customFormat="1" ht="23.1" customHeight="1" spans="1:27">
      <c r="A361" s="494">
        <v>11</v>
      </c>
      <c r="B361" s="821" t="s">
        <v>2249</v>
      </c>
      <c r="C361" s="311" t="s">
        <v>8009</v>
      </c>
      <c r="D361" s="43" t="s">
        <v>467</v>
      </c>
      <c r="E361" s="43">
        <v>239700</v>
      </c>
      <c r="F361" s="43" t="s">
        <v>8287</v>
      </c>
      <c r="G361" s="121">
        <v>43242</v>
      </c>
      <c r="H361" s="493">
        <v>43244</v>
      </c>
      <c r="I361" s="52">
        <f ca="1" t="shared" si="2"/>
        <v>660</v>
      </c>
      <c r="J361" s="959" t="s">
        <v>1293</v>
      </c>
      <c r="K361" s="503" t="s">
        <v>8288</v>
      </c>
      <c r="L361" s="338">
        <v>43517</v>
      </c>
      <c r="M361" s="632" t="s">
        <v>52</v>
      </c>
      <c r="N361" s="1375" t="s">
        <v>8289</v>
      </c>
      <c r="O361" s="70" t="s">
        <v>80</v>
      </c>
      <c r="P361" s="48" t="s">
        <v>84</v>
      </c>
      <c r="Q361" s="171">
        <v>43510</v>
      </c>
      <c r="R361" s="171">
        <v>43510</v>
      </c>
      <c r="S361" s="48">
        <f ca="1" t="shared" si="3"/>
        <v>394</v>
      </c>
      <c r="T361" s="327" t="s">
        <v>47</v>
      </c>
      <c r="U361" s="1057" t="s">
        <v>8290</v>
      </c>
      <c r="V361" s="1216"/>
      <c r="W361" s="1216"/>
      <c r="X361" s="1216"/>
      <c r="Y361" s="1216"/>
      <c r="Z361" s="1216"/>
      <c r="AA361" s="1216"/>
    </row>
    <row r="362" s="13" customFormat="1" ht="23.1" customHeight="1" spans="1:26">
      <c r="A362" s="494">
        <v>8</v>
      </c>
      <c r="B362" s="1224" t="s">
        <v>39</v>
      </c>
      <c r="C362" s="311" t="s">
        <v>8291</v>
      </c>
      <c r="D362" s="431" t="s">
        <v>7999</v>
      </c>
      <c r="E362" s="43">
        <v>218100</v>
      </c>
      <c r="F362" s="136" t="s">
        <v>8292</v>
      </c>
      <c r="G362" s="121">
        <v>43471</v>
      </c>
      <c r="H362" s="121">
        <v>43473</v>
      </c>
      <c r="I362" s="52">
        <f ca="1" t="shared" si="2"/>
        <v>431</v>
      </c>
      <c r="J362" s="694" t="s">
        <v>78</v>
      </c>
      <c r="K362" s="1233"/>
      <c r="L362" s="562">
        <v>43494</v>
      </c>
      <c r="M362" s="1234" t="s">
        <v>52</v>
      </c>
      <c r="N362" s="327" t="s">
        <v>8293</v>
      </c>
      <c r="O362" s="445" t="s">
        <v>12</v>
      </c>
      <c r="P362" s="431" t="s">
        <v>59</v>
      </c>
      <c r="Q362" s="440">
        <v>43509</v>
      </c>
      <c r="R362" s="440">
        <v>43509</v>
      </c>
      <c r="S362" s="52">
        <f ca="1" t="shared" si="3"/>
        <v>395</v>
      </c>
      <c r="T362" s="431" t="s">
        <v>47</v>
      </c>
      <c r="U362" s="454" t="s">
        <v>8294</v>
      </c>
      <c r="V362" s="1212"/>
      <c r="W362" s="1212"/>
      <c r="X362" s="1212"/>
      <c r="Y362" s="1212"/>
      <c r="Z362" s="1212"/>
    </row>
    <row r="363" s="13" customFormat="1" ht="23.1" customHeight="1" spans="1:27">
      <c r="A363" s="494">
        <v>3</v>
      </c>
      <c r="B363" s="149" t="s">
        <v>2249</v>
      </c>
      <c r="C363" s="311" t="s">
        <v>8063</v>
      </c>
      <c r="D363" s="43" t="s">
        <v>477</v>
      </c>
      <c r="E363" s="43">
        <v>224100</v>
      </c>
      <c r="F363" s="43" t="s">
        <v>8295</v>
      </c>
      <c r="G363" s="121">
        <v>43399</v>
      </c>
      <c r="H363" s="493">
        <v>43405</v>
      </c>
      <c r="I363" s="1240">
        <f ca="1" t="shared" si="2"/>
        <v>499</v>
      </c>
      <c r="J363" s="959" t="s">
        <v>8296</v>
      </c>
      <c r="K363" s="52"/>
      <c r="L363" s="338">
        <v>43432</v>
      </c>
      <c r="M363" s="632" t="s">
        <v>52</v>
      </c>
      <c r="N363" s="478" t="s">
        <v>8297</v>
      </c>
      <c r="O363" s="70" t="s">
        <v>122</v>
      </c>
      <c r="P363" s="48" t="s">
        <v>84</v>
      </c>
      <c r="Q363" s="171">
        <v>43518</v>
      </c>
      <c r="R363" s="171">
        <v>43518</v>
      </c>
      <c r="S363" s="48">
        <f ca="1" t="shared" si="3"/>
        <v>386</v>
      </c>
      <c r="T363" s="354" t="s">
        <v>47</v>
      </c>
      <c r="U363" s="1057" t="s">
        <v>830</v>
      </c>
      <c r="V363" s="1212"/>
      <c r="W363" s="1212"/>
      <c r="X363" s="1212"/>
      <c r="Y363" s="1212"/>
      <c r="Z363" s="1212"/>
      <c r="AA363" s="1212"/>
    </row>
    <row r="364" s="14" customFormat="1" ht="23.1" customHeight="1" spans="1:27">
      <c r="A364" s="494">
        <v>1</v>
      </c>
      <c r="B364" s="1224" t="s">
        <v>39</v>
      </c>
      <c r="C364" s="311" t="s">
        <v>7962</v>
      </c>
      <c r="D364" s="43" t="s">
        <v>462</v>
      </c>
      <c r="E364" s="43">
        <v>197000</v>
      </c>
      <c r="F364" s="43" t="s">
        <v>8298</v>
      </c>
      <c r="G364" s="121">
        <v>43453</v>
      </c>
      <c r="H364" s="493">
        <v>43456</v>
      </c>
      <c r="I364" s="52">
        <f ca="1" t="shared" si="2"/>
        <v>448</v>
      </c>
      <c r="J364" s="959" t="s">
        <v>78</v>
      </c>
      <c r="K364" s="52"/>
      <c r="L364" s="338">
        <v>43459</v>
      </c>
      <c r="M364" s="632"/>
      <c r="N364" s="478" t="s">
        <v>8299</v>
      </c>
      <c r="O364" s="70" t="s">
        <v>8300</v>
      </c>
      <c r="P364" s="48" t="s">
        <v>744</v>
      </c>
      <c r="Q364" s="171">
        <v>43515</v>
      </c>
      <c r="R364" s="171">
        <v>43515</v>
      </c>
      <c r="S364" s="48">
        <f ca="1" t="shared" si="3"/>
        <v>389</v>
      </c>
      <c r="T364" s="354" t="s">
        <v>106</v>
      </c>
      <c r="U364" s="1057" t="s">
        <v>6409</v>
      </c>
      <c r="V364" s="1216"/>
      <c r="W364" s="1216"/>
      <c r="X364" s="1216"/>
      <c r="Y364" s="1216"/>
      <c r="Z364" s="1216"/>
      <c r="AA364" s="1216"/>
    </row>
    <row r="365" s="14" customFormat="1" ht="23.1" customHeight="1" spans="1:27">
      <c r="A365" s="494">
        <v>2</v>
      </c>
      <c r="B365" s="149" t="s">
        <v>2249</v>
      </c>
      <c r="C365" s="311" t="s">
        <v>8063</v>
      </c>
      <c r="D365" s="55" t="s">
        <v>477</v>
      </c>
      <c r="E365" s="55">
        <v>224100</v>
      </c>
      <c r="F365" s="136" t="s">
        <v>8301</v>
      </c>
      <c r="G365" s="171">
        <v>43510</v>
      </c>
      <c r="H365" s="1074">
        <v>43514</v>
      </c>
      <c r="I365" s="52">
        <f ca="1" t="shared" si="2"/>
        <v>390</v>
      </c>
      <c r="J365" s="959" t="s">
        <v>78</v>
      </c>
      <c r="K365" s="52"/>
      <c r="L365" s="338">
        <v>43523</v>
      </c>
      <c r="M365" s="632" t="s">
        <v>52</v>
      </c>
      <c r="N365" s="1375" t="s">
        <v>8302</v>
      </c>
      <c r="O365" s="70" t="s">
        <v>171</v>
      </c>
      <c r="P365" s="48" t="s">
        <v>59</v>
      </c>
      <c r="Q365" s="171">
        <v>43520</v>
      </c>
      <c r="R365" s="171">
        <v>43521</v>
      </c>
      <c r="S365" s="48">
        <f ca="1" t="shared" si="3"/>
        <v>383</v>
      </c>
      <c r="T365" s="354" t="s">
        <v>47</v>
      </c>
      <c r="U365" s="1057"/>
      <c r="V365" s="1216"/>
      <c r="W365" s="1216"/>
      <c r="X365" s="1216"/>
      <c r="Y365" s="1216"/>
      <c r="Z365" s="1216"/>
      <c r="AA365" s="1216"/>
    </row>
    <row r="366" s="14" customFormat="1" ht="23.1" customHeight="1" spans="1:27">
      <c r="A366" s="494">
        <v>4</v>
      </c>
      <c r="B366" s="1224" t="s">
        <v>39</v>
      </c>
      <c r="C366" s="311" t="s">
        <v>8063</v>
      </c>
      <c r="D366" s="43" t="s">
        <v>477</v>
      </c>
      <c r="E366" s="43">
        <v>224100</v>
      </c>
      <c r="F366" s="1368" t="s">
        <v>8303</v>
      </c>
      <c r="G366" s="121">
        <v>43451</v>
      </c>
      <c r="H366" s="493">
        <v>43453</v>
      </c>
      <c r="I366" s="52">
        <f ca="1" t="shared" si="2"/>
        <v>451</v>
      </c>
      <c r="J366" s="959" t="s">
        <v>78</v>
      </c>
      <c r="K366" s="52"/>
      <c r="L366" s="338">
        <v>43534</v>
      </c>
      <c r="M366" s="632" t="s">
        <v>52</v>
      </c>
      <c r="N366" s="1375" t="s">
        <v>8304</v>
      </c>
      <c r="O366" s="70" t="s">
        <v>80</v>
      </c>
      <c r="P366" s="48" t="s">
        <v>84</v>
      </c>
      <c r="Q366" s="171">
        <v>43526</v>
      </c>
      <c r="R366" s="171">
        <v>43527</v>
      </c>
      <c r="S366" s="48">
        <f ca="1" t="shared" si="3"/>
        <v>377</v>
      </c>
      <c r="T366" s="354" t="s">
        <v>47</v>
      </c>
      <c r="U366" s="1057" t="s">
        <v>2539</v>
      </c>
      <c r="V366" s="1216"/>
      <c r="W366" s="1216"/>
      <c r="X366" s="1216"/>
      <c r="Y366" s="1216"/>
      <c r="Z366" s="1216"/>
      <c r="AA366" s="1216"/>
    </row>
    <row r="367" s="14" customFormat="1" ht="23.1" customHeight="1" spans="1:27">
      <c r="A367" s="494">
        <v>1</v>
      </c>
      <c r="B367" s="1224" t="s">
        <v>39</v>
      </c>
      <c r="C367" s="311" t="s">
        <v>7962</v>
      </c>
      <c r="D367" s="43" t="s">
        <v>462</v>
      </c>
      <c r="E367" s="43">
        <v>197000</v>
      </c>
      <c r="F367" s="121" t="s">
        <v>8305</v>
      </c>
      <c r="G367" s="121">
        <v>43467</v>
      </c>
      <c r="H367" s="493">
        <v>43472</v>
      </c>
      <c r="I367" s="52">
        <f ca="1" t="shared" si="2"/>
        <v>432</v>
      </c>
      <c r="J367" s="959" t="s">
        <v>78</v>
      </c>
      <c r="K367" s="52"/>
      <c r="L367" s="338">
        <v>43494</v>
      </c>
      <c r="M367" s="632" t="s">
        <v>52</v>
      </c>
      <c r="N367" s="478" t="s">
        <v>8306</v>
      </c>
      <c r="O367" s="70" t="s">
        <v>698</v>
      </c>
      <c r="P367" s="48" t="s">
        <v>46</v>
      </c>
      <c r="Q367" s="171">
        <v>43515</v>
      </c>
      <c r="R367" s="171">
        <v>43515</v>
      </c>
      <c r="S367" s="48">
        <f ca="1" t="shared" si="3"/>
        <v>389</v>
      </c>
      <c r="T367" s="354" t="s">
        <v>106</v>
      </c>
      <c r="U367" s="1057" t="s">
        <v>8307</v>
      </c>
      <c r="V367" s="1216"/>
      <c r="W367" s="1216"/>
      <c r="X367" s="1216"/>
      <c r="Y367" s="1216"/>
      <c r="Z367" s="1216"/>
      <c r="AA367" s="1216"/>
    </row>
    <row r="368" s="14" customFormat="1" ht="24" customHeight="1" spans="1:27">
      <c r="A368" s="494">
        <v>5</v>
      </c>
      <c r="B368" s="821" t="s">
        <v>2249</v>
      </c>
      <c r="C368" s="311" t="s">
        <v>8231</v>
      </c>
      <c r="D368" s="43" t="s">
        <v>8100</v>
      </c>
      <c r="E368" s="43">
        <v>225300</v>
      </c>
      <c r="F368" s="43" t="s">
        <v>8308</v>
      </c>
      <c r="G368" s="121">
        <v>43398</v>
      </c>
      <c r="H368" s="493">
        <v>43401</v>
      </c>
      <c r="I368" s="1240">
        <f ca="1" t="shared" si="2"/>
        <v>503</v>
      </c>
      <c r="J368" s="959" t="s">
        <v>6940</v>
      </c>
      <c r="K368" s="52"/>
      <c r="L368" s="338">
        <v>43541</v>
      </c>
      <c r="M368" s="632" t="s">
        <v>52</v>
      </c>
      <c r="N368" s="48" t="s">
        <v>8309</v>
      </c>
      <c r="O368" s="48" t="s">
        <v>114</v>
      </c>
      <c r="P368" s="48" t="s">
        <v>89</v>
      </c>
      <c r="Q368" s="452">
        <v>43537</v>
      </c>
      <c r="R368" s="171">
        <v>43537</v>
      </c>
      <c r="S368" s="48">
        <f ca="1" t="shared" si="3"/>
        <v>367</v>
      </c>
      <c r="T368" s="48" t="s">
        <v>47</v>
      </c>
      <c r="U368" s="1057" t="s">
        <v>1591</v>
      </c>
      <c r="V368" s="1216"/>
      <c r="W368" s="1216"/>
      <c r="X368" s="1216"/>
      <c r="Y368" s="1216"/>
      <c r="Z368" s="1216"/>
      <c r="AA368" s="1216"/>
    </row>
    <row r="369" s="14" customFormat="1" ht="23.1" customHeight="1" spans="1:27">
      <c r="A369" s="494">
        <v>8</v>
      </c>
      <c r="B369" s="821" t="s">
        <v>2249</v>
      </c>
      <c r="C369" s="311" t="s">
        <v>8006</v>
      </c>
      <c r="D369" s="43" t="s">
        <v>753</v>
      </c>
      <c r="E369" s="43">
        <v>256200</v>
      </c>
      <c r="F369" s="43" t="s">
        <v>8310</v>
      </c>
      <c r="G369" s="121">
        <v>43349</v>
      </c>
      <c r="H369" s="493">
        <v>43353</v>
      </c>
      <c r="I369" s="1206">
        <f ca="1" t="shared" si="2"/>
        <v>551</v>
      </c>
      <c r="J369" s="959" t="s">
        <v>1293</v>
      </c>
      <c r="K369" s="52"/>
      <c r="L369" s="338">
        <v>43544</v>
      </c>
      <c r="M369" s="632" t="s">
        <v>52</v>
      </c>
      <c r="N369" s="35" t="s">
        <v>8311</v>
      </c>
      <c r="O369" s="175" t="s">
        <v>80</v>
      </c>
      <c r="P369" s="97" t="s">
        <v>84</v>
      </c>
      <c r="Q369" s="1379">
        <v>43526</v>
      </c>
      <c r="R369" s="99">
        <v>43526</v>
      </c>
      <c r="S369" s="97">
        <f ca="1" t="shared" si="3"/>
        <v>378</v>
      </c>
      <c r="T369" s="376" t="s">
        <v>106</v>
      </c>
      <c r="U369" s="1380" t="s">
        <v>8312</v>
      </c>
      <c r="V369" s="1216"/>
      <c r="W369" s="1216"/>
      <c r="X369" s="1216"/>
      <c r="Y369" s="1216"/>
      <c r="Z369" s="1216"/>
      <c r="AA369" s="1216"/>
    </row>
    <row r="370" s="14" customFormat="1" ht="23.1" customHeight="1" spans="1:27">
      <c r="A370" s="494">
        <v>1</v>
      </c>
      <c r="B370" s="149" t="s">
        <v>2249</v>
      </c>
      <c r="C370" s="311" t="s">
        <v>8063</v>
      </c>
      <c r="D370" s="55" t="s">
        <v>477</v>
      </c>
      <c r="E370" s="55">
        <v>224100</v>
      </c>
      <c r="F370" s="136" t="s">
        <v>8313</v>
      </c>
      <c r="G370" s="171">
        <v>43516</v>
      </c>
      <c r="H370" s="1074">
        <v>43520</v>
      </c>
      <c r="I370" s="52">
        <f ca="1" t="shared" si="2"/>
        <v>384</v>
      </c>
      <c r="J370" s="959" t="s">
        <v>78</v>
      </c>
      <c r="K370" s="52"/>
      <c r="L370" s="338">
        <v>43523</v>
      </c>
      <c r="M370" s="632"/>
      <c r="N370" s="1375" t="s">
        <v>8314</v>
      </c>
      <c r="O370" s="70" t="s">
        <v>2361</v>
      </c>
      <c r="P370" s="48" t="s">
        <v>84</v>
      </c>
      <c r="Q370" s="171">
        <v>43524</v>
      </c>
      <c r="R370" s="171">
        <v>43525</v>
      </c>
      <c r="S370" s="48">
        <f ca="1" t="shared" si="3"/>
        <v>379</v>
      </c>
      <c r="T370" s="354" t="s">
        <v>106</v>
      </c>
      <c r="U370" s="1057" t="s">
        <v>868</v>
      </c>
      <c r="V370" s="1216"/>
      <c r="W370" s="1216"/>
      <c r="X370" s="1216"/>
      <c r="Y370" s="1216"/>
      <c r="Z370" s="1216"/>
      <c r="AA370" s="1216"/>
    </row>
    <row r="371" s="14" customFormat="1" ht="23.1" customHeight="1" spans="1:27">
      <c r="A371" s="494">
        <v>2</v>
      </c>
      <c r="B371" s="1224" t="s">
        <v>39</v>
      </c>
      <c r="C371" s="311" t="s">
        <v>8063</v>
      </c>
      <c r="D371" s="43" t="s">
        <v>477</v>
      </c>
      <c r="E371" s="55">
        <v>218800</v>
      </c>
      <c r="F371" s="52" t="s">
        <v>8315</v>
      </c>
      <c r="G371" s="121">
        <v>43453</v>
      </c>
      <c r="H371" s="493">
        <v>43456</v>
      </c>
      <c r="I371" s="48">
        <f ca="1" t="shared" si="2"/>
        <v>448</v>
      </c>
      <c r="J371" s="959" t="s">
        <v>78</v>
      </c>
      <c r="K371" s="52"/>
      <c r="L371" s="338">
        <v>43551</v>
      </c>
      <c r="M371" s="632" t="s">
        <v>52</v>
      </c>
      <c r="N371" s="1375" t="s">
        <v>8316</v>
      </c>
      <c r="O371" s="70" t="s">
        <v>171</v>
      </c>
      <c r="P371" s="48" t="s">
        <v>59</v>
      </c>
      <c r="Q371" s="171">
        <v>43540</v>
      </c>
      <c r="R371" s="171">
        <v>43540</v>
      </c>
      <c r="S371" s="48">
        <f ca="1" t="shared" si="3"/>
        <v>364</v>
      </c>
      <c r="T371" s="354" t="s">
        <v>47</v>
      </c>
      <c r="U371" s="1057" t="s">
        <v>878</v>
      </c>
      <c r="V371" s="1216"/>
      <c r="W371" s="1216"/>
      <c r="X371" s="1216"/>
      <c r="Y371" s="1216"/>
      <c r="Z371" s="1216"/>
      <c r="AA371" s="1216"/>
    </row>
    <row r="372" s="14" customFormat="1" ht="23.1" customHeight="1" spans="1:27">
      <c r="A372" s="494">
        <v>3</v>
      </c>
      <c r="B372" s="1224" t="s">
        <v>39</v>
      </c>
      <c r="C372" s="311" t="s">
        <v>8063</v>
      </c>
      <c r="D372" s="43" t="s">
        <v>477</v>
      </c>
      <c r="E372" s="55">
        <v>218800</v>
      </c>
      <c r="F372" s="43" t="s">
        <v>8317</v>
      </c>
      <c r="G372" s="121">
        <v>43453</v>
      </c>
      <c r="H372" s="493">
        <v>43456</v>
      </c>
      <c r="I372" s="48">
        <f ca="1" t="shared" si="2"/>
        <v>448</v>
      </c>
      <c r="J372" s="959" t="s">
        <v>78</v>
      </c>
      <c r="K372" s="52"/>
      <c r="L372" s="338">
        <v>43551</v>
      </c>
      <c r="M372" s="632" t="s">
        <v>52</v>
      </c>
      <c r="N372" s="1375" t="s">
        <v>8318</v>
      </c>
      <c r="O372" s="70" t="s">
        <v>1898</v>
      </c>
      <c r="P372" s="48" t="s">
        <v>89</v>
      </c>
      <c r="Q372" s="171">
        <v>43540</v>
      </c>
      <c r="R372" s="171">
        <v>43540</v>
      </c>
      <c r="S372" s="48">
        <f ca="1" t="shared" si="3"/>
        <v>364</v>
      </c>
      <c r="T372" s="354" t="s">
        <v>47</v>
      </c>
      <c r="U372" s="1057" t="s">
        <v>2567</v>
      </c>
      <c r="V372" s="1216"/>
      <c r="W372" s="1216"/>
      <c r="X372" s="1216"/>
      <c r="Y372" s="1216"/>
      <c r="Z372" s="1216"/>
      <c r="AA372" s="1216"/>
    </row>
    <row r="373" s="14" customFormat="1" ht="21" customHeight="1" spans="1:28">
      <c r="A373" s="494">
        <v>7</v>
      </c>
      <c r="B373" s="146" t="s">
        <v>2249</v>
      </c>
      <c r="C373" s="311" t="s">
        <v>7668</v>
      </c>
      <c r="D373" s="48" t="s">
        <v>7979</v>
      </c>
      <c r="E373" s="55">
        <v>194600</v>
      </c>
      <c r="F373" s="1227" t="s">
        <v>8319</v>
      </c>
      <c r="G373" s="1227">
        <v>43566</v>
      </c>
      <c r="H373" s="171">
        <v>43570</v>
      </c>
      <c r="I373" s="52">
        <f ca="1" t="shared" si="2"/>
        <v>334</v>
      </c>
      <c r="J373" s="694" t="s">
        <v>78</v>
      </c>
      <c r="K373" s="642"/>
      <c r="L373" s="338">
        <v>43579</v>
      </c>
      <c r="M373" s="1234"/>
      <c r="N373" s="581" t="s">
        <v>8320</v>
      </c>
      <c r="O373" s="581" t="s">
        <v>45</v>
      </c>
      <c r="P373" s="52" t="s">
        <v>59</v>
      </c>
      <c r="Q373" s="121">
        <v>43534</v>
      </c>
      <c r="R373" s="121">
        <v>43572</v>
      </c>
      <c r="S373" s="48">
        <f ca="1" t="shared" si="3"/>
        <v>332</v>
      </c>
      <c r="T373" s="431" t="s">
        <v>47</v>
      </c>
      <c r="U373" s="1381" t="s">
        <v>2600</v>
      </c>
      <c r="V373" s="1216"/>
      <c r="W373" s="1216"/>
      <c r="X373" s="1216"/>
      <c r="Y373" s="1216"/>
      <c r="Z373" s="1216"/>
      <c r="AA373" s="1216"/>
      <c r="AB373" s="1216"/>
    </row>
    <row r="374" s="14" customFormat="1" ht="21" customHeight="1" spans="1:27">
      <c r="A374" s="494">
        <v>1</v>
      </c>
      <c r="B374" s="149" t="s">
        <v>2249</v>
      </c>
      <c r="C374" s="311" t="s">
        <v>8063</v>
      </c>
      <c r="D374" s="55" t="s">
        <v>8036</v>
      </c>
      <c r="E374" s="55">
        <v>218800</v>
      </c>
      <c r="F374" s="136" t="s">
        <v>8321</v>
      </c>
      <c r="G374" s="171">
        <v>43516</v>
      </c>
      <c r="H374" s="1074">
        <v>43520</v>
      </c>
      <c r="I374" s="52">
        <f ca="1" t="shared" ref="I374:I393" si="4">TODAY()-H374</f>
        <v>384</v>
      </c>
      <c r="J374" s="959" t="s">
        <v>78</v>
      </c>
      <c r="K374" s="52"/>
      <c r="L374" s="338">
        <v>43523</v>
      </c>
      <c r="M374" s="632"/>
      <c r="N374" s="1242" t="s">
        <v>8322</v>
      </c>
      <c r="O374" s="1242" t="s">
        <v>131</v>
      </c>
      <c r="P374" s="1243" t="s">
        <v>84</v>
      </c>
      <c r="Q374" s="171">
        <v>43554</v>
      </c>
      <c r="R374" s="171">
        <v>43565</v>
      </c>
      <c r="S374" s="48">
        <f ca="1" t="shared" si="3"/>
        <v>339</v>
      </c>
      <c r="T374" s="354" t="s">
        <v>47</v>
      </c>
      <c r="U374" s="1057" t="s">
        <v>2607</v>
      </c>
      <c r="V374" s="1253" t="s">
        <v>3761</v>
      </c>
      <c r="W374" s="1216"/>
      <c r="X374" s="1216"/>
      <c r="Y374" s="1216"/>
      <c r="Z374" s="1216"/>
      <c r="AA374" s="1216"/>
    </row>
    <row r="375" s="23" customFormat="1" ht="24" customHeight="1" spans="1:27">
      <c r="A375" s="494">
        <v>1</v>
      </c>
      <c r="B375" s="1224" t="s">
        <v>39</v>
      </c>
      <c r="C375" s="43" t="s">
        <v>8323</v>
      </c>
      <c r="D375" s="55" t="s">
        <v>462</v>
      </c>
      <c r="E375" s="55">
        <v>194600</v>
      </c>
      <c r="F375" s="55" t="s">
        <v>8324</v>
      </c>
      <c r="G375" s="171">
        <v>43580</v>
      </c>
      <c r="H375" s="1074">
        <v>43593</v>
      </c>
      <c r="I375" s="48">
        <f ca="1" t="shared" si="4"/>
        <v>311</v>
      </c>
      <c r="J375" s="959" t="s">
        <v>78</v>
      </c>
      <c r="K375" s="632"/>
      <c r="L375" s="292">
        <v>43581</v>
      </c>
      <c r="M375" s="355"/>
      <c r="N375" s="1376" t="s">
        <v>8325</v>
      </c>
      <c r="O375" s="1248" t="s">
        <v>225</v>
      </c>
      <c r="P375" s="1249" t="s">
        <v>84</v>
      </c>
      <c r="Q375" s="132">
        <v>43548</v>
      </c>
      <c r="R375" s="64">
        <v>43581</v>
      </c>
      <c r="S375" s="48">
        <f ca="1" t="shared" si="3"/>
        <v>323</v>
      </c>
      <c r="T375" s="223" t="s">
        <v>47</v>
      </c>
      <c r="U375" s="1218" t="s">
        <v>8326</v>
      </c>
      <c r="V375" s="1304"/>
      <c r="W375" s="1304"/>
      <c r="X375" s="1304"/>
      <c r="Y375" s="1304"/>
      <c r="Z375" s="1304"/>
      <c r="AA375" s="1304"/>
    </row>
    <row r="376" s="14" customFormat="1" ht="21" customHeight="1" spans="1:28">
      <c r="A376" s="494">
        <v>2</v>
      </c>
      <c r="B376" s="146" t="s">
        <v>2249</v>
      </c>
      <c r="C376" s="43" t="s">
        <v>8323</v>
      </c>
      <c r="D376" s="48" t="s">
        <v>462</v>
      </c>
      <c r="E376" s="55">
        <v>194600</v>
      </c>
      <c r="F376" s="43" t="s">
        <v>8327</v>
      </c>
      <c r="G376" s="1227">
        <v>43566</v>
      </c>
      <c r="H376" s="171">
        <v>43570</v>
      </c>
      <c r="I376" s="52">
        <f ca="1" t="shared" si="4"/>
        <v>334</v>
      </c>
      <c r="J376" s="694" t="s">
        <v>78</v>
      </c>
      <c r="K376" s="642"/>
      <c r="L376" s="338">
        <v>43581</v>
      </c>
      <c r="M376" s="292"/>
      <c r="N376" s="581" t="s">
        <v>8328</v>
      </c>
      <c r="O376" s="581" t="s">
        <v>2053</v>
      </c>
      <c r="P376" s="52" t="s">
        <v>2054</v>
      </c>
      <c r="Q376" s="121">
        <v>43577</v>
      </c>
      <c r="R376" s="121">
        <v>43577</v>
      </c>
      <c r="S376" s="48">
        <f ca="1" t="shared" si="3"/>
        <v>327</v>
      </c>
      <c r="T376" s="52" t="s">
        <v>106</v>
      </c>
      <c r="U376" s="433" t="s">
        <v>8329</v>
      </c>
      <c r="V376" s="1216"/>
      <c r="W376" s="1216"/>
      <c r="X376" s="1216"/>
      <c r="Y376" s="1216"/>
      <c r="Z376" s="1216"/>
      <c r="AA376" s="1216"/>
      <c r="AB376" s="1216"/>
    </row>
    <row r="377" s="14" customFormat="1" ht="23.1" customHeight="1" spans="1:27">
      <c r="A377" s="494">
        <v>11</v>
      </c>
      <c r="B377" s="1224" t="s">
        <v>39</v>
      </c>
      <c r="C377" s="311" t="s">
        <v>8124</v>
      </c>
      <c r="D377" s="55" t="s">
        <v>480</v>
      </c>
      <c r="E377" s="55">
        <v>250900</v>
      </c>
      <c r="F377" s="1227" t="s">
        <v>8330</v>
      </c>
      <c r="G377" s="171">
        <v>43593</v>
      </c>
      <c r="H377" s="1074">
        <v>43599</v>
      </c>
      <c r="I377" s="48">
        <f ca="1" t="shared" si="4"/>
        <v>305</v>
      </c>
      <c r="J377" s="959" t="s">
        <v>78</v>
      </c>
      <c r="K377" s="52"/>
      <c r="L377" s="338">
        <v>43601</v>
      </c>
      <c r="M377" s="632"/>
      <c r="N377" s="35" t="s">
        <v>8331</v>
      </c>
      <c r="O377" s="48" t="s">
        <v>274</v>
      </c>
      <c r="P377" s="48" t="s">
        <v>2814</v>
      </c>
      <c r="Q377" s="44">
        <v>43569</v>
      </c>
      <c r="R377" s="44">
        <v>43594</v>
      </c>
      <c r="S377" s="48">
        <f ca="1" t="shared" si="3"/>
        <v>310</v>
      </c>
      <c r="T377" s="48" t="s">
        <v>106</v>
      </c>
      <c r="U377" s="1057"/>
      <c r="V377" s="1216"/>
      <c r="W377" s="1216"/>
      <c r="X377" s="1216"/>
      <c r="Y377" s="1216"/>
      <c r="Z377" s="1216"/>
      <c r="AA377" s="1216"/>
    </row>
    <row r="378" s="14" customFormat="1" ht="23.1" customHeight="1" spans="1:22">
      <c r="A378" s="494">
        <v>2</v>
      </c>
      <c r="B378" s="1224" t="s">
        <v>39</v>
      </c>
      <c r="C378" s="311" t="s">
        <v>499</v>
      </c>
      <c r="D378" s="55" t="s">
        <v>477</v>
      </c>
      <c r="E378" s="55">
        <v>218800</v>
      </c>
      <c r="F378" s="55" t="s">
        <v>8332</v>
      </c>
      <c r="G378" s="171">
        <v>43580</v>
      </c>
      <c r="H378" s="1074">
        <v>43585</v>
      </c>
      <c r="I378" s="48">
        <f ca="1" t="shared" si="4"/>
        <v>319</v>
      </c>
      <c r="J378" s="959" t="s">
        <v>78</v>
      </c>
      <c r="K378" s="52"/>
      <c r="L378" s="338">
        <v>43581</v>
      </c>
      <c r="M378" s="632"/>
      <c r="N378" s="1247" t="s">
        <v>8333</v>
      </c>
      <c r="O378" s="48" t="s">
        <v>131</v>
      </c>
      <c r="P378" s="48" t="s">
        <v>84</v>
      </c>
      <c r="Q378" s="44">
        <v>43582</v>
      </c>
      <c r="R378" s="44">
        <v>43582</v>
      </c>
      <c r="S378" s="48">
        <f ca="1" t="shared" si="3"/>
        <v>322</v>
      </c>
      <c r="T378" s="48" t="s">
        <v>47</v>
      </c>
      <c r="U378" s="1057" t="s">
        <v>8334</v>
      </c>
      <c r="V378" s="1216"/>
    </row>
    <row r="379" s="14" customFormat="1" ht="23.1" customHeight="1" spans="1:27">
      <c r="A379" s="494">
        <v>13</v>
      </c>
      <c r="B379" s="1224" t="s">
        <v>39</v>
      </c>
      <c r="C379" s="198" t="s">
        <v>8006</v>
      </c>
      <c r="D379" s="55" t="s">
        <v>467</v>
      </c>
      <c r="E379" s="55">
        <v>250900</v>
      </c>
      <c r="F379" s="1227" t="s">
        <v>8335</v>
      </c>
      <c r="G379" s="171">
        <v>43593</v>
      </c>
      <c r="H379" s="1074">
        <v>43599</v>
      </c>
      <c r="I379" s="48">
        <f ca="1" t="shared" si="4"/>
        <v>305</v>
      </c>
      <c r="J379" s="959" t="s">
        <v>78</v>
      </c>
      <c r="K379" s="52"/>
      <c r="L379" s="338">
        <v>43607</v>
      </c>
      <c r="M379" s="632"/>
      <c r="N379" s="1242" t="s">
        <v>8336</v>
      </c>
      <c r="O379" s="1242" t="s">
        <v>912</v>
      </c>
      <c r="P379" s="1243" t="s">
        <v>2767</v>
      </c>
      <c r="Q379" s="44">
        <v>43527</v>
      </c>
      <c r="R379" s="44">
        <v>43594</v>
      </c>
      <c r="S379" s="48">
        <f ca="1" t="shared" si="3"/>
        <v>310</v>
      </c>
      <c r="T379" s="1295" t="s">
        <v>47</v>
      </c>
      <c r="U379" s="1057" t="s">
        <v>8337</v>
      </c>
      <c r="V379" s="1216"/>
      <c r="W379" s="1216"/>
      <c r="X379" s="1216"/>
      <c r="Y379" s="1216"/>
      <c r="Z379" s="1216"/>
      <c r="AA379" s="1216"/>
    </row>
    <row r="380" s="14" customFormat="1" ht="21" customHeight="1" spans="1:27">
      <c r="A380" s="494">
        <v>12</v>
      </c>
      <c r="B380" s="821" t="s">
        <v>2249</v>
      </c>
      <c r="C380" s="311" t="s">
        <v>8124</v>
      </c>
      <c r="D380" s="43" t="s">
        <v>480</v>
      </c>
      <c r="E380" s="43">
        <v>256200</v>
      </c>
      <c r="F380" s="43" t="s">
        <v>8338</v>
      </c>
      <c r="G380" s="121">
        <v>43396</v>
      </c>
      <c r="H380" s="493">
        <v>43401</v>
      </c>
      <c r="I380" s="1206">
        <f ca="1" t="shared" si="4"/>
        <v>503</v>
      </c>
      <c r="J380" s="959" t="s">
        <v>1293</v>
      </c>
      <c r="K380" s="52"/>
      <c r="L380" s="338">
        <v>43432</v>
      </c>
      <c r="M380" s="632" t="s">
        <v>52</v>
      </c>
      <c r="N380" s="55" t="s">
        <v>8339</v>
      </c>
      <c r="O380" s="48" t="s">
        <v>114</v>
      </c>
      <c r="P380" s="48" t="s">
        <v>89</v>
      </c>
      <c r="Q380" s="44">
        <v>43600</v>
      </c>
      <c r="R380" s="44">
        <v>43602</v>
      </c>
      <c r="S380" s="48">
        <f ca="1" t="shared" si="3"/>
        <v>302</v>
      </c>
      <c r="T380" s="48" t="s">
        <v>106</v>
      </c>
      <c r="U380" s="1057" t="s">
        <v>2689</v>
      </c>
      <c r="V380" s="1216" t="s">
        <v>2575</v>
      </c>
      <c r="W380" s="1216"/>
      <c r="X380" s="1216"/>
      <c r="Y380" s="1216"/>
      <c r="Z380" s="1216"/>
      <c r="AA380" s="1216"/>
    </row>
    <row r="381" s="14" customFormat="1" ht="23.1" customHeight="1" spans="1:27">
      <c r="A381" s="494">
        <v>18</v>
      </c>
      <c r="B381" s="821" t="s">
        <v>2249</v>
      </c>
      <c r="C381" s="311" t="s">
        <v>8124</v>
      </c>
      <c r="D381" s="43" t="s">
        <v>480</v>
      </c>
      <c r="E381" s="1229">
        <v>256200</v>
      </c>
      <c r="F381" s="55" t="s">
        <v>8340</v>
      </c>
      <c r="G381" s="121">
        <v>43370</v>
      </c>
      <c r="H381" s="493">
        <v>43377</v>
      </c>
      <c r="I381" s="1206">
        <f ca="1" t="shared" si="4"/>
        <v>527</v>
      </c>
      <c r="J381" s="959" t="s">
        <v>1293</v>
      </c>
      <c r="K381" s="52"/>
      <c r="L381" s="365">
        <v>43643</v>
      </c>
      <c r="M381" s="632" t="s">
        <v>52</v>
      </c>
      <c r="N381" s="55" t="s">
        <v>8341</v>
      </c>
      <c r="O381" s="48" t="s">
        <v>8284</v>
      </c>
      <c r="P381" s="48" t="s">
        <v>744</v>
      </c>
      <c r="Q381" s="47">
        <v>43603</v>
      </c>
      <c r="R381" s="47">
        <v>43603</v>
      </c>
      <c r="S381" s="48">
        <f ca="1" t="shared" si="3"/>
        <v>301</v>
      </c>
      <c r="T381" s="52" t="s">
        <v>106</v>
      </c>
      <c r="U381" s="1057" t="s">
        <v>1709</v>
      </c>
      <c r="V381" s="1216"/>
      <c r="W381" s="1216"/>
      <c r="X381" s="1216"/>
      <c r="Y381" s="1216"/>
      <c r="Z381" s="1216"/>
      <c r="AA381" s="1216"/>
    </row>
    <row r="382" s="23" customFormat="1" ht="24" customHeight="1" spans="1:27">
      <c r="A382" s="494">
        <v>2</v>
      </c>
      <c r="B382" s="1224" t="s">
        <v>39</v>
      </c>
      <c r="C382" s="43" t="s">
        <v>8323</v>
      </c>
      <c r="D382" s="55" t="s">
        <v>497</v>
      </c>
      <c r="E382" s="55">
        <v>194600</v>
      </c>
      <c r="F382" s="1227" t="s">
        <v>8342</v>
      </c>
      <c r="G382" s="171">
        <v>43580</v>
      </c>
      <c r="H382" s="1074">
        <v>43585</v>
      </c>
      <c r="I382" s="48">
        <f ca="1" t="shared" si="4"/>
        <v>319</v>
      </c>
      <c r="J382" s="959" t="s">
        <v>78</v>
      </c>
      <c r="K382" s="632"/>
      <c r="L382" s="292">
        <v>43581</v>
      </c>
      <c r="M382" s="355"/>
      <c r="N382" s="1247" t="s">
        <v>8343</v>
      </c>
      <c r="O382" s="1248" t="s">
        <v>171</v>
      </c>
      <c r="P382" s="1249" t="s">
        <v>59</v>
      </c>
      <c r="Q382" s="132">
        <v>43545</v>
      </c>
      <c r="R382" s="64">
        <v>43581</v>
      </c>
      <c r="S382" s="48">
        <f ca="1" t="shared" si="3"/>
        <v>323</v>
      </c>
      <c r="T382" s="223" t="s">
        <v>47</v>
      </c>
      <c r="U382" s="1218" t="s">
        <v>2646</v>
      </c>
      <c r="V382" s="1304"/>
      <c r="W382" s="1304"/>
      <c r="X382" s="1304"/>
      <c r="Y382" s="1304"/>
      <c r="Z382" s="1304"/>
      <c r="AA382" s="1304"/>
    </row>
    <row r="383" s="14" customFormat="1" ht="21" customHeight="1" spans="1:28">
      <c r="A383" s="494">
        <v>3</v>
      </c>
      <c r="B383" s="1224" t="s">
        <v>39</v>
      </c>
      <c r="C383" s="43" t="s">
        <v>8323</v>
      </c>
      <c r="D383" s="48" t="s">
        <v>462</v>
      </c>
      <c r="E383" s="1228">
        <v>194600</v>
      </c>
      <c r="F383" s="1227" t="s">
        <v>8344</v>
      </c>
      <c r="G383" s="1227">
        <v>43605</v>
      </c>
      <c r="H383" s="171">
        <v>43609</v>
      </c>
      <c r="I383" s="52">
        <f ca="1" t="shared" si="4"/>
        <v>295</v>
      </c>
      <c r="J383" s="694" t="s">
        <v>78</v>
      </c>
      <c r="K383" s="642"/>
      <c r="L383" s="338">
        <v>43618</v>
      </c>
      <c r="M383" s="292" t="s">
        <v>52</v>
      </c>
      <c r="N383" s="1247" t="s">
        <v>8345</v>
      </c>
      <c r="O383" s="1248" t="s">
        <v>122</v>
      </c>
      <c r="P383" s="1249" t="s">
        <v>84</v>
      </c>
      <c r="Q383" s="1382">
        <v>43617</v>
      </c>
      <c r="R383" s="121">
        <v>43617</v>
      </c>
      <c r="S383" s="48">
        <f ca="1" t="shared" si="3"/>
        <v>287</v>
      </c>
      <c r="T383" s="1247" t="s">
        <v>106</v>
      </c>
      <c r="U383" s="433" t="s">
        <v>2722</v>
      </c>
      <c r="V383" s="1216"/>
      <c r="W383" s="1216"/>
      <c r="X383" s="1216"/>
      <c r="Y383" s="1216"/>
      <c r="Z383" s="1216"/>
      <c r="AA383" s="1216"/>
      <c r="AB383" s="1216"/>
    </row>
    <row r="384" s="14" customFormat="1" ht="21" customHeight="1" spans="1:27">
      <c r="A384" s="494">
        <v>8</v>
      </c>
      <c r="B384" s="1224" t="s">
        <v>39</v>
      </c>
      <c r="C384" s="311" t="s">
        <v>499</v>
      </c>
      <c r="D384" s="43" t="s">
        <v>477</v>
      </c>
      <c r="E384" s="1229">
        <v>218800</v>
      </c>
      <c r="F384" s="55" t="s">
        <v>8346</v>
      </c>
      <c r="G384" s="121">
        <v>43580</v>
      </c>
      <c r="H384" s="493">
        <v>43596</v>
      </c>
      <c r="I384" s="48">
        <f ca="1" t="shared" si="4"/>
        <v>308</v>
      </c>
      <c r="J384" s="959" t="s">
        <v>78</v>
      </c>
      <c r="K384" s="1377" t="s">
        <v>8347</v>
      </c>
      <c r="L384" s="292">
        <v>43581</v>
      </c>
      <c r="M384" s="632"/>
      <c r="N384" s="1242" t="s">
        <v>8348</v>
      </c>
      <c r="O384" s="1242" t="s">
        <v>12</v>
      </c>
      <c r="P384" s="1243" t="s">
        <v>59</v>
      </c>
      <c r="Q384" s="44">
        <v>43614</v>
      </c>
      <c r="R384" s="44">
        <v>43615</v>
      </c>
      <c r="S384" s="48">
        <f ca="1" t="shared" si="3"/>
        <v>289</v>
      </c>
      <c r="T384" s="1247" t="s">
        <v>473</v>
      </c>
      <c r="U384" s="1057" t="s">
        <v>1046</v>
      </c>
      <c r="V384" s="1257" t="s">
        <v>2744</v>
      </c>
      <c r="W384" s="1216"/>
      <c r="X384" s="1216"/>
      <c r="Y384" s="1216"/>
      <c r="Z384" s="1216"/>
      <c r="AA384" s="1216"/>
    </row>
    <row r="385" s="14" customFormat="1" ht="23.1" customHeight="1" spans="1:27">
      <c r="A385" s="494">
        <v>13</v>
      </c>
      <c r="B385" s="1224" t="s">
        <v>39</v>
      </c>
      <c r="C385" s="311" t="s">
        <v>499</v>
      </c>
      <c r="D385" s="55" t="s">
        <v>500</v>
      </c>
      <c r="E385" s="1383">
        <v>218800</v>
      </c>
      <c r="F385" s="1227" t="s">
        <v>8349</v>
      </c>
      <c r="G385" s="171">
        <v>43609</v>
      </c>
      <c r="H385" s="171">
        <v>43616</v>
      </c>
      <c r="I385" s="48">
        <f ca="1" t="shared" si="4"/>
        <v>288</v>
      </c>
      <c r="J385" s="959" t="s">
        <v>78</v>
      </c>
      <c r="K385" s="52"/>
      <c r="L385" s="338">
        <v>43615</v>
      </c>
      <c r="M385" s="632"/>
      <c r="N385" s="1247" t="s">
        <v>8350</v>
      </c>
      <c r="O385" s="1248" t="s">
        <v>122</v>
      </c>
      <c r="P385" s="1249" t="s">
        <v>84</v>
      </c>
      <c r="Q385" s="47">
        <v>43555</v>
      </c>
      <c r="R385" s="47">
        <v>43611</v>
      </c>
      <c r="S385" s="48">
        <f ca="1" t="shared" si="3"/>
        <v>293</v>
      </c>
      <c r="T385" s="1247" t="s">
        <v>47</v>
      </c>
      <c r="U385" s="1057" t="s">
        <v>1046</v>
      </c>
      <c r="V385" s="1257" t="s">
        <v>2747</v>
      </c>
      <c r="W385" s="1216"/>
      <c r="X385" s="1216"/>
      <c r="Y385" s="1216"/>
      <c r="Z385" s="1216"/>
      <c r="AA385" s="1216"/>
    </row>
    <row r="386" s="14" customFormat="1" ht="21" customHeight="1" spans="1:28">
      <c r="A386" s="494">
        <v>1</v>
      </c>
      <c r="B386" s="146" t="s">
        <v>2249</v>
      </c>
      <c r="C386" s="43" t="s">
        <v>8323</v>
      </c>
      <c r="D386" s="48" t="s">
        <v>462</v>
      </c>
      <c r="E386" s="1228">
        <v>194600</v>
      </c>
      <c r="F386" s="1227" t="s">
        <v>8351</v>
      </c>
      <c r="G386" s="1227">
        <v>43566</v>
      </c>
      <c r="H386" s="171">
        <v>43570</v>
      </c>
      <c r="I386" s="48">
        <f ca="1" t="shared" si="4"/>
        <v>334</v>
      </c>
      <c r="J386" s="694" t="s">
        <v>78</v>
      </c>
      <c r="K386" s="642"/>
      <c r="L386" s="338">
        <v>43581</v>
      </c>
      <c r="M386" s="292"/>
      <c r="N386" s="327" t="s">
        <v>8352</v>
      </c>
      <c r="O386" s="581" t="s">
        <v>45</v>
      </c>
      <c r="P386" s="52" t="s">
        <v>59</v>
      </c>
      <c r="Q386" s="121">
        <v>43617</v>
      </c>
      <c r="R386" s="121">
        <v>43617</v>
      </c>
      <c r="S386" s="48">
        <f ca="1" t="shared" si="3"/>
        <v>287</v>
      </c>
      <c r="T386" s="52" t="s">
        <v>47</v>
      </c>
      <c r="U386" s="433" t="s">
        <v>8353</v>
      </c>
      <c r="V386" s="1257" t="s">
        <v>2744</v>
      </c>
      <c r="W386" s="1216"/>
      <c r="X386" s="1216"/>
      <c r="Y386" s="1216"/>
      <c r="Z386" s="1216"/>
      <c r="AA386" s="1216"/>
      <c r="AB386" s="1216"/>
    </row>
    <row r="387" s="14" customFormat="1" ht="23.1" customHeight="1" spans="1:27">
      <c r="A387" s="494">
        <v>18</v>
      </c>
      <c r="B387" s="1224" t="s">
        <v>39</v>
      </c>
      <c r="C387" s="311" t="s">
        <v>513</v>
      </c>
      <c r="D387" s="55" t="s">
        <v>7973</v>
      </c>
      <c r="E387" s="1383">
        <v>232700</v>
      </c>
      <c r="F387" s="1227" t="s">
        <v>8354</v>
      </c>
      <c r="G387" s="171">
        <v>43614</v>
      </c>
      <c r="H387" s="171">
        <v>43620</v>
      </c>
      <c r="I387" s="48">
        <f ca="1" t="shared" si="4"/>
        <v>284</v>
      </c>
      <c r="J387" s="959" t="s">
        <v>78</v>
      </c>
      <c r="K387" s="52"/>
      <c r="L387" s="338">
        <v>43629</v>
      </c>
      <c r="M387" s="632"/>
      <c r="N387" s="55" t="s">
        <v>8355</v>
      </c>
      <c r="O387" s="48" t="s">
        <v>88</v>
      </c>
      <c r="P387" s="48" t="s">
        <v>89</v>
      </c>
      <c r="Q387" s="47">
        <v>43622</v>
      </c>
      <c r="R387" s="47">
        <v>43623</v>
      </c>
      <c r="S387" s="48">
        <f ca="1" t="shared" si="3"/>
        <v>281</v>
      </c>
      <c r="T387" s="52" t="s">
        <v>106</v>
      </c>
      <c r="U387" s="1256" t="s">
        <v>2737</v>
      </c>
      <c r="V387" s="1216"/>
      <c r="W387" s="1216"/>
      <c r="X387" s="1216"/>
      <c r="Y387" s="1216"/>
      <c r="Z387" s="1216"/>
      <c r="AA387" s="1216"/>
    </row>
    <row r="388" s="14" customFormat="1" ht="21" customHeight="1" spans="1:27">
      <c r="A388" s="494">
        <v>17</v>
      </c>
      <c r="B388" s="1224" t="s">
        <v>39</v>
      </c>
      <c r="C388" s="311" t="s">
        <v>8356</v>
      </c>
      <c r="D388" s="55" t="s">
        <v>495</v>
      </c>
      <c r="E388" s="1383">
        <v>232700</v>
      </c>
      <c r="F388" s="1227" t="s">
        <v>8357</v>
      </c>
      <c r="G388" s="171">
        <v>43614</v>
      </c>
      <c r="H388" s="171">
        <v>43620</v>
      </c>
      <c r="I388" s="48">
        <f ca="1" t="shared" si="4"/>
        <v>284</v>
      </c>
      <c r="J388" s="959" t="s">
        <v>78</v>
      </c>
      <c r="K388" s="52"/>
      <c r="L388" s="338">
        <v>43627</v>
      </c>
      <c r="M388" s="632"/>
      <c r="N388" s="1247" t="s">
        <v>8358</v>
      </c>
      <c r="O388" s="1248" t="s">
        <v>8224</v>
      </c>
      <c r="P388" s="1249" t="s">
        <v>303</v>
      </c>
      <c r="Q388" s="47">
        <v>43617</v>
      </c>
      <c r="R388" s="47">
        <v>43617</v>
      </c>
      <c r="S388" s="48">
        <f ca="1" t="shared" si="3"/>
        <v>287</v>
      </c>
      <c r="T388" s="1247" t="s">
        <v>47</v>
      </c>
      <c r="U388" s="1057" t="s">
        <v>8359</v>
      </c>
      <c r="V388" s="1216"/>
      <c r="W388" s="1216"/>
      <c r="X388" s="1216"/>
      <c r="Y388" s="1216"/>
      <c r="Z388" s="1216"/>
      <c r="AA388" s="1216"/>
    </row>
    <row r="389" s="14" customFormat="1" ht="21" customHeight="1" spans="1:27">
      <c r="A389" s="494">
        <v>16</v>
      </c>
      <c r="B389" s="821" t="s">
        <v>2249</v>
      </c>
      <c r="C389" s="311" t="s">
        <v>8356</v>
      </c>
      <c r="D389" s="55" t="s">
        <v>467</v>
      </c>
      <c r="E389" s="1383">
        <v>239700</v>
      </c>
      <c r="F389" s="55" t="s">
        <v>8360</v>
      </c>
      <c r="G389" s="171">
        <v>43362</v>
      </c>
      <c r="H389" s="1074">
        <v>43368</v>
      </c>
      <c r="I389" s="48">
        <f ca="1" t="shared" si="4"/>
        <v>536</v>
      </c>
      <c r="J389" s="959" t="s">
        <v>1293</v>
      </c>
      <c r="K389" s="52"/>
      <c r="L389" s="365">
        <v>43643</v>
      </c>
      <c r="M389" s="632" t="s">
        <v>52</v>
      </c>
      <c r="N389" s="1247" t="s">
        <v>8361</v>
      </c>
      <c r="O389" s="1248" t="s">
        <v>3235</v>
      </c>
      <c r="P389" s="1390" t="s">
        <v>14</v>
      </c>
      <c r="Q389" s="47">
        <v>43619</v>
      </c>
      <c r="R389" s="47">
        <v>43620</v>
      </c>
      <c r="S389" s="48">
        <f ca="1" t="shared" si="3"/>
        <v>284</v>
      </c>
      <c r="T389" s="48" t="s">
        <v>47</v>
      </c>
      <c r="U389" s="1256" t="s">
        <v>2737</v>
      </c>
      <c r="V389" s="1216"/>
      <c r="W389" s="1216"/>
      <c r="X389" s="1216"/>
      <c r="Y389" s="1216"/>
      <c r="Z389" s="1216"/>
      <c r="AA389" s="1216"/>
    </row>
    <row r="390" s="14" customFormat="1" ht="21" customHeight="1" spans="1:28">
      <c r="A390" s="494">
        <v>4</v>
      </c>
      <c r="B390" s="1224" t="s">
        <v>39</v>
      </c>
      <c r="C390" s="43" t="s">
        <v>8323</v>
      </c>
      <c r="D390" s="48" t="s">
        <v>462</v>
      </c>
      <c r="E390" s="1383">
        <v>194600</v>
      </c>
      <c r="F390" s="1227" t="s">
        <v>8362</v>
      </c>
      <c r="G390" s="1227">
        <v>43609</v>
      </c>
      <c r="H390" s="171">
        <v>43616</v>
      </c>
      <c r="I390" s="48">
        <f ca="1" t="shared" si="4"/>
        <v>288</v>
      </c>
      <c r="J390" s="694" t="s">
        <v>78</v>
      </c>
      <c r="K390" s="642"/>
      <c r="L390" s="338">
        <v>43634</v>
      </c>
      <c r="M390" s="292"/>
      <c r="N390" s="327" t="s">
        <v>8363</v>
      </c>
      <c r="O390" s="581" t="s">
        <v>698</v>
      </c>
      <c r="P390" s="52" t="s">
        <v>46</v>
      </c>
      <c r="Q390" s="121">
        <v>43625</v>
      </c>
      <c r="R390" s="121">
        <v>43626</v>
      </c>
      <c r="S390" s="48">
        <f ca="1" t="shared" si="3"/>
        <v>278</v>
      </c>
      <c r="T390" s="52" t="s">
        <v>47</v>
      </c>
      <c r="U390" s="433" t="s">
        <v>1063</v>
      </c>
      <c r="V390" s="1216"/>
      <c r="W390" s="1216"/>
      <c r="X390" s="1216"/>
      <c r="Y390" s="1216"/>
      <c r="Z390" s="1216"/>
      <c r="AA390" s="1216"/>
      <c r="AB390" s="1216"/>
    </row>
    <row r="391" s="14" customFormat="1" ht="23.1" customHeight="1" spans="1:27">
      <c r="A391" s="494">
        <v>15</v>
      </c>
      <c r="B391" s="1224" t="s">
        <v>39</v>
      </c>
      <c r="C391" s="311" t="s">
        <v>513</v>
      </c>
      <c r="D391" s="55" t="s">
        <v>7973</v>
      </c>
      <c r="E391" s="1383">
        <v>232700</v>
      </c>
      <c r="F391" s="1227" t="s">
        <v>8364</v>
      </c>
      <c r="G391" s="171">
        <v>43622</v>
      </c>
      <c r="H391" s="171">
        <v>43628</v>
      </c>
      <c r="I391" s="48">
        <f ca="1" t="shared" si="4"/>
        <v>276</v>
      </c>
      <c r="J391" s="959" t="s">
        <v>78</v>
      </c>
      <c r="K391" s="52"/>
      <c r="L391" s="338">
        <v>43634</v>
      </c>
      <c r="M391" s="632"/>
      <c r="N391" s="55" t="s">
        <v>8365</v>
      </c>
      <c r="O391" s="48" t="s">
        <v>307</v>
      </c>
      <c r="P391" s="48" t="s">
        <v>308</v>
      </c>
      <c r="Q391" s="47">
        <v>43596</v>
      </c>
      <c r="R391" s="47">
        <v>43625</v>
      </c>
      <c r="S391" s="48">
        <f ca="1" t="shared" si="3"/>
        <v>279</v>
      </c>
      <c r="T391" s="52" t="s">
        <v>47</v>
      </c>
      <c r="U391" s="433" t="s">
        <v>1063</v>
      </c>
      <c r="V391" s="1216"/>
      <c r="W391" s="1216"/>
      <c r="X391" s="1216"/>
      <c r="Y391" s="1216"/>
      <c r="Z391" s="1216"/>
      <c r="AA391" s="1216"/>
    </row>
    <row r="392" s="14" customFormat="1" ht="23.1" customHeight="1" spans="1:27">
      <c r="A392" s="494">
        <v>7</v>
      </c>
      <c r="B392" s="1224" t="s">
        <v>39</v>
      </c>
      <c r="C392" s="311" t="s">
        <v>499</v>
      </c>
      <c r="D392" s="55" t="s">
        <v>477</v>
      </c>
      <c r="E392" s="1228">
        <v>218800</v>
      </c>
      <c r="F392" s="55" t="s">
        <v>8366</v>
      </c>
      <c r="G392" s="171">
        <v>43580</v>
      </c>
      <c r="H392" s="1074">
        <v>43585</v>
      </c>
      <c r="I392" s="48">
        <f ca="1" t="shared" si="4"/>
        <v>319</v>
      </c>
      <c r="J392" s="959" t="s">
        <v>78</v>
      </c>
      <c r="K392" s="52"/>
      <c r="L392" s="292">
        <v>43581</v>
      </c>
      <c r="M392" s="52"/>
      <c r="N392" s="1242" t="s">
        <v>8367</v>
      </c>
      <c r="O392" s="1242" t="s">
        <v>3235</v>
      </c>
      <c r="P392" s="1243" t="s">
        <v>14</v>
      </c>
      <c r="Q392" s="44">
        <v>43611</v>
      </c>
      <c r="R392" s="44">
        <v>43611</v>
      </c>
      <c r="S392" s="48">
        <f ca="1" t="shared" si="3"/>
        <v>293</v>
      </c>
      <c r="T392" s="1247" t="s">
        <v>47</v>
      </c>
      <c r="U392" s="433" t="s">
        <v>5708</v>
      </c>
      <c r="V392" s="1257" t="s">
        <v>2744</v>
      </c>
      <c r="W392" s="1216"/>
      <c r="X392" s="1216"/>
      <c r="Y392" s="1216"/>
      <c r="Z392" s="1216"/>
      <c r="AA392" s="1216"/>
    </row>
    <row r="393" s="14" customFormat="1" ht="23.1" customHeight="1" spans="1:27">
      <c r="A393" s="494">
        <v>7</v>
      </c>
      <c r="B393" s="1224" t="s">
        <v>39</v>
      </c>
      <c r="C393" s="311" t="s">
        <v>499</v>
      </c>
      <c r="D393" s="55" t="s">
        <v>477</v>
      </c>
      <c r="E393" s="1384">
        <v>221800</v>
      </c>
      <c r="F393" s="1227" t="s">
        <v>8368</v>
      </c>
      <c r="G393" s="171">
        <v>43614</v>
      </c>
      <c r="H393" s="171">
        <v>43620</v>
      </c>
      <c r="I393" s="48">
        <f ca="1" t="shared" si="4"/>
        <v>284</v>
      </c>
      <c r="J393" s="959" t="s">
        <v>78</v>
      </c>
      <c r="K393" s="52"/>
      <c r="L393" s="292">
        <v>43636</v>
      </c>
      <c r="M393" s="48"/>
      <c r="N393" s="1242" t="s">
        <v>8369</v>
      </c>
      <c r="O393" s="1246" t="s">
        <v>80</v>
      </c>
      <c r="P393" s="1243" t="s">
        <v>46</v>
      </c>
      <c r="Q393" s="44">
        <v>43625</v>
      </c>
      <c r="R393" s="44">
        <v>43626</v>
      </c>
      <c r="S393" s="48">
        <f ca="1" t="shared" si="3"/>
        <v>278</v>
      </c>
      <c r="T393" s="1295" t="s">
        <v>47</v>
      </c>
      <c r="U393" s="459" t="s">
        <v>7055</v>
      </c>
      <c r="V393" s="1216"/>
      <c r="W393" s="1216"/>
      <c r="X393" s="1216"/>
      <c r="Y393" s="1216"/>
      <c r="Z393" s="1216"/>
      <c r="AA393" s="1216"/>
    </row>
    <row r="394" s="14" customFormat="1" ht="21" customHeight="1" spans="1:28">
      <c r="A394" s="494">
        <v>3</v>
      </c>
      <c r="B394" s="1224" t="s">
        <v>39</v>
      </c>
      <c r="C394" s="43" t="s">
        <v>8323</v>
      </c>
      <c r="D394" s="48" t="s">
        <v>462</v>
      </c>
      <c r="E394" s="1383">
        <v>194600</v>
      </c>
      <c r="F394" s="1227" t="s">
        <v>8370</v>
      </c>
      <c r="G394" s="1227">
        <v>43609</v>
      </c>
      <c r="H394" s="171">
        <v>43616</v>
      </c>
      <c r="I394" s="48">
        <f ca="1" t="shared" ref="I394:I436" si="5">TODAY()-H394</f>
        <v>288</v>
      </c>
      <c r="J394" s="694" t="s">
        <v>78</v>
      </c>
      <c r="K394" s="642"/>
      <c r="L394" s="338">
        <v>43639</v>
      </c>
      <c r="M394" s="292"/>
      <c r="N394" s="327" t="s">
        <v>5848</v>
      </c>
      <c r="O394" s="581" t="s">
        <v>45</v>
      </c>
      <c r="P394" s="52" t="s">
        <v>59</v>
      </c>
      <c r="Q394" s="121">
        <v>43625</v>
      </c>
      <c r="R394" s="121">
        <v>43625</v>
      </c>
      <c r="S394" s="48">
        <f ca="1" t="shared" ref="S394:S436" si="6">TODAY()-R394</f>
        <v>279</v>
      </c>
      <c r="T394" s="52" t="s">
        <v>47</v>
      </c>
      <c r="U394" s="433" t="s">
        <v>3916</v>
      </c>
      <c r="V394" s="1216"/>
      <c r="W394" s="1216"/>
      <c r="X394" s="1216"/>
      <c r="Y394" s="1216"/>
      <c r="Z394" s="1216"/>
      <c r="AA394" s="1216"/>
      <c r="AB394" s="1216"/>
    </row>
    <row r="395" s="14" customFormat="1" ht="21" customHeight="1" spans="1:28">
      <c r="A395" s="494">
        <v>2</v>
      </c>
      <c r="B395" s="1224" t="s">
        <v>39</v>
      </c>
      <c r="C395" s="43" t="s">
        <v>8323</v>
      </c>
      <c r="D395" s="48" t="s">
        <v>462</v>
      </c>
      <c r="E395" s="1228">
        <v>194600</v>
      </c>
      <c r="F395" s="1227" t="s">
        <v>8371</v>
      </c>
      <c r="G395" s="1227">
        <v>43605</v>
      </c>
      <c r="H395" s="171">
        <v>43609</v>
      </c>
      <c r="I395" s="48">
        <f ca="1" t="shared" si="5"/>
        <v>295</v>
      </c>
      <c r="J395" s="694" t="s">
        <v>78</v>
      </c>
      <c r="K395" s="642"/>
      <c r="L395" s="338">
        <v>43639</v>
      </c>
      <c r="M395" s="292" t="s">
        <v>52</v>
      </c>
      <c r="N395" s="327" t="s">
        <v>8372</v>
      </c>
      <c r="O395" s="581" t="s">
        <v>114</v>
      </c>
      <c r="P395" s="52" t="s">
        <v>89</v>
      </c>
      <c r="Q395" s="121">
        <v>43623</v>
      </c>
      <c r="R395" s="121">
        <v>43624</v>
      </c>
      <c r="S395" s="48">
        <f ca="1" t="shared" si="6"/>
        <v>280</v>
      </c>
      <c r="T395" s="52" t="s">
        <v>47</v>
      </c>
      <c r="U395" s="433" t="s">
        <v>8373</v>
      </c>
      <c r="V395" s="1216"/>
      <c r="W395" s="1216"/>
      <c r="X395" s="1216"/>
      <c r="Y395" s="1216"/>
      <c r="Z395" s="1216"/>
      <c r="AA395" s="1216"/>
      <c r="AB395" s="1216"/>
    </row>
    <row r="396" s="14" customFormat="1" ht="23.1" customHeight="1" spans="1:27">
      <c r="A396" s="494">
        <v>7</v>
      </c>
      <c r="B396" s="1224" t="s">
        <v>39</v>
      </c>
      <c r="C396" s="311" t="s">
        <v>499</v>
      </c>
      <c r="D396" s="43" t="s">
        <v>477</v>
      </c>
      <c r="E396" s="1384">
        <v>221800</v>
      </c>
      <c r="F396" s="1230" t="s">
        <v>8374</v>
      </c>
      <c r="G396" s="121">
        <v>43628</v>
      </c>
      <c r="H396" s="121">
        <v>43635</v>
      </c>
      <c r="I396" s="48">
        <f ca="1" t="shared" si="5"/>
        <v>269</v>
      </c>
      <c r="J396" s="959" t="s">
        <v>78</v>
      </c>
      <c r="K396" s="52"/>
      <c r="L396" s="338">
        <v>43639</v>
      </c>
      <c r="M396" s="48"/>
      <c r="N396" s="1242" t="s">
        <v>8375</v>
      </c>
      <c r="O396" s="1246" t="s">
        <v>225</v>
      </c>
      <c r="P396" s="1243" t="s">
        <v>84</v>
      </c>
      <c r="Q396" s="44">
        <v>43624</v>
      </c>
      <c r="R396" s="44">
        <v>43628</v>
      </c>
      <c r="S396" s="48">
        <f ca="1" t="shared" si="6"/>
        <v>276</v>
      </c>
      <c r="T396" s="1295" t="s">
        <v>106</v>
      </c>
      <c r="U396" s="459" t="s">
        <v>8376</v>
      </c>
      <c r="V396" s="1216"/>
      <c r="W396" s="1216"/>
      <c r="X396" s="1216"/>
      <c r="Y396" s="1216"/>
      <c r="Z396" s="1216"/>
      <c r="AA396" s="1216"/>
    </row>
    <row r="397" s="14" customFormat="1" ht="23.1" customHeight="1" spans="1:27">
      <c r="A397" s="494">
        <v>12</v>
      </c>
      <c r="B397" s="1224" t="s">
        <v>39</v>
      </c>
      <c r="C397" s="311" t="s">
        <v>499</v>
      </c>
      <c r="D397" s="55" t="s">
        <v>500</v>
      </c>
      <c r="E397" s="1383">
        <v>218800</v>
      </c>
      <c r="F397" s="1227" t="s">
        <v>8377</v>
      </c>
      <c r="G397" s="1227">
        <v>43622</v>
      </c>
      <c r="H397" s="171">
        <v>43628</v>
      </c>
      <c r="I397" s="48">
        <f ca="1" t="shared" si="5"/>
        <v>276</v>
      </c>
      <c r="J397" s="694" t="s">
        <v>78</v>
      </c>
      <c r="K397" s="52"/>
      <c r="L397" s="338">
        <v>43639</v>
      </c>
      <c r="M397" s="632"/>
      <c r="N397" s="1242" t="s">
        <v>8378</v>
      </c>
      <c r="O397" s="1246" t="s">
        <v>192</v>
      </c>
      <c r="P397" s="1243" t="s">
        <v>84</v>
      </c>
      <c r="Q397" s="44">
        <v>43624</v>
      </c>
      <c r="R397" s="44">
        <v>43628</v>
      </c>
      <c r="S397" s="48">
        <f ca="1" t="shared" si="6"/>
        <v>276</v>
      </c>
      <c r="T397" s="1247" t="s">
        <v>47</v>
      </c>
      <c r="U397" s="1057" t="s">
        <v>8379</v>
      </c>
      <c r="V397" s="1216"/>
      <c r="W397" s="1216"/>
      <c r="X397" s="1216"/>
      <c r="Y397" s="1216"/>
      <c r="Z397" s="1216"/>
      <c r="AA397" s="1216"/>
    </row>
    <row r="398" s="14" customFormat="1" ht="21" customHeight="1" spans="1:28">
      <c r="A398" s="494">
        <v>4</v>
      </c>
      <c r="B398" s="1224" t="s">
        <v>39</v>
      </c>
      <c r="C398" s="43" t="s">
        <v>8323</v>
      </c>
      <c r="D398" s="48" t="s">
        <v>462</v>
      </c>
      <c r="E398" s="1383">
        <v>194600</v>
      </c>
      <c r="F398" s="1227" t="s">
        <v>8380</v>
      </c>
      <c r="G398" s="1227">
        <v>43614</v>
      </c>
      <c r="H398" s="171">
        <v>43620</v>
      </c>
      <c r="I398" s="48">
        <f ca="1" t="shared" si="5"/>
        <v>284</v>
      </c>
      <c r="J398" s="694" t="s">
        <v>78</v>
      </c>
      <c r="K398" s="642"/>
      <c r="L398" s="338">
        <v>43639</v>
      </c>
      <c r="M398" s="292"/>
      <c r="N398" s="327" t="s">
        <v>8381</v>
      </c>
      <c r="O398" s="581" t="s">
        <v>17</v>
      </c>
      <c r="P398" s="52" t="s">
        <v>46</v>
      </c>
      <c r="Q398" s="121">
        <v>43624</v>
      </c>
      <c r="R398" s="121">
        <v>43626</v>
      </c>
      <c r="S398" s="48">
        <f ca="1" t="shared" si="6"/>
        <v>278</v>
      </c>
      <c r="T398" s="52" t="s">
        <v>47</v>
      </c>
      <c r="U398" s="433" t="s">
        <v>8382</v>
      </c>
      <c r="V398" s="1216"/>
      <c r="W398" s="1216"/>
      <c r="X398" s="1216"/>
      <c r="Y398" s="1216"/>
      <c r="Z398" s="1216"/>
      <c r="AA398" s="1216"/>
      <c r="AB398" s="1216"/>
    </row>
    <row r="399" s="14" customFormat="1" ht="23.1" customHeight="1" spans="1:27">
      <c r="A399" s="494">
        <v>7</v>
      </c>
      <c r="B399" s="1224" t="s">
        <v>39</v>
      </c>
      <c r="C399" s="311" t="s">
        <v>499</v>
      </c>
      <c r="D399" s="55" t="s">
        <v>500</v>
      </c>
      <c r="E399" s="1383">
        <v>218800</v>
      </c>
      <c r="F399" s="1227" t="s">
        <v>8383</v>
      </c>
      <c r="G399" s="171">
        <v>43614</v>
      </c>
      <c r="H399" s="171">
        <v>43620</v>
      </c>
      <c r="I399" s="48">
        <f ca="1" t="shared" si="5"/>
        <v>284</v>
      </c>
      <c r="J399" s="959" t="s">
        <v>78</v>
      </c>
      <c r="K399" s="52"/>
      <c r="L399" s="338">
        <v>43639</v>
      </c>
      <c r="M399" s="632"/>
      <c r="N399" s="1242" t="s">
        <v>8384</v>
      </c>
      <c r="O399" s="1242" t="s">
        <v>2440</v>
      </c>
      <c r="P399" s="1243" t="s">
        <v>744</v>
      </c>
      <c r="Q399" s="44">
        <v>43623</v>
      </c>
      <c r="R399" s="44">
        <v>43623</v>
      </c>
      <c r="S399" s="48">
        <f ca="1" t="shared" si="6"/>
        <v>281</v>
      </c>
      <c r="T399" s="1247" t="s">
        <v>47</v>
      </c>
      <c r="U399" s="1057" t="s">
        <v>8385</v>
      </c>
      <c r="V399" s="1216"/>
      <c r="W399" s="1216"/>
      <c r="X399" s="1216"/>
      <c r="Y399" s="1216"/>
      <c r="Z399" s="1216"/>
      <c r="AA399" s="1216"/>
    </row>
    <row r="400" s="14" customFormat="1" ht="21" customHeight="1" spans="1:28">
      <c r="A400" s="494">
        <v>1</v>
      </c>
      <c r="B400" s="1224" t="s">
        <v>39</v>
      </c>
      <c r="C400" s="43" t="s">
        <v>8323</v>
      </c>
      <c r="D400" s="48" t="s">
        <v>462</v>
      </c>
      <c r="E400" s="1228">
        <v>194600</v>
      </c>
      <c r="F400" s="1227" t="s">
        <v>8386</v>
      </c>
      <c r="G400" s="1227">
        <v>43602</v>
      </c>
      <c r="H400" s="171">
        <v>43609</v>
      </c>
      <c r="I400" s="48">
        <f ca="1" t="shared" si="5"/>
        <v>295</v>
      </c>
      <c r="J400" s="694" t="s">
        <v>78</v>
      </c>
      <c r="K400" s="642" t="s">
        <v>8387</v>
      </c>
      <c r="L400" s="338">
        <v>43675</v>
      </c>
      <c r="M400" s="292"/>
      <c r="N400" s="581" t="s">
        <v>2749</v>
      </c>
      <c r="O400" s="581" t="s">
        <v>80</v>
      </c>
      <c r="P400" s="52" t="s">
        <v>46</v>
      </c>
      <c r="Q400" s="121">
        <v>43640</v>
      </c>
      <c r="R400" s="121">
        <v>43640</v>
      </c>
      <c r="S400" s="48">
        <f ca="1" t="shared" si="6"/>
        <v>264</v>
      </c>
      <c r="T400" s="52" t="s">
        <v>106</v>
      </c>
      <c r="U400" s="433" t="s">
        <v>8388</v>
      </c>
      <c r="V400" s="1216"/>
      <c r="W400" s="1216"/>
      <c r="X400" s="1216"/>
      <c r="Y400" s="1216"/>
      <c r="Z400" s="1216"/>
      <c r="AA400" s="1216"/>
      <c r="AB400" s="1216"/>
    </row>
    <row r="401" s="14" customFormat="1" ht="21" customHeight="1" spans="1:28">
      <c r="A401" s="494">
        <v>2</v>
      </c>
      <c r="B401" s="1224" t="s">
        <v>39</v>
      </c>
      <c r="C401" s="43" t="s">
        <v>8323</v>
      </c>
      <c r="D401" s="52" t="s">
        <v>7979</v>
      </c>
      <c r="E401" s="1385">
        <v>194600</v>
      </c>
      <c r="F401" s="1230" t="s">
        <v>8389</v>
      </c>
      <c r="G401" s="1230">
        <v>43615</v>
      </c>
      <c r="H401" s="121">
        <v>43620</v>
      </c>
      <c r="I401" s="52">
        <f ca="1" t="shared" si="5"/>
        <v>284</v>
      </c>
      <c r="J401" s="694" t="s">
        <v>78</v>
      </c>
      <c r="K401" s="642"/>
      <c r="L401" s="338">
        <v>43675</v>
      </c>
      <c r="M401" s="292"/>
      <c r="N401" s="327" t="s">
        <v>8390</v>
      </c>
      <c r="O401" s="581" t="s">
        <v>8391</v>
      </c>
      <c r="P401" s="52" t="s">
        <v>744</v>
      </c>
      <c r="Q401" s="121">
        <v>43634</v>
      </c>
      <c r="R401" s="121">
        <v>43640</v>
      </c>
      <c r="S401" s="48">
        <f ca="1" t="shared" si="6"/>
        <v>264</v>
      </c>
      <c r="T401" s="52" t="s">
        <v>106</v>
      </c>
      <c r="U401" s="433" t="s">
        <v>8392</v>
      </c>
      <c r="V401" s="1216"/>
      <c r="W401" s="1216"/>
      <c r="X401" s="1216"/>
      <c r="Y401" s="1216"/>
      <c r="Z401" s="1216"/>
      <c r="AA401" s="1216"/>
      <c r="AB401" s="1216"/>
    </row>
    <row r="402" s="14" customFormat="1" ht="23.1" customHeight="1" spans="1:27">
      <c r="A402" s="494">
        <v>6</v>
      </c>
      <c r="B402" s="1224" t="s">
        <v>39</v>
      </c>
      <c r="C402" s="311" t="s">
        <v>513</v>
      </c>
      <c r="D402" s="55" t="s">
        <v>8393</v>
      </c>
      <c r="E402" s="1383">
        <v>232700</v>
      </c>
      <c r="F402" s="1227" t="s">
        <v>8394</v>
      </c>
      <c r="G402" s="171">
        <v>43624</v>
      </c>
      <c r="H402" s="171">
        <v>43628</v>
      </c>
      <c r="I402" s="48">
        <f ca="1" t="shared" si="5"/>
        <v>276</v>
      </c>
      <c r="J402" s="959" t="s">
        <v>78</v>
      </c>
      <c r="K402" s="52"/>
      <c r="L402" s="338">
        <v>43675</v>
      </c>
      <c r="M402" s="632"/>
      <c r="N402" s="55" t="s">
        <v>8395</v>
      </c>
      <c r="O402" s="48" t="s">
        <v>853</v>
      </c>
      <c r="P402" s="48" t="s">
        <v>744</v>
      </c>
      <c r="Q402" s="47">
        <v>43631</v>
      </c>
      <c r="R402" s="47">
        <v>43631</v>
      </c>
      <c r="S402" s="48">
        <f ca="1" t="shared" si="6"/>
        <v>273</v>
      </c>
      <c r="T402" s="52" t="s">
        <v>106</v>
      </c>
      <c r="U402" s="1057" t="s">
        <v>5240</v>
      </c>
      <c r="V402" s="1216"/>
      <c r="W402" s="1216"/>
      <c r="X402" s="1216"/>
      <c r="Y402" s="1216"/>
      <c r="Z402" s="1216"/>
      <c r="AA402" s="1216"/>
    </row>
    <row r="403" s="14" customFormat="1" ht="23.1" customHeight="1" spans="1:27">
      <c r="A403" s="494">
        <v>6</v>
      </c>
      <c r="B403" s="1224" t="s">
        <v>39</v>
      </c>
      <c r="C403" s="198" t="s">
        <v>8396</v>
      </c>
      <c r="D403" s="55" t="s">
        <v>480</v>
      </c>
      <c r="E403" s="1228">
        <v>232700</v>
      </c>
      <c r="F403" s="1227" t="s">
        <v>8397</v>
      </c>
      <c r="G403" s="171">
        <v>43643</v>
      </c>
      <c r="H403" s="171">
        <v>43658</v>
      </c>
      <c r="I403" s="48">
        <f ca="1" t="shared" si="5"/>
        <v>246</v>
      </c>
      <c r="J403" s="959" t="s">
        <v>78</v>
      </c>
      <c r="K403" s="52"/>
      <c r="L403" s="338">
        <v>43663</v>
      </c>
      <c r="M403" s="632"/>
      <c r="N403" s="1391" t="s">
        <v>8398</v>
      </c>
      <c r="O403" s="1115" t="s">
        <v>105</v>
      </c>
      <c r="P403" s="1243" t="s">
        <v>46</v>
      </c>
      <c r="Q403" s="44">
        <v>43631</v>
      </c>
      <c r="R403" s="44">
        <v>43649</v>
      </c>
      <c r="S403" s="48">
        <f ca="1" t="shared" si="6"/>
        <v>255</v>
      </c>
      <c r="T403" s="1247" t="s">
        <v>106</v>
      </c>
      <c r="U403" s="1057" t="s">
        <v>2844</v>
      </c>
      <c r="V403" s="1216"/>
      <c r="W403" s="1216"/>
      <c r="X403" s="1216"/>
      <c r="Y403" s="1216"/>
      <c r="Z403" s="1216"/>
      <c r="AA403" s="1216"/>
    </row>
    <row r="404" s="14" customFormat="1" ht="21" customHeight="1" spans="1:28">
      <c r="A404" s="494">
        <v>1</v>
      </c>
      <c r="B404" s="1224" t="s">
        <v>39</v>
      </c>
      <c r="C404" s="43" t="s">
        <v>8323</v>
      </c>
      <c r="D404" s="52" t="s">
        <v>462</v>
      </c>
      <c r="E404" s="1385">
        <v>194600</v>
      </c>
      <c r="F404" s="1230" t="s">
        <v>8399</v>
      </c>
      <c r="G404" s="1230">
        <v>43622</v>
      </c>
      <c r="H404" s="121">
        <v>43627</v>
      </c>
      <c r="I404" s="52">
        <f ca="1" t="shared" si="5"/>
        <v>277</v>
      </c>
      <c r="J404" s="694" t="s">
        <v>78</v>
      </c>
      <c r="K404" s="642"/>
      <c r="L404" s="338">
        <v>43663</v>
      </c>
      <c r="M404" s="292"/>
      <c r="N404" s="1277" t="s">
        <v>8400</v>
      </c>
      <c r="O404" s="1248" t="s">
        <v>105</v>
      </c>
      <c r="P404" s="1249" t="s">
        <v>46</v>
      </c>
      <c r="Q404" s="121">
        <v>43584</v>
      </c>
      <c r="R404" s="121">
        <v>43640</v>
      </c>
      <c r="S404" s="48">
        <f ca="1" t="shared" si="6"/>
        <v>264</v>
      </c>
      <c r="T404" s="52" t="s">
        <v>47</v>
      </c>
      <c r="U404" s="433" t="s">
        <v>2844</v>
      </c>
      <c r="V404" s="1216"/>
      <c r="W404" s="1216"/>
      <c r="X404" s="1216"/>
      <c r="Y404" s="1216"/>
      <c r="Z404" s="1216"/>
      <c r="AA404" s="1216"/>
      <c r="AB404" s="1216"/>
    </row>
    <row r="405" s="14" customFormat="1" ht="23.1" customHeight="1" spans="1:27">
      <c r="A405" s="1225">
        <v>16</v>
      </c>
      <c r="B405" s="1224" t="s">
        <v>39</v>
      </c>
      <c r="C405" s="198" t="s">
        <v>8006</v>
      </c>
      <c r="D405" s="55" t="s">
        <v>467</v>
      </c>
      <c r="E405" s="1383">
        <v>250900</v>
      </c>
      <c r="F405" s="1227" t="s">
        <v>8401</v>
      </c>
      <c r="G405" s="171">
        <v>43593</v>
      </c>
      <c r="H405" s="1074">
        <v>43599</v>
      </c>
      <c r="I405" s="48">
        <f ca="1" t="shared" si="5"/>
        <v>305</v>
      </c>
      <c r="J405" s="959" t="s">
        <v>78</v>
      </c>
      <c r="K405" s="52" t="s">
        <v>417</v>
      </c>
      <c r="L405" s="338">
        <v>43669</v>
      </c>
      <c r="M405" s="632" t="s">
        <v>52</v>
      </c>
      <c r="N405" s="1391" t="s">
        <v>8402</v>
      </c>
      <c r="O405" s="1115" t="s">
        <v>2396</v>
      </c>
      <c r="P405" s="1243" t="s">
        <v>744</v>
      </c>
      <c r="Q405" s="44">
        <v>43659</v>
      </c>
      <c r="R405" s="44">
        <v>43659</v>
      </c>
      <c r="S405" s="48">
        <f ca="1" t="shared" si="6"/>
        <v>245</v>
      </c>
      <c r="U405" s="433" t="s">
        <v>8403</v>
      </c>
      <c r="V405" s="1216"/>
      <c r="W405" s="1216"/>
      <c r="X405" s="1216"/>
      <c r="Y405" s="1216"/>
      <c r="Z405" s="1216"/>
      <c r="AA405" s="1216"/>
    </row>
    <row r="406" s="23" customFormat="1" ht="23.1" customHeight="1" spans="1:27">
      <c r="A406" s="1225">
        <v>1</v>
      </c>
      <c r="B406" s="1224" t="s">
        <v>39</v>
      </c>
      <c r="C406" s="311" t="s">
        <v>488</v>
      </c>
      <c r="D406" s="1263" t="s">
        <v>462</v>
      </c>
      <c r="E406" s="1383">
        <v>194600</v>
      </c>
      <c r="F406" s="1227" t="s">
        <v>8404</v>
      </c>
      <c r="G406" s="171">
        <v>43669</v>
      </c>
      <c r="H406" s="171">
        <v>43673</v>
      </c>
      <c r="I406" s="48">
        <f ca="1" t="shared" si="5"/>
        <v>231</v>
      </c>
      <c r="J406" s="959" t="s">
        <v>78</v>
      </c>
      <c r="K406" s="371"/>
      <c r="L406" s="1392">
        <v>43675</v>
      </c>
      <c r="M406" s="1276"/>
      <c r="N406" s="1295" t="s">
        <v>8405</v>
      </c>
      <c r="O406" s="1246" t="s">
        <v>225</v>
      </c>
      <c r="P406" s="1243" t="s">
        <v>84</v>
      </c>
      <c r="Q406" s="1254">
        <v>43645</v>
      </c>
      <c r="R406" s="1255">
        <v>43670</v>
      </c>
      <c r="S406" s="48">
        <f ca="1" t="shared" si="6"/>
        <v>234</v>
      </c>
      <c r="T406" s="1396" t="s">
        <v>47</v>
      </c>
      <c r="U406" s="1258" t="s">
        <v>8406</v>
      </c>
      <c r="V406" s="1257" t="s">
        <v>2889</v>
      </c>
      <c r="W406" s="1304"/>
      <c r="X406" s="1304"/>
      <c r="Y406" s="1304"/>
      <c r="Z406" s="1304"/>
      <c r="AA406" s="1304"/>
    </row>
    <row r="407" s="23" customFormat="1" ht="23.1" customHeight="1" spans="1:27">
      <c r="A407" s="1225">
        <v>1</v>
      </c>
      <c r="B407" s="1224" t="s">
        <v>39</v>
      </c>
      <c r="C407" s="311" t="s">
        <v>488</v>
      </c>
      <c r="D407" s="1263" t="s">
        <v>462</v>
      </c>
      <c r="E407" s="1383">
        <v>194600</v>
      </c>
      <c r="F407" s="1227" t="s">
        <v>8407</v>
      </c>
      <c r="G407" s="171">
        <v>43669</v>
      </c>
      <c r="H407" s="171">
        <v>43673</v>
      </c>
      <c r="I407" s="48">
        <f ca="1" t="shared" si="5"/>
        <v>231</v>
      </c>
      <c r="J407" s="959" t="s">
        <v>78</v>
      </c>
      <c r="K407" s="371"/>
      <c r="L407" s="1392">
        <v>43675</v>
      </c>
      <c r="M407" s="1276"/>
      <c r="N407" s="1263" t="s">
        <v>8408</v>
      </c>
      <c r="O407" s="1263" t="s">
        <v>12</v>
      </c>
      <c r="P407" s="1263" t="s">
        <v>59</v>
      </c>
      <c r="Q407" s="1254">
        <v>43677</v>
      </c>
      <c r="R407" s="1255">
        <v>43678</v>
      </c>
      <c r="S407" s="48">
        <f ca="1" t="shared" si="6"/>
        <v>226</v>
      </c>
      <c r="T407" s="1396" t="s">
        <v>106</v>
      </c>
      <c r="U407" s="1258" t="s">
        <v>1153</v>
      </c>
      <c r="V407" s="1257" t="s">
        <v>2889</v>
      </c>
      <c r="W407" s="1304"/>
      <c r="X407" s="1304"/>
      <c r="Y407" s="1304"/>
      <c r="Z407" s="1304"/>
      <c r="AA407" s="1304"/>
    </row>
    <row r="408" s="14" customFormat="1" ht="23.1" customHeight="1" spans="1:27">
      <c r="A408" s="1225">
        <v>7</v>
      </c>
      <c r="B408" s="1224" t="s">
        <v>39</v>
      </c>
      <c r="C408" s="311" t="s">
        <v>499</v>
      </c>
      <c r="D408" s="55" t="s">
        <v>477</v>
      </c>
      <c r="E408" s="1228">
        <v>218800</v>
      </c>
      <c r="F408" s="1227" t="s">
        <v>8409</v>
      </c>
      <c r="G408" s="171">
        <v>43661</v>
      </c>
      <c r="H408" s="171">
        <v>43669</v>
      </c>
      <c r="I408" s="48">
        <f ca="1" t="shared" si="5"/>
        <v>235</v>
      </c>
      <c r="J408" s="959" t="s">
        <v>78</v>
      </c>
      <c r="K408" s="52"/>
      <c r="L408" s="338">
        <v>43691</v>
      </c>
      <c r="M408" s="632"/>
      <c r="N408" s="1391" t="s">
        <v>8410</v>
      </c>
      <c r="O408" s="1115" t="s">
        <v>12</v>
      </c>
      <c r="P408" s="1243" t="s">
        <v>59</v>
      </c>
      <c r="Q408" s="44">
        <v>43683</v>
      </c>
      <c r="R408" s="44">
        <v>43683</v>
      </c>
      <c r="S408" s="48">
        <f ca="1" t="shared" si="6"/>
        <v>221</v>
      </c>
      <c r="T408" s="1247" t="s">
        <v>47</v>
      </c>
      <c r="U408" s="1057" t="s">
        <v>1160</v>
      </c>
      <c r="V408" s="1216"/>
      <c r="W408" s="1216"/>
      <c r="X408" s="1216"/>
      <c r="Y408" s="1216"/>
      <c r="Z408" s="1216"/>
      <c r="AA408" s="1216"/>
    </row>
    <row r="409" s="14" customFormat="1" ht="23.1" customHeight="1" spans="1:27">
      <c r="A409" s="1225">
        <v>17</v>
      </c>
      <c r="B409" s="1224" t="s">
        <v>39</v>
      </c>
      <c r="C409" s="198" t="s">
        <v>513</v>
      </c>
      <c r="D409" s="55" t="s">
        <v>753</v>
      </c>
      <c r="E409" s="1383">
        <v>232700</v>
      </c>
      <c r="F409" s="1227" t="s">
        <v>8411</v>
      </c>
      <c r="G409" s="171">
        <v>43669</v>
      </c>
      <c r="H409" s="171">
        <v>43675</v>
      </c>
      <c r="I409" s="48">
        <f ca="1" t="shared" si="5"/>
        <v>229</v>
      </c>
      <c r="J409" s="959" t="s">
        <v>78</v>
      </c>
      <c r="K409" s="52"/>
      <c r="L409" s="338">
        <v>43676</v>
      </c>
      <c r="M409" s="632"/>
      <c r="N409" s="1391" t="s">
        <v>8412</v>
      </c>
      <c r="O409" s="1115" t="s">
        <v>2246</v>
      </c>
      <c r="P409" s="1243" t="s">
        <v>744</v>
      </c>
      <c r="Q409" s="44">
        <v>43673</v>
      </c>
      <c r="R409" s="44">
        <v>43673</v>
      </c>
      <c r="S409" s="48">
        <f ca="1" t="shared" si="6"/>
        <v>231</v>
      </c>
      <c r="T409" s="1247" t="s">
        <v>47</v>
      </c>
      <c r="U409" s="1057" t="s">
        <v>8413</v>
      </c>
      <c r="V409" s="1257" t="s">
        <v>2900</v>
      </c>
      <c r="W409" s="1216"/>
      <c r="X409" s="1216"/>
      <c r="Y409" s="1216"/>
      <c r="Z409" s="1216"/>
      <c r="AA409" s="1216"/>
    </row>
    <row r="410" s="14" customFormat="1" ht="23.1" customHeight="1" spans="1:27">
      <c r="A410" s="1225">
        <v>18</v>
      </c>
      <c r="B410" s="1224" t="s">
        <v>39</v>
      </c>
      <c r="C410" s="311" t="s">
        <v>8414</v>
      </c>
      <c r="D410" s="55" t="s">
        <v>480</v>
      </c>
      <c r="E410" s="1383">
        <v>250900</v>
      </c>
      <c r="F410" s="1227" t="s">
        <v>8415</v>
      </c>
      <c r="G410" s="171">
        <v>43622</v>
      </c>
      <c r="H410" s="171">
        <v>43628</v>
      </c>
      <c r="I410" s="48">
        <f ca="1" t="shared" si="5"/>
        <v>276</v>
      </c>
      <c r="J410" s="959" t="s">
        <v>78</v>
      </c>
      <c r="K410" s="52"/>
      <c r="L410" s="338">
        <v>43705</v>
      </c>
      <c r="M410" s="292" t="s">
        <v>52</v>
      </c>
      <c r="N410" s="1391" t="s">
        <v>8416</v>
      </c>
      <c r="O410" s="1115" t="s">
        <v>2440</v>
      </c>
      <c r="P410" s="48" t="s">
        <v>744</v>
      </c>
      <c r="Q410" s="47">
        <v>43687</v>
      </c>
      <c r="R410" s="47">
        <v>43687</v>
      </c>
      <c r="S410" s="48">
        <f ca="1" t="shared" si="6"/>
        <v>217</v>
      </c>
      <c r="T410" s="52" t="s">
        <v>47</v>
      </c>
      <c r="U410" s="1057"/>
      <c r="V410" s="1216"/>
      <c r="W410" s="1216"/>
      <c r="X410" s="1216"/>
      <c r="Y410" s="1216"/>
      <c r="Z410" s="1216"/>
      <c r="AA410" s="1216"/>
    </row>
    <row r="411" s="23" customFormat="1" ht="23.1" customHeight="1" spans="1:27">
      <c r="A411" s="1225">
        <v>3</v>
      </c>
      <c r="B411" s="1224" t="s">
        <v>39</v>
      </c>
      <c r="C411" s="311" t="s">
        <v>488</v>
      </c>
      <c r="D411" s="1263" t="s">
        <v>462</v>
      </c>
      <c r="E411" s="1383">
        <v>194600</v>
      </c>
      <c r="F411" s="1227" t="s">
        <v>8417</v>
      </c>
      <c r="G411" s="171">
        <v>43690</v>
      </c>
      <c r="H411" s="171">
        <v>43696</v>
      </c>
      <c r="I411" s="48">
        <f ca="1" t="shared" si="5"/>
        <v>208</v>
      </c>
      <c r="J411" s="959" t="s">
        <v>78</v>
      </c>
      <c r="K411" s="371"/>
      <c r="L411" s="1392">
        <v>43702</v>
      </c>
      <c r="M411" s="1276"/>
      <c r="N411" s="1295" t="s">
        <v>8418</v>
      </c>
      <c r="O411" s="1246" t="s">
        <v>45</v>
      </c>
      <c r="P411" s="1243" t="s">
        <v>46</v>
      </c>
      <c r="Q411" s="1254">
        <v>43680</v>
      </c>
      <c r="R411" s="1255">
        <v>43690</v>
      </c>
      <c r="S411" s="48">
        <f ca="1" t="shared" si="6"/>
        <v>214</v>
      </c>
      <c r="T411" s="1396" t="s">
        <v>106</v>
      </c>
      <c r="U411" s="1258" t="s">
        <v>2960</v>
      </c>
      <c r="V411" s="1257"/>
      <c r="W411" s="1304"/>
      <c r="X411" s="1304"/>
      <c r="Y411" s="1304"/>
      <c r="Z411" s="1304"/>
      <c r="AA411" s="1304"/>
    </row>
    <row r="412" s="23" customFormat="1" ht="23.1" customHeight="1" spans="1:27">
      <c r="A412" s="1225">
        <v>1</v>
      </c>
      <c r="B412" s="1224" t="s">
        <v>39</v>
      </c>
      <c r="C412" s="311" t="s">
        <v>488</v>
      </c>
      <c r="D412" s="1263" t="s">
        <v>7979</v>
      </c>
      <c r="E412" s="1383">
        <v>194600</v>
      </c>
      <c r="F412" s="1230" t="s">
        <v>8419</v>
      </c>
      <c r="G412" s="171">
        <v>43669</v>
      </c>
      <c r="H412" s="171">
        <v>43675</v>
      </c>
      <c r="I412" s="48">
        <f ca="1" t="shared" si="5"/>
        <v>229</v>
      </c>
      <c r="J412" s="959" t="s">
        <v>78</v>
      </c>
      <c r="K412" s="371"/>
      <c r="L412" s="1392">
        <v>43676</v>
      </c>
      <c r="M412" s="1276"/>
      <c r="N412" s="1393" t="s">
        <v>8420</v>
      </c>
      <c r="O412" s="1263" t="s">
        <v>45</v>
      </c>
      <c r="P412" s="1263" t="s">
        <v>46</v>
      </c>
      <c r="Q412" s="1254">
        <v>43694</v>
      </c>
      <c r="R412" s="1255">
        <v>43695</v>
      </c>
      <c r="S412" s="48">
        <f ca="1" t="shared" si="6"/>
        <v>209</v>
      </c>
      <c r="T412" s="1396" t="s">
        <v>106</v>
      </c>
      <c r="U412" s="1258" t="s">
        <v>1190</v>
      </c>
      <c r="V412" s="1257" t="s">
        <v>2900</v>
      </c>
      <c r="W412" s="1304"/>
      <c r="X412" s="1304"/>
      <c r="Y412" s="1304"/>
      <c r="Z412" s="1304"/>
      <c r="AA412" s="1304"/>
    </row>
    <row r="413" s="14" customFormat="1" ht="23.1" customHeight="1" spans="1:27">
      <c r="A413" s="1225">
        <v>14</v>
      </c>
      <c r="B413" s="1224" t="s">
        <v>39</v>
      </c>
      <c r="C413" s="198" t="s">
        <v>507</v>
      </c>
      <c r="D413" s="55" t="s">
        <v>495</v>
      </c>
      <c r="E413" s="1383">
        <v>232700</v>
      </c>
      <c r="F413" s="1230" t="s">
        <v>8421</v>
      </c>
      <c r="G413" s="171">
        <v>43669</v>
      </c>
      <c r="H413" s="171">
        <v>43677</v>
      </c>
      <c r="I413" s="48">
        <f ca="1" t="shared" si="5"/>
        <v>227</v>
      </c>
      <c r="J413" s="959" t="s">
        <v>509</v>
      </c>
      <c r="K413" s="52"/>
      <c r="L413" s="338">
        <v>43713</v>
      </c>
      <c r="M413" s="632"/>
      <c r="N413" s="1115" t="s">
        <v>3704</v>
      </c>
      <c r="O413" s="1115" t="s">
        <v>171</v>
      </c>
      <c r="P413" s="1394" t="s">
        <v>89</v>
      </c>
      <c r="Q413" s="249">
        <v>43709</v>
      </c>
      <c r="R413" s="249">
        <v>43709</v>
      </c>
      <c r="S413" s="48">
        <f ca="1" t="shared" si="6"/>
        <v>195</v>
      </c>
      <c r="T413" s="1247" t="s">
        <v>47</v>
      </c>
      <c r="U413" s="1397"/>
      <c r="V413" s="1398"/>
      <c r="W413" s="1398"/>
      <c r="X413" s="1216"/>
      <c r="Y413" s="1216"/>
      <c r="Z413" s="1216"/>
      <c r="AA413" s="1216"/>
    </row>
    <row r="414" s="14" customFormat="1" ht="23.1" customHeight="1" spans="1:27">
      <c r="A414" s="1225">
        <v>8</v>
      </c>
      <c r="B414" s="1224" t="s">
        <v>39</v>
      </c>
      <c r="C414" s="311" t="s">
        <v>499</v>
      </c>
      <c r="D414" s="55" t="s">
        <v>7999</v>
      </c>
      <c r="E414" s="1228">
        <v>218800</v>
      </c>
      <c r="F414" s="1230" t="s">
        <v>8422</v>
      </c>
      <c r="G414" s="171">
        <v>43580</v>
      </c>
      <c r="H414" s="1074">
        <v>43585</v>
      </c>
      <c r="I414" s="48">
        <f ca="1" t="shared" si="5"/>
        <v>319</v>
      </c>
      <c r="J414" s="959" t="s">
        <v>78</v>
      </c>
      <c r="K414" s="52"/>
      <c r="L414" s="338">
        <v>43718</v>
      </c>
      <c r="M414" s="292" t="s">
        <v>52</v>
      </c>
      <c r="N414" s="1242" t="s">
        <v>8423</v>
      </c>
      <c r="O414" s="1246" t="s">
        <v>12</v>
      </c>
      <c r="P414" s="1243" t="s">
        <v>59</v>
      </c>
      <c r="Q414" s="44">
        <v>43716</v>
      </c>
      <c r="R414" s="44">
        <v>43717</v>
      </c>
      <c r="S414" s="48">
        <f ca="1" t="shared" si="6"/>
        <v>187</v>
      </c>
      <c r="T414" s="1247" t="s">
        <v>106</v>
      </c>
      <c r="U414" s="1057"/>
      <c r="V414" s="1216"/>
      <c r="W414" s="1216"/>
      <c r="X414" s="1216"/>
      <c r="Y414" s="1216"/>
      <c r="Z414" s="1216"/>
      <c r="AA414" s="1216"/>
    </row>
    <row r="415" s="23" customFormat="1" ht="23.1" customHeight="1" spans="1:27">
      <c r="A415" s="1225">
        <v>20</v>
      </c>
      <c r="B415" s="1224" t="s">
        <v>39</v>
      </c>
      <c r="C415" s="198" t="s">
        <v>513</v>
      </c>
      <c r="D415" s="1263" t="s">
        <v>753</v>
      </c>
      <c r="E415" s="1383">
        <v>232700</v>
      </c>
      <c r="F415" s="1227" t="s">
        <v>8424</v>
      </c>
      <c r="G415" s="171">
        <v>43714</v>
      </c>
      <c r="H415" s="171">
        <v>43718</v>
      </c>
      <c r="I415" s="48">
        <f ca="1" t="shared" si="5"/>
        <v>186</v>
      </c>
      <c r="J415" s="959" t="s">
        <v>78</v>
      </c>
      <c r="K415" s="371"/>
      <c r="L415" s="1392">
        <v>43720</v>
      </c>
      <c r="M415" s="1276"/>
      <c r="N415" s="371" t="s">
        <v>8425</v>
      </c>
      <c r="O415" s="385" t="s">
        <v>88</v>
      </c>
      <c r="P415" s="1263" t="s">
        <v>89</v>
      </c>
      <c r="Q415" s="1254">
        <v>43694</v>
      </c>
      <c r="R415" s="1255">
        <v>43715</v>
      </c>
      <c r="S415" s="1399">
        <f ca="1" t="shared" si="6"/>
        <v>189</v>
      </c>
      <c r="T415" s="1396" t="s">
        <v>47</v>
      </c>
      <c r="U415" s="1258"/>
      <c r="V415" s="1257"/>
      <c r="W415" s="1304"/>
      <c r="X415" s="1304"/>
      <c r="Y415" s="1304"/>
      <c r="Z415" s="1304"/>
      <c r="AA415" s="1304"/>
    </row>
    <row r="416" s="14" customFormat="1" ht="23.1" customHeight="1" spans="1:27">
      <c r="A416" s="1225">
        <v>19</v>
      </c>
      <c r="B416" s="1224" t="s">
        <v>39</v>
      </c>
      <c r="C416" s="198" t="s">
        <v>513</v>
      </c>
      <c r="D416" s="55" t="s">
        <v>480</v>
      </c>
      <c r="E416" s="1383">
        <v>232700</v>
      </c>
      <c r="F416" s="1230" t="s">
        <v>8426</v>
      </c>
      <c r="G416" s="171">
        <v>43695</v>
      </c>
      <c r="H416" s="171">
        <v>43699</v>
      </c>
      <c r="I416" s="48">
        <f ca="1" t="shared" si="5"/>
        <v>205</v>
      </c>
      <c r="J416" s="959" t="s">
        <v>78</v>
      </c>
      <c r="K416" s="52"/>
      <c r="L416" s="338">
        <v>43705</v>
      </c>
      <c r="M416" s="632"/>
      <c r="N416" s="385" t="s">
        <v>8427</v>
      </c>
      <c r="O416" s="1243" t="s">
        <v>12</v>
      </c>
      <c r="P416" s="14" t="s">
        <v>59</v>
      </c>
      <c r="Q416" s="44">
        <v>43713</v>
      </c>
      <c r="R416" s="44">
        <v>43713</v>
      </c>
      <c r="S416" s="48">
        <f ca="1" t="shared" si="6"/>
        <v>191</v>
      </c>
      <c r="T416" s="1247" t="s">
        <v>473</v>
      </c>
      <c r="U416" s="1057" t="s">
        <v>3044</v>
      </c>
      <c r="V416" s="1216"/>
      <c r="W416" s="1216"/>
      <c r="X416" s="1216"/>
      <c r="Y416" s="1216"/>
      <c r="Z416" s="1216"/>
      <c r="AA416" s="1216"/>
    </row>
    <row r="417" s="14" customFormat="1" ht="23.1" customHeight="1" spans="1:27">
      <c r="A417" s="1225">
        <v>12</v>
      </c>
      <c r="B417" s="1224" t="s">
        <v>39</v>
      </c>
      <c r="C417" s="198" t="s">
        <v>507</v>
      </c>
      <c r="D417" s="55" t="s">
        <v>467</v>
      </c>
      <c r="E417" s="1383">
        <v>232700</v>
      </c>
      <c r="F417" s="1230" t="s">
        <v>8428</v>
      </c>
      <c r="G417" s="171">
        <v>43669</v>
      </c>
      <c r="H417" s="171">
        <v>43673</v>
      </c>
      <c r="I417" s="48">
        <f ca="1" t="shared" si="5"/>
        <v>231</v>
      </c>
      <c r="J417" s="959" t="s">
        <v>509</v>
      </c>
      <c r="K417" s="52"/>
      <c r="L417" s="338">
        <v>43723</v>
      </c>
      <c r="M417" s="632"/>
      <c r="N417" s="1247" t="s">
        <v>8429</v>
      </c>
      <c r="O417" s="1246" t="s">
        <v>83</v>
      </c>
      <c r="P417" s="1243" t="s">
        <v>84</v>
      </c>
      <c r="Q417" s="44">
        <v>43716</v>
      </c>
      <c r="R417" s="44">
        <v>43716</v>
      </c>
      <c r="S417" s="48">
        <f ca="1" t="shared" si="6"/>
        <v>188</v>
      </c>
      <c r="T417" s="1396" t="s">
        <v>473</v>
      </c>
      <c r="U417" s="1057" t="s">
        <v>4253</v>
      </c>
      <c r="V417" s="1216"/>
      <c r="W417" s="1216"/>
      <c r="X417" s="1216"/>
      <c r="Y417" s="1216"/>
      <c r="Z417" s="1216"/>
      <c r="AA417" s="1216"/>
    </row>
    <row r="418" s="14" customFormat="1" ht="23.1" customHeight="1" spans="1:27">
      <c r="A418" s="1225">
        <v>7</v>
      </c>
      <c r="B418" s="1224" t="s">
        <v>39</v>
      </c>
      <c r="C418" s="311" t="s">
        <v>499</v>
      </c>
      <c r="D418" s="55" t="s">
        <v>8430</v>
      </c>
      <c r="E418" s="1228">
        <v>218800</v>
      </c>
      <c r="F418" s="1230" t="s">
        <v>8431</v>
      </c>
      <c r="G418" s="171">
        <v>43580</v>
      </c>
      <c r="H418" s="1074">
        <v>43587</v>
      </c>
      <c r="I418" s="48">
        <f ca="1" t="shared" si="5"/>
        <v>317</v>
      </c>
      <c r="J418" s="959" t="s">
        <v>78</v>
      </c>
      <c r="K418" s="52"/>
      <c r="L418" s="338">
        <v>43727</v>
      </c>
      <c r="M418" s="632" t="s">
        <v>52</v>
      </c>
      <c r="N418" s="1277" t="s">
        <v>8432</v>
      </c>
      <c r="O418" s="1248" t="s">
        <v>131</v>
      </c>
      <c r="P418" s="1249" t="s">
        <v>84</v>
      </c>
      <c r="Q418" s="1254">
        <v>43721</v>
      </c>
      <c r="R418" s="1255">
        <v>43721</v>
      </c>
      <c r="S418" s="48">
        <f ca="1" t="shared" si="6"/>
        <v>183</v>
      </c>
      <c r="T418" s="1396" t="s">
        <v>473</v>
      </c>
      <c r="U418" s="1057" t="s">
        <v>1244</v>
      </c>
      <c r="V418" s="1216"/>
      <c r="W418" s="1216"/>
      <c r="X418" s="1216"/>
      <c r="Y418" s="1216"/>
      <c r="Z418" s="1216"/>
      <c r="AA418" s="1216"/>
    </row>
    <row r="419" s="23" customFormat="1" ht="23.1" customHeight="1" spans="1:27">
      <c r="A419" s="1225">
        <v>1</v>
      </c>
      <c r="B419" s="1224" t="s">
        <v>39</v>
      </c>
      <c r="C419" s="311" t="s">
        <v>488</v>
      </c>
      <c r="D419" s="1263" t="s">
        <v>497</v>
      </c>
      <c r="E419" s="1383">
        <v>194600</v>
      </c>
      <c r="F419" s="1230" t="s">
        <v>8433</v>
      </c>
      <c r="G419" s="171">
        <v>43692</v>
      </c>
      <c r="H419" s="171">
        <v>43699</v>
      </c>
      <c r="I419" s="48">
        <f ca="1" t="shared" si="5"/>
        <v>205</v>
      </c>
      <c r="J419" s="959" t="s">
        <v>78</v>
      </c>
      <c r="K419" s="371"/>
      <c r="L419" s="1392">
        <v>43706</v>
      </c>
      <c r="M419" s="1276"/>
      <c r="N419" s="1247" t="s">
        <v>8434</v>
      </c>
      <c r="O419" s="1246" t="s">
        <v>109</v>
      </c>
      <c r="P419" s="1243" t="s">
        <v>89</v>
      </c>
      <c r="Q419" s="1400">
        <v>43653</v>
      </c>
      <c r="R419" s="1255">
        <v>43722</v>
      </c>
      <c r="S419" s="48">
        <f ca="1" t="shared" si="6"/>
        <v>182</v>
      </c>
      <c r="T419" s="1396" t="s">
        <v>106</v>
      </c>
      <c r="U419" s="1258" t="s">
        <v>8435</v>
      </c>
      <c r="V419" s="1257"/>
      <c r="W419" s="1304"/>
      <c r="X419" s="1304"/>
      <c r="Y419" s="1304"/>
      <c r="Z419" s="1304"/>
      <c r="AA419" s="1304"/>
    </row>
    <row r="420" s="23" customFormat="1" ht="23.1" customHeight="1" spans="1:27">
      <c r="A420" s="1225">
        <v>1</v>
      </c>
      <c r="B420" s="1224" t="s">
        <v>39</v>
      </c>
      <c r="C420" s="311" t="s">
        <v>488</v>
      </c>
      <c r="D420" s="1263" t="s">
        <v>462</v>
      </c>
      <c r="E420" s="1383">
        <v>194600</v>
      </c>
      <c r="F420" s="1230" t="s">
        <v>8436</v>
      </c>
      <c r="G420" s="171">
        <v>43690</v>
      </c>
      <c r="H420" s="171">
        <v>43696</v>
      </c>
      <c r="I420" s="1297">
        <f ca="1" t="shared" si="5"/>
        <v>208</v>
      </c>
      <c r="J420" s="959" t="s">
        <v>78</v>
      </c>
      <c r="K420" s="371"/>
      <c r="L420" s="1392">
        <v>43706</v>
      </c>
      <c r="M420" s="1276"/>
      <c r="N420" s="371" t="s">
        <v>8437</v>
      </c>
      <c r="O420" s="1272" t="s">
        <v>45</v>
      </c>
      <c r="P420" s="371" t="s">
        <v>46</v>
      </c>
      <c r="Q420" s="1254">
        <v>43736</v>
      </c>
      <c r="R420" s="1255">
        <v>43736</v>
      </c>
      <c r="S420" s="1278">
        <f ca="1" t="shared" si="6"/>
        <v>168</v>
      </c>
      <c r="T420" s="1396" t="s">
        <v>106</v>
      </c>
      <c r="U420" s="1258"/>
      <c r="V420" s="1257"/>
      <c r="W420" s="1304"/>
      <c r="X420" s="1304"/>
      <c r="Y420" s="1304"/>
      <c r="Z420" s="1304"/>
      <c r="AA420" s="1304"/>
    </row>
    <row r="421" s="14" customFormat="1" ht="23.1" customHeight="1" spans="1:27">
      <c r="A421" s="1225">
        <v>14</v>
      </c>
      <c r="B421" s="1224" t="s">
        <v>39</v>
      </c>
      <c r="C421" s="198" t="s">
        <v>507</v>
      </c>
      <c r="D421" s="55" t="s">
        <v>495</v>
      </c>
      <c r="E421" s="1383">
        <v>232700</v>
      </c>
      <c r="F421" s="1227" t="s">
        <v>8438</v>
      </c>
      <c r="G421" s="171">
        <v>43734</v>
      </c>
      <c r="H421" s="171">
        <v>43743</v>
      </c>
      <c r="I421" s="1297">
        <f ca="1" t="shared" si="5"/>
        <v>161</v>
      </c>
      <c r="J421" s="959" t="s">
        <v>78</v>
      </c>
      <c r="K421" s="52"/>
      <c r="L421" s="338">
        <v>43736</v>
      </c>
      <c r="M421" s="632"/>
      <c r="N421" s="1247" t="s">
        <v>8439</v>
      </c>
      <c r="O421" s="1248" t="s">
        <v>114</v>
      </c>
      <c r="P421" s="1249" t="s">
        <v>89</v>
      </c>
      <c r="Q421" s="47">
        <v>43722</v>
      </c>
      <c r="R421" s="47">
        <v>43735</v>
      </c>
      <c r="S421" s="1278">
        <f ca="1" t="shared" si="6"/>
        <v>169</v>
      </c>
      <c r="T421" s="1247" t="s">
        <v>47</v>
      </c>
      <c r="U421" s="1057"/>
      <c r="V421" s="1216"/>
      <c r="W421" s="1216"/>
      <c r="X421" s="1216"/>
      <c r="Y421" s="1216"/>
      <c r="Z421" s="1216"/>
      <c r="AA421" s="1216"/>
    </row>
    <row r="422" s="14" customFormat="1" ht="21" customHeight="1" spans="1:27">
      <c r="A422" s="1225">
        <v>6</v>
      </c>
      <c r="B422" s="1224" t="s">
        <v>39</v>
      </c>
      <c r="C422" s="311" t="s">
        <v>499</v>
      </c>
      <c r="D422" s="43" t="s">
        <v>7999</v>
      </c>
      <c r="E422" s="1386">
        <v>221800</v>
      </c>
      <c r="F422" s="1230" t="s">
        <v>8440</v>
      </c>
      <c r="G422" s="121">
        <v>43628</v>
      </c>
      <c r="H422" s="121">
        <v>43635</v>
      </c>
      <c r="I422" s="1297">
        <f ca="1" t="shared" si="5"/>
        <v>269</v>
      </c>
      <c r="J422" s="959" t="s">
        <v>78</v>
      </c>
      <c r="K422" s="52"/>
      <c r="L422" s="338">
        <v>43767</v>
      </c>
      <c r="M422" s="292" t="s">
        <v>52</v>
      </c>
      <c r="N422" s="1391" t="s">
        <v>8441</v>
      </c>
      <c r="O422" s="1115" t="s">
        <v>3077</v>
      </c>
      <c r="P422" s="1394" t="s">
        <v>744</v>
      </c>
      <c r="Q422" s="44">
        <v>43755</v>
      </c>
      <c r="R422" s="44">
        <v>43756</v>
      </c>
      <c r="S422" s="1278">
        <f ca="1" t="shared" si="6"/>
        <v>148</v>
      </c>
      <c r="T422" s="1247" t="s">
        <v>47</v>
      </c>
      <c r="U422" s="1057"/>
      <c r="V422" s="1216"/>
      <c r="W422" s="1216"/>
      <c r="X422" s="1216"/>
      <c r="Y422" s="1216"/>
      <c r="Z422" s="1216"/>
      <c r="AA422" s="1216"/>
    </row>
    <row r="423" s="14" customFormat="1" ht="21" customHeight="1" spans="1:27">
      <c r="A423" s="1225">
        <v>6</v>
      </c>
      <c r="B423" s="1224" t="s">
        <v>39</v>
      </c>
      <c r="C423" s="311" t="s">
        <v>499</v>
      </c>
      <c r="D423" s="43" t="s">
        <v>475</v>
      </c>
      <c r="E423" s="1386">
        <v>218800</v>
      </c>
      <c r="F423" s="1230" t="s">
        <v>8442</v>
      </c>
      <c r="G423" s="121">
        <v>43718</v>
      </c>
      <c r="H423" s="121">
        <v>43730</v>
      </c>
      <c r="I423" s="1297">
        <f ca="1" t="shared" si="5"/>
        <v>174</v>
      </c>
      <c r="J423" s="959" t="s">
        <v>78</v>
      </c>
      <c r="K423" s="52"/>
      <c r="L423" s="338">
        <v>43767</v>
      </c>
      <c r="M423" s="292" t="s">
        <v>52</v>
      </c>
      <c r="N423" s="1391" t="s">
        <v>8443</v>
      </c>
      <c r="O423" s="1115" t="s">
        <v>258</v>
      </c>
      <c r="P423" s="1394" t="s">
        <v>59</v>
      </c>
      <c r="Q423" s="44">
        <v>43764</v>
      </c>
      <c r="R423" s="44">
        <v>43764</v>
      </c>
      <c r="S423" s="1278">
        <f ca="1" t="shared" si="6"/>
        <v>140</v>
      </c>
      <c r="T423" s="1247" t="s">
        <v>47</v>
      </c>
      <c r="U423" s="1057"/>
      <c r="V423" s="1216"/>
      <c r="W423" s="1216"/>
      <c r="X423" s="1216"/>
      <c r="Y423" s="1216"/>
      <c r="Z423" s="1216"/>
      <c r="AA423" s="1216"/>
    </row>
    <row r="424" s="14" customFormat="1" ht="21" customHeight="1" spans="1:27">
      <c r="A424" s="1225">
        <v>9</v>
      </c>
      <c r="B424" s="1224" t="s">
        <v>39</v>
      </c>
      <c r="C424" s="311" t="s">
        <v>507</v>
      </c>
      <c r="D424" s="43" t="s">
        <v>467</v>
      </c>
      <c r="E424" s="1386">
        <v>232700</v>
      </c>
      <c r="F424" s="1230" t="s">
        <v>8444</v>
      </c>
      <c r="G424" s="121">
        <v>43653</v>
      </c>
      <c r="H424" s="121">
        <v>43661</v>
      </c>
      <c r="I424" s="1297">
        <f ca="1" t="shared" si="5"/>
        <v>243</v>
      </c>
      <c r="J424" s="959" t="s">
        <v>509</v>
      </c>
      <c r="K424" s="52"/>
      <c r="L424" s="338">
        <v>43705</v>
      </c>
      <c r="M424" s="292" t="s">
        <v>52</v>
      </c>
      <c r="N424" s="1391" t="s">
        <v>8445</v>
      </c>
      <c r="O424" s="1115" t="s">
        <v>64</v>
      </c>
      <c r="P424" s="1394" t="s">
        <v>46</v>
      </c>
      <c r="Q424" s="44">
        <v>43765</v>
      </c>
      <c r="R424" s="44">
        <v>43766</v>
      </c>
      <c r="S424" s="1278">
        <f ca="1" t="shared" si="6"/>
        <v>138</v>
      </c>
      <c r="T424" s="1247" t="s">
        <v>106</v>
      </c>
      <c r="U424" s="1057"/>
      <c r="V424" s="1216"/>
      <c r="W424" s="1216"/>
      <c r="X424" s="1216"/>
      <c r="Y424" s="1216"/>
      <c r="Z424" s="1216"/>
      <c r="AA424" s="1216"/>
    </row>
    <row r="425" s="14" customFormat="1" ht="21" customHeight="1" spans="1:27">
      <c r="A425" s="1225">
        <v>7</v>
      </c>
      <c r="B425" s="1224" t="s">
        <v>39</v>
      </c>
      <c r="C425" s="311" t="s">
        <v>499</v>
      </c>
      <c r="D425" s="43" t="s">
        <v>8430</v>
      </c>
      <c r="E425" s="1386">
        <v>219700</v>
      </c>
      <c r="F425" s="1230" t="s">
        <v>8446</v>
      </c>
      <c r="G425" s="121">
        <v>43763</v>
      </c>
      <c r="H425" s="121">
        <v>43766</v>
      </c>
      <c r="I425" s="1297">
        <f ca="1" t="shared" si="5"/>
        <v>138</v>
      </c>
      <c r="J425" s="959" t="s">
        <v>158</v>
      </c>
      <c r="K425" s="52"/>
      <c r="L425" s="338">
        <v>43767</v>
      </c>
      <c r="M425" s="292"/>
      <c r="N425" s="1391" t="s">
        <v>8447</v>
      </c>
      <c r="O425" s="1115" t="s">
        <v>80</v>
      </c>
      <c r="P425" s="1394" t="s">
        <v>46</v>
      </c>
      <c r="Q425" s="44">
        <v>43740</v>
      </c>
      <c r="R425" s="44">
        <v>43764</v>
      </c>
      <c r="S425" s="1278">
        <f ca="1" t="shared" si="6"/>
        <v>140</v>
      </c>
      <c r="T425" s="1247" t="s">
        <v>47</v>
      </c>
      <c r="U425" s="1057"/>
      <c r="V425" s="1216"/>
      <c r="W425" s="1216"/>
      <c r="X425" s="1216"/>
      <c r="Y425" s="1216"/>
      <c r="Z425" s="1216"/>
      <c r="AA425" s="1216"/>
    </row>
    <row r="426" s="14" customFormat="1" ht="23.1" customHeight="1" spans="1:27">
      <c r="A426" s="1387">
        <v>9</v>
      </c>
      <c r="B426" s="1224" t="s">
        <v>39</v>
      </c>
      <c r="C426" s="198" t="s">
        <v>507</v>
      </c>
      <c r="D426" s="55" t="s">
        <v>467</v>
      </c>
      <c r="E426" s="1383">
        <v>232700</v>
      </c>
      <c r="F426" s="1227" t="s">
        <v>8448</v>
      </c>
      <c r="G426" s="171">
        <v>43669</v>
      </c>
      <c r="H426" s="171">
        <v>43675</v>
      </c>
      <c r="I426" s="1297">
        <f ca="1" t="shared" si="5"/>
        <v>229</v>
      </c>
      <c r="J426" s="959" t="s">
        <v>509</v>
      </c>
      <c r="K426" s="52" t="s">
        <v>141</v>
      </c>
      <c r="L426" s="338">
        <v>43781</v>
      </c>
      <c r="M426" s="632" t="s">
        <v>52</v>
      </c>
      <c r="N426" s="1305" t="s">
        <v>8449</v>
      </c>
      <c r="O426" s="1282" t="s">
        <v>171</v>
      </c>
      <c r="P426" s="1283" t="s">
        <v>59</v>
      </c>
      <c r="Q426" s="47">
        <v>43776</v>
      </c>
      <c r="R426" s="47">
        <v>43777</v>
      </c>
      <c r="S426" s="1278">
        <f ca="1" t="shared" si="6"/>
        <v>127</v>
      </c>
      <c r="T426" s="1278" t="s">
        <v>473</v>
      </c>
      <c r="U426" s="1057"/>
      <c r="V426" s="1216"/>
      <c r="W426" s="1216"/>
      <c r="X426" s="1216"/>
      <c r="Y426" s="1216"/>
      <c r="Z426" s="1216"/>
      <c r="AA426" s="1216"/>
    </row>
    <row r="427" s="23" customFormat="1" ht="23.1" customHeight="1" spans="1:27">
      <c r="A427" s="1387">
        <v>1</v>
      </c>
      <c r="B427" s="1224" t="s">
        <v>39</v>
      </c>
      <c r="C427" s="311" t="s">
        <v>488</v>
      </c>
      <c r="D427" s="1263" t="s">
        <v>462</v>
      </c>
      <c r="E427" s="1383">
        <v>194600</v>
      </c>
      <c r="F427" s="1227" t="s">
        <v>8450</v>
      </c>
      <c r="G427" s="171">
        <v>43714</v>
      </c>
      <c r="H427" s="171">
        <v>43718</v>
      </c>
      <c r="I427" s="1297">
        <f ca="1" t="shared" si="5"/>
        <v>186</v>
      </c>
      <c r="J427" s="959" t="s">
        <v>78</v>
      </c>
      <c r="K427" s="371"/>
      <c r="L427" s="1392">
        <v>43767</v>
      </c>
      <c r="M427" s="1276" t="s">
        <v>52</v>
      </c>
      <c r="N427" s="1281" t="s">
        <v>8451</v>
      </c>
      <c r="O427" s="1282" t="s">
        <v>274</v>
      </c>
      <c r="P427" s="1283" t="s">
        <v>89</v>
      </c>
      <c r="Q427" s="1254">
        <v>43758</v>
      </c>
      <c r="R427" s="1255">
        <v>43759</v>
      </c>
      <c r="S427" s="1278">
        <f ca="1" t="shared" si="6"/>
        <v>145</v>
      </c>
      <c r="T427" s="1247" t="s">
        <v>47</v>
      </c>
      <c r="U427" s="1258"/>
      <c r="V427" s="1257"/>
      <c r="W427" s="1304"/>
      <c r="X427" s="1304"/>
      <c r="Y427" s="1304"/>
      <c r="Z427" s="1304"/>
      <c r="AA427" s="1304"/>
    </row>
    <row r="428" s="14" customFormat="1" ht="23.1" customHeight="1" spans="1:27">
      <c r="A428" s="1225">
        <v>17</v>
      </c>
      <c r="B428" s="1224" t="s">
        <v>39</v>
      </c>
      <c r="C428" s="311" t="s">
        <v>516</v>
      </c>
      <c r="D428" s="55" t="s">
        <v>151</v>
      </c>
      <c r="E428" s="1383">
        <v>252700</v>
      </c>
      <c r="F428" s="1227" t="s">
        <v>8452</v>
      </c>
      <c r="G428" s="171">
        <v>43781</v>
      </c>
      <c r="H428" s="171">
        <v>43782</v>
      </c>
      <c r="I428" s="1297">
        <f ca="1" t="shared" si="5"/>
        <v>122</v>
      </c>
      <c r="J428" s="959" t="s">
        <v>158</v>
      </c>
      <c r="K428" s="52"/>
      <c r="L428" s="338">
        <v>43797</v>
      </c>
      <c r="M428" s="632"/>
      <c r="N428" s="1391" t="s">
        <v>8453</v>
      </c>
      <c r="O428" s="1115" t="s">
        <v>58</v>
      </c>
      <c r="P428" s="207" t="s">
        <v>59</v>
      </c>
      <c r="Q428" s="620">
        <v>43786</v>
      </c>
      <c r="R428" s="620">
        <v>43787</v>
      </c>
      <c r="S428" s="1278">
        <f ca="1" t="shared" si="6"/>
        <v>117</v>
      </c>
      <c r="T428" s="52" t="s">
        <v>106</v>
      </c>
      <c r="U428" s="1057"/>
      <c r="V428" s="1216"/>
      <c r="W428" s="1216"/>
      <c r="X428" s="1216"/>
      <c r="Y428" s="1216"/>
      <c r="Z428" s="1216"/>
      <c r="AA428" s="1216"/>
    </row>
    <row r="429" s="14" customFormat="1" ht="23.1" customHeight="1" spans="1:27">
      <c r="A429" s="1225">
        <v>14</v>
      </c>
      <c r="B429" s="1224" t="s">
        <v>39</v>
      </c>
      <c r="C429" s="198" t="s">
        <v>513</v>
      </c>
      <c r="D429" s="55" t="s">
        <v>480</v>
      </c>
      <c r="E429" s="1383">
        <v>232700</v>
      </c>
      <c r="F429" s="1227" t="s">
        <v>8454</v>
      </c>
      <c r="G429" s="171">
        <v>43752</v>
      </c>
      <c r="H429" s="171">
        <v>43760</v>
      </c>
      <c r="I429" s="1297">
        <f ca="1" t="shared" si="5"/>
        <v>144</v>
      </c>
      <c r="J429" s="959" t="s">
        <v>78</v>
      </c>
      <c r="K429" s="52"/>
      <c r="L429" s="338">
        <v>43787</v>
      </c>
      <c r="M429" s="632"/>
      <c r="N429" s="1391" t="s">
        <v>8455</v>
      </c>
      <c r="O429" s="1115" t="s">
        <v>274</v>
      </c>
      <c r="P429" s="1249" t="s">
        <v>89</v>
      </c>
      <c r="Q429" s="47">
        <v>43780</v>
      </c>
      <c r="R429" s="47">
        <v>43780</v>
      </c>
      <c r="S429" s="1278">
        <f ca="1" t="shared" si="6"/>
        <v>124</v>
      </c>
      <c r="T429" s="1247" t="s">
        <v>473</v>
      </c>
      <c r="U429" s="1057"/>
      <c r="V429" s="1216"/>
      <c r="W429" s="1216"/>
      <c r="X429" s="1216"/>
      <c r="Y429" s="1216"/>
      <c r="Z429" s="1216"/>
      <c r="AA429" s="1216"/>
    </row>
    <row r="430" s="23" customFormat="1" ht="23.1" customHeight="1" spans="1:27">
      <c r="A430" s="1225">
        <v>5</v>
      </c>
      <c r="B430" s="1224" t="s">
        <v>39</v>
      </c>
      <c r="C430" s="311" t="s">
        <v>8456</v>
      </c>
      <c r="D430" s="1263" t="s">
        <v>467</v>
      </c>
      <c r="E430" s="1264">
        <v>234600</v>
      </c>
      <c r="F430" s="1227" t="s">
        <v>8457</v>
      </c>
      <c r="G430" s="171">
        <v>43757</v>
      </c>
      <c r="H430" s="171">
        <v>43764</v>
      </c>
      <c r="I430" s="1278">
        <f ca="1" t="shared" si="5"/>
        <v>140</v>
      </c>
      <c r="J430" s="959" t="s">
        <v>158</v>
      </c>
      <c r="K430" s="48"/>
      <c r="L430" s="338">
        <v>43788</v>
      </c>
      <c r="M430" s="355"/>
      <c r="N430" s="207" t="s">
        <v>8458</v>
      </c>
      <c r="O430" s="1115" t="s">
        <v>80</v>
      </c>
      <c r="P430" s="207" t="s">
        <v>46</v>
      </c>
      <c r="Q430" s="1401">
        <v>43783</v>
      </c>
      <c r="R430" s="1402">
        <v>43784</v>
      </c>
      <c r="S430" s="1278">
        <f ca="1" t="shared" si="6"/>
        <v>120</v>
      </c>
      <c r="T430" s="223" t="s">
        <v>47</v>
      </c>
      <c r="U430" s="642"/>
      <c r="V430" s="1257"/>
      <c r="W430" s="1304"/>
      <c r="X430" s="1304"/>
      <c r="Y430" s="1304"/>
      <c r="Z430" s="1304"/>
      <c r="AA430" s="1304"/>
    </row>
    <row r="431" s="23" customFormat="1" ht="23.1" customHeight="1" spans="1:27">
      <c r="A431" s="1225">
        <v>1</v>
      </c>
      <c r="B431" s="1224" t="s">
        <v>39</v>
      </c>
      <c r="C431" s="311" t="s">
        <v>488</v>
      </c>
      <c r="D431" s="1388" t="s">
        <v>462</v>
      </c>
      <c r="E431" s="1385">
        <v>194600</v>
      </c>
      <c r="F431" s="1227" t="s">
        <v>8459</v>
      </c>
      <c r="G431" s="121">
        <v>43717</v>
      </c>
      <c r="H431" s="121">
        <v>43718</v>
      </c>
      <c r="I431" s="1297">
        <f ca="1" t="shared" si="5"/>
        <v>186</v>
      </c>
      <c r="J431" s="959" t="s">
        <v>78</v>
      </c>
      <c r="K431" s="371"/>
      <c r="L431" s="338">
        <v>43767</v>
      </c>
      <c r="M431" s="292" t="s">
        <v>52</v>
      </c>
      <c r="N431" s="1281" t="s">
        <v>8460</v>
      </c>
      <c r="O431" s="1282" t="s">
        <v>8461</v>
      </c>
      <c r="P431" s="1283" t="s">
        <v>744</v>
      </c>
      <c r="Q431" s="1254">
        <v>43772</v>
      </c>
      <c r="R431" s="1255">
        <v>43773</v>
      </c>
      <c r="S431" s="1278">
        <f ca="1" t="shared" si="6"/>
        <v>131</v>
      </c>
      <c r="T431" s="1281" t="s">
        <v>106</v>
      </c>
      <c r="U431" s="1258"/>
      <c r="V431" s="1257"/>
      <c r="W431" s="1304"/>
      <c r="X431" s="1304"/>
      <c r="Y431" s="1304"/>
      <c r="Z431" s="1304"/>
      <c r="AA431" s="1304"/>
    </row>
    <row r="432" s="14" customFormat="1" ht="23.1" customHeight="1" spans="1:27">
      <c r="A432" s="1225">
        <v>13</v>
      </c>
      <c r="B432" s="1224" t="s">
        <v>39</v>
      </c>
      <c r="C432" s="198" t="s">
        <v>507</v>
      </c>
      <c r="D432" s="55" t="s">
        <v>470</v>
      </c>
      <c r="E432" s="1383">
        <v>232700</v>
      </c>
      <c r="F432" s="1227" t="s">
        <v>8462</v>
      </c>
      <c r="G432" s="171">
        <v>43669</v>
      </c>
      <c r="H432" s="171">
        <v>43675</v>
      </c>
      <c r="I432" s="1297">
        <f ca="1" t="shared" si="5"/>
        <v>229</v>
      </c>
      <c r="J432" s="959" t="s">
        <v>509</v>
      </c>
      <c r="K432" s="52"/>
      <c r="L432" s="338">
        <v>43790</v>
      </c>
      <c r="M432" s="632" t="s">
        <v>52</v>
      </c>
      <c r="N432" s="1391" t="s">
        <v>8463</v>
      </c>
      <c r="O432" s="1115" t="s">
        <v>171</v>
      </c>
      <c r="P432" s="1249" t="s">
        <v>59</v>
      </c>
      <c r="Q432" s="47">
        <v>43780</v>
      </c>
      <c r="R432" s="47">
        <v>43780</v>
      </c>
      <c r="S432" s="1278">
        <f ca="1" t="shared" si="6"/>
        <v>124</v>
      </c>
      <c r="T432" s="1247" t="s">
        <v>106</v>
      </c>
      <c r="U432" s="1057"/>
      <c r="V432" s="1216"/>
      <c r="W432" s="1216"/>
      <c r="X432" s="1216"/>
      <c r="Y432" s="1216"/>
      <c r="Z432" s="1216"/>
      <c r="AA432" s="1216"/>
    </row>
    <row r="433" s="14" customFormat="1" ht="23.1" customHeight="1" spans="1:27">
      <c r="A433" s="1225">
        <v>15</v>
      </c>
      <c r="B433" s="1224" t="s">
        <v>39</v>
      </c>
      <c r="C433" s="311" t="s">
        <v>516</v>
      </c>
      <c r="D433" s="55" t="s">
        <v>151</v>
      </c>
      <c r="E433" s="1383">
        <v>252700</v>
      </c>
      <c r="F433" s="1389" t="s">
        <v>8464</v>
      </c>
      <c r="G433" s="171">
        <v>43783</v>
      </c>
      <c r="H433" s="171">
        <v>43788</v>
      </c>
      <c r="I433" s="1297">
        <f ca="1" t="shared" si="5"/>
        <v>116</v>
      </c>
      <c r="J433" s="959" t="s">
        <v>158</v>
      </c>
      <c r="K433" s="52" t="s">
        <v>54</v>
      </c>
      <c r="L433" s="338">
        <v>43795</v>
      </c>
      <c r="M433" s="632"/>
      <c r="N433" s="1305" t="s">
        <v>8465</v>
      </c>
      <c r="O433" s="1282" t="s">
        <v>109</v>
      </c>
      <c r="P433" s="1283" t="s">
        <v>89</v>
      </c>
      <c r="Q433" s="47">
        <v>43795</v>
      </c>
      <c r="R433" s="47">
        <v>43795</v>
      </c>
      <c r="S433" s="1297">
        <f ca="1" t="shared" si="6"/>
        <v>109</v>
      </c>
      <c r="T433" s="1295" t="s">
        <v>106</v>
      </c>
      <c r="U433" s="1057"/>
      <c r="V433" s="1216"/>
      <c r="W433" s="1216"/>
      <c r="X433" s="1216"/>
      <c r="Y433" s="1216"/>
      <c r="Z433" s="1216"/>
      <c r="AA433" s="1216"/>
    </row>
    <row r="434" s="14" customFormat="1" ht="23.1" customHeight="1" spans="1:27">
      <c r="A434" s="1225">
        <v>12</v>
      </c>
      <c r="B434" s="1224" t="s">
        <v>39</v>
      </c>
      <c r="C434" s="198" t="s">
        <v>507</v>
      </c>
      <c r="D434" s="55" t="s">
        <v>467</v>
      </c>
      <c r="E434" s="1264">
        <v>234600</v>
      </c>
      <c r="F434" s="1227" t="s">
        <v>8466</v>
      </c>
      <c r="G434" s="171">
        <v>43763</v>
      </c>
      <c r="H434" s="171">
        <v>43766</v>
      </c>
      <c r="I434" s="1297">
        <f ca="1" t="shared" si="5"/>
        <v>138</v>
      </c>
      <c r="J434" s="959" t="s">
        <v>158</v>
      </c>
      <c r="K434" s="52"/>
      <c r="L434" s="338">
        <v>43795</v>
      </c>
      <c r="M434" s="632"/>
      <c r="N434" s="1281" t="s">
        <v>8467</v>
      </c>
      <c r="O434" s="1286" t="s">
        <v>192</v>
      </c>
      <c r="P434" s="1287" t="s">
        <v>84</v>
      </c>
      <c r="Q434" s="47">
        <v>43792</v>
      </c>
      <c r="R434" s="47">
        <v>43792</v>
      </c>
      <c r="S434" s="1297">
        <f ca="1" t="shared" si="6"/>
        <v>112</v>
      </c>
      <c r="T434" s="1295" t="s">
        <v>106</v>
      </c>
      <c r="U434" s="1057"/>
      <c r="V434" s="1216"/>
      <c r="W434" s="1216"/>
      <c r="X434" s="1216"/>
      <c r="Y434" s="1216"/>
      <c r="Z434" s="1216"/>
      <c r="AA434" s="1216"/>
    </row>
    <row r="435" s="14" customFormat="1" ht="23.1" customHeight="1" spans="1:27">
      <c r="A435" s="1387">
        <v>7</v>
      </c>
      <c r="B435" s="1224" t="s">
        <v>39</v>
      </c>
      <c r="C435" s="198" t="s">
        <v>507</v>
      </c>
      <c r="D435" s="55" t="s">
        <v>467</v>
      </c>
      <c r="E435" s="1383">
        <v>232700</v>
      </c>
      <c r="F435" s="1227" t="s">
        <v>8468</v>
      </c>
      <c r="G435" s="171">
        <v>43669</v>
      </c>
      <c r="H435" s="171">
        <v>43675</v>
      </c>
      <c r="I435" s="1297">
        <f ca="1" t="shared" si="5"/>
        <v>229</v>
      </c>
      <c r="J435" s="959" t="s">
        <v>509</v>
      </c>
      <c r="K435" s="52"/>
      <c r="L435" s="338">
        <v>43775</v>
      </c>
      <c r="M435" s="632" t="s">
        <v>52</v>
      </c>
      <c r="N435" s="1395" t="s">
        <v>8469</v>
      </c>
      <c r="O435" s="354" t="s">
        <v>131</v>
      </c>
      <c r="P435" s="1395" t="s">
        <v>84</v>
      </c>
      <c r="Q435" s="1254">
        <v>43771</v>
      </c>
      <c r="R435" s="1255">
        <v>43771</v>
      </c>
      <c r="S435" s="1278">
        <f ca="1" t="shared" si="6"/>
        <v>133</v>
      </c>
      <c r="T435" s="1247" t="s">
        <v>47</v>
      </c>
      <c r="U435" s="1057"/>
      <c r="V435" s="1216"/>
      <c r="W435" s="1216"/>
      <c r="X435" s="1216"/>
      <c r="Y435" s="1216"/>
      <c r="Z435" s="1216"/>
      <c r="AA435" s="1216"/>
    </row>
    <row r="436" s="23" customFormat="1" ht="23.1" customHeight="1" spans="1:27">
      <c r="A436" s="1225">
        <v>1</v>
      </c>
      <c r="B436" s="1224" t="s">
        <v>39</v>
      </c>
      <c r="C436" s="311" t="s">
        <v>488</v>
      </c>
      <c r="D436" s="1388" t="s">
        <v>462</v>
      </c>
      <c r="E436" s="1385">
        <v>194600</v>
      </c>
      <c r="F436" s="1230" t="s">
        <v>8470</v>
      </c>
      <c r="G436" s="121">
        <v>43717</v>
      </c>
      <c r="H436" s="121">
        <v>43718</v>
      </c>
      <c r="I436" s="1297">
        <f ca="1" t="shared" si="5"/>
        <v>186</v>
      </c>
      <c r="J436" s="959" t="s">
        <v>78</v>
      </c>
      <c r="K436" s="371"/>
      <c r="L436" s="1392"/>
      <c r="M436" s="292" t="s">
        <v>52</v>
      </c>
      <c r="N436" s="1395" t="s">
        <v>8471</v>
      </c>
      <c r="O436" s="354" t="s">
        <v>853</v>
      </c>
      <c r="P436" s="1395" t="s">
        <v>744</v>
      </c>
      <c r="Q436" s="1254">
        <v>43725</v>
      </c>
      <c r="R436" s="1255">
        <v>43777</v>
      </c>
      <c r="S436" s="1278">
        <f ca="1" t="shared" si="6"/>
        <v>127</v>
      </c>
      <c r="T436" s="1247" t="s">
        <v>47</v>
      </c>
      <c r="U436" s="1258"/>
      <c r="V436" s="1257"/>
      <c r="W436" s="1304"/>
      <c r="X436" s="1304"/>
      <c r="Y436" s="1304"/>
      <c r="Z436" s="1304"/>
      <c r="AA436" s="1304"/>
    </row>
    <row r="437" s="19" customFormat="1" ht="15" customHeight="1" spans="2:27">
      <c r="B437" s="576"/>
      <c r="D437" s="457"/>
      <c r="E437" s="457"/>
      <c r="F437" s="577"/>
      <c r="G437" s="457"/>
      <c r="H437" s="577"/>
      <c r="P437" s="592"/>
      <c r="Q437" s="600"/>
      <c r="R437" s="1403"/>
      <c r="V437" s="1404"/>
      <c r="W437" s="1404"/>
      <c r="X437" s="1404"/>
      <c r="Y437" s="1404"/>
      <c r="Z437" s="1404"/>
      <c r="AA437" s="1404"/>
    </row>
  </sheetData>
  <autoFilter ref="A2:AC436">
    <extLst/>
  </autoFilter>
  <mergeCells count="1">
    <mergeCell ref="A1:Q1"/>
  </mergeCells>
  <conditionalFormatting sqref="F218">
    <cfRule type="duplicateValues" dxfId="0" priority="718"/>
  </conditionalFormatting>
  <conditionalFormatting sqref="F219">
    <cfRule type="duplicateValues" dxfId="0" priority="717"/>
  </conditionalFormatting>
  <conditionalFormatting sqref="F220">
    <cfRule type="duplicateValues" dxfId="0" priority="716"/>
  </conditionalFormatting>
  <conditionalFormatting sqref="F227">
    <cfRule type="duplicateValues" dxfId="0" priority="715"/>
  </conditionalFormatting>
  <conditionalFormatting sqref="I261">
    <cfRule type="cellIs" dxfId="1" priority="714" operator="greaterThan">
      <formula>330</formula>
    </cfRule>
  </conditionalFormatting>
  <conditionalFormatting sqref="I262">
    <cfRule type="cellIs" dxfId="1" priority="711" operator="greaterThan">
      <formula>260</formula>
    </cfRule>
    <cfRule type="cellIs" dxfId="1" priority="712" operator="greaterThan">
      <formula>260</formula>
    </cfRule>
    <cfRule type="cellIs" dxfId="1" priority="713" operator="greaterThan">
      <formula>330</formula>
    </cfRule>
  </conditionalFormatting>
  <conditionalFormatting sqref="I263">
    <cfRule type="cellIs" dxfId="1" priority="708" operator="greaterThan">
      <formula>260</formula>
    </cfRule>
    <cfRule type="cellIs" dxfId="1" priority="709" operator="greaterThan">
      <formula>260</formula>
    </cfRule>
    <cfRule type="cellIs" dxfId="1" priority="710" operator="greaterThan">
      <formula>330</formula>
    </cfRule>
  </conditionalFormatting>
  <conditionalFormatting sqref="I264">
    <cfRule type="cellIs" dxfId="1" priority="705" operator="greaterThan">
      <formula>260</formula>
    </cfRule>
    <cfRule type="cellIs" dxfId="1" priority="706" operator="greaterThan">
      <formula>260</formula>
    </cfRule>
    <cfRule type="cellIs" dxfId="1" priority="707" operator="greaterThan">
      <formula>330</formula>
    </cfRule>
  </conditionalFormatting>
  <conditionalFormatting sqref="I265">
    <cfRule type="cellIs" dxfId="1" priority="702" operator="greaterThan">
      <formula>260</formula>
    </cfRule>
    <cfRule type="cellIs" dxfId="1" priority="703" operator="greaterThan">
      <formula>260</formula>
    </cfRule>
    <cfRule type="cellIs" dxfId="1" priority="704" operator="greaterThan">
      <formula>330</formula>
    </cfRule>
  </conditionalFormatting>
  <conditionalFormatting sqref="I266">
    <cfRule type="cellIs" dxfId="1" priority="699" operator="greaterThan">
      <formula>260</formula>
    </cfRule>
    <cfRule type="cellIs" dxfId="1" priority="700" operator="greaterThan">
      <formula>260</formula>
    </cfRule>
    <cfRule type="cellIs" dxfId="1" priority="701" operator="greaterThan">
      <formula>330</formula>
    </cfRule>
  </conditionalFormatting>
  <conditionalFormatting sqref="I267">
    <cfRule type="cellIs" dxfId="1" priority="696" operator="greaterThan">
      <formula>260</formula>
    </cfRule>
    <cfRule type="cellIs" dxfId="1" priority="697" operator="greaterThan">
      <formula>260</formula>
    </cfRule>
    <cfRule type="cellIs" dxfId="1" priority="698" operator="greaterThan">
      <formula>330</formula>
    </cfRule>
  </conditionalFormatting>
  <conditionalFormatting sqref="I268">
    <cfRule type="cellIs" dxfId="1" priority="693" operator="greaterThan">
      <formula>260</formula>
    </cfRule>
    <cfRule type="cellIs" dxfId="1" priority="694" operator="greaterThan">
      <formula>260</formula>
    </cfRule>
    <cfRule type="cellIs" dxfId="1" priority="695" operator="greaterThan">
      <formula>330</formula>
    </cfRule>
  </conditionalFormatting>
  <conditionalFormatting sqref="I269">
    <cfRule type="cellIs" dxfId="1" priority="690" operator="greaterThan">
      <formula>260</formula>
    </cfRule>
    <cfRule type="cellIs" dxfId="1" priority="691" operator="greaterThan">
      <formula>260</formula>
    </cfRule>
    <cfRule type="cellIs" dxfId="1" priority="692" operator="greaterThan">
      <formula>330</formula>
    </cfRule>
  </conditionalFormatting>
  <conditionalFormatting sqref="I270">
    <cfRule type="cellIs" dxfId="1" priority="687" operator="greaterThan">
      <formula>260</formula>
    </cfRule>
    <cfRule type="cellIs" dxfId="1" priority="688" operator="greaterThan">
      <formula>260</formula>
    </cfRule>
    <cfRule type="cellIs" dxfId="1" priority="689" operator="greaterThan">
      <formula>330</formula>
    </cfRule>
  </conditionalFormatting>
  <conditionalFormatting sqref="I271">
    <cfRule type="cellIs" dxfId="1" priority="684" operator="greaterThan">
      <formula>260</formula>
    </cfRule>
    <cfRule type="cellIs" dxfId="1" priority="685" operator="greaterThan">
      <formula>260</formula>
    </cfRule>
    <cfRule type="cellIs" dxfId="1" priority="686" operator="greaterThan">
      <formula>330</formula>
    </cfRule>
  </conditionalFormatting>
  <conditionalFormatting sqref="I272">
    <cfRule type="cellIs" dxfId="1" priority="681" operator="greaterThan">
      <formula>260</formula>
    </cfRule>
    <cfRule type="cellIs" dxfId="1" priority="682" operator="greaterThan">
      <formula>260</formula>
    </cfRule>
    <cfRule type="cellIs" dxfId="1" priority="683" operator="greaterThan">
      <formula>330</formula>
    </cfRule>
  </conditionalFormatting>
  <conditionalFormatting sqref="I273">
    <cfRule type="cellIs" dxfId="1" priority="678" operator="greaterThan">
      <formula>260</formula>
    </cfRule>
    <cfRule type="cellIs" dxfId="1" priority="679" operator="greaterThan">
      <formula>260</formula>
    </cfRule>
    <cfRule type="cellIs" dxfId="1" priority="680" operator="greaterThan">
      <formula>330</formula>
    </cfRule>
  </conditionalFormatting>
  <conditionalFormatting sqref="I274">
    <cfRule type="cellIs" dxfId="1" priority="675" operator="greaterThan">
      <formula>260</formula>
    </cfRule>
    <cfRule type="cellIs" dxfId="1" priority="676" operator="greaterThan">
      <formula>260</formula>
    </cfRule>
    <cfRule type="cellIs" dxfId="1" priority="677" operator="greaterThan">
      <formula>330</formula>
    </cfRule>
  </conditionalFormatting>
  <conditionalFormatting sqref="I275">
    <cfRule type="cellIs" dxfId="1" priority="672" operator="greaterThan">
      <formula>260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I276">
    <cfRule type="cellIs" dxfId="1" priority="669" operator="greaterThan">
      <formula>260</formula>
    </cfRule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I277">
    <cfRule type="cellIs" dxfId="1" priority="666" operator="greaterThan">
      <formula>260</formula>
    </cfRule>
    <cfRule type="cellIs" dxfId="1" priority="667" operator="greaterThan">
      <formula>260</formula>
    </cfRule>
    <cfRule type="cellIs" dxfId="1" priority="668" operator="greaterThan">
      <formula>330</formula>
    </cfRule>
  </conditionalFormatting>
  <conditionalFormatting sqref="I278">
    <cfRule type="cellIs" dxfId="1" priority="664" operator="greaterThan">
      <formula>260</formula>
    </cfRule>
    <cfRule type="cellIs" dxfId="1" priority="665" operator="greaterThan">
      <formula>330</formula>
    </cfRule>
  </conditionalFormatting>
  <conditionalFormatting sqref="I279">
    <cfRule type="cellIs" dxfId="1" priority="662" operator="greaterThan">
      <formula>260</formula>
    </cfRule>
    <cfRule type="cellIs" dxfId="1" priority="663" operator="greaterThan">
      <formula>330</formula>
    </cfRule>
  </conditionalFormatting>
  <conditionalFormatting sqref="I280">
    <cfRule type="cellIs" dxfId="1" priority="660" operator="greaterThan">
      <formula>260</formula>
    </cfRule>
    <cfRule type="cellIs" dxfId="1" priority="661" operator="greaterThan">
      <formula>330</formula>
    </cfRule>
  </conditionalFormatting>
  <conditionalFormatting sqref="I281">
    <cfRule type="cellIs" dxfId="1" priority="658" operator="greaterThan">
      <formula>260</formula>
    </cfRule>
    <cfRule type="cellIs" dxfId="1" priority="659" operator="greaterThan">
      <formula>330</formula>
    </cfRule>
  </conditionalFormatting>
  <conditionalFormatting sqref="I282">
    <cfRule type="cellIs" dxfId="1" priority="656" operator="greaterThan">
      <formula>260</formula>
    </cfRule>
    <cfRule type="cellIs" dxfId="1" priority="657" operator="greaterThan">
      <formula>330</formula>
    </cfRule>
  </conditionalFormatting>
  <conditionalFormatting sqref="I283">
    <cfRule type="cellIs" dxfId="1" priority="654" operator="greaterThan">
      <formula>260</formula>
    </cfRule>
    <cfRule type="cellIs" dxfId="1" priority="655" operator="greaterThan">
      <formula>330</formula>
    </cfRule>
  </conditionalFormatting>
  <conditionalFormatting sqref="I284">
    <cfRule type="cellIs" dxfId="1" priority="652" operator="greaterThan">
      <formula>260</formula>
    </cfRule>
    <cfRule type="cellIs" dxfId="1" priority="653" operator="greaterThan">
      <formula>330</formula>
    </cfRule>
  </conditionalFormatting>
  <conditionalFormatting sqref="I285"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I286">
    <cfRule type="cellIs" dxfId="1" priority="648" operator="greaterThan">
      <formula>260</formula>
    </cfRule>
    <cfRule type="cellIs" dxfId="1" priority="649" operator="greaterThan">
      <formula>330</formula>
    </cfRule>
  </conditionalFormatting>
  <conditionalFormatting sqref="I287">
    <cfRule type="cellIs" dxfId="1" priority="646" operator="greaterThan">
      <formula>260</formula>
    </cfRule>
    <cfRule type="cellIs" dxfId="1" priority="647" operator="greaterThan">
      <formula>330</formula>
    </cfRule>
  </conditionalFormatting>
  <conditionalFormatting sqref="I289">
    <cfRule type="cellIs" dxfId="1" priority="642" operator="greaterThan">
      <formula>260</formula>
    </cfRule>
    <cfRule type="cellIs" dxfId="1" priority="643" operator="greaterThan">
      <formula>330</formula>
    </cfRule>
  </conditionalFormatting>
  <conditionalFormatting sqref="I290"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I291">
    <cfRule type="cellIs" dxfId="1" priority="638" operator="greaterThan">
      <formula>260</formula>
    </cfRule>
    <cfRule type="cellIs" dxfId="1" priority="639" operator="greaterThan">
      <formula>330</formula>
    </cfRule>
  </conditionalFormatting>
  <conditionalFormatting sqref="I292">
    <cfRule type="cellIs" dxfId="1" priority="636" operator="greaterThan">
      <formula>260</formula>
    </cfRule>
    <cfRule type="cellIs" dxfId="1" priority="637" operator="greaterThan">
      <formula>330</formula>
    </cfRule>
  </conditionalFormatting>
  <conditionalFormatting sqref="I293">
    <cfRule type="cellIs" dxfId="1" priority="634" operator="greaterThan">
      <formula>260</formula>
    </cfRule>
    <cfRule type="cellIs" dxfId="1" priority="635" operator="greaterThan">
      <formula>330</formula>
    </cfRule>
  </conditionalFormatting>
  <conditionalFormatting sqref="I294">
    <cfRule type="cellIs" dxfId="1" priority="632" operator="greaterThan">
      <formula>260</formula>
    </cfRule>
    <cfRule type="cellIs" dxfId="1" priority="633" operator="greaterThan">
      <formula>330</formula>
    </cfRule>
  </conditionalFormatting>
  <conditionalFormatting sqref="I295">
    <cfRule type="cellIs" dxfId="1" priority="630" operator="greaterThan">
      <formula>260</formula>
    </cfRule>
    <cfRule type="cellIs" dxfId="1" priority="631" operator="greaterThan">
      <formula>330</formula>
    </cfRule>
  </conditionalFormatting>
  <conditionalFormatting sqref="I296">
    <cfRule type="cellIs" dxfId="1" priority="628" operator="greaterThan">
      <formula>260</formula>
    </cfRule>
    <cfRule type="cellIs" dxfId="1" priority="629" operator="greaterThan">
      <formula>330</formula>
    </cfRule>
  </conditionalFormatting>
  <conditionalFormatting sqref="I297">
    <cfRule type="cellIs" dxfId="1" priority="626" operator="greaterThan">
      <formula>260</formula>
    </cfRule>
    <cfRule type="cellIs" dxfId="1" priority="627" operator="greaterThan">
      <formula>330</formula>
    </cfRule>
  </conditionalFormatting>
  <conditionalFormatting sqref="I298">
    <cfRule type="cellIs" dxfId="1" priority="624" operator="greaterThan">
      <formula>260</formula>
    </cfRule>
    <cfRule type="cellIs" dxfId="1" priority="625" operator="greaterThan">
      <formula>330</formula>
    </cfRule>
  </conditionalFormatting>
  <conditionalFormatting sqref="I299">
    <cfRule type="cellIs" dxfId="1" priority="621" operator="greaterThan">
      <formula>180</formula>
    </cfRule>
    <cfRule type="cellIs" dxfId="1" priority="622" operator="greaterThan">
      <formula>260</formula>
    </cfRule>
    <cfRule type="cellIs" dxfId="1" priority="623" operator="greaterThan">
      <formula>330</formula>
    </cfRule>
  </conditionalFormatting>
  <conditionalFormatting sqref="I300">
    <cfRule type="cellIs" dxfId="1" priority="618" operator="greaterThan">
      <formula>180</formula>
    </cfRule>
    <cfRule type="cellIs" dxfId="1" priority="619" operator="greaterThan">
      <formula>260</formula>
    </cfRule>
    <cfRule type="cellIs" dxfId="1" priority="620" operator="greaterThan">
      <formula>330</formula>
    </cfRule>
  </conditionalFormatting>
  <conditionalFormatting sqref="I301">
    <cfRule type="cellIs" dxfId="1" priority="615" operator="greaterThan">
      <formula>180</formula>
    </cfRule>
    <cfRule type="cellIs" dxfId="1" priority="616" operator="greaterThan">
      <formula>260</formula>
    </cfRule>
    <cfRule type="cellIs" dxfId="1" priority="617" operator="greaterThan">
      <formula>330</formula>
    </cfRule>
  </conditionalFormatting>
  <conditionalFormatting sqref="I302">
    <cfRule type="cellIs" dxfId="1" priority="612" operator="greaterThan">
      <formula>180</formula>
    </cfRule>
    <cfRule type="cellIs" dxfId="1" priority="613" operator="greaterThan">
      <formula>260</formula>
    </cfRule>
    <cfRule type="cellIs" dxfId="1" priority="614" operator="greaterThan">
      <formula>330</formula>
    </cfRule>
  </conditionalFormatting>
  <conditionalFormatting sqref="I303">
    <cfRule type="cellIs" dxfId="1" priority="609" operator="greaterThan">
      <formula>180</formula>
    </cfRule>
    <cfRule type="cellIs" dxfId="1" priority="610" operator="greaterThan">
      <formula>260</formula>
    </cfRule>
    <cfRule type="cellIs" dxfId="1" priority="611" operator="greaterThan">
      <formula>330</formula>
    </cfRule>
  </conditionalFormatting>
  <conditionalFormatting sqref="I304">
    <cfRule type="cellIs" dxfId="1" priority="606" operator="greaterThan">
      <formula>180</formula>
    </cfRule>
    <cfRule type="cellIs" dxfId="1" priority="607" operator="greaterThan">
      <formula>260</formula>
    </cfRule>
    <cfRule type="cellIs" dxfId="1" priority="608" operator="greaterThan">
      <formula>330</formula>
    </cfRule>
  </conditionalFormatting>
  <conditionalFormatting sqref="I305">
    <cfRule type="cellIs" dxfId="1" priority="603" operator="greaterThan">
      <formula>180</formula>
    </cfRule>
    <cfRule type="cellIs" dxfId="1" priority="604" operator="greaterThan">
      <formula>260</formula>
    </cfRule>
    <cfRule type="cellIs" dxfId="1" priority="605" operator="greaterThan">
      <formula>330</formula>
    </cfRule>
  </conditionalFormatting>
  <conditionalFormatting sqref="I306">
    <cfRule type="cellIs" dxfId="1" priority="600" operator="greaterThan">
      <formula>180</formula>
    </cfRule>
    <cfRule type="cellIs" dxfId="1" priority="601" operator="greaterThan">
      <formula>260</formula>
    </cfRule>
    <cfRule type="cellIs" dxfId="1" priority="602" operator="greaterThan">
      <formula>330</formula>
    </cfRule>
  </conditionalFormatting>
  <conditionalFormatting sqref="F307">
    <cfRule type="duplicateValues" dxfId="0" priority="599"/>
  </conditionalFormatting>
  <conditionalFormatting sqref="I307">
    <cfRule type="cellIs" dxfId="1" priority="596" operator="greaterThan">
      <formula>180</formula>
    </cfRule>
    <cfRule type="cellIs" dxfId="1" priority="597" operator="greaterThan">
      <formula>260</formula>
    </cfRule>
    <cfRule type="cellIs" dxfId="1" priority="598" operator="greaterThan">
      <formula>330</formula>
    </cfRule>
  </conditionalFormatting>
  <conditionalFormatting sqref="I308">
    <cfRule type="cellIs" dxfId="1" priority="593" operator="greaterThan">
      <formula>180</formula>
    </cfRule>
    <cfRule type="cellIs" dxfId="1" priority="594" operator="greaterThan">
      <formula>260</formula>
    </cfRule>
    <cfRule type="cellIs" dxfId="1" priority="595" operator="greaterThan">
      <formula>330</formula>
    </cfRule>
  </conditionalFormatting>
  <conditionalFormatting sqref="F310">
    <cfRule type="duplicateValues" dxfId="0" priority="585"/>
  </conditionalFormatting>
  <conditionalFormatting sqref="I310">
    <cfRule type="cellIs" dxfId="1" priority="586" operator="greaterThan">
      <formula>180</formula>
    </cfRule>
    <cfRule type="cellIs" dxfId="1" priority="587" operator="greaterThan">
      <formula>260</formula>
    </cfRule>
    <cfRule type="cellIs" dxfId="1" priority="588" operator="greaterThan">
      <formula>330</formula>
    </cfRule>
  </conditionalFormatting>
  <conditionalFormatting sqref="F311">
    <cfRule type="duplicateValues" dxfId="0" priority="592"/>
  </conditionalFormatting>
  <conditionalFormatting sqref="I311">
    <cfRule type="cellIs" dxfId="1" priority="589" operator="greaterThan">
      <formula>180</formula>
    </cfRule>
    <cfRule type="cellIs" dxfId="1" priority="590" operator="greaterThan">
      <formula>260</formula>
    </cfRule>
    <cfRule type="cellIs" dxfId="1" priority="591" operator="greaterThan">
      <formula>330</formula>
    </cfRule>
  </conditionalFormatting>
  <conditionalFormatting sqref="F312">
    <cfRule type="duplicateValues" dxfId="0" priority="584"/>
  </conditionalFormatting>
  <conditionalFormatting sqref="I312">
    <cfRule type="cellIs" dxfId="1" priority="581" operator="greaterThan">
      <formula>180</formula>
    </cfRule>
    <cfRule type="cellIs" dxfId="1" priority="582" operator="greaterThan">
      <formula>260</formula>
    </cfRule>
    <cfRule type="cellIs" dxfId="1" priority="583" operator="greaterThan">
      <formula>330</formula>
    </cfRule>
  </conditionalFormatting>
  <conditionalFormatting sqref="F313">
    <cfRule type="duplicateValues" dxfId="0" priority="580"/>
  </conditionalFormatting>
  <conditionalFormatting sqref="I313">
    <cfRule type="cellIs" dxfId="1" priority="577" operator="greaterThan">
      <formula>180</formula>
    </cfRule>
    <cfRule type="cellIs" dxfId="1" priority="578" operator="greaterThan">
      <formula>260</formula>
    </cfRule>
    <cfRule type="cellIs" dxfId="1" priority="579" operator="greaterThan">
      <formula>330</formula>
    </cfRule>
  </conditionalFormatting>
  <conditionalFormatting sqref="I314">
    <cfRule type="cellIs" dxfId="1" priority="574" operator="greaterThan">
      <formula>180</formula>
    </cfRule>
    <cfRule type="cellIs" dxfId="1" priority="575" operator="greaterThan">
      <formula>260</formula>
    </cfRule>
    <cfRule type="cellIs" dxfId="1" priority="576" operator="greaterThan">
      <formula>330</formula>
    </cfRule>
  </conditionalFormatting>
  <conditionalFormatting sqref="I315">
    <cfRule type="cellIs" dxfId="1" priority="571" operator="greaterThan">
      <formula>180</formula>
    </cfRule>
    <cfRule type="cellIs" dxfId="1" priority="572" operator="greaterThan">
      <formula>260</formula>
    </cfRule>
    <cfRule type="cellIs" dxfId="1" priority="573" operator="greaterThan">
      <formula>330</formula>
    </cfRule>
  </conditionalFormatting>
  <conditionalFormatting sqref="F316">
    <cfRule type="duplicateValues" dxfId="0" priority="567"/>
  </conditionalFormatting>
  <conditionalFormatting sqref="I316">
    <cfRule type="cellIs" dxfId="1" priority="568" operator="greaterThan">
      <formula>180</formula>
    </cfRule>
    <cfRule type="cellIs" dxfId="1" priority="569" operator="greaterThan">
      <formula>260</formula>
    </cfRule>
    <cfRule type="cellIs" dxfId="1" priority="570" operator="greaterThan">
      <formula>330</formula>
    </cfRule>
  </conditionalFormatting>
  <conditionalFormatting sqref="I317">
    <cfRule type="cellIs" dxfId="1" priority="564" operator="greaterThan">
      <formula>180</formula>
    </cfRule>
    <cfRule type="cellIs" dxfId="1" priority="565" operator="greaterThan">
      <formula>260</formula>
    </cfRule>
    <cfRule type="cellIs" dxfId="1" priority="566" operator="greaterThan">
      <formula>330</formula>
    </cfRule>
  </conditionalFormatting>
  <conditionalFormatting sqref="F318">
    <cfRule type="duplicateValues" dxfId="0" priority="560"/>
  </conditionalFormatting>
  <conditionalFormatting sqref="I318">
    <cfRule type="cellIs" dxfId="1" priority="561" operator="greaterThan">
      <formula>180</formula>
    </cfRule>
    <cfRule type="cellIs" dxfId="1" priority="562" operator="greaterThan">
      <formula>260</formula>
    </cfRule>
    <cfRule type="cellIs" dxfId="1" priority="563" operator="greaterThan">
      <formula>330</formula>
    </cfRule>
  </conditionalFormatting>
  <conditionalFormatting sqref="I319">
    <cfRule type="cellIs" dxfId="1" priority="557" operator="greaterThan">
      <formula>180</formula>
    </cfRule>
    <cfRule type="cellIs" dxfId="1" priority="558" operator="greaterThan">
      <formula>260</formula>
    </cfRule>
    <cfRule type="cellIs" dxfId="1" priority="559" operator="greaterThan">
      <formula>330</formula>
    </cfRule>
  </conditionalFormatting>
  <conditionalFormatting sqref="I320">
    <cfRule type="cellIs" dxfId="1" priority="554" operator="greaterThan">
      <formula>180</formula>
    </cfRule>
    <cfRule type="cellIs" dxfId="1" priority="555" operator="greaterThan">
      <formula>260</formula>
    </cfRule>
    <cfRule type="cellIs" dxfId="1" priority="556" operator="greaterThan">
      <formula>330</formula>
    </cfRule>
  </conditionalFormatting>
  <conditionalFormatting sqref="I321">
    <cfRule type="cellIs" dxfId="1" priority="551" operator="greaterThan">
      <formula>180</formula>
    </cfRule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I322">
    <cfRule type="cellIs" dxfId="1" priority="548" operator="greaterThan">
      <formula>180</formula>
    </cfRule>
    <cfRule type="cellIs" dxfId="1" priority="549" operator="greaterThan">
      <formula>260</formula>
    </cfRule>
    <cfRule type="cellIs" dxfId="1" priority="550" operator="greaterThan">
      <formula>330</formula>
    </cfRule>
  </conditionalFormatting>
  <conditionalFormatting sqref="I323">
    <cfRule type="cellIs" dxfId="1" priority="545" operator="greaterThan">
      <formula>180</formula>
    </cfRule>
    <cfRule type="cellIs" dxfId="1" priority="546" operator="greaterThan">
      <formula>260</formula>
    </cfRule>
    <cfRule type="cellIs" dxfId="1" priority="547" operator="greaterThan">
      <formula>330</formula>
    </cfRule>
  </conditionalFormatting>
  <conditionalFormatting sqref="I324">
    <cfRule type="cellIs" dxfId="1" priority="542" operator="greaterThan">
      <formula>180</formula>
    </cfRule>
    <cfRule type="cellIs" dxfId="1" priority="543" operator="greaterThan">
      <formula>260</formula>
    </cfRule>
    <cfRule type="cellIs" dxfId="1" priority="544" operator="greaterThan">
      <formula>330</formula>
    </cfRule>
  </conditionalFormatting>
  <conditionalFormatting sqref="I325">
    <cfRule type="cellIs" dxfId="1" priority="539" operator="greaterThan">
      <formula>180</formula>
    </cfRule>
    <cfRule type="cellIs" dxfId="1" priority="540" operator="greaterThan">
      <formula>260</formula>
    </cfRule>
    <cfRule type="cellIs" dxfId="1" priority="541" operator="greaterThan">
      <formula>330</formula>
    </cfRule>
  </conditionalFormatting>
  <conditionalFormatting sqref="I326">
    <cfRule type="cellIs" dxfId="1" priority="536" operator="greaterThan">
      <formula>180</formula>
    </cfRule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I327">
    <cfRule type="cellIs" dxfId="1" priority="533" operator="greaterThan">
      <formula>180</formula>
    </cfRule>
    <cfRule type="cellIs" dxfId="1" priority="534" operator="greaterThan">
      <formula>260</formula>
    </cfRule>
    <cfRule type="cellIs" dxfId="1" priority="535" operator="greaterThan">
      <formula>330</formula>
    </cfRule>
  </conditionalFormatting>
  <conditionalFormatting sqref="I328">
    <cfRule type="cellIs" dxfId="1" priority="527" operator="greaterThan">
      <formula>180</formula>
    </cfRule>
    <cfRule type="cellIs" dxfId="1" priority="528" operator="greaterThan">
      <formula>260</formula>
    </cfRule>
    <cfRule type="cellIs" dxfId="1" priority="529" operator="greaterThan">
      <formula>330</formula>
    </cfRule>
  </conditionalFormatting>
  <conditionalFormatting sqref="I329">
    <cfRule type="cellIs" dxfId="1" priority="530" operator="greaterThan">
      <formula>180</formula>
    </cfRule>
    <cfRule type="cellIs" dxfId="1" priority="531" operator="greaterThan">
      <formula>260</formula>
    </cfRule>
    <cfRule type="cellIs" dxfId="1" priority="532" operator="greaterThan">
      <formula>330</formula>
    </cfRule>
  </conditionalFormatting>
  <conditionalFormatting sqref="I330">
    <cfRule type="cellIs" dxfId="1" priority="524" operator="greaterThan">
      <formula>180</formula>
    </cfRule>
    <cfRule type="cellIs" dxfId="1" priority="525" operator="greaterThan">
      <formula>260</formula>
    </cfRule>
    <cfRule type="cellIs" dxfId="1" priority="526" operator="greaterThan">
      <formula>330</formula>
    </cfRule>
  </conditionalFormatting>
  <conditionalFormatting sqref="F331">
    <cfRule type="duplicateValues" dxfId="0" priority="523"/>
  </conditionalFormatting>
  <conditionalFormatting sqref="I331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I332">
    <cfRule type="cellIs" dxfId="1" priority="517" operator="greaterThan">
      <formula>180</formula>
    </cfRule>
    <cfRule type="cellIs" dxfId="1" priority="518" operator="greaterThan">
      <formula>260</formula>
    </cfRule>
    <cfRule type="cellIs" dxfId="1" priority="519" operator="greaterThan">
      <formula>330</formula>
    </cfRule>
  </conditionalFormatting>
  <conditionalFormatting sqref="F333">
    <cfRule type="duplicateValues" dxfId="0" priority="513"/>
  </conditionalFormatting>
  <conditionalFormatting sqref="I333">
    <cfRule type="cellIs" dxfId="1" priority="514" operator="greaterThan">
      <formula>180</formula>
    </cfRule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334">
    <cfRule type="cellIs" dxfId="1" priority="510" operator="greaterThan">
      <formula>180</formula>
    </cfRule>
    <cfRule type="cellIs" dxfId="1" priority="511" operator="greaterThan">
      <formula>260</formula>
    </cfRule>
    <cfRule type="cellIs" dxfId="1" priority="512" operator="greaterThan">
      <formula>330</formula>
    </cfRule>
  </conditionalFormatting>
  <conditionalFormatting sqref="F335">
    <cfRule type="duplicateValues" dxfId="0" priority="509"/>
  </conditionalFormatting>
  <conditionalFormatting sqref="I335">
    <cfRule type="cellIs" dxfId="1" priority="506" operator="greaterThan">
      <formula>180</formula>
    </cfRule>
    <cfRule type="cellIs" dxfId="1" priority="507" operator="greaterThan">
      <formula>260</formula>
    </cfRule>
    <cfRule type="cellIs" dxfId="1" priority="508" operator="greaterThan">
      <formula>330</formula>
    </cfRule>
  </conditionalFormatting>
  <conditionalFormatting sqref="F336">
    <cfRule type="duplicateValues" dxfId="0" priority="505"/>
  </conditionalFormatting>
  <conditionalFormatting sqref="I336">
    <cfRule type="cellIs" dxfId="1" priority="502" operator="greaterThan">
      <formula>180</formula>
    </cfRule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F337">
    <cfRule type="duplicateValues" dxfId="0" priority="498"/>
  </conditionalFormatting>
  <conditionalFormatting sqref="I337">
    <cfRule type="cellIs" dxfId="1" priority="499" operator="greaterThan">
      <formula>180</formula>
    </cfRule>
    <cfRule type="cellIs" dxfId="1" priority="500" operator="greaterThan">
      <formula>260</formula>
    </cfRule>
    <cfRule type="cellIs" dxfId="1" priority="501" operator="greaterThan">
      <formula>330</formula>
    </cfRule>
  </conditionalFormatting>
  <conditionalFormatting sqref="F338">
    <cfRule type="duplicateValues" dxfId="0" priority="494"/>
  </conditionalFormatting>
  <conditionalFormatting sqref="I338">
    <cfRule type="cellIs" dxfId="1" priority="495" operator="greaterThan">
      <formula>180</formula>
    </cfRule>
    <cfRule type="cellIs" dxfId="1" priority="496" operator="greaterThan">
      <formula>260</formula>
    </cfRule>
    <cfRule type="cellIs" dxfId="1" priority="497" operator="greaterThan">
      <formula>330</formula>
    </cfRule>
  </conditionalFormatting>
  <conditionalFormatting sqref="F339">
    <cfRule type="duplicateValues" dxfId="0" priority="490"/>
  </conditionalFormatting>
  <conditionalFormatting sqref="I339">
    <cfRule type="cellIs" dxfId="1" priority="491" operator="greaterThan">
      <formula>180</formula>
    </cfRule>
    <cfRule type="cellIs" dxfId="1" priority="492" operator="greaterThan">
      <formula>260</formula>
    </cfRule>
    <cfRule type="cellIs" dxfId="1" priority="493" operator="greaterThan">
      <formula>330</formula>
    </cfRule>
  </conditionalFormatting>
  <conditionalFormatting sqref="I340">
    <cfRule type="cellIs" dxfId="1" priority="487" operator="greaterThan">
      <formula>180</formula>
    </cfRule>
    <cfRule type="cellIs" dxfId="1" priority="488" operator="greaterThan">
      <formula>260</formula>
    </cfRule>
    <cfRule type="cellIs" dxfId="1" priority="489" operator="greaterThan">
      <formula>330</formula>
    </cfRule>
  </conditionalFormatting>
  <conditionalFormatting sqref="F341">
    <cfRule type="duplicateValues" dxfId="0" priority="483"/>
  </conditionalFormatting>
  <conditionalFormatting sqref="I341">
    <cfRule type="cellIs" dxfId="1" priority="484" operator="greaterThan">
      <formula>180</formula>
    </cfRule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F342">
    <cfRule type="duplicateValues" dxfId="0" priority="479"/>
  </conditionalFormatting>
  <conditionalFormatting sqref="I342">
    <cfRule type="cellIs" dxfId="1" priority="480" operator="greaterThan">
      <formula>180</formula>
    </cfRule>
    <cfRule type="cellIs" dxfId="1" priority="481" operator="greaterThan">
      <formula>260</formula>
    </cfRule>
    <cfRule type="cellIs" dxfId="1" priority="482" operator="greaterThan">
      <formula>330</formula>
    </cfRule>
  </conditionalFormatting>
  <conditionalFormatting sqref="I343">
    <cfRule type="cellIs" dxfId="1" priority="476" operator="greaterThan">
      <formula>180</formula>
    </cfRule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F344">
    <cfRule type="duplicateValues" dxfId="0" priority="472"/>
  </conditionalFormatting>
  <conditionalFormatting sqref="I344">
    <cfRule type="cellIs" dxfId="1" priority="473" operator="greaterThan">
      <formula>180</formula>
    </cfRule>
    <cfRule type="cellIs" dxfId="1" priority="474" operator="greaterThan">
      <formula>260</formula>
    </cfRule>
    <cfRule type="cellIs" dxfId="1" priority="475" operator="greaterThan">
      <formula>330</formula>
    </cfRule>
  </conditionalFormatting>
  <conditionalFormatting sqref="F345">
    <cfRule type="duplicateValues" dxfId="0" priority="471"/>
  </conditionalFormatting>
  <conditionalFormatting sqref="I345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F346">
    <cfRule type="duplicateValues" dxfId="0" priority="464"/>
  </conditionalFormatting>
  <conditionalFormatting sqref="I346">
    <cfRule type="cellIs" dxfId="1" priority="465" operator="greaterThan">
      <formula>180</formula>
    </cfRule>
    <cfRule type="cellIs" dxfId="1" priority="466" operator="greaterThan">
      <formula>260</formula>
    </cfRule>
    <cfRule type="cellIs" dxfId="1" priority="467" operator="greaterThan">
      <formula>330</formula>
    </cfRule>
  </conditionalFormatting>
  <conditionalFormatting sqref="F347">
    <cfRule type="duplicateValues" dxfId="0" priority="460"/>
  </conditionalFormatting>
  <conditionalFormatting sqref="I347">
    <cfRule type="cellIs" dxfId="1" priority="461" operator="greaterThan">
      <formula>180</formula>
    </cfRule>
    <cfRule type="cellIs" dxfId="1" priority="462" operator="greaterThan">
      <formula>260</formula>
    </cfRule>
    <cfRule type="cellIs" dxfId="1" priority="463" operator="greaterThan">
      <formula>330</formula>
    </cfRule>
  </conditionalFormatting>
  <conditionalFormatting sqref="F348">
    <cfRule type="duplicateValues" dxfId="0" priority="459"/>
  </conditionalFormatting>
  <conditionalFormatting sqref="I348">
    <cfRule type="cellIs" dxfId="1" priority="456" operator="greaterThan">
      <formula>180</formula>
    </cfRule>
    <cfRule type="cellIs" dxfId="1" priority="457" operator="greaterThan">
      <formula>260</formula>
    </cfRule>
    <cfRule type="cellIs" dxfId="1" priority="458" operator="greaterThan">
      <formula>330</formula>
    </cfRule>
  </conditionalFormatting>
  <conditionalFormatting sqref="I349">
    <cfRule type="cellIs" dxfId="1" priority="453" operator="greaterThan">
      <formula>180</formula>
    </cfRule>
    <cfRule type="cellIs" dxfId="1" priority="454" operator="greaterThan">
      <formula>260</formula>
    </cfRule>
    <cfRule type="cellIs" dxfId="1" priority="455" operator="greaterThan">
      <formula>330</formula>
    </cfRule>
  </conditionalFormatting>
  <conditionalFormatting sqref="N349">
    <cfRule type="duplicateValues" dxfId="0" priority="451"/>
    <cfRule type="duplicateValues" dxfId="0" priority="452"/>
  </conditionalFormatting>
  <conditionalFormatting sqref="F350">
    <cfRule type="duplicateValues" dxfId="0" priority="447"/>
  </conditionalFormatting>
  <conditionalFormatting sqref="I350">
    <cfRule type="cellIs" dxfId="1" priority="448" operator="greaterThan">
      <formula>180</formula>
    </cfRule>
    <cfRule type="cellIs" dxfId="1" priority="449" operator="greaterThan">
      <formula>260</formula>
    </cfRule>
    <cfRule type="cellIs" dxfId="1" priority="450" operator="greaterThan">
      <formula>330</formula>
    </cfRule>
  </conditionalFormatting>
  <conditionalFormatting sqref="F351">
    <cfRule type="duplicateValues" dxfId="0" priority="445"/>
    <cfRule type="duplicateValues" dxfId="0" priority="446"/>
  </conditionalFormatting>
  <conditionalFormatting sqref="I351">
    <cfRule type="cellIs" dxfId="1" priority="443" operator="greaterThan">
      <formula>180</formula>
    </cfRule>
  </conditionalFormatting>
  <conditionalFormatting sqref="N351">
    <cfRule type="duplicateValues" dxfId="0" priority="444"/>
  </conditionalFormatting>
  <conditionalFormatting sqref="F352">
    <cfRule type="duplicateValues" dxfId="0" priority="439"/>
  </conditionalFormatting>
  <conditionalFormatting sqref="I352">
    <cfRule type="cellIs" dxfId="1" priority="440" operator="greaterThan">
      <formula>180</formula>
    </cfRule>
    <cfRule type="cellIs" dxfId="1" priority="441" operator="greaterThan">
      <formula>260</formula>
    </cfRule>
    <cfRule type="cellIs" dxfId="1" priority="442" operator="greaterThan">
      <formula>330</formula>
    </cfRule>
  </conditionalFormatting>
  <conditionalFormatting sqref="I353">
    <cfRule type="cellIs" dxfId="1" priority="436" operator="greaterThan">
      <formula>180</formula>
    </cfRule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F354">
    <cfRule type="duplicateValues" dxfId="0" priority="435"/>
  </conditionalFormatting>
  <conditionalFormatting sqref="I354">
    <cfRule type="aboveAverage" priority="431" equalAverage="1"/>
    <cfRule type="cellIs" dxfId="1" priority="432" operator="greaterThan">
      <formula>180</formula>
    </cfRule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F355">
    <cfRule type="duplicateValues" dxfId="0" priority="427"/>
  </conditionalFormatting>
  <conditionalFormatting sqref="I355">
    <cfRule type="aboveAverage" priority="426" equalAverage="1"/>
    <cfRule type="cellIs" dxfId="1" priority="428" operator="greaterThan">
      <formula>180</formula>
    </cfRule>
    <cfRule type="cellIs" dxfId="1" priority="429" operator="greaterThan">
      <formula>260</formula>
    </cfRule>
    <cfRule type="cellIs" dxfId="1" priority="430" operator="greaterThan">
      <formula>330</formula>
    </cfRule>
  </conditionalFormatting>
  <conditionalFormatting sqref="F356">
    <cfRule type="duplicateValues" dxfId="0" priority="425"/>
  </conditionalFormatting>
  <conditionalFormatting sqref="I356">
    <cfRule type="aboveAverage" priority="421" equalAverage="1"/>
    <cfRule type="cellIs" dxfId="1" priority="422" operator="greaterThan">
      <formula>180</formula>
    </cfRule>
    <cfRule type="cellIs" dxfId="1" priority="423" operator="greaterThan">
      <formula>260</formula>
    </cfRule>
    <cfRule type="cellIs" dxfId="1" priority="424" operator="greaterThan">
      <formula>330</formula>
    </cfRule>
  </conditionalFormatting>
  <conditionalFormatting sqref="I357">
    <cfRule type="aboveAverage" priority="417" equalAverage="1"/>
    <cfRule type="cellIs" dxfId="1" priority="418" operator="greaterThan">
      <formula>180</formula>
    </cfRule>
    <cfRule type="cellIs" dxfId="1" priority="419" operator="greaterThan">
      <formula>260</formula>
    </cfRule>
    <cfRule type="cellIs" dxfId="1" priority="420" operator="greaterThan">
      <formula>330</formula>
    </cfRule>
  </conditionalFormatting>
  <conditionalFormatting sqref="F358">
    <cfRule type="duplicateValues" dxfId="0" priority="416"/>
  </conditionalFormatting>
  <conditionalFormatting sqref="I358">
    <cfRule type="aboveAverage" priority="412" equalAverage="1"/>
    <cfRule type="cellIs" dxfId="1" priority="413" operator="greaterThan">
      <formula>180</formula>
    </cfRule>
    <cfRule type="cellIs" dxfId="1" priority="414" operator="greaterThan">
      <formula>260</formula>
    </cfRule>
    <cfRule type="cellIs" dxfId="1" priority="415" operator="greaterThan">
      <formula>330</formula>
    </cfRule>
  </conditionalFormatting>
  <conditionalFormatting sqref="F359">
    <cfRule type="duplicateValues" dxfId="0" priority="411"/>
  </conditionalFormatting>
  <conditionalFormatting sqref="I359">
    <cfRule type="aboveAverage" priority="407" equalAverage="1"/>
    <cfRule type="cellIs" dxfId="1" priority="408" operator="greaterThan">
      <formula>180</formula>
    </cfRule>
    <cfRule type="cellIs" dxfId="1" priority="409" operator="greaterThan">
      <formula>260</formula>
    </cfRule>
    <cfRule type="cellIs" dxfId="1" priority="410" operator="greaterThan">
      <formula>330</formula>
    </cfRule>
  </conditionalFormatting>
  <conditionalFormatting sqref="F360">
    <cfRule type="duplicateValues" dxfId="0" priority="406"/>
  </conditionalFormatting>
  <conditionalFormatting sqref="I360">
    <cfRule type="aboveAverage" priority="402" equalAverage="1"/>
    <cfRule type="cellIs" dxfId="1" priority="403" operator="greaterThan">
      <formula>180</formula>
    </cfRule>
    <cfRule type="cellIs" dxfId="1" priority="404" operator="greaterThan">
      <formula>260</formula>
    </cfRule>
    <cfRule type="cellIs" dxfId="1" priority="405" operator="greaterThan">
      <formula>330</formula>
    </cfRule>
  </conditionalFormatting>
  <conditionalFormatting sqref="I361">
    <cfRule type="aboveAverage" priority="398" equalAverage="1"/>
    <cfRule type="cellIs" dxfId="1" priority="399" operator="greaterThan">
      <formula>180</formula>
    </cfRule>
    <cfRule type="cellIs" dxfId="1" priority="400" operator="greaterThan">
      <formula>260</formula>
    </cfRule>
    <cfRule type="cellIs" dxfId="1" priority="401" operator="greaterThan">
      <formula>330</formula>
    </cfRule>
  </conditionalFormatting>
  <conditionalFormatting sqref="I362">
    <cfRule type="cellIs" dxfId="1" priority="395" operator="greaterThan">
      <formula>180</formula>
    </cfRule>
    <cfRule type="cellIs" dxfId="1" priority="396" operator="greaterThan">
      <formula>260</formula>
    </cfRule>
    <cfRule type="cellIs" dxfId="1" priority="397" operator="greaterThan">
      <formula>330</formula>
    </cfRule>
  </conditionalFormatting>
  <conditionalFormatting sqref="F363">
    <cfRule type="duplicateValues" dxfId="0" priority="391"/>
  </conditionalFormatting>
  <conditionalFormatting sqref="I363">
    <cfRule type="aboveAverage" priority="390" equalAverage="1"/>
    <cfRule type="cellIs" dxfId="1" priority="392" operator="greaterThan">
      <formula>180</formula>
    </cfRule>
    <cfRule type="cellIs" dxfId="1" priority="393" operator="greaterThan">
      <formula>260</formula>
    </cfRule>
    <cfRule type="cellIs" dxfId="1" priority="394" operator="greaterThan">
      <formula>330</formula>
    </cfRule>
  </conditionalFormatting>
  <conditionalFormatting sqref="F364">
    <cfRule type="duplicateValues" dxfId="0" priority="389"/>
  </conditionalFormatting>
  <conditionalFormatting sqref="I364">
    <cfRule type="aboveAverage" priority="385" equalAverage="1"/>
    <cfRule type="cellIs" dxfId="1" priority="386" operator="greaterThan">
      <formula>180</formula>
    </cfRule>
    <cfRule type="cellIs" dxfId="1" priority="387" operator="greaterThan">
      <formula>260</formula>
    </cfRule>
    <cfRule type="cellIs" dxfId="1" priority="388" operator="greaterThan">
      <formula>330</formula>
    </cfRule>
  </conditionalFormatting>
  <conditionalFormatting sqref="I365">
    <cfRule type="aboveAverage" priority="381" equalAverage="1"/>
    <cfRule type="cellIs" dxfId="1" priority="382" operator="greaterThan">
      <formula>180</formula>
    </cfRule>
    <cfRule type="cellIs" dxfId="1" priority="383" operator="greaterThan">
      <formula>260</formula>
    </cfRule>
    <cfRule type="cellIs" dxfId="1" priority="384" operator="greaterThan">
      <formula>330</formula>
    </cfRule>
  </conditionalFormatting>
  <conditionalFormatting sqref="F366">
    <cfRule type="duplicateValues" dxfId="0" priority="377"/>
  </conditionalFormatting>
  <conditionalFormatting sqref="I366">
    <cfRule type="aboveAverage" priority="376" equalAverage="1"/>
    <cfRule type="cellIs" dxfId="1" priority="378" operator="greaterThan">
      <formula>180</formula>
    </cfRule>
    <cfRule type="cellIs" dxfId="1" priority="379" operator="greaterThan">
      <formula>260</formula>
    </cfRule>
    <cfRule type="cellIs" dxfId="1" priority="380" operator="greaterThan">
      <formula>330</formula>
    </cfRule>
  </conditionalFormatting>
  <conditionalFormatting sqref="I367">
    <cfRule type="aboveAverage" priority="372" equalAverage="1"/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F368">
    <cfRule type="duplicateValues" dxfId="0" priority="371"/>
  </conditionalFormatting>
  <conditionalFormatting sqref="I368">
    <cfRule type="aboveAverage" priority="367" equalAverage="1"/>
    <cfRule type="cellIs" dxfId="1" priority="368" operator="greaterThan">
      <formula>180</formula>
    </cfRule>
    <cfRule type="cellIs" dxfId="1" priority="369" operator="greaterThan">
      <formula>260</formula>
    </cfRule>
    <cfRule type="cellIs" dxfId="1" priority="370" operator="greaterThan">
      <formula>330</formula>
    </cfRule>
  </conditionalFormatting>
  <conditionalFormatting sqref="F369">
    <cfRule type="duplicateValues" dxfId="0" priority="363"/>
  </conditionalFormatting>
  <conditionalFormatting sqref="I369">
    <cfRule type="aboveAverage" priority="361" equalAverage="1"/>
    <cfRule type="cellIs" dxfId="1" priority="364" operator="greaterThan">
      <formula>180</formula>
    </cfRule>
    <cfRule type="cellIs" dxfId="1" priority="365" operator="greaterThan">
      <formula>260</formula>
    </cfRule>
    <cfRule type="cellIs" dxfId="1" priority="366" operator="greaterThan">
      <formula>330</formula>
    </cfRule>
  </conditionalFormatting>
  <conditionalFormatting sqref="N369">
    <cfRule type="duplicateValues" dxfId="0" priority="362"/>
  </conditionalFormatting>
  <conditionalFormatting sqref="I370">
    <cfRule type="aboveAverage" priority="357" equalAverage="1"/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F371">
    <cfRule type="duplicateValues" dxfId="0" priority="356"/>
  </conditionalFormatting>
  <conditionalFormatting sqref="I371">
    <cfRule type="aboveAverage" priority="352" equalAverage="1"/>
    <cfRule type="cellIs" dxfId="1" priority="353" operator="greaterThan">
      <formula>180</formula>
    </cfRule>
    <cfRule type="cellIs" dxfId="1" priority="354" operator="greaterThan">
      <formula>260</formula>
    </cfRule>
    <cfRule type="cellIs" dxfId="1" priority="355" operator="greaterThan">
      <formula>330</formula>
    </cfRule>
  </conditionalFormatting>
  <conditionalFormatting sqref="F372">
    <cfRule type="duplicateValues" dxfId="0" priority="351"/>
  </conditionalFormatting>
  <conditionalFormatting sqref="I372">
    <cfRule type="aboveAverage" priority="347" equalAverage="1"/>
    <cfRule type="cellIs" dxfId="1" priority="348" operator="greaterThan">
      <formula>180</formula>
    </cfRule>
    <cfRule type="cellIs" dxfId="1" priority="349" operator="greaterThan">
      <formula>260</formula>
    </cfRule>
    <cfRule type="cellIs" dxfId="1" priority="350" operator="greaterThan">
      <formula>330</formula>
    </cfRule>
  </conditionalFormatting>
  <conditionalFormatting sqref="F373">
    <cfRule type="duplicateValues" dxfId="3" priority="343"/>
  </conditionalFormatting>
  <conditionalFormatting sqref="I373">
    <cfRule type="cellIs" dxfId="1" priority="344" operator="greaterThan">
      <formula>180</formula>
    </cfRule>
    <cfRule type="cellIs" dxfId="1" priority="345" operator="greaterThan">
      <formula>260</formula>
    </cfRule>
    <cfRule type="cellIs" dxfId="1" priority="346" operator="greaterThan">
      <formula>330</formula>
    </cfRule>
  </conditionalFormatting>
  <conditionalFormatting sqref="I374">
    <cfRule type="aboveAverage" priority="339" equalAverage="1"/>
    <cfRule type="cellIs" dxfId="1" priority="340" operator="greaterThan">
      <formula>180</formula>
    </cfRule>
    <cfRule type="cellIs" dxfId="1" priority="341" operator="greaterThan">
      <formula>260</formula>
    </cfRule>
    <cfRule type="cellIs" dxfId="1" priority="342" operator="greaterThan">
      <formula>330</formula>
    </cfRule>
  </conditionalFormatting>
  <conditionalFormatting sqref="I375">
    <cfRule type="cellIs" dxfId="1" priority="326" operator="greaterThan">
      <formula>180</formula>
    </cfRule>
    <cfRule type="cellIs" dxfId="1" priority="327" operator="greaterThan">
      <formula>260</formula>
    </cfRule>
    <cfRule type="cellIs" dxfId="1" priority="328" operator="greaterThan">
      <formula>330</formula>
    </cfRule>
    <cfRule type="aboveAverage" priority="329" equalAverage="1"/>
  </conditionalFormatting>
  <conditionalFormatting sqref="F376">
    <cfRule type="duplicateValues" dxfId="0" priority="330"/>
  </conditionalFormatting>
  <conditionalFormatting sqref="I376">
    <cfRule type="cellIs" dxfId="1" priority="331" operator="greaterThan">
      <formula>180</formula>
    </cfRule>
    <cfRule type="cellIs" dxfId="1" priority="332" operator="greaterThan">
      <formula>260</formula>
    </cfRule>
    <cfRule type="cellIs" dxfId="1" priority="333" operator="greaterThan">
      <formula>330</formula>
    </cfRule>
  </conditionalFormatting>
  <conditionalFormatting sqref="F377">
    <cfRule type="duplicateValues" dxfId="3" priority="325"/>
  </conditionalFormatting>
  <conditionalFormatting sqref="I377">
    <cfRule type="cellIs" dxfId="1" priority="321" operator="greaterThan">
      <formula>180</formula>
    </cfRule>
    <cfRule type="cellIs" dxfId="1" priority="322" operator="greaterThan">
      <formula>260</formula>
    </cfRule>
    <cfRule type="cellIs" dxfId="1" priority="323" operator="greaterThan">
      <formula>330</formula>
    </cfRule>
    <cfRule type="aboveAverage" priority="324" equalAverage="1"/>
  </conditionalFormatting>
  <conditionalFormatting sqref="I378">
    <cfRule type="cellIs" dxfId="1" priority="317" operator="greaterThan">
      <formula>180</formula>
    </cfRule>
    <cfRule type="cellIs" dxfId="1" priority="318" operator="greaterThan">
      <formula>260</formula>
    </cfRule>
    <cfRule type="cellIs" dxfId="1" priority="319" operator="greaterThan">
      <formula>330</formula>
    </cfRule>
    <cfRule type="aboveAverage" priority="320" equalAverage="1"/>
  </conditionalFormatting>
  <conditionalFormatting sqref="F379">
    <cfRule type="duplicateValues" dxfId="3" priority="316"/>
  </conditionalFormatting>
  <conditionalFormatting sqref="I379">
    <cfRule type="cellIs" dxfId="1" priority="312" operator="greaterThan">
      <formula>180</formula>
    </cfRule>
    <cfRule type="cellIs" dxfId="1" priority="313" operator="greaterThan">
      <formula>260</formula>
    </cfRule>
    <cfRule type="cellIs" dxfId="1" priority="314" operator="greaterThan">
      <formula>330</formula>
    </cfRule>
    <cfRule type="aboveAverage" priority="315" equalAverage="1"/>
  </conditionalFormatting>
  <conditionalFormatting sqref="I380">
    <cfRule type="cellIs" dxfId="1" priority="308" operator="greaterThan">
      <formula>180</formula>
    </cfRule>
    <cfRule type="cellIs" dxfId="1" priority="309" operator="greaterThan">
      <formula>260</formula>
    </cfRule>
    <cfRule type="cellIs" dxfId="1" priority="310" operator="greaterThan">
      <formula>330</formula>
    </cfRule>
    <cfRule type="aboveAverage" priority="311" equalAverage="1"/>
  </conditionalFormatting>
  <conditionalFormatting sqref="I381">
    <cfRule type="cellIs" dxfId="1" priority="303" operator="greaterThan">
      <formula>180</formula>
    </cfRule>
    <cfRule type="cellIs" dxfId="1" priority="304" operator="greaterThan">
      <formula>260</formula>
    </cfRule>
    <cfRule type="cellIs" dxfId="1" priority="305" operator="greaterThan">
      <formula>330</formula>
    </cfRule>
    <cfRule type="aboveAverage" priority="306" equalAverage="1"/>
  </conditionalFormatting>
  <conditionalFormatting sqref="F382">
    <cfRule type="duplicateValues" dxfId="3" priority="307"/>
  </conditionalFormatting>
  <conditionalFormatting sqref="I382">
    <cfRule type="cellIs" dxfId="1" priority="335" operator="greaterThan">
      <formula>180</formula>
    </cfRule>
    <cfRule type="cellIs" dxfId="1" priority="336" operator="greaterThan">
      <formula>260</formula>
    </cfRule>
    <cfRule type="cellIs" dxfId="1" priority="337" operator="greaterThan">
      <formula>330</formula>
    </cfRule>
    <cfRule type="aboveAverage" priority="338" equalAverage="1"/>
  </conditionalFormatting>
  <conditionalFormatting sqref="F383">
    <cfRule type="duplicateValues" dxfId="3" priority="302"/>
  </conditionalFormatting>
  <conditionalFormatting sqref="I383">
    <cfRule type="cellIs" dxfId="1" priority="299" operator="greaterThan">
      <formula>180</formula>
    </cfRule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I384">
    <cfRule type="cellIs" dxfId="1" priority="295" operator="greaterThan">
      <formula>180</formula>
    </cfRule>
    <cfRule type="cellIs" dxfId="1" priority="296" operator="greaterThan">
      <formula>260</formula>
    </cfRule>
    <cfRule type="cellIs" dxfId="1" priority="297" operator="greaterThan">
      <formula>330</formula>
    </cfRule>
    <cfRule type="aboveAverage" priority="298" equalAverage="1"/>
  </conditionalFormatting>
  <conditionalFormatting sqref="F385">
    <cfRule type="duplicateValues" dxfId="3" priority="290"/>
  </conditionalFormatting>
  <conditionalFormatting sqref="I385">
    <cfRule type="cellIs" dxfId="1" priority="291" operator="greaterThan">
      <formula>180</formula>
    </cfRule>
    <cfRule type="cellIs" dxfId="1" priority="292" operator="greaterThan">
      <formula>260</formula>
    </cfRule>
    <cfRule type="cellIs" dxfId="1" priority="293" operator="greaterThan">
      <formula>330</formula>
    </cfRule>
    <cfRule type="aboveAverage" priority="294" equalAverage="1"/>
  </conditionalFormatting>
  <conditionalFormatting sqref="F386">
    <cfRule type="duplicateValues" dxfId="3" priority="286"/>
  </conditionalFormatting>
  <conditionalFormatting sqref="I386">
    <cfRule type="cellIs" dxfId="1" priority="287" operator="greaterThan">
      <formula>180</formula>
    </cfRule>
    <cfRule type="cellIs" dxfId="1" priority="288" operator="greaterThan">
      <formula>260</formula>
    </cfRule>
    <cfRule type="cellIs" dxfId="1" priority="289" operator="greaterThan">
      <formula>330</formula>
    </cfRule>
  </conditionalFormatting>
  <conditionalFormatting sqref="F387">
    <cfRule type="duplicateValues" dxfId="3" priority="285"/>
  </conditionalFormatting>
  <conditionalFormatting sqref="I387">
    <cfRule type="cellIs" dxfId="1" priority="281" operator="greaterThan">
      <formula>180</formula>
    </cfRule>
    <cfRule type="cellIs" dxfId="1" priority="282" operator="greaterThan">
      <formula>260</formula>
    </cfRule>
    <cfRule type="cellIs" dxfId="1" priority="283" operator="greaterThan">
      <formula>330</formula>
    </cfRule>
    <cfRule type="aboveAverage" priority="284" equalAverage="1"/>
  </conditionalFormatting>
  <conditionalFormatting sqref="F388">
    <cfRule type="duplicateValues" dxfId="3" priority="280"/>
  </conditionalFormatting>
  <conditionalFormatting sqref="I388">
    <cfRule type="cellIs" dxfId="1" priority="276" operator="greaterThan">
      <formula>180</formula>
    </cfRule>
    <cfRule type="cellIs" dxfId="1" priority="277" operator="greaterThan">
      <formula>260</formula>
    </cfRule>
    <cfRule type="cellIs" dxfId="1" priority="278" operator="greaterThan">
      <formula>330</formula>
    </cfRule>
    <cfRule type="aboveAverage" priority="279" equalAverage="1"/>
  </conditionalFormatting>
  <conditionalFormatting sqref="I389">
    <cfRule type="cellIs" dxfId="1" priority="272" operator="greaterThan">
      <formula>180</formula>
    </cfRule>
    <cfRule type="cellIs" dxfId="1" priority="273" operator="greaterThan">
      <formula>260</formula>
    </cfRule>
    <cfRule type="cellIs" dxfId="1" priority="274" operator="greaterThan">
      <formula>330</formula>
    </cfRule>
    <cfRule type="aboveAverage" priority="275" equalAverage="1"/>
  </conditionalFormatting>
  <conditionalFormatting sqref="F390">
    <cfRule type="duplicateValues" dxfId="3" priority="268"/>
  </conditionalFormatting>
  <conditionalFormatting sqref="I390">
    <cfRule type="cellIs" dxfId="1" priority="269" operator="greaterThan">
      <formula>180</formula>
    </cfRule>
    <cfRule type="cellIs" dxfId="1" priority="270" operator="greaterThan">
      <formula>260</formula>
    </cfRule>
    <cfRule type="cellIs" dxfId="1" priority="271" operator="greaterThan">
      <formula>330</formula>
    </cfRule>
  </conditionalFormatting>
  <conditionalFormatting sqref="F391">
    <cfRule type="duplicateValues" dxfId="3" priority="267"/>
  </conditionalFormatting>
  <conditionalFormatting sqref="I391">
    <cfRule type="cellIs" dxfId="1" priority="263" operator="greaterThan">
      <formula>180</formula>
    </cfRule>
    <cfRule type="cellIs" dxfId="1" priority="264" operator="greaterThan">
      <formula>260</formula>
    </cfRule>
    <cfRule type="cellIs" dxfId="1" priority="265" operator="greaterThan">
      <formula>330</formula>
    </cfRule>
    <cfRule type="aboveAverage" priority="266" equalAverage="1"/>
  </conditionalFormatting>
  <conditionalFormatting sqref="I392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  <cfRule type="aboveAverage" priority="262" equalAverage="1"/>
  </conditionalFormatting>
  <conditionalFormatting sqref="F393">
    <cfRule type="duplicateValues" dxfId="3" priority="258"/>
  </conditionalFormatting>
  <conditionalFormatting sqref="I393">
    <cfRule type="cellIs" dxfId="1" priority="254" operator="greaterThan">
      <formula>180</formula>
    </cfRule>
    <cfRule type="cellIs" dxfId="1" priority="255" operator="greaterThan">
      <formula>260</formula>
    </cfRule>
    <cfRule type="cellIs" dxfId="1" priority="256" operator="greaterThan">
      <formula>330</formula>
    </cfRule>
    <cfRule type="aboveAverage" priority="257" equalAverage="1"/>
  </conditionalFormatting>
  <conditionalFormatting sqref="F394">
    <cfRule type="duplicateValues" dxfId="3" priority="250"/>
  </conditionalFormatting>
  <conditionalFormatting sqref="I394">
    <cfRule type="cellIs" dxfId="1" priority="251" operator="greaterThan">
      <formula>180</formula>
    </cfRule>
    <cfRule type="cellIs" dxfId="1" priority="252" operator="greaterThan">
      <formula>260</formula>
    </cfRule>
    <cfRule type="cellIs" dxfId="1" priority="253" operator="greaterThan">
      <formula>330</formula>
    </cfRule>
  </conditionalFormatting>
  <conditionalFormatting sqref="F395">
    <cfRule type="duplicateValues" dxfId="3" priority="249"/>
  </conditionalFormatting>
  <conditionalFormatting sqref="I395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F396">
    <cfRule type="duplicateValues" dxfId="3" priority="241"/>
  </conditionalFormatting>
  <conditionalFormatting sqref="I396">
    <cfRule type="cellIs" dxfId="1" priority="242" operator="greaterThan">
      <formula>180</formula>
    </cfRule>
    <cfRule type="cellIs" dxfId="1" priority="243" operator="greaterThan">
      <formula>260</formula>
    </cfRule>
    <cfRule type="cellIs" dxfId="1" priority="244" operator="greaterThan">
      <formula>330</formula>
    </cfRule>
    <cfRule type="aboveAverage" priority="245" equalAverage="1"/>
  </conditionalFormatting>
  <conditionalFormatting sqref="F397">
    <cfRule type="duplicateValues" dxfId="3" priority="240"/>
  </conditionalFormatting>
  <conditionalFormatting sqref="I397">
    <cfRule type="cellIs" dxfId="1" priority="237" operator="greaterThan">
      <formula>180</formula>
    </cfRule>
    <cfRule type="cellIs" dxfId="1" priority="238" operator="greaterThan">
      <formula>260</formula>
    </cfRule>
    <cfRule type="cellIs" dxfId="1" priority="239" operator="greaterThan">
      <formula>330</formula>
    </cfRule>
  </conditionalFormatting>
  <conditionalFormatting sqref="F398">
    <cfRule type="duplicateValues" dxfId="3" priority="236"/>
  </conditionalFormatting>
  <conditionalFormatting sqref="I398">
    <cfRule type="cellIs" dxfId="1" priority="233" operator="greaterThan">
      <formula>180</formula>
    </cfRule>
    <cfRule type="cellIs" dxfId="1" priority="234" operator="greaterThan">
      <formula>260</formula>
    </cfRule>
    <cfRule type="cellIs" dxfId="1" priority="235" operator="greaterThan">
      <formula>330</formula>
    </cfRule>
  </conditionalFormatting>
  <conditionalFormatting sqref="F399">
    <cfRule type="duplicateValues" dxfId="3" priority="232"/>
  </conditionalFormatting>
  <conditionalFormatting sqref="I399">
    <cfRule type="cellIs" dxfId="1" priority="228" operator="greaterThan">
      <formula>180</formula>
    </cfRule>
    <cfRule type="cellIs" dxfId="1" priority="229" operator="greaterThan">
      <formula>260</formula>
    </cfRule>
    <cfRule type="cellIs" dxfId="1" priority="230" operator="greaterThan">
      <formula>330</formula>
    </cfRule>
    <cfRule type="aboveAverage" priority="231" equalAverage="1"/>
  </conditionalFormatting>
  <conditionalFormatting sqref="F400">
    <cfRule type="duplicateValues" dxfId="3" priority="224"/>
  </conditionalFormatting>
  <conditionalFormatting sqref="I400">
    <cfRule type="cellIs" dxfId="1" priority="225" operator="greaterThan">
      <formula>180</formula>
    </cfRule>
    <cfRule type="cellIs" dxfId="1" priority="226" operator="greaterThan">
      <formula>260</formula>
    </cfRule>
    <cfRule type="cellIs" dxfId="1" priority="227" operator="greaterThan">
      <formula>330</formula>
    </cfRule>
  </conditionalFormatting>
  <conditionalFormatting sqref="F401">
    <cfRule type="duplicateValues" dxfId="3" priority="223"/>
  </conditionalFormatting>
  <conditionalFormatting sqref="I401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F402">
    <cfRule type="duplicateValues" dxfId="3" priority="219"/>
  </conditionalFormatting>
  <conditionalFormatting sqref="I402">
    <cfRule type="cellIs" dxfId="1" priority="215" operator="greaterThan">
      <formula>180</formula>
    </cfRule>
    <cfRule type="cellIs" dxfId="1" priority="216" operator="greaterThan">
      <formula>260</formula>
    </cfRule>
    <cfRule type="cellIs" dxfId="1" priority="217" operator="greaterThan">
      <formula>330</formula>
    </cfRule>
    <cfRule type="aboveAverage" priority="218" equalAverage="1"/>
  </conditionalFormatting>
  <conditionalFormatting sqref="F403">
    <cfRule type="duplicateValues" dxfId="3" priority="208"/>
    <cfRule type="duplicateValues" dxfId="3" priority="210"/>
  </conditionalFormatting>
  <conditionalFormatting sqref="I403">
    <cfRule type="cellIs" dxfId="1" priority="211" operator="greaterThan">
      <formula>180</formula>
    </cfRule>
    <cfRule type="cellIs" dxfId="1" priority="212" operator="greaterThan">
      <formula>260</formula>
    </cfRule>
    <cfRule type="cellIs" dxfId="1" priority="213" operator="greaterThan">
      <formula>330</formula>
    </cfRule>
    <cfRule type="aboveAverage" priority="214" equalAverage="1"/>
  </conditionalFormatting>
  <conditionalFormatting sqref="O403">
    <cfRule type="duplicateValues" dxfId="0" priority="209"/>
  </conditionalFormatting>
  <conditionalFormatting sqref="F404">
    <cfRule type="duplicateValues" dxfId="3" priority="203"/>
    <cfRule type="duplicateValues" dxfId="3" priority="204"/>
  </conditionalFormatting>
  <conditionalFormatting sqref="I404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F405">
    <cfRule type="duplicateValues" dxfId="3" priority="197"/>
    <cfRule type="duplicateValues" dxfId="3" priority="202"/>
  </conditionalFormatting>
  <conditionalFormatting sqref="I405">
    <cfRule type="cellIs" dxfId="1" priority="198" operator="greaterThan">
      <formula>180</formula>
    </cfRule>
    <cfRule type="cellIs" dxfId="1" priority="199" operator="greaterThan">
      <formula>260</formula>
    </cfRule>
    <cfRule type="cellIs" dxfId="1" priority="200" operator="greaterThan">
      <formula>330</formula>
    </cfRule>
    <cfRule type="aboveAverage" priority="201" equalAverage="1"/>
  </conditionalFormatting>
  <conditionalFormatting sqref="O405">
    <cfRule type="duplicateValues" dxfId="0" priority="196"/>
  </conditionalFormatting>
  <conditionalFormatting sqref="F406">
    <cfRule type="duplicateValues" dxfId="3" priority="195"/>
  </conditionalFormatting>
  <conditionalFormatting sqref="I406">
    <cfRule type="cellIs" dxfId="1" priority="191" operator="greaterThan">
      <formula>180</formula>
    </cfRule>
    <cfRule type="cellIs" dxfId="1" priority="192" operator="greaterThan">
      <formula>260</formula>
    </cfRule>
    <cfRule type="cellIs" dxfId="1" priority="193" operator="greaterThan">
      <formula>330</formula>
    </cfRule>
    <cfRule type="aboveAverage" priority="194" equalAverage="1"/>
  </conditionalFormatting>
  <conditionalFormatting sqref="F407">
    <cfRule type="duplicateValues" dxfId="3" priority="190"/>
  </conditionalFormatting>
  <conditionalFormatting sqref="I407">
    <cfRule type="cellIs" dxfId="1" priority="186" operator="greaterThan">
      <formula>180</formula>
    </cfRule>
    <cfRule type="cellIs" dxfId="1" priority="187" operator="greaterThan">
      <formula>260</formula>
    </cfRule>
    <cfRule type="cellIs" dxfId="1" priority="188" operator="greaterThan">
      <formula>330</formula>
    </cfRule>
    <cfRule type="aboveAverage" priority="189" equalAverage="1"/>
  </conditionalFormatting>
  <conditionalFormatting sqref="F408">
    <cfRule type="duplicateValues" dxfId="3" priority="184"/>
  </conditionalFormatting>
  <conditionalFormatting sqref="I408">
    <cfRule type="cellIs" dxfId="1" priority="180" operator="greaterThan">
      <formula>180</formula>
    </cfRule>
    <cfRule type="cellIs" dxfId="1" priority="181" operator="greaterThan">
      <formula>260</formula>
    </cfRule>
    <cfRule type="cellIs" dxfId="1" priority="182" operator="greaterThan">
      <formula>330</formula>
    </cfRule>
    <cfRule type="aboveAverage" priority="183" equalAverage="1"/>
  </conditionalFormatting>
  <conditionalFormatting sqref="O408">
    <cfRule type="duplicateValues" dxfId="0" priority="185"/>
  </conditionalFormatting>
  <conditionalFormatting sqref="F409">
    <cfRule type="duplicateValues" dxfId="3" priority="178"/>
  </conditionalFormatting>
  <conditionalFormatting sqref="I409">
    <cfRule type="cellIs" dxfId="1" priority="174" operator="greaterThan">
      <formula>180</formula>
    </cfRule>
    <cfRule type="cellIs" dxfId="1" priority="175" operator="greaterThan">
      <formula>260</formula>
    </cfRule>
    <cfRule type="cellIs" dxfId="1" priority="176" operator="greaterThan">
      <formula>330</formula>
    </cfRule>
    <cfRule type="aboveAverage" priority="177" equalAverage="1"/>
  </conditionalFormatting>
  <conditionalFormatting sqref="O409">
    <cfRule type="duplicateValues" dxfId="0" priority="179"/>
  </conditionalFormatting>
  <conditionalFormatting sqref="F410">
    <cfRule type="duplicateValues" dxfId="3" priority="168"/>
    <cfRule type="duplicateValues" dxfId="3" priority="173"/>
  </conditionalFormatting>
  <conditionalFormatting sqref="I410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  <cfRule type="aboveAverage" priority="172" equalAverage="1"/>
  </conditionalFormatting>
  <conditionalFormatting sqref="O410">
    <cfRule type="duplicateValues" dxfId="0" priority="167"/>
  </conditionalFormatting>
  <conditionalFormatting sqref="F411">
    <cfRule type="duplicateValues" dxfId="3" priority="166"/>
  </conditionalFormatting>
  <conditionalFormatting sqref="I411">
    <cfRule type="cellIs" dxfId="1" priority="162" operator="greaterThan">
      <formula>180</formula>
    </cfRule>
    <cfRule type="cellIs" dxfId="1" priority="163" operator="greaterThan">
      <formula>260</formula>
    </cfRule>
    <cfRule type="cellIs" dxfId="1" priority="164" operator="greaterThan">
      <formula>330</formula>
    </cfRule>
    <cfRule type="aboveAverage" priority="165" equalAverage="1"/>
  </conditionalFormatting>
  <conditionalFormatting sqref="N411">
    <cfRule type="duplicateValues" dxfId="3" priority="161"/>
  </conditionalFormatting>
  <conditionalFormatting sqref="F412">
    <cfRule type="duplicateValues" dxfId="3" priority="160"/>
  </conditionalFormatting>
  <conditionalFormatting sqref="I412">
    <cfRule type="cellIs" dxfId="1" priority="156" operator="greaterThan">
      <formula>180</formula>
    </cfRule>
    <cfRule type="cellIs" dxfId="1" priority="157" operator="greaterThan">
      <formula>260</formula>
    </cfRule>
    <cfRule type="cellIs" dxfId="1" priority="158" operator="greaterThan">
      <formula>330</formula>
    </cfRule>
    <cfRule type="aboveAverage" priority="159" equalAverage="1"/>
  </conditionalFormatting>
  <conditionalFormatting sqref="F413">
    <cfRule type="duplicateValues" dxfId="3" priority="155"/>
  </conditionalFormatting>
  <conditionalFormatting sqref="I413">
    <cfRule type="cellIs" dxfId="1" priority="151" operator="greaterThan">
      <formula>180</formula>
    </cfRule>
    <cfRule type="cellIs" dxfId="1" priority="152" operator="greaterThan">
      <formula>260</formula>
    </cfRule>
    <cfRule type="cellIs" dxfId="1" priority="153" operator="greaterThan">
      <formula>330</formula>
    </cfRule>
    <cfRule type="aboveAverage" priority="154" equalAverage="1"/>
  </conditionalFormatting>
  <conditionalFormatting sqref="F414">
    <cfRule type="duplicateValues" dxfId="3" priority="145"/>
    <cfRule type="duplicateValues" dxfId="3" priority="150"/>
  </conditionalFormatting>
  <conditionalFormatting sqref="I414">
    <cfRule type="cellIs" dxfId="1" priority="146" operator="greaterThan">
      <formula>180</formula>
    </cfRule>
    <cfRule type="cellIs" dxfId="1" priority="147" operator="greaterThan">
      <formula>260</formula>
    </cfRule>
    <cfRule type="cellIs" dxfId="1" priority="148" operator="greaterThan">
      <formula>330</formula>
    </cfRule>
    <cfRule type="aboveAverage" priority="149" equalAverage="1"/>
  </conditionalFormatting>
  <conditionalFormatting sqref="F415">
    <cfRule type="duplicateValues" dxfId="3" priority="144"/>
  </conditionalFormatting>
  <conditionalFormatting sqref="I415">
    <cfRule type="cellIs" dxfId="1" priority="140" operator="greaterThan">
      <formula>180</formula>
    </cfRule>
    <cfRule type="cellIs" dxfId="1" priority="141" operator="greaterThan">
      <formula>260</formula>
    </cfRule>
    <cfRule type="cellIs" dxfId="1" priority="142" operator="greaterThan">
      <formula>330</formula>
    </cfRule>
    <cfRule type="aboveAverage" priority="143" equalAverage="1"/>
  </conditionalFormatting>
  <conditionalFormatting sqref="F416">
    <cfRule type="duplicateValues" dxfId="2" priority="139"/>
  </conditionalFormatting>
  <conditionalFormatting sqref="I416">
    <cfRule type="cellIs" dxfId="1" priority="135" operator="greaterThan">
      <formula>180</formula>
    </cfRule>
    <cfRule type="cellIs" dxfId="1" priority="136" operator="greaterThan">
      <formula>260</formula>
    </cfRule>
    <cfRule type="cellIs" dxfId="1" priority="137" operator="greaterThan">
      <formula>330</formula>
    </cfRule>
    <cfRule type="aboveAverage" priority="138" equalAverage="1"/>
  </conditionalFormatting>
  <conditionalFormatting sqref="F417">
    <cfRule type="duplicateValues" dxfId="3" priority="134"/>
  </conditionalFormatting>
  <conditionalFormatting sqref="I417">
    <cfRule type="cellIs" dxfId="1" priority="130" operator="greaterThan">
      <formula>180</formula>
    </cfRule>
    <cfRule type="cellIs" dxfId="1" priority="131" operator="greaterThan">
      <formula>260</formula>
    </cfRule>
    <cfRule type="cellIs" dxfId="1" priority="132" operator="greaterThan">
      <formula>330</formula>
    </cfRule>
    <cfRule type="aboveAverage" priority="133" equalAverage="1"/>
  </conditionalFormatting>
  <conditionalFormatting sqref="N417">
    <cfRule type="duplicateValues" dxfId="3" priority="129"/>
  </conditionalFormatting>
  <conditionalFormatting sqref="F418">
    <cfRule type="duplicateValues" dxfId="3" priority="123"/>
    <cfRule type="duplicateValues" dxfId="3" priority="128"/>
  </conditionalFormatting>
  <conditionalFormatting sqref="I418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  <cfRule type="aboveAverage" priority="127" equalAverage="1"/>
  </conditionalFormatting>
  <conditionalFormatting sqref="N418">
    <cfRule type="duplicateValues" dxfId="3" priority="122"/>
  </conditionalFormatting>
  <conditionalFormatting sqref="F419">
    <cfRule type="duplicateValues" dxfId="3" priority="121"/>
  </conditionalFormatting>
  <conditionalFormatting sqref="I419">
    <cfRule type="cellIs" dxfId="1" priority="117" operator="greaterThan">
      <formula>180</formula>
    </cfRule>
    <cfRule type="cellIs" dxfId="1" priority="118" operator="greaterThan">
      <formula>260</formula>
    </cfRule>
    <cfRule type="cellIs" dxfId="1" priority="119" operator="greaterThan">
      <formula>330</formula>
    </cfRule>
    <cfRule type="aboveAverage" priority="120" equalAverage="1"/>
  </conditionalFormatting>
  <conditionalFormatting sqref="N419">
    <cfRule type="duplicateValues" dxfId="3" priority="116"/>
  </conditionalFormatting>
  <conditionalFormatting sqref="F420">
    <cfRule type="duplicateValues" dxfId="3" priority="115"/>
  </conditionalFormatting>
  <conditionalFormatting sqref="I420">
    <cfRule type="cellIs" dxfId="1" priority="111" operator="greaterThan">
      <formula>180</formula>
    </cfRule>
    <cfRule type="cellIs" dxfId="1" priority="112" operator="greaterThan">
      <formula>260</formula>
    </cfRule>
    <cfRule type="cellIs" dxfId="1" priority="113" operator="greaterThan">
      <formula>330</formula>
    </cfRule>
    <cfRule type="aboveAverage" priority="114" equalAverage="1"/>
  </conditionalFormatting>
  <conditionalFormatting sqref="F421">
    <cfRule type="duplicateValues" dxfId="3" priority="110"/>
  </conditionalFormatting>
  <conditionalFormatting sqref="I421">
    <cfRule type="cellIs" dxfId="1" priority="106" operator="greaterThan">
      <formula>180</formula>
    </cfRule>
    <cfRule type="cellIs" dxfId="1" priority="107" operator="greaterThan">
      <formula>260</formula>
    </cfRule>
    <cfRule type="cellIs" dxfId="1" priority="108" operator="greaterThan">
      <formula>330</formula>
    </cfRule>
    <cfRule type="aboveAverage" priority="109" equalAverage="1"/>
  </conditionalFormatting>
  <conditionalFormatting sqref="N421">
    <cfRule type="duplicateValues" dxfId="3" priority="105"/>
  </conditionalFormatting>
  <conditionalFormatting sqref="F422">
    <cfRule type="duplicateValues" dxfId="3" priority="99"/>
    <cfRule type="duplicateValues" dxfId="3" priority="100"/>
  </conditionalFormatting>
  <conditionalFormatting sqref="I422">
    <cfRule type="cellIs" dxfId="1" priority="101" operator="greaterThan">
      <formula>180</formula>
    </cfRule>
    <cfRule type="cellIs" dxfId="1" priority="102" operator="greaterThan">
      <formula>260</formula>
    </cfRule>
    <cfRule type="cellIs" dxfId="1" priority="103" operator="greaterThan">
      <formula>330</formula>
    </cfRule>
    <cfRule type="aboveAverage" priority="104" equalAverage="1"/>
  </conditionalFormatting>
  <conditionalFormatting sqref="F423">
    <cfRule type="duplicateValues" dxfId="3" priority="28"/>
    <cfRule type="duplicateValues" dxfId="3" priority="25"/>
  </conditionalFormatting>
  <conditionalFormatting sqref="I423">
    <cfRule type="aboveAverage" priority="40" equalAverage="1"/>
    <cfRule type="cellIs" dxfId="1" priority="37" operator="greaterThan">
      <formula>330</formula>
    </cfRule>
    <cfRule type="cellIs" dxfId="1" priority="34" operator="greaterThan">
      <formula>260</formula>
    </cfRule>
    <cfRule type="cellIs" dxfId="1" priority="31" operator="greaterThan">
      <formula>180</formula>
    </cfRule>
  </conditionalFormatting>
  <conditionalFormatting sqref="F424">
    <cfRule type="duplicateValues" dxfId="3" priority="27"/>
    <cfRule type="duplicateValues" dxfId="3" priority="24"/>
  </conditionalFormatting>
  <conditionalFormatting sqref="I424">
    <cfRule type="aboveAverage" priority="39" equalAverage="1"/>
    <cfRule type="cellIs" dxfId="1" priority="36" operator="greaterThan">
      <formula>330</formula>
    </cfRule>
    <cfRule type="cellIs" dxfId="1" priority="33" operator="greaterThan">
      <formula>260</formula>
    </cfRule>
    <cfRule type="cellIs" dxfId="1" priority="30" operator="greaterThan">
      <formula>180</formula>
    </cfRule>
  </conditionalFormatting>
  <conditionalFormatting sqref="F425">
    <cfRule type="duplicateValues" dxfId="3" priority="26"/>
    <cfRule type="duplicateValues" dxfId="3" priority="23"/>
  </conditionalFormatting>
  <conditionalFormatting sqref="I425">
    <cfRule type="aboveAverage" priority="38" equalAverage="1"/>
    <cfRule type="cellIs" dxfId="1" priority="35" operator="greaterThan">
      <formula>330</formula>
    </cfRule>
    <cfRule type="cellIs" dxfId="1" priority="32" operator="greaterThan">
      <formula>260</formula>
    </cfRule>
    <cfRule type="cellIs" dxfId="1" priority="29" operator="greaterThan">
      <formula>180</formula>
    </cfRule>
  </conditionalFormatting>
  <conditionalFormatting sqref="F426">
    <cfRule type="duplicateValues" dxfId="3" priority="80"/>
  </conditionalFormatting>
  <conditionalFormatting sqref="I426">
    <cfRule type="cellIs" dxfId="1" priority="76" operator="greaterThan">
      <formula>180</formula>
    </cfRule>
    <cfRule type="cellIs" dxfId="1" priority="77" operator="greaterThan">
      <formula>260</formula>
    </cfRule>
    <cfRule type="cellIs" dxfId="1" priority="78" operator="greaterThan">
      <formula>330</formula>
    </cfRule>
    <cfRule type="aboveAverage" priority="79" equalAverage="1"/>
  </conditionalFormatting>
  <conditionalFormatting sqref="N426">
    <cfRule type="duplicateValues" dxfId="3" priority="75"/>
  </conditionalFormatting>
  <conditionalFormatting sqref="F427">
    <cfRule type="duplicateValues" dxfId="3" priority="74"/>
  </conditionalFormatting>
  <conditionalFormatting sqref="I427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  <cfRule type="aboveAverage" priority="73" equalAverage="1"/>
  </conditionalFormatting>
  <conditionalFormatting sqref="N427">
    <cfRule type="duplicateValues" dxfId="3" priority="69"/>
  </conditionalFormatting>
  <conditionalFormatting sqref="F428">
    <cfRule type="duplicateValues" dxfId="3" priority="60"/>
    <cfRule type="duplicateValues" dxfId="3" priority="61"/>
  </conditionalFormatting>
  <conditionalFormatting sqref="I428">
    <cfRule type="cellIs" dxfId="1" priority="56" operator="greaterThan">
      <formula>180</formula>
    </cfRule>
    <cfRule type="cellIs" dxfId="1" priority="57" operator="greaterThan">
      <formula>260</formula>
    </cfRule>
    <cfRule type="cellIs" dxfId="1" priority="58" operator="greaterThan">
      <formula>330</formula>
    </cfRule>
    <cfRule type="aboveAverage" priority="59" equalAverage="1"/>
  </conditionalFormatting>
  <conditionalFormatting sqref="F429">
    <cfRule type="duplicateValues" dxfId="3" priority="55"/>
  </conditionalFormatting>
  <conditionalFormatting sqref="I429">
    <cfRule type="cellIs" dxfId="1" priority="51" operator="greaterThan">
      <formula>180</formula>
    </cfRule>
    <cfRule type="cellIs" dxfId="1" priority="52" operator="greaterThan">
      <formula>260</formula>
    </cfRule>
    <cfRule type="cellIs" dxfId="1" priority="53" operator="greaterThan">
      <formula>330</formula>
    </cfRule>
    <cfRule type="aboveAverage" priority="54" equalAverage="1"/>
  </conditionalFormatting>
  <conditionalFormatting sqref="F430">
    <cfRule type="duplicateValues" dxfId="2" priority="50"/>
  </conditionalFormatting>
  <conditionalFormatting sqref="I430">
    <cfRule type="cellIs" dxfId="1" priority="46" operator="greaterThan">
      <formula>180</formula>
    </cfRule>
    <cfRule type="cellIs" dxfId="1" priority="47" operator="greaterThan">
      <formula>260</formula>
    </cfRule>
    <cfRule type="cellIs" dxfId="1" priority="48" operator="greaterThan">
      <formula>330</formula>
    </cfRule>
    <cfRule type="aboveAverage" priority="49" equalAverage="1"/>
  </conditionalFormatting>
  <conditionalFormatting sqref="F431">
    <cfRule type="duplicateValues" dxfId="2" priority="68"/>
  </conditionalFormatting>
  <conditionalFormatting sqref="I431">
    <cfRule type="cellIs" dxfId="1" priority="64" operator="greaterThan">
      <formula>180</formula>
    </cfRule>
    <cfRule type="cellIs" dxfId="1" priority="65" operator="greaterThan">
      <formula>260</formula>
    </cfRule>
    <cfRule type="cellIs" dxfId="1" priority="66" operator="greaterThan">
      <formula>330</formula>
    </cfRule>
    <cfRule type="aboveAverage" priority="67" equalAverage="1"/>
  </conditionalFormatting>
  <conditionalFormatting sqref="N431">
    <cfRule type="duplicateValues" dxfId="3" priority="63"/>
  </conditionalFormatting>
  <conditionalFormatting sqref="T431">
    <cfRule type="duplicateValues" dxfId="3" priority="62"/>
  </conditionalFormatting>
  <conditionalFormatting sqref="F432">
    <cfRule type="duplicateValues" dxfId="3" priority="45"/>
  </conditionalFormatting>
  <conditionalFormatting sqref="I432">
    <cfRule type="cellIs" dxfId="1" priority="41" operator="greaterThan">
      <formula>180</formula>
    </cfRule>
    <cfRule type="cellIs" dxfId="1" priority="42" operator="greaterThan">
      <formula>260</formula>
    </cfRule>
    <cfRule type="cellIs" dxfId="1" priority="43" operator="greaterThan">
      <formula>330</formula>
    </cfRule>
    <cfRule type="aboveAverage" priority="44" equalAverage="1"/>
  </conditionalFormatting>
  <conditionalFormatting sqref="F433">
    <cfRule type="duplicateValues" dxfId="3" priority="17"/>
    <cfRule type="duplicateValues" dxfId="3" priority="22"/>
  </conditionalFormatting>
  <conditionalFormatting sqref="I433">
    <cfRule type="cellIs" dxfId="1" priority="18" operator="greaterThan">
      <formula>180</formula>
    </cfRule>
    <cfRule type="cellIs" dxfId="1" priority="19" operator="greaterThan">
      <formula>260</formula>
    </cfRule>
    <cfRule type="cellIs" dxfId="1" priority="20" operator="greaterThan">
      <formula>330</formula>
    </cfRule>
    <cfRule type="aboveAverage" priority="21" equalAverage="1"/>
  </conditionalFormatting>
  <conditionalFormatting sqref="N433">
    <cfRule type="duplicateValues" dxfId="3" priority="16"/>
  </conditionalFormatting>
  <conditionalFormatting sqref="F434">
    <cfRule type="duplicateValues" dxfId="2" priority="15"/>
  </conditionalFormatting>
  <conditionalFormatting sqref="I434">
    <cfRule type="cellIs" dxfId="1" priority="11" operator="greaterThan">
      <formula>180</formula>
    </cfRule>
    <cfRule type="cellIs" dxfId="1" priority="12" operator="greaterThan">
      <formula>260</formula>
    </cfRule>
    <cfRule type="cellIs" dxfId="1" priority="13" operator="greaterThan">
      <formula>330</formula>
    </cfRule>
    <cfRule type="aboveAverage" priority="14" equalAverage="1"/>
  </conditionalFormatting>
  <conditionalFormatting sqref="F435">
    <cfRule type="duplicateValues" dxfId="3" priority="10"/>
  </conditionalFormatting>
  <conditionalFormatting sqref="I435">
    <cfRule type="aboveAverage" priority="9" equalAverage="1"/>
    <cfRule type="cellIs" dxfId="1" priority="8" operator="greaterThan">
      <formula>330</formula>
    </cfRule>
    <cfRule type="cellIs" dxfId="1" priority="7" operator="greaterThan">
      <formula>260</formula>
    </cfRule>
    <cfRule type="cellIs" dxfId="1" priority="6" operator="greaterThan">
      <formula>180</formula>
    </cfRule>
  </conditionalFormatting>
  <conditionalFormatting sqref="F436">
    <cfRule type="duplicateValues" dxfId="2" priority="5"/>
  </conditionalFormatting>
  <conditionalFormatting sqref="I436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  <cfRule type="aboveAverage" priority="4" equalAverage="1"/>
  </conditionalFormatting>
  <conditionalFormatting sqref="I286:I289">
    <cfRule type="cellIs" dxfId="1" priority="644" operator="greaterThan">
      <formula>260</formula>
    </cfRule>
    <cfRule type="cellIs" dxfId="1" priority="645" operator="greaterThan">
      <formula>330</formula>
    </cfRule>
  </conditionalFormatting>
  <pageMargins left="0.699305555555556" right="0.699305555555556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6"/>
  <sheetViews>
    <sheetView topLeftCell="A271" workbookViewId="0">
      <selection activeCell="J286" sqref="I286:J286"/>
    </sheetView>
  </sheetViews>
  <sheetFormatPr defaultColWidth="9" defaultRowHeight="14.25"/>
  <cols>
    <col min="1" max="1" width="5.25" style="1119" customWidth="1"/>
    <col min="2" max="2" width="6.25" style="1119" customWidth="1"/>
    <col min="3" max="3" width="14.75" style="1119" customWidth="1"/>
    <col min="4" max="4" width="13.25" style="1119" customWidth="1"/>
    <col min="5" max="5" width="7.125" style="1119" customWidth="1"/>
    <col min="6" max="6" width="14" style="1119" customWidth="1"/>
    <col min="7" max="9" width="9" style="1119"/>
    <col min="10" max="10" width="9.375" style="1119" customWidth="1"/>
    <col min="11" max="256" width="9" style="1119"/>
    <col min="257" max="257" width="5.25" style="1119" customWidth="1"/>
    <col min="258" max="258" width="6.25" style="1119" customWidth="1"/>
    <col min="259" max="259" width="14.75" style="1119" customWidth="1"/>
    <col min="260" max="260" width="13.25" style="1119" customWidth="1"/>
    <col min="261" max="261" width="7.125" style="1119" customWidth="1"/>
    <col min="262" max="262" width="14" style="1119" customWidth="1"/>
    <col min="263" max="265" width="9" style="1119"/>
    <col min="266" max="266" width="9.375" style="1119" customWidth="1"/>
    <col min="267" max="512" width="9" style="1119"/>
    <col min="513" max="513" width="5.25" style="1119" customWidth="1"/>
    <col min="514" max="514" width="6.25" style="1119" customWidth="1"/>
    <col min="515" max="515" width="14.75" style="1119" customWidth="1"/>
    <col min="516" max="516" width="13.25" style="1119" customWidth="1"/>
    <col min="517" max="517" width="7.125" style="1119" customWidth="1"/>
    <col min="518" max="518" width="14" style="1119" customWidth="1"/>
    <col min="519" max="521" width="9" style="1119"/>
    <col min="522" max="522" width="9.375" style="1119" customWidth="1"/>
    <col min="523" max="768" width="9" style="1119"/>
    <col min="769" max="769" width="5.25" style="1119" customWidth="1"/>
    <col min="770" max="770" width="6.25" style="1119" customWidth="1"/>
    <col min="771" max="771" width="14.75" style="1119" customWidth="1"/>
    <col min="772" max="772" width="13.25" style="1119" customWidth="1"/>
    <col min="773" max="773" width="7.125" style="1119" customWidth="1"/>
    <col min="774" max="774" width="14" style="1119" customWidth="1"/>
    <col min="775" max="777" width="9" style="1119"/>
    <col min="778" max="778" width="9.375" style="1119" customWidth="1"/>
    <col min="779" max="1024" width="9" style="1119"/>
    <col min="1025" max="1025" width="5.25" style="1119" customWidth="1"/>
    <col min="1026" max="1026" width="6.25" style="1119" customWidth="1"/>
    <col min="1027" max="1027" width="14.75" style="1119" customWidth="1"/>
    <col min="1028" max="1028" width="13.25" style="1119" customWidth="1"/>
    <col min="1029" max="1029" width="7.125" style="1119" customWidth="1"/>
    <col min="1030" max="1030" width="14" style="1119" customWidth="1"/>
    <col min="1031" max="1033" width="9" style="1119"/>
    <col min="1034" max="1034" width="9.375" style="1119" customWidth="1"/>
    <col min="1035" max="1280" width="9" style="1119"/>
    <col min="1281" max="1281" width="5.25" style="1119" customWidth="1"/>
    <col min="1282" max="1282" width="6.25" style="1119" customWidth="1"/>
    <col min="1283" max="1283" width="14.75" style="1119" customWidth="1"/>
    <col min="1284" max="1284" width="13.25" style="1119" customWidth="1"/>
    <col min="1285" max="1285" width="7.125" style="1119" customWidth="1"/>
    <col min="1286" max="1286" width="14" style="1119" customWidth="1"/>
    <col min="1287" max="1289" width="9" style="1119"/>
    <col min="1290" max="1290" width="9.375" style="1119" customWidth="1"/>
    <col min="1291" max="1536" width="9" style="1119"/>
    <col min="1537" max="1537" width="5.25" style="1119" customWidth="1"/>
    <col min="1538" max="1538" width="6.25" style="1119" customWidth="1"/>
    <col min="1539" max="1539" width="14.75" style="1119" customWidth="1"/>
    <col min="1540" max="1540" width="13.25" style="1119" customWidth="1"/>
    <col min="1541" max="1541" width="7.125" style="1119" customWidth="1"/>
    <col min="1542" max="1542" width="14" style="1119" customWidth="1"/>
    <col min="1543" max="1545" width="9" style="1119"/>
    <col min="1546" max="1546" width="9.375" style="1119" customWidth="1"/>
    <col min="1547" max="1792" width="9" style="1119"/>
    <col min="1793" max="1793" width="5.25" style="1119" customWidth="1"/>
    <col min="1794" max="1794" width="6.25" style="1119" customWidth="1"/>
    <col min="1795" max="1795" width="14.75" style="1119" customWidth="1"/>
    <col min="1796" max="1796" width="13.25" style="1119" customWidth="1"/>
    <col min="1797" max="1797" width="7.125" style="1119" customWidth="1"/>
    <col min="1798" max="1798" width="14" style="1119" customWidth="1"/>
    <col min="1799" max="1801" width="9" style="1119"/>
    <col min="1802" max="1802" width="9.375" style="1119" customWidth="1"/>
    <col min="1803" max="2048" width="9" style="1119"/>
    <col min="2049" max="2049" width="5.25" style="1119" customWidth="1"/>
    <col min="2050" max="2050" width="6.25" style="1119" customWidth="1"/>
    <col min="2051" max="2051" width="14.75" style="1119" customWidth="1"/>
    <col min="2052" max="2052" width="13.25" style="1119" customWidth="1"/>
    <col min="2053" max="2053" width="7.125" style="1119" customWidth="1"/>
    <col min="2054" max="2054" width="14" style="1119" customWidth="1"/>
    <col min="2055" max="2057" width="9" style="1119"/>
    <col min="2058" max="2058" width="9.375" style="1119" customWidth="1"/>
    <col min="2059" max="2304" width="9" style="1119"/>
    <col min="2305" max="2305" width="5.25" style="1119" customWidth="1"/>
    <col min="2306" max="2306" width="6.25" style="1119" customWidth="1"/>
    <col min="2307" max="2307" width="14.75" style="1119" customWidth="1"/>
    <col min="2308" max="2308" width="13.25" style="1119" customWidth="1"/>
    <col min="2309" max="2309" width="7.125" style="1119" customWidth="1"/>
    <col min="2310" max="2310" width="14" style="1119" customWidth="1"/>
    <col min="2311" max="2313" width="9" style="1119"/>
    <col min="2314" max="2314" width="9.375" style="1119" customWidth="1"/>
    <col min="2315" max="2560" width="9" style="1119"/>
    <col min="2561" max="2561" width="5.25" style="1119" customWidth="1"/>
    <col min="2562" max="2562" width="6.25" style="1119" customWidth="1"/>
    <col min="2563" max="2563" width="14.75" style="1119" customWidth="1"/>
    <col min="2564" max="2564" width="13.25" style="1119" customWidth="1"/>
    <col min="2565" max="2565" width="7.125" style="1119" customWidth="1"/>
    <col min="2566" max="2566" width="14" style="1119" customWidth="1"/>
    <col min="2567" max="2569" width="9" style="1119"/>
    <col min="2570" max="2570" width="9.375" style="1119" customWidth="1"/>
    <col min="2571" max="2816" width="9" style="1119"/>
    <col min="2817" max="2817" width="5.25" style="1119" customWidth="1"/>
    <col min="2818" max="2818" width="6.25" style="1119" customWidth="1"/>
    <col min="2819" max="2819" width="14.75" style="1119" customWidth="1"/>
    <col min="2820" max="2820" width="13.25" style="1119" customWidth="1"/>
    <col min="2821" max="2821" width="7.125" style="1119" customWidth="1"/>
    <col min="2822" max="2822" width="14" style="1119" customWidth="1"/>
    <col min="2823" max="2825" width="9" style="1119"/>
    <col min="2826" max="2826" width="9.375" style="1119" customWidth="1"/>
    <col min="2827" max="3072" width="9" style="1119"/>
    <col min="3073" max="3073" width="5.25" style="1119" customWidth="1"/>
    <col min="3074" max="3074" width="6.25" style="1119" customWidth="1"/>
    <col min="3075" max="3075" width="14.75" style="1119" customWidth="1"/>
    <col min="3076" max="3076" width="13.25" style="1119" customWidth="1"/>
    <col min="3077" max="3077" width="7.125" style="1119" customWidth="1"/>
    <col min="3078" max="3078" width="14" style="1119" customWidth="1"/>
    <col min="3079" max="3081" width="9" style="1119"/>
    <col min="3082" max="3082" width="9.375" style="1119" customWidth="1"/>
    <col min="3083" max="3328" width="9" style="1119"/>
    <col min="3329" max="3329" width="5.25" style="1119" customWidth="1"/>
    <col min="3330" max="3330" width="6.25" style="1119" customWidth="1"/>
    <col min="3331" max="3331" width="14.75" style="1119" customWidth="1"/>
    <col min="3332" max="3332" width="13.25" style="1119" customWidth="1"/>
    <col min="3333" max="3333" width="7.125" style="1119" customWidth="1"/>
    <col min="3334" max="3334" width="14" style="1119" customWidth="1"/>
    <col min="3335" max="3337" width="9" style="1119"/>
    <col min="3338" max="3338" width="9.375" style="1119" customWidth="1"/>
    <col min="3339" max="3584" width="9" style="1119"/>
    <col min="3585" max="3585" width="5.25" style="1119" customWidth="1"/>
    <col min="3586" max="3586" width="6.25" style="1119" customWidth="1"/>
    <col min="3587" max="3587" width="14.75" style="1119" customWidth="1"/>
    <col min="3588" max="3588" width="13.25" style="1119" customWidth="1"/>
    <col min="3589" max="3589" width="7.125" style="1119" customWidth="1"/>
    <col min="3590" max="3590" width="14" style="1119" customWidth="1"/>
    <col min="3591" max="3593" width="9" style="1119"/>
    <col min="3594" max="3594" width="9.375" style="1119" customWidth="1"/>
    <col min="3595" max="3840" width="9" style="1119"/>
    <col min="3841" max="3841" width="5.25" style="1119" customWidth="1"/>
    <col min="3842" max="3842" width="6.25" style="1119" customWidth="1"/>
    <col min="3843" max="3843" width="14.75" style="1119" customWidth="1"/>
    <col min="3844" max="3844" width="13.25" style="1119" customWidth="1"/>
    <col min="3845" max="3845" width="7.125" style="1119" customWidth="1"/>
    <col min="3846" max="3846" width="14" style="1119" customWidth="1"/>
    <col min="3847" max="3849" width="9" style="1119"/>
    <col min="3850" max="3850" width="9.375" style="1119" customWidth="1"/>
    <col min="3851" max="4096" width="9" style="1119"/>
    <col min="4097" max="4097" width="5.25" style="1119" customWidth="1"/>
    <col min="4098" max="4098" width="6.25" style="1119" customWidth="1"/>
    <col min="4099" max="4099" width="14.75" style="1119" customWidth="1"/>
    <col min="4100" max="4100" width="13.25" style="1119" customWidth="1"/>
    <col min="4101" max="4101" width="7.125" style="1119" customWidth="1"/>
    <col min="4102" max="4102" width="14" style="1119" customWidth="1"/>
    <col min="4103" max="4105" width="9" style="1119"/>
    <col min="4106" max="4106" width="9.375" style="1119" customWidth="1"/>
    <col min="4107" max="4352" width="9" style="1119"/>
    <col min="4353" max="4353" width="5.25" style="1119" customWidth="1"/>
    <col min="4354" max="4354" width="6.25" style="1119" customWidth="1"/>
    <col min="4355" max="4355" width="14.75" style="1119" customWidth="1"/>
    <col min="4356" max="4356" width="13.25" style="1119" customWidth="1"/>
    <col min="4357" max="4357" width="7.125" style="1119" customWidth="1"/>
    <col min="4358" max="4358" width="14" style="1119" customWidth="1"/>
    <col min="4359" max="4361" width="9" style="1119"/>
    <col min="4362" max="4362" width="9.375" style="1119" customWidth="1"/>
    <col min="4363" max="4608" width="9" style="1119"/>
    <col min="4609" max="4609" width="5.25" style="1119" customWidth="1"/>
    <col min="4610" max="4610" width="6.25" style="1119" customWidth="1"/>
    <col min="4611" max="4611" width="14.75" style="1119" customWidth="1"/>
    <col min="4612" max="4612" width="13.25" style="1119" customWidth="1"/>
    <col min="4613" max="4613" width="7.125" style="1119" customWidth="1"/>
    <col min="4614" max="4614" width="14" style="1119" customWidth="1"/>
    <col min="4615" max="4617" width="9" style="1119"/>
    <col min="4618" max="4618" width="9.375" style="1119" customWidth="1"/>
    <col min="4619" max="4864" width="9" style="1119"/>
    <col min="4865" max="4865" width="5.25" style="1119" customWidth="1"/>
    <col min="4866" max="4866" width="6.25" style="1119" customWidth="1"/>
    <col min="4867" max="4867" width="14.75" style="1119" customWidth="1"/>
    <col min="4868" max="4868" width="13.25" style="1119" customWidth="1"/>
    <col min="4869" max="4869" width="7.125" style="1119" customWidth="1"/>
    <col min="4870" max="4870" width="14" style="1119" customWidth="1"/>
    <col min="4871" max="4873" width="9" style="1119"/>
    <col min="4874" max="4874" width="9.375" style="1119" customWidth="1"/>
    <col min="4875" max="5120" width="9" style="1119"/>
    <col min="5121" max="5121" width="5.25" style="1119" customWidth="1"/>
    <col min="5122" max="5122" width="6.25" style="1119" customWidth="1"/>
    <col min="5123" max="5123" width="14.75" style="1119" customWidth="1"/>
    <col min="5124" max="5124" width="13.25" style="1119" customWidth="1"/>
    <col min="5125" max="5125" width="7.125" style="1119" customWidth="1"/>
    <col min="5126" max="5126" width="14" style="1119" customWidth="1"/>
    <col min="5127" max="5129" width="9" style="1119"/>
    <col min="5130" max="5130" width="9.375" style="1119" customWidth="1"/>
    <col min="5131" max="5376" width="9" style="1119"/>
    <col min="5377" max="5377" width="5.25" style="1119" customWidth="1"/>
    <col min="5378" max="5378" width="6.25" style="1119" customWidth="1"/>
    <col min="5379" max="5379" width="14.75" style="1119" customWidth="1"/>
    <col min="5380" max="5380" width="13.25" style="1119" customWidth="1"/>
    <col min="5381" max="5381" width="7.125" style="1119" customWidth="1"/>
    <col min="5382" max="5382" width="14" style="1119" customWidth="1"/>
    <col min="5383" max="5385" width="9" style="1119"/>
    <col min="5386" max="5386" width="9.375" style="1119" customWidth="1"/>
    <col min="5387" max="5632" width="9" style="1119"/>
    <col min="5633" max="5633" width="5.25" style="1119" customWidth="1"/>
    <col min="5634" max="5634" width="6.25" style="1119" customWidth="1"/>
    <col min="5635" max="5635" width="14.75" style="1119" customWidth="1"/>
    <col min="5636" max="5636" width="13.25" style="1119" customWidth="1"/>
    <col min="5637" max="5637" width="7.125" style="1119" customWidth="1"/>
    <col min="5638" max="5638" width="14" style="1119" customWidth="1"/>
    <col min="5639" max="5641" width="9" style="1119"/>
    <col min="5642" max="5642" width="9.375" style="1119" customWidth="1"/>
    <col min="5643" max="5888" width="9" style="1119"/>
    <col min="5889" max="5889" width="5.25" style="1119" customWidth="1"/>
    <col min="5890" max="5890" width="6.25" style="1119" customWidth="1"/>
    <col min="5891" max="5891" width="14.75" style="1119" customWidth="1"/>
    <col min="5892" max="5892" width="13.25" style="1119" customWidth="1"/>
    <col min="5893" max="5893" width="7.125" style="1119" customWidth="1"/>
    <col min="5894" max="5894" width="14" style="1119" customWidth="1"/>
    <col min="5895" max="5897" width="9" style="1119"/>
    <col min="5898" max="5898" width="9.375" style="1119" customWidth="1"/>
    <col min="5899" max="6144" width="9" style="1119"/>
    <col min="6145" max="6145" width="5.25" style="1119" customWidth="1"/>
    <col min="6146" max="6146" width="6.25" style="1119" customWidth="1"/>
    <col min="6147" max="6147" width="14.75" style="1119" customWidth="1"/>
    <col min="6148" max="6148" width="13.25" style="1119" customWidth="1"/>
    <col min="6149" max="6149" width="7.125" style="1119" customWidth="1"/>
    <col min="6150" max="6150" width="14" style="1119" customWidth="1"/>
    <col min="6151" max="6153" width="9" style="1119"/>
    <col min="6154" max="6154" width="9.375" style="1119" customWidth="1"/>
    <col min="6155" max="6400" width="9" style="1119"/>
    <col min="6401" max="6401" width="5.25" style="1119" customWidth="1"/>
    <col min="6402" max="6402" width="6.25" style="1119" customWidth="1"/>
    <col min="6403" max="6403" width="14.75" style="1119" customWidth="1"/>
    <col min="6404" max="6404" width="13.25" style="1119" customWidth="1"/>
    <col min="6405" max="6405" width="7.125" style="1119" customWidth="1"/>
    <col min="6406" max="6406" width="14" style="1119" customWidth="1"/>
    <col min="6407" max="6409" width="9" style="1119"/>
    <col min="6410" max="6410" width="9.375" style="1119" customWidth="1"/>
    <col min="6411" max="6656" width="9" style="1119"/>
    <col min="6657" max="6657" width="5.25" style="1119" customWidth="1"/>
    <col min="6658" max="6658" width="6.25" style="1119" customWidth="1"/>
    <col min="6659" max="6659" width="14.75" style="1119" customWidth="1"/>
    <col min="6660" max="6660" width="13.25" style="1119" customWidth="1"/>
    <col min="6661" max="6661" width="7.125" style="1119" customWidth="1"/>
    <col min="6662" max="6662" width="14" style="1119" customWidth="1"/>
    <col min="6663" max="6665" width="9" style="1119"/>
    <col min="6666" max="6666" width="9.375" style="1119" customWidth="1"/>
    <col min="6667" max="6912" width="9" style="1119"/>
    <col min="6913" max="6913" width="5.25" style="1119" customWidth="1"/>
    <col min="6914" max="6914" width="6.25" style="1119" customWidth="1"/>
    <col min="6915" max="6915" width="14.75" style="1119" customWidth="1"/>
    <col min="6916" max="6916" width="13.25" style="1119" customWidth="1"/>
    <col min="6917" max="6917" width="7.125" style="1119" customWidth="1"/>
    <col min="6918" max="6918" width="14" style="1119" customWidth="1"/>
    <col min="6919" max="6921" width="9" style="1119"/>
    <col min="6922" max="6922" width="9.375" style="1119" customWidth="1"/>
    <col min="6923" max="7168" width="9" style="1119"/>
    <col min="7169" max="7169" width="5.25" style="1119" customWidth="1"/>
    <col min="7170" max="7170" width="6.25" style="1119" customWidth="1"/>
    <col min="7171" max="7171" width="14.75" style="1119" customWidth="1"/>
    <col min="7172" max="7172" width="13.25" style="1119" customWidth="1"/>
    <col min="7173" max="7173" width="7.125" style="1119" customWidth="1"/>
    <col min="7174" max="7174" width="14" style="1119" customWidth="1"/>
    <col min="7175" max="7177" width="9" style="1119"/>
    <col min="7178" max="7178" width="9.375" style="1119" customWidth="1"/>
    <col min="7179" max="7424" width="9" style="1119"/>
    <col min="7425" max="7425" width="5.25" style="1119" customWidth="1"/>
    <col min="7426" max="7426" width="6.25" style="1119" customWidth="1"/>
    <col min="7427" max="7427" width="14.75" style="1119" customWidth="1"/>
    <col min="7428" max="7428" width="13.25" style="1119" customWidth="1"/>
    <col min="7429" max="7429" width="7.125" style="1119" customWidth="1"/>
    <col min="7430" max="7430" width="14" style="1119" customWidth="1"/>
    <col min="7431" max="7433" width="9" style="1119"/>
    <col min="7434" max="7434" width="9.375" style="1119" customWidth="1"/>
    <col min="7435" max="7680" width="9" style="1119"/>
    <col min="7681" max="7681" width="5.25" style="1119" customWidth="1"/>
    <col min="7682" max="7682" width="6.25" style="1119" customWidth="1"/>
    <col min="7683" max="7683" width="14.75" style="1119" customWidth="1"/>
    <col min="7684" max="7684" width="13.25" style="1119" customWidth="1"/>
    <col min="7685" max="7685" width="7.125" style="1119" customWidth="1"/>
    <col min="7686" max="7686" width="14" style="1119" customWidth="1"/>
    <col min="7687" max="7689" width="9" style="1119"/>
    <col min="7690" max="7690" width="9.375" style="1119" customWidth="1"/>
    <col min="7691" max="7936" width="9" style="1119"/>
    <col min="7937" max="7937" width="5.25" style="1119" customWidth="1"/>
    <col min="7938" max="7938" width="6.25" style="1119" customWidth="1"/>
    <col min="7939" max="7939" width="14.75" style="1119" customWidth="1"/>
    <col min="7940" max="7940" width="13.25" style="1119" customWidth="1"/>
    <col min="7941" max="7941" width="7.125" style="1119" customWidth="1"/>
    <col min="7942" max="7942" width="14" style="1119" customWidth="1"/>
    <col min="7943" max="7945" width="9" style="1119"/>
    <col min="7946" max="7946" width="9.375" style="1119" customWidth="1"/>
    <col min="7947" max="8192" width="9" style="1119"/>
    <col min="8193" max="8193" width="5.25" style="1119" customWidth="1"/>
    <col min="8194" max="8194" width="6.25" style="1119" customWidth="1"/>
    <col min="8195" max="8195" width="14.75" style="1119" customWidth="1"/>
    <col min="8196" max="8196" width="13.25" style="1119" customWidth="1"/>
    <col min="8197" max="8197" width="7.125" style="1119" customWidth="1"/>
    <col min="8198" max="8198" width="14" style="1119" customWidth="1"/>
    <col min="8199" max="8201" width="9" style="1119"/>
    <col min="8202" max="8202" width="9.375" style="1119" customWidth="1"/>
    <col min="8203" max="8448" width="9" style="1119"/>
    <col min="8449" max="8449" width="5.25" style="1119" customWidth="1"/>
    <col min="8450" max="8450" width="6.25" style="1119" customWidth="1"/>
    <col min="8451" max="8451" width="14.75" style="1119" customWidth="1"/>
    <col min="8452" max="8452" width="13.25" style="1119" customWidth="1"/>
    <col min="8453" max="8453" width="7.125" style="1119" customWidth="1"/>
    <col min="8454" max="8454" width="14" style="1119" customWidth="1"/>
    <col min="8455" max="8457" width="9" style="1119"/>
    <col min="8458" max="8458" width="9.375" style="1119" customWidth="1"/>
    <col min="8459" max="8704" width="9" style="1119"/>
    <col min="8705" max="8705" width="5.25" style="1119" customWidth="1"/>
    <col min="8706" max="8706" width="6.25" style="1119" customWidth="1"/>
    <col min="8707" max="8707" width="14.75" style="1119" customWidth="1"/>
    <col min="8708" max="8708" width="13.25" style="1119" customWidth="1"/>
    <col min="8709" max="8709" width="7.125" style="1119" customWidth="1"/>
    <col min="8710" max="8710" width="14" style="1119" customWidth="1"/>
    <col min="8711" max="8713" width="9" style="1119"/>
    <col min="8714" max="8714" width="9.375" style="1119" customWidth="1"/>
    <col min="8715" max="8960" width="9" style="1119"/>
    <col min="8961" max="8961" width="5.25" style="1119" customWidth="1"/>
    <col min="8962" max="8962" width="6.25" style="1119" customWidth="1"/>
    <col min="8963" max="8963" width="14.75" style="1119" customWidth="1"/>
    <col min="8964" max="8964" width="13.25" style="1119" customWidth="1"/>
    <col min="8965" max="8965" width="7.125" style="1119" customWidth="1"/>
    <col min="8966" max="8966" width="14" style="1119" customWidth="1"/>
    <col min="8967" max="8969" width="9" style="1119"/>
    <col min="8970" max="8970" width="9.375" style="1119" customWidth="1"/>
    <col min="8971" max="9216" width="9" style="1119"/>
    <col min="9217" max="9217" width="5.25" style="1119" customWidth="1"/>
    <col min="9218" max="9218" width="6.25" style="1119" customWidth="1"/>
    <col min="9219" max="9219" width="14.75" style="1119" customWidth="1"/>
    <col min="9220" max="9220" width="13.25" style="1119" customWidth="1"/>
    <col min="9221" max="9221" width="7.125" style="1119" customWidth="1"/>
    <col min="9222" max="9222" width="14" style="1119" customWidth="1"/>
    <col min="9223" max="9225" width="9" style="1119"/>
    <col min="9226" max="9226" width="9.375" style="1119" customWidth="1"/>
    <col min="9227" max="9472" width="9" style="1119"/>
    <col min="9473" max="9473" width="5.25" style="1119" customWidth="1"/>
    <col min="9474" max="9474" width="6.25" style="1119" customWidth="1"/>
    <col min="9475" max="9475" width="14.75" style="1119" customWidth="1"/>
    <col min="9476" max="9476" width="13.25" style="1119" customWidth="1"/>
    <col min="9477" max="9477" width="7.125" style="1119" customWidth="1"/>
    <col min="9478" max="9478" width="14" style="1119" customWidth="1"/>
    <col min="9479" max="9481" width="9" style="1119"/>
    <col min="9482" max="9482" width="9.375" style="1119" customWidth="1"/>
    <col min="9483" max="9728" width="9" style="1119"/>
    <col min="9729" max="9729" width="5.25" style="1119" customWidth="1"/>
    <col min="9730" max="9730" width="6.25" style="1119" customWidth="1"/>
    <col min="9731" max="9731" width="14.75" style="1119" customWidth="1"/>
    <col min="9732" max="9732" width="13.25" style="1119" customWidth="1"/>
    <col min="9733" max="9733" width="7.125" style="1119" customWidth="1"/>
    <col min="9734" max="9734" width="14" style="1119" customWidth="1"/>
    <col min="9735" max="9737" width="9" style="1119"/>
    <col min="9738" max="9738" width="9.375" style="1119" customWidth="1"/>
    <col min="9739" max="9984" width="9" style="1119"/>
    <col min="9985" max="9985" width="5.25" style="1119" customWidth="1"/>
    <col min="9986" max="9986" width="6.25" style="1119" customWidth="1"/>
    <col min="9987" max="9987" width="14.75" style="1119" customWidth="1"/>
    <col min="9988" max="9988" width="13.25" style="1119" customWidth="1"/>
    <col min="9989" max="9989" width="7.125" style="1119" customWidth="1"/>
    <col min="9990" max="9990" width="14" style="1119" customWidth="1"/>
    <col min="9991" max="9993" width="9" style="1119"/>
    <col min="9994" max="9994" width="9.375" style="1119" customWidth="1"/>
    <col min="9995" max="10240" width="9" style="1119"/>
    <col min="10241" max="10241" width="5.25" style="1119" customWidth="1"/>
    <col min="10242" max="10242" width="6.25" style="1119" customWidth="1"/>
    <col min="10243" max="10243" width="14.75" style="1119" customWidth="1"/>
    <col min="10244" max="10244" width="13.25" style="1119" customWidth="1"/>
    <col min="10245" max="10245" width="7.125" style="1119" customWidth="1"/>
    <col min="10246" max="10246" width="14" style="1119" customWidth="1"/>
    <col min="10247" max="10249" width="9" style="1119"/>
    <col min="10250" max="10250" width="9.375" style="1119" customWidth="1"/>
    <col min="10251" max="10496" width="9" style="1119"/>
    <col min="10497" max="10497" width="5.25" style="1119" customWidth="1"/>
    <col min="10498" max="10498" width="6.25" style="1119" customWidth="1"/>
    <col min="10499" max="10499" width="14.75" style="1119" customWidth="1"/>
    <col min="10500" max="10500" width="13.25" style="1119" customWidth="1"/>
    <col min="10501" max="10501" width="7.125" style="1119" customWidth="1"/>
    <col min="10502" max="10502" width="14" style="1119" customWidth="1"/>
    <col min="10503" max="10505" width="9" style="1119"/>
    <col min="10506" max="10506" width="9.375" style="1119" customWidth="1"/>
    <col min="10507" max="10752" width="9" style="1119"/>
    <col min="10753" max="10753" width="5.25" style="1119" customWidth="1"/>
    <col min="10754" max="10754" width="6.25" style="1119" customWidth="1"/>
    <col min="10755" max="10755" width="14.75" style="1119" customWidth="1"/>
    <col min="10756" max="10756" width="13.25" style="1119" customWidth="1"/>
    <col min="10757" max="10757" width="7.125" style="1119" customWidth="1"/>
    <col min="10758" max="10758" width="14" style="1119" customWidth="1"/>
    <col min="10759" max="10761" width="9" style="1119"/>
    <col min="10762" max="10762" width="9.375" style="1119" customWidth="1"/>
    <col min="10763" max="11008" width="9" style="1119"/>
    <col min="11009" max="11009" width="5.25" style="1119" customWidth="1"/>
    <col min="11010" max="11010" width="6.25" style="1119" customWidth="1"/>
    <col min="11011" max="11011" width="14.75" style="1119" customWidth="1"/>
    <col min="11012" max="11012" width="13.25" style="1119" customWidth="1"/>
    <col min="11013" max="11013" width="7.125" style="1119" customWidth="1"/>
    <col min="11014" max="11014" width="14" style="1119" customWidth="1"/>
    <col min="11015" max="11017" width="9" style="1119"/>
    <col min="11018" max="11018" width="9.375" style="1119" customWidth="1"/>
    <col min="11019" max="11264" width="9" style="1119"/>
    <col min="11265" max="11265" width="5.25" style="1119" customWidth="1"/>
    <col min="11266" max="11266" width="6.25" style="1119" customWidth="1"/>
    <col min="11267" max="11267" width="14.75" style="1119" customWidth="1"/>
    <col min="11268" max="11268" width="13.25" style="1119" customWidth="1"/>
    <col min="11269" max="11269" width="7.125" style="1119" customWidth="1"/>
    <col min="11270" max="11270" width="14" style="1119" customWidth="1"/>
    <col min="11271" max="11273" width="9" style="1119"/>
    <col min="11274" max="11274" width="9.375" style="1119" customWidth="1"/>
    <col min="11275" max="11520" width="9" style="1119"/>
    <col min="11521" max="11521" width="5.25" style="1119" customWidth="1"/>
    <col min="11522" max="11522" width="6.25" style="1119" customWidth="1"/>
    <col min="11523" max="11523" width="14.75" style="1119" customWidth="1"/>
    <col min="11524" max="11524" width="13.25" style="1119" customWidth="1"/>
    <col min="11525" max="11525" width="7.125" style="1119" customWidth="1"/>
    <col min="11526" max="11526" width="14" style="1119" customWidth="1"/>
    <col min="11527" max="11529" width="9" style="1119"/>
    <col min="11530" max="11530" width="9.375" style="1119" customWidth="1"/>
    <col min="11531" max="11776" width="9" style="1119"/>
    <col min="11777" max="11777" width="5.25" style="1119" customWidth="1"/>
    <col min="11778" max="11778" width="6.25" style="1119" customWidth="1"/>
    <col min="11779" max="11779" width="14.75" style="1119" customWidth="1"/>
    <col min="11780" max="11780" width="13.25" style="1119" customWidth="1"/>
    <col min="11781" max="11781" width="7.125" style="1119" customWidth="1"/>
    <col min="11782" max="11782" width="14" style="1119" customWidth="1"/>
    <col min="11783" max="11785" width="9" style="1119"/>
    <col min="11786" max="11786" width="9.375" style="1119" customWidth="1"/>
    <col min="11787" max="12032" width="9" style="1119"/>
    <col min="12033" max="12033" width="5.25" style="1119" customWidth="1"/>
    <col min="12034" max="12034" width="6.25" style="1119" customWidth="1"/>
    <col min="12035" max="12035" width="14.75" style="1119" customWidth="1"/>
    <col min="12036" max="12036" width="13.25" style="1119" customWidth="1"/>
    <col min="12037" max="12037" width="7.125" style="1119" customWidth="1"/>
    <col min="12038" max="12038" width="14" style="1119" customWidth="1"/>
    <col min="12039" max="12041" width="9" style="1119"/>
    <col min="12042" max="12042" width="9.375" style="1119" customWidth="1"/>
    <col min="12043" max="12288" width="9" style="1119"/>
    <col min="12289" max="12289" width="5.25" style="1119" customWidth="1"/>
    <col min="12290" max="12290" width="6.25" style="1119" customWidth="1"/>
    <col min="12291" max="12291" width="14.75" style="1119" customWidth="1"/>
    <col min="12292" max="12292" width="13.25" style="1119" customWidth="1"/>
    <col min="12293" max="12293" width="7.125" style="1119" customWidth="1"/>
    <col min="12294" max="12294" width="14" style="1119" customWidth="1"/>
    <col min="12295" max="12297" width="9" style="1119"/>
    <col min="12298" max="12298" width="9.375" style="1119" customWidth="1"/>
    <col min="12299" max="12544" width="9" style="1119"/>
    <col min="12545" max="12545" width="5.25" style="1119" customWidth="1"/>
    <col min="12546" max="12546" width="6.25" style="1119" customWidth="1"/>
    <col min="12547" max="12547" width="14.75" style="1119" customWidth="1"/>
    <col min="12548" max="12548" width="13.25" style="1119" customWidth="1"/>
    <col min="12549" max="12549" width="7.125" style="1119" customWidth="1"/>
    <col min="12550" max="12550" width="14" style="1119" customWidth="1"/>
    <col min="12551" max="12553" width="9" style="1119"/>
    <col min="12554" max="12554" width="9.375" style="1119" customWidth="1"/>
    <col min="12555" max="12800" width="9" style="1119"/>
    <col min="12801" max="12801" width="5.25" style="1119" customWidth="1"/>
    <col min="12802" max="12802" width="6.25" style="1119" customWidth="1"/>
    <col min="12803" max="12803" width="14.75" style="1119" customWidth="1"/>
    <col min="12804" max="12804" width="13.25" style="1119" customWidth="1"/>
    <col min="12805" max="12805" width="7.125" style="1119" customWidth="1"/>
    <col min="12806" max="12806" width="14" style="1119" customWidth="1"/>
    <col min="12807" max="12809" width="9" style="1119"/>
    <col min="12810" max="12810" width="9.375" style="1119" customWidth="1"/>
    <col min="12811" max="13056" width="9" style="1119"/>
    <col min="13057" max="13057" width="5.25" style="1119" customWidth="1"/>
    <col min="13058" max="13058" width="6.25" style="1119" customWidth="1"/>
    <col min="13059" max="13059" width="14.75" style="1119" customWidth="1"/>
    <col min="13060" max="13060" width="13.25" style="1119" customWidth="1"/>
    <col min="13061" max="13061" width="7.125" style="1119" customWidth="1"/>
    <col min="13062" max="13062" width="14" style="1119" customWidth="1"/>
    <col min="13063" max="13065" width="9" style="1119"/>
    <col min="13066" max="13066" width="9.375" style="1119" customWidth="1"/>
    <col min="13067" max="13312" width="9" style="1119"/>
    <col min="13313" max="13313" width="5.25" style="1119" customWidth="1"/>
    <col min="13314" max="13314" width="6.25" style="1119" customWidth="1"/>
    <col min="13315" max="13315" width="14.75" style="1119" customWidth="1"/>
    <col min="13316" max="13316" width="13.25" style="1119" customWidth="1"/>
    <col min="13317" max="13317" width="7.125" style="1119" customWidth="1"/>
    <col min="13318" max="13318" width="14" style="1119" customWidth="1"/>
    <col min="13319" max="13321" width="9" style="1119"/>
    <col min="13322" max="13322" width="9.375" style="1119" customWidth="1"/>
    <col min="13323" max="13568" width="9" style="1119"/>
    <col min="13569" max="13569" width="5.25" style="1119" customWidth="1"/>
    <col min="13570" max="13570" width="6.25" style="1119" customWidth="1"/>
    <col min="13571" max="13571" width="14.75" style="1119" customWidth="1"/>
    <col min="13572" max="13572" width="13.25" style="1119" customWidth="1"/>
    <col min="13573" max="13573" width="7.125" style="1119" customWidth="1"/>
    <col min="13574" max="13574" width="14" style="1119" customWidth="1"/>
    <col min="13575" max="13577" width="9" style="1119"/>
    <col min="13578" max="13578" width="9.375" style="1119" customWidth="1"/>
    <col min="13579" max="13824" width="9" style="1119"/>
    <col min="13825" max="13825" width="5.25" style="1119" customWidth="1"/>
    <col min="13826" max="13826" width="6.25" style="1119" customWidth="1"/>
    <col min="13827" max="13827" width="14.75" style="1119" customWidth="1"/>
    <col min="13828" max="13828" width="13.25" style="1119" customWidth="1"/>
    <col min="13829" max="13829" width="7.125" style="1119" customWidth="1"/>
    <col min="13830" max="13830" width="14" style="1119" customWidth="1"/>
    <col min="13831" max="13833" width="9" style="1119"/>
    <col min="13834" max="13834" width="9.375" style="1119" customWidth="1"/>
    <col min="13835" max="14080" width="9" style="1119"/>
    <col min="14081" max="14081" width="5.25" style="1119" customWidth="1"/>
    <col min="14082" max="14082" width="6.25" style="1119" customWidth="1"/>
    <col min="14083" max="14083" width="14.75" style="1119" customWidth="1"/>
    <col min="14084" max="14084" width="13.25" style="1119" customWidth="1"/>
    <col min="14085" max="14085" width="7.125" style="1119" customWidth="1"/>
    <col min="14086" max="14086" width="14" style="1119" customWidth="1"/>
    <col min="14087" max="14089" width="9" style="1119"/>
    <col min="14090" max="14090" width="9.375" style="1119" customWidth="1"/>
    <col min="14091" max="14336" width="9" style="1119"/>
    <col min="14337" max="14337" width="5.25" style="1119" customWidth="1"/>
    <col min="14338" max="14338" width="6.25" style="1119" customWidth="1"/>
    <col min="14339" max="14339" width="14.75" style="1119" customWidth="1"/>
    <col min="14340" max="14340" width="13.25" style="1119" customWidth="1"/>
    <col min="14341" max="14341" width="7.125" style="1119" customWidth="1"/>
    <col min="14342" max="14342" width="14" style="1119" customWidth="1"/>
    <col min="14343" max="14345" width="9" style="1119"/>
    <col min="14346" max="14346" width="9.375" style="1119" customWidth="1"/>
    <col min="14347" max="14592" width="9" style="1119"/>
    <col min="14593" max="14593" width="5.25" style="1119" customWidth="1"/>
    <col min="14594" max="14594" width="6.25" style="1119" customWidth="1"/>
    <col min="14595" max="14595" width="14.75" style="1119" customWidth="1"/>
    <col min="14596" max="14596" width="13.25" style="1119" customWidth="1"/>
    <col min="14597" max="14597" width="7.125" style="1119" customWidth="1"/>
    <col min="14598" max="14598" width="14" style="1119" customWidth="1"/>
    <col min="14599" max="14601" width="9" style="1119"/>
    <col min="14602" max="14602" width="9.375" style="1119" customWidth="1"/>
    <col min="14603" max="14848" width="9" style="1119"/>
    <col min="14849" max="14849" width="5.25" style="1119" customWidth="1"/>
    <col min="14850" max="14850" width="6.25" style="1119" customWidth="1"/>
    <col min="14851" max="14851" width="14.75" style="1119" customWidth="1"/>
    <col min="14852" max="14852" width="13.25" style="1119" customWidth="1"/>
    <col min="14853" max="14853" width="7.125" style="1119" customWidth="1"/>
    <col min="14854" max="14854" width="14" style="1119" customWidth="1"/>
    <col min="14855" max="14857" width="9" style="1119"/>
    <col min="14858" max="14858" width="9.375" style="1119" customWidth="1"/>
    <col min="14859" max="15104" width="9" style="1119"/>
    <col min="15105" max="15105" width="5.25" style="1119" customWidth="1"/>
    <col min="15106" max="15106" width="6.25" style="1119" customWidth="1"/>
    <col min="15107" max="15107" width="14.75" style="1119" customWidth="1"/>
    <col min="15108" max="15108" width="13.25" style="1119" customWidth="1"/>
    <col min="15109" max="15109" width="7.125" style="1119" customWidth="1"/>
    <col min="15110" max="15110" width="14" style="1119" customWidth="1"/>
    <col min="15111" max="15113" width="9" style="1119"/>
    <col min="15114" max="15114" width="9.375" style="1119" customWidth="1"/>
    <col min="15115" max="15360" width="9" style="1119"/>
    <col min="15361" max="15361" width="5.25" style="1119" customWidth="1"/>
    <col min="15362" max="15362" width="6.25" style="1119" customWidth="1"/>
    <col min="15363" max="15363" width="14.75" style="1119" customWidth="1"/>
    <col min="15364" max="15364" width="13.25" style="1119" customWidth="1"/>
    <col min="15365" max="15365" width="7.125" style="1119" customWidth="1"/>
    <col min="15366" max="15366" width="14" style="1119" customWidth="1"/>
    <col min="15367" max="15369" width="9" style="1119"/>
    <col min="15370" max="15370" width="9.375" style="1119" customWidth="1"/>
    <col min="15371" max="15616" width="9" style="1119"/>
    <col min="15617" max="15617" width="5.25" style="1119" customWidth="1"/>
    <col min="15618" max="15618" width="6.25" style="1119" customWidth="1"/>
    <col min="15619" max="15619" width="14.75" style="1119" customWidth="1"/>
    <col min="15620" max="15620" width="13.25" style="1119" customWidth="1"/>
    <col min="15621" max="15621" width="7.125" style="1119" customWidth="1"/>
    <col min="15622" max="15622" width="14" style="1119" customWidth="1"/>
    <col min="15623" max="15625" width="9" style="1119"/>
    <col min="15626" max="15626" width="9.375" style="1119" customWidth="1"/>
    <col min="15627" max="15872" width="9" style="1119"/>
    <col min="15873" max="15873" width="5.25" style="1119" customWidth="1"/>
    <col min="15874" max="15874" width="6.25" style="1119" customWidth="1"/>
    <col min="15875" max="15875" width="14.75" style="1119" customWidth="1"/>
    <col min="15876" max="15876" width="13.25" style="1119" customWidth="1"/>
    <col min="15877" max="15877" width="7.125" style="1119" customWidth="1"/>
    <col min="15878" max="15878" width="14" style="1119" customWidth="1"/>
    <col min="15879" max="15881" width="9" style="1119"/>
    <col min="15882" max="15882" width="9.375" style="1119" customWidth="1"/>
    <col min="15883" max="16128" width="9" style="1119"/>
    <col min="16129" max="16129" width="5.25" style="1119" customWidth="1"/>
    <col min="16130" max="16130" width="6.25" style="1119" customWidth="1"/>
    <col min="16131" max="16131" width="14.75" style="1119" customWidth="1"/>
    <col min="16132" max="16132" width="13.25" style="1119" customWidth="1"/>
    <col min="16133" max="16133" width="7.125" style="1119" customWidth="1"/>
    <col min="16134" max="16134" width="14" style="1119" customWidth="1"/>
    <col min="16135" max="16137" width="9" style="1119"/>
    <col min="16138" max="16138" width="9.375" style="1119" customWidth="1"/>
    <col min="16139" max="16384" width="9" style="1119"/>
  </cols>
  <sheetData>
    <row r="1" s="1" customFormat="1" ht="24" customHeight="1" spans="1:27">
      <c r="A1" s="30" t="s">
        <v>0</v>
      </c>
      <c r="B1" s="1120" t="s">
        <v>523</v>
      </c>
      <c r="C1" s="30" t="s">
        <v>2</v>
      </c>
      <c r="D1" s="32" t="s">
        <v>5003</v>
      </c>
      <c r="E1" s="30" t="s">
        <v>526</v>
      </c>
      <c r="F1" s="32" t="s">
        <v>3</v>
      </c>
      <c r="G1" s="33" t="s">
        <v>527</v>
      </c>
      <c r="H1" s="34" t="s">
        <v>26</v>
      </c>
      <c r="I1" s="1124" t="s">
        <v>528</v>
      </c>
      <c r="J1" s="1125" t="s">
        <v>30</v>
      </c>
      <c r="K1" s="65" t="s">
        <v>28</v>
      </c>
      <c r="L1" s="30" t="s">
        <v>32</v>
      </c>
      <c r="M1" s="30" t="s">
        <v>1</v>
      </c>
      <c r="N1" s="30" t="s">
        <v>33</v>
      </c>
      <c r="O1" s="30" t="s">
        <v>34</v>
      </c>
      <c r="P1" s="1126" t="s">
        <v>35</v>
      </c>
      <c r="Q1" s="1149" t="s">
        <v>149</v>
      </c>
      <c r="R1" s="30" t="s">
        <v>38</v>
      </c>
      <c r="V1" s="602"/>
      <c r="W1" s="602"/>
      <c r="X1" s="602"/>
      <c r="Y1" s="602"/>
      <c r="Z1" s="602"/>
      <c r="AA1" s="602"/>
    </row>
    <row r="2" s="10" customFormat="1" ht="21" customHeight="1" spans="1:28">
      <c r="A2" s="35">
        <v>1</v>
      </c>
      <c r="B2" s="149" t="s">
        <v>8472</v>
      </c>
      <c r="C2" s="151" t="s">
        <v>8473</v>
      </c>
      <c r="D2" s="55" t="s">
        <v>573</v>
      </c>
      <c r="E2" s="35">
        <f>223400+2000</f>
        <v>225400</v>
      </c>
      <c r="F2" s="152" t="s">
        <v>8474</v>
      </c>
      <c r="G2" s="44">
        <v>41766</v>
      </c>
      <c r="H2" s="56">
        <v>41769</v>
      </c>
      <c r="I2" s="177" t="s">
        <v>8475</v>
      </c>
      <c r="J2" s="326">
        <v>41817</v>
      </c>
      <c r="K2" s="97" t="s">
        <v>5217</v>
      </c>
      <c r="L2" s="175" t="s">
        <v>8476</v>
      </c>
      <c r="M2" s="35" t="s">
        <v>5082</v>
      </c>
      <c r="N2" s="35" t="s">
        <v>89</v>
      </c>
      <c r="O2" s="310">
        <v>41790</v>
      </c>
      <c r="P2" s="176">
        <v>41790</v>
      </c>
      <c r="Q2" s="1150" t="s">
        <v>1447</v>
      </c>
      <c r="R2" s="246" t="s">
        <v>582</v>
      </c>
      <c r="S2" s="195" t="s">
        <v>8477</v>
      </c>
      <c r="T2" s="185"/>
      <c r="W2" s="186"/>
      <c r="X2" s="186"/>
      <c r="Y2" s="186"/>
      <c r="Z2" s="186"/>
      <c r="AA2" s="186"/>
      <c r="AB2" s="186"/>
    </row>
    <row r="3" s="10" customFormat="1" ht="21" customHeight="1" spans="1:28">
      <c r="A3" s="35">
        <v>2</v>
      </c>
      <c r="B3" s="149" t="s">
        <v>8478</v>
      </c>
      <c r="C3" s="151" t="s">
        <v>8479</v>
      </c>
      <c r="D3" s="43" t="s">
        <v>480</v>
      </c>
      <c r="E3" s="35">
        <f>224900+2000</f>
        <v>226900</v>
      </c>
      <c r="F3" s="152" t="s">
        <v>8480</v>
      </c>
      <c r="G3" s="47">
        <v>41802</v>
      </c>
      <c r="H3" s="51">
        <v>41809</v>
      </c>
      <c r="I3" s="177" t="s">
        <v>5232</v>
      </c>
      <c r="J3" s="326">
        <v>41817</v>
      </c>
      <c r="K3" s="246" t="s">
        <v>8481</v>
      </c>
      <c r="L3" s="244" t="s">
        <v>8482</v>
      </c>
      <c r="M3" s="35" t="s">
        <v>5278</v>
      </c>
      <c r="N3" s="35" t="s">
        <v>59</v>
      </c>
      <c r="O3" s="310">
        <v>41788</v>
      </c>
      <c r="P3" s="176">
        <v>41823</v>
      </c>
      <c r="Q3" s="1150" t="s">
        <v>1447</v>
      </c>
      <c r="R3" s="97" t="s">
        <v>582</v>
      </c>
      <c r="S3" s="195" t="s">
        <v>8483</v>
      </c>
      <c r="T3" s="185"/>
      <c r="W3" s="186"/>
      <c r="X3" s="186"/>
      <c r="Y3" s="186"/>
      <c r="Z3" s="186"/>
      <c r="AA3" s="186"/>
      <c r="AB3" s="186"/>
    </row>
    <row r="4" s="10" customFormat="1" ht="27" customHeight="1" spans="1:28">
      <c r="A4" s="35">
        <v>3</v>
      </c>
      <c r="B4" s="149" t="s">
        <v>8478</v>
      </c>
      <c r="C4" s="1121" t="s">
        <v>8479</v>
      </c>
      <c r="D4" s="55" t="s">
        <v>573</v>
      </c>
      <c r="E4" s="35">
        <v>224900</v>
      </c>
      <c r="F4" s="152" t="s">
        <v>8484</v>
      </c>
      <c r="G4" s="47">
        <v>41796</v>
      </c>
      <c r="H4" s="51">
        <v>41802</v>
      </c>
      <c r="I4" s="177"/>
      <c r="J4" s="328">
        <v>41845</v>
      </c>
      <c r="K4" s="88"/>
      <c r="L4" s="244" t="s">
        <v>8485</v>
      </c>
      <c r="M4" s="35" t="s">
        <v>698</v>
      </c>
      <c r="N4" s="35" t="s">
        <v>84</v>
      </c>
      <c r="O4" s="310">
        <v>41840</v>
      </c>
      <c r="P4" s="176">
        <v>41840</v>
      </c>
      <c r="Q4" s="1150" t="s">
        <v>106</v>
      </c>
      <c r="R4" s="246" t="s">
        <v>5305</v>
      </c>
      <c r="S4" s="185"/>
      <c r="T4" s="185"/>
      <c r="W4" s="186"/>
      <c r="X4" s="186"/>
      <c r="Y4" s="186"/>
      <c r="Z4" s="186"/>
      <c r="AA4" s="186"/>
      <c r="AB4" s="186"/>
    </row>
    <row r="5" s="10" customFormat="1" ht="21" customHeight="1" spans="1:28">
      <c r="A5" s="35">
        <v>4</v>
      </c>
      <c r="B5" s="149" t="s">
        <v>8486</v>
      </c>
      <c r="C5" s="151" t="s">
        <v>8487</v>
      </c>
      <c r="D5" s="55" t="s">
        <v>500</v>
      </c>
      <c r="E5" s="35">
        <f>199900+2000</f>
        <v>201900</v>
      </c>
      <c r="F5" s="152" t="s">
        <v>8488</v>
      </c>
      <c r="G5" s="44">
        <v>41827</v>
      </c>
      <c r="H5" s="56">
        <v>41832</v>
      </c>
      <c r="I5" s="168" t="s">
        <v>5232</v>
      </c>
      <c r="J5" s="326">
        <v>41848</v>
      </c>
      <c r="K5" s="97"/>
      <c r="L5" s="85" t="s">
        <v>8489</v>
      </c>
      <c r="M5" s="159" t="s">
        <v>5139</v>
      </c>
      <c r="N5" s="159" t="s">
        <v>641</v>
      </c>
      <c r="O5" s="160">
        <v>41839</v>
      </c>
      <c r="P5" s="161">
        <v>41839</v>
      </c>
      <c r="Q5" s="85" t="s">
        <v>1447</v>
      </c>
      <c r="R5" s="193" t="s">
        <v>1130</v>
      </c>
      <c r="S5" s="185"/>
      <c r="T5" s="185"/>
      <c r="W5" s="186"/>
      <c r="X5" s="186"/>
      <c r="Y5" s="186"/>
      <c r="Z5" s="186"/>
      <c r="AA5" s="186"/>
      <c r="AB5" s="186"/>
    </row>
    <row r="6" s="10" customFormat="1" ht="21" customHeight="1" spans="1:28">
      <c r="A6" s="35">
        <v>5</v>
      </c>
      <c r="B6" s="149" t="s">
        <v>8490</v>
      </c>
      <c r="C6" s="1121" t="s">
        <v>8479</v>
      </c>
      <c r="D6" s="48" t="s">
        <v>480</v>
      </c>
      <c r="E6" s="35">
        <f>224900+2000</f>
        <v>226900</v>
      </c>
      <c r="F6" s="189" t="s">
        <v>8491</v>
      </c>
      <c r="G6" s="44">
        <v>41834</v>
      </c>
      <c r="H6" s="44">
        <v>41854</v>
      </c>
      <c r="I6" s="168" t="s">
        <v>5483</v>
      </c>
      <c r="J6" s="326">
        <v>41877</v>
      </c>
      <c r="K6" s="97"/>
      <c r="L6" s="1127" t="s">
        <v>8492</v>
      </c>
      <c r="M6" s="35" t="s">
        <v>698</v>
      </c>
      <c r="N6" s="35" t="s">
        <v>84</v>
      </c>
      <c r="O6" s="310">
        <v>41856</v>
      </c>
      <c r="P6" s="176">
        <v>41856</v>
      </c>
      <c r="Q6" s="1150" t="s">
        <v>1447</v>
      </c>
      <c r="R6" s="246" t="s">
        <v>7081</v>
      </c>
      <c r="S6" s="185"/>
      <c r="T6" s="185"/>
      <c r="W6" s="186"/>
      <c r="X6" s="186"/>
      <c r="Y6" s="186"/>
      <c r="Z6" s="186"/>
      <c r="AA6" s="186"/>
      <c r="AB6" s="186"/>
    </row>
    <row r="7" s="10" customFormat="1" ht="21" customHeight="1" spans="1:28">
      <c r="A7" s="35">
        <v>6</v>
      </c>
      <c r="B7" s="149" t="s">
        <v>8478</v>
      </c>
      <c r="C7" s="1121" t="s">
        <v>8479</v>
      </c>
      <c r="D7" s="43" t="s">
        <v>480</v>
      </c>
      <c r="E7" s="35">
        <f>224900+2000</f>
        <v>226900</v>
      </c>
      <c r="F7" s="152" t="s">
        <v>8493</v>
      </c>
      <c r="G7" s="47">
        <v>41817</v>
      </c>
      <c r="H7" s="51">
        <v>41822</v>
      </c>
      <c r="I7" s="177" t="s">
        <v>5216</v>
      </c>
      <c r="J7" s="326">
        <v>41877</v>
      </c>
      <c r="K7" s="97"/>
      <c r="L7" s="1127" t="s">
        <v>8494</v>
      </c>
      <c r="M7" s="35" t="s">
        <v>5243</v>
      </c>
      <c r="N7" s="35" t="s">
        <v>84</v>
      </c>
      <c r="O7" s="310">
        <v>41854</v>
      </c>
      <c r="P7" s="176">
        <v>41854</v>
      </c>
      <c r="Q7" s="1150" t="s">
        <v>1447</v>
      </c>
      <c r="R7" s="246" t="s">
        <v>1958</v>
      </c>
      <c r="S7" s="185"/>
      <c r="T7" s="185"/>
      <c r="W7" s="186"/>
      <c r="X7" s="186"/>
      <c r="Y7" s="186"/>
      <c r="Z7" s="186"/>
      <c r="AA7" s="186"/>
      <c r="AB7" s="186"/>
    </row>
    <row r="8" s="10" customFormat="1" ht="21" customHeight="1" spans="1:28">
      <c r="A8" s="35">
        <v>7</v>
      </c>
      <c r="B8" s="149" t="s">
        <v>8490</v>
      </c>
      <c r="C8" s="1121" t="s">
        <v>8479</v>
      </c>
      <c r="D8" s="52" t="s">
        <v>480</v>
      </c>
      <c r="E8" s="35">
        <f>224900+2000</f>
        <v>226900</v>
      </c>
      <c r="F8" s="189" t="s">
        <v>8495</v>
      </c>
      <c r="G8" s="47">
        <v>41852</v>
      </c>
      <c r="H8" s="47">
        <v>41870</v>
      </c>
      <c r="I8" s="168" t="s">
        <v>5483</v>
      </c>
      <c r="J8" s="326">
        <v>41877</v>
      </c>
      <c r="K8" s="97"/>
      <c r="L8" s="1127" t="s">
        <v>8496</v>
      </c>
      <c r="M8" s="35" t="s">
        <v>916</v>
      </c>
      <c r="N8" s="35" t="s">
        <v>89</v>
      </c>
      <c r="O8" s="310">
        <v>41858</v>
      </c>
      <c r="P8" s="176">
        <v>41858</v>
      </c>
      <c r="Q8" s="1150" t="s">
        <v>106</v>
      </c>
      <c r="R8" s="246" t="s">
        <v>1958</v>
      </c>
      <c r="S8" s="185"/>
      <c r="T8" s="185"/>
      <c r="W8" s="186"/>
      <c r="X8" s="186"/>
      <c r="Y8" s="186"/>
      <c r="Z8" s="186"/>
      <c r="AA8" s="186"/>
      <c r="AB8" s="186"/>
    </row>
    <row r="9" s="10" customFormat="1" ht="26.25" customHeight="1" spans="1:28">
      <c r="A9" s="35">
        <v>8</v>
      </c>
      <c r="B9" s="149" t="s">
        <v>8478</v>
      </c>
      <c r="C9" s="1121" t="s">
        <v>8479</v>
      </c>
      <c r="D9" s="43" t="s">
        <v>480</v>
      </c>
      <c r="E9" s="35">
        <f>224900+2000</f>
        <v>226900</v>
      </c>
      <c r="F9" s="152" t="s">
        <v>8497</v>
      </c>
      <c r="G9" s="47">
        <v>41802</v>
      </c>
      <c r="H9" s="51">
        <v>41809</v>
      </c>
      <c r="I9" s="177" t="s">
        <v>5232</v>
      </c>
      <c r="J9" s="326">
        <v>41877</v>
      </c>
      <c r="K9" s="244" t="s">
        <v>8498</v>
      </c>
      <c r="L9" s="244" t="s">
        <v>8499</v>
      </c>
      <c r="M9" s="35" t="s">
        <v>5009</v>
      </c>
      <c r="N9" s="35" t="s">
        <v>89</v>
      </c>
      <c r="O9" s="310">
        <v>41867</v>
      </c>
      <c r="P9" s="176">
        <v>41867</v>
      </c>
      <c r="Q9" s="1150" t="s">
        <v>1447</v>
      </c>
      <c r="R9" s="246" t="s">
        <v>1171</v>
      </c>
      <c r="S9" s="185"/>
      <c r="T9" s="185"/>
      <c r="W9" s="186"/>
      <c r="X9" s="186"/>
      <c r="Y9" s="186"/>
      <c r="Z9" s="186"/>
      <c r="AA9" s="186"/>
      <c r="AB9" s="186"/>
    </row>
    <row r="10" s="10" customFormat="1" ht="27.75" customHeight="1" spans="1:28">
      <c r="A10" s="35">
        <v>9</v>
      </c>
      <c r="B10" s="149" t="s">
        <v>8490</v>
      </c>
      <c r="C10" s="1121" t="s">
        <v>8479</v>
      </c>
      <c r="D10" s="55" t="s">
        <v>480</v>
      </c>
      <c r="E10" s="35">
        <f>224900+2000+8800</f>
        <v>235700</v>
      </c>
      <c r="F10" s="152" t="s">
        <v>8500</v>
      </c>
      <c r="G10" s="44">
        <v>41827</v>
      </c>
      <c r="H10" s="56">
        <v>41832</v>
      </c>
      <c r="I10" s="177" t="s">
        <v>8501</v>
      </c>
      <c r="J10" s="326">
        <v>41877</v>
      </c>
      <c r="K10" s="97"/>
      <c r="L10" s="1127" t="s">
        <v>8502</v>
      </c>
      <c r="M10" s="35" t="s">
        <v>5009</v>
      </c>
      <c r="N10" s="35" t="s">
        <v>89</v>
      </c>
      <c r="O10" s="310">
        <v>41867</v>
      </c>
      <c r="P10" s="176">
        <v>41867</v>
      </c>
      <c r="Q10" s="1150" t="s">
        <v>1447</v>
      </c>
      <c r="R10" s="246" t="s">
        <v>8503</v>
      </c>
      <c r="S10" s="185"/>
      <c r="T10" s="185"/>
      <c r="W10" s="186"/>
      <c r="X10" s="186"/>
      <c r="Y10" s="186"/>
      <c r="Z10" s="186"/>
      <c r="AA10" s="186"/>
      <c r="AB10" s="186"/>
    </row>
    <row r="11" s="10" customFormat="1" ht="27.75" customHeight="1" spans="1:28">
      <c r="A11" s="35">
        <v>10</v>
      </c>
      <c r="B11" s="149" t="s">
        <v>8478</v>
      </c>
      <c r="C11" s="1121" t="s">
        <v>8479</v>
      </c>
      <c r="D11" s="43" t="s">
        <v>7411</v>
      </c>
      <c r="E11" s="35">
        <f>224900+8800</f>
        <v>233700</v>
      </c>
      <c r="F11" s="152" t="s">
        <v>8504</v>
      </c>
      <c r="G11" s="47">
        <v>41800</v>
      </c>
      <c r="H11" s="51">
        <v>41804</v>
      </c>
      <c r="I11" s="177" t="s">
        <v>8505</v>
      </c>
      <c r="J11" s="1128">
        <v>41877</v>
      </c>
      <c r="K11" s="176" t="s">
        <v>5307</v>
      </c>
      <c r="L11" s="175" t="s">
        <v>8506</v>
      </c>
      <c r="M11" s="35" t="s">
        <v>5009</v>
      </c>
      <c r="N11" s="35" t="s">
        <v>89</v>
      </c>
      <c r="O11" s="310">
        <v>41875</v>
      </c>
      <c r="P11" s="176">
        <v>41875</v>
      </c>
      <c r="Q11" s="1150" t="s">
        <v>106</v>
      </c>
      <c r="R11" s="246" t="s">
        <v>1180</v>
      </c>
      <c r="S11" s="185"/>
      <c r="T11" s="185"/>
      <c r="W11" s="186"/>
      <c r="X11" s="186"/>
      <c r="Y11" s="186"/>
      <c r="Z11" s="186"/>
      <c r="AA11" s="186"/>
      <c r="AB11" s="186"/>
    </row>
    <row r="12" s="10" customFormat="1" ht="21" customHeight="1" spans="1:28">
      <c r="A12" s="35">
        <v>11</v>
      </c>
      <c r="B12" s="149" t="s">
        <v>8507</v>
      </c>
      <c r="C12" s="151" t="s">
        <v>8508</v>
      </c>
      <c r="D12" s="348" t="s">
        <v>8509</v>
      </c>
      <c r="E12" s="35">
        <f>248800+2000</f>
        <v>250800</v>
      </c>
      <c r="F12" s="152" t="s">
        <v>8510</v>
      </c>
      <c r="G12" s="44">
        <v>41786</v>
      </c>
      <c r="H12" s="56">
        <v>41790</v>
      </c>
      <c r="I12" s="916" t="s">
        <v>5232</v>
      </c>
      <c r="J12" s="326">
        <v>41908</v>
      </c>
      <c r="K12" s="176" t="s">
        <v>5307</v>
      </c>
      <c r="L12" s="244" t="s">
        <v>8511</v>
      </c>
      <c r="M12" s="35" t="s">
        <v>1768</v>
      </c>
      <c r="N12" s="35" t="s">
        <v>84</v>
      </c>
      <c r="O12" s="310">
        <v>41881</v>
      </c>
      <c r="P12" s="176">
        <v>41881</v>
      </c>
      <c r="Q12" s="1150" t="s">
        <v>106</v>
      </c>
      <c r="R12" s="246" t="s">
        <v>6227</v>
      </c>
      <c r="S12" s="185"/>
      <c r="T12" s="185"/>
      <c r="W12" s="186"/>
      <c r="X12" s="186"/>
      <c r="Y12" s="186"/>
      <c r="Z12" s="186"/>
      <c r="AA12" s="186"/>
      <c r="AB12" s="186"/>
    </row>
    <row r="13" s="10" customFormat="1" ht="26.25" customHeight="1" spans="1:28">
      <c r="A13" s="35">
        <v>12</v>
      </c>
      <c r="B13" s="149" t="s">
        <v>8490</v>
      </c>
      <c r="C13" s="1121" t="s">
        <v>8479</v>
      </c>
      <c r="D13" s="52" t="s">
        <v>5041</v>
      </c>
      <c r="E13" s="35">
        <f>224900+2000+11800+580</f>
        <v>239280</v>
      </c>
      <c r="F13" s="189" t="s">
        <v>8512</v>
      </c>
      <c r="G13" s="47">
        <v>41831</v>
      </c>
      <c r="H13" s="47">
        <v>41835</v>
      </c>
      <c r="I13" s="916" t="s">
        <v>8513</v>
      </c>
      <c r="J13" s="326">
        <v>41908</v>
      </c>
      <c r="K13" s="97"/>
      <c r="L13" s="1127" t="s">
        <v>8514</v>
      </c>
      <c r="M13" s="35" t="s">
        <v>5479</v>
      </c>
      <c r="N13" s="35" t="s">
        <v>89</v>
      </c>
      <c r="O13" s="310">
        <v>41889</v>
      </c>
      <c r="P13" s="176">
        <v>41889</v>
      </c>
      <c r="Q13" s="1150" t="s">
        <v>1447</v>
      </c>
      <c r="R13" s="246" t="s">
        <v>1244</v>
      </c>
      <c r="S13" s="185"/>
      <c r="T13" s="185"/>
      <c r="W13" s="186"/>
      <c r="X13" s="186"/>
      <c r="Y13" s="186"/>
      <c r="Z13" s="186"/>
      <c r="AA13" s="186"/>
      <c r="AB13" s="186"/>
    </row>
    <row r="14" s="10" customFormat="1" ht="27.75" customHeight="1" spans="1:28">
      <c r="A14" s="35">
        <v>13</v>
      </c>
      <c r="B14" s="149" t="s">
        <v>8515</v>
      </c>
      <c r="C14" s="1121" t="s">
        <v>8516</v>
      </c>
      <c r="D14" s="55" t="s">
        <v>480</v>
      </c>
      <c r="E14" s="35">
        <f>231000+2000+11800</f>
        <v>244800</v>
      </c>
      <c r="F14" s="152" t="s">
        <v>8517</v>
      </c>
      <c r="G14" s="44">
        <v>41892</v>
      </c>
      <c r="H14" s="56">
        <v>41894</v>
      </c>
      <c r="I14" s="1129" t="s">
        <v>8518</v>
      </c>
      <c r="J14" s="326">
        <v>41939</v>
      </c>
      <c r="K14" s="97"/>
      <c r="L14" s="175" t="s">
        <v>8519</v>
      </c>
      <c r="M14" s="35" t="s">
        <v>698</v>
      </c>
      <c r="N14" s="35" t="s">
        <v>84</v>
      </c>
      <c r="O14" s="310">
        <v>41903</v>
      </c>
      <c r="P14" s="176">
        <v>41903</v>
      </c>
      <c r="Q14" s="1150" t="s">
        <v>1447</v>
      </c>
      <c r="R14" s="246" t="s">
        <v>582</v>
      </c>
      <c r="S14" s="185"/>
      <c r="T14" s="185"/>
      <c r="W14" s="186"/>
      <c r="X14" s="186"/>
      <c r="Y14" s="186"/>
      <c r="Z14" s="186"/>
      <c r="AA14" s="186"/>
      <c r="AB14" s="186"/>
    </row>
    <row r="15" s="10" customFormat="1" ht="21" customHeight="1" spans="1:27">
      <c r="A15" s="35">
        <v>14</v>
      </c>
      <c r="B15" s="1122" t="s">
        <v>8520</v>
      </c>
      <c r="C15" s="151" t="s">
        <v>8508</v>
      </c>
      <c r="D15" s="55" t="s">
        <v>7406</v>
      </c>
      <c r="E15" s="35">
        <f>248800+2000</f>
        <v>250800</v>
      </c>
      <c r="F15" s="152" t="s">
        <v>8521</v>
      </c>
      <c r="G15" s="44">
        <v>41813</v>
      </c>
      <c r="H15" s="56">
        <v>41816</v>
      </c>
      <c r="I15" s="168" t="s">
        <v>5216</v>
      </c>
      <c r="J15" s="326">
        <v>41939</v>
      </c>
      <c r="K15" s="176" t="s">
        <v>5307</v>
      </c>
      <c r="L15" s="175" t="s">
        <v>8522</v>
      </c>
      <c r="M15" s="35" t="s">
        <v>5156</v>
      </c>
      <c r="N15" s="35" t="s">
        <v>59</v>
      </c>
      <c r="O15" s="310">
        <v>41913</v>
      </c>
      <c r="P15" s="176">
        <v>41913</v>
      </c>
      <c r="Q15" s="1150" t="s">
        <v>106</v>
      </c>
      <c r="R15" s="246" t="s">
        <v>2098</v>
      </c>
      <c r="S15" s="1151" t="s">
        <v>8523</v>
      </c>
      <c r="V15" s="186"/>
      <c r="W15" s="186"/>
      <c r="X15" s="186"/>
      <c r="Y15" s="186"/>
      <c r="Z15" s="186"/>
      <c r="AA15" s="186"/>
    </row>
    <row r="16" s="10" customFormat="1" ht="21" customHeight="1" spans="1:28">
      <c r="A16" s="35">
        <v>15</v>
      </c>
      <c r="B16" s="1122"/>
      <c r="C16" s="151" t="s">
        <v>8524</v>
      </c>
      <c r="D16" s="55" t="s">
        <v>8525</v>
      </c>
      <c r="E16" s="35">
        <f>248800+2000</f>
        <v>250800</v>
      </c>
      <c r="F16" s="152" t="s">
        <v>8526</v>
      </c>
      <c r="G16" s="44">
        <v>41835</v>
      </c>
      <c r="H16" s="56">
        <v>41840</v>
      </c>
      <c r="I16" s="168" t="s">
        <v>5216</v>
      </c>
      <c r="J16" s="326">
        <v>41939</v>
      </c>
      <c r="K16" s="176" t="s">
        <v>5307</v>
      </c>
      <c r="L16" s="85" t="s">
        <v>8527</v>
      </c>
      <c r="M16" s="159" t="s">
        <v>7512</v>
      </c>
      <c r="N16" s="159" t="s">
        <v>744</v>
      </c>
      <c r="O16" s="160">
        <v>41913</v>
      </c>
      <c r="P16" s="161">
        <v>41913</v>
      </c>
      <c r="Q16" s="85" t="s">
        <v>5398</v>
      </c>
      <c r="R16" s="193" t="s">
        <v>8528</v>
      </c>
      <c r="S16" s="1152" t="s">
        <v>8523</v>
      </c>
      <c r="T16" s="185"/>
      <c r="W16" s="186"/>
      <c r="X16" s="186"/>
      <c r="Y16" s="186"/>
      <c r="Z16" s="186"/>
      <c r="AA16" s="186"/>
      <c r="AB16" s="186"/>
    </row>
    <row r="17" s="10" customFormat="1" ht="21" customHeight="1" spans="1:28">
      <c r="A17" s="35">
        <v>16</v>
      </c>
      <c r="B17" s="149" t="s">
        <v>8507</v>
      </c>
      <c r="C17" s="151" t="s">
        <v>8508</v>
      </c>
      <c r="D17" s="55" t="s">
        <v>480</v>
      </c>
      <c r="E17" s="35">
        <f>248800+2000</f>
        <v>250800</v>
      </c>
      <c r="F17" s="152" t="s">
        <v>8529</v>
      </c>
      <c r="G17" s="44">
        <v>41791</v>
      </c>
      <c r="H17" s="56">
        <v>41798</v>
      </c>
      <c r="I17" s="168" t="s">
        <v>5232</v>
      </c>
      <c r="J17" s="326">
        <v>41939</v>
      </c>
      <c r="K17" s="159" t="s">
        <v>8530</v>
      </c>
      <c r="L17" s="175" t="s">
        <v>8531</v>
      </c>
      <c r="M17" s="35" t="s">
        <v>5009</v>
      </c>
      <c r="N17" s="35" t="s">
        <v>89</v>
      </c>
      <c r="O17" s="310">
        <v>41913</v>
      </c>
      <c r="P17" s="176">
        <v>41919</v>
      </c>
      <c r="Q17" s="1150" t="s">
        <v>106</v>
      </c>
      <c r="R17" s="1153" t="s">
        <v>5452</v>
      </c>
      <c r="S17" s="246" t="s">
        <v>8532</v>
      </c>
      <c r="T17" s="185"/>
      <c r="W17" s="186"/>
      <c r="X17" s="186"/>
      <c r="Y17" s="186"/>
      <c r="Z17" s="186"/>
      <c r="AA17" s="186"/>
      <c r="AB17" s="186"/>
    </row>
    <row r="18" s="10" customFormat="1" ht="27.75" customHeight="1" spans="1:28">
      <c r="A18" s="35">
        <v>17</v>
      </c>
      <c r="B18" s="149" t="s">
        <v>8533</v>
      </c>
      <c r="C18" s="1121" t="s">
        <v>8534</v>
      </c>
      <c r="D18" s="55" t="s">
        <v>480</v>
      </c>
      <c r="E18" s="35">
        <f>231000+2000+11800</f>
        <v>244800</v>
      </c>
      <c r="F18" s="152" t="s">
        <v>8535</v>
      </c>
      <c r="G18" s="44">
        <v>41872</v>
      </c>
      <c r="H18" s="56">
        <v>41879</v>
      </c>
      <c r="I18" s="181" t="s">
        <v>8536</v>
      </c>
      <c r="J18" s="326">
        <v>41909</v>
      </c>
      <c r="K18" s="85" t="s">
        <v>8537</v>
      </c>
      <c r="L18" s="175" t="s">
        <v>8538</v>
      </c>
      <c r="M18" s="35" t="s">
        <v>5082</v>
      </c>
      <c r="N18" s="35" t="s">
        <v>89</v>
      </c>
      <c r="O18" s="310">
        <v>41889</v>
      </c>
      <c r="P18" s="176">
        <v>41889</v>
      </c>
      <c r="Q18" s="1150" t="s">
        <v>1447</v>
      </c>
      <c r="R18" s="246" t="s">
        <v>1314</v>
      </c>
      <c r="S18" s="185"/>
      <c r="T18" s="185"/>
      <c r="W18" s="186"/>
      <c r="X18" s="186"/>
      <c r="Y18" s="186"/>
      <c r="Z18" s="186"/>
      <c r="AA18" s="186"/>
      <c r="AB18" s="186"/>
    </row>
    <row r="19" s="10" customFormat="1" ht="24.75" customHeight="1" spans="1:28">
      <c r="A19" s="35">
        <v>18</v>
      </c>
      <c r="B19" s="149" t="s">
        <v>8539</v>
      </c>
      <c r="C19" s="151" t="s">
        <v>8508</v>
      </c>
      <c r="D19" s="48" t="s">
        <v>8540</v>
      </c>
      <c r="E19" s="35">
        <f t="shared" ref="E19:E24" si="0">248800+2000</f>
        <v>250800</v>
      </c>
      <c r="F19" s="189" t="s">
        <v>8541</v>
      </c>
      <c r="G19" s="44">
        <v>41834</v>
      </c>
      <c r="H19" s="44">
        <v>41851</v>
      </c>
      <c r="I19" s="168" t="s">
        <v>5216</v>
      </c>
      <c r="J19" s="326">
        <v>41970</v>
      </c>
      <c r="K19" s="159" t="s">
        <v>8530</v>
      </c>
      <c r="L19" s="175" t="s">
        <v>8542</v>
      </c>
      <c r="M19" s="35" t="s">
        <v>5301</v>
      </c>
      <c r="N19" s="35" t="s">
        <v>59</v>
      </c>
      <c r="O19" s="310">
        <v>41945</v>
      </c>
      <c r="P19" s="176">
        <v>41945</v>
      </c>
      <c r="Q19" s="1150" t="s">
        <v>106</v>
      </c>
      <c r="R19" s="246" t="s">
        <v>5481</v>
      </c>
      <c r="S19" s="185"/>
      <c r="T19" s="185"/>
      <c r="W19" s="186"/>
      <c r="X19" s="186"/>
      <c r="Y19" s="186"/>
      <c r="Z19" s="186"/>
      <c r="AA19" s="186"/>
      <c r="AB19" s="186"/>
    </row>
    <row r="20" s="10" customFormat="1" ht="21" customHeight="1" spans="1:28">
      <c r="A20" s="35">
        <v>19</v>
      </c>
      <c r="B20" s="149" t="s">
        <v>8539</v>
      </c>
      <c r="C20" s="151" t="s">
        <v>8508</v>
      </c>
      <c r="D20" s="48" t="s">
        <v>7406</v>
      </c>
      <c r="E20" s="35">
        <f t="shared" si="0"/>
        <v>250800</v>
      </c>
      <c r="F20" s="152" t="s">
        <v>8543</v>
      </c>
      <c r="G20" s="44">
        <v>41853</v>
      </c>
      <c r="H20" s="44">
        <v>41879</v>
      </c>
      <c r="I20" s="168" t="s">
        <v>5216</v>
      </c>
      <c r="J20" s="326">
        <v>41970</v>
      </c>
      <c r="K20" s="159" t="s">
        <v>8530</v>
      </c>
      <c r="L20" s="175" t="s">
        <v>8544</v>
      </c>
      <c r="M20" s="35" t="s">
        <v>5479</v>
      </c>
      <c r="N20" s="35" t="s">
        <v>89</v>
      </c>
      <c r="O20" s="310">
        <v>41946</v>
      </c>
      <c r="P20" s="176">
        <v>41946</v>
      </c>
      <c r="Q20" s="1150" t="s">
        <v>106</v>
      </c>
      <c r="R20" s="246" t="s">
        <v>5481</v>
      </c>
      <c r="S20" s="185"/>
      <c r="T20" s="185"/>
      <c r="W20" s="186"/>
      <c r="X20" s="186"/>
      <c r="Y20" s="186"/>
      <c r="Z20" s="186"/>
      <c r="AA20" s="186"/>
      <c r="AB20" s="186"/>
    </row>
    <row r="21" s="10" customFormat="1" ht="24.75" customHeight="1" spans="1:28">
      <c r="A21" s="35">
        <v>20</v>
      </c>
      <c r="B21" s="149" t="s">
        <v>8539</v>
      </c>
      <c r="C21" s="151" t="s">
        <v>8508</v>
      </c>
      <c r="D21" s="48" t="s">
        <v>8540</v>
      </c>
      <c r="E21" s="35">
        <f t="shared" si="0"/>
        <v>250800</v>
      </c>
      <c r="F21" s="189" t="s">
        <v>8541</v>
      </c>
      <c r="G21" s="44">
        <v>41834</v>
      </c>
      <c r="H21" s="44">
        <v>41851</v>
      </c>
      <c r="I21" s="168" t="s">
        <v>5216</v>
      </c>
      <c r="J21" s="326">
        <v>41970</v>
      </c>
      <c r="K21" s="159" t="s">
        <v>8530</v>
      </c>
      <c r="L21" s="175" t="s">
        <v>8542</v>
      </c>
      <c r="M21" s="35" t="s">
        <v>5301</v>
      </c>
      <c r="N21" s="35" t="s">
        <v>59</v>
      </c>
      <c r="O21" s="310">
        <v>41945</v>
      </c>
      <c r="P21" s="176">
        <v>41945</v>
      </c>
      <c r="Q21" s="1150" t="s">
        <v>106</v>
      </c>
      <c r="R21" s="246" t="s">
        <v>5481</v>
      </c>
      <c r="S21" s="185"/>
      <c r="T21" s="185"/>
      <c r="W21" s="186"/>
      <c r="X21" s="186"/>
      <c r="Y21" s="186"/>
      <c r="Z21" s="186"/>
      <c r="AA21" s="186"/>
      <c r="AB21" s="186"/>
    </row>
    <row r="22" s="10" customFormat="1" ht="21" customHeight="1" spans="1:28">
      <c r="A22" s="35">
        <v>21</v>
      </c>
      <c r="B22" s="149" t="s">
        <v>8539</v>
      </c>
      <c r="C22" s="151" t="s">
        <v>8508</v>
      </c>
      <c r="D22" s="48" t="s">
        <v>7406</v>
      </c>
      <c r="E22" s="35">
        <f t="shared" si="0"/>
        <v>250800</v>
      </c>
      <c r="F22" s="152" t="s">
        <v>8543</v>
      </c>
      <c r="G22" s="44">
        <v>41853</v>
      </c>
      <c r="H22" s="44">
        <v>41879</v>
      </c>
      <c r="I22" s="168" t="s">
        <v>5216</v>
      </c>
      <c r="J22" s="326">
        <v>41970</v>
      </c>
      <c r="K22" s="159" t="s">
        <v>8530</v>
      </c>
      <c r="L22" s="175" t="s">
        <v>8544</v>
      </c>
      <c r="M22" s="35" t="s">
        <v>5479</v>
      </c>
      <c r="N22" s="35" t="s">
        <v>89</v>
      </c>
      <c r="O22" s="310">
        <v>41946</v>
      </c>
      <c r="P22" s="176">
        <v>41946</v>
      </c>
      <c r="Q22" s="1150" t="s">
        <v>106</v>
      </c>
      <c r="R22" s="246" t="s">
        <v>5481</v>
      </c>
      <c r="S22" s="185"/>
      <c r="T22" s="185"/>
      <c r="W22" s="186"/>
      <c r="X22" s="186"/>
      <c r="Y22" s="186"/>
      <c r="Z22" s="186"/>
      <c r="AA22" s="186"/>
      <c r="AB22" s="186"/>
    </row>
    <row r="23" s="10" customFormat="1" ht="21" customHeight="1" spans="1:28">
      <c r="A23" s="35">
        <v>22</v>
      </c>
      <c r="B23" s="149" t="s">
        <v>8507</v>
      </c>
      <c r="C23" s="151" t="s">
        <v>8508</v>
      </c>
      <c r="D23" s="348" t="s">
        <v>8545</v>
      </c>
      <c r="E23" s="35">
        <f t="shared" si="0"/>
        <v>250800</v>
      </c>
      <c r="F23" s="152" t="s">
        <v>8546</v>
      </c>
      <c r="G23" s="44">
        <v>41788</v>
      </c>
      <c r="H23" s="56">
        <v>41791</v>
      </c>
      <c r="I23" s="168" t="s">
        <v>5232</v>
      </c>
      <c r="J23" s="326">
        <v>41970</v>
      </c>
      <c r="K23" s="159" t="s">
        <v>8530</v>
      </c>
      <c r="L23" s="175" t="s">
        <v>8547</v>
      </c>
      <c r="M23" s="35" t="s">
        <v>5479</v>
      </c>
      <c r="N23" s="35" t="s">
        <v>89</v>
      </c>
      <c r="O23" s="310">
        <v>41947</v>
      </c>
      <c r="P23" s="176">
        <v>41947</v>
      </c>
      <c r="Q23" s="1150" t="s">
        <v>5398</v>
      </c>
      <c r="R23" s="246" t="s">
        <v>7414</v>
      </c>
      <c r="S23" s="185"/>
      <c r="T23" s="185"/>
      <c r="W23" s="186"/>
      <c r="X23" s="186"/>
      <c r="Y23" s="186"/>
      <c r="Z23" s="186"/>
      <c r="AA23" s="186"/>
      <c r="AB23" s="186"/>
    </row>
    <row r="24" s="10" customFormat="1" ht="21" customHeight="1" spans="1:28">
      <c r="A24" s="35">
        <v>23</v>
      </c>
      <c r="B24" s="149" t="s">
        <v>8520</v>
      </c>
      <c r="C24" s="151" t="s">
        <v>8508</v>
      </c>
      <c r="D24" s="48" t="s">
        <v>7406</v>
      </c>
      <c r="E24" s="35">
        <f t="shared" si="0"/>
        <v>250800</v>
      </c>
      <c r="F24" s="152" t="s">
        <v>8548</v>
      </c>
      <c r="G24" s="44">
        <v>41921</v>
      </c>
      <c r="H24" s="44">
        <v>41933</v>
      </c>
      <c r="I24" s="168" t="s">
        <v>5216</v>
      </c>
      <c r="J24" s="326">
        <v>41970</v>
      </c>
      <c r="K24" s="159" t="s">
        <v>8530</v>
      </c>
      <c r="L24" s="175" t="s">
        <v>8549</v>
      </c>
      <c r="M24" s="35" t="s">
        <v>657</v>
      </c>
      <c r="N24" s="35" t="s">
        <v>84</v>
      </c>
      <c r="O24" s="310">
        <v>41944</v>
      </c>
      <c r="P24" s="176">
        <v>41944</v>
      </c>
      <c r="Q24" s="1150" t="s">
        <v>5398</v>
      </c>
      <c r="R24" s="246" t="s">
        <v>5492</v>
      </c>
      <c r="S24" s="185"/>
      <c r="T24" s="185"/>
      <c r="W24" s="186"/>
      <c r="X24" s="186"/>
      <c r="Y24" s="186"/>
      <c r="Z24" s="186"/>
      <c r="AA24" s="186"/>
      <c r="AB24" s="186"/>
    </row>
    <row r="25" s="10" customFormat="1" ht="24" customHeight="1" spans="1:28">
      <c r="A25" s="35">
        <v>24</v>
      </c>
      <c r="B25" s="1123"/>
      <c r="C25" s="151" t="s">
        <v>8550</v>
      </c>
      <c r="D25" s="48" t="s">
        <v>8551</v>
      </c>
      <c r="E25" s="35">
        <v>234000</v>
      </c>
      <c r="F25" s="152" t="s">
        <v>8552</v>
      </c>
      <c r="G25" s="44">
        <v>41941</v>
      </c>
      <c r="H25" s="44">
        <v>41948</v>
      </c>
      <c r="I25" s="181"/>
      <c r="J25" s="326">
        <v>41970</v>
      </c>
      <c r="K25" s="159"/>
      <c r="L25" s="159" t="s">
        <v>8553</v>
      </c>
      <c r="M25" s="159" t="s">
        <v>5953</v>
      </c>
      <c r="N25" s="159" t="s">
        <v>744</v>
      </c>
      <c r="O25" s="160">
        <v>41951</v>
      </c>
      <c r="P25" s="161">
        <v>41951</v>
      </c>
      <c r="Q25" s="85" t="s">
        <v>5402</v>
      </c>
      <c r="R25" s="188">
        <v>212484</v>
      </c>
      <c r="S25" s="185"/>
      <c r="T25" s="1154"/>
      <c r="W25" s="186"/>
      <c r="X25" s="186"/>
      <c r="Y25" s="186"/>
      <c r="Z25" s="186"/>
      <c r="AA25" s="186"/>
      <c r="AB25" s="186"/>
    </row>
    <row r="26" s="10" customFormat="1" ht="21" customHeight="1" spans="1:28">
      <c r="A26" s="35">
        <v>25</v>
      </c>
      <c r="B26" s="149" t="s">
        <v>8539</v>
      </c>
      <c r="C26" s="151" t="s">
        <v>8508</v>
      </c>
      <c r="D26" s="55" t="s">
        <v>7406</v>
      </c>
      <c r="E26" s="35">
        <f>248800+2000</f>
        <v>250800</v>
      </c>
      <c r="F26" s="152" t="s">
        <v>8554</v>
      </c>
      <c r="G26" s="44">
        <v>41827</v>
      </c>
      <c r="H26" s="56">
        <v>41832</v>
      </c>
      <c r="I26" s="168" t="s">
        <v>5216</v>
      </c>
      <c r="J26" s="326">
        <v>41970</v>
      </c>
      <c r="K26" s="159"/>
      <c r="L26" s="97" t="s">
        <v>8555</v>
      </c>
      <c r="M26" s="97" t="s">
        <v>5342</v>
      </c>
      <c r="N26" s="97" t="s">
        <v>59</v>
      </c>
      <c r="O26" s="158">
        <v>41955</v>
      </c>
      <c r="P26" s="158">
        <v>41955</v>
      </c>
      <c r="Q26" s="97" t="s">
        <v>5402</v>
      </c>
      <c r="R26" s="97" t="s">
        <v>5516</v>
      </c>
      <c r="S26" s="185"/>
      <c r="T26" s="185"/>
      <c r="W26" s="186"/>
      <c r="X26" s="186"/>
      <c r="Y26" s="186"/>
      <c r="Z26" s="186"/>
      <c r="AA26" s="186"/>
      <c r="AB26" s="186"/>
    </row>
    <row r="27" s="10" customFormat="1" ht="21" customHeight="1" spans="1:28">
      <c r="A27" s="35">
        <v>26</v>
      </c>
      <c r="B27" s="1122" t="s">
        <v>8520</v>
      </c>
      <c r="C27" s="151" t="s">
        <v>8508</v>
      </c>
      <c r="D27" s="55" t="s">
        <v>7406</v>
      </c>
      <c r="E27" s="35">
        <f>248800+2000</f>
        <v>250800</v>
      </c>
      <c r="F27" s="152" t="s">
        <v>8556</v>
      </c>
      <c r="G27" s="44">
        <v>41816</v>
      </c>
      <c r="H27" s="56">
        <v>41819</v>
      </c>
      <c r="I27" s="168" t="s">
        <v>5216</v>
      </c>
      <c r="J27" s="326">
        <v>41970</v>
      </c>
      <c r="K27" s="159"/>
      <c r="L27" s="175" t="s">
        <v>8557</v>
      </c>
      <c r="M27" s="35" t="s">
        <v>657</v>
      </c>
      <c r="N27" s="35" t="s">
        <v>84</v>
      </c>
      <c r="O27" s="310">
        <v>41954</v>
      </c>
      <c r="P27" s="176">
        <v>41954</v>
      </c>
      <c r="Q27" s="1150" t="s">
        <v>5398</v>
      </c>
      <c r="R27" s="246" t="s">
        <v>5521</v>
      </c>
      <c r="S27" s="185"/>
      <c r="T27" s="185"/>
      <c r="W27" s="186"/>
      <c r="X27" s="186"/>
      <c r="Y27" s="186"/>
      <c r="Z27" s="186"/>
      <c r="AA27" s="186"/>
      <c r="AB27" s="186"/>
    </row>
    <row r="28" s="10" customFormat="1" ht="27.75" customHeight="1" spans="1:29">
      <c r="A28" s="35">
        <v>27</v>
      </c>
      <c r="B28" s="374" t="s">
        <v>5307</v>
      </c>
      <c r="C28" s="151" t="s">
        <v>8508</v>
      </c>
      <c r="D28" s="48" t="s">
        <v>151</v>
      </c>
      <c r="E28" s="35">
        <f>248800+2000</f>
        <v>250800</v>
      </c>
      <c r="F28" s="189" t="s">
        <v>8558</v>
      </c>
      <c r="G28" s="44">
        <v>41838</v>
      </c>
      <c r="H28" s="44">
        <v>41840</v>
      </c>
      <c r="I28" s="168" t="s">
        <v>8559</v>
      </c>
      <c r="J28" s="326">
        <v>42002</v>
      </c>
      <c r="K28" s="176" t="s">
        <v>5307</v>
      </c>
      <c r="L28" s="97" t="s">
        <v>8560</v>
      </c>
      <c r="M28" s="175" t="s">
        <v>5103</v>
      </c>
      <c r="N28" s="35" t="s">
        <v>84</v>
      </c>
      <c r="O28" s="310">
        <v>41971</v>
      </c>
      <c r="P28" s="176">
        <v>41972</v>
      </c>
      <c r="Q28" s="1150" t="s">
        <v>5398</v>
      </c>
      <c r="R28" s="246" t="s">
        <v>8561</v>
      </c>
      <c r="T28" s="195" t="s">
        <v>5553</v>
      </c>
      <c r="U28" s="185"/>
      <c r="X28" s="186"/>
      <c r="Y28" s="186"/>
      <c r="Z28" s="186"/>
      <c r="AA28" s="186"/>
      <c r="AB28" s="186"/>
      <c r="AC28" s="186"/>
    </row>
    <row r="29" s="10" customFormat="1" ht="27.75" customHeight="1" spans="1:29">
      <c r="A29" s="35">
        <v>28</v>
      </c>
      <c r="B29" s="374" t="s">
        <v>5307</v>
      </c>
      <c r="C29" s="151" t="s">
        <v>8508</v>
      </c>
      <c r="D29" s="48" t="s">
        <v>608</v>
      </c>
      <c r="E29" s="35">
        <f>248800+2000</f>
        <v>250800</v>
      </c>
      <c r="F29" s="189" t="s">
        <v>8562</v>
      </c>
      <c r="G29" s="44">
        <v>41899</v>
      </c>
      <c r="H29" s="44">
        <v>41905</v>
      </c>
      <c r="I29" s="168" t="s">
        <v>5232</v>
      </c>
      <c r="J29" s="326">
        <v>41909</v>
      </c>
      <c r="K29" s="176" t="s">
        <v>5307</v>
      </c>
      <c r="L29" s="175" t="s">
        <v>7167</v>
      </c>
      <c r="M29" s="35" t="s">
        <v>5035</v>
      </c>
      <c r="N29" s="35" t="s">
        <v>89</v>
      </c>
      <c r="O29" s="310">
        <v>41969</v>
      </c>
      <c r="P29" s="176">
        <v>41969</v>
      </c>
      <c r="Q29" s="1155" t="s">
        <v>5398</v>
      </c>
      <c r="R29" s="246" t="s">
        <v>8563</v>
      </c>
      <c r="T29" s="195" t="s">
        <v>5553</v>
      </c>
      <c r="U29" s="185"/>
      <c r="X29" s="186"/>
      <c r="Y29" s="186"/>
      <c r="Z29" s="186"/>
      <c r="AA29" s="186"/>
      <c r="AB29" s="186"/>
      <c r="AC29" s="186"/>
    </row>
    <row r="30" s="10" customFormat="1" ht="27.75" customHeight="1" spans="1:29">
      <c r="A30" s="35">
        <v>29</v>
      </c>
      <c r="B30" s="35"/>
      <c r="C30" s="246" t="s">
        <v>8564</v>
      </c>
      <c r="D30" s="55" t="s">
        <v>7417</v>
      </c>
      <c r="E30" s="35">
        <v>224900</v>
      </c>
      <c r="F30" s="152" t="s">
        <v>8565</v>
      </c>
      <c r="G30" s="44">
        <v>41955</v>
      </c>
      <c r="H30" s="56">
        <v>41960</v>
      </c>
      <c r="I30" s="181"/>
      <c r="J30" s="326">
        <v>42002</v>
      </c>
      <c r="K30" s="159" t="s">
        <v>8566</v>
      </c>
      <c r="L30" s="175" t="s">
        <v>8567</v>
      </c>
      <c r="M30" s="35" t="s">
        <v>5009</v>
      </c>
      <c r="N30" s="35" t="s">
        <v>89</v>
      </c>
      <c r="O30" s="310">
        <v>41986</v>
      </c>
      <c r="P30" s="176">
        <v>41986</v>
      </c>
      <c r="Q30" s="1150" t="s">
        <v>106</v>
      </c>
      <c r="R30" s="246" t="s">
        <v>597</v>
      </c>
      <c r="T30" s="195"/>
      <c r="U30" s="185"/>
      <c r="X30" s="186"/>
      <c r="Y30" s="186"/>
      <c r="Z30" s="186"/>
      <c r="AA30" s="186"/>
      <c r="AB30" s="186"/>
      <c r="AC30" s="186"/>
    </row>
    <row r="31" s="10" customFormat="1" ht="21" customHeight="1" spans="1:29">
      <c r="A31" s="35">
        <v>30</v>
      </c>
      <c r="B31" s="374" t="s">
        <v>5307</v>
      </c>
      <c r="C31" s="151" t="s">
        <v>8508</v>
      </c>
      <c r="D31" s="55" t="s">
        <v>7411</v>
      </c>
      <c r="E31" s="35">
        <f>248800+2000</f>
        <v>250800</v>
      </c>
      <c r="F31" s="152" t="s">
        <v>8568</v>
      </c>
      <c r="G31" s="44">
        <v>41885</v>
      </c>
      <c r="H31" s="56">
        <v>41887</v>
      </c>
      <c r="I31" s="168" t="s">
        <v>5232</v>
      </c>
      <c r="J31" s="326">
        <v>42002</v>
      </c>
      <c r="K31" s="176" t="s">
        <v>5307</v>
      </c>
      <c r="L31" s="175" t="s">
        <v>8569</v>
      </c>
      <c r="M31" s="35" t="s">
        <v>5278</v>
      </c>
      <c r="N31" s="35" t="s">
        <v>59</v>
      </c>
      <c r="O31" s="310">
        <v>41973</v>
      </c>
      <c r="P31" s="176">
        <v>41973</v>
      </c>
      <c r="Q31" s="1150" t="s">
        <v>5402</v>
      </c>
      <c r="R31" s="246" t="s">
        <v>597</v>
      </c>
      <c r="T31" s="195"/>
      <c r="U31" s="185"/>
      <c r="X31" s="186"/>
      <c r="Y31" s="186"/>
      <c r="Z31" s="186"/>
      <c r="AA31" s="186"/>
      <c r="AB31" s="186"/>
      <c r="AC31" s="186"/>
    </row>
    <row r="32" s="10" customFormat="1" ht="21" customHeight="1" spans="1:29">
      <c r="A32" s="35">
        <v>31</v>
      </c>
      <c r="B32" s="374" t="s">
        <v>5307</v>
      </c>
      <c r="C32" s="151" t="s">
        <v>8508</v>
      </c>
      <c r="D32" s="55" t="s">
        <v>8570</v>
      </c>
      <c r="E32" s="35">
        <f>248800+2000</f>
        <v>250800</v>
      </c>
      <c r="F32" s="151" t="s">
        <v>8571</v>
      </c>
      <c r="G32" s="44">
        <v>41828</v>
      </c>
      <c r="H32" s="56">
        <v>41832</v>
      </c>
      <c r="I32" s="168" t="s">
        <v>5216</v>
      </c>
      <c r="J32" s="326">
        <v>42002</v>
      </c>
      <c r="K32" s="176" t="s">
        <v>5307</v>
      </c>
      <c r="L32" s="97" t="s">
        <v>8572</v>
      </c>
      <c r="M32" s="175" t="s">
        <v>5082</v>
      </c>
      <c r="N32" s="35" t="s">
        <v>89</v>
      </c>
      <c r="O32" s="310">
        <v>41972</v>
      </c>
      <c r="P32" s="176">
        <v>41972</v>
      </c>
      <c r="Q32" s="1150" t="s">
        <v>5398</v>
      </c>
      <c r="R32" s="246" t="s">
        <v>718</v>
      </c>
      <c r="S32" s="195" t="s">
        <v>8573</v>
      </c>
      <c r="U32" s="185"/>
      <c r="X32" s="186"/>
      <c r="Y32" s="186"/>
      <c r="Z32" s="186"/>
      <c r="AA32" s="186"/>
      <c r="AB32" s="186"/>
      <c r="AC32" s="186"/>
    </row>
    <row r="33" s="10" customFormat="1" ht="27.75" customHeight="1" spans="1:29">
      <c r="A33" s="35">
        <v>32</v>
      </c>
      <c r="B33" s="35"/>
      <c r="C33" s="246" t="s">
        <v>8574</v>
      </c>
      <c r="D33" s="55" t="s">
        <v>480</v>
      </c>
      <c r="E33" s="35">
        <v>224900</v>
      </c>
      <c r="F33" s="151" t="s">
        <v>8575</v>
      </c>
      <c r="G33" s="44">
        <v>41955</v>
      </c>
      <c r="H33" s="56">
        <v>41960</v>
      </c>
      <c r="I33" s="181"/>
      <c r="J33" s="326">
        <v>42002</v>
      </c>
      <c r="K33" s="159"/>
      <c r="L33" s="85" t="s">
        <v>8576</v>
      </c>
      <c r="M33" s="159" t="s">
        <v>5715</v>
      </c>
      <c r="N33" s="159" t="s">
        <v>744</v>
      </c>
      <c r="O33" s="160">
        <v>41986</v>
      </c>
      <c r="P33" s="161">
        <v>41986</v>
      </c>
      <c r="Q33" s="85" t="s">
        <v>106</v>
      </c>
      <c r="R33" s="246" t="s">
        <v>5574</v>
      </c>
      <c r="T33" s="195"/>
      <c r="U33" s="185"/>
      <c r="X33" s="186"/>
      <c r="Y33" s="186"/>
      <c r="Z33" s="186"/>
      <c r="AA33" s="186"/>
      <c r="AB33" s="186"/>
      <c r="AC33" s="186"/>
    </row>
    <row r="34" s="10" customFormat="1" ht="27.75" customHeight="1" spans="1:29">
      <c r="A34" s="35">
        <v>33</v>
      </c>
      <c r="B34" s="149" t="s">
        <v>8577</v>
      </c>
      <c r="C34" s="151" t="s">
        <v>8508</v>
      </c>
      <c r="D34" s="55" t="s">
        <v>480</v>
      </c>
      <c r="E34" s="35">
        <v>248800</v>
      </c>
      <c r="F34" s="151" t="s">
        <v>8578</v>
      </c>
      <c r="G34" s="44">
        <v>41988</v>
      </c>
      <c r="H34" s="56">
        <v>41993</v>
      </c>
      <c r="I34" s="181"/>
      <c r="J34" s="326">
        <v>42002</v>
      </c>
      <c r="K34" s="159"/>
      <c r="L34" s="97" t="s">
        <v>8579</v>
      </c>
      <c r="M34" s="97" t="s">
        <v>5170</v>
      </c>
      <c r="N34" s="97" t="s">
        <v>84</v>
      </c>
      <c r="O34" s="158">
        <v>41986</v>
      </c>
      <c r="P34" s="158">
        <v>41989</v>
      </c>
      <c r="Q34" s="97" t="s">
        <v>1447</v>
      </c>
      <c r="R34" s="151" t="s">
        <v>2320</v>
      </c>
      <c r="T34" s="195"/>
      <c r="U34" s="185"/>
      <c r="X34" s="186"/>
      <c r="Y34" s="186"/>
      <c r="Z34" s="186"/>
      <c r="AA34" s="186"/>
      <c r="AB34" s="186"/>
      <c r="AC34" s="186"/>
    </row>
    <row r="35" s="10" customFormat="1" ht="27.75" customHeight="1" spans="1:29">
      <c r="A35" s="35">
        <v>34</v>
      </c>
      <c r="B35" s="35"/>
      <c r="C35" s="246" t="s">
        <v>8574</v>
      </c>
      <c r="D35" s="55" t="s">
        <v>480</v>
      </c>
      <c r="E35" s="35">
        <v>224900</v>
      </c>
      <c r="F35" s="151" t="s">
        <v>8580</v>
      </c>
      <c r="G35" s="44">
        <v>41955</v>
      </c>
      <c r="H35" s="56">
        <v>41960</v>
      </c>
      <c r="I35" s="181"/>
      <c r="J35" s="326">
        <v>42002</v>
      </c>
      <c r="K35" s="159"/>
      <c r="L35" s="85" t="s">
        <v>8581</v>
      </c>
      <c r="M35" s="159" t="s">
        <v>8032</v>
      </c>
      <c r="N35" s="159" t="s">
        <v>641</v>
      </c>
      <c r="O35" s="160">
        <v>41987</v>
      </c>
      <c r="P35" s="161">
        <v>41988</v>
      </c>
      <c r="Q35" s="85" t="s">
        <v>5398</v>
      </c>
      <c r="R35" s="246" t="s">
        <v>8582</v>
      </c>
      <c r="S35" s="195"/>
      <c r="T35" s="185"/>
      <c r="X35" s="186"/>
      <c r="Y35" s="186"/>
      <c r="Z35" s="186"/>
      <c r="AA35" s="186"/>
      <c r="AB35" s="186"/>
      <c r="AC35" s="186"/>
    </row>
    <row r="36" s="10" customFormat="1" ht="27.75" customHeight="1" spans="1:28">
      <c r="A36" s="35">
        <v>35</v>
      </c>
      <c r="B36" s="149"/>
      <c r="C36" s="246" t="s">
        <v>8574</v>
      </c>
      <c r="D36" s="55" t="s">
        <v>480</v>
      </c>
      <c r="E36" s="35">
        <v>224900</v>
      </c>
      <c r="F36" s="151" t="s">
        <v>8583</v>
      </c>
      <c r="G36" s="44">
        <v>41955</v>
      </c>
      <c r="H36" s="56">
        <v>41960</v>
      </c>
      <c r="I36" s="1130"/>
      <c r="J36" s="326">
        <v>42002</v>
      </c>
      <c r="K36" s="159"/>
      <c r="L36" s="85" t="s">
        <v>8584</v>
      </c>
      <c r="M36" s="159" t="s">
        <v>8585</v>
      </c>
      <c r="N36" s="159" t="s">
        <v>744</v>
      </c>
      <c r="O36" s="160">
        <v>41991</v>
      </c>
      <c r="P36" s="161">
        <v>41991</v>
      </c>
      <c r="Q36" s="85" t="s">
        <v>106</v>
      </c>
      <c r="R36" s="246" t="s">
        <v>8586</v>
      </c>
      <c r="S36" s="195"/>
      <c r="T36" s="185"/>
      <c r="W36" s="186"/>
      <c r="X36" s="186"/>
      <c r="Y36" s="186"/>
      <c r="Z36" s="186"/>
      <c r="AA36" s="186"/>
      <c r="AB36" s="186"/>
    </row>
    <row r="37" s="10" customFormat="1" ht="21" customHeight="1" spans="1:28">
      <c r="A37" s="35">
        <v>36</v>
      </c>
      <c r="B37" s="1122"/>
      <c r="C37" s="151" t="s">
        <v>8508</v>
      </c>
      <c r="D37" s="55" t="s">
        <v>480</v>
      </c>
      <c r="E37" s="35">
        <v>248800</v>
      </c>
      <c r="F37" s="151" t="s">
        <v>8587</v>
      </c>
      <c r="G37" s="44">
        <v>41998</v>
      </c>
      <c r="H37" s="56">
        <v>42000</v>
      </c>
      <c r="I37" s="1131"/>
      <c r="J37" s="326">
        <v>42122</v>
      </c>
      <c r="K37" s="140"/>
      <c r="L37" s="97" t="s">
        <v>8588</v>
      </c>
      <c r="M37" s="97" t="s">
        <v>912</v>
      </c>
      <c r="N37" s="97" t="s">
        <v>84</v>
      </c>
      <c r="O37" s="158">
        <v>42037</v>
      </c>
      <c r="P37" s="158">
        <v>42037</v>
      </c>
      <c r="Q37" s="97" t="s">
        <v>5398</v>
      </c>
      <c r="R37" s="246" t="s">
        <v>8589</v>
      </c>
      <c r="S37" s="175"/>
      <c r="T37" s="175">
        <v>217140</v>
      </c>
      <c r="U37" s="97"/>
      <c r="W37" s="186"/>
      <c r="X37" s="186"/>
      <c r="Y37" s="186"/>
      <c r="Z37" s="186"/>
      <c r="AA37" s="186"/>
      <c r="AB37" s="186"/>
    </row>
    <row r="38" s="10" customFormat="1" ht="21" customHeight="1" spans="1:28">
      <c r="A38" s="35">
        <v>37</v>
      </c>
      <c r="B38" s="1122"/>
      <c r="C38" s="151" t="s">
        <v>8508</v>
      </c>
      <c r="D38" s="55" t="s">
        <v>5041</v>
      </c>
      <c r="E38" s="35">
        <v>248800</v>
      </c>
      <c r="F38" s="151" t="s">
        <v>8590</v>
      </c>
      <c r="G38" s="44">
        <v>41998</v>
      </c>
      <c r="H38" s="56">
        <v>42000</v>
      </c>
      <c r="I38" s="1131"/>
      <c r="J38" s="326">
        <v>42122</v>
      </c>
      <c r="K38" s="140"/>
      <c r="L38" s="97" t="s">
        <v>8591</v>
      </c>
      <c r="M38" s="97" t="s">
        <v>5009</v>
      </c>
      <c r="N38" s="97" t="s">
        <v>89</v>
      </c>
      <c r="O38" s="158">
        <v>42042</v>
      </c>
      <c r="P38" s="158">
        <v>42042</v>
      </c>
      <c r="Q38" s="97" t="s">
        <v>1447</v>
      </c>
      <c r="R38" s="246" t="s">
        <v>8592</v>
      </c>
      <c r="S38" s="175"/>
      <c r="T38" s="1156"/>
      <c r="U38" s="97"/>
      <c r="W38" s="186"/>
      <c r="X38" s="186"/>
      <c r="Y38" s="186"/>
      <c r="Z38" s="186"/>
      <c r="AA38" s="186"/>
      <c r="AB38" s="186"/>
    </row>
    <row r="39" s="10" customFormat="1" ht="27.75" customHeight="1" spans="1:28">
      <c r="A39" s="35">
        <v>38</v>
      </c>
      <c r="B39" s="149" t="s">
        <v>8515</v>
      </c>
      <c r="C39" s="1121" t="s">
        <v>8593</v>
      </c>
      <c r="D39" s="43" t="s">
        <v>480</v>
      </c>
      <c r="E39" s="35">
        <f>231000</f>
        <v>231000</v>
      </c>
      <c r="F39" s="152" t="s">
        <v>8594</v>
      </c>
      <c r="G39" s="47">
        <v>41881</v>
      </c>
      <c r="H39" s="51">
        <v>41887</v>
      </c>
      <c r="I39" s="1132"/>
      <c r="J39" s="326">
        <v>42122</v>
      </c>
      <c r="K39" s="1133" t="s">
        <v>52</v>
      </c>
      <c r="L39" s="244" t="s">
        <v>8595</v>
      </c>
      <c r="M39" s="322" t="s">
        <v>653</v>
      </c>
      <c r="N39" s="35" t="s">
        <v>84</v>
      </c>
      <c r="O39" s="310">
        <v>42002</v>
      </c>
      <c r="P39" s="176">
        <v>42002</v>
      </c>
      <c r="Q39" s="1150" t="s">
        <v>5398</v>
      </c>
      <c r="R39" s="246" t="s">
        <v>8596</v>
      </c>
      <c r="S39" s="175"/>
      <c r="T39" s="1156"/>
      <c r="U39" s="97"/>
      <c r="W39" s="186"/>
      <c r="X39" s="186"/>
      <c r="Y39" s="186"/>
      <c r="Z39" s="186"/>
      <c r="AA39" s="186"/>
      <c r="AB39" s="186"/>
    </row>
    <row r="40" s="10" customFormat="1" ht="27.75" customHeight="1" spans="1:28">
      <c r="A40" s="35">
        <v>39</v>
      </c>
      <c r="B40" s="149"/>
      <c r="C40" s="247" t="s">
        <v>8574</v>
      </c>
      <c r="D40" s="43" t="s">
        <v>480</v>
      </c>
      <c r="E40" s="35">
        <v>224900</v>
      </c>
      <c r="F40" s="152" t="s">
        <v>8597</v>
      </c>
      <c r="G40" s="47">
        <v>41978</v>
      </c>
      <c r="H40" s="51">
        <v>41991</v>
      </c>
      <c r="I40" s="1132"/>
      <c r="J40" s="326">
        <v>42002</v>
      </c>
      <c r="K40" s="1133" t="s">
        <v>52</v>
      </c>
      <c r="L40" s="244" t="s">
        <v>8598</v>
      </c>
      <c r="M40" s="322" t="s">
        <v>698</v>
      </c>
      <c r="N40" s="35" t="s">
        <v>84</v>
      </c>
      <c r="O40" s="310">
        <v>42367</v>
      </c>
      <c r="P40" s="176">
        <v>42005</v>
      </c>
      <c r="Q40" s="1150" t="s">
        <v>1447</v>
      </c>
      <c r="R40" s="246" t="s">
        <v>813</v>
      </c>
      <c r="S40" s="175"/>
      <c r="T40" s="1156"/>
      <c r="U40" s="97"/>
      <c r="W40" s="186"/>
      <c r="X40" s="186"/>
      <c r="Y40" s="186"/>
      <c r="Z40" s="186"/>
      <c r="AA40" s="186"/>
      <c r="AB40" s="186"/>
    </row>
    <row r="41" s="10" customFormat="1" ht="21" customHeight="1" spans="1:28">
      <c r="A41" s="35">
        <v>40</v>
      </c>
      <c r="B41" s="1122" t="s">
        <v>8520</v>
      </c>
      <c r="C41" s="151" t="s">
        <v>8508</v>
      </c>
      <c r="D41" s="55" t="s">
        <v>7417</v>
      </c>
      <c r="E41" s="35">
        <v>248800</v>
      </c>
      <c r="F41" s="151" t="s">
        <v>8599</v>
      </c>
      <c r="G41" s="44">
        <v>41998</v>
      </c>
      <c r="H41" s="56">
        <v>42000</v>
      </c>
      <c r="I41" s="1131"/>
      <c r="J41" s="326">
        <v>42122</v>
      </c>
      <c r="K41" s="140"/>
      <c r="L41" s="97" t="s">
        <v>8600</v>
      </c>
      <c r="M41" s="97" t="s">
        <v>5044</v>
      </c>
      <c r="N41" s="97" t="s">
        <v>59</v>
      </c>
      <c r="O41" s="158">
        <v>42367</v>
      </c>
      <c r="P41" s="158">
        <v>42367</v>
      </c>
      <c r="Q41" s="97" t="s">
        <v>106</v>
      </c>
      <c r="R41" s="1157">
        <v>42062</v>
      </c>
      <c r="S41" s="175"/>
      <c r="T41" s="1156"/>
      <c r="U41" s="97"/>
      <c r="W41" s="186"/>
      <c r="X41" s="186"/>
      <c r="Y41" s="186"/>
      <c r="Z41" s="186"/>
      <c r="AA41" s="186"/>
      <c r="AB41" s="186"/>
    </row>
    <row r="42" s="10" customFormat="1" ht="21" customHeight="1" spans="1:28">
      <c r="A42" s="35">
        <v>41</v>
      </c>
      <c r="B42" s="1122"/>
      <c r="C42" s="151" t="s">
        <v>8508</v>
      </c>
      <c r="D42" s="55" t="s">
        <v>480</v>
      </c>
      <c r="E42" s="35">
        <v>248800</v>
      </c>
      <c r="F42" s="151" t="s">
        <v>8601</v>
      </c>
      <c r="G42" s="44">
        <v>42010</v>
      </c>
      <c r="H42" s="56">
        <v>42015</v>
      </c>
      <c r="I42" s="1131"/>
      <c r="J42" s="326">
        <v>42122</v>
      </c>
      <c r="K42" s="140"/>
      <c r="L42" s="97" t="s">
        <v>8602</v>
      </c>
      <c r="M42" s="97" t="s">
        <v>2053</v>
      </c>
      <c r="N42" s="97" t="s">
        <v>89</v>
      </c>
      <c r="O42" s="158">
        <v>42081</v>
      </c>
      <c r="P42" s="158">
        <v>42081</v>
      </c>
      <c r="Q42" s="97" t="s">
        <v>106</v>
      </c>
      <c r="R42" s="246" t="s">
        <v>1591</v>
      </c>
      <c r="S42" s="175"/>
      <c r="T42" s="1156"/>
      <c r="U42" s="97"/>
      <c r="W42" s="186"/>
      <c r="X42" s="186"/>
      <c r="Y42" s="186"/>
      <c r="Z42" s="186"/>
      <c r="AA42" s="186"/>
      <c r="AB42" s="186"/>
    </row>
    <row r="43" s="10" customFormat="1" ht="21" customHeight="1" spans="1:28">
      <c r="A43" s="35">
        <v>42</v>
      </c>
      <c r="B43" s="149" t="s">
        <v>8507</v>
      </c>
      <c r="C43" s="151" t="s">
        <v>8508</v>
      </c>
      <c r="D43" s="48" t="s">
        <v>480</v>
      </c>
      <c r="E43" s="35">
        <v>248800</v>
      </c>
      <c r="F43" s="152" t="s">
        <v>8603</v>
      </c>
      <c r="G43" s="44">
        <v>41892</v>
      </c>
      <c r="H43" s="44">
        <v>41895</v>
      </c>
      <c r="I43" s="1131"/>
      <c r="J43" s="326">
        <v>42122</v>
      </c>
      <c r="K43" s="1133" t="s">
        <v>52</v>
      </c>
      <c r="L43" s="97" t="s">
        <v>8604</v>
      </c>
      <c r="M43" s="97" t="s">
        <v>7512</v>
      </c>
      <c r="N43" s="97" t="s">
        <v>744</v>
      </c>
      <c r="O43" s="158">
        <v>42079</v>
      </c>
      <c r="P43" s="158">
        <v>42080</v>
      </c>
      <c r="Q43" s="97" t="s">
        <v>106</v>
      </c>
      <c r="R43" s="246" t="s">
        <v>8605</v>
      </c>
      <c r="S43" s="175"/>
      <c r="T43" s="1156"/>
      <c r="U43" s="97"/>
      <c r="W43" s="186"/>
      <c r="X43" s="186"/>
      <c r="Y43" s="186"/>
      <c r="Z43" s="186"/>
      <c r="AA43" s="186"/>
      <c r="AB43" s="186"/>
    </row>
    <row r="44" s="10" customFormat="1" ht="21" customHeight="1" spans="1:28">
      <c r="A44" s="35">
        <v>43</v>
      </c>
      <c r="B44" s="1122" t="s">
        <v>8520</v>
      </c>
      <c r="C44" s="151" t="s">
        <v>8508</v>
      </c>
      <c r="D44" s="55" t="s">
        <v>608</v>
      </c>
      <c r="E44" s="35">
        <v>248800</v>
      </c>
      <c r="F44" s="151" t="s">
        <v>8606</v>
      </c>
      <c r="G44" s="44">
        <v>41998</v>
      </c>
      <c r="H44" s="56">
        <v>42000</v>
      </c>
      <c r="I44" s="1131"/>
      <c r="J44" s="326">
        <v>42122</v>
      </c>
      <c r="K44" s="140"/>
      <c r="L44" s="97" t="s">
        <v>8607</v>
      </c>
      <c r="M44" s="97" t="s">
        <v>8608</v>
      </c>
      <c r="N44" s="97" t="s">
        <v>641</v>
      </c>
      <c r="O44" s="158">
        <v>42078</v>
      </c>
      <c r="P44" s="158">
        <v>42078</v>
      </c>
      <c r="Q44" s="97" t="s">
        <v>1447</v>
      </c>
      <c r="R44" s="246" t="s">
        <v>1599</v>
      </c>
      <c r="S44" s="175"/>
      <c r="T44" s="1156"/>
      <c r="U44" s="97"/>
      <c r="W44" s="186"/>
      <c r="X44" s="186"/>
      <c r="Y44" s="186"/>
      <c r="Z44" s="186"/>
      <c r="AA44" s="186"/>
      <c r="AB44" s="186"/>
    </row>
    <row r="45" s="10" customFormat="1" ht="21" customHeight="1" spans="1:28">
      <c r="A45" s="35">
        <v>44</v>
      </c>
      <c r="B45" s="1122"/>
      <c r="C45" s="151" t="s">
        <v>8508</v>
      </c>
      <c r="D45" s="55" t="s">
        <v>480</v>
      </c>
      <c r="E45" s="35">
        <v>248800</v>
      </c>
      <c r="F45" s="151" t="s">
        <v>8609</v>
      </c>
      <c r="G45" s="44">
        <v>41998</v>
      </c>
      <c r="H45" s="56">
        <v>42000</v>
      </c>
      <c r="I45" s="1131"/>
      <c r="J45" s="326">
        <v>42122</v>
      </c>
      <c r="K45" s="284" t="s">
        <v>52</v>
      </c>
      <c r="L45" s="43" t="s">
        <v>8610</v>
      </c>
      <c r="M45" s="43" t="s">
        <v>5479</v>
      </c>
      <c r="N45" s="88" t="s">
        <v>89</v>
      </c>
      <c r="O45" s="158">
        <v>42367</v>
      </c>
      <c r="P45" s="158">
        <v>42073</v>
      </c>
      <c r="Q45" s="97" t="s">
        <v>5398</v>
      </c>
      <c r="R45" s="246" t="s">
        <v>8611</v>
      </c>
      <c r="S45" s="175" t="s">
        <v>8612</v>
      </c>
      <c r="T45" s="1156"/>
      <c r="U45" s="97"/>
      <c r="W45" s="186"/>
      <c r="X45" s="186"/>
      <c r="Y45" s="186"/>
      <c r="Z45" s="186"/>
      <c r="AA45" s="186"/>
      <c r="AB45" s="186"/>
    </row>
    <row r="46" s="10" customFormat="1" ht="21" customHeight="1" spans="1:28">
      <c r="A46" s="35">
        <v>45</v>
      </c>
      <c r="B46" s="1122" t="s">
        <v>5010</v>
      </c>
      <c r="C46" s="151" t="s">
        <v>8550</v>
      </c>
      <c r="D46" s="55" t="s">
        <v>573</v>
      </c>
      <c r="E46" s="35">
        <f>228400+2000+11800</f>
        <v>242200</v>
      </c>
      <c r="F46" s="151" t="s">
        <v>8613</v>
      </c>
      <c r="G46" s="44">
        <v>41869</v>
      </c>
      <c r="H46" s="56">
        <v>41879</v>
      </c>
      <c r="I46" s="1131" t="s">
        <v>8614</v>
      </c>
      <c r="J46" s="326">
        <v>42122</v>
      </c>
      <c r="K46" s="284" t="s">
        <v>52</v>
      </c>
      <c r="L46" s="43" t="s">
        <v>8615</v>
      </c>
      <c r="M46" s="43" t="s">
        <v>730</v>
      </c>
      <c r="N46" s="88" t="s">
        <v>59</v>
      </c>
      <c r="O46" s="158">
        <v>42087</v>
      </c>
      <c r="P46" s="158">
        <v>42087</v>
      </c>
      <c r="Q46" s="97" t="s">
        <v>106</v>
      </c>
      <c r="R46" s="246" t="s">
        <v>8616</v>
      </c>
      <c r="S46" s="175"/>
      <c r="T46" s="1156"/>
      <c r="U46" s="97"/>
      <c r="W46" s="186"/>
      <c r="X46" s="186"/>
      <c r="Y46" s="186"/>
      <c r="Z46" s="186"/>
      <c r="AA46" s="186"/>
      <c r="AB46" s="186"/>
    </row>
    <row r="47" s="10" customFormat="1" ht="21" customHeight="1" spans="1:28">
      <c r="A47" s="35">
        <v>46</v>
      </c>
      <c r="B47" s="1122" t="s">
        <v>8617</v>
      </c>
      <c r="C47" s="151" t="s">
        <v>8550</v>
      </c>
      <c r="D47" s="55" t="s">
        <v>8618</v>
      </c>
      <c r="E47" s="35">
        <v>231000</v>
      </c>
      <c r="F47" s="151" t="s">
        <v>8619</v>
      </c>
      <c r="G47" s="44">
        <v>41957</v>
      </c>
      <c r="H47" s="56">
        <v>41960</v>
      </c>
      <c r="I47" s="1131"/>
      <c r="J47" s="326">
        <v>42122</v>
      </c>
      <c r="K47" s="284" t="s">
        <v>52</v>
      </c>
      <c r="L47" s="43" t="s">
        <v>8620</v>
      </c>
      <c r="M47" s="43" t="s">
        <v>5479</v>
      </c>
      <c r="N47" s="88" t="s">
        <v>89</v>
      </c>
      <c r="O47" s="158">
        <v>42086</v>
      </c>
      <c r="P47" s="158">
        <v>42086</v>
      </c>
      <c r="Q47" s="97" t="s">
        <v>1447</v>
      </c>
      <c r="R47" s="246" t="s">
        <v>5641</v>
      </c>
      <c r="S47" s="175"/>
      <c r="T47" s="1156"/>
      <c r="U47" s="97"/>
      <c r="W47" s="186"/>
      <c r="X47" s="186"/>
      <c r="Y47" s="186"/>
      <c r="Z47" s="186"/>
      <c r="AA47" s="186"/>
      <c r="AB47" s="186"/>
    </row>
    <row r="48" s="10" customFormat="1" ht="21" customHeight="1" spans="1:28">
      <c r="A48" s="35">
        <v>47</v>
      </c>
      <c r="B48" s="1122" t="s">
        <v>8621</v>
      </c>
      <c r="C48" s="151" t="s">
        <v>8622</v>
      </c>
      <c r="D48" s="55" t="s">
        <v>480</v>
      </c>
      <c r="E48" s="35">
        <v>231000</v>
      </c>
      <c r="F48" s="151" t="s">
        <v>8623</v>
      </c>
      <c r="G48" s="44">
        <v>42070</v>
      </c>
      <c r="H48" s="56">
        <v>42076</v>
      </c>
      <c r="I48" s="1131"/>
      <c r="J48" s="326">
        <v>42122</v>
      </c>
      <c r="K48" s="284"/>
      <c r="L48" s="43" t="s">
        <v>8624</v>
      </c>
      <c r="M48" s="43" t="s">
        <v>7461</v>
      </c>
      <c r="N48" s="88" t="s">
        <v>641</v>
      </c>
      <c r="O48" s="158">
        <v>42081</v>
      </c>
      <c r="P48" s="158">
        <v>42081</v>
      </c>
      <c r="Q48" s="97" t="s">
        <v>1447</v>
      </c>
      <c r="R48" s="246" t="s">
        <v>8625</v>
      </c>
      <c r="S48" s="175"/>
      <c r="T48" s="1156"/>
      <c r="U48" s="97"/>
      <c r="W48" s="186"/>
      <c r="X48" s="186"/>
      <c r="Y48" s="186"/>
      <c r="Z48" s="186"/>
      <c r="AA48" s="186"/>
      <c r="AB48" s="186"/>
    </row>
    <row r="49" s="10" customFormat="1" ht="27.75" customHeight="1" spans="1:28">
      <c r="A49" s="35">
        <v>48</v>
      </c>
      <c r="B49" s="149" t="s">
        <v>8626</v>
      </c>
      <c r="C49" s="1121" t="s">
        <v>8627</v>
      </c>
      <c r="D49" s="43" t="s">
        <v>480</v>
      </c>
      <c r="E49" s="35">
        <f>224900+2000+11800</f>
        <v>238700</v>
      </c>
      <c r="F49" s="151" t="s">
        <v>8628</v>
      </c>
      <c r="G49" s="47">
        <v>41921</v>
      </c>
      <c r="H49" s="51">
        <v>41933</v>
      </c>
      <c r="I49" s="1132" t="s">
        <v>8629</v>
      </c>
      <c r="J49" s="326">
        <v>42122</v>
      </c>
      <c r="K49" s="1134" t="s">
        <v>52</v>
      </c>
      <c r="L49" s="244" t="s">
        <v>8630</v>
      </c>
      <c r="M49" s="35" t="s">
        <v>730</v>
      </c>
      <c r="N49" s="35" t="s">
        <v>59</v>
      </c>
      <c r="O49" s="310">
        <v>42090</v>
      </c>
      <c r="P49" s="176">
        <v>42091</v>
      </c>
      <c r="Q49" s="1150" t="s">
        <v>1447</v>
      </c>
      <c r="R49" s="247" t="s">
        <v>8115</v>
      </c>
      <c r="S49" s="175"/>
      <c r="T49" s="1156"/>
      <c r="U49" s="97"/>
      <c r="W49" s="186"/>
      <c r="X49" s="186"/>
      <c r="Y49" s="186"/>
      <c r="Z49" s="186"/>
      <c r="AA49" s="186"/>
      <c r="AB49" s="186"/>
    </row>
    <row r="50" s="10" customFormat="1" ht="21" customHeight="1" spans="1:28">
      <c r="A50" s="35">
        <v>49</v>
      </c>
      <c r="B50" s="1122"/>
      <c r="C50" s="151" t="s">
        <v>8508</v>
      </c>
      <c r="D50" s="55" t="s">
        <v>7411</v>
      </c>
      <c r="E50" s="35">
        <v>248800</v>
      </c>
      <c r="F50" s="151" t="s">
        <v>8631</v>
      </c>
      <c r="G50" s="44">
        <v>41998</v>
      </c>
      <c r="H50" s="56">
        <v>42000</v>
      </c>
      <c r="I50" s="1131"/>
      <c r="J50" s="326">
        <v>42122</v>
      </c>
      <c r="K50" s="302" t="s">
        <v>52</v>
      </c>
      <c r="L50" s="97" t="s">
        <v>8632</v>
      </c>
      <c r="M50" s="97" t="s">
        <v>912</v>
      </c>
      <c r="N50" s="97" t="s">
        <v>89</v>
      </c>
      <c r="O50" s="158">
        <v>42105</v>
      </c>
      <c r="P50" s="158">
        <v>42105</v>
      </c>
      <c r="Q50" s="97" t="s">
        <v>5398</v>
      </c>
      <c r="R50" s="247" t="s">
        <v>1637</v>
      </c>
      <c r="S50" s="175"/>
      <c r="T50" s="1156"/>
      <c r="U50" s="97"/>
      <c r="W50" s="186"/>
      <c r="X50" s="186"/>
      <c r="Y50" s="186"/>
      <c r="Z50" s="186"/>
      <c r="AA50" s="186"/>
      <c r="AB50" s="186"/>
    </row>
    <row r="51" s="10" customFormat="1" ht="24" customHeight="1" spans="1:28">
      <c r="A51" s="35">
        <v>50</v>
      </c>
      <c r="B51" s="1123" t="s">
        <v>8617</v>
      </c>
      <c r="C51" s="151" t="s">
        <v>8550</v>
      </c>
      <c r="D51" s="207" t="s">
        <v>573</v>
      </c>
      <c r="E51" s="35">
        <v>231000</v>
      </c>
      <c r="F51" s="856" t="s">
        <v>8633</v>
      </c>
      <c r="G51" s="249">
        <v>42009</v>
      </c>
      <c r="H51" s="249">
        <v>42015</v>
      </c>
      <c r="I51" s="1132"/>
      <c r="J51" s="326">
        <v>42122</v>
      </c>
      <c r="K51" s="302" t="s">
        <v>52</v>
      </c>
      <c r="L51" s="97" t="s">
        <v>8634</v>
      </c>
      <c r="M51" s="97" t="s">
        <v>698</v>
      </c>
      <c r="N51" s="97" t="s">
        <v>84</v>
      </c>
      <c r="O51" s="158">
        <v>42105</v>
      </c>
      <c r="P51" s="158">
        <v>42105</v>
      </c>
      <c r="Q51" s="97" t="s">
        <v>5398</v>
      </c>
      <c r="R51" s="247" t="s">
        <v>6468</v>
      </c>
      <c r="S51" s="175"/>
      <c r="T51" s="1158"/>
      <c r="U51" s="97"/>
      <c r="W51" s="186"/>
      <c r="X51" s="186"/>
      <c r="Y51" s="186"/>
      <c r="Z51" s="186"/>
      <c r="AA51" s="186"/>
      <c r="AB51" s="186"/>
    </row>
    <row r="52" s="10" customFormat="1" ht="24" customHeight="1" spans="1:28">
      <c r="A52" s="35">
        <v>51</v>
      </c>
      <c r="B52" s="1123" t="s">
        <v>8617</v>
      </c>
      <c r="C52" s="151" t="s">
        <v>8550</v>
      </c>
      <c r="D52" s="52" t="s">
        <v>573</v>
      </c>
      <c r="E52" s="35">
        <f>231000</f>
        <v>231000</v>
      </c>
      <c r="F52" s="151" t="s">
        <v>8635</v>
      </c>
      <c r="G52" s="47">
        <v>41974</v>
      </c>
      <c r="H52" s="47">
        <v>41984</v>
      </c>
      <c r="I52" s="1132"/>
      <c r="J52" s="326">
        <v>42122</v>
      </c>
      <c r="K52" s="1135" t="s">
        <v>52</v>
      </c>
      <c r="L52" s="97" t="s">
        <v>8636</v>
      </c>
      <c r="M52" s="97" t="s">
        <v>5301</v>
      </c>
      <c r="N52" s="97" t="s">
        <v>59</v>
      </c>
      <c r="O52" s="158">
        <v>42106</v>
      </c>
      <c r="P52" s="158">
        <v>42106</v>
      </c>
      <c r="Q52" s="97" t="s">
        <v>1447</v>
      </c>
      <c r="R52" s="88" t="s">
        <v>8637</v>
      </c>
      <c r="S52" s="175"/>
      <c r="T52" s="1158"/>
      <c r="U52" s="97"/>
      <c r="W52" s="186"/>
      <c r="X52" s="186"/>
      <c r="Y52" s="186"/>
      <c r="Z52" s="186"/>
      <c r="AA52" s="186"/>
      <c r="AB52" s="186"/>
    </row>
    <row r="53" s="10" customFormat="1" ht="21" customHeight="1" spans="1:28">
      <c r="A53" s="35">
        <v>52</v>
      </c>
      <c r="B53" s="1122" t="s">
        <v>8520</v>
      </c>
      <c r="C53" s="151" t="s">
        <v>8508</v>
      </c>
      <c r="D53" s="348" t="s">
        <v>8545</v>
      </c>
      <c r="E53" s="35">
        <f>248800+2000</f>
        <v>250800</v>
      </c>
      <c r="F53" s="151" t="s">
        <v>8638</v>
      </c>
      <c r="G53" s="44">
        <v>41901</v>
      </c>
      <c r="H53" s="56">
        <v>41912</v>
      </c>
      <c r="I53" s="1131" t="s">
        <v>8639</v>
      </c>
      <c r="J53" s="328">
        <v>42152</v>
      </c>
      <c r="K53" s="1135" t="s">
        <v>52</v>
      </c>
      <c r="L53" s="159" t="s">
        <v>8640</v>
      </c>
      <c r="M53" s="159" t="s">
        <v>8641</v>
      </c>
      <c r="N53" s="159" t="s">
        <v>641</v>
      </c>
      <c r="O53" s="160">
        <v>42114</v>
      </c>
      <c r="P53" s="160">
        <v>42114</v>
      </c>
      <c r="Q53" s="159" t="s">
        <v>1447</v>
      </c>
      <c r="R53" s="822" t="s">
        <v>950</v>
      </c>
      <c r="S53" s="175"/>
      <c r="T53" s="1156"/>
      <c r="U53" s="97"/>
      <c r="W53" s="186"/>
      <c r="X53" s="186"/>
      <c r="Y53" s="186"/>
      <c r="Z53" s="186"/>
      <c r="AA53" s="186"/>
      <c r="AB53" s="186"/>
    </row>
    <row r="54" s="10" customFormat="1" ht="20.25" customHeight="1" spans="1:28">
      <c r="A54" s="35">
        <v>53</v>
      </c>
      <c r="B54" s="1122" t="s">
        <v>8617</v>
      </c>
      <c r="C54" s="151" t="s">
        <v>8550</v>
      </c>
      <c r="D54" s="348" t="s">
        <v>8618</v>
      </c>
      <c r="E54" s="35">
        <v>231000</v>
      </c>
      <c r="F54" s="152" t="s">
        <v>8642</v>
      </c>
      <c r="G54" s="44">
        <v>42081</v>
      </c>
      <c r="H54" s="56">
        <v>42091</v>
      </c>
      <c r="I54" s="1131"/>
      <c r="J54" s="328">
        <v>42152</v>
      </c>
      <c r="K54" s="1135" t="s">
        <v>52</v>
      </c>
      <c r="L54" s="159" t="s">
        <v>8643</v>
      </c>
      <c r="M54" s="159" t="s">
        <v>2053</v>
      </c>
      <c r="N54" s="159" t="s">
        <v>5701</v>
      </c>
      <c r="O54" s="160">
        <v>42129</v>
      </c>
      <c r="P54" s="160">
        <v>42129</v>
      </c>
      <c r="Q54" s="159" t="s">
        <v>1447</v>
      </c>
      <c r="R54" s="822" t="s">
        <v>976</v>
      </c>
      <c r="S54" s="175"/>
      <c r="T54" s="1156"/>
      <c r="U54" s="97"/>
      <c r="W54" s="186"/>
      <c r="X54" s="186"/>
      <c r="Y54" s="186"/>
      <c r="Z54" s="186"/>
      <c r="AA54" s="186"/>
      <c r="AB54" s="186"/>
    </row>
    <row r="55" s="10" customFormat="1" ht="20.25" customHeight="1" spans="1:28">
      <c r="A55" s="35">
        <v>54</v>
      </c>
      <c r="B55" s="1123"/>
      <c r="C55" s="151" t="s">
        <v>8550</v>
      </c>
      <c r="D55" s="48" t="s">
        <v>8644</v>
      </c>
      <c r="E55" s="35">
        <v>231000</v>
      </c>
      <c r="F55" s="152" t="s">
        <v>8645</v>
      </c>
      <c r="G55" s="44">
        <v>41998</v>
      </c>
      <c r="H55" s="44">
        <v>42000</v>
      </c>
      <c r="I55" s="1132"/>
      <c r="J55" s="328">
        <v>42152</v>
      </c>
      <c r="K55" s="950" t="s">
        <v>52</v>
      </c>
      <c r="L55" s="52" t="s">
        <v>8646</v>
      </c>
      <c r="M55" s="97" t="s">
        <v>683</v>
      </c>
      <c r="N55" s="35" t="s">
        <v>59</v>
      </c>
      <c r="O55" s="310">
        <v>42120</v>
      </c>
      <c r="P55" s="176">
        <v>42120</v>
      </c>
      <c r="Q55" s="1150" t="s">
        <v>1447</v>
      </c>
      <c r="R55" s="247" t="s">
        <v>988</v>
      </c>
      <c r="S55" s="175"/>
      <c r="T55" s="1158"/>
      <c r="U55" s="97"/>
      <c r="W55" s="186"/>
      <c r="X55" s="186"/>
      <c r="Y55" s="186"/>
      <c r="Z55" s="186"/>
      <c r="AA55" s="186"/>
      <c r="AB55" s="186"/>
    </row>
    <row r="56" s="10" customFormat="1" ht="20.25" customHeight="1" spans="1:28">
      <c r="A56" s="35">
        <v>55</v>
      </c>
      <c r="B56" s="1123" t="s">
        <v>8617</v>
      </c>
      <c r="C56" s="151" t="s">
        <v>8550</v>
      </c>
      <c r="D56" s="48" t="s">
        <v>5003</v>
      </c>
      <c r="E56" s="35">
        <f>231000</f>
        <v>231000</v>
      </c>
      <c r="F56" s="152" t="s">
        <v>8647</v>
      </c>
      <c r="G56" s="44">
        <v>42121</v>
      </c>
      <c r="H56" s="44">
        <v>42125</v>
      </c>
      <c r="I56" s="1130"/>
      <c r="J56" s="328">
        <v>42152</v>
      </c>
      <c r="K56" s="1136" t="s">
        <v>52</v>
      </c>
      <c r="L56" s="97" t="s">
        <v>8648</v>
      </c>
      <c r="M56" s="97" t="s">
        <v>5301</v>
      </c>
      <c r="N56" s="97" t="s">
        <v>5701</v>
      </c>
      <c r="O56" s="158">
        <v>42132</v>
      </c>
      <c r="P56" s="158">
        <v>42132</v>
      </c>
      <c r="Q56" s="1150" t="s">
        <v>1447</v>
      </c>
      <c r="R56" s="715" t="s">
        <v>997</v>
      </c>
      <c r="S56" s="175"/>
      <c r="T56" s="1158"/>
      <c r="U56" s="97"/>
      <c r="W56" s="186"/>
      <c r="X56" s="186"/>
      <c r="Y56" s="186"/>
      <c r="Z56" s="186"/>
      <c r="AA56" s="186"/>
      <c r="AB56" s="186"/>
    </row>
    <row r="57" s="10" customFormat="1" ht="20.25" customHeight="1" spans="1:28">
      <c r="A57" s="35">
        <v>56</v>
      </c>
      <c r="B57" s="1123" t="s">
        <v>8617</v>
      </c>
      <c r="C57" s="151" t="s">
        <v>8550</v>
      </c>
      <c r="D57" s="48" t="s">
        <v>5003</v>
      </c>
      <c r="E57" s="35">
        <f>231000</f>
        <v>231000</v>
      </c>
      <c r="F57" s="152" t="s">
        <v>8649</v>
      </c>
      <c r="G57" s="44">
        <v>42121</v>
      </c>
      <c r="H57" s="44">
        <v>42125</v>
      </c>
      <c r="I57" s="1137"/>
      <c r="J57" s="328">
        <v>42152</v>
      </c>
      <c r="K57" s="1138"/>
      <c r="L57" s="97" t="s">
        <v>8650</v>
      </c>
      <c r="M57" s="97" t="s">
        <v>653</v>
      </c>
      <c r="N57" s="97" t="s">
        <v>84</v>
      </c>
      <c r="O57" s="158">
        <v>42134</v>
      </c>
      <c r="P57" s="158">
        <v>42134</v>
      </c>
      <c r="Q57" s="97" t="s">
        <v>1447</v>
      </c>
      <c r="R57" s="715" t="s">
        <v>1709</v>
      </c>
      <c r="S57" s="175"/>
      <c r="T57" s="1158"/>
      <c r="U57" s="97"/>
      <c r="W57" s="186"/>
      <c r="X57" s="186"/>
      <c r="Y57" s="186"/>
      <c r="Z57" s="186"/>
      <c r="AA57" s="186"/>
      <c r="AB57" s="186"/>
    </row>
    <row r="58" s="10" customFormat="1" ht="20.25" customHeight="1" spans="1:28">
      <c r="A58" s="35">
        <v>57</v>
      </c>
      <c r="B58" s="1123"/>
      <c r="C58" s="151"/>
      <c r="D58" s="48" t="s">
        <v>8618</v>
      </c>
      <c r="E58" s="35">
        <v>231000</v>
      </c>
      <c r="F58" s="152" t="s">
        <v>8651</v>
      </c>
      <c r="G58" s="44">
        <v>41942</v>
      </c>
      <c r="H58" s="44">
        <v>41948</v>
      </c>
      <c r="I58" s="1137"/>
      <c r="J58" s="328">
        <v>42152</v>
      </c>
      <c r="K58" s="1138" t="s">
        <v>52</v>
      </c>
      <c r="L58" s="97" t="s">
        <v>8652</v>
      </c>
      <c r="M58" s="97" t="s">
        <v>70</v>
      </c>
      <c r="N58" s="97" t="s">
        <v>84</v>
      </c>
      <c r="O58" s="158">
        <v>42126</v>
      </c>
      <c r="P58" s="158">
        <v>42126</v>
      </c>
      <c r="Q58" s="97" t="s">
        <v>1447</v>
      </c>
      <c r="R58" s="715" t="s">
        <v>8653</v>
      </c>
      <c r="S58" s="175"/>
      <c r="T58" s="1158"/>
      <c r="U58" s="97"/>
      <c r="W58" s="186"/>
      <c r="X58" s="186"/>
      <c r="Y58" s="186"/>
      <c r="Z58" s="186"/>
      <c r="AA58" s="186"/>
      <c r="AB58" s="186"/>
    </row>
    <row r="59" s="10" customFormat="1" ht="20.25" customHeight="1" spans="1:28">
      <c r="A59" s="35">
        <v>58</v>
      </c>
      <c r="B59" s="149" t="s">
        <v>8654</v>
      </c>
      <c r="C59" s="151" t="s">
        <v>8655</v>
      </c>
      <c r="D59" s="43" t="s">
        <v>8656</v>
      </c>
      <c r="E59" s="35">
        <f>259800+2000</f>
        <v>261800</v>
      </c>
      <c r="F59" s="152" t="s">
        <v>8657</v>
      </c>
      <c r="G59" s="47">
        <v>41765</v>
      </c>
      <c r="H59" s="51">
        <v>41767</v>
      </c>
      <c r="I59" s="1131" t="s">
        <v>8639</v>
      </c>
      <c r="J59" s="328">
        <v>42152</v>
      </c>
      <c r="K59" s="1134" t="s">
        <v>52</v>
      </c>
      <c r="L59" s="97" t="s">
        <v>8658</v>
      </c>
      <c r="M59" s="97" t="s">
        <v>5103</v>
      </c>
      <c r="N59" s="97" t="s">
        <v>84</v>
      </c>
      <c r="O59" s="158">
        <v>42134</v>
      </c>
      <c r="P59" s="176">
        <v>42134</v>
      </c>
      <c r="Q59" s="1150" t="s">
        <v>1447</v>
      </c>
      <c r="R59" s="247" t="s">
        <v>8653</v>
      </c>
      <c r="S59" s="175"/>
      <c r="T59" s="1156"/>
      <c r="U59" s="97"/>
      <c r="W59" s="186"/>
      <c r="X59" s="186"/>
      <c r="Y59" s="186"/>
      <c r="Z59" s="186"/>
      <c r="AA59" s="186"/>
      <c r="AB59" s="186"/>
    </row>
    <row r="60" s="10" customFormat="1" ht="20.25" customHeight="1" spans="1:28">
      <c r="A60" s="35">
        <v>59</v>
      </c>
      <c r="B60" s="1123" t="s">
        <v>8659</v>
      </c>
      <c r="C60" s="151" t="s">
        <v>8550</v>
      </c>
      <c r="D60" s="48" t="s">
        <v>8644</v>
      </c>
      <c r="E60" s="35">
        <v>231000</v>
      </c>
      <c r="F60" s="152" t="s">
        <v>8660</v>
      </c>
      <c r="G60" s="44">
        <v>41998</v>
      </c>
      <c r="H60" s="44">
        <v>42000</v>
      </c>
      <c r="I60" s="196" t="s">
        <v>8661</v>
      </c>
      <c r="J60" s="328">
        <v>42152</v>
      </c>
      <c r="K60" s="302" t="s">
        <v>52</v>
      </c>
      <c r="L60" s="242" t="s">
        <v>8662</v>
      </c>
      <c r="M60" s="242" t="s">
        <v>730</v>
      </c>
      <c r="N60" s="35" t="s">
        <v>89</v>
      </c>
      <c r="O60" s="310">
        <v>42141</v>
      </c>
      <c r="P60" s="176">
        <v>42142</v>
      </c>
      <c r="Q60" s="1150" t="s">
        <v>47</v>
      </c>
      <c r="R60" s="246" t="s">
        <v>8663</v>
      </c>
      <c r="S60" s="175"/>
      <c r="T60" s="1158"/>
      <c r="U60" s="97"/>
      <c r="W60" s="186"/>
      <c r="X60" s="186"/>
      <c r="Y60" s="186"/>
      <c r="Z60" s="186"/>
      <c r="AA60" s="186"/>
      <c r="AB60" s="186"/>
    </row>
    <row r="61" s="10" customFormat="1" ht="20.25" customHeight="1" spans="1:28">
      <c r="A61" s="35">
        <v>60</v>
      </c>
      <c r="B61" s="1123"/>
      <c r="C61" s="151" t="s">
        <v>8550</v>
      </c>
      <c r="D61" s="48" t="s">
        <v>8644</v>
      </c>
      <c r="E61" s="35">
        <f>231000+2000+11800</f>
        <v>244800</v>
      </c>
      <c r="F61" s="151" t="s">
        <v>8664</v>
      </c>
      <c r="G61" s="44">
        <v>41942</v>
      </c>
      <c r="H61" s="44">
        <v>41948</v>
      </c>
      <c r="I61" s="1130" t="s">
        <v>8665</v>
      </c>
      <c r="J61" s="326">
        <v>42184</v>
      </c>
      <c r="K61" s="161" t="s">
        <v>52</v>
      </c>
      <c r="L61" s="97" t="s">
        <v>8666</v>
      </c>
      <c r="M61" s="35" t="s">
        <v>5301</v>
      </c>
      <c r="N61" s="35" t="s">
        <v>5701</v>
      </c>
      <c r="O61" s="310">
        <v>42152</v>
      </c>
      <c r="P61" s="1139">
        <v>42153</v>
      </c>
      <c r="Q61" s="1150"/>
      <c r="R61" s="246" t="s">
        <v>1023</v>
      </c>
      <c r="S61" s="175"/>
      <c r="T61" s="1158"/>
      <c r="U61" s="97"/>
      <c r="W61" s="186"/>
      <c r="X61" s="186"/>
      <c r="Y61" s="186"/>
      <c r="Z61" s="186"/>
      <c r="AA61" s="186"/>
      <c r="AB61" s="186"/>
    </row>
    <row r="62" s="10" customFormat="1" ht="20.25" customHeight="1" spans="1:28">
      <c r="A62" s="35">
        <v>61</v>
      </c>
      <c r="B62" s="1123" t="s">
        <v>8659</v>
      </c>
      <c r="C62" s="151" t="s">
        <v>8550</v>
      </c>
      <c r="D62" s="48" t="s">
        <v>8644</v>
      </c>
      <c r="E62" s="35">
        <f>231000+4000</f>
        <v>235000</v>
      </c>
      <c r="F62" s="151" t="s">
        <v>8667</v>
      </c>
      <c r="G62" s="44">
        <v>41895</v>
      </c>
      <c r="H62" s="44">
        <v>41905</v>
      </c>
      <c r="I62" s="1140" t="s">
        <v>8668</v>
      </c>
      <c r="J62" s="1141">
        <v>42152</v>
      </c>
      <c r="K62" s="1142" t="s">
        <v>52</v>
      </c>
      <c r="L62" s="97" t="s">
        <v>8669</v>
      </c>
      <c r="M62" s="35" t="s">
        <v>5479</v>
      </c>
      <c r="N62" s="1143" t="s">
        <v>59</v>
      </c>
      <c r="O62" s="1144">
        <v>42170</v>
      </c>
      <c r="P62" s="1145">
        <v>42170</v>
      </c>
      <c r="Q62" s="1159" t="s">
        <v>47</v>
      </c>
      <c r="R62" s="1160" t="s">
        <v>5236</v>
      </c>
      <c r="S62" s="175"/>
      <c r="T62" s="1158"/>
      <c r="U62" s="97"/>
      <c r="W62" s="186"/>
      <c r="X62" s="186"/>
      <c r="Y62" s="186"/>
      <c r="Z62" s="186"/>
      <c r="AA62" s="186"/>
      <c r="AB62" s="186"/>
    </row>
    <row r="63" s="10" customFormat="1" ht="20.25" customHeight="1" spans="1:28">
      <c r="A63" s="35">
        <v>62</v>
      </c>
      <c r="B63" s="1123" t="s">
        <v>8520</v>
      </c>
      <c r="C63" s="1121" t="s">
        <v>8670</v>
      </c>
      <c r="D63" s="194" t="s">
        <v>613</v>
      </c>
      <c r="E63" s="35">
        <v>248800</v>
      </c>
      <c r="F63" s="151" t="s">
        <v>8671</v>
      </c>
      <c r="G63" s="44">
        <v>42153</v>
      </c>
      <c r="H63" s="44">
        <v>42161</v>
      </c>
      <c r="I63" s="1130"/>
      <c r="J63" s="326">
        <v>42184</v>
      </c>
      <c r="K63" s="1142" t="s">
        <v>52</v>
      </c>
      <c r="L63" s="1146" t="s">
        <v>8672</v>
      </c>
      <c r="M63" s="1146" t="s">
        <v>8673</v>
      </c>
      <c r="N63" s="1146" t="s">
        <v>744</v>
      </c>
      <c r="O63" s="1147">
        <v>42162</v>
      </c>
      <c r="P63" s="1148">
        <v>42162</v>
      </c>
      <c r="Q63" s="1161" t="s">
        <v>47</v>
      </c>
      <c r="R63" s="1160" t="s">
        <v>1063</v>
      </c>
      <c r="S63" s="175"/>
      <c r="T63" s="1158"/>
      <c r="U63" s="97"/>
      <c r="W63" s="186"/>
      <c r="X63" s="186"/>
      <c r="Y63" s="186"/>
      <c r="Z63" s="186"/>
      <c r="AA63" s="186"/>
      <c r="AB63" s="186"/>
    </row>
    <row r="64" s="10" customFormat="1" ht="20.25" customHeight="1" spans="1:28">
      <c r="A64" s="35">
        <v>63</v>
      </c>
      <c r="B64" s="1122" t="s">
        <v>8520</v>
      </c>
      <c r="C64" s="1121" t="s">
        <v>8508</v>
      </c>
      <c r="D64" s="48" t="s">
        <v>480</v>
      </c>
      <c r="E64" s="35">
        <v>248800</v>
      </c>
      <c r="F64" s="151" t="s">
        <v>8674</v>
      </c>
      <c r="G64" s="44">
        <v>42153</v>
      </c>
      <c r="H64" s="44">
        <v>42161</v>
      </c>
      <c r="I64" s="1132"/>
      <c r="J64" s="326">
        <v>42184</v>
      </c>
      <c r="K64" s="1142" t="s">
        <v>52</v>
      </c>
      <c r="L64" s="1146" t="s">
        <v>8675</v>
      </c>
      <c r="M64" s="1146" t="s">
        <v>8676</v>
      </c>
      <c r="N64" s="1146" t="s">
        <v>801</v>
      </c>
      <c r="O64" s="1147">
        <v>42161</v>
      </c>
      <c r="P64" s="1148">
        <v>42161</v>
      </c>
      <c r="Q64" s="1161" t="s">
        <v>1447</v>
      </c>
      <c r="R64" s="1160" t="s">
        <v>2768</v>
      </c>
      <c r="S64" s="175"/>
      <c r="T64" s="1158"/>
      <c r="U64" s="97"/>
      <c r="W64" s="186"/>
      <c r="X64" s="186"/>
      <c r="Y64" s="186"/>
      <c r="Z64" s="186"/>
      <c r="AA64" s="186"/>
      <c r="AB64" s="186"/>
    </row>
    <row r="65" s="10" customFormat="1" ht="20.25" customHeight="1" spans="1:28">
      <c r="A65" s="35">
        <v>64</v>
      </c>
      <c r="B65" s="1123" t="s">
        <v>8677</v>
      </c>
      <c r="C65" s="1121" t="s">
        <v>8678</v>
      </c>
      <c r="D65" s="48" t="s">
        <v>5041</v>
      </c>
      <c r="E65" s="35">
        <v>230900</v>
      </c>
      <c r="F65" s="151" t="s">
        <v>8679</v>
      </c>
      <c r="G65" s="44">
        <v>42153</v>
      </c>
      <c r="H65" s="44">
        <v>42161</v>
      </c>
      <c r="I65" s="1130"/>
      <c r="J65" s="326">
        <v>42215</v>
      </c>
      <c r="K65" s="1132"/>
      <c r="L65" s="159" t="s">
        <v>8680</v>
      </c>
      <c r="M65" s="159" t="s">
        <v>932</v>
      </c>
      <c r="N65" s="1146" t="s">
        <v>641</v>
      </c>
      <c r="O65" s="1147">
        <v>42164</v>
      </c>
      <c r="P65" s="1148">
        <v>42164</v>
      </c>
      <c r="Q65" s="1161" t="s">
        <v>47</v>
      </c>
      <c r="R65" s="1160" t="s">
        <v>5262</v>
      </c>
      <c r="S65" s="175"/>
      <c r="T65" s="1158"/>
      <c r="U65" s="97"/>
      <c r="W65" s="186"/>
      <c r="X65" s="186"/>
      <c r="Y65" s="186"/>
      <c r="Z65" s="186"/>
      <c r="AA65" s="186"/>
      <c r="AB65" s="186"/>
    </row>
    <row r="66" s="10" customFormat="1" ht="20.25" customHeight="1" spans="1:28">
      <c r="A66" s="35">
        <v>65</v>
      </c>
      <c r="B66" s="149" t="s">
        <v>7492</v>
      </c>
      <c r="C66" s="151" t="s">
        <v>7493</v>
      </c>
      <c r="D66" s="48" t="s">
        <v>480</v>
      </c>
      <c r="E66" s="35">
        <v>254800</v>
      </c>
      <c r="F66" s="151" t="s">
        <v>8681</v>
      </c>
      <c r="G66" s="44">
        <v>42147</v>
      </c>
      <c r="H66" s="44">
        <v>42154</v>
      </c>
      <c r="I66" s="93"/>
      <c r="J66" s="328">
        <v>42184</v>
      </c>
      <c r="K66" s="159"/>
      <c r="L66" s="97" t="s">
        <v>8682</v>
      </c>
      <c r="M66" s="97" t="s">
        <v>5009</v>
      </c>
      <c r="N66" s="97"/>
      <c r="O66" s="158">
        <v>42164</v>
      </c>
      <c r="P66" s="176">
        <v>42164</v>
      </c>
      <c r="Q66" s="175" t="s">
        <v>47</v>
      </c>
      <c r="R66" s="246" t="s">
        <v>6137</v>
      </c>
      <c r="S66" s="175"/>
      <c r="T66" s="1156"/>
      <c r="U66" s="97"/>
      <c r="W66" s="186"/>
      <c r="X66" s="186"/>
      <c r="Y66" s="186"/>
      <c r="Z66" s="186"/>
      <c r="AA66" s="186"/>
      <c r="AB66" s="186"/>
    </row>
    <row r="67" s="10" customFormat="1" ht="20.25" customHeight="1" spans="1:28">
      <c r="A67" s="35">
        <v>66</v>
      </c>
      <c r="B67" s="1123" t="s">
        <v>8683</v>
      </c>
      <c r="C67" s="151" t="s">
        <v>8684</v>
      </c>
      <c r="D67" s="48" t="s">
        <v>8618</v>
      </c>
      <c r="E67" s="35">
        <v>231000</v>
      </c>
      <c r="F67" s="151" t="s">
        <v>8685</v>
      </c>
      <c r="G67" s="44">
        <v>42165</v>
      </c>
      <c r="H67" s="44">
        <v>42167</v>
      </c>
      <c r="I67" s="1130"/>
      <c r="J67" s="1167">
        <v>42215</v>
      </c>
      <c r="K67" s="161"/>
      <c r="L67" s="97" t="s">
        <v>8686</v>
      </c>
      <c r="M67" s="97" t="s">
        <v>1768</v>
      </c>
      <c r="N67" s="972" t="s">
        <v>84</v>
      </c>
      <c r="O67" s="1168">
        <v>42169</v>
      </c>
      <c r="P67" s="1145">
        <v>42169</v>
      </c>
      <c r="Q67" s="1192" t="s">
        <v>47</v>
      </c>
      <c r="R67" s="1160" t="s">
        <v>5737</v>
      </c>
      <c r="S67" s="175"/>
      <c r="T67" s="1158"/>
      <c r="U67" s="97"/>
      <c r="W67" s="186"/>
      <c r="X67" s="186"/>
      <c r="Y67" s="186"/>
      <c r="Z67" s="186"/>
      <c r="AA67" s="186"/>
      <c r="AB67" s="186"/>
    </row>
    <row r="68" s="10" customFormat="1" ht="20.25" customHeight="1" spans="1:28">
      <c r="A68" s="35">
        <v>67</v>
      </c>
      <c r="B68" s="1123" t="s">
        <v>8520</v>
      </c>
      <c r="C68" s="151" t="s">
        <v>8670</v>
      </c>
      <c r="D68" s="48" t="s">
        <v>480</v>
      </c>
      <c r="E68" s="35">
        <v>248800</v>
      </c>
      <c r="F68" s="151" t="s">
        <v>8687</v>
      </c>
      <c r="G68" s="44">
        <v>42181</v>
      </c>
      <c r="H68" s="44">
        <v>42185</v>
      </c>
      <c r="I68" s="1130"/>
      <c r="J68" s="1167">
        <v>42215</v>
      </c>
      <c r="K68" s="161"/>
      <c r="L68" s="97" t="s">
        <v>8688</v>
      </c>
      <c r="M68" s="97" t="s">
        <v>6154</v>
      </c>
      <c r="N68" s="972" t="s">
        <v>641</v>
      </c>
      <c r="O68" s="1168">
        <v>42141</v>
      </c>
      <c r="P68" s="1145">
        <v>42199</v>
      </c>
      <c r="Q68" s="1192" t="s">
        <v>106</v>
      </c>
      <c r="R68" s="1160" t="s">
        <v>8689</v>
      </c>
      <c r="S68" s="175"/>
      <c r="T68" s="1158"/>
      <c r="U68" s="97"/>
      <c r="W68" s="186"/>
      <c r="X68" s="186"/>
      <c r="Y68" s="186"/>
      <c r="Z68" s="186"/>
      <c r="AA68" s="186"/>
      <c r="AB68" s="186"/>
    </row>
    <row r="69" s="10" customFormat="1" ht="20.25" customHeight="1" spans="1:28">
      <c r="A69" s="35">
        <v>68</v>
      </c>
      <c r="B69" s="1123" t="s">
        <v>8677</v>
      </c>
      <c r="C69" s="151" t="s">
        <v>8678</v>
      </c>
      <c r="D69" s="48" t="s">
        <v>480</v>
      </c>
      <c r="E69" s="35">
        <v>230900</v>
      </c>
      <c r="F69" s="151" t="s">
        <v>8690</v>
      </c>
      <c r="G69" s="44">
        <v>42153</v>
      </c>
      <c r="H69" s="44">
        <v>42161</v>
      </c>
      <c r="I69" s="1130"/>
      <c r="J69" s="1167">
        <v>42215</v>
      </c>
      <c r="K69" s="161" t="s">
        <v>52</v>
      </c>
      <c r="L69" s="97" t="s">
        <v>8691</v>
      </c>
      <c r="M69" s="97" t="s">
        <v>2053</v>
      </c>
      <c r="N69" s="972" t="s">
        <v>5701</v>
      </c>
      <c r="O69" s="1168">
        <v>42219</v>
      </c>
      <c r="P69" s="1145">
        <v>42219</v>
      </c>
      <c r="Q69" s="1192" t="s">
        <v>47</v>
      </c>
      <c r="R69" s="1160" t="s">
        <v>1160</v>
      </c>
      <c r="S69" s="175"/>
      <c r="T69" s="1158"/>
      <c r="U69" s="97"/>
      <c r="W69" s="186"/>
      <c r="X69" s="186"/>
      <c r="Y69" s="186"/>
      <c r="Z69" s="186"/>
      <c r="AA69" s="186"/>
      <c r="AB69" s="186"/>
    </row>
    <row r="70" s="10" customFormat="1" ht="48" customHeight="1" spans="1:28">
      <c r="A70" s="35">
        <v>69</v>
      </c>
      <c r="B70" s="1123" t="s">
        <v>8677</v>
      </c>
      <c r="C70" s="1121" t="s">
        <v>8678</v>
      </c>
      <c r="D70" s="48" t="s">
        <v>480</v>
      </c>
      <c r="E70" s="35">
        <f>230900+20000</f>
        <v>250900</v>
      </c>
      <c r="F70" s="152" t="s">
        <v>8692</v>
      </c>
      <c r="G70" s="44">
        <v>42181</v>
      </c>
      <c r="H70" s="44">
        <v>42185</v>
      </c>
      <c r="I70" s="1130" t="s">
        <v>8693</v>
      </c>
      <c r="J70" s="314">
        <v>42244</v>
      </c>
      <c r="K70" s="1130"/>
      <c r="L70" s="97" t="s">
        <v>8694</v>
      </c>
      <c r="M70" s="88" t="s">
        <v>5836</v>
      </c>
      <c r="N70" s="972" t="s">
        <v>89</v>
      </c>
      <c r="O70" s="1168">
        <v>42227</v>
      </c>
      <c r="P70" s="1145">
        <v>42227</v>
      </c>
      <c r="Q70" s="1192" t="s">
        <v>106</v>
      </c>
      <c r="R70" s="1193" t="s">
        <v>1964</v>
      </c>
      <c r="S70" s="175"/>
      <c r="T70" s="1158"/>
      <c r="U70" s="97"/>
      <c r="W70" s="186"/>
      <c r="X70" s="186"/>
      <c r="Y70" s="186"/>
      <c r="Z70" s="186"/>
      <c r="AA70" s="186"/>
      <c r="AB70" s="186"/>
    </row>
    <row r="71" s="10" customFormat="1" ht="32.25" customHeight="1" spans="1:28">
      <c r="A71" s="35">
        <v>70</v>
      </c>
      <c r="B71" s="1123" t="s">
        <v>8520</v>
      </c>
      <c r="C71" s="1121" t="s">
        <v>8670</v>
      </c>
      <c r="D71" s="48" t="s">
        <v>480</v>
      </c>
      <c r="E71" s="35">
        <v>248800</v>
      </c>
      <c r="F71" s="152" t="s">
        <v>8695</v>
      </c>
      <c r="G71" s="44">
        <v>42181</v>
      </c>
      <c r="H71" s="44">
        <v>42185</v>
      </c>
      <c r="I71" s="1130" t="s">
        <v>5643</v>
      </c>
      <c r="J71" s="314">
        <v>42244</v>
      </c>
      <c r="K71" s="1130"/>
      <c r="L71" s="88" t="s">
        <v>8696</v>
      </c>
      <c r="M71" s="88" t="s">
        <v>114</v>
      </c>
      <c r="N71" s="409" t="s">
        <v>59</v>
      </c>
      <c r="O71" s="1169">
        <v>42166</v>
      </c>
      <c r="P71" s="1170">
        <v>42237</v>
      </c>
      <c r="Q71" s="1194" t="s">
        <v>1447</v>
      </c>
      <c r="R71" s="1160" t="s">
        <v>8697</v>
      </c>
      <c r="S71" s="175"/>
      <c r="T71" s="1158"/>
      <c r="U71" s="97"/>
      <c r="W71" s="186"/>
      <c r="X71" s="186"/>
      <c r="Y71" s="186"/>
      <c r="Z71" s="186"/>
      <c r="AA71" s="186"/>
      <c r="AB71" s="186"/>
    </row>
    <row r="72" s="10" customFormat="1" ht="32.25" customHeight="1" spans="1:28">
      <c r="A72" s="35">
        <v>71</v>
      </c>
      <c r="B72" s="1123" t="s">
        <v>8698</v>
      </c>
      <c r="C72" s="151" t="s">
        <v>8699</v>
      </c>
      <c r="D72" s="48" t="s">
        <v>608</v>
      </c>
      <c r="E72" s="35">
        <v>265600</v>
      </c>
      <c r="F72" s="152" t="s">
        <v>8700</v>
      </c>
      <c r="G72" s="44">
        <v>42121</v>
      </c>
      <c r="H72" s="44">
        <v>42125</v>
      </c>
      <c r="I72" s="1130"/>
      <c r="J72" s="326">
        <v>42274</v>
      </c>
      <c r="K72" s="1135" t="s">
        <v>52</v>
      </c>
      <c r="L72" s="140" t="s">
        <v>8701</v>
      </c>
      <c r="M72" s="140" t="s">
        <v>8702</v>
      </c>
      <c r="N72" s="159" t="s">
        <v>641</v>
      </c>
      <c r="O72" s="160">
        <v>42250</v>
      </c>
      <c r="P72" s="160">
        <v>42250</v>
      </c>
      <c r="Q72" s="159" t="s">
        <v>47</v>
      </c>
      <c r="R72" s="97" t="s">
        <v>2050</v>
      </c>
      <c r="S72" s="175"/>
      <c r="T72" s="1158"/>
      <c r="U72" s="97"/>
      <c r="W72" s="186"/>
      <c r="X72" s="186"/>
      <c r="Y72" s="186"/>
      <c r="Z72" s="186"/>
      <c r="AA72" s="186"/>
      <c r="AB72" s="186"/>
    </row>
    <row r="73" s="10" customFormat="1" ht="32.25" customHeight="1" spans="1:28">
      <c r="A73" s="35">
        <v>72</v>
      </c>
      <c r="B73" s="1123" t="s">
        <v>8520</v>
      </c>
      <c r="C73" s="1121" t="s">
        <v>8670</v>
      </c>
      <c r="D73" s="194" t="s">
        <v>7548</v>
      </c>
      <c r="E73" s="35">
        <v>248800</v>
      </c>
      <c r="F73" s="152" t="s">
        <v>8703</v>
      </c>
      <c r="G73" s="44">
        <v>42185</v>
      </c>
      <c r="H73" s="44">
        <v>42190</v>
      </c>
      <c r="I73" s="329" t="s">
        <v>5675</v>
      </c>
      <c r="J73" s="287">
        <v>42304</v>
      </c>
      <c r="K73" s="1135" t="s">
        <v>52</v>
      </c>
      <c r="L73" s="97" t="s">
        <v>8704</v>
      </c>
      <c r="M73" s="97" t="s">
        <v>5425</v>
      </c>
      <c r="N73" s="972" t="s">
        <v>84</v>
      </c>
      <c r="O73" s="1168">
        <v>42286</v>
      </c>
      <c r="P73" s="1145">
        <v>42288</v>
      </c>
      <c r="Q73" s="1192" t="s">
        <v>106</v>
      </c>
      <c r="R73" s="1193" t="s">
        <v>3115</v>
      </c>
      <c r="S73" s="175"/>
      <c r="T73" s="1158"/>
      <c r="U73" s="97"/>
      <c r="W73" s="186"/>
      <c r="X73" s="186"/>
      <c r="Y73" s="186"/>
      <c r="Z73" s="186"/>
      <c r="AA73" s="186"/>
      <c r="AB73" s="186"/>
    </row>
    <row r="74" s="10" customFormat="1" ht="32.25" customHeight="1" spans="1:28">
      <c r="A74" s="35">
        <v>73</v>
      </c>
      <c r="B74" s="1123" t="s">
        <v>8520</v>
      </c>
      <c r="C74" s="1121" t="s">
        <v>8670</v>
      </c>
      <c r="D74" s="48" t="s">
        <v>480</v>
      </c>
      <c r="E74" s="35">
        <v>248800</v>
      </c>
      <c r="F74" s="152" t="s">
        <v>8705</v>
      </c>
      <c r="G74" s="44">
        <v>42184</v>
      </c>
      <c r="H74" s="44">
        <v>42190</v>
      </c>
      <c r="I74" s="329"/>
      <c r="J74" s="1171">
        <v>42275</v>
      </c>
      <c r="K74" s="1135" t="s">
        <v>52</v>
      </c>
      <c r="L74" s="97" t="s">
        <v>8706</v>
      </c>
      <c r="M74" s="97" t="s">
        <v>5425</v>
      </c>
      <c r="N74" s="972" t="s">
        <v>84</v>
      </c>
      <c r="O74" s="1168">
        <v>42284</v>
      </c>
      <c r="P74" s="1145">
        <v>42284</v>
      </c>
      <c r="Q74" s="1192" t="s">
        <v>1447</v>
      </c>
      <c r="R74" s="188" t="s">
        <v>1285</v>
      </c>
      <c r="S74" s="175"/>
      <c r="T74" s="1158"/>
      <c r="U74" s="97"/>
      <c r="W74" s="186"/>
      <c r="X74" s="186"/>
      <c r="Y74" s="186"/>
      <c r="Z74" s="186"/>
      <c r="AA74" s="186"/>
      <c r="AB74" s="186"/>
    </row>
    <row r="75" s="10" customFormat="1" ht="32.25" customHeight="1" spans="1:28">
      <c r="A75" s="35">
        <v>74</v>
      </c>
      <c r="B75" s="1123" t="s">
        <v>8520</v>
      </c>
      <c r="C75" s="1121" t="s">
        <v>8670</v>
      </c>
      <c r="D75" s="263" t="s">
        <v>608</v>
      </c>
      <c r="E75" s="35">
        <v>248800</v>
      </c>
      <c r="F75" s="152" t="s">
        <v>8707</v>
      </c>
      <c r="G75" s="47">
        <v>42280</v>
      </c>
      <c r="H75" s="47">
        <v>42286</v>
      </c>
      <c r="I75" s="1172" t="s">
        <v>5830</v>
      </c>
      <c r="J75" s="287">
        <v>42304</v>
      </c>
      <c r="K75" s="1133"/>
      <c r="L75" s="97" t="s">
        <v>8708</v>
      </c>
      <c r="M75" s="97" t="s">
        <v>5016</v>
      </c>
      <c r="N75" s="972" t="s">
        <v>89</v>
      </c>
      <c r="O75" s="1168">
        <v>42294</v>
      </c>
      <c r="P75" s="1145">
        <v>42295</v>
      </c>
      <c r="Q75" s="1192" t="s">
        <v>106</v>
      </c>
      <c r="R75" s="1195" t="s">
        <v>5832</v>
      </c>
      <c r="S75" s="175"/>
      <c r="T75" s="1158"/>
      <c r="U75" s="97"/>
      <c r="W75" s="186"/>
      <c r="X75" s="186"/>
      <c r="Y75" s="186"/>
      <c r="Z75" s="186"/>
      <c r="AA75" s="186"/>
      <c r="AB75" s="186"/>
    </row>
    <row r="76" s="10" customFormat="1" ht="32.25" customHeight="1" spans="1:28">
      <c r="A76" s="35">
        <v>75</v>
      </c>
      <c r="B76" s="1123" t="s">
        <v>8520</v>
      </c>
      <c r="C76" s="1121" t="s">
        <v>8670</v>
      </c>
      <c r="D76" s="194" t="s">
        <v>7548</v>
      </c>
      <c r="E76" s="35">
        <v>248800</v>
      </c>
      <c r="F76" s="152" t="s">
        <v>8709</v>
      </c>
      <c r="G76" s="44">
        <v>42181</v>
      </c>
      <c r="H76" s="44">
        <v>42185</v>
      </c>
      <c r="I76" s="1172"/>
      <c r="J76" s="1171">
        <v>42215</v>
      </c>
      <c r="K76" s="1135" t="s">
        <v>52</v>
      </c>
      <c r="L76" s="97" t="s">
        <v>8710</v>
      </c>
      <c r="M76" s="97" t="s">
        <v>5156</v>
      </c>
      <c r="N76" s="972" t="s">
        <v>59</v>
      </c>
      <c r="O76" s="1168">
        <v>42283</v>
      </c>
      <c r="P76" s="1145">
        <v>42284</v>
      </c>
      <c r="Q76" s="1192" t="s">
        <v>106</v>
      </c>
      <c r="R76" s="243" t="s">
        <v>1317</v>
      </c>
      <c r="S76" s="175"/>
      <c r="T76" s="1158"/>
      <c r="U76" s="97"/>
      <c r="W76" s="186"/>
      <c r="X76" s="186"/>
      <c r="Y76" s="186"/>
      <c r="Z76" s="186"/>
      <c r="AA76" s="186"/>
      <c r="AB76" s="186"/>
    </row>
    <row r="77" s="10" customFormat="1" ht="30.75" customHeight="1" spans="1:28">
      <c r="A77" s="35">
        <v>76</v>
      </c>
      <c r="B77" s="1123"/>
      <c r="C77" s="1121" t="s">
        <v>8711</v>
      </c>
      <c r="D77" s="48" t="s">
        <v>480</v>
      </c>
      <c r="E77" s="35">
        <v>231000</v>
      </c>
      <c r="F77" s="152" t="s">
        <v>8712</v>
      </c>
      <c r="G77" s="44">
        <v>42297</v>
      </c>
      <c r="H77" s="44">
        <v>42301</v>
      </c>
      <c r="I77" s="1172"/>
      <c r="J77" s="1171">
        <v>42304</v>
      </c>
      <c r="K77" s="1135" t="s">
        <v>52</v>
      </c>
      <c r="L77" s="97" t="s">
        <v>8713</v>
      </c>
      <c r="M77" s="88" t="s">
        <v>662</v>
      </c>
      <c r="N77" s="972" t="s">
        <v>89</v>
      </c>
      <c r="O77" s="1168">
        <v>42316</v>
      </c>
      <c r="P77" s="1145">
        <v>42316</v>
      </c>
      <c r="Q77" s="1192" t="s">
        <v>47</v>
      </c>
      <c r="R77" s="1193" t="s">
        <v>676</v>
      </c>
      <c r="S77" s="175"/>
      <c r="T77" s="1158"/>
      <c r="U77" s="97"/>
      <c r="W77" s="186"/>
      <c r="X77" s="186"/>
      <c r="Y77" s="186"/>
      <c r="Z77" s="186"/>
      <c r="AA77" s="186"/>
      <c r="AB77" s="186"/>
    </row>
    <row r="78" s="10" customFormat="1" ht="32.25" customHeight="1" spans="1:28">
      <c r="A78" s="35">
        <v>77</v>
      </c>
      <c r="B78" s="1123" t="s">
        <v>8520</v>
      </c>
      <c r="C78" s="1121" t="s">
        <v>8670</v>
      </c>
      <c r="D78" s="263" t="s">
        <v>613</v>
      </c>
      <c r="E78" s="35">
        <v>248800</v>
      </c>
      <c r="F78" s="152" t="s">
        <v>8714</v>
      </c>
      <c r="G78" s="47">
        <v>42250</v>
      </c>
      <c r="H78" s="47">
        <v>42271</v>
      </c>
      <c r="I78" s="329" t="s">
        <v>5830</v>
      </c>
      <c r="J78" s="314">
        <v>42336</v>
      </c>
      <c r="K78" s="1135" t="s">
        <v>52</v>
      </c>
      <c r="L78" s="97" t="s">
        <v>8715</v>
      </c>
      <c r="M78" s="88" t="s">
        <v>698</v>
      </c>
      <c r="N78" s="972" t="s">
        <v>84</v>
      </c>
      <c r="O78" s="1168">
        <v>42323</v>
      </c>
      <c r="P78" s="1145">
        <v>42323</v>
      </c>
      <c r="Q78" s="1192" t="s">
        <v>47</v>
      </c>
      <c r="R78" s="188" t="s">
        <v>1368</v>
      </c>
      <c r="S78" s="175"/>
      <c r="T78" s="1158"/>
      <c r="U78" s="97"/>
      <c r="W78" s="186"/>
      <c r="X78" s="186"/>
      <c r="Y78" s="186"/>
      <c r="Z78" s="186"/>
      <c r="AA78" s="186"/>
      <c r="AB78" s="186"/>
    </row>
    <row r="79" s="10" customFormat="1" ht="30.75" customHeight="1" spans="1:28">
      <c r="A79" s="35">
        <v>78</v>
      </c>
      <c r="B79" s="1123" t="s">
        <v>8520</v>
      </c>
      <c r="C79" s="1121" t="s">
        <v>8670</v>
      </c>
      <c r="D79" s="48" t="s">
        <v>480</v>
      </c>
      <c r="E79" s="35">
        <v>248800</v>
      </c>
      <c r="F79" s="152" t="s">
        <v>8716</v>
      </c>
      <c r="G79" s="44">
        <v>42296</v>
      </c>
      <c r="H79" s="44">
        <v>42301</v>
      </c>
      <c r="I79" s="1172"/>
      <c r="J79" s="314">
        <v>42336</v>
      </c>
      <c r="K79" s="161"/>
      <c r="L79" s="97" t="s">
        <v>8717</v>
      </c>
      <c r="M79" s="88" t="s">
        <v>5156</v>
      </c>
      <c r="N79" s="972" t="s">
        <v>59</v>
      </c>
      <c r="O79" s="1168">
        <v>42330</v>
      </c>
      <c r="P79" s="1145">
        <v>42331</v>
      </c>
      <c r="Q79" s="1192" t="s">
        <v>47</v>
      </c>
      <c r="R79" s="1193" t="s">
        <v>1368</v>
      </c>
      <c r="S79" s="175"/>
      <c r="T79" s="1158"/>
      <c r="U79" s="97"/>
      <c r="W79" s="186"/>
      <c r="X79" s="186"/>
      <c r="Y79" s="186"/>
      <c r="Z79" s="186"/>
      <c r="AA79" s="186"/>
      <c r="AB79" s="186"/>
    </row>
    <row r="80" s="10" customFormat="1" ht="30.75" customHeight="1" spans="1:28">
      <c r="A80" s="35">
        <v>79</v>
      </c>
      <c r="B80" s="1123" t="s">
        <v>8520</v>
      </c>
      <c r="C80" s="1121" t="s">
        <v>8670</v>
      </c>
      <c r="D80" s="48" t="s">
        <v>613</v>
      </c>
      <c r="E80" s="35">
        <v>248800</v>
      </c>
      <c r="F80" s="189" t="s">
        <v>8718</v>
      </c>
      <c r="G80" s="44">
        <v>42325</v>
      </c>
      <c r="H80" s="44">
        <v>42330</v>
      </c>
      <c r="I80" s="1172"/>
      <c r="J80" s="314">
        <v>42336</v>
      </c>
      <c r="L80" s="176" t="s">
        <v>8719</v>
      </c>
      <c r="M80" s="97" t="s">
        <v>912</v>
      </c>
      <c r="N80" s="972" t="s">
        <v>5701</v>
      </c>
      <c r="O80" s="1168">
        <v>42329</v>
      </c>
      <c r="P80" s="1145">
        <v>42329</v>
      </c>
      <c r="Q80" s="1192" t="s">
        <v>1447</v>
      </c>
      <c r="R80" s="1193" t="s">
        <v>680</v>
      </c>
      <c r="S80" s="175"/>
      <c r="T80" s="1158"/>
      <c r="U80" s="97"/>
      <c r="W80" s="186"/>
      <c r="X80" s="186"/>
      <c r="Y80" s="186"/>
      <c r="Z80" s="186"/>
      <c r="AA80" s="186"/>
      <c r="AB80" s="186"/>
    </row>
    <row r="81" s="10" customFormat="1" ht="30.75" customHeight="1" spans="1:28">
      <c r="A81" s="35">
        <v>80</v>
      </c>
      <c r="B81" s="1123"/>
      <c r="C81" s="1121" t="s">
        <v>8711</v>
      </c>
      <c r="D81" s="48" t="s">
        <v>480</v>
      </c>
      <c r="E81" s="35">
        <v>231000</v>
      </c>
      <c r="F81" s="189" t="s">
        <v>8720</v>
      </c>
      <c r="G81" s="44">
        <v>42325</v>
      </c>
      <c r="H81" s="44">
        <v>42330</v>
      </c>
      <c r="I81" s="1172"/>
      <c r="J81" s="287">
        <v>42364</v>
      </c>
      <c r="K81" s="161"/>
      <c r="L81" s="97" t="s">
        <v>8721</v>
      </c>
      <c r="M81" s="88" t="s">
        <v>5016</v>
      </c>
      <c r="N81" s="972" t="s">
        <v>89</v>
      </c>
      <c r="O81" s="1168">
        <v>42337</v>
      </c>
      <c r="P81" s="1145">
        <v>42337</v>
      </c>
      <c r="Q81" s="1192" t="s">
        <v>47</v>
      </c>
      <c r="R81" s="1193" t="s">
        <v>692</v>
      </c>
      <c r="S81" s="175"/>
      <c r="T81" s="1158"/>
      <c r="U81" s="97"/>
      <c r="W81" s="186"/>
      <c r="X81" s="186"/>
      <c r="Y81" s="186"/>
      <c r="Z81" s="186"/>
      <c r="AA81" s="186"/>
      <c r="AB81" s="186"/>
    </row>
    <row r="82" s="10" customFormat="1" ht="30.75" customHeight="1" spans="1:28">
      <c r="A82" s="35">
        <v>81</v>
      </c>
      <c r="B82" s="1123" t="s">
        <v>8722</v>
      </c>
      <c r="C82" s="1121" t="s">
        <v>8711</v>
      </c>
      <c r="D82" s="48" t="s">
        <v>7417</v>
      </c>
      <c r="E82" s="35">
        <v>231000</v>
      </c>
      <c r="F82" s="189" t="s">
        <v>8723</v>
      </c>
      <c r="G82" s="44">
        <v>42325</v>
      </c>
      <c r="H82" s="44">
        <v>42330</v>
      </c>
      <c r="I82" s="1172"/>
      <c r="J82" s="287">
        <v>42364</v>
      </c>
      <c r="K82" s="161"/>
      <c r="L82" s="159" t="s">
        <v>8724</v>
      </c>
      <c r="M82" s="159" t="s">
        <v>6329</v>
      </c>
      <c r="N82" s="1146" t="s">
        <v>641</v>
      </c>
      <c r="O82" s="1147">
        <v>42336</v>
      </c>
      <c r="P82" s="1148">
        <v>42336</v>
      </c>
      <c r="Q82" s="1161" t="s">
        <v>47</v>
      </c>
      <c r="R82" s="1193" t="s">
        <v>1398</v>
      </c>
      <c r="S82" s="175"/>
      <c r="T82" s="1158"/>
      <c r="U82" s="97"/>
      <c r="W82" s="186"/>
      <c r="X82" s="186"/>
      <c r="Y82" s="186"/>
      <c r="Z82" s="186"/>
      <c r="AA82" s="186"/>
      <c r="AB82" s="186"/>
    </row>
    <row r="83" s="10" customFormat="1" ht="30.75" customHeight="1" spans="1:28">
      <c r="A83" s="35">
        <v>82</v>
      </c>
      <c r="B83" s="1123" t="s">
        <v>8520</v>
      </c>
      <c r="C83" s="1121" t="s">
        <v>8670</v>
      </c>
      <c r="D83" s="48" t="s">
        <v>7417</v>
      </c>
      <c r="E83" s="35">
        <v>248800</v>
      </c>
      <c r="F83" s="189" t="s">
        <v>8725</v>
      </c>
      <c r="G83" s="44">
        <v>42324</v>
      </c>
      <c r="H83" s="44">
        <v>42327</v>
      </c>
      <c r="I83" s="1172"/>
      <c r="J83" s="1173">
        <v>42364</v>
      </c>
      <c r="K83" s="161"/>
      <c r="L83" s="159" t="s">
        <v>8726</v>
      </c>
      <c r="M83" s="159" t="s">
        <v>1045</v>
      </c>
      <c r="N83" s="1146" t="s">
        <v>5636</v>
      </c>
      <c r="O83" s="1147">
        <v>42356</v>
      </c>
      <c r="P83" s="1148">
        <v>42359</v>
      </c>
      <c r="Q83" s="1161" t="s">
        <v>106</v>
      </c>
      <c r="R83" s="1193" t="s">
        <v>752</v>
      </c>
      <c r="S83" s="175"/>
      <c r="T83" s="1158"/>
      <c r="U83" s="97"/>
      <c r="W83" s="186"/>
      <c r="X83" s="186"/>
      <c r="Y83" s="186"/>
      <c r="Z83" s="186"/>
      <c r="AA83" s="186"/>
      <c r="AB83" s="186"/>
    </row>
    <row r="84" s="10" customFormat="1" ht="30.75" customHeight="1" spans="1:28">
      <c r="A84" s="35">
        <v>83</v>
      </c>
      <c r="B84" s="1123" t="s">
        <v>8520</v>
      </c>
      <c r="C84" s="1121" t="s">
        <v>8670</v>
      </c>
      <c r="D84" s="48" t="s">
        <v>480</v>
      </c>
      <c r="E84" s="35">
        <v>248800</v>
      </c>
      <c r="F84" s="189" t="s">
        <v>8727</v>
      </c>
      <c r="G84" s="44">
        <v>42324</v>
      </c>
      <c r="H84" s="44">
        <v>42327</v>
      </c>
      <c r="I84" s="891"/>
      <c r="J84" s="1173">
        <v>42364</v>
      </c>
      <c r="K84" s="161"/>
      <c r="L84" s="97" t="s">
        <v>8728</v>
      </c>
      <c r="M84" s="97" t="s">
        <v>698</v>
      </c>
      <c r="N84" s="972" t="s">
        <v>84</v>
      </c>
      <c r="O84" s="1168">
        <v>42357</v>
      </c>
      <c r="P84" s="1145">
        <v>42358</v>
      </c>
      <c r="Q84" s="1192" t="s">
        <v>47</v>
      </c>
      <c r="R84" s="1193" t="s">
        <v>1459</v>
      </c>
      <c r="S84" s="175"/>
      <c r="T84" s="1158"/>
      <c r="U84" s="97"/>
      <c r="W84" s="186"/>
      <c r="X84" s="186"/>
      <c r="Y84" s="186"/>
      <c r="Z84" s="186"/>
      <c r="AA84" s="186"/>
      <c r="AB84" s="186"/>
    </row>
    <row r="85" s="10" customFormat="1" ht="30.75" customHeight="1" spans="1:28">
      <c r="A85" s="35">
        <v>84</v>
      </c>
      <c r="B85" s="1123" t="s">
        <v>8729</v>
      </c>
      <c r="C85" s="1121" t="s">
        <v>8730</v>
      </c>
      <c r="D85" s="48" t="s">
        <v>480</v>
      </c>
      <c r="E85" s="35">
        <v>199900</v>
      </c>
      <c r="F85" s="189" t="s">
        <v>8731</v>
      </c>
      <c r="G85" s="44">
        <v>42347</v>
      </c>
      <c r="H85" s="44">
        <v>42350</v>
      </c>
      <c r="I85" s="1172"/>
      <c r="J85" s="1174">
        <v>42394</v>
      </c>
      <c r="K85" s="161"/>
      <c r="L85" s="159" t="s">
        <v>8732</v>
      </c>
      <c r="M85" s="159" t="s">
        <v>932</v>
      </c>
      <c r="N85" s="1146" t="s">
        <v>641</v>
      </c>
      <c r="O85" s="1147">
        <v>42362</v>
      </c>
      <c r="P85" s="1148">
        <v>42369</v>
      </c>
      <c r="Q85" s="1161" t="s">
        <v>47</v>
      </c>
      <c r="R85" s="1193" t="s">
        <v>1459</v>
      </c>
      <c r="S85" s="175"/>
      <c r="T85" s="1158"/>
      <c r="U85" s="97"/>
      <c r="W85" s="186"/>
      <c r="X85" s="186"/>
      <c r="Y85" s="186"/>
      <c r="Z85" s="186"/>
      <c r="AA85" s="186"/>
      <c r="AB85" s="186"/>
    </row>
    <row r="86" s="10" customFormat="1" ht="30.75" customHeight="1" spans="1:28">
      <c r="A86" s="35">
        <v>85</v>
      </c>
      <c r="B86" s="1123" t="s">
        <v>8722</v>
      </c>
      <c r="C86" s="1121" t="s">
        <v>8711</v>
      </c>
      <c r="D86" s="52" t="s">
        <v>480</v>
      </c>
      <c r="E86" s="35">
        <v>231000</v>
      </c>
      <c r="F86" s="189" t="s">
        <v>8733</v>
      </c>
      <c r="G86" s="47">
        <v>42349</v>
      </c>
      <c r="H86" s="47">
        <v>42352</v>
      </c>
      <c r="I86" s="1172"/>
      <c r="J86" s="1174">
        <v>42394</v>
      </c>
      <c r="K86" s="161"/>
      <c r="L86" s="972" t="s">
        <v>8734</v>
      </c>
      <c r="M86" s="972" t="s">
        <v>912</v>
      </c>
      <c r="N86" s="972" t="s">
        <v>5701</v>
      </c>
      <c r="O86" s="1168">
        <v>42385</v>
      </c>
      <c r="P86" s="1145">
        <v>42385</v>
      </c>
      <c r="Q86" s="1192" t="s">
        <v>47</v>
      </c>
      <c r="R86" s="1196" t="s">
        <v>8735</v>
      </c>
      <c r="S86" s="175"/>
      <c r="T86" s="1158"/>
      <c r="U86" s="97"/>
      <c r="W86" s="186"/>
      <c r="X86" s="186"/>
      <c r="Y86" s="186"/>
      <c r="Z86" s="186"/>
      <c r="AA86" s="186"/>
      <c r="AB86" s="186"/>
    </row>
    <row r="87" s="10" customFormat="1" ht="30.75" customHeight="1" spans="1:28">
      <c r="A87" s="35">
        <v>86</v>
      </c>
      <c r="B87" s="1123" t="s">
        <v>8520</v>
      </c>
      <c r="C87" s="1121" t="s">
        <v>8670</v>
      </c>
      <c r="D87" s="52" t="s">
        <v>480</v>
      </c>
      <c r="E87" s="35">
        <v>248800</v>
      </c>
      <c r="F87" s="189" t="s">
        <v>8736</v>
      </c>
      <c r="G87" s="47">
        <v>42389</v>
      </c>
      <c r="H87" s="47">
        <v>42391</v>
      </c>
      <c r="I87" s="321"/>
      <c r="J87" s="1174">
        <v>42394</v>
      </c>
      <c r="K87" s="161"/>
      <c r="L87" s="972" t="s">
        <v>8737</v>
      </c>
      <c r="M87" s="972" t="s">
        <v>114</v>
      </c>
      <c r="N87" s="972" t="s">
        <v>59</v>
      </c>
      <c r="O87" s="1168">
        <v>42388</v>
      </c>
      <c r="P87" s="1145">
        <v>42389</v>
      </c>
      <c r="Q87" s="1192" t="s">
        <v>106</v>
      </c>
      <c r="R87" s="1193" t="s">
        <v>1519</v>
      </c>
      <c r="S87" s="175"/>
      <c r="T87" s="1158"/>
      <c r="U87" s="97"/>
      <c r="W87" s="186"/>
      <c r="X87" s="186"/>
      <c r="Y87" s="186"/>
      <c r="Z87" s="186"/>
      <c r="AA87" s="186"/>
      <c r="AB87" s="186"/>
    </row>
    <row r="88" s="10" customFormat="1" ht="30.75" customHeight="1" spans="1:28">
      <c r="A88" s="1162">
        <v>87</v>
      </c>
      <c r="B88" s="1123" t="s">
        <v>8520</v>
      </c>
      <c r="C88" s="1121" t="s">
        <v>8670</v>
      </c>
      <c r="D88" s="52" t="s">
        <v>480</v>
      </c>
      <c r="E88" s="1162">
        <v>249800</v>
      </c>
      <c r="F88" s="189" t="s">
        <v>8738</v>
      </c>
      <c r="G88" s="47">
        <v>42691</v>
      </c>
      <c r="H88" s="47">
        <v>42696</v>
      </c>
      <c r="I88" s="321" t="s">
        <v>5931</v>
      </c>
      <c r="J88" s="360">
        <v>42397</v>
      </c>
      <c r="K88" s="1134" t="s">
        <v>52</v>
      </c>
      <c r="L88" s="97" t="s">
        <v>8739</v>
      </c>
      <c r="M88" s="97" t="s">
        <v>730</v>
      </c>
      <c r="N88" s="97" t="s">
        <v>89</v>
      </c>
      <c r="O88" s="158">
        <v>42404</v>
      </c>
      <c r="P88" s="158">
        <v>42404</v>
      </c>
      <c r="Q88" s="97" t="s">
        <v>47</v>
      </c>
      <c r="R88" s="1193" t="s">
        <v>6409</v>
      </c>
      <c r="S88" s="175"/>
      <c r="T88" s="1158"/>
      <c r="U88" s="97"/>
      <c r="W88" s="186"/>
      <c r="X88" s="186"/>
      <c r="Y88" s="186"/>
      <c r="Z88" s="186"/>
      <c r="AA88" s="186"/>
      <c r="AB88" s="186"/>
    </row>
    <row r="89" s="10" customFormat="1" ht="30.75" customHeight="1" spans="1:28">
      <c r="A89" s="1162">
        <v>88</v>
      </c>
      <c r="B89" s="1123" t="s">
        <v>8722</v>
      </c>
      <c r="C89" s="1121" t="s">
        <v>8711</v>
      </c>
      <c r="D89" s="48" t="s">
        <v>480</v>
      </c>
      <c r="E89" s="1162">
        <v>231000</v>
      </c>
      <c r="F89" s="189" t="s">
        <v>8740</v>
      </c>
      <c r="G89" s="44">
        <v>42325</v>
      </c>
      <c r="H89" s="44">
        <v>42330</v>
      </c>
      <c r="I89" s="1172"/>
      <c r="J89" s="360">
        <v>42397</v>
      </c>
      <c r="K89" s="1134" t="s">
        <v>52</v>
      </c>
      <c r="L89" s="97" t="s">
        <v>8741</v>
      </c>
      <c r="M89" s="97" t="s">
        <v>7621</v>
      </c>
      <c r="N89" s="97" t="s">
        <v>5701</v>
      </c>
      <c r="O89" s="158">
        <v>42415</v>
      </c>
      <c r="P89" s="158">
        <v>42415</v>
      </c>
      <c r="Q89" s="97" t="s">
        <v>47</v>
      </c>
      <c r="R89" s="1193" t="s">
        <v>834</v>
      </c>
      <c r="S89" s="175"/>
      <c r="T89" s="1158"/>
      <c r="U89" s="97"/>
      <c r="W89" s="186"/>
      <c r="X89" s="186"/>
      <c r="Y89" s="186"/>
      <c r="Z89" s="186"/>
      <c r="AA89" s="186"/>
      <c r="AB89" s="186"/>
    </row>
    <row r="90" s="10" customFormat="1" ht="30.75" customHeight="1" spans="1:28">
      <c r="A90" s="1162">
        <v>89</v>
      </c>
      <c r="B90" s="1123" t="s">
        <v>8520</v>
      </c>
      <c r="C90" s="1121" t="s">
        <v>8670</v>
      </c>
      <c r="D90" s="52" t="s">
        <v>608</v>
      </c>
      <c r="E90" s="1162">
        <v>248800</v>
      </c>
      <c r="F90" s="189" t="s">
        <v>8742</v>
      </c>
      <c r="G90" s="47">
        <v>42325</v>
      </c>
      <c r="H90" s="47">
        <v>42330</v>
      </c>
      <c r="I90" s="1172"/>
      <c r="J90" s="360">
        <v>42397</v>
      </c>
      <c r="K90" s="1134" t="s">
        <v>52</v>
      </c>
      <c r="L90" s="97" t="s">
        <v>8743</v>
      </c>
      <c r="M90" s="97" t="s">
        <v>5923</v>
      </c>
      <c r="N90" s="972" t="s">
        <v>89</v>
      </c>
      <c r="O90" s="1168">
        <v>42430</v>
      </c>
      <c r="P90" s="1145">
        <v>42430</v>
      </c>
      <c r="Q90" s="1192" t="s">
        <v>106</v>
      </c>
      <c r="R90" s="1193" t="s">
        <v>5963</v>
      </c>
      <c r="S90" s="175"/>
      <c r="T90" s="1158"/>
      <c r="U90" s="97"/>
      <c r="W90" s="186"/>
      <c r="X90" s="186"/>
      <c r="Y90" s="186"/>
      <c r="Z90" s="186"/>
      <c r="AA90" s="186"/>
      <c r="AB90" s="186"/>
    </row>
    <row r="91" s="10" customFormat="1" ht="30.75" customHeight="1" spans="1:28">
      <c r="A91" s="1162">
        <v>90</v>
      </c>
      <c r="B91" s="1123"/>
      <c r="C91" s="1121" t="s">
        <v>8711</v>
      </c>
      <c r="D91" s="52" t="s">
        <v>480</v>
      </c>
      <c r="E91" s="1162">
        <v>230900</v>
      </c>
      <c r="F91" s="152" t="s">
        <v>8744</v>
      </c>
      <c r="G91" s="47">
        <v>42422</v>
      </c>
      <c r="H91" s="47">
        <v>42425</v>
      </c>
      <c r="I91" s="1172"/>
      <c r="J91" s="314">
        <v>42426</v>
      </c>
      <c r="K91" s="161"/>
      <c r="L91" s="97" t="s">
        <v>8745</v>
      </c>
      <c r="M91" s="97" t="s">
        <v>5479</v>
      </c>
      <c r="N91" s="972" t="s">
        <v>89</v>
      </c>
      <c r="O91" s="1168">
        <v>42432</v>
      </c>
      <c r="P91" s="1168">
        <v>42432</v>
      </c>
      <c r="Q91" s="972" t="s">
        <v>47</v>
      </c>
      <c r="R91" s="1193" t="s">
        <v>1569</v>
      </c>
      <c r="S91" s="175"/>
      <c r="T91" s="1158"/>
      <c r="U91" s="97"/>
      <c r="W91" s="186"/>
      <c r="X91" s="186"/>
      <c r="Y91" s="186"/>
      <c r="Z91" s="186"/>
      <c r="AA91" s="186"/>
      <c r="AB91" s="186"/>
    </row>
    <row r="92" s="10" customFormat="1" ht="30.75" customHeight="1" spans="1:28">
      <c r="A92" s="1162">
        <v>91</v>
      </c>
      <c r="B92" s="1123"/>
      <c r="C92" s="1121" t="s">
        <v>8711</v>
      </c>
      <c r="D92" s="52" t="s">
        <v>480</v>
      </c>
      <c r="E92" s="1162">
        <v>230900</v>
      </c>
      <c r="F92" s="152" t="s">
        <v>8746</v>
      </c>
      <c r="G92" s="47">
        <v>42426</v>
      </c>
      <c r="H92" s="47">
        <v>42431</v>
      </c>
      <c r="I92" s="1172"/>
      <c r="J92" s="360">
        <v>42455</v>
      </c>
      <c r="K92" s="161"/>
      <c r="L92" s="1162" t="s">
        <v>8747</v>
      </c>
      <c r="M92" s="322" t="s">
        <v>912</v>
      </c>
      <c r="N92" s="1175" t="s">
        <v>5701</v>
      </c>
      <c r="O92" s="1176">
        <v>42437</v>
      </c>
      <c r="P92" s="1177">
        <v>42438</v>
      </c>
      <c r="Q92" s="1197" t="s">
        <v>47</v>
      </c>
      <c r="R92" s="1193" t="s">
        <v>1585</v>
      </c>
      <c r="S92" s="175"/>
      <c r="T92" s="1158"/>
      <c r="U92" s="97"/>
      <c r="W92" s="186"/>
      <c r="X92" s="186"/>
      <c r="Y92" s="186"/>
      <c r="Z92" s="186"/>
      <c r="AA92" s="186"/>
      <c r="AB92" s="186"/>
    </row>
    <row r="93" s="10" customFormat="1" ht="30.75" customHeight="1" spans="1:28">
      <c r="A93" s="1162">
        <v>92</v>
      </c>
      <c r="B93" s="1123" t="s">
        <v>8748</v>
      </c>
      <c r="C93" s="1121" t="s">
        <v>8749</v>
      </c>
      <c r="D93" s="52" t="s">
        <v>7406</v>
      </c>
      <c r="E93" s="1162">
        <v>265600</v>
      </c>
      <c r="F93" s="189" t="s">
        <v>8750</v>
      </c>
      <c r="G93" s="47">
        <v>42380</v>
      </c>
      <c r="H93" s="47">
        <v>42384</v>
      </c>
      <c r="I93" s="1178" t="s">
        <v>7576</v>
      </c>
      <c r="J93" s="360">
        <v>42455</v>
      </c>
      <c r="K93" s="1133"/>
      <c r="L93" s="97" t="s">
        <v>5046</v>
      </c>
      <c r="M93" s="97" t="s">
        <v>730</v>
      </c>
      <c r="N93" s="972" t="s">
        <v>89</v>
      </c>
      <c r="O93" s="1168">
        <v>42448</v>
      </c>
      <c r="P93" s="1145">
        <v>42448</v>
      </c>
      <c r="Q93" s="1192" t="s">
        <v>106</v>
      </c>
      <c r="R93" s="1193" t="s">
        <v>875</v>
      </c>
      <c r="S93" s="175"/>
      <c r="T93" s="1158"/>
      <c r="U93" s="97"/>
      <c r="W93" s="186"/>
      <c r="X93" s="186"/>
      <c r="Y93" s="186"/>
      <c r="Z93" s="186"/>
      <c r="AA93" s="186"/>
      <c r="AB93" s="186"/>
    </row>
    <row r="94" s="10" customFormat="1" ht="30.75" customHeight="1" spans="1:28">
      <c r="A94" s="1162">
        <v>93</v>
      </c>
      <c r="B94" s="1123" t="s">
        <v>8621</v>
      </c>
      <c r="C94" s="1163" t="s">
        <v>8291</v>
      </c>
      <c r="D94" s="52" t="s">
        <v>480</v>
      </c>
      <c r="E94" s="1162">
        <v>230900</v>
      </c>
      <c r="F94" s="189" t="s">
        <v>8751</v>
      </c>
      <c r="G94" s="47">
        <v>42389</v>
      </c>
      <c r="H94" s="47">
        <v>42391</v>
      </c>
      <c r="I94" s="1172" t="s">
        <v>7576</v>
      </c>
      <c r="J94" s="360">
        <v>42397</v>
      </c>
      <c r="K94" s="1133"/>
      <c r="L94" s="1162" t="s">
        <v>8752</v>
      </c>
      <c r="M94" s="322" t="s">
        <v>5923</v>
      </c>
      <c r="N94" s="1175" t="s">
        <v>89</v>
      </c>
      <c r="O94" s="1176">
        <v>42469</v>
      </c>
      <c r="P94" s="1177">
        <v>42469</v>
      </c>
      <c r="Q94" s="1197" t="s">
        <v>47</v>
      </c>
      <c r="R94" s="1193" t="s">
        <v>2600</v>
      </c>
      <c r="S94" s="175"/>
      <c r="T94" s="1158"/>
      <c r="U94" s="97"/>
      <c r="W94" s="186"/>
      <c r="X94" s="186"/>
      <c r="Y94" s="186"/>
      <c r="Z94" s="186"/>
      <c r="AA94" s="186"/>
      <c r="AB94" s="186"/>
    </row>
    <row r="95" s="22" customFormat="1" ht="24" customHeight="1" spans="1:28">
      <c r="A95" s="1162">
        <v>94</v>
      </c>
      <c r="B95" s="1164" t="s">
        <v>8753</v>
      </c>
      <c r="C95" s="152" t="s">
        <v>8754</v>
      </c>
      <c r="D95" s="43" t="s">
        <v>480</v>
      </c>
      <c r="E95" s="1162">
        <v>199900</v>
      </c>
      <c r="F95" s="189" t="s">
        <v>8755</v>
      </c>
      <c r="G95" s="59">
        <v>42396</v>
      </c>
      <c r="H95" s="1165">
        <v>42402</v>
      </c>
      <c r="I95" s="1172" t="s">
        <v>7576</v>
      </c>
      <c r="J95" s="314">
        <v>42426</v>
      </c>
      <c r="K95" s="1179"/>
      <c r="L95" s="102" t="s">
        <v>8756</v>
      </c>
      <c r="M95" s="102" t="s">
        <v>736</v>
      </c>
      <c r="N95" s="102" t="s">
        <v>89</v>
      </c>
      <c r="O95" s="103">
        <v>42476</v>
      </c>
      <c r="P95" s="103">
        <v>42476</v>
      </c>
      <c r="Q95" s="102" t="s">
        <v>47</v>
      </c>
      <c r="R95" s="1160" t="s">
        <v>927</v>
      </c>
      <c r="S95" s="1198"/>
      <c r="T95" s="1198"/>
      <c r="U95" s="1198"/>
      <c r="W95" s="1199"/>
      <c r="X95" s="1199"/>
      <c r="Y95" s="1199"/>
      <c r="Z95" s="1199"/>
      <c r="AA95" s="1199"/>
      <c r="AB95" s="1199"/>
    </row>
    <row r="96" s="10" customFormat="1" ht="17.25" customHeight="1" spans="1:28">
      <c r="A96" s="1162">
        <v>95</v>
      </c>
      <c r="B96" s="1123" t="s">
        <v>8621</v>
      </c>
      <c r="C96" s="1163" t="s">
        <v>8291</v>
      </c>
      <c r="D96" s="48" t="s">
        <v>480</v>
      </c>
      <c r="E96" s="1162">
        <v>230900</v>
      </c>
      <c r="F96" s="152" t="s">
        <v>8757</v>
      </c>
      <c r="G96" s="44">
        <v>42181</v>
      </c>
      <c r="H96" s="44">
        <v>42185</v>
      </c>
      <c r="I96" s="1172" t="s">
        <v>8758</v>
      </c>
      <c r="J96" s="1180">
        <v>42487</v>
      </c>
      <c r="K96" s="1133" t="s">
        <v>52</v>
      </c>
      <c r="L96" s="333" t="s">
        <v>8759</v>
      </c>
      <c r="M96" s="333" t="s">
        <v>662</v>
      </c>
      <c r="N96" s="333" t="s">
        <v>59</v>
      </c>
      <c r="O96" s="1168">
        <v>42469</v>
      </c>
      <c r="P96" s="1145">
        <v>42482</v>
      </c>
      <c r="Q96" s="333" t="s">
        <v>47</v>
      </c>
      <c r="R96" s="1193" t="s">
        <v>933</v>
      </c>
      <c r="S96" s="175"/>
      <c r="T96" s="1158"/>
      <c r="U96" s="97"/>
      <c r="W96" s="186"/>
      <c r="X96" s="186"/>
      <c r="Y96" s="186"/>
      <c r="Z96" s="186"/>
      <c r="AA96" s="186"/>
      <c r="AB96" s="186"/>
    </row>
    <row r="97" s="10" customFormat="1" ht="30.75" customHeight="1" spans="1:28">
      <c r="A97" s="1162">
        <v>96</v>
      </c>
      <c r="B97" s="1123" t="s">
        <v>8621</v>
      </c>
      <c r="C97" s="1163" t="s">
        <v>8291</v>
      </c>
      <c r="D97" s="52" t="s">
        <v>7417</v>
      </c>
      <c r="E97" s="1162">
        <v>230900</v>
      </c>
      <c r="F97" s="152" t="s">
        <v>8760</v>
      </c>
      <c r="G97" s="47">
        <v>42446</v>
      </c>
      <c r="H97" s="47">
        <v>42452</v>
      </c>
      <c r="I97" s="1172" t="s">
        <v>7576</v>
      </c>
      <c r="J97" s="360">
        <v>42487</v>
      </c>
      <c r="K97" s="1133"/>
      <c r="L97" s="1162" t="s">
        <v>8761</v>
      </c>
      <c r="M97" s="322" t="s">
        <v>916</v>
      </c>
      <c r="N97" s="1175" t="s">
        <v>5701</v>
      </c>
      <c r="O97" s="1176">
        <v>42482</v>
      </c>
      <c r="P97" s="1177">
        <v>42482</v>
      </c>
      <c r="Q97" s="1197" t="s">
        <v>47</v>
      </c>
      <c r="R97" s="1193" t="s">
        <v>946</v>
      </c>
      <c r="S97" s="175"/>
      <c r="T97" s="1158"/>
      <c r="U97" s="97"/>
      <c r="W97" s="186"/>
      <c r="X97" s="186"/>
      <c r="Y97" s="186"/>
      <c r="Z97" s="186"/>
      <c r="AA97" s="186"/>
      <c r="AB97" s="186"/>
    </row>
    <row r="98" s="10" customFormat="1" ht="30.75" customHeight="1" spans="1:28">
      <c r="A98" s="1162">
        <v>97</v>
      </c>
      <c r="B98" s="1123" t="s">
        <v>8621</v>
      </c>
      <c r="C98" s="1163" t="s">
        <v>8291</v>
      </c>
      <c r="D98" s="52" t="s">
        <v>480</v>
      </c>
      <c r="E98" s="1162">
        <v>230900</v>
      </c>
      <c r="F98" s="152" t="s">
        <v>8762</v>
      </c>
      <c r="G98" s="47">
        <v>42486</v>
      </c>
      <c r="H98" s="47">
        <v>42487</v>
      </c>
      <c r="I98" s="1172" t="s">
        <v>7576</v>
      </c>
      <c r="J98" s="360">
        <v>42487</v>
      </c>
      <c r="K98" s="1133"/>
      <c r="L98" s="1162" t="s">
        <v>8763</v>
      </c>
      <c r="M98" s="322" t="s">
        <v>698</v>
      </c>
      <c r="N98" s="1175" t="s">
        <v>84</v>
      </c>
      <c r="O98" s="1176">
        <v>42487</v>
      </c>
      <c r="P98" s="1177">
        <v>42487</v>
      </c>
      <c r="Q98" s="1197" t="s">
        <v>47</v>
      </c>
      <c r="R98" s="1193" t="s">
        <v>970</v>
      </c>
      <c r="S98" s="175"/>
      <c r="T98" s="1158"/>
      <c r="U98" s="97"/>
      <c r="W98" s="186"/>
      <c r="X98" s="186"/>
      <c r="Y98" s="186"/>
      <c r="Z98" s="186"/>
      <c r="AA98" s="186"/>
      <c r="AB98" s="186"/>
    </row>
    <row r="99" s="10" customFormat="1" ht="30.75" customHeight="1" spans="1:28">
      <c r="A99" s="1162">
        <v>98</v>
      </c>
      <c r="B99" s="1123" t="s">
        <v>8520</v>
      </c>
      <c r="C99" s="1163" t="s">
        <v>8764</v>
      </c>
      <c r="D99" s="52" t="s">
        <v>608</v>
      </c>
      <c r="E99" s="1162">
        <v>251600</v>
      </c>
      <c r="F99" s="152" t="s">
        <v>8765</v>
      </c>
      <c r="G99" s="47">
        <v>42486</v>
      </c>
      <c r="H99" s="47">
        <v>42487</v>
      </c>
      <c r="I99" s="1178" t="s">
        <v>7576</v>
      </c>
      <c r="J99" s="1181">
        <v>42511</v>
      </c>
      <c r="K99" s="1133"/>
      <c r="L99" s="97" t="s">
        <v>8766</v>
      </c>
      <c r="M99" s="97" t="s">
        <v>736</v>
      </c>
      <c r="N99" s="972" t="s">
        <v>59</v>
      </c>
      <c r="O99" s="1168">
        <v>42498</v>
      </c>
      <c r="P99" s="1145">
        <v>42498</v>
      </c>
      <c r="Q99" s="1192" t="s">
        <v>106</v>
      </c>
      <c r="R99" s="1193" t="s">
        <v>976</v>
      </c>
      <c r="S99" s="175"/>
      <c r="T99" s="1158"/>
      <c r="U99" s="97"/>
      <c r="W99" s="186"/>
      <c r="X99" s="186"/>
      <c r="Y99" s="186"/>
      <c r="Z99" s="186"/>
      <c r="AA99" s="186"/>
      <c r="AB99" s="186"/>
    </row>
    <row r="100" s="10" customFormat="1" ht="30.75" customHeight="1" spans="1:28">
      <c r="A100" s="1162">
        <v>99</v>
      </c>
      <c r="B100" s="1123" t="s">
        <v>8520</v>
      </c>
      <c r="C100" s="1163" t="s">
        <v>8764</v>
      </c>
      <c r="D100" s="52" t="s">
        <v>480</v>
      </c>
      <c r="E100" s="1162">
        <v>251600</v>
      </c>
      <c r="F100" s="189" t="s">
        <v>8767</v>
      </c>
      <c r="G100" s="47">
        <v>42426</v>
      </c>
      <c r="H100" s="47">
        <v>42431</v>
      </c>
      <c r="I100" s="1172" t="s">
        <v>7576</v>
      </c>
      <c r="J100" s="314">
        <v>42455</v>
      </c>
      <c r="K100" s="1133"/>
      <c r="L100" s="52" t="s">
        <v>8768</v>
      </c>
      <c r="M100" s="52" t="s">
        <v>7534</v>
      </c>
      <c r="N100" s="48" t="s">
        <v>59</v>
      </c>
      <c r="O100" s="1168">
        <v>42505</v>
      </c>
      <c r="P100" s="1145">
        <v>42506</v>
      </c>
      <c r="Q100" s="1192" t="s">
        <v>47</v>
      </c>
      <c r="R100" s="1193" t="s">
        <v>1730</v>
      </c>
      <c r="S100" s="175"/>
      <c r="T100" s="1158"/>
      <c r="U100" s="97"/>
      <c r="W100" s="186"/>
      <c r="X100" s="186"/>
      <c r="Y100" s="186"/>
      <c r="Z100" s="186"/>
      <c r="AA100" s="186"/>
      <c r="AB100" s="186"/>
    </row>
    <row r="101" s="10" customFormat="1" ht="30.75" customHeight="1" spans="1:28">
      <c r="A101" s="1162">
        <v>100</v>
      </c>
      <c r="B101" s="1123" t="s">
        <v>8520</v>
      </c>
      <c r="C101" s="1163" t="s">
        <v>8764</v>
      </c>
      <c r="D101" s="52" t="s">
        <v>7411</v>
      </c>
      <c r="E101" s="1162">
        <v>248800</v>
      </c>
      <c r="F101" s="189" t="s">
        <v>8769</v>
      </c>
      <c r="G101" s="47">
        <v>42313</v>
      </c>
      <c r="H101" s="47">
        <v>42324</v>
      </c>
      <c r="I101" s="1172" t="s">
        <v>8770</v>
      </c>
      <c r="J101" s="314">
        <v>42426</v>
      </c>
      <c r="K101" s="1133" t="s">
        <v>52</v>
      </c>
      <c r="L101" s="97" t="s">
        <v>8771</v>
      </c>
      <c r="M101" s="88" t="s">
        <v>653</v>
      </c>
      <c r="N101" s="972" t="s">
        <v>84</v>
      </c>
      <c r="O101" s="1168">
        <v>42506</v>
      </c>
      <c r="P101" s="1145">
        <v>42506</v>
      </c>
      <c r="Q101" s="1192" t="s">
        <v>47</v>
      </c>
      <c r="R101" s="1193" t="s">
        <v>1737</v>
      </c>
      <c r="S101" s="175"/>
      <c r="T101" s="1158"/>
      <c r="U101" s="97"/>
      <c r="W101" s="186"/>
      <c r="X101" s="186"/>
      <c r="Y101" s="186"/>
      <c r="Z101" s="186"/>
      <c r="AA101" s="186"/>
      <c r="AB101" s="186"/>
    </row>
    <row r="102" s="10" customFormat="1" ht="25.5" customHeight="1" spans="1:25">
      <c r="A102" s="1162">
        <v>101</v>
      </c>
      <c r="B102" s="149" t="s">
        <v>7535</v>
      </c>
      <c r="C102" s="1163" t="s">
        <v>7661</v>
      </c>
      <c r="D102" s="52" t="s">
        <v>480</v>
      </c>
      <c r="E102" s="1162">
        <v>236900</v>
      </c>
      <c r="F102" s="152" t="s">
        <v>8772</v>
      </c>
      <c r="G102" s="47">
        <v>42422</v>
      </c>
      <c r="H102" s="47">
        <v>42425</v>
      </c>
      <c r="I102" s="738" t="s">
        <v>7576</v>
      </c>
      <c r="J102" s="360">
        <v>42487</v>
      </c>
      <c r="K102" s="159" t="s">
        <v>52</v>
      </c>
      <c r="L102" s="93" t="s">
        <v>8773</v>
      </c>
      <c r="M102" s="159" t="s">
        <v>6358</v>
      </c>
      <c r="N102" s="159" t="s">
        <v>641</v>
      </c>
      <c r="O102" s="160">
        <v>42506</v>
      </c>
      <c r="P102" s="161">
        <v>42506</v>
      </c>
      <c r="Q102" s="85" t="s">
        <v>47</v>
      </c>
      <c r="R102" s="246" t="s">
        <v>1023</v>
      </c>
      <c r="T102" s="186"/>
      <c r="U102" s="186"/>
      <c r="V102" s="186"/>
      <c r="W102" s="186"/>
      <c r="X102" s="186"/>
      <c r="Y102" s="186"/>
    </row>
    <row r="103" s="10" customFormat="1" ht="30.75" customHeight="1" spans="1:28">
      <c r="A103" s="1162">
        <v>102</v>
      </c>
      <c r="B103" s="1123" t="s">
        <v>8520</v>
      </c>
      <c r="C103" s="1163" t="s">
        <v>8764</v>
      </c>
      <c r="D103" s="52" t="s">
        <v>480</v>
      </c>
      <c r="E103" s="1162">
        <v>251600</v>
      </c>
      <c r="F103" s="152" t="s">
        <v>8774</v>
      </c>
      <c r="G103" s="47">
        <v>42444</v>
      </c>
      <c r="H103" s="47">
        <v>42447</v>
      </c>
      <c r="I103" s="1172" t="s">
        <v>6104</v>
      </c>
      <c r="J103" s="314">
        <v>42455</v>
      </c>
      <c r="K103" s="1133"/>
      <c r="L103" s="1182" t="s">
        <v>8775</v>
      </c>
      <c r="M103" s="333" t="s">
        <v>114</v>
      </c>
      <c r="N103" s="972" t="s">
        <v>6114</v>
      </c>
      <c r="O103" s="1168">
        <v>42519</v>
      </c>
      <c r="P103" s="1145">
        <v>42519</v>
      </c>
      <c r="Q103" s="1192" t="s">
        <v>47</v>
      </c>
      <c r="R103" s="1193" t="s">
        <v>5223</v>
      </c>
      <c r="S103" s="175"/>
      <c r="T103" s="1158"/>
      <c r="U103" s="97"/>
      <c r="W103" s="186"/>
      <c r="X103" s="186"/>
      <c r="Y103" s="186"/>
      <c r="Z103" s="186"/>
      <c r="AA103" s="186"/>
      <c r="AB103" s="186"/>
    </row>
    <row r="104" s="22" customFormat="1" ht="24" customHeight="1" spans="1:28">
      <c r="A104" s="1162">
        <v>103</v>
      </c>
      <c r="B104" s="1164" t="s">
        <v>8753</v>
      </c>
      <c r="C104" s="152" t="s">
        <v>8754</v>
      </c>
      <c r="D104" s="43" t="s">
        <v>7417</v>
      </c>
      <c r="E104" s="1162">
        <v>199900</v>
      </c>
      <c r="F104" s="152" t="s">
        <v>8776</v>
      </c>
      <c r="G104" s="59">
        <v>42488</v>
      </c>
      <c r="H104" s="1165">
        <v>42492</v>
      </c>
      <c r="I104" s="1178" t="s">
        <v>6104</v>
      </c>
      <c r="J104" s="360">
        <v>42518</v>
      </c>
      <c r="K104" s="1179"/>
      <c r="L104" s="1175" t="s">
        <v>8777</v>
      </c>
      <c r="M104" s="409" t="s">
        <v>45</v>
      </c>
      <c r="N104" s="1175" t="s">
        <v>632</v>
      </c>
      <c r="O104" s="1176">
        <v>42519</v>
      </c>
      <c r="P104" s="1177">
        <v>42519</v>
      </c>
      <c r="Q104" s="1197" t="s">
        <v>47</v>
      </c>
      <c r="R104" s="1160" t="s">
        <v>3846</v>
      </c>
      <c r="S104" s="1198"/>
      <c r="T104" s="1198"/>
      <c r="U104" s="1198"/>
      <c r="W104" s="1199"/>
      <c r="X104" s="1199"/>
      <c r="Y104" s="1199"/>
      <c r="Z104" s="1199"/>
      <c r="AA104" s="1199"/>
      <c r="AB104" s="1199"/>
    </row>
    <row r="105" s="10" customFormat="1" ht="30.75" customHeight="1" spans="1:28">
      <c r="A105" s="1162">
        <v>104</v>
      </c>
      <c r="B105" s="1123" t="s">
        <v>8520</v>
      </c>
      <c r="C105" s="1163" t="s">
        <v>8764</v>
      </c>
      <c r="D105" s="52" t="s">
        <v>480</v>
      </c>
      <c r="E105" s="1162">
        <v>251600</v>
      </c>
      <c r="F105" s="152" t="s">
        <v>8778</v>
      </c>
      <c r="G105" s="47">
        <v>42486</v>
      </c>
      <c r="H105" s="47">
        <v>42487</v>
      </c>
      <c r="I105" s="1172" t="s">
        <v>6104</v>
      </c>
      <c r="J105" s="360">
        <v>42518</v>
      </c>
      <c r="K105" s="1133"/>
      <c r="L105" s="97" t="s">
        <v>8779</v>
      </c>
      <c r="M105" s="97" t="s">
        <v>695</v>
      </c>
      <c r="N105" s="972" t="s">
        <v>658</v>
      </c>
      <c r="O105" s="1168">
        <v>42534</v>
      </c>
      <c r="P105" s="1145">
        <v>42534</v>
      </c>
      <c r="Q105" s="1192" t="s">
        <v>47</v>
      </c>
      <c r="R105" s="1193" t="s">
        <v>6117</v>
      </c>
      <c r="S105" s="175"/>
      <c r="T105" s="1158"/>
      <c r="U105" s="97"/>
      <c r="W105" s="186"/>
      <c r="X105" s="186"/>
      <c r="Y105" s="186"/>
      <c r="Z105" s="186"/>
      <c r="AA105" s="186"/>
      <c r="AB105" s="186"/>
    </row>
    <row r="106" s="10" customFormat="1" ht="30.75" customHeight="1" spans="1:28">
      <c r="A106" s="1162">
        <v>105</v>
      </c>
      <c r="B106" s="1123" t="s">
        <v>8520</v>
      </c>
      <c r="C106" s="1163" t="s">
        <v>8764</v>
      </c>
      <c r="D106" s="52" t="s">
        <v>7406</v>
      </c>
      <c r="E106" s="1162">
        <v>251600</v>
      </c>
      <c r="F106" s="152" t="s">
        <v>8780</v>
      </c>
      <c r="G106" s="47">
        <v>42446</v>
      </c>
      <c r="H106" s="47">
        <v>42452</v>
      </c>
      <c r="I106" s="1172" t="s">
        <v>6104</v>
      </c>
      <c r="J106" s="1183">
        <v>42550</v>
      </c>
      <c r="K106" s="1133" t="s">
        <v>52</v>
      </c>
      <c r="L106" s="10" t="s">
        <v>8781</v>
      </c>
      <c r="M106" s="97" t="s">
        <v>45</v>
      </c>
      <c r="N106" s="972" t="s">
        <v>89</v>
      </c>
      <c r="O106" s="1168">
        <v>42540</v>
      </c>
      <c r="P106" s="1145">
        <v>42541</v>
      </c>
      <c r="Q106" s="1192" t="s">
        <v>106</v>
      </c>
      <c r="R106" s="1193" t="s">
        <v>5247</v>
      </c>
      <c r="S106" s="175"/>
      <c r="T106" s="1158"/>
      <c r="U106" s="97"/>
      <c r="W106" s="186"/>
      <c r="X106" s="186"/>
      <c r="Y106" s="186"/>
      <c r="Z106" s="186"/>
      <c r="AA106" s="186"/>
      <c r="AB106" s="186"/>
    </row>
    <row r="107" s="22" customFormat="1" ht="24" customHeight="1" spans="1:28">
      <c r="A107" s="1162">
        <v>106</v>
      </c>
      <c r="B107" s="1164" t="s">
        <v>8753</v>
      </c>
      <c r="C107" s="152" t="s">
        <v>8754</v>
      </c>
      <c r="D107" s="43" t="s">
        <v>7606</v>
      </c>
      <c r="E107" s="1162">
        <v>199900</v>
      </c>
      <c r="F107" s="152" t="s">
        <v>8782</v>
      </c>
      <c r="G107" s="59">
        <v>42424</v>
      </c>
      <c r="H107" s="1165">
        <v>42426</v>
      </c>
      <c r="I107" s="1178" t="s">
        <v>6104</v>
      </c>
      <c r="J107" s="314">
        <v>42426</v>
      </c>
      <c r="K107" s="1133" t="s">
        <v>52</v>
      </c>
      <c r="L107" s="1184" t="s">
        <v>8783</v>
      </c>
      <c r="M107" s="1185" t="s">
        <v>8784</v>
      </c>
      <c r="N107" s="1184" t="s">
        <v>14</v>
      </c>
      <c r="O107" s="1186">
        <v>42527</v>
      </c>
      <c r="P107" s="1187">
        <v>42527</v>
      </c>
      <c r="Q107" s="1200" t="s">
        <v>47</v>
      </c>
      <c r="R107" s="1160" t="s">
        <v>5240</v>
      </c>
      <c r="S107" s="1198"/>
      <c r="T107" s="1198"/>
      <c r="U107" s="1198"/>
      <c r="W107" s="1199"/>
      <c r="X107" s="1199"/>
      <c r="Y107" s="1199"/>
      <c r="Z107" s="1199"/>
      <c r="AA107" s="1199"/>
      <c r="AB107" s="1199"/>
    </row>
    <row r="108" s="10" customFormat="1" ht="30.75" customHeight="1" spans="1:28">
      <c r="A108" s="1162">
        <v>107</v>
      </c>
      <c r="B108" s="1123" t="s">
        <v>8621</v>
      </c>
      <c r="C108" s="1163" t="s">
        <v>8291</v>
      </c>
      <c r="D108" s="52" t="s">
        <v>7417</v>
      </c>
      <c r="E108" s="1162">
        <v>230900</v>
      </c>
      <c r="F108" s="152" t="s">
        <v>8785</v>
      </c>
      <c r="G108" s="47">
        <v>42486</v>
      </c>
      <c r="H108" s="47">
        <v>42487</v>
      </c>
      <c r="I108" s="1178" t="s">
        <v>6104</v>
      </c>
      <c r="J108" s="360">
        <v>42487</v>
      </c>
      <c r="K108" s="1133"/>
      <c r="L108" s="274" t="s">
        <v>8786</v>
      </c>
      <c r="M108" s="274" t="s">
        <v>7534</v>
      </c>
      <c r="N108" s="52" t="s">
        <v>59</v>
      </c>
      <c r="O108" s="377">
        <v>42525</v>
      </c>
      <c r="P108" s="377">
        <v>42525</v>
      </c>
      <c r="Q108" s="327" t="s">
        <v>47</v>
      </c>
      <c r="R108" s="1193" t="s">
        <v>5262</v>
      </c>
      <c r="S108" s="175"/>
      <c r="T108" s="1158"/>
      <c r="U108" s="97"/>
      <c r="W108" s="186"/>
      <c r="X108" s="186"/>
      <c r="Y108" s="186"/>
      <c r="Z108" s="186"/>
      <c r="AA108" s="186"/>
      <c r="AB108" s="186"/>
    </row>
    <row r="109" s="10" customFormat="1" ht="30.75" customHeight="1" spans="1:28">
      <c r="A109" s="1162">
        <v>108</v>
      </c>
      <c r="B109" s="1123" t="s">
        <v>8787</v>
      </c>
      <c r="C109" s="1163" t="s">
        <v>8754</v>
      </c>
      <c r="D109" s="52" t="s">
        <v>480</v>
      </c>
      <c r="E109" s="1162">
        <v>184900</v>
      </c>
      <c r="F109" s="152" t="s">
        <v>8788</v>
      </c>
      <c r="G109" s="47">
        <v>42509</v>
      </c>
      <c r="H109" s="47">
        <v>42515</v>
      </c>
      <c r="I109" s="1178" t="s">
        <v>7674</v>
      </c>
      <c r="J109" s="360">
        <v>42518</v>
      </c>
      <c r="K109" s="1133" t="s">
        <v>52</v>
      </c>
      <c r="L109" s="97" t="s">
        <v>8789</v>
      </c>
      <c r="M109" s="97" t="s">
        <v>631</v>
      </c>
      <c r="N109" s="972" t="s">
        <v>89</v>
      </c>
      <c r="O109" s="1168">
        <v>42541</v>
      </c>
      <c r="P109" s="1168">
        <v>42541</v>
      </c>
      <c r="Q109" s="972" t="s">
        <v>47</v>
      </c>
      <c r="R109" s="1193" t="s">
        <v>5262</v>
      </c>
      <c r="S109" s="175"/>
      <c r="T109" s="1158"/>
      <c r="U109" s="97"/>
      <c r="W109" s="186"/>
      <c r="X109" s="186"/>
      <c r="Y109" s="186"/>
      <c r="Z109" s="186"/>
      <c r="AA109" s="186"/>
      <c r="AB109" s="186"/>
    </row>
    <row r="110" s="10" customFormat="1" ht="30.75" customHeight="1" spans="1:28">
      <c r="A110" s="1162">
        <v>109</v>
      </c>
      <c r="B110" s="1123" t="s">
        <v>8621</v>
      </c>
      <c r="C110" s="1163" t="s">
        <v>8291</v>
      </c>
      <c r="D110" s="52" t="s">
        <v>480</v>
      </c>
      <c r="E110" s="1162">
        <v>230900</v>
      </c>
      <c r="F110" s="152" t="s">
        <v>8790</v>
      </c>
      <c r="G110" s="47">
        <v>42507</v>
      </c>
      <c r="H110" s="47">
        <v>42515</v>
      </c>
      <c r="I110" s="1178" t="s">
        <v>8791</v>
      </c>
      <c r="J110" s="360">
        <v>42550</v>
      </c>
      <c r="K110" s="1133"/>
      <c r="L110" s="1162" t="s">
        <v>8792</v>
      </c>
      <c r="M110" s="322" t="s">
        <v>683</v>
      </c>
      <c r="N110" s="1175" t="s">
        <v>658</v>
      </c>
      <c r="O110" s="1176">
        <v>42533</v>
      </c>
      <c r="P110" s="1177">
        <v>42533</v>
      </c>
      <c r="Q110" s="1197" t="s">
        <v>47</v>
      </c>
      <c r="R110" s="1193" t="s">
        <v>5262</v>
      </c>
      <c r="S110" s="175"/>
      <c r="T110" s="1158"/>
      <c r="U110" s="97"/>
      <c r="W110" s="186"/>
      <c r="X110" s="186"/>
      <c r="Y110" s="186"/>
      <c r="Z110" s="186"/>
      <c r="AA110" s="186"/>
      <c r="AB110" s="186"/>
    </row>
    <row r="111" s="10" customFormat="1" ht="30.75" customHeight="1" spans="1:28">
      <c r="A111" s="1162">
        <v>110</v>
      </c>
      <c r="B111" s="1123" t="s">
        <v>8787</v>
      </c>
      <c r="C111" s="1163" t="s">
        <v>8754</v>
      </c>
      <c r="D111" s="52" t="s">
        <v>480</v>
      </c>
      <c r="E111" s="1162">
        <v>184900</v>
      </c>
      <c r="F111" s="152" t="s">
        <v>8793</v>
      </c>
      <c r="G111" s="47">
        <v>42538</v>
      </c>
      <c r="H111" s="47">
        <v>42541</v>
      </c>
      <c r="I111" s="1178" t="s">
        <v>7674</v>
      </c>
      <c r="J111" s="360">
        <v>42550</v>
      </c>
      <c r="K111" s="1133"/>
      <c r="L111" s="97" t="s">
        <v>8794</v>
      </c>
      <c r="M111" s="97" t="s">
        <v>653</v>
      </c>
      <c r="N111" s="972" t="s">
        <v>84</v>
      </c>
      <c r="O111" s="1168">
        <v>42546</v>
      </c>
      <c r="P111" s="1168">
        <v>42546</v>
      </c>
      <c r="Q111" s="972" t="s">
        <v>47</v>
      </c>
      <c r="R111" s="1193" t="s">
        <v>3283</v>
      </c>
      <c r="S111" s="175"/>
      <c r="T111" s="1158"/>
      <c r="U111" s="97"/>
      <c r="W111" s="186"/>
      <c r="X111" s="186"/>
      <c r="Y111" s="186"/>
      <c r="Z111" s="186"/>
      <c r="AA111" s="186"/>
      <c r="AB111" s="186"/>
    </row>
    <row r="112" s="10" customFormat="1" ht="30.75" customHeight="1" spans="1:28">
      <c r="A112" s="1162">
        <v>111</v>
      </c>
      <c r="B112" s="1123" t="s">
        <v>8795</v>
      </c>
      <c r="C112" s="1163" t="s">
        <v>8796</v>
      </c>
      <c r="D112" s="52" t="s">
        <v>480</v>
      </c>
      <c r="E112" s="1162">
        <v>227900</v>
      </c>
      <c r="F112" s="152" t="s">
        <v>8797</v>
      </c>
      <c r="G112" s="47">
        <v>42573</v>
      </c>
      <c r="H112" s="47">
        <v>42577</v>
      </c>
      <c r="I112" s="1178" t="s">
        <v>7674</v>
      </c>
      <c r="J112" s="360">
        <v>42579</v>
      </c>
      <c r="K112" s="1133"/>
      <c r="L112" s="1188" t="s">
        <v>8798</v>
      </c>
      <c r="M112" s="1188" t="s">
        <v>70</v>
      </c>
      <c r="N112" s="1189" t="s">
        <v>59</v>
      </c>
      <c r="O112" s="1190">
        <v>42574</v>
      </c>
      <c r="P112" s="1190">
        <v>42576</v>
      </c>
      <c r="Q112" s="1189" t="s">
        <v>106</v>
      </c>
      <c r="R112" s="1193" t="s">
        <v>5323</v>
      </c>
      <c r="S112" s="175"/>
      <c r="T112" s="1158"/>
      <c r="U112" s="97"/>
      <c r="W112" s="186"/>
      <c r="X112" s="186"/>
      <c r="Y112" s="186"/>
      <c r="Z112" s="186"/>
      <c r="AA112" s="186"/>
      <c r="AB112" s="186"/>
    </row>
    <row r="113" s="10" customFormat="1" ht="30.75" customHeight="1" spans="1:28">
      <c r="A113" s="1162">
        <v>112</v>
      </c>
      <c r="B113" s="1123" t="s">
        <v>8799</v>
      </c>
      <c r="C113" s="1163" t="s">
        <v>8800</v>
      </c>
      <c r="D113" s="52" t="s">
        <v>480</v>
      </c>
      <c r="E113" s="1162">
        <v>209200</v>
      </c>
      <c r="F113" s="152" t="s">
        <v>8801</v>
      </c>
      <c r="G113" s="47">
        <v>42571</v>
      </c>
      <c r="H113" s="47">
        <v>42576</v>
      </c>
      <c r="I113" s="1178" t="s">
        <v>7674</v>
      </c>
      <c r="J113" s="360">
        <v>42579</v>
      </c>
      <c r="K113" s="1133" t="s">
        <v>52</v>
      </c>
      <c r="L113" s="97" t="s">
        <v>8802</v>
      </c>
      <c r="M113" s="88" t="s">
        <v>114</v>
      </c>
      <c r="N113" s="409" t="s">
        <v>59</v>
      </c>
      <c r="O113" s="1169">
        <v>42598</v>
      </c>
      <c r="P113" s="1169">
        <v>42599</v>
      </c>
      <c r="Q113" s="409" t="s">
        <v>47</v>
      </c>
      <c r="R113" s="1160" t="s">
        <v>1174</v>
      </c>
      <c r="S113" s="244"/>
      <c r="T113" s="1158"/>
      <c r="U113" s="97"/>
      <c r="W113" s="186"/>
      <c r="X113" s="186"/>
      <c r="Y113" s="186"/>
      <c r="Z113" s="186"/>
      <c r="AA113" s="186"/>
      <c r="AB113" s="186"/>
    </row>
    <row r="114" s="10" customFormat="1" ht="30.75" customHeight="1" spans="1:28">
      <c r="A114" s="1162">
        <v>113</v>
      </c>
      <c r="B114" s="1123" t="s">
        <v>8803</v>
      </c>
      <c r="C114" s="1163" t="s">
        <v>8804</v>
      </c>
      <c r="D114" s="52" t="s">
        <v>480</v>
      </c>
      <c r="E114" s="1162">
        <v>238800</v>
      </c>
      <c r="F114" s="152" t="s">
        <v>8805</v>
      </c>
      <c r="G114" s="47">
        <v>42573</v>
      </c>
      <c r="H114" s="47">
        <v>42577</v>
      </c>
      <c r="I114" s="1178" t="s">
        <v>7674</v>
      </c>
      <c r="J114" s="360">
        <v>42605</v>
      </c>
      <c r="K114" s="1133"/>
      <c r="L114" s="97" t="s">
        <v>8806</v>
      </c>
      <c r="M114" s="97" t="s">
        <v>45</v>
      </c>
      <c r="N114" s="972" t="s">
        <v>632</v>
      </c>
      <c r="O114" s="1168">
        <v>42594</v>
      </c>
      <c r="P114" s="1168">
        <v>42594</v>
      </c>
      <c r="Q114" s="972" t="s">
        <v>47</v>
      </c>
      <c r="R114" s="1193" t="s">
        <v>1171</v>
      </c>
      <c r="S114" s="175"/>
      <c r="T114" s="1158"/>
      <c r="U114" s="97"/>
      <c r="W114" s="186"/>
      <c r="X114" s="186"/>
      <c r="Y114" s="186"/>
      <c r="Z114" s="186"/>
      <c r="AA114" s="186"/>
      <c r="AB114" s="186"/>
    </row>
    <row r="115" s="10" customFormat="1" ht="30.75" customHeight="1" spans="1:28">
      <c r="A115" s="1162">
        <v>114</v>
      </c>
      <c r="B115" s="1123" t="s">
        <v>8807</v>
      </c>
      <c r="C115" s="1163" t="s">
        <v>8800</v>
      </c>
      <c r="D115" s="52" t="s">
        <v>7417</v>
      </c>
      <c r="E115" s="1162">
        <v>209200</v>
      </c>
      <c r="F115" s="152" t="s">
        <v>8808</v>
      </c>
      <c r="G115" s="47">
        <v>42573</v>
      </c>
      <c r="H115" s="47">
        <v>42577</v>
      </c>
      <c r="I115" s="1178" t="s">
        <v>7674</v>
      </c>
      <c r="J115" s="360">
        <v>42579</v>
      </c>
      <c r="K115" s="1133"/>
      <c r="L115" s="88" t="s">
        <v>8809</v>
      </c>
      <c r="M115" s="88" t="s">
        <v>698</v>
      </c>
      <c r="N115" s="409" t="s">
        <v>84</v>
      </c>
      <c r="O115" s="1169">
        <v>42613</v>
      </c>
      <c r="P115" s="1169">
        <v>42614</v>
      </c>
      <c r="Q115" s="409" t="s">
        <v>47</v>
      </c>
      <c r="R115" s="1160" t="s">
        <v>3024</v>
      </c>
      <c r="S115" s="244"/>
      <c r="T115" s="1158"/>
      <c r="U115" s="97"/>
      <c r="W115" s="186"/>
      <c r="X115" s="186"/>
      <c r="Y115" s="186"/>
      <c r="Z115" s="186"/>
      <c r="AA115" s="186"/>
      <c r="AB115" s="186"/>
    </row>
    <row r="116" s="10" customFormat="1" ht="30.75" customHeight="1" spans="1:29">
      <c r="A116" s="1162">
        <v>115</v>
      </c>
      <c r="B116" s="1123" t="s">
        <v>8810</v>
      </c>
      <c r="C116" s="1163" t="s">
        <v>8796</v>
      </c>
      <c r="D116" s="52" t="s">
        <v>7406</v>
      </c>
      <c r="E116" s="1162">
        <v>227900</v>
      </c>
      <c r="F116" s="152" t="s">
        <v>8811</v>
      </c>
      <c r="G116" s="47">
        <v>42598</v>
      </c>
      <c r="H116" s="47">
        <v>42601</v>
      </c>
      <c r="I116" s="1178" t="s">
        <v>7674</v>
      </c>
      <c r="J116" s="1178" t="s">
        <v>7674</v>
      </c>
      <c r="K116" s="360">
        <v>42609</v>
      </c>
      <c r="L116" s="1133"/>
      <c r="M116" s="88" t="s">
        <v>8812</v>
      </c>
      <c r="N116" s="88" t="s">
        <v>662</v>
      </c>
      <c r="O116" s="409" t="s">
        <v>6114</v>
      </c>
      <c r="P116" s="1168">
        <v>42616</v>
      </c>
      <c r="Q116" s="1168">
        <v>42616</v>
      </c>
      <c r="R116" s="972" t="s">
        <v>106</v>
      </c>
      <c r="S116" s="1193" t="s">
        <v>1223</v>
      </c>
      <c r="T116" s="175"/>
      <c r="U116" s="1158"/>
      <c r="V116" s="97"/>
      <c r="X116" s="186"/>
      <c r="Y116" s="186"/>
      <c r="Z116" s="186"/>
      <c r="AA116" s="186"/>
      <c r="AB116" s="186"/>
      <c r="AC116" s="186"/>
    </row>
    <row r="117" s="10" customFormat="1" ht="30.75" customHeight="1" spans="1:29">
      <c r="A117" s="1162">
        <v>116</v>
      </c>
      <c r="B117" s="1123" t="s">
        <v>8799</v>
      </c>
      <c r="C117" s="1163" t="s">
        <v>8800</v>
      </c>
      <c r="D117" s="52" t="s">
        <v>480</v>
      </c>
      <c r="E117" s="1162">
        <v>209200</v>
      </c>
      <c r="F117" s="152" t="s">
        <v>8813</v>
      </c>
      <c r="G117" s="47">
        <v>42599</v>
      </c>
      <c r="H117" s="47">
        <v>42604</v>
      </c>
      <c r="I117" s="1178" t="s">
        <v>7674</v>
      </c>
      <c r="J117" s="1178" t="s">
        <v>7674</v>
      </c>
      <c r="K117" s="360">
        <v>42609</v>
      </c>
      <c r="L117" s="1133"/>
      <c r="M117" s="409" t="s">
        <v>8814</v>
      </c>
      <c r="N117" s="409" t="s">
        <v>45</v>
      </c>
      <c r="O117" s="409" t="s">
        <v>89</v>
      </c>
      <c r="P117" s="1169">
        <v>42630</v>
      </c>
      <c r="Q117" s="1169">
        <v>42630</v>
      </c>
      <c r="R117" s="409" t="s">
        <v>47</v>
      </c>
      <c r="S117" s="1160" t="s">
        <v>2057</v>
      </c>
      <c r="T117" s="244"/>
      <c r="U117" s="1158"/>
      <c r="V117" s="97"/>
      <c r="X117" s="186"/>
      <c r="Y117" s="186"/>
      <c r="Z117" s="186"/>
      <c r="AA117" s="186"/>
      <c r="AB117" s="186"/>
      <c r="AC117" s="186"/>
    </row>
    <row r="118" s="10" customFormat="1" ht="30.75" customHeight="1" spans="1:29">
      <c r="A118" s="1162">
        <v>117</v>
      </c>
      <c r="B118" s="1123" t="s">
        <v>8799</v>
      </c>
      <c r="C118" s="1163" t="s">
        <v>8800</v>
      </c>
      <c r="D118" s="52" t="s">
        <v>480</v>
      </c>
      <c r="E118" s="1162">
        <v>209200</v>
      </c>
      <c r="F118" s="152" t="s">
        <v>8815</v>
      </c>
      <c r="G118" s="47">
        <v>42599</v>
      </c>
      <c r="H118" s="47">
        <v>42604</v>
      </c>
      <c r="I118" s="1178" t="s">
        <v>7674</v>
      </c>
      <c r="J118" s="1178" t="s">
        <v>7674</v>
      </c>
      <c r="K118" s="360">
        <v>42609</v>
      </c>
      <c r="L118" s="1133"/>
      <c r="M118" s="409" t="s">
        <v>8816</v>
      </c>
      <c r="N118" s="409" t="s">
        <v>114</v>
      </c>
      <c r="O118" s="409" t="s">
        <v>59</v>
      </c>
      <c r="P118" s="1169">
        <v>42628</v>
      </c>
      <c r="Q118" s="1169">
        <v>42630</v>
      </c>
      <c r="R118" s="409" t="s">
        <v>47</v>
      </c>
      <c r="S118" s="1160" t="s">
        <v>5804</v>
      </c>
      <c r="T118" s="244"/>
      <c r="U118" s="1158"/>
      <c r="V118" s="97"/>
      <c r="X118" s="186"/>
      <c r="Y118" s="186"/>
      <c r="Z118" s="186"/>
      <c r="AA118" s="186"/>
      <c r="AB118" s="186"/>
      <c r="AC118" s="186"/>
    </row>
    <row r="119" s="10" customFormat="1" ht="30.75" customHeight="1" spans="1:29">
      <c r="A119" s="1162">
        <v>118</v>
      </c>
      <c r="B119" s="1123" t="s">
        <v>8807</v>
      </c>
      <c r="C119" s="1163" t="s">
        <v>8800</v>
      </c>
      <c r="D119" s="52" t="s">
        <v>480</v>
      </c>
      <c r="E119" s="1162">
        <v>209200</v>
      </c>
      <c r="F119" s="152" t="s">
        <v>8817</v>
      </c>
      <c r="G119" s="47">
        <v>42571</v>
      </c>
      <c r="H119" s="47">
        <v>42576</v>
      </c>
      <c r="I119" s="1178" t="s">
        <v>7674</v>
      </c>
      <c r="J119" s="1178" t="s">
        <v>7674</v>
      </c>
      <c r="K119" s="360">
        <v>42579</v>
      </c>
      <c r="L119" s="1133"/>
      <c r="M119" s="409" t="s">
        <v>8818</v>
      </c>
      <c r="N119" s="409" t="s">
        <v>695</v>
      </c>
      <c r="O119" s="409" t="s">
        <v>658</v>
      </c>
      <c r="P119" s="1169">
        <v>42624</v>
      </c>
      <c r="Q119" s="1169">
        <v>42624</v>
      </c>
      <c r="R119" s="409" t="s">
        <v>47</v>
      </c>
      <c r="S119" s="1160" t="s">
        <v>5804</v>
      </c>
      <c r="T119" s="244"/>
      <c r="U119" s="1158"/>
      <c r="V119" s="97"/>
      <c r="X119" s="186"/>
      <c r="Y119" s="186"/>
      <c r="Z119" s="186"/>
      <c r="AA119" s="186"/>
      <c r="AB119" s="186"/>
      <c r="AC119" s="186"/>
    </row>
    <row r="120" s="10" customFormat="1" ht="30.75" customHeight="1" spans="1:29">
      <c r="A120" s="1162">
        <v>119</v>
      </c>
      <c r="B120" s="1123" t="s">
        <v>8799</v>
      </c>
      <c r="C120" s="1163" t="s">
        <v>8800</v>
      </c>
      <c r="D120" s="52" t="s">
        <v>480</v>
      </c>
      <c r="E120" s="1162">
        <v>209200</v>
      </c>
      <c r="F120" s="382" t="s">
        <v>8819</v>
      </c>
      <c r="G120" s="47">
        <v>42578</v>
      </c>
      <c r="H120" s="47">
        <v>42579</v>
      </c>
      <c r="I120" s="1178" t="s">
        <v>7674</v>
      </c>
      <c r="J120" s="1178" t="s">
        <v>7674</v>
      </c>
      <c r="K120" s="360">
        <v>42579</v>
      </c>
      <c r="L120" s="1133" t="s">
        <v>52</v>
      </c>
      <c r="M120" s="340" t="s">
        <v>8820</v>
      </c>
      <c r="N120" s="340" t="s">
        <v>45</v>
      </c>
      <c r="O120" s="52" t="s">
        <v>89</v>
      </c>
      <c r="P120" s="158">
        <v>42619</v>
      </c>
      <c r="Q120" s="158">
        <v>42619</v>
      </c>
      <c r="R120" s="97" t="s">
        <v>47</v>
      </c>
      <c r="S120" s="1160" t="s">
        <v>1263</v>
      </c>
      <c r="T120" s="244"/>
      <c r="U120" s="1158"/>
      <c r="V120" s="97"/>
      <c r="X120" s="186"/>
      <c r="Y120" s="186"/>
      <c r="Z120" s="186"/>
      <c r="AA120" s="186"/>
      <c r="AB120" s="186"/>
      <c r="AC120" s="186"/>
    </row>
    <row r="121" s="10" customFormat="1" ht="30.75" customHeight="1" spans="1:29">
      <c r="A121" s="1162">
        <v>120</v>
      </c>
      <c r="B121" s="1123" t="s">
        <v>8810</v>
      </c>
      <c r="C121" s="1163" t="s">
        <v>8796</v>
      </c>
      <c r="D121" s="52" t="s">
        <v>7406</v>
      </c>
      <c r="E121" s="1162">
        <v>227900</v>
      </c>
      <c r="F121" s="152" t="s">
        <v>8821</v>
      </c>
      <c r="G121" s="47">
        <v>42606</v>
      </c>
      <c r="H121" s="47">
        <v>42611</v>
      </c>
      <c r="I121" s="1178" t="s">
        <v>7674</v>
      </c>
      <c r="J121" s="1178" t="s">
        <v>7674</v>
      </c>
      <c r="K121" s="360">
        <v>42660</v>
      </c>
      <c r="L121" s="1133"/>
      <c r="M121" s="409" t="s">
        <v>8822</v>
      </c>
      <c r="N121" s="409" t="s">
        <v>730</v>
      </c>
      <c r="O121" s="409" t="s">
        <v>59</v>
      </c>
      <c r="P121" s="1168">
        <v>42642</v>
      </c>
      <c r="Q121" s="1168">
        <v>42643</v>
      </c>
      <c r="R121" s="972" t="s">
        <v>106</v>
      </c>
      <c r="S121" s="1193" t="s">
        <v>633</v>
      </c>
      <c r="T121" s="175"/>
      <c r="U121" s="1158"/>
      <c r="V121" s="97"/>
      <c r="X121" s="186"/>
      <c r="Y121" s="186"/>
      <c r="Z121" s="186"/>
      <c r="AA121" s="186"/>
      <c r="AB121" s="186"/>
      <c r="AC121" s="186"/>
    </row>
    <row r="122" s="10" customFormat="1" ht="30.75" customHeight="1" spans="1:29">
      <c r="A122" s="1162">
        <v>121</v>
      </c>
      <c r="B122" s="1123" t="s">
        <v>8698</v>
      </c>
      <c r="C122" s="1163" t="s">
        <v>8823</v>
      </c>
      <c r="D122" s="52" t="s">
        <v>613</v>
      </c>
      <c r="E122" s="1162">
        <v>263600</v>
      </c>
      <c r="F122" s="1166" t="s">
        <v>8824</v>
      </c>
      <c r="G122" s="47">
        <v>42297</v>
      </c>
      <c r="H122" s="47">
        <v>42301</v>
      </c>
      <c r="I122" s="1172" t="s">
        <v>6104</v>
      </c>
      <c r="J122" s="1172" t="s">
        <v>6104</v>
      </c>
      <c r="K122" s="360">
        <v>42636</v>
      </c>
      <c r="L122" s="1133" t="s">
        <v>52</v>
      </c>
      <c r="M122" s="88" t="s">
        <v>8825</v>
      </c>
      <c r="N122" s="88" t="s">
        <v>912</v>
      </c>
      <c r="O122" s="972" t="s">
        <v>5701</v>
      </c>
      <c r="P122" s="1168">
        <v>42634</v>
      </c>
      <c r="Q122" s="1145">
        <v>42634</v>
      </c>
      <c r="R122" s="1192" t="s">
        <v>47</v>
      </c>
      <c r="S122" s="1193" t="s">
        <v>2104</v>
      </c>
      <c r="T122" s="175"/>
      <c r="U122" s="1158"/>
      <c r="V122" s="97"/>
      <c r="X122" s="186"/>
      <c r="Y122" s="186"/>
      <c r="Z122" s="186"/>
      <c r="AA122" s="186"/>
      <c r="AB122" s="186"/>
      <c r="AC122" s="186"/>
    </row>
    <row r="123" s="10" customFormat="1" ht="30.75" customHeight="1" spans="1:29">
      <c r="A123" s="1162">
        <v>122</v>
      </c>
      <c r="B123" s="1123" t="s">
        <v>8810</v>
      </c>
      <c r="C123" s="1163" t="s">
        <v>8796</v>
      </c>
      <c r="D123" s="52" t="s">
        <v>480</v>
      </c>
      <c r="E123" s="1162">
        <v>227900</v>
      </c>
      <c r="F123" s="152" t="s">
        <v>8826</v>
      </c>
      <c r="G123" s="47">
        <v>42598</v>
      </c>
      <c r="H123" s="47">
        <v>42601</v>
      </c>
      <c r="I123" s="1178" t="s">
        <v>7674</v>
      </c>
      <c r="J123" s="1178" t="s">
        <v>7674</v>
      </c>
      <c r="K123" s="360">
        <v>42609</v>
      </c>
      <c r="L123" s="1133"/>
      <c r="M123" s="97" t="s">
        <v>8827</v>
      </c>
      <c r="N123" s="97" t="s">
        <v>695</v>
      </c>
      <c r="O123" s="97" t="s">
        <v>84</v>
      </c>
      <c r="P123" s="158">
        <v>42645</v>
      </c>
      <c r="Q123" s="158">
        <v>42645</v>
      </c>
      <c r="R123" s="97" t="s">
        <v>106</v>
      </c>
      <c r="S123" s="1193" t="s">
        <v>1274</v>
      </c>
      <c r="T123" s="175"/>
      <c r="U123" s="1158"/>
      <c r="V123" s="97"/>
      <c r="X123" s="186"/>
      <c r="Y123" s="186"/>
      <c r="Z123" s="186"/>
      <c r="AA123" s="186"/>
      <c r="AB123" s="186"/>
      <c r="AC123" s="186"/>
    </row>
    <row r="124" s="10" customFormat="1" ht="30.75" customHeight="1" spans="1:29">
      <c r="A124" s="1162">
        <v>123</v>
      </c>
      <c r="B124" s="1123" t="s">
        <v>8799</v>
      </c>
      <c r="C124" s="1163" t="s">
        <v>8800</v>
      </c>
      <c r="D124" s="52" t="s">
        <v>480</v>
      </c>
      <c r="E124" s="1162">
        <v>206900</v>
      </c>
      <c r="F124" s="382" t="s">
        <v>8828</v>
      </c>
      <c r="G124" s="47">
        <v>42538</v>
      </c>
      <c r="H124" s="47">
        <v>42541</v>
      </c>
      <c r="I124" s="1178" t="s">
        <v>7674</v>
      </c>
      <c r="J124" s="1178" t="s">
        <v>7674</v>
      </c>
      <c r="K124" s="360">
        <v>42579</v>
      </c>
      <c r="L124" s="1133" t="s">
        <v>52</v>
      </c>
      <c r="M124" s="88" t="s">
        <v>8829</v>
      </c>
      <c r="N124" s="97" t="s">
        <v>653</v>
      </c>
      <c r="O124" s="97" t="s">
        <v>84</v>
      </c>
      <c r="P124" s="158">
        <v>42644</v>
      </c>
      <c r="Q124" s="158">
        <v>42645</v>
      </c>
      <c r="R124" s="97" t="s">
        <v>106</v>
      </c>
      <c r="S124" s="1160" t="s">
        <v>648</v>
      </c>
      <c r="T124" s="244"/>
      <c r="U124" s="1158"/>
      <c r="V124" s="97"/>
      <c r="X124" s="186"/>
      <c r="Y124" s="186"/>
      <c r="Z124" s="186"/>
      <c r="AA124" s="186"/>
      <c r="AB124" s="186"/>
      <c r="AC124" s="186"/>
    </row>
    <row r="125" s="10" customFormat="1" ht="30.75" customHeight="1" spans="1:29">
      <c r="A125" s="1162">
        <v>124</v>
      </c>
      <c r="B125" s="1123"/>
      <c r="C125" s="1163" t="s">
        <v>8754</v>
      </c>
      <c r="D125" s="52" t="s">
        <v>480</v>
      </c>
      <c r="E125" s="1162">
        <v>184900</v>
      </c>
      <c r="F125" s="152" t="s">
        <v>8830</v>
      </c>
      <c r="G125" s="47">
        <v>42599</v>
      </c>
      <c r="H125" s="47">
        <v>42604</v>
      </c>
      <c r="I125" s="1178" t="s">
        <v>7674</v>
      </c>
      <c r="J125" s="1178" t="s">
        <v>7674</v>
      </c>
      <c r="K125" s="360">
        <v>42609</v>
      </c>
      <c r="L125" s="1133"/>
      <c r="M125" s="88" t="s">
        <v>8831</v>
      </c>
      <c r="N125" s="97" t="s">
        <v>225</v>
      </c>
      <c r="O125" s="97"/>
      <c r="P125" s="1169">
        <v>42645</v>
      </c>
      <c r="Q125" s="1169">
        <v>42648</v>
      </c>
      <c r="R125" s="409" t="s">
        <v>47</v>
      </c>
      <c r="S125" s="1160" t="s">
        <v>648</v>
      </c>
      <c r="T125" s="244"/>
      <c r="U125" s="1158"/>
      <c r="V125" s="97"/>
      <c r="X125" s="186"/>
      <c r="Y125" s="186"/>
      <c r="Z125" s="186"/>
      <c r="AA125" s="186"/>
      <c r="AB125" s="186"/>
      <c r="AC125" s="186"/>
    </row>
    <row r="126" s="10" customFormat="1" ht="30.75" customHeight="1" spans="1:29">
      <c r="A126" s="1162">
        <v>125</v>
      </c>
      <c r="B126" s="1123" t="s">
        <v>8810</v>
      </c>
      <c r="C126" s="1163" t="s">
        <v>8796</v>
      </c>
      <c r="D126" s="52" t="s">
        <v>480</v>
      </c>
      <c r="E126" s="1162">
        <v>227900</v>
      </c>
      <c r="F126" s="152" t="s">
        <v>8832</v>
      </c>
      <c r="G126" s="47">
        <v>42628</v>
      </c>
      <c r="H126" s="47">
        <v>42634</v>
      </c>
      <c r="I126" s="1178" t="s">
        <v>7674</v>
      </c>
      <c r="J126" s="1178" t="s">
        <v>7674</v>
      </c>
      <c r="K126" s="314">
        <v>42640</v>
      </c>
      <c r="L126" s="1133"/>
      <c r="M126" s="97" t="s">
        <v>8833</v>
      </c>
      <c r="N126" s="97" t="s">
        <v>70</v>
      </c>
      <c r="O126" s="97" t="s">
        <v>59</v>
      </c>
      <c r="P126" s="158">
        <v>42647</v>
      </c>
      <c r="Q126" s="158">
        <v>42647</v>
      </c>
      <c r="R126" s="97" t="s">
        <v>47</v>
      </c>
      <c r="S126" s="1193" t="s">
        <v>2146</v>
      </c>
      <c r="T126" s="175"/>
      <c r="U126" s="1158"/>
      <c r="V126" s="97"/>
      <c r="X126" s="186"/>
      <c r="Y126" s="186"/>
      <c r="Z126" s="186"/>
      <c r="AA126" s="186"/>
      <c r="AB126" s="186"/>
      <c r="AC126" s="186"/>
    </row>
    <row r="127" s="10" customFormat="1" ht="30.75" customHeight="1" spans="1:29">
      <c r="A127" s="1162">
        <v>126</v>
      </c>
      <c r="B127" s="1123" t="s">
        <v>8799</v>
      </c>
      <c r="C127" s="1163" t="s">
        <v>8800</v>
      </c>
      <c r="D127" s="52" t="s">
        <v>608</v>
      </c>
      <c r="E127" s="1162">
        <v>209200</v>
      </c>
      <c r="F127" s="152" t="s">
        <v>8834</v>
      </c>
      <c r="G127" s="47">
        <v>42573</v>
      </c>
      <c r="H127" s="47">
        <v>42577</v>
      </c>
      <c r="I127" s="1178" t="s">
        <v>7674</v>
      </c>
      <c r="J127" s="1178" t="s">
        <v>7674</v>
      </c>
      <c r="K127" s="314">
        <v>42640</v>
      </c>
      <c r="L127" s="1133" t="s">
        <v>52</v>
      </c>
      <c r="M127" s="1191" t="s">
        <v>8835</v>
      </c>
      <c r="N127" s="409" t="s">
        <v>675</v>
      </c>
      <c r="O127" s="409" t="s">
        <v>89</v>
      </c>
      <c r="P127" s="1169">
        <v>42645</v>
      </c>
      <c r="Q127" s="1169">
        <v>42646</v>
      </c>
      <c r="R127" s="409" t="s">
        <v>47</v>
      </c>
      <c r="S127" s="1160" t="s">
        <v>5442</v>
      </c>
      <c r="T127" s="244"/>
      <c r="U127" s="1158"/>
      <c r="V127" s="97"/>
      <c r="X127" s="186"/>
      <c r="Y127" s="186"/>
      <c r="Z127" s="186"/>
      <c r="AA127" s="186"/>
      <c r="AB127" s="186"/>
      <c r="AC127" s="186"/>
    </row>
    <row r="128" s="10" customFormat="1" ht="30.75" customHeight="1" spans="1:29">
      <c r="A128" s="1162">
        <v>127</v>
      </c>
      <c r="B128" s="1123" t="s">
        <v>8799</v>
      </c>
      <c r="C128" s="1163" t="s">
        <v>8800</v>
      </c>
      <c r="D128" s="52" t="s">
        <v>480</v>
      </c>
      <c r="E128" s="1162">
        <v>209200</v>
      </c>
      <c r="F128" s="152" t="s">
        <v>8836</v>
      </c>
      <c r="G128" s="47">
        <v>42599</v>
      </c>
      <c r="H128" s="47">
        <v>42604</v>
      </c>
      <c r="I128" s="1178" t="s">
        <v>7674</v>
      </c>
      <c r="J128" s="1178" t="s">
        <v>7674</v>
      </c>
      <c r="K128" s="360">
        <v>42609</v>
      </c>
      <c r="L128" s="1133"/>
      <c r="M128" s="409" t="s">
        <v>8837</v>
      </c>
      <c r="N128" s="409" t="s">
        <v>726</v>
      </c>
      <c r="O128" s="409" t="s">
        <v>89</v>
      </c>
      <c r="P128" s="1169">
        <v>42650</v>
      </c>
      <c r="Q128" s="1169">
        <v>42650</v>
      </c>
      <c r="R128" s="409" t="s">
        <v>47</v>
      </c>
      <c r="S128" s="1160" t="s">
        <v>5846</v>
      </c>
      <c r="T128" s="244"/>
      <c r="U128" s="1158"/>
      <c r="V128" s="97"/>
      <c r="X128" s="186"/>
      <c r="Y128" s="186"/>
      <c r="Z128" s="186"/>
      <c r="AA128" s="186"/>
      <c r="AB128" s="186"/>
      <c r="AC128" s="186"/>
    </row>
    <row r="129" s="10" customFormat="1" ht="30.75" customHeight="1" spans="1:29">
      <c r="A129" s="1162">
        <v>128</v>
      </c>
      <c r="B129" s="1123" t="s">
        <v>8799</v>
      </c>
      <c r="C129" s="1163" t="s">
        <v>8800</v>
      </c>
      <c r="D129" s="52" t="s">
        <v>480</v>
      </c>
      <c r="E129" s="1162">
        <v>209200</v>
      </c>
      <c r="F129" s="382" t="s">
        <v>8838</v>
      </c>
      <c r="G129" s="47">
        <v>42628</v>
      </c>
      <c r="H129" s="47">
        <v>42634</v>
      </c>
      <c r="I129" s="1178" t="s">
        <v>7674</v>
      </c>
      <c r="J129" s="1178" t="s">
        <v>7674</v>
      </c>
      <c r="K129" s="314">
        <v>42640</v>
      </c>
      <c r="L129" s="1133" t="s">
        <v>52</v>
      </c>
      <c r="M129" s="97" t="s">
        <v>8839</v>
      </c>
      <c r="N129" s="97" t="s">
        <v>730</v>
      </c>
      <c r="O129" s="97" t="s">
        <v>59</v>
      </c>
      <c r="P129" s="158">
        <v>42660</v>
      </c>
      <c r="Q129" s="158">
        <v>42661</v>
      </c>
      <c r="R129" s="97" t="s">
        <v>47</v>
      </c>
      <c r="S129" s="1160" t="s">
        <v>1311</v>
      </c>
      <c r="T129" s="244"/>
      <c r="U129" s="1158"/>
      <c r="V129" s="97"/>
      <c r="X129" s="186"/>
      <c r="Y129" s="186"/>
      <c r="Z129" s="186"/>
      <c r="AA129" s="186"/>
      <c r="AB129" s="186"/>
      <c r="AC129" s="186"/>
    </row>
    <row r="130" s="10" customFormat="1" ht="30.75" customHeight="1" spans="1:29">
      <c r="A130" s="1162">
        <v>129</v>
      </c>
      <c r="B130" s="1123" t="s">
        <v>8840</v>
      </c>
      <c r="C130" s="1163" t="s">
        <v>8796</v>
      </c>
      <c r="D130" s="52" t="s">
        <v>7417</v>
      </c>
      <c r="E130" s="1162">
        <v>222700</v>
      </c>
      <c r="F130" s="382" t="s">
        <v>8841</v>
      </c>
      <c r="G130" s="47">
        <v>42509</v>
      </c>
      <c r="H130" s="47">
        <v>42515</v>
      </c>
      <c r="I130" s="1178" t="s">
        <v>7674</v>
      </c>
      <c r="J130" s="1178" t="s">
        <v>7674</v>
      </c>
      <c r="K130" s="360">
        <v>42518</v>
      </c>
      <c r="L130" s="1133" t="s">
        <v>52</v>
      </c>
      <c r="M130" s="88" t="s">
        <v>8842</v>
      </c>
      <c r="N130" s="97" t="s">
        <v>45</v>
      </c>
      <c r="O130" s="972" t="s">
        <v>89</v>
      </c>
      <c r="P130" s="1168">
        <v>42660</v>
      </c>
      <c r="Q130" s="1168">
        <v>42661</v>
      </c>
      <c r="R130" s="972" t="s">
        <v>47</v>
      </c>
      <c r="S130" s="1193" t="s">
        <v>5846</v>
      </c>
      <c r="T130" s="175"/>
      <c r="U130" s="1158"/>
      <c r="V130" s="97"/>
      <c r="X130" s="186"/>
      <c r="Y130" s="186"/>
      <c r="Z130" s="186"/>
      <c r="AA130" s="186"/>
      <c r="AB130" s="186"/>
      <c r="AC130" s="186"/>
    </row>
    <row r="131" s="10" customFormat="1" ht="30.75" customHeight="1" spans="1:29">
      <c r="A131" s="1162">
        <v>130</v>
      </c>
      <c r="B131" s="1123"/>
      <c r="C131" s="1163" t="s">
        <v>8754</v>
      </c>
      <c r="D131" s="52" t="s">
        <v>480</v>
      </c>
      <c r="E131" s="1162">
        <v>184900</v>
      </c>
      <c r="F131" s="152" t="s">
        <v>8843</v>
      </c>
      <c r="G131" s="47">
        <v>42599</v>
      </c>
      <c r="H131" s="47">
        <v>42604</v>
      </c>
      <c r="I131" s="1178" t="s">
        <v>7674</v>
      </c>
      <c r="J131" s="1178" t="s">
        <v>7674</v>
      </c>
      <c r="K131" s="360">
        <v>42609</v>
      </c>
      <c r="L131" s="1133"/>
      <c r="M131" s="409" t="s">
        <v>8844</v>
      </c>
      <c r="N131" s="972" t="s">
        <v>45</v>
      </c>
      <c r="O131" s="972" t="s">
        <v>89</v>
      </c>
      <c r="P131" s="1168">
        <v>42646</v>
      </c>
      <c r="Q131" s="1168">
        <v>42646</v>
      </c>
      <c r="R131" s="972" t="s">
        <v>47</v>
      </c>
      <c r="S131" s="1160" t="s">
        <v>1317</v>
      </c>
      <c r="T131" s="244"/>
      <c r="U131" s="1158"/>
      <c r="V131" s="97"/>
      <c r="X131" s="186"/>
      <c r="Y131" s="186"/>
      <c r="Z131" s="186"/>
      <c r="AA131" s="186"/>
      <c r="AB131" s="186"/>
      <c r="AC131" s="186"/>
    </row>
    <row r="132" s="10" customFormat="1" ht="30.75" customHeight="1" spans="1:29">
      <c r="A132" s="1162">
        <v>131</v>
      </c>
      <c r="B132" s="1123"/>
      <c r="C132" s="1163" t="s">
        <v>8754</v>
      </c>
      <c r="D132" s="52" t="s">
        <v>608</v>
      </c>
      <c r="E132" s="1162">
        <v>184900</v>
      </c>
      <c r="F132" s="152" t="s">
        <v>8845</v>
      </c>
      <c r="G132" s="47">
        <v>42670</v>
      </c>
      <c r="H132" s="47">
        <v>42676</v>
      </c>
      <c r="I132" s="1178" t="s">
        <v>7674</v>
      </c>
      <c r="J132" s="1178" t="s">
        <v>7674</v>
      </c>
      <c r="K132" s="360">
        <v>42671</v>
      </c>
      <c r="L132" s="1133"/>
      <c r="M132" s="409" t="s">
        <v>8846</v>
      </c>
      <c r="N132" s="972" t="s">
        <v>45</v>
      </c>
      <c r="O132" s="972" t="s">
        <v>89</v>
      </c>
      <c r="P132" s="1168">
        <v>42673</v>
      </c>
      <c r="Q132" s="1169">
        <v>42674</v>
      </c>
      <c r="R132" s="409" t="s">
        <v>47</v>
      </c>
      <c r="S132" s="1160" t="s">
        <v>2198</v>
      </c>
      <c r="T132" s="244"/>
      <c r="U132" s="1158"/>
      <c r="V132" s="97"/>
      <c r="X132" s="186"/>
      <c r="Y132" s="186"/>
      <c r="Z132" s="186"/>
      <c r="AA132" s="186"/>
      <c r="AB132" s="186"/>
      <c r="AC132" s="186"/>
    </row>
    <row r="133" s="10" customFormat="1" ht="30.75" customHeight="1" spans="1:29">
      <c r="A133" s="1162">
        <v>132</v>
      </c>
      <c r="B133" s="1123" t="s">
        <v>8803</v>
      </c>
      <c r="C133" s="1163" t="s">
        <v>8804</v>
      </c>
      <c r="D133" s="52" t="s">
        <v>480</v>
      </c>
      <c r="E133" s="1162">
        <v>238800</v>
      </c>
      <c r="F133" s="382" t="s">
        <v>8847</v>
      </c>
      <c r="G133" s="47">
        <v>42573</v>
      </c>
      <c r="H133" s="47">
        <v>42577</v>
      </c>
      <c r="I133" s="1178" t="s">
        <v>7674</v>
      </c>
      <c r="J133" s="1178" t="s">
        <v>7674</v>
      </c>
      <c r="K133" s="360">
        <v>42609</v>
      </c>
      <c r="L133" s="1133" t="s">
        <v>52</v>
      </c>
      <c r="M133" s="409" t="s">
        <v>8848</v>
      </c>
      <c r="N133" s="409" t="s">
        <v>730</v>
      </c>
      <c r="O133" s="409" t="s">
        <v>59</v>
      </c>
      <c r="P133" s="1169">
        <v>42686</v>
      </c>
      <c r="Q133" s="1169">
        <v>42686</v>
      </c>
      <c r="R133" s="409" t="s">
        <v>106</v>
      </c>
      <c r="S133" s="1160" t="s">
        <v>5516</v>
      </c>
      <c r="T133" s="175"/>
      <c r="U133" s="1158"/>
      <c r="V133" s="97"/>
      <c r="X133" s="186"/>
      <c r="Y133" s="186"/>
      <c r="Z133" s="186"/>
      <c r="AA133" s="186"/>
      <c r="AB133" s="186"/>
      <c r="AC133" s="186"/>
    </row>
    <row r="134" s="10" customFormat="1" ht="30.75" customHeight="1" spans="1:29">
      <c r="A134" s="1162">
        <v>133</v>
      </c>
      <c r="B134" s="1123" t="s">
        <v>8840</v>
      </c>
      <c r="C134" s="1163" t="s">
        <v>8796</v>
      </c>
      <c r="D134" s="52" t="s">
        <v>7417</v>
      </c>
      <c r="E134" s="1162">
        <v>222700</v>
      </c>
      <c r="F134" s="382" t="s">
        <v>8849</v>
      </c>
      <c r="G134" s="47">
        <v>42534</v>
      </c>
      <c r="H134" s="47">
        <v>42541</v>
      </c>
      <c r="I134" s="1178" t="s">
        <v>7674</v>
      </c>
      <c r="J134" s="1178" t="s">
        <v>7674</v>
      </c>
      <c r="K134" s="360">
        <v>42550</v>
      </c>
      <c r="L134" s="1133" t="s">
        <v>52</v>
      </c>
      <c r="M134" s="88" t="s">
        <v>8850</v>
      </c>
      <c r="N134" s="88" t="s">
        <v>916</v>
      </c>
      <c r="O134" s="409" t="s">
        <v>89</v>
      </c>
      <c r="P134" s="1169">
        <v>42704</v>
      </c>
      <c r="Q134" s="1169">
        <v>42704</v>
      </c>
      <c r="R134" s="409" t="s">
        <v>47</v>
      </c>
      <c r="S134" s="1160" t="s">
        <v>7844</v>
      </c>
      <c r="T134" s="175"/>
      <c r="U134" s="1158"/>
      <c r="V134" s="97"/>
      <c r="X134" s="186"/>
      <c r="Y134" s="186"/>
      <c r="Z134" s="186"/>
      <c r="AA134" s="186"/>
      <c r="AB134" s="186"/>
      <c r="AC134" s="186"/>
    </row>
    <row r="135" s="10" customFormat="1" ht="30.75" customHeight="1" spans="1:29">
      <c r="A135" s="1162">
        <v>134</v>
      </c>
      <c r="B135" s="1123"/>
      <c r="C135" s="1163" t="s">
        <v>8754</v>
      </c>
      <c r="D135" s="52" t="s">
        <v>480</v>
      </c>
      <c r="E135" s="1162">
        <v>184900</v>
      </c>
      <c r="F135" s="382" t="s">
        <v>8851</v>
      </c>
      <c r="G135" s="47">
        <v>42634</v>
      </c>
      <c r="H135" s="47">
        <v>42636</v>
      </c>
      <c r="I135" s="1178" t="s">
        <v>7793</v>
      </c>
      <c r="J135" s="1178" t="s">
        <v>7793</v>
      </c>
      <c r="K135" s="314">
        <v>42640</v>
      </c>
      <c r="L135" s="1133" t="s">
        <v>52</v>
      </c>
      <c r="M135" s="88" t="s">
        <v>8852</v>
      </c>
      <c r="N135" s="88" t="s">
        <v>114</v>
      </c>
      <c r="O135" s="409" t="s">
        <v>59</v>
      </c>
      <c r="P135" s="1169">
        <v>42694</v>
      </c>
      <c r="Q135" s="1169">
        <v>42696</v>
      </c>
      <c r="R135" s="409" t="s">
        <v>47</v>
      </c>
      <c r="S135" s="1160" t="s">
        <v>692</v>
      </c>
      <c r="T135" s="244"/>
      <c r="U135" s="1158"/>
      <c r="V135" s="97"/>
      <c r="X135" s="186"/>
      <c r="Y135" s="186"/>
      <c r="Z135" s="186"/>
      <c r="AA135" s="186"/>
      <c r="AB135" s="186"/>
      <c r="AC135" s="186"/>
    </row>
    <row r="136" s="10" customFormat="1" ht="30.75" customHeight="1" spans="1:29">
      <c r="A136" s="1162">
        <v>135</v>
      </c>
      <c r="B136" s="1123"/>
      <c r="C136" s="1163" t="s">
        <v>8754</v>
      </c>
      <c r="D136" s="48" t="s">
        <v>480</v>
      </c>
      <c r="E136" s="1162">
        <v>184900</v>
      </c>
      <c r="F136" s="151" t="s">
        <v>8853</v>
      </c>
      <c r="G136" s="44">
        <v>42691</v>
      </c>
      <c r="H136" s="44">
        <v>42701</v>
      </c>
      <c r="I136" s="1172" t="s">
        <v>7674</v>
      </c>
      <c r="J136" s="1172" t="s">
        <v>7674</v>
      </c>
      <c r="K136" s="314">
        <v>42700</v>
      </c>
      <c r="L136" s="161"/>
      <c r="M136" s="972" t="s">
        <v>8854</v>
      </c>
      <c r="N136" s="972" t="s">
        <v>45</v>
      </c>
      <c r="O136" s="972" t="s">
        <v>89</v>
      </c>
      <c r="P136" s="1168">
        <v>42709</v>
      </c>
      <c r="Q136" s="1168">
        <v>42709</v>
      </c>
      <c r="R136" s="972" t="s">
        <v>47</v>
      </c>
      <c r="S136" s="1193" t="s">
        <v>701</v>
      </c>
      <c r="T136" s="175"/>
      <c r="U136" s="1158"/>
      <c r="V136" s="97"/>
      <c r="X136" s="186"/>
      <c r="Y136" s="186"/>
      <c r="Z136" s="186"/>
      <c r="AA136" s="186"/>
      <c r="AB136" s="186"/>
      <c r="AC136" s="186"/>
    </row>
    <row r="137" s="10" customFormat="1" ht="30.75" customHeight="1" spans="1:29">
      <c r="A137" s="1162">
        <v>136</v>
      </c>
      <c r="B137" s="1123" t="s">
        <v>8810</v>
      </c>
      <c r="C137" s="1163" t="s">
        <v>8796</v>
      </c>
      <c r="D137" s="52" t="s">
        <v>480</v>
      </c>
      <c r="E137" s="1162">
        <v>227900</v>
      </c>
      <c r="F137" s="152" t="s">
        <v>8855</v>
      </c>
      <c r="G137" s="47">
        <v>42635</v>
      </c>
      <c r="H137" s="47">
        <v>42637</v>
      </c>
      <c r="I137" s="1178" t="s">
        <v>7674</v>
      </c>
      <c r="J137" s="1178" t="s">
        <v>7674</v>
      </c>
      <c r="K137" s="314">
        <v>42640</v>
      </c>
      <c r="L137" s="1133"/>
      <c r="M137" s="88" t="s">
        <v>8856</v>
      </c>
      <c r="N137" s="88" t="s">
        <v>730</v>
      </c>
      <c r="O137" s="409" t="s">
        <v>59</v>
      </c>
      <c r="P137" s="1169">
        <v>42707</v>
      </c>
      <c r="Q137" s="1169">
        <v>42707</v>
      </c>
      <c r="R137" s="409" t="s">
        <v>47</v>
      </c>
      <c r="S137" s="1160" t="s">
        <v>2293</v>
      </c>
      <c r="T137" s="175"/>
      <c r="U137" s="1158"/>
      <c r="V137" s="97"/>
      <c r="X137" s="186"/>
      <c r="Y137" s="186"/>
      <c r="Z137" s="186"/>
      <c r="AA137" s="186"/>
      <c r="AB137" s="186"/>
      <c r="AC137" s="186"/>
    </row>
    <row r="138" s="10" customFormat="1" ht="30.75" customHeight="1" spans="1:29">
      <c r="A138" s="1162">
        <v>137</v>
      </c>
      <c r="B138" s="1123"/>
      <c r="C138" s="1163" t="s">
        <v>8754</v>
      </c>
      <c r="D138" s="52" t="s">
        <v>480</v>
      </c>
      <c r="E138" s="1162">
        <v>184900</v>
      </c>
      <c r="F138" s="382" t="s">
        <v>8857</v>
      </c>
      <c r="G138" s="47">
        <v>42563</v>
      </c>
      <c r="H138" s="47">
        <v>42565</v>
      </c>
      <c r="I138" s="1178" t="s">
        <v>7674</v>
      </c>
      <c r="J138" s="1178" t="s">
        <v>7674</v>
      </c>
      <c r="K138" s="360">
        <v>42579</v>
      </c>
      <c r="L138" s="1133" t="s">
        <v>52</v>
      </c>
      <c r="M138" s="88" t="s">
        <v>8858</v>
      </c>
      <c r="N138" s="97" t="s">
        <v>698</v>
      </c>
      <c r="O138" s="97" t="s">
        <v>84</v>
      </c>
      <c r="P138" s="158">
        <v>42702</v>
      </c>
      <c r="Q138" s="158">
        <v>42703</v>
      </c>
      <c r="R138" s="97" t="s">
        <v>47</v>
      </c>
      <c r="S138" s="715" t="s">
        <v>2293</v>
      </c>
      <c r="T138" s="244"/>
      <c r="U138" s="1158"/>
      <c r="V138" s="97"/>
      <c r="X138" s="186"/>
      <c r="Y138" s="186"/>
      <c r="Z138" s="186"/>
      <c r="AA138" s="186"/>
      <c r="AB138" s="186"/>
      <c r="AC138" s="186"/>
    </row>
    <row r="139" s="10" customFormat="1" ht="30.75" customHeight="1" spans="1:29">
      <c r="A139" s="1162">
        <v>138</v>
      </c>
      <c r="B139" s="1123" t="s">
        <v>8799</v>
      </c>
      <c r="C139" s="1163" t="s">
        <v>8859</v>
      </c>
      <c r="D139" s="52" t="s">
        <v>608</v>
      </c>
      <c r="E139" s="1162">
        <v>209200</v>
      </c>
      <c r="F139" s="382" t="s">
        <v>8860</v>
      </c>
      <c r="G139" s="47">
        <v>42599</v>
      </c>
      <c r="H139" s="47">
        <v>42604</v>
      </c>
      <c r="I139" s="52">
        <f ca="1" t="shared" ref="I139:I199" si="1">TODAY()-H139</f>
        <v>1300</v>
      </c>
      <c r="J139" s="1178" t="s">
        <v>7674</v>
      </c>
      <c r="K139" s="360">
        <v>42671</v>
      </c>
      <c r="L139" s="1133" t="s">
        <v>52</v>
      </c>
      <c r="M139" s="88" t="s">
        <v>8861</v>
      </c>
      <c r="N139" s="88" t="s">
        <v>657</v>
      </c>
      <c r="O139" s="409" t="s">
        <v>84</v>
      </c>
      <c r="P139" s="1169">
        <v>42715</v>
      </c>
      <c r="Q139" s="1169">
        <v>42715</v>
      </c>
      <c r="R139" s="409" t="s">
        <v>106</v>
      </c>
      <c r="S139" s="1160" t="s">
        <v>709</v>
      </c>
      <c r="T139" s="244"/>
      <c r="U139" s="1158"/>
      <c r="V139" s="97"/>
      <c r="X139" s="186"/>
      <c r="Y139" s="186"/>
      <c r="Z139" s="186"/>
      <c r="AA139" s="186"/>
      <c r="AB139" s="186"/>
      <c r="AC139" s="186"/>
    </row>
    <row r="140" s="10" customFormat="1" ht="30.75" customHeight="1" spans="1:29">
      <c r="A140" s="1162">
        <v>139</v>
      </c>
      <c r="B140" s="1123" t="s">
        <v>8810</v>
      </c>
      <c r="C140" s="1163" t="s">
        <v>8796</v>
      </c>
      <c r="D140" s="52" t="s">
        <v>7406</v>
      </c>
      <c r="E140" s="1162">
        <v>227900</v>
      </c>
      <c r="F140" s="382" t="s">
        <v>8862</v>
      </c>
      <c r="G140" s="47">
        <v>42598</v>
      </c>
      <c r="H140" s="47">
        <v>42601</v>
      </c>
      <c r="I140" s="52">
        <f ca="1" t="shared" si="1"/>
        <v>1303</v>
      </c>
      <c r="J140" s="1178" t="s">
        <v>7674</v>
      </c>
      <c r="K140" s="360">
        <v>42671</v>
      </c>
      <c r="L140" s="1133" t="s">
        <v>52</v>
      </c>
      <c r="M140" s="88" t="s">
        <v>8863</v>
      </c>
      <c r="N140" s="88" t="s">
        <v>698</v>
      </c>
      <c r="O140" s="88" t="s">
        <v>84</v>
      </c>
      <c r="P140" s="174">
        <v>42707</v>
      </c>
      <c r="Q140" s="174">
        <v>42707</v>
      </c>
      <c r="R140" s="88" t="s">
        <v>47</v>
      </c>
      <c r="S140" s="1160" t="s">
        <v>1395</v>
      </c>
      <c r="T140" s="175"/>
      <c r="U140" s="1158"/>
      <c r="V140" s="97"/>
      <c r="X140" s="186"/>
      <c r="Y140" s="186"/>
      <c r="Z140" s="186"/>
      <c r="AA140" s="186"/>
      <c r="AB140" s="186"/>
      <c r="AC140" s="186"/>
    </row>
    <row r="141" s="10" customFormat="1" ht="30.75" customHeight="1" spans="1:29">
      <c r="A141" s="1162">
        <v>140</v>
      </c>
      <c r="B141" s="1123"/>
      <c r="C141" s="1163" t="s">
        <v>8754</v>
      </c>
      <c r="D141" s="52" t="s">
        <v>480</v>
      </c>
      <c r="E141" s="1162">
        <v>184900</v>
      </c>
      <c r="F141" s="382" t="s">
        <v>8864</v>
      </c>
      <c r="G141" s="47">
        <v>42678</v>
      </c>
      <c r="H141" s="47">
        <v>42681</v>
      </c>
      <c r="I141" s="52">
        <f ca="1" t="shared" si="1"/>
        <v>1223</v>
      </c>
      <c r="J141" s="1178" t="s">
        <v>7674</v>
      </c>
      <c r="K141" s="314">
        <v>42700</v>
      </c>
      <c r="L141" s="1133" t="s">
        <v>52</v>
      </c>
      <c r="M141" s="409" t="s">
        <v>8865</v>
      </c>
      <c r="N141" s="409" t="s">
        <v>736</v>
      </c>
      <c r="O141" s="409" t="s">
        <v>89</v>
      </c>
      <c r="P141" s="1169">
        <v>42707</v>
      </c>
      <c r="Q141" s="1169">
        <v>42707</v>
      </c>
      <c r="R141" s="409" t="s">
        <v>47</v>
      </c>
      <c r="S141" s="1160" t="s">
        <v>712</v>
      </c>
      <c r="T141" s="244"/>
      <c r="U141" s="1158"/>
      <c r="V141" s="97"/>
      <c r="X141" s="186"/>
      <c r="Y141" s="186"/>
      <c r="Z141" s="186"/>
      <c r="AA141" s="186"/>
      <c r="AB141" s="186"/>
      <c r="AC141" s="186"/>
    </row>
    <row r="142" s="10" customFormat="1" ht="30.75" customHeight="1" spans="1:29">
      <c r="A142" s="1162">
        <v>141</v>
      </c>
      <c r="B142" s="1123"/>
      <c r="C142" s="1163" t="s">
        <v>8754</v>
      </c>
      <c r="D142" s="52" t="s">
        <v>480</v>
      </c>
      <c r="E142" s="1162">
        <v>184900</v>
      </c>
      <c r="F142" s="152" t="s">
        <v>8866</v>
      </c>
      <c r="G142" s="47">
        <v>42635</v>
      </c>
      <c r="H142" s="47">
        <v>42637</v>
      </c>
      <c r="I142" s="52">
        <f ca="1" t="shared" si="1"/>
        <v>1267</v>
      </c>
      <c r="J142" s="1178" t="s">
        <v>7674</v>
      </c>
      <c r="K142" s="314">
        <v>42640</v>
      </c>
      <c r="L142" s="1133"/>
      <c r="M142" s="972" t="s">
        <v>2366</v>
      </c>
      <c r="N142" s="88" t="s">
        <v>1026</v>
      </c>
      <c r="O142" s="409" t="s">
        <v>641</v>
      </c>
      <c r="P142" s="1169">
        <v>42723</v>
      </c>
      <c r="Q142" s="1169">
        <v>42723</v>
      </c>
      <c r="R142" s="409" t="s">
        <v>47</v>
      </c>
      <c r="S142" s="1160" t="s">
        <v>731</v>
      </c>
      <c r="T142" s="244"/>
      <c r="U142" s="1158"/>
      <c r="V142" s="97"/>
      <c r="X142" s="186"/>
      <c r="Y142" s="186"/>
      <c r="Z142" s="186"/>
      <c r="AA142" s="186"/>
      <c r="AB142" s="186"/>
      <c r="AC142" s="186"/>
    </row>
    <row r="143" s="10" customFormat="1" ht="30.75" customHeight="1" spans="1:29">
      <c r="A143" s="1162">
        <v>142</v>
      </c>
      <c r="B143" s="1123"/>
      <c r="C143" s="1163" t="s">
        <v>8859</v>
      </c>
      <c r="D143" s="52" t="s">
        <v>7417</v>
      </c>
      <c r="E143" s="1162">
        <v>209200</v>
      </c>
      <c r="F143" s="152" t="s">
        <v>8867</v>
      </c>
      <c r="G143" s="47">
        <v>42704</v>
      </c>
      <c r="H143" s="47">
        <v>42708</v>
      </c>
      <c r="I143" s="52">
        <f ca="1" t="shared" si="1"/>
        <v>1196</v>
      </c>
      <c r="J143" s="1178" t="s">
        <v>7674</v>
      </c>
      <c r="K143" s="314">
        <v>42746</v>
      </c>
      <c r="L143" s="1133" t="s">
        <v>52</v>
      </c>
      <c r="M143" s="340" t="s">
        <v>8868</v>
      </c>
      <c r="N143" s="340" t="s">
        <v>662</v>
      </c>
      <c r="O143" s="340" t="s">
        <v>59</v>
      </c>
      <c r="P143" s="1169">
        <v>42727</v>
      </c>
      <c r="Q143" s="1169">
        <v>42727</v>
      </c>
      <c r="R143" s="409" t="s">
        <v>47</v>
      </c>
      <c r="S143" s="1160" t="s">
        <v>1412</v>
      </c>
      <c r="T143" s="244"/>
      <c r="U143" s="1158"/>
      <c r="V143" s="97"/>
      <c r="X143" s="186"/>
      <c r="Y143" s="186"/>
      <c r="Z143" s="186"/>
      <c r="AA143" s="186"/>
      <c r="AB143" s="186"/>
      <c r="AC143" s="186"/>
    </row>
    <row r="144" s="10" customFormat="1" ht="30.75" customHeight="1" spans="1:29">
      <c r="A144" s="1162">
        <v>143</v>
      </c>
      <c r="B144" s="1123" t="s">
        <v>8810</v>
      </c>
      <c r="C144" s="1163" t="s">
        <v>8796</v>
      </c>
      <c r="D144" s="52" t="s">
        <v>480</v>
      </c>
      <c r="E144" s="1162">
        <v>227900</v>
      </c>
      <c r="F144" s="152" t="s">
        <v>8869</v>
      </c>
      <c r="G144" s="47">
        <v>42635</v>
      </c>
      <c r="H144" s="47">
        <v>42637</v>
      </c>
      <c r="I144" s="52">
        <f ca="1" t="shared" si="1"/>
        <v>1267</v>
      </c>
      <c r="J144" s="1178" t="s">
        <v>7674</v>
      </c>
      <c r="K144" s="360">
        <v>42671</v>
      </c>
      <c r="L144" s="1133" t="s">
        <v>52</v>
      </c>
      <c r="M144" s="88" t="s">
        <v>8870</v>
      </c>
      <c r="N144" s="88" t="s">
        <v>225</v>
      </c>
      <c r="O144" s="409" t="s">
        <v>89</v>
      </c>
      <c r="P144" s="1169">
        <v>42729</v>
      </c>
      <c r="Q144" s="1169">
        <v>42729</v>
      </c>
      <c r="R144" s="409" t="s">
        <v>47</v>
      </c>
      <c r="S144" s="1160" t="s">
        <v>752</v>
      </c>
      <c r="T144" s="175"/>
      <c r="U144" s="1158"/>
      <c r="V144" s="97"/>
      <c r="X144" s="186"/>
      <c r="Y144" s="186"/>
      <c r="Z144" s="186"/>
      <c r="AA144" s="186"/>
      <c r="AB144" s="186"/>
      <c r="AC144" s="186"/>
    </row>
    <row r="145" s="10" customFormat="1" ht="30.75" customHeight="1" spans="1:29">
      <c r="A145" s="1162">
        <v>144</v>
      </c>
      <c r="B145" s="1123" t="s">
        <v>8799</v>
      </c>
      <c r="C145" s="1163" t="s">
        <v>8859</v>
      </c>
      <c r="D145" s="52" t="s">
        <v>7417</v>
      </c>
      <c r="E145" s="1162">
        <v>209200</v>
      </c>
      <c r="F145" s="152" t="s">
        <v>8871</v>
      </c>
      <c r="G145" s="47">
        <v>42691</v>
      </c>
      <c r="H145" s="47">
        <v>42696</v>
      </c>
      <c r="I145" s="52">
        <f ca="1" t="shared" si="1"/>
        <v>1208</v>
      </c>
      <c r="J145" s="1178" t="s">
        <v>7674</v>
      </c>
      <c r="K145" s="314">
        <v>42700</v>
      </c>
      <c r="L145" s="1133"/>
      <c r="M145" s="88" t="s">
        <v>8872</v>
      </c>
      <c r="N145" s="88" t="s">
        <v>114</v>
      </c>
      <c r="O145" s="409" t="s">
        <v>59</v>
      </c>
      <c r="P145" s="1169">
        <v>42700</v>
      </c>
      <c r="Q145" s="1169">
        <v>42735</v>
      </c>
      <c r="R145" s="409" t="s">
        <v>47</v>
      </c>
      <c r="S145" s="1160" t="s">
        <v>756</v>
      </c>
      <c r="T145" s="244"/>
      <c r="U145" s="1158"/>
      <c r="V145" s="97"/>
      <c r="X145" s="186"/>
      <c r="Y145" s="186"/>
      <c r="Z145" s="186"/>
      <c r="AA145" s="186"/>
      <c r="AB145" s="186"/>
      <c r="AC145" s="186"/>
    </row>
    <row r="146" s="10" customFormat="1" ht="30.75" customHeight="1" spans="1:29">
      <c r="A146" s="1162">
        <v>145</v>
      </c>
      <c r="B146" s="1123"/>
      <c r="C146" s="1163" t="s">
        <v>8859</v>
      </c>
      <c r="D146" s="52" t="s">
        <v>480</v>
      </c>
      <c r="E146" s="1162">
        <v>209200</v>
      </c>
      <c r="F146" s="152" t="s">
        <v>8873</v>
      </c>
      <c r="G146" s="47">
        <v>42704</v>
      </c>
      <c r="H146" s="47">
        <v>42708</v>
      </c>
      <c r="I146" s="52">
        <f ca="1" t="shared" si="1"/>
        <v>1196</v>
      </c>
      <c r="J146" s="1178" t="s">
        <v>7674</v>
      </c>
      <c r="K146" s="314">
        <v>42746</v>
      </c>
      <c r="L146" s="161" t="s">
        <v>52</v>
      </c>
      <c r="M146" s="88" t="s">
        <v>8874</v>
      </c>
      <c r="N146" s="88" t="s">
        <v>657</v>
      </c>
      <c r="O146" s="409" t="s">
        <v>84</v>
      </c>
      <c r="P146" s="1169">
        <v>42738</v>
      </c>
      <c r="Q146" s="1169">
        <v>42738</v>
      </c>
      <c r="R146" s="409" t="s">
        <v>47</v>
      </c>
      <c r="S146" s="1193" t="s">
        <v>771</v>
      </c>
      <c r="T146" s="175"/>
      <c r="U146" s="1158"/>
      <c r="V146" s="97"/>
      <c r="X146" s="186"/>
      <c r="Y146" s="186"/>
      <c r="Z146" s="186"/>
      <c r="AA146" s="186"/>
      <c r="AB146" s="186"/>
      <c r="AC146" s="186"/>
    </row>
    <row r="147" s="10" customFormat="1" ht="30.75" customHeight="1" spans="1:29">
      <c r="A147" s="1162">
        <v>146</v>
      </c>
      <c r="B147" s="1123"/>
      <c r="C147" s="1163" t="s">
        <v>8859</v>
      </c>
      <c r="D147" s="52" t="s">
        <v>480</v>
      </c>
      <c r="E147" s="322">
        <v>209200</v>
      </c>
      <c r="F147" s="152" t="s">
        <v>8875</v>
      </c>
      <c r="G147" s="47">
        <v>42704</v>
      </c>
      <c r="H147" s="47">
        <v>42708</v>
      </c>
      <c r="I147" s="52">
        <f ca="1" t="shared" si="1"/>
        <v>1196</v>
      </c>
      <c r="J147" s="1178" t="s">
        <v>7674</v>
      </c>
      <c r="K147" s="360">
        <v>42749</v>
      </c>
      <c r="L147" s="161" t="s">
        <v>52</v>
      </c>
      <c r="M147" s="97" t="s">
        <v>8876</v>
      </c>
      <c r="N147" s="97" t="s">
        <v>916</v>
      </c>
      <c r="O147" s="972" t="s">
        <v>632</v>
      </c>
      <c r="P147" s="1168">
        <v>42736</v>
      </c>
      <c r="Q147" s="1168">
        <v>42736</v>
      </c>
      <c r="R147" s="972" t="s">
        <v>106</v>
      </c>
      <c r="S147" s="1193" t="s">
        <v>6393</v>
      </c>
      <c r="T147" s="175"/>
      <c r="U147" s="1158"/>
      <c r="V147" s="97"/>
      <c r="X147" s="186"/>
      <c r="Y147" s="186"/>
      <c r="Z147" s="186"/>
      <c r="AA147" s="186"/>
      <c r="AB147" s="186"/>
      <c r="AC147" s="186"/>
    </row>
    <row r="148" s="10" customFormat="1" ht="30.75" customHeight="1" spans="1:29">
      <c r="A148" s="1162">
        <v>147</v>
      </c>
      <c r="B148" s="1123"/>
      <c r="C148" s="1163" t="s">
        <v>8754</v>
      </c>
      <c r="D148" s="48" t="s">
        <v>480</v>
      </c>
      <c r="E148" s="35">
        <v>184900</v>
      </c>
      <c r="F148" s="151" t="s">
        <v>8877</v>
      </c>
      <c r="G148" s="44">
        <v>42691</v>
      </c>
      <c r="H148" s="44">
        <v>42701</v>
      </c>
      <c r="I148" s="48">
        <f ca="1" t="shared" si="1"/>
        <v>1203</v>
      </c>
      <c r="J148" s="1172" t="s">
        <v>7674</v>
      </c>
      <c r="K148" s="360">
        <v>42749</v>
      </c>
      <c r="L148" s="161"/>
      <c r="M148" s="97" t="s">
        <v>8878</v>
      </c>
      <c r="N148" s="97" t="s">
        <v>1156</v>
      </c>
      <c r="O148" s="972" t="s">
        <v>744</v>
      </c>
      <c r="P148" s="1168">
        <v>42740</v>
      </c>
      <c r="Q148" s="1168">
        <v>42742</v>
      </c>
      <c r="R148" s="972" t="s">
        <v>47</v>
      </c>
      <c r="S148" s="1193" t="s">
        <v>779</v>
      </c>
      <c r="T148" s="175"/>
      <c r="U148" s="1158"/>
      <c r="V148" s="97"/>
      <c r="X148" s="186"/>
      <c r="Y148" s="186"/>
      <c r="Z148" s="186"/>
      <c r="AA148" s="186"/>
      <c r="AB148" s="186"/>
      <c r="AC148" s="186"/>
    </row>
    <row r="149" s="10" customFormat="1" ht="30.75" customHeight="1" spans="1:29">
      <c r="A149" s="1162">
        <v>148</v>
      </c>
      <c r="B149" s="1123"/>
      <c r="C149" s="1163" t="s">
        <v>8859</v>
      </c>
      <c r="D149" s="52" t="s">
        <v>480</v>
      </c>
      <c r="E149" s="322">
        <v>209200</v>
      </c>
      <c r="F149" s="152" t="s">
        <v>8879</v>
      </c>
      <c r="G149" s="47">
        <v>42670</v>
      </c>
      <c r="H149" s="47">
        <v>42676</v>
      </c>
      <c r="I149" s="52">
        <f ca="1" t="shared" si="1"/>
        <v>1228</v>
      </c>
      <c r="J149" s="1178" t="s">
        <v>7674</v>
      </c>
      <c r="K149" s="360">
        <v>42700</v>
      </c>
      <c r="L149" s="1133" t="s">
        <v>52</v>
      </c>
      <c r="M149" s="715" t="s">
        <v>8880</v>
      </c>
      <c r="N149" s="97" t="s">
        <v>662</v>
      </c>
      <c r="O149" s="97" t="s">
        <v>59</v>
      </c>
      <c r="P149" s="1203">
        <v>42752</v>
      </c>
      <c r="Q149" s="1203">
        <v>42752</v>
      </c>
      <c r="R149" s="97" t="s">
        <v>106</v>
      </c>
      <c r="S149" s="1160" t="s">
        <v>796</v>
      </c>
      <c r="T149" s="244"/>
      <c r="U149" s="1158"/>
      <c r="V149" s="97"/>
      <c r="X149" s="186"/>
      <c r="Y149" s="186"/>
      <c r="Z149" s="186"/>
      <c r="AA149" s="186"/>
      <c r="AB149" s="186"/>
      <c r="AC149" s="186"/>
    </row>
    <row r="150" s="10" customFormat="1" ht="30.75" customHeight="1" spans="1:29">
      <c r="A150" s="1162">
        <v>149</v>
      </c>
      <c r="B150" s="1123" t="s">
        <v>8799</v>
      </c>
      <c r="C150" s="1163" t="s">
        <v>8859</v>
      </c>
      <c r="D150" s="52" t="s">
        <v>608</v>
      </c>
      <c r="E150" s="322">
        <v>209200</v>
      </c>
      <c r="F150" s="382" t="s">
        <v>8881</v>
      </c>
      <c r="G150" s="47">
        <v>42635</v>
      </c>
      <c r="H150" s="47">
        <v>42637</v>
      </c>
      <c r="I150" s="52">
        <f ca="1" t="shared" si="1"/>
        <v>1267</v>
      </c>
      <c r="J150" s="1178" t="s">
        <v>7674</v>
      </c>
      <c r="K150" s="360">
        <v>42786</v>
      </c>
      <c r="L150" s="1133" t="s">
        <v>52</v>
      </c>
      <c r="M150" s="88" t="s">
        <v>8882</v>
      </c>
      <c r="N150" s="88" t="s">
        <v>1026</v>
      </c>
      <c r="O150" s="409" t="s">
        <v>641</v>
      </c>
      <c r="P150" s="1203">
        <v>42751</v>
      </c>
      <c r="Q150" s="1203">
        <v>42751</v>
      </c>
      <c r="R150" s="409" t="s">
        <v>47</v>
      </c>
      <c r="S150" s="1160" t="s">
        <v>1516</v>
      </c>
      <c r="T150" s="244"/>
      <c r="U150" s="1158"/>
      <c r="V150" s="97"/>
      <c r="X150" s="186"/>
      <c r="Y150" s="186"/>
      <c r="Z150" s="186"/>
      <c r="AA150" s="186"/>
      <c r="AB150" s="186"/>
      <c r="AC150" s="186"/>
    </row>
    <row r="151" s="10" customFormat="1" ht="30.75" customHeight="1" spans="1:29">
      <c r="A151" s="1162">
        <v>150</v>
      </c>
      <c r="B151" s="153"/>
      <c r="C151" s="311" t="s">
        <v>8859</v>
      </c>
      <c r="D151" s="52" t="s">
        <v>480</v>
      </c>
      <c r="E151" s="43">
        <v>209200</v>
      </c>
      <c r="F151" s="1027" t="s">
        <v>8883</v>
      </c>
      <c r="G151" s="47">
        <v>42704</v>
      </c>
      <c r="H151" s="47">
        <v>42708</v>
      </c>
      <c r="I151" s="52">
        <f ca="1" t="shared" si="1"/>
        <v>1196</v>
      </c>
      <c r="J151" s="694" t="s">
        <v>7674</v>
      </c>
      <c r="K151" s="360">
        <v>42791</v>
      </c>
      <c r="L151" s="292" t="s">
        <v>52</v>
      </c>
      <c r="M151" s="48" t="s">
        <v>8884</v>
      </c>
      <c r="N151" s="48" t="s">
        <v>695</v>
      </c>
      <c r="O151" s="371" t="s">
        <v>84</v>
      </c>
      <c r="P151" s="1204">
        <v>42775</v>
      </c>
      <c r="Q151" s="1204">
        <v>42776</v>
      </c>
      <c r="R151" s="371" t="s">
        <v>106</v>
      </c>
      <c r="S151" s="1210" t="s">
        <v>809</v>
      </c>
      <c r="T151" s="70"/>
      <c r="U151" s="305"/>
      <c r="V151" s="97"/>
      <c r="X151" s="186"/>
      <c r="Y151" s="186"/>
      <c r="Z151" s="186"/>
      <c r="AA151" s="186"/>
      <c r="AB151" s="186"/>
      <c r="AC151" s="186"/>
    </row>
    <row r="152" s="10" customFormat="1" ht="30.75" customHeight="1" spans="1:29">
      <c r="A152" s="1162">
        <v>151</v>
      </c>
      <c r="B152" s="153"/>
      <c r="C152" s="311" t="s">
        <v>8754</v>
      </c>
      <c r="D152" s="52" t="s">
        <v>480</v>
      </c>
      <c r="E152" s="43">
        <v>184900</v>
      </c>
      <c r="F152" s="407" t="s">
        <v>8885</v>
      </c>
      <c r="G152" s="47">
        <v>42741</v>
      </c>
      <c r="H152" s="47">
        <v>42746</v>
      </c>
      <c r="I152" s="52">
        <f ca="1" t="shared" si="1"/>
        <v>1158</v>
      </c>
      <c r="J152" s="694" t="s">
        <v>7674</v>
      </c>
      <c r="K152" s="360">
        <v>42791</v>
      </c>
      <c r="L152" s="292"/>
      <c r="M152" s="48" t="s">
        <v>8886</v>
      </c>
      <c r="N152" s="371" t="s">
        <v>695</v>
      </c>
      <c r="O152" s="371" t="s">
        <v>84</v>
      </c>
      <c r="P152" s="1204">
        <v>42778</v>
      </c>
      <c r="Q152" s="1204">
        <v>42779</v>
      </c>
      <c r="R152" s="371" t="s">
        <v>47</v>
      </c>
      <c r="S152" s="1210" t="s">
        <v>6404</v>
      </c>
      <c r="T152" s="70"/>
      <c r="U152" s="305"/>
      <c r="V152" s="97"/>
      <c r="X152" s="186"/>
      <c r="Y152" s="186"/>
      <c r="Z152" s="186"/>
      <c r="AA152" s="186"/>
      <c r="AB152" s="186"/>
      <c r="AC152" s="186"/>
    </row>
    <row r="153" s="10" customFormat="1" ht="30.75" customHeight="1" spans="1:29">
      <c r="A153" s="1162">
        <v>152</v>
      </c>
      <c r="B153" s="153" t="s">
        <v>8799</v>
      </c>
      <c r="C153" s="311" t="s">
        <v>8859</v>
      </c>
      <c r="D153" s="52" t="s">
        <v>608</v>
      </c>
      <c r="E153" s="43">
        <v>209200</v>
      </c>
      <c r="F153" s="1027" t="s">
        <v>8887</v>
      </c>
      <c r="G153" s="47">
        <v>42704</v>
      </c>
      <c r="H153" s="47">
        <v>42708</v>
      </c>
      <c r="I153" s="52">
        <f ca="1" t="shared" si="1"/>
        <v>1196</v>
      </c>
      <c r="J153" s="694" t="s">
        <v>7674</v>
      </c>
      <c r="K153" s="338">
        <v>42813</v>
      </c>
      <c r="L153" s="292" t="s">
        <v>52</v>
      </c>
      <c r="M153" s="52" t="s">
        <v>8888</v>
      </c>
      <c r="N153" s="52" t="s">
        <v>114</v>
      </c>
      <c r="O153" s="370" t="s">
        <v>59</v>
      </c>
      <c r="P153" s="1205">
        <v>42779</v>
      </c>
      <c r="Q153" s="1205">
        <v>42782</v>
      </c>
      <c r="R153" s="370" t="s">
        <v>47</v>
      </c>
      <c r="S153" s="1211" t="s">
        <v>6404</v>
      </c>
      <c r="T153" s="81"/>
      <c r="U153" s="305"/>
      <c r="V153" s="97"/>
      <c r="X153" s="186"/>
      <c r="Y153" s="186"/>
      <c r="Z153" s="186"/>
      <c r="AA153" s="186"/>
      <c r="AB153" s="186"/>
      <c r="AC153" s="186"/>
    </row>
    <row r="154" s="10" customFormat="1" ht="30.75" customHeight="1" spans="1:29">
      <c r="A154" s="1162">
        <v>153</v>
      </c>
      <c r="B154" s="153" t="s">
        <v>8810</v>
      </c>
      <c r="C154" s="311" t="s">
        <v>8796</v>
      </c>
      <c r="D154" s="52" t="s">
        <v>480</v>
      </c>
      <c r="E154" s="52">
        <v>227900</v>
      </c>
      <c r="F154" s="1027" t="s">
        <v>8889</v>
      </c>
      <c r="G154" s="47">
        <v>42635</v>
      </c>
      <c r="H154" s="47">
        <v>42637</v>
      </c>
      <c r="I154" s="52">
        <f ca="1" t="shared" si="1"/>
        <v>1267</v>
      </c>
      <c r="J154" s="694" t="s">
        <v>7674</v>
      </c>
      <c r="K154" s="338">
        <v>42671</v>
      </c>
      <c r="L154" s="292" t="s">
        <v>52</v>
      </c>
      <c r="M154" s="52" t="s">
        <v>8890</v>
      </c>
      <c r="N154" s="52" t="s">
        <v>114</v>
      </c>
      <c r="O154" s="370" t="s">
        <v>59</v>
      </c>
      <c r="P154" s="1205">
        <v>42782</v>
      </c>
      <c r="Q154" s="1205">
        <v>42782</v>
      </c>
      <c r="R154" s="370" t="s">
        <v>47</v>
      </c>
      <c r="S154" s="1211" t="s">
        <v>6409</v>
      </c>
      <c r="T154" s="70"/>
      <c r="U154" s="305"/>
      <c r="V154" s="97"/>
      <c r="X154" s="186"/>
      <c r="Y154" s="186"/>
      <c r="Z154" s="186"/>
      <c r="AA154" s="186"/>
      <c r="AB154" s="186"/>
      <c r="AC154" s="186"/>
    </row>
    <row r="155" s="10" customFormat="1" ht="30.75" customHeight="1" spans="1:25">
      <c r="A155" s="1162">
        <v>154</v>
      </c>
      <c r="B155" s="153" t="s">
        <v>8799</v>
      </c>
      <c r="C155" s="311" t="s">
        <v>8859</v>
      </c>
      <c r="D155" s="52" t="s">
        <v>608</v>
      </c>
      <c r="E155" s="43">
        <v>209200</v>
      </c>
      <c r="F155" s="408" t="s">
        <v>8891</v>
      </c>
      <c r="G155" s="47">
        <v>42662</v>
      </c>
      <c r="H155" s="47">
        <v>42667</v>
      </c>
      <c r="I155" s="52">
        <f ca="1" t="shared" si="1"/>
        <v>1237</v>
      </c>
      <c r="J155" s="694" t="s">
        <v>7674</v>
      </c>
      <c r="K155" s="338">
        <v>42813</v>
      </c>
      <c r="L155" s="292" t="s">
        <v>52</v>
      </c>
      <c r="M155" s="370" t="s">
        <v>8892</v>
      </c>
      <c r="N155" s="370" t="s">
        <v>80</v>
      </c>
      <c r="O155" s="370" t="s">
        <v>89</v>
      </c>
      <c r="P155" s="1205">
        <v>42778</v>
      </c>
      <c r="Q155" s="1205">
        <v>42779</v>
      </c>
      <c r="R155" s="370" t="s">
        <v>47</v>
      </c>
      <c r="S155" s="1211" t="s">
        <v>839</v>
      </c>
      <c r="T155" s="186"/>
      <c r="U155" s="186"/>
      <c r="V155" s="186"/>
      <c r="W155" s="186"/>
      <c r="X155" s="186"/>
      <c r="Y155" s="186"/>
    </row>
    <row r="156" s="10" customFormat="1" ht="30.75" customHeight="1" spans="1:25">
      <c r="A156" s="1162">
        <v>155</v>
      </c>
      <c r="B156" s="153" t="s">
        <v>8799</v>
      </c>
      <c r="C156" s="311" t="s">
        <v>8859</v>
      </c>
      <c r="D156" s="52" t="s">
        <v>480</v>
      </c>
      <c r="E156" s="43">
        <v>209200</v>
      </c>
      <c r="F156" s="408" t="s">
        <v>8893</v>
      </c>
      <c r="G156" s="47">
        <v>42704</v>
      </c>
      <c r="H156" s="47">
        <v>42708</v>
      </c>
      <c r="I156" s="52">
        <f ca="1" t="shared" si="1"/>
        <v>1196</v>
      </c>
      <c r="J156" s="694" t="s">
        <v>7674</v>
      </c>
      <c r="K156" s="338">
        <v>42813</v>
      </c>
      <c r="L156" s="292" t="s">
        <v>52</v>
      </c>
      <c r="M156" s="48" t="s">
        <v>8894</v>
      </c>
      <c r="N156" s="48" t="s">
        <v>657</v>
      </c>
      <c r="O156" s="371" t="s">
        <v>84</v>
      </c>
      <c r="P156" s="1204">
        <v>42791</v>
      </c>
      <c r="Q156" s="1204">
        <v>42791</v>
      </c>
      <c r="R156" s="371" t="s">
        <v>47</v>
      </c>
      <c r="S156" s="1210" t="s">
        <v>855</v>
      </c>
      <c r="T156" s="186"/>
      <c r="U156" s="186"/>
      <c r="V156" s="186"/>
      <c r="W156" s="186"/>
      <c r="X156" s="186"/>
      <c r="Y156" s="186"/>
    </row>
    <row r="157" s="10" customFormat="1" ht="30.75" customHeight="1" spans="1:25">
      <c r="A157" s="1162">
        <v>156</v>
      </c>
      <c r="B157" s="153" t="s">
        <v>8810</v>
      </c>
      <c r="C157" s="311" t="s">
        <v>8796</v>
      </c>
      <c r="D157" s="52" t="s">
        <v>7406</v>
      </c>
      <c r="E157" s="52">
        <v>227900</v>
      </c>
      <c r="F157" s="43" t="s">
        <v>8895</v>
      </c>
      <c r="G157" s="47">
        <v>42774</v>
      </c>
      <c r="H157" s="47">
        <v>42777</v>
      </c>
      <c r="I157" s="52">
        <f ca="1" t="shared" si="1"/>
        <v>1127</v>
      </c>
      <c r="J157" s="694" t="s">
        <v>7674</v>
      </c>
      <c r="K157" s="338">
        <v>42845</v>
      </c>
      <c r="L157" s="292"/>
      <c r="M157" s="52" t="s">
        <v>8896</v>
      </c>
      <c r="N157" s="52" t="s">
        <v>695</v>
      </c>
      <c r="O157" s="370" t="s">
        <v>84</v>
      </c>
      <c r="P157" s="1205">
        <v>42799</v>
      </c>
      <c r="Q157" s="1205">
        <v>42800</v>
      </c>
      <c r="R157" s="370" t="s">
        <v>47</v>
      </c>
      <c r="S157" s="1211" t="s">
        <v>5988</v>
      </c>
      <c r="T157" s="186"/>
      <c r="U157" s="186"/>
      <c r="V157" s="186"/>
      <c r="W157" s="186"/>
      <c r="X157" s="186"/>
      <c r="Y157" s="186"/>
    </row>
    <row r="158" s="10" customFormat="1" ht="30.75" customHeight="1" spans="1:25">
      <c r="A158" s="1162">
        <v>157</v>
      </c>
      <c r="B158" s="153" t="s">
        <v>8897</v>
      </c>
      <c r="C158" s="311" t="s">
        <v>8823</v>
      </c>
      <c r="D158" s="52" t="s">
        <v>7417</v>
      </c>
      <c r="E158" s="52">
        <v>266400</v>
      </c>
      <c r="F158" s="1201" t="s">
        <v>8898</v>
      </c>
      <c r="G158" s="47">
        <v>42424</v>
      </c>
      <c r="H158" s="47">
        <v>42426</v>
      </c>
      <c r="I158" s="1206">
        <f ca="1" t="shared" si="1"/>
        <v>1478</v>
      </c>
      <c r="J158" s="694" t="s">
        <v>6104</v>
      </c>
      <c r="K158" s="338">
        <v>42808</v>
      </c>
      <c r="L158" s="292" t="s">
        <v>52</v>
      </c>
      <c r="M158" s="52" t="s">
        <v>8899</v>
      </c>
      <c r="N158" s="48"/>
      <c r="O158" s="371"/>
      <c r="P158" s="1204"/>
      <c r="Q158" s="1204"/>
      <c r="R158" s="371"/>
      <c r="S158" s="1210" t="s">
        <v>1599</v>
      </c>
      <c r="T158" s="186"/>
      <c r="U158" s="186"/>
      <c r="V158" s="186"/>
      <c r="W158" s="186"/>
      <c r="X158" s="186"/>
      <c r="Y158" s="186"/>
    </row>
    <row r="159" s="10" customFormat="1" ht="30.75" customHeight="1" spans="1:25">
      <c r="A159" s="1162">
        <v>158</v>
      </c>
      <c r="B159" s="153" t="s">
        <v>8799</v>
      </c>
      <c r="C159" s="311" t="s">
        <v>8859</v>
      </c>
      <c r="D159" s="52" t="s">
        <v>608</v>
      </c>
      <c r="E159" s="43">
        <v>209200</v>
      </c>
      <c r="F159" s="408" t="s">
        <v>8900</v>
      </c>
      <c r="G159" s="47">
        <v>42599</v>
      </c>
      <c r="H159" s="47">
        <v>42604</v>
      </c>
      <c r="I159" s="1206">
        <f ca="1" t="shared" si="1"/>
        <v>1300</v>
      </c>
      <c r="J159" s="694" t="s">
        <v>7674</v>
      </c>
      <c r="K159" s="338">
        <v>42640</v>
      </c>
      <c r="L159" s="292" t="s">
        <v>52</v>
      </c>
      <c r="M159" s="715" t="s">
        <v>8901</v>
      </c>
      <c r="N159" s="97" t="s">
        <v>662</v>
      </c>
      <c r="O159" s="97" t="s">
        <v>59</v>
      </c>
      <c r="P159" s="158">
        <v>42812</v>
      </c>
      <c r="Q159" s="158">
        <v>42813</v>
      </c>
      <c r="R159" s="97" t="s">
        <v>47</v>
      </c>
      <c r="S159" s="1211" t="s">
        <v>878</v>
      </c>
      <c r="T159" s="186"/>
      <c r="U159" s="186"/>
      <c r="V159" s="186"/>
      <c r="W159" s="186"/>
      <c r="X159" s="186"/>
      <c r="Y159" s="186"/>
    </row>
    <row r="160" s="10" customFormat="1" ht="28.5" customHeight="1" spans="1:25">
      <c r="A160" s="1162">
        <v>159</v>
      </c>
      <c r="B160" s="153" t="s">
        <v>8902</v>
      </c>
      <c r="C160" s="311" t="s">
        <v>8903</v>
      </c>
      <c r="D160" s="52" t="s">
        <v>8904</v>
      </c>
      <c r="E160" s="43">
        <v>249900</v>
      </c>
      <c r="F160" s="43" t="s">
        <v>8905</v>
      </c>
      <c r="G160" s="47">
        <v>42741</v>
      </c>
      <c r="H160" s="47">
        <v>42746</v>
      </c>
      <c r="I160" s="52">
        <f ca="1" t="shared" si="1"/>
        <v>1158</v>
      </c>
      <c r="J160" s="694" t="s">
        <v>7674</v>
      </c>
      <c r="K160" s="338">
        <v>42825</v>
      </c>
      <c r="L160" s="292"/>
      <c r="M160" s="48" t="s">
        <v>8906</v>
      </c>
      <c r="N160" s="48" t="s">
        <v>70</v>
      </c>
      <c r="O160" s="371" t="s">
        <v>59</v>
      </c>
      <c r="P160" s="1204">
        <v>42820</v>
      </c>
      <c r="Q160" s="1204">
        <v>42820</v>
      </c>
      <c r="R160" s="371" t="s">
        <v>106</v>
      </c>
      <c r="S160" s="1210" t="s">
        <v>878</v>
      </c>
      <c r="T160" s="186"/>
      <c r="U160" s="186"/>
      <c r="V160" s="186"/>
      <c r="W160" s="186"/>
      <c r="X160" s="186"/>
      <c r="Y160" s="186"/>
    </row>
    <row r="161" s="10" customFormat="1" ht="30.75" customHeight="1" spans="1:25">
      <c r="A161" s="1162">
        <v>160</v>
      </c>
      <c r="B161" s="153" t="s">
        <v>8902</v>
      </c>
      <c r="C161" s="311" t="s">
        <v>8903</v>
      </c>
      <c r="D161" s="52" t="s">
        <v>8904</v>
      </c>
      <c r="E161" s="52">
        <v>249900</v>
      </c>
      <c r="F161" s="408" t="s">
        <v>8907</v>
      </c>
      <c r="G161" s="47">
        <v>42509</v>
      </c>
      <c r="H161" s="47">
        <v>42515</v>
      </c>
      <c r="I161" s="1206">
        <f ca="1" t="shared" si="1"/>
        <v>1389</v>
      </c>
      <c r="J161" s="694" t="s">
        <v>7674</v>
      </c>
      <c r="K161" s="338">
        <v>42825</v>
      </c>
      <c r="L161" s="292" t="s">
        <v>52</v>
      </c>
      <c r="M161" s="52" t="s">
        <v>8908</v>
      </c>
      <c r="N161" s="52" t="s">
        <v>225</v>
      </c>
      <c r="O161" s="370" t="s">
        <v>84</v>
      </c>
      <c r="P161" s="1204">
        <v>42805</v>
      </c>
      <c r="Q161" s="1204">
        <v>42805</v>
      </c>
      <c r="R161" s="371" t="s">
        <v>106</v>
      </c>
      <c r="S161" s="1210" t="s">
        <v>1619</v>
      </c>
      <c r="T161" s="186"/>
      <c r="U161" s="186"/>
      <c r="V161" s="186"/>
      <c r="W161" s="186"/>
      <c r="X161" s="186"/>
      <c r="Y161" s="186"/>
    </row>
    <row r="162" s="10" customFormat="1" ht="30.75" customHeight="1" spans="1:25">
      <c r="A162" s="1162">
        <v>161</v>
      </c>
      <c r="B162" s="153" t="s">
        <v>8909</v>
      </c>
      <c r="C162" s="311" t="s">
        <v>8754</v>
      </c>
      <c r="D162" s="52" t="s">
        <v>480</v>
      </c>
      <c r="E162" s="52">
        <v>184900</v>
      </c>
      <c r="F162" s="43" t="s">
        <v>8910</v>
      </c>
      <c r="G162" s="47">
        <v>42785</v>
      </c>
      <c r="H162" s="47">
        <v>42787</v>
      </c>
      <c r="I162" s="52">
        <f ca="1" t="shared" si="1"/>
        <v>1117</v>
      </c>
      <c r="J162" s="694" t="s">
        <v>7674</v>
      </c>
      <c r="K162" s="338">
        <v>42845</v>
      </c>
      <c r="L162" s="292" t="s">
        <v>52</v>
      </c>
      <c r="M162" s="715" t="s">
        <v>8911</v>
      </c>
      <c r="N162" s="97" t="s">
        <v>1156</v>
      </c>
      <c r="O162" s="97" t="s">
        <v>744</v>
      </c>
      <c r="P162" s="158">
        <v>42813</v>
      </c>
      <c r="Q162" s="158">
        <v>42813</v>
      </c>
      <c r="R162" s="97" t="s">
        <v>47</v>
      </c>
      <c r="S162" s="1210" t="s">
        <v>885</v>
      </c>
      <c r="T162" s="186"/>
      <c r="U162" s="186"/>
      <c r="V162" s="186"/>
      <c r="W162" s="186"/>
      <c r="X162" s="186"/>
      <c r="Y162" s="186"/>
    </row>
    <row r="163" s="10" customFormat="1" ht="30.75" customHeight="1" spans="1:25">
      <c r="A163" s="1162">
        <v>162</v>
      </c>
      <c r="B163" s="153" t="s">
        <v>8799</v>
      </c>
      <c r="C163" s="311" t="s">
        <v>8859</v>
      </c>
      <c r="D163" s="52" t="s">
        <v>480</v>
      </c>
      <c r="E163" s="43">
        <v>209200</v>
      </c>
      <c r="F163" s="43" t="s">
        <v>8912</v>
      </c>
      <c r="G163" s="47">
        <v>42808</v>
      </c>
      <c r="H163" s="47">
        <v>42814</v>
      </c>
      <c r="I163" s="52">
        <f ca="1" t="shared" si="1"/>
        <v>1090</v>
      </c>
      <c r="J163" s="698" t="s">
        <v>7674</v>
      </c>
      <c r="K163" s="338">
        <v>42852</v>
      </c>
      <c r="L163" s="292"/>
      <c r="M163" s="371" t="s">
        <v>8913</v>
      </c>
      <c r="N163" s="371" t="s">
        <v>70</v>
      </c>
      <c r="O163" s="371" t="s">
        <v>59</v>
      </c>
      <c r="P163" s="1204">
        <v>42834</v>
      </c>
      <c r="Q163" s="1204">
        <v>42834</v>
      </c>
      <c r="R163" s="371" t="s">
        <v>106</v>
      </c>
      <c r="S163" s="1210" t="s">
        <v>3754</v>
      </c>
      <c r="T163" s="186"/>
      <c r="U163" s="186"/>
      <c r="V163" s="186"/>
      <c r="W163" s="186"/>
      <c r="X163" s="186"/>
      <c r="Y163" s="186"/>
    </row>
    <row r="164" s="10" customFormat="1" ht="30.75" customHeight="1" spans="1:25">
      <c r="A164" s="1162">
        <v>163</v>
      </c>
      <c r="B164" s="153"/>
      <c r="C164" s="311" t="s">
        <v>8859</v>
      </c>
      <c r="D164" s="52" t="s">
        <v>480</v>
      </c>
      <c r="E164" s="43">
        <v>209200</v>
      </c>
      <c r="F164" s="43" t="s">
        <v>8914</v>
      </c>
      <c r="G164" s="47">
        <v>42835</v>
      </c>
      <c r="H164" s="47">
        <v>42837</v>
      </c>
      <c r="I164" s="52">
        <f ca="1" t="shared" si="1"/>
        <v>1067</v>
      </c>
      <c r="J164" s="694" t="s">
        <v>7674</v>
      </c>
      <c r="K164" s="338">
        <v>42852</v>
      </c>
      <c r="L164" s="292"/>
      <c r="M164" s="371" t="s">
        <v>8915</v>
      </c>
      <c r="N164" s="371" t="s">
        <v>695</v>
      </c>
      <c r="O164" s="371" t="s">
        <v>84</v>
      </c>
      <c r="P164" s="1204">
        <v>42841</v>
      </c>
      <c r="Q164" s="1204">
        <v>42841</v>
      </c>
      <c r="R164" s="371" t="s">
        <v>47</v>
      </c>
      <c r="S164" s="1210" t="s">
        <v>1658</v>
      </c>
      <c r="T164" s="186"/>
      <c r="U164" s="186"/>
      <c r="V164" s="186"/>
      <c r="W164" s="186"/>
      <c r="X164" s="186"/>
      <c r="Y164" s="186"/>
    </row>
    <row r="165" s="10" customFormat="1" ht="30.75" customHeight="1" spans="1:25">
      <c r="A165" s="1162">
        <v>164</v>
      </c>
      <c r="B165" s="153" t="s">
        <v>8799</v>
      </c>
      <c r="C165" s="311" t="s">
        <v>8859</v>
      </c>
      <c r="D165" s="43" t="s">
        <v>480</v>
      </c>
      <c r="E165" s="43">
        <v>209200</v>
      </c>
      <c r="F165" s="43" t="s">
        <v>8916</v>
      </c>
      <c r="G165" s="47">
        <v>42846</v>
      </c>
      <c r="H165" s="47">
        <v>42850</v>
      </c>
      <c r="I165" s="52">
        <f ca="1" t="shared" si="1"/>
        <v>1054</v>
      </c>
      <c r="J165" s="694" t="s">
        <v>7674</v>
      </c>
      <c r="K165" s="338">
        <v>42875</v>
      </c>
      <c r="L165" s="292"/>
      <c r="M165" s="370" t="s">
        <v>8917</v>
      </c>
      <c r="N165" s="371" t="s">
        <v>912</v>
      </c>
      <c r="O165" s="371" t="s">
        <v>59</v>
      </c>
      <c r="P165" s="1204">
        <v>42848</v>
      </c>
      <c r="Q165" s="1204">
        <v>42848</v>
      </c>
      <c r="R165" s="371" t="s">
        <v>106</v>
      </c>
      <c r="S165" s="1210" t="s">
        <v>946</v>
      </c>
      <c r="T165" s="186"/>
      <c r="U165" s="186"/>
      <c r="V165" s="186"/>
      <c r="W165" s="186"/>
      <c r="X165" s="186"/>
      <c r="Y165" s="186"/>
    </row>
    <row r="166" s="10" customFormat="1" ht="30.75" customHeight="1" spans="1:25">
      <c r="A166" s="1162">
        <v>165</v>
      </c>
      <c r="B166" s="153" t="s">
        <v>8909</v>
      </c>
      <c r="C166" s="311" t="s">
        <v>8754</v>
      </c>
      <c r="D166" s="52" t="s">
        <v>480</v>
      </c>
      <c r="E166" s="43">
        <v>184900</v>
      </c>
      <c r="F166" s="43" t="s">
        <v>8918</v>
      </c>
      <c r="G166" s="47">
        <v>42808</v>
      </c>
      <c r="H166" s="47">
        <v>42814</v>
      </c>
      <c r="I166" s="52">
        <f ca="1" t="shared" si="1"/>
        <v>1090</v>
      </c>
      <c r="J166" s="698" t="s">
        <v>7674</v>
      </c>
      <c r="K166" s="338">
        <v>42875</v>
      </c>
      <c r="L166" s="292" t="s">
        <v>52</v>
      </c>
      <c r="M166" s="715" t="s">
        <v>8919</v>
      </c>
      <c r="N166" s="97" t="s">
        <v>225</v>
      </c>
      <c r="O166" s="97" t="s">
        <v>84</v>
      </c>
      <c r="P166" s="158">
        <v>42851</v>
      </c>
      <c r="Q166" s="158">
        <v>42851</v>
      </c>
      <c r="R166" s="97" t="s">
        <v>47</v>
      </c>
      <c r="S166" s="1210" t="s">
        <v>970</v>
      </c>
      <c r="T166" s="186"/>
      <c r="U166" s="186"/>
      <c r="V166" s="186"/>
      <c r="W166" s="186"/>
      <c r="X166" s="186"/>
      <c r="Y166" s="186"/>
    </row>
    <row r="167" s="10" customFormat="1" ht="30.75" customHeight="1" spans="1:25">
      <c r="A167" s="1162">
        <v>166</v>
      </c>
      <c r="B167" s="153" t="s">
        <v>8799</v>
      </c>
      <c r="C167" s="311" t="s">
        <v>8859</v>
      </c>
      <c r="D167" s="43" t="s">
        <v>480</v>
      </c>
      <c r="E167" s="43">
        <v>209200</v>
      </c>
      <c r="F167" s="43" t="s">
        <v>8920</v>
      </c>
      <c r="G167" s="47">
        <v>42846</v>
      </c>
      <c r="H167" s="47">
        <v>42850</v>
      </c>
      <c r="I167" s="52">
        <f ca="1" t="shared" si="1"/>
        <v>1054</v>
      </c>
      <c r="J167" s="694" t="s">
        <v>7674</v>
      </c>
      <c r="K167" s="338">
        <v>42902</v>
      </c>
      <c r="L167" s="292"/>
      <c r="M167" s="370" t="s">
        <v>8921</v>
      </c>
      <c r="N167" s="371" t="s">
        <v>912</v>
      </c>
      <c r="O167" s="371" t="s">
        <v>59</v>
      </c>
      <c r="P167" s="1204">
        <v>42860</v>
      </c>
      <c r="Q167" s="1204">
        <v>42860</v>
      </c>
      <c r="R167" s="371" t="s">
        <v>47</v>
      </c>
      <c r="S167" s="1210" t="s">
        <v>6485</v>
      </c>
      <c r="T167" s="186"/>
      <c r="U167" s="186"/>
      <c r="V167" s="186"/>
      <c r="W167" s="186"/>
      <c r="X167" s="186"/>
      <c r="Y167" s="186"/>
    </row>
    <row r="168" s="10" customFormat="1" ht="30.75" customHeight="1" spans="1:25">
      <c r="A168" s="1162">
        <v>167</v>
      </c>
      <c r="B168" s="153" t="s">
        <v>8922</v>
      </c>
      <c r="C168" s="198" t="s">
        <v>8903</v>
      </c>
      <c r="D168" s="52" t="s">
        <v>8904</v>
      </c>
      <c r="E168" s="43">
        <v>249900</v>
      </c>
      <c r="F168" s="43" t="s">
        <v>8923</v>
      </c>
      <c r="G168" s="47">
        <v>42846</v>
      </c>
      <c r="H168" s="47">
        <v>42850</v>
      </c>
      <c r="I168" s="52">
        <f ca="1" t="shared" si="1"/>
        <v>1054</v>
      </c>
      <c r="J168" s="694" t="s">
        <v>7674</v>
      </c>
      <c r="K168" s="338">
        <v>42902</v>
      </c>
      <c r="L168" s="292"/>
      <c r="M168" s="370" t="s">
        <v>8924</v>
      </c>
      <c r="N168" s="371" t="s">
        <v>45</v>
      </c>
      <c r="O168" s="371" t="s">
        <v>89</v>
      </c>
      <c r="P168" s="1204">
        <v>42873</v>
      </c>
      <c r="Q168" s="1204">
        <v>42873</v>
      </c>
      <c r="R168" s="371" t="s">
        <v>47</v>
      </c>
      <c r="S168" s="219" t="s">
        <v>2711</v>
      </c>
      <c r="T168" s="186"/>
      <c r="U168" s="186"/>
      <c r="V168" s="186"/>
      <c r="W168" s="186"/>
      <c r="X168" s="186"/>
      <c r="Y168" s="186"/>
    </row>
    <row r="169" s="13" customFormat="1" ht="23.1" customHeight="1" spans="1:25">
      <c r="A169" s="1162">
        <v>168</v>
      </c>
      <c r="B169" s="153" t="s">
        <v>8799</v>
      </c>
      <c r="C169" s="311" t="s">
        <v>8859</v>
      </c>
      <c r="D169" s="43" t="s">
        <v>7417</v>
      </c>
      <c r="E169" s="43">
        <v>209200</v>
      </c>
      <c r="F169" s="43" t="s">
        <v>8925</v>
      </c>
      <c r="G169" s="47">
        <v>42846</v>
      </c>
      <c r="H169" s="47">
        <v>42850</v>
      </c>
      <c r="I169" s="52">
        <f ca="1" t="shared" si="1"/>
        <v>1054</v>
      </c>
      <c r="J169" s="694" t="s">
        <v>7674</v>
      </c>
      <c r="K169" s="338">
        <v>42911</v>
      </c>
      <c r="L169" s="292"/>
      <c r="M169" s="430" t="s">
        <v>8926</v>
      </c>
      <c r="N169" s="370" t="s">
        <v>70</v>
      </c>
      <c r="O169" s="370" t="s">
        <v>59</v>
      </c>
      <c r="P169" s="1205">
        <v>42848</v>
      </c>
      <c r="Q169" s="1204">
        <v>42848</v>
      </c>
      <c r="R169" s="371" t="s">
        <v>47</v>
      </c>
      <c r="S169" s="432" t="s">
        <v>5223</v>
      </c>
      <c r="T169" s="1212"/>
      <c r="U169" s="1212"/>
      <c r="V169" s="1212"/>
      <c r="W169" s="1212"/>
      <c r="X169" s="1212"/>
      <c r="Y169" s="1212"/>
    </row>
    <row r="170" s="13" customFormat="1" ht="23.1" customHeight="1" spans="1:25">
      <c r="A170" s="1162">
        <v>169</v>
      </c>
      <c r="B170" s="153"/>
      <c r="C170" s="198" t="s">
        <v>8291</v>
      </c>
      <c r="D170" s="52" t="s">
        <v>477</v>
      </c>
      <c r="E170" s="43">
        <v>217200</v>
      </c>
      <c r="F170" s="43" t="s">
        <v>8927</v>
      </c>
      <c r="G170" s="47">
        <v>42867</v>
      </c>
      <c r="H170" s="47">
        <v>42870</v>
      </c>
      <c r="I170" s="52">
        <f ca="1" t="shared" si="1"/>
        <v>1034</v>
      </c>
      <c r="J170" s="694" t="s">
        <v>629</v>
      </c>
      <c r="K170" s="338">
        <v>42911</v>
      </c>
      <c r="L170" s="292"/>
      <c r="M170" s="430" t="s">
        <v>8928</v>
      </c>
      <c r="N170" s="370" t="s">
        <v>70</v>
      </c>
      <c r="O170" s="370" t="s">
        <v>59</v>
      </c>
      <c r="P170" s="1205">
        <v>42886</v>
      </c>
      <c r="Q170" s="1204">
        <v>42888</v>
      </c>
      <c r="R170" s="371" t="s">
        <v>47</v>
      </c>
      <c r="S170" s="1058" t="s">
        <v>6117</v>
      </c>
      <c r="T170" s="1212"/>
      <c r="U170" s="1212"/>
      <c r="V170" s="1212"/>
      <c r="W170" s="1212"/>
      <c r="X170" s="1212"/>
      <c r="Y170" s="1212"/>
    </row>
    <row r="171" s="13" customFormat="1" ht="23.1" customHeight="1" spans="1:25">
      <c r="A171" s="1162">
        <v>170</v>
      </c>
      <c r="B171" s="153" t="s">
        <v>8799</v>
      </c>
      <c r="C171" s="311" t="s">
        <v>8859</v>
      </c>
      <c r="D171" s="48" t="s">
        <v>480</v>
      </c>
      <c r="E171" s="55">
        <v>209200</v>
      </c>
      <c r="F171" s="43" t="s">
        <v>8929</v>
      </c>
      <c r="G171" s="47">
        <v>42691</v>
      </c>
      <c r="H171" s="47">
        <v>42701</v>
      </c>
      <c r="I171" s="52">
        <f ca="1" t="shared" si="1"/>
        <v>1203</v>
      </c>
      <c r="J171" s="694" t="s">
        <v>7674</v>
      </c>
      <c r="K171" s="338">
        <v>42936</v>
      </c>
      <c r="L171" s="292" t="s">
        <v>52</v>
      </c>
      <c r="M171" s="430" t="s">
        <v>8930</v>
      </c>
      <c r="N171" s="370" t="s">
        <v>80</v>
      </c>
      <c r="O171" s="370" t="s">
        <v>84</v>
      </c>
      <c r="P171" s="1205">
        <v>42833</v>
      </c>
      <c r="Q171" s="1204">
        <v>42833</v>
      </c>
      <c r="R171" s="371" t="s">
        <v>106</v>
      </c>
      <c r="S171" s="1213" t="s">
        <v>6117</v>
      </c>
      <c r="T171" s="1212"/>
      <c r="U171" s="1212"/>
      <c r="V171" s="1212"/>
      <c r="W171" s="1212"/>
      <c r="X171" s="1212"/>
      <c r="Y171" s="1212"/>
    </row>
    <row r="172" s="13" customFormat="1" ht="23.1" customHeight="1" spans="1:25">
      <c r="A172" s="1162">
        <v>171</v>
      </c>
      <c r="B172" s="153" t="s">
        <v>8931</v>
      </c>
      <c r="C172" s="198" t="s">
        <v>8291</v>
      </c>
      <c r="D172" s="52" t="s">
        <v>477</v>
      </c>
      <c r="E172" s="43">
        <v>212600</v>
      </c>
      <c r="F172" s="43" t="s">
        <v>8932</v>
      </c>
      <c r="G172" s="47">
        <v>42908</v>
      </c>
      <c r="H172" s="47">
        <v>42913</v>
      </c>
      <c r="I172" s="52">
        <f ca="1" t="shared" si="1"/>
        <v>991</v>
      </c>
      <c r="J172" s="694" t="s">
        <v>629</v>
      </c>
      <c r="K172" s="338">
        <v>42936</v>
      </c>
      <c r="L172" s="292"/>
      <c r="M172" s="327" t="s">
        <v>8933</v>
      </c>
      <c r="N172" s="327" t="s">
        <v>980</v>
      </c>
      <c r="O172" s="327" t="s">
        <v>84</v>
      </c>
      <c r="P172" s="121">
        <v>42889</v>
      </c>
      <c r="Q172" s="171">
        <v>42909</v>
      </c>
      <c r="R172" s="327" t="s">
        <v>106</v>
      </c>
      <c r="S172" s="1214" t="s">
        <v>1074</v>
      </c>
      <c r="T172" s="1212"/>
      <c r="U172" s="1212"/>
      <c r="V172" s="1212"/>
      <c r="W172" s="1212"/>
      <c r="X172" s="1212"/>
      <c r="Y172" s="1212"/>
    </row>
    <row r="173" s="13" customFormat="1" ht="23.1" customHeight="1" spans="1:25">
      <c r="A173" s="1162">
        <v>172</v>
      </c>
      <c r="B173" s="153" t="s">
        <v>8931</v>
      </c>
      <c r="C173" s="198" t="s">
        <v>8291</v>
      </c>
      <c r="D173" s="52" t="s">
        <v>477</v>
      </c>
      <c r="E173" s="43">
        <v>212600</v>
      </c>
      <c r="F173" s="43" t="s">
        <v>8934</v>
      </c>
      <c r="G173" s="47">
        <v>42934</v>
      </c>
      <c r="H173" s="47">
        <v>42945</v>
      </c>
      <c r="I173" s="52">
        <f ca="1" t="shared" si="1"/>
        <v>959</v>
      </c>
      <c r="J173" s="694" t="s">
        <v>629</v>
      </c>
      <c r="K173" s="338">
        <v>42945</v>
      </c>
      <c r="L173" s="292"/>
      <c r="M173" s="277" t="s">
        <v>8935</v>
      </c>
      <c r="N173" s="52" t="s">
        <v>743</v>
      </c>
      <c r="O173" s="52" t="s">
        <v>744</v>
      </c>
      <c r="P173" s="121">
        <v>42943</v>
      </c>
      <c r="Q173" s="121">
        <v>42943</v>
      </c>
      <c r="R173" s="52" t="s">
        <v>106</v>
      </c>
      <c r="S173" s="1057" t="s">
        <v>1150</v>
      </c>
      <c r="T173" s="1212"/>
      <c r="U173" s="1212"/>
      <c r="V173" s="1212"/>
      <c r="W173" s="1212"/>
      <c r="X173" s="1212"/>
      <c r="Y173" s="1212"/>
    </row>
    <row r="174" s="13" customFormat="1" ht="23.1" customHeight="1" spans="1:25">
      <c r="A174" s="1162">
        <v>173</v>
      </c>
      <c r="B174" s="153" t="s">
        <v>8931</v>
      </c>
      <c r="C174" s="198" t="s">
        <v>8291</v>
      </c>
      <c r="D174" s="52" t="s">
        <v>7999</v>
      </c>
      <c r="E174" s="43">
        <v>212600</v>
      </c>
      <c r="F174" s="43" t="s">
        <v>8936</v>
      </c>
      <c r="G174" s="47">
        <v>42934</v>
      </c>
      <c r="H174" s="47">
        <v>42945</v>
      </c>
      <c r="I174" s="52">
        <f ca="1" t="shared" si="1"/>
        <v>959</v>
      </c>
      <c r="J174" s="694" t="s">
        <v>629</v>
      </c>
      <c r="K174" s="338">
        <v>42945</v>
      </c>
      <c r="L174" s="292"/>
      <c r="M174" s="52" t="s">
        <v>8937</v>
      </c>
      <c r="N174" s="52" t="s">
        <v>8938</v>
      </c>
      <c r="O174" s="121" t="s">
        <v>744</v>
      </c>
      <c r="P174" s="1207">
        <v>42940</v>
      </c>
      <c r="Q174" s="121">
        <v>42940</v>
      </c>
      <c r="R174" s="52" t="s">
        <v>47</v>
      </c>
      <c r="S174" s="1057" t="s">
        <v>1160</v>
      </c>
      <c r="T174" s="1212"/>
      <c r="U174" s="1212"/>
      <c r="V174" s="1212"/>
      <c r="W174" s="1212"/>
      <c r="X174" s="1212"/>
      <c r="Y174" s="1212"/>
    </row>
    <row r="175" s="13" customFormat="1" ht="23.1" customHeight="1" spans="1:25">
      <c r="A175" s="1162">
        <v>174</v>
      </c>
      <c r="B175" s="153" t="s">
        <v>8939</v>
      </c>
      <c r="C175" s="198" t="s">
        <v>8754</v>
      </c>
      <c r="D175" s="52" t="s">
        <v>462</v>
      </c>
      <c r="E175" s="43">
        <v>188000</v>
      </c>
      <c r="F175" s="43" t="s">
        <v>8940</v>
      </c>
      <c r="G175" s="47">
        <v>42863</v>
      </c>
      <c r="H175" s="47">
        <v>42870</v>
      </c>
      <c r="I175" s="52">
        <f ca="1" t="shared" si="1"/>
        <v>1034</v>
      </c>
      <c r="J175" s="694" t="s">
        <v>629</v>
      </c>
      <c r="K175" s="338">
        <v>42945</v>
      </c>
      <c r="L175" s="292" t="s">
        <v>52</v>
      </c>
      <c r="M175" s="277" t="s">
        <v>8941</v>
      </c>
      <c r="N175" s="52" t="s">
        <v>1211</v>
      </c>
      <c r="O175" s="52" t="s">
        <v>744</v>
      </c>
      <c r="P175" s="121">
        <v>42952</v>
      </c>
      <c r="Q175" s="121">
        <v>42952</v>
      </c>
      <c r="R175" s="52" t="s">
        <v>47</v>
      </c>
      <c r="S175" s="1057" t="s">
        <v>5350</v>
      </c>
      <c r="T175" s="1212"/>
      <c r="U175" s="1212"/>
      <c r="V175" s="1212"/>
      <c r="W175" s="1212"/>
      <c r="X175" s="1212"/>
      <c r="Y175" s="1212"/>
    </row>
    <row r="176" s="13" customFormat="1" ht="23.1" customHeight="1" spans="1:25">
      <c r="A176" s="1162">
        <v>175</v>
      </c>
      <c r="B176" s="153" t="s">
        <v>8931</v>
      </c>
      <c r="C176" s="198" t="s">
        <v>8291</v>
      </c>
      <c r="D176" s="52" t="s">
        <v>6180</v>
      </c>
      <c r="E176" s="43">
        <v>212600</v>
      </c>
      <c r="F176" s="43" t="s">
        <v>8942</v>
      </c>
      <c r="G176" s="47">
        <v>42948</v>
      </c>
      <c r="H176" s="47">
        <v>42951</v>
      </c>
      <c r="I176" s="52">
        <f ca="1" t="shared" si="1"/>
        <v>953</v>
      </c>
      <c r="J176" s="694" t="s">
        <v>629</v>
      </c>
      <c r="K176" s="338">
        <v>42967</v>
      </c>
      <c r="L176" s="292" t="s">
        <v>52</v>
      </c>
      <c r="M176" s="277" t="s">
        <v>8943</v>
      </c>
      <c r="N176" s="52" t="s">
        <v>8944</v>
      </c>
      <c r="O176" s="52" t="s">
        <v>641</v>
      </c>
      <c r="P176" s="121">
        <v>42960</v>
      </c>
      <c r="Q176" s="121">
        <v>42960</v>
      </c>
      <c r="R176" s="52" t="s">
        <v>106</v>
      </c>
      <c r="S176" s="1057" t="s">
        <v>1168</v>
      </c>
      <c r="T176" s="1212"/>
      <c r="U176" s="1212"/>
      <c r="V176" s="1212"/>
      <c r="W176" s="1212"/>
      <c r="X176" s="1212"/>
      <c r="Y176" s="1212"/>
    </row>
    <row r="177" s="13" customFormat="1" ht="23.1" customHeight="1" spans="1:25">
      <c r="A177" s="1162">
        <v>176</v>
      </c>
      <c r="B177" s="153" t="s">
        <v>8939</v>
      </c>
      <c r="C177" s="198" t="s">
        <v>8754</v>
      </c>
      <c r="D177" s="52" t="s">
        <v>462</v>
      </c>
      <c r="E177" s="43">
        <v>188000</v>
      </c>
      <c r="F177" s="43" t="s">
        <v>8945</v>
      </c>
      <c r="G177" s="47">
        <v>42934</v>
      </c>
      <c r="H177" s="47">
        <v>42951</v>
      </c>
      <c r="I177" s="52">
        <f ca="1" t="shared" si="1"/>
        <v>953</v>
      </c>
      <c r="J177" s="694" t="s">
        <v>629</v>
      </c>
      <c r="K177" s="339">
        <v>42977</v>
      </c>
      <c r="L177" s="292" t="s">
        <v>52</v>
      </c>
      <c r="M177" s="277" t="s">
        <v>8946</v>
      </c>
      <c r="N177" s="52" t="s">
        <v>662</v>
      </c>
      <c r="O177" s="52" t="s">
        <v>59</v>
      </c>
      <c r="P177" s="121">
        <v>42967</v>
      </c>
      <c r="Q177" s="121">
        <v>42967</v>
      </c>
      <c r="R177" s="52" t="s">
        <v>47</v>
      </c>
      <c r="S177" s="1057" t="s">
        <v>1180</v>
      </c>
      <c r="T177" s="1212"/>
      <c r="U177" s="1212"/>
      <c r="V177" s="1212"/>
      <c r="W177" s="1212"/>
      <c r="X177" s="1212"/>
      <c r="Y177" s="1212"/>
    </row>
    <row r="178" s="13" customFormat="1" ht="23.1" customHeight="1" spans="1:25">
      <c r="A178" s="1162">
        <v>177</v>
      </c>
      <c r="B178" s="153" t="s">
        <v>8909</v>
      </c>
      <c r="C178" s="311" t="s">
        <v>8754</v>
      </c>
      <c r="D178" s="52" t="s">
        <v>7417</v>
      </c>
      <c r="E178" s="43">
        <v>184900</v>
      </c>
      <c r="F178" s="43" t="s">
        <v>8947</v>
      </c>
      <c r="G178" s="47">
        <v>42808</v>
      </c>
      <c r="H178" s="47">
        <v>42814</v>
      </c>
      <c r="I178" s="52">
        <f ca="1" t="shared" si="1"/>
        <v>1090</v>
      </c>
      <c r="J178" s="694" t="s">
        <v>7674</v>
      </c>
      <c r="K178" s="338">
        <v>42988</v>
      </c>
      <c r="L178" s="292" t="s">
        <v>52</v>
      </c>
      <c r="M178" s="277" t="s">
        <v>8948</v>
      </c>
      <c r="N178" s="52" t="s">
        <v>846</v>
      </c>
      <c r="O178" s="52" t="s">
        <v>744</v>
      </c>
      <c r="P178" s="47">
        <v>42974</v>
      </c>
      <c r="Q178" s="47">
        <v>42974</v>
      </c>
      <c r="R178" s="52" t="s">
        <v>47</v>
      </c>
      <c r="S178" s="1057" t="s">
        <v>7746</v>
      </c>
      <c r="T178" s="1212"/>
      <c r="U178" s="1212"/>
      <c r="V178" s="1212"/>
      <c r="W178" s="1212"/>
      <c r="X178" s="1212"/>
      <c r="Y178" s="1212"/>
    </row>
    <row r="179" s="13" customFormat="1" ht="23.1" customHeight="1" spans="1:25">
      <c r="A179" s="1162">
        <v>178</v>
      </c>
      <c r="B179" s="153" t="s">
        <v>8939</v>
      </c>
      <c r="C179" s="198" t="s">
        <v>8754</v>
      </c>
      <c r="D179" s="52" t="s">
        <v>7979</v>
      </c>
      <c r="E179" s="43">
        <v>188000</v>
      </c>
      <c r="F179" s="43" t="s">
        <v>8949</v>
      </c>
      <c r="G179" s="121">
        <v>42972</v>
      </c>
      <c r="H179" s="121">
        <v>42979</v>
      </c>
      <c r="I179" s="52">
        <f ca="1" t="shared" si="1"/>
        <v>925</v>
      </c>
      <c r="J179" s="694" t="s">
        <v>629</v>
      </c>
      <c r="K179" s="338">
        <v>42977</v>
      </c>
      <c r="L179" s="292"/>
      <c r="M179" s="327" t="s">
        <v>8950</v>
      </c>
      <c r="N179" s="327" t="s">
        <v>730</v>
      </c>
      <c r="O179" s="327" t="s">
        <v>59</v>
      </c>
      <c r="P179" s="447">
        <v>42938</v>
      </c>
      <c r="Q179" s="121">
        <v>42973</v>
      </c>
      <c r="R179" s="327" t="s">
        <v>106</v>
      </c>
      <c r="S179" s="1057" t="s">
        <v>1227</v>
      </c>
      <c r="T179" s="1212"/>
      <c r="U179" s="1212"/>
      <c r="V179" s="1212"/>
      <c r="W179" s="1212"/>
      <c r="X179" s="1212"/>
      <c r="Y179" s="1212"/>
    </row>
    <row r="180" s="14" customFormat="1" ht="23.1" customHeight="1" spans="1:25">
      <c r="A180" s="1162">
        <v>179</v>
      </c>
      <c r="B180" s="57" t="s">
        <v>8951</v>
      </c>
      <c r="C180" s="198" t="s">
        <v>8952</v>
      </c>
      <c r="D180" s="52" t="s">
        <v>467</v>
      </c>
      <c r="E180" s="43">
        <v>234500</v>
      </c>
      <c r="F180" s="43" t="s">
        <v>8953</v>
      </c>
      <c r="G180" s="121">
        <v>42893</v>
      </c>
      <c r="H180" s="121">
        <v>42896</v>
      </c>
      <c r="I180" s="52">
        <f ca="1" t="shared" si="1"/>
        <v>1008</v>
      </c>
      <c r="J180" s="694" t="s">
        <v>629</v>
      </c>
      <c r="K180" s="338">
        <v>42977</v>
      </c>
      <c r="L180" s="292" t="s">
        <v>52</v>
      </c>
      <c r="M180" s="327" t="s">
        <v>8954</v>
      </c>
      <c r="N180" s="327" t="s">
        <v>80</v>
      </c>
      <c r="O180" s="327" t="s">
        <v>84</v>
      </c>
      <c r="P180" s="447">
        <v>42966</v>
      </c>
      <c r="Q180" s="121">
        <v>42971</v>
      </c>
      <c r="R180" s="1215" t="s">
        <v>47</v>
      </c>
      <c r="S180" s="1057" t="s">
        <v>2041</v>
      </c>
      <c r="T180" s="1216"/>
      <c r="U180" s="1216"/>
      <c r="V180" s="1216"/>
      <c r="W180" s="1216"/>
      <c r="X180" s="1216"/>
      <c r="Y180" s="1216"/>
    </row>
    <row r="181" s="14" customFormat="1" ht="23.1" customHeight="1" spans="1:25">
      <c r="A181" s="1162">
        <v>180</v>
      </c>
      <c r="B181" s="57" t="s">
        <v>8951</v>
      </c>
      <c r="C181" s="198" t="s">
        <v>8952</v>
      </c>
      <c r="D181" s="52" t="s">
        <v>467</v>
      </c>
      <c r="E181" s="43">
        <v>234500</v>
      </c>
      <c r="F181" s="43" t="s">
        <v>8955</v>
      </c>
      <c r="G181" s="121">
        <v>42962</v>
      </c>
      <c r="H181" s="121">
        <v>42964</v>
      </c>
      <c r="I181" s="52">
        <f ca="1" t="shared" si="1"/>
        <v>940</v>
      </c>
      <c r="J181" s="694" t="s">
        <v>629</v>
      </c>
      <c r="K181" s="338">
        <v>42998</v>
      </c>
      <c r="L181" s="292"/>
      <c r="M181" s="277" t="s">
        <v>8956</v>
      </c>
      <c r="N181" s="52" t="s">
        <v>1196</v>
      </c>
      <c r="O181" s="52" t="s">
        <v>641</v>
      </c>
      <c r="P181" s="121">
        <v>42990</v>
      </c>
      <c r="Q181" s="121">
        <v>42990</v>
      </c>
      <c r="R181" s="536" t="s">
        <v>106</v>
      </c>
      <c r="S181" s="1057" t="s">
        <v>1244</v>
      </c>
      <c r="T181" s="1216"/>
      <c r="U181" s="1216"/>
      <c r="V181" s="1216"/>
      <c r="W181" s="1216"/>
      <c r="X181" s="1216"/>
      <c r="Y181" s="1216"/>
    </row>
    <row r="182" s="13" customFormat="1" ht="23.1" customHeight="1" spans="1:25">
      <c r="A182" s="1162">
        <v>181</v>
      </c>
      <c r="B182" s="57" t="s">
        <v>8951</v>
      </c>
      <c r="C182" s="198" t="s">
        <v>8952</v>
      </c>
      <c r="D182" s="52" t="s">
        <v>467</v>
      </c>
      <c r="E182" s="43">
        <v>234500</v>
      </c>
      <c r="F182" s="43" t="s">
        <v>8957</v>
      </c>
      <c r="G182" s="121">
        <v>42972</v>
      </c>
      <c r="H182" s="121">
        <v>42979</v>
      </c>
      <c r="I182" s="52">
        <f ca="1" t="shared" si="1"/>
        <v>925</v>
      </c>
      <c r="J182" s="694" t="s">
        <v>629</v>
      </c>
      <c r="K182" s="338">
        <v>43006</v>
      </c>
      <c r="L182" s="292"/>
      <c r="M182" s="277" t="s">
        <v>8958</v>
      </c>
      <c r="N182" s="52" t="s">
        <v>6046</v>
      </c>
      <c r="O182" s="52" t="s">
        <v>641</v>
      </c>
      <c r="P182" s="121">
        <v>43002</v>
      </c>
      <c r="Q182" s="121">
        <v>43002</v>
      </c>
      <c r="R182" s="52" t="s">
        <v>47</v>
      </c>
      <c r="S182" s="1057" t="s">
        <v>1263</v>
      </c>
      <c r="T182" s="1212"/>
      <c r="U182" s="1212"/>
      <c r="V182" s="1212"/>
      <c r="W182" s="1212"/>
      <c r="X182" s="1212"/>
      <c r="Y182" s="1212"/>
    </row>
    <row r="183" s="13" customFormat="1" ht="23.1" customHeight="1" spans="1:25">
      <c r="A183" s="1162">
        <v>182</v>
      </c>
      <c r="B183" s="153" t="s">
        <v>8931</v>
      </c>
      <c r="C183" s="198" t="s">
        <v>8291</v>
      </c>
      <c r="D183" s="52" t="s">
        <v>8141</v>
      </c>
      <c r="E183" s="43">
        <v>212600</v>
      </c>
      <c r="F183" s="43" t="s">
        <v>8959</v>
      </c>
      <c r="G183" s="121">
        <v>42972</v>
      </c>
      <c r="H183" s="121">
        <v>42979</v>
      </c>
      <c r="I183" s="52">
        <f ca="1" t="shared" si="1"/>
        <v>925</v>
      </c>
      <c r="J183" s="694" t="s">
        <v>629</v>
      </c>
      <c r="K183" s="338">
        <v>43030</v>
      </c>
      <c r="L183" s="292"/>
      <c r="M183" s="277" t="s">
        <v>8960</v>
      </c>
      <c r="N183" s="52" t="s">
        <v>730</v>
      </c>
      <c r="O183" s="52" t="s">
        <v>59</v>
      </c>
      <c r="P183" s="121">
        <v>43016</v>
      </c>
      <c r="Q183" s="121">
        <v>43016</v>
      </c>
      <c r="R183" s="52" t="s">
        <v>47</v>
      </c>
      <c r="S183" s="1003" t="s">
        <v>2146</v>
      </c>
      <c r="T183" s="1217"/>
      <c r="U183" s="1212"/>
      <c r="V183" s="1212"/>
      <c r="W183" s="1212"/>
      <c r="X183" s="1212"/>
      <c r="Y183" s="1212"/>
    </row>
    <row r="184" s="14" customFormat="1" ht="23.1" customHeight="1" spans="1:25">
      <c r="A184" s="1162">
        <v>183</v>
      </c>
      <c r="B184" s="57"/>
      <c r="C184" s="198" t="s">
        <v>8796</v>
      </c>
      <c r="D184" s="52" t="s">
        <v>8961</v>
      </c>
      <c r="E184" s="43">
        <v>234500</v>
      </c>
      <c r="F184" s="43" t="s">
        <v>8962</v>
      </c>
      <c r="G184" s="121">
        <v>42905</v>
      </c>
      <c r="H184" s="121">
        <v>42908</v>
      </c>
      <c r="I184" s="52">
        <f ca="1" t="shared" si="1"/>
        <v>996</v>
      </c>
      <c r="J184" s="694" t="s">
        <v>629</v>
      </c>
      <c r="K184" s="338">
        <v>43006</v>
      </c>
      <c r="L184" s="292" t="s">
        <v>52</v>
      </c>
      <c r="M184" s="277" t="s">
        <v>8963</v>
      </c>
      <c r="N184" s="52" t="s">
        <v>6358</v>
      </c>
      <c r="O184" s="52" t="s">
        <v>641</v>
      </c>
      <c r="P184" s="121">
        <v>43003</v>
      </c>
      <c r="Q184" s="121">
        <v>43004</v>
      </c>
      <c r="R184" s="52" t="s">
        <v>106</v>
      </c>
      <c r="S184" s="1003" t="s">
        <v>2131</v>
      </c>
      <c r="T184" s="1218"/>
      <c r="U184" s="1216"/>
      <c r="V184" s="1216"/>
      <c r="W184" s="1216"/>
      <c r="X184" s="1216"/>
      <c r="Y184" s="1216"/>
    </row>
    <row r="185" s="13" customFormat="1" ht="23.1" customHeight="1" spans="1:25">
      <c r="A185" s="1162">
        <v>184</v>
      </c>
      <c r="B185" s="153"/>
      <c r="C185" s="198" t="s">
        <v>8796</v>
      </c>
      <c r="D185" s="52" t="s">
        <v>480</v>
      </c>
      <c r="E185" s="43">
        <v>234500</v>
      </c>
      <c r="F185" s="43" t="s">
        <v>8964</v>
      </c>
      <c r="G185" s="121">
        <v>42972</v>
      </c>
      <c r="H185" s="121">
        <v>42979</v>
      </c>
      <c r="I185" s="52">
        <f ca="1" t="shared" si="1"/>
        <v>925</v>
      </c>
      <c r="J185" s="694" t="s">
        <v>629</v>
      </c>
      <c r="K185" s="338">
        <v>43030</v>
      </c>
      <c r="L185" s="292"/>
      <c r="M185" s="277" t="s">
        <v>8965</v>
      </c>
      <c r="N185" s="52" t="s">
        <v>1211</v>
      </c>
      <c r="O185" s="52" t="s">
        <v>744</v>
      </c>
      <c r="P185" s="121">
        <v>43021</v>
      </c>
      <c r="Q185" s="121">
        <v>43021</v>
      </c>
      <c r="R185" s="52" t="s">
        <v>106</v>
      </c>
      <c r="S185" s="1003" t="s">
        <v>8966</v>
      </c>
      <c r="T185" s="1217"/>
      <c r="U185" s="1212"/>
      <c r="V185" s="1212"/>
      <c r="W185" s="1212"/>
      <c r="X185" s="1212"/>
      <c r="Y185" s="1212"/>
    </row>
    <row r="186" s="13" customFormat="1" ht="23.1" customHeight="1" spans="1:25">
      <c r="A186" s="1162">
        <v>185</v>
      </c>
      <c r="B186" s="153" t="s">
        <v>8931</v>
      </c>
      <c r="C186" s="198" t="s">
        <v>8291</v>
      </c>
      <c r="D186" s="52" t="s">
        <v>477</v>
      </c>
      <c r="E186" s="43">
        <v>212600</v>
      </c>
      <c r="F186" s="43" t="s">
        <v>8967</v>
      </c>
      <c r="G186" s="121">
        <v>42942</v>
      </c>
      <c r="H186" s="121">
        <v>42947</v>
      </c>
      <c r="I186" s="52">
        <f ca="1" t="shared" si="1"/>
        <v>957</v>
      </c>
      <c r="J186" s="694" t="s">
        <v>629</v>
      </c>
      <c r="K186" s="338">
        <v>43035</v>
      </c>
      <c r="L186" s="292" t="s">
        <v>52</v>
      </c>
      <c r="M186" s="48" t="s">
        <v>8968</v>
      </c>
      <c r="N186" s="48" t="s">
        <v>1331</v>
      </c>
      <c r="O186" s="48" t="s">
        <v>59</v>
      </c>
      <c r="P186" s="171">
        <v>43017</v>
      </c>
      <c r="Q186" s="171">
        <v>43018</v>
      </c>
      <c r="R186" s="48" t="s">
        <v>106</v>
      </c>
      <c r="S186" s="1003" t="s">
        <v>5846</v>
      </c>
      <c r="T186" s="1217"/>
      <c r="U186" s="1212"/>
      <c r="V186" s="1212"/>
      <c r="W186" s="1212"/>
      <c r="X186" s="1212"/>
      <c r="Y186" s="1212"/>
    </row>
    <row r="187" s="13" customFormat="1" ht="23.1" customHeight="1" spans="1:25">
      <c r="A187" s="1162">
        <v>186</v>
      </c>
      <c r="B187" s="153" t="s">
        <v>8939</v>
      </c>
      <c r="C187" s="198" t="s">
        <v>8754</v>
      </c>
      <c r="D187" s="52" t="s">
        <v>462</v>
      </c>
      <c r="E187" s="43">
        <v>188000</v>
      </c>
      <c r="F187" s="43" t="s">
        <v>8969</v>
      </c>
      <c r="G187" s="121">
        <v>42934</v>
      </c>
      <c r="H187" s="121">
        <v>42945</v>
      </c>
      <c r="I187" s="52">
        <f ca="1" t="shared" si="1"/>
        <v>959</v>
      </c>
      <c r="J187" s="694" t="s">
        <v>8970</v>
      </c>
      <c r="K187" s="338">
        <v>43063</v>
      </c>
      <c r="L187" s="292" t="s">
        <v>52</v>
      </c>
      <c r="M187" s="277" t="s">
        <v>8971</v>
      </c>
      <c r="N187" s="52" t="s">
        <v>1331</v>
      </c>
      <c r="O187" s="52" t="s">
        <v>59</v>
      </c>
      <c r="P187" s="121">
        <v>43022</v>
      </c>
      <c r="Q187" s="121">
        <v>43023</v>
      </c>
      <c r="R187" s="52" t="s">
        <v>47</v>
      </c>
      <c r="S187" s="1003" t="s">
        <v>5846</v>
      </c>
      <c r="T187" s="1217"/>
      <c r="U187" s="1212"/>
      <c r="V187" s="1212"/>
      <c r="W187" s="1212"/>
      <c r="X187" s="1212"/>
      <c r="Y187" s="1212"/>
    </row>
    <row r="188" s="13" customFormat="1" ht="23.1" customHeight="1" spans="1:25">
      <c r="A188" s="1162">
        <v>187</v>
      </c>
      <c r="B188" s="463" t="s">
        <v>8972</v>
      </c>
      <c r="C188" s="464" t="s">
        <v>8291</v>
      </c>
      <c r="D188" s="473" t="s">
        <v>477</v>
      </c>
      <c r="E188" s="465">
        <v>215600</v>
      </c>
      <c r="F188" s="465" t="s">
        <v>8973</v>
      </c>
      <c r="G188" s="467">
        <v>43019</v>
      </c>
      <c r="H188" s="467">
        <v>43025</v>
      </c>
      <c r="I188" s="473">
        <f ca="1" t="shared" si="1"/>
        <v>879</v>
      </c>
      <c r="J188" s="1208" t="s">
        <v>1293</v>
      </c>
      <c r="K188" s="338">
        <v>43063</v>
      </c>
      <c r="L188" s="1209"/>
      <c r="M188" s="476" t="s">
        <v>8974</v>
      </c>
      <c r="N188" s="473" t="s">
        <v>912</v>
      </c>
      <c r="O188" s="473" t="s">
        <v>59</v>
      </c>
      <c r="P188" s="467">
        <v>43030</v>
      </c>
      <c r="Q188" s="467">
        <v>43031</v>
      </c>
      <c r="R188" s="473" t="s">
        <v>47</v>
      </c>
      <c r="S188" s="1219" t="s">
        <v>6905</v>
      </c>
      <c r="T188" s="1220"/>
      <c r="U188" s="1212"/>
      <c r="V188" s="1212"/>
      <c r="W188" s="1212"/>
      <c r="X188" s="1212"/>
      <c r="Y188" s="1212"/>
    </row>
    <row r="189" s="13" customFormat="1" ht="23.1" customHeight="1" spans="1:25">
      <c r="A189" s="1162">
        <v>188</v>
      </c>
      <c r="B189" s="153" t="s">
        <v>8975</v>
      </c>
      <c r="C189" s="198" t="s">
        <v>8976</v>
      </c>
      <c r="D189" s="52" t="s">
        <v>462</v>
      </c>
      <c r="E189" s="43">
        <v>192300</v>
      </c>
      <c r="F189" s="43" t="s">
        <v>8977</v>
      </c>
      <c r="G189" s="121">
        <v>42991</v>
      </c>
      <c r="H189" s="121">
        <v>43002</v>
      </c>
      <c r="I189" s="52">
        <f ca="1" t="shared" si="1"/>
        <v>902</v>
      </c>
      <c r="J189" s="694" t="s">
        <v>1293</v>
      </c>
      <c r="K189" s="338">
        <v>43063</v>
      </c>
      <c r="L189" s="292"/>
      <c r="M189" s="277" t="s">
        <v>8978</v>
      </c>
      <c r="N189" s="52" t="s">
        <v>114</v>
      </c>
      <c r="O189" s="52" t="s">
        <v>59</v>
      </c>
      <c r="P189" s="121">
        <v>43037</v>
      </c>
      <c r="Q189" s="121">
        <v>43042</v>
      </c>
      <c r="R189" s="52" t="s">
        <v>47</v>
      </c>
      <c r="S189" s="1003" t="s">
        <v>663</v>
      </c>
      <c r="T189" s="1217"/>
      <c r="U189" s="1212"/>
      <c r="V189" s="1212"/>
      <c r="W189" s="1212"/>
      <c r="X189" s="1212"/>
      <c r="Y189" s="1212"/>
    </row>
    <row r="190" s="13" customFormat="1" ht="23.1" customHeight="1" spans="1:25">
      <c r="A190" s="1162">
        <v>189</v>
      </c>
      <c r="B190" s="57" t="s">
        <v>8951</v>
      </c>
      <c r="C190" s="198" t="s">
        <v>8952</v>
      </c>
      <c r="D190" s="52" t="s">
        <v>495</v>
      </c>
      <c r="E190" s="43">
        <v>234500</v>
      </c>
      <c r="F190" s="468" t="s">
        <v>8979</v>
      </c>
      <c r="G190" s="121">
        <v>42972</v>
      </c>
      <c r="H190" s="121">
        <v>42979</v>
      </c>
      <c r="I190" s="52">
        <f ca="1" t="shared" si="1"/>
        <v>925</v>
      </c>
      <c r="J190" s="694" t="s">
        <v>629</v>
      </c>
      <c r="K190" s="338">
        <v>43063</v>
      </c>
      <c r="L190" s="292" t="s">
        <v>52</v>
      </c>
      <c r="M190" s="277" t="s">
        <v>8980</v>
      </c>
      <c r="N190" s="327" t="s">
        <v>8981</v>
      </c>
      <c r="O190" s="52" t="s">
        <v>84</v>
      </c>
      <c r="P190" s="121">
        <v>43051</v>
      </c>
      <c r="Q190" s="121">
        <v>43058</v>
      </c>
      <c r="R190" s="52" t="s">
        <v>106</v>
      </c>
      <c r="S190" s="1003" t="s">
        <v>1347</v>
      </c>
      <c r="T190" s="1217"/>
      <c r="U190" s="1212"/>
      <c r="V190" s="1212"/>
      <c r="W190" s="1212"/>
      <c r="X190" s="1212"/>
      <c r="Y190" s="1212"/>
    </row>
    <row r="191" s="13" customFormat="1" ht="23.1" customHeight="1" spans="1:25">
      <c r="A191" s="1202">
        <v>190</v>
      </c>
      <c r="B191" s="153" t="s">
        <v>8982</v>
      </c>
      <c r="C191" s="198" t="s">
        <v>8796</v>
      </c>
      <c r="D191" s="52" t="s">
        <v>480</v>
      </c>
      <c r="E191" s="43">
        <v>237500</v>
      </c>
      <c r="F191" s="43" t="s">
        <v>8983</v>
      </c>
      <c r="G191" s="121">
        <v>43061</v>
      </c>
      <c r="H191" s="121">
        <v>43067</v>
      </c>
      <c r="I191" s="52">
        <f ca="1" t="shared" si="1"/>
        <v>837</v>
      </c>
      <c r="J191" s="694" t="s">
        <v>1293</v>
      </c>
      <c r="K191" s="219"/>
      <c r="L191" s="339">
        <v>43088</v>
      </c>
      <c r="M191" s="292"/>
      <c r="N191" s="52" t="s">
        <v>8984</v>
      </c>
      <c r="O191" s="52" t="s">
        <v>730</v>
      </c>
      <c r="P191" s="52" t="s">
        <v>59</v>
      </c>
      <c r="Q191" s="121">
        <v>43069</v>
      </c>
      <c r="R191" s="121">
        <v>43069</v>
      </c>
      <c r="S191" s="52" t="s">
        <v>47</v>
      </c>
      <c r="T191" s="1057" t="s">
        <v>5893</v>
      </c>
      <c r="U191" s="1212"/>
      <c r="V191" s="1212"/>
      <c r="W191" s="1212"/>
      <c r="X191" s="1212"/>
      <c r="Y191" s="1212"/>
    </row>
    <row r="192" s="13" customFormat="1" ht="23.1" customHeight="1" spans="1:25">
      <c r="A192" s="1202">
        <v>191</v>
      </c>
      <c r="B192" s="153" t="s">
        <v>8931</v>
      </c>
      <c r="C192" s="198" t="s">
        <v>8291</v>
      </c>
      <c r="D192" s="52" t="s">
        <v>477</v>
      </c>
      <c r="E192" s="43">
        <v>212600</v>
      </c>
      <c r="F192" s="43" t="s">
        <v>8985</v>
      </c>
      <c r="G192" s="121">
        <v>42941</v>
      </c>
      <c r="H192" s="121">
        <v>42954</v>
      </c>
      <c r="I192" s="52">
        <f ca="1" t="shared" si="1"/>
        <v>950</v>
      </c>
      <c r="J192" s="694" t="s">
        <v>8986</v>
      </c>
      <c r="K192" s="219"/>
      <c r="L192" s="339">
        <v>43088</v>
      </c>
      <c r="M192" s="292" t="s">
        <v>52</v>
      </c>
      <c r="N192" s="52" t="s">
        <v>8987</v>
      </c>
      <c r="O192" s="52" t="s">
        <v>1331</v>
      </c>
      <c r="P192" s="52" t="s">
        <v>6114</v>
      </c>
      <c r="Q192" s="121">
        <v>43084</v>
      </c>
      <c r="R192" s="121">
        <v>43084</v>
      </c>
      <c r="S192" s="52" t="s">
        <v>106</v>
      </c>
      <c r="T192" s="1057" t="s">
        <v>8988</v>
      </c>
      <c r="U192" s="1212"/>
      <c r="V192" s="1212"/>
      <c r="W192" s="1212"/>
      <c r="X192" s="1212"/>
      <c r="Y192" s="1212"/>
    </row>
    <row r="193" s="13" customFormat="1" ht="23.1" customHeight="1" spans="1:25">
      <c r="A193" s="1202">
        <v>192</v>
      </c>
      <c r="B193" s="153"/>
      <c r="C193" s="198" t="s">
        <v>8796</v>
      </c>
      <c r="D193" s="52" t="s">
        <v>7589</v>
      </c>
      <c r="E193" s="43">
        <v>234500</v>
      </c>
      <c r="F193" s="43" t="s">
        <v>8989</v>
      </c>
      <c r="G193" s="121">
        <v>42993</v>
      </c>
      <c r="H193" s="121">
        <v>42998</v>
      </c>
      <c r="I193" s="52">
        <f ca="1" t="shared" si="1"/>
        <v>906</v>
      </c>
      <c r="J193" s="694" t="s">
        <v>629</v>
      </c>
      <c r="K193" s="219"/>
      <c r="L193" s="339">
        <v>43097</v>
      </c>
      <c r="M193" s="292" t="s">
        <v>52</v>
      </c>
      <c r="N193" s="52" t="s">
        <v>8990</v>
      </c>
      <c r="O193" s="52" t="s">
        <v>88</v>
      </c>
      <c r="P193" s="52" t="s">
        <v>89</v>
      </c>
      <c r="Q193" s="121">
        <v>43079</v>
      </c>
      <c r="R193" s="121">
        <v>43082</v>
      </c>
      <c r="S193" s="52" t="s">
        <v>47</v>
      </c>
      <c r="T193" s="1057" t="s">
        <v>8991</v>
      </c>
      <c r="U193" s="1212"/>
      <c r="V193" s="1212"/>
      <c r="W193" s="1212"/>
      <c r="X193" s="1212"/>
      <c r="Y193" s="1212"/>
    </row>
    <row r="194" s="13" customFormat="1" ht="23.1" customHeight="1" spans="1:25">
      <c r="A194" s="1202">
        <v>193</v>
      </c>
      <c r="B194" s="153" t="s">
        <v>8992</v>
      </c>
      <c r="C194" s="198" t="s">
        <v>8796</v>
      </c>
      <c r="D194" s="52" t="s">
        <v>480</v>
      </c>
      <c r="E194" s="43">
        <v>227900</v>
      </c>
      <c r="F194" s="43" t="s">
        <v>8993</v>
      </c>
      <c r="G194" s="121">
        <v>43080</v>
      </c>
      <c r="H194" s="121">
        <v>43082</v>
      </c>
      <c r="I194" s="52">
        <f ca="1" t="shared" si="1"/>
        <v>822</v>
      </c>
      <c r="J194" s="694" t="s">
        <v>7674</v>
      </c>
      <c r="K194" s="219"/>
      <c r="L194" s="339">
        <v>43097</v>
      </c>
      <c r="M194" s="292"/>
      <c r="N194" s="52" t="s">
        <v>8994</v>
      </c>
      <c r="O194" s="52" t="s">
        <v>730</v>
      </c>
      <c r="P194" s="52" t="s">
        <v>59</v>
      </c>
      <c r="Q194" s="121">
        <v>43092</v>
      </c>
      <c r="R194" s="121">
        <v>43093</v>
      </c>
      <c r="S194" s="52" t="s">
        <v>47</v>
      </c>
      <c r="T194" s="1057" t="s">
        <v>756</v>
      </c>
      <c r="U194" s="1212"/>
      <c r="V194" s="1212"/>
      <c r="W194" s="1212"/>
      <c r="X194" s="1212"/>
      <c r="Y194" s="1212"/>
    </row>
    <row r="195" s="13" customFormat="1" ht="23.1" customHeight="1" spans="1:25">
      <c r="A195" s="1202">
        <v>5</v>
      </c>
      <c r="B195" s="153"/>
      <c r="C195" s="198" t="s">
        <v>8995</v>
      </c>
      <c r="D195" s="52" t="s">
        <v>7979</v>
      </c>
      <c r="E195" s="43">
        <v>192300</v>
      </c>
      <c r="F195" s="43" t="s">
        <v>8996</v>
      </c>
      <c r="G195" s="121">
        <v>43080</v>
      </c>
      <c r="H195" s="121">
        <v>43082</v>
      </c>
      <c r="I195" s="52">
        <f ca="1" t="shared" si="1"/>
        <v>822</v>
      </c>
      <c r="J195" s="694" t="s">
        <v>1293</v>
      </c>
      <c r="K195" s="219"/>
      <c r="L195" s="339">
        <v>43180</v>
      </c>
      <c r="M195" s="292" t="s">
        <v>52</v>
      </c>
      <c r="N195" s="52" t="s">
        <v>8997</v>
      </c>
      <c r="O195" s="52" t="s">
        <v>17</v>
      </c>
      <c r="P195" s="52" t="s">
        <v>89</v>
      </c>
      <c r="Q195" s="121">
        <v>43150</v>
      </c>
      <c r="R195" s="121">
        <v>43153</v>
      </c>
      <c r="S195" s="52" t="s">
        <v>106</v>
      </c>
      <c r="T195" s="1057" t="s">
        <v>839</v>
      </c>
      <c r="U195" s="1212"/>
      <c r="V195" s="1212"/>
      <c r="W195" s="1212"/>
      <c r="X195" s="1212"/>
      <c r="Y195" s="1212"/>
    </row>
    <row r="196" s="14" customFormat="1" ht="23.1" customHeight="1" spans="1:25">
      <c r="A196" s="1202">
        <v>6</v>
      </c>
      <c r="B196" s="57"/>
      <c r="C196" s="198" t="s">
        <v>8995</v>
      </c>
      <c r="D196" s="52" t="s">
        <v>8039</v>
      </c>
      <c r="E196" s="43">
        <v>192300</v>
      </c>
      <c r="F196" s="43" t="s">
        <v>8998</v>
      </c>
      <c r="G196" s="121">
        <v>43155</v>
      </c>
      <c r="H196" s="121">
        <v>43159</v>
      </c>
      <c r="I196" s="52">
        <f ca="1" t="shared" si="1"/>
        <v>745</v>
      </c>
      <c r="J196" s="694" t="s">
        <v>1293</v>
      </c>
      <c r="K196" s="642"/>
      <c r="L196" s="338">
        <v>43180</v>
      </c>
      <c r="M196" s="292" t="s">
        <v>52</v>
      </c>
      <c r="N196" s="52" t="s">
        <v>8999</v>
      </c>
      <c r="O196" s="52" t="s">
        <v>730</v>
      </c>
      <c r="P196" s="52" t="s">
        <v>59</v>
      </c>
      <c r="Q196" s="121">
        <v>43142</v>
      </c>
      <c r="R196" s="121">
        <v>43156</v>
      </c>
      <c r="S196" s="52" t="s">
        <v>47</v>
      </c>
      <c r="T196" s="1057" t="s">
        <v>1558</v>
      </c>
      <c r="U196" s="1216"/>
      <c r="V196" s="1216"/>
      <c r="W196" s="1216"/>
      <c r="X196" s="1216"/>
      <c r="Y196" s="1216"/>
    </row>
    <row r="197" s="13" customFormat="1" ht="23.1" customHeight="1" spans="1:25">
      <c r="A197" s="1202">
        <v>3</v>
      </c>
      <c r="B197" s="153" t="s">
        <v>8975</v>
      </c>
      <c r="C197" s="198" t="s">
        <v>8995</v>
      </c>
      <c r="D197" s="52" t="s">
        <v>462</v>
      </c>
      <c r="E197" s="43">
        <v>192300</v>
      </c>
      <c r="F197" s="43" t="s">
        <v>9000</v>
      </c>
      <c r="G197" s="121">
        <v>42999</v>
      </c>
      <c r="H197" s="121">
        <v>43002</v>
      </c>
      <c r="I197" s="52">
        <f ca="1" t="shared" si="1"/>
        <v>902</v>
      </c>
      <c r="J197" s="694" t="s">
        <v>1293</v>
      </c>
      <c r="K197" s="642"/>
      <c r="L197" s="338">
        <v>43067</v>
      </c>
      <c r="M197" s="292" t="s">
        <v>52</v>
      </c>
      <c r="N197" s="277" t="s">
        <v>9001</v>
      </c>
      <c r="O197" s="327" t="s">
        <v>1240</v>
      </c>
      <c r="P197" s="52" t="s">
        <v>89</v>
      </c>
      <c r="Q197" s="121">
        <v>43168</v>
      </c>
      <c r="R197" s="121">
        <v>43169</v>
      </c>
      <c r="S197" s="52" t="s">
        <v>47</v>
      </c>
      <c r="T197" s="1057" t="s">
        <v>1585</v>
      </c>
      <c r="U197" s="1212"/>
      <c r="V197" s="1212"/>
      <c r="W197" s="1212"/>
      <c r="X197" s="1212"/>
      <c r="Y197" s="1212"/>
    </row>
    <row r="198" s="13" customFormat="1" ht="23.1" customHeight="1" spans="1:25">
      <c r="A198" s="1202">
        <v>7</v>
      </c>
      <c r="B198" s="153" t="s">
        <v>8972</v>
      </c>
      <c r="C198" s="198" t="s">
        <v>8291</v>
      </c>
      <c r="D198" s="52" t="s">
        <v>7999</v>
      </c>
      <c r="E198" s="43">
        <v>215600</v>
      </c>
      <c r="F198" s="43" t="s">
        <v>9002</v>
      </c>
      <c r="G198" s="121">
        <v>43080</v>
      </c>
      <c r="H198" s="121">
        <v>43082</v>
      </c>
      <c r="I198" s="52">
        <f ca="1" t="shared" si="1"/>
        <v>822</v>
      </c>
      <c r="J198" s="694" t="s">
        <v>1293</v>
      </c>
      <c r="K198" s="219"/>
      <c r="L198" s="339">
        <v>43157</v>
      </c>
      <c r="M198" s="304" t="s">
        <v>52</v>
      </c>
      <c r="N198" s="52" t="s">
        <v>9003</v>
      </c>
      <c r="O198" s="327" t="s">
        <v>912</v>
      </c>
      <c r="P198" s="52" t="s">
        <v>59</v>
      </c>
      <c r="Q198" s="121">
        <v>43141</v>
      </c>
      <c r="R198" s="121">
        <v>43142</v>
      </c>
      <c r="S198" s="52" t="s">
        <v>47</v>
      </c>
      <c r="T198" s="1058" t="s">
        <v>9004</v>
      </c>
      <c r="U198" s="1212"/>
      <c r="V198" s="1212"/>
      <c r="W198" s="1212"/>
      <c r="X198" s="1212"/>
      <c r="Y198" s="1212"/>
    </row>
    <row r="199" s="13" customFormat="1" ht="23.1" customHeight="1" spans="1:25">
      <c r="A199" s="1202">
        <v>3</v>
      </c>
      <c r="B199" s="153"/>
      <c r="C199" s="198" t="s">
        <v>8995</v>
      </c>
      <c r="D199" s="52" t="s">
        <v>462</v>
      </c>
      <c r="E199" s="43">
        <v>192300</v>
      </c>
      <c r="F199" s="43" t="s">
        <v>9005</v>
      </c>
      <c r="G199" s="121">
        <v>42999</v>
      </c>
      <c r="H199" s="121">
        <v>43002</v>
      </c>
      <c r="I199" s="52">
        <f ca="1" t="shared" si="1"/>
        <v>902</v>
      </c>
      <c r="J199" s="694" t="s">
        <v>1293</v>
      </c>
      <c r="K199" s="219"/>
      <c r="L199" s="339">
        <v>43125</v>
      </c>
      <c r="M199" s="292" t="s">
        <v>52</v>
      </c>
      <c r="N199" s="52" t="s">
        <v>9006</v>
      </c>
      <c r="O199" s="52" t="s">
        <v>730</v>
      </c>
      <c r="P199" s="52" t="s">
        <v>59</v>
      </c>
      <c r="Q199" s="121">
        <v>43184</v>
      </c>
      <c r="R199" s="121">
        <v>43185</v>
      </c>
      <c r="S199" s="52" t="s">
        <v>47</v>
      </c>
      <c r="T199" s="1057" t="s">
        <v>885</v>
      </c>
      <c r="U199" s="1212"/>
      <c r="V199" s="1212"/>
      <c r="W199" s="1212"/>
      <c r="X199" s="1212"/>
      <c r="Y199" s="1212"/>
    </row>
    <row r="200" s="17" customFormat="1" ht="25.5" customHeight="1" spans="1:20">
      <c r="A200" s="529" t="s">
        <v>0</v>
      </c>
      <c r="B200" s="530" t="s">
        <v>523</v>
      </c>
      <c r="C200" s="531" t="s">
        <v>2</v>
      </c>
      <c r="D200" s="532" t="s">
        <v>23</v>
      </c>
      <c r="E200" s="532" t="s">
        <v>24</v>
      </c>
      <c r="F200" s="533" t="s">
        <v>3</v>
      </c>
      <c r="G200" s="534" t="s">
        <v>25</v>
      </c>
      <c r="H200" s="535" t="s">
        <v>26</v>
      </c>
      <c r="I200" s="533" t="s">
        <v>27</v>
      </c>
      <c r="J200" s="545" t="s">
        <v>28</v>
      </c>
      <c r="K200" s="546" t="s">
        <v>29</v>
      </c>
      <c r="L200" s="547" t="s">
        <v>30</v>
      </c>
      <c r="M200" s="548" t="s">
        <v>31</v>
      </c>
      <c r="N200" s="533" t="s">
        <v>32</v>
      </c>
      <c r="O200" s="533" t="s">
        <v>1</v>
      </c>
      <c r="P200" s="549" t="s">
        <v>33</v>
      </c>
      <c r="Q200" s="556" t="s">
        <v>34</v>
      </c>
      <c r="R200" s="557" t="s">
        <v>35</v>
      </c>
      <c r="S200" s="549" t="s">
        <v>37</v>
      </c>
      <c r="T200" s="558" t="s">
        <v>38</v>
      </c>
    </row>
    <row r="201" s="13" customFormat="1" ht="23.1" customHeight="1" spans="1:25">
      <c r="A201" s="1202">
        <v>7</v>
      </c>
      <c r="B201" s="153"/>
      <c r="C201" s="198" t="s">
        <v>8291</v>
      </c>
      <c r="D201" s="52" t="s">
        <v>477</v>
      </c>
      <c r="E201" s="43">
        <v>215600</v>
      </c>
      <c r="F201" s="43" t="s">
        <v>9007</v>
      </c>
      <c r="G201" s="121">
        <v>43109</v>
      </c>
      <c r="H201" s="121">
        <v>43114</v>
      </c>
      <c r="I201" s="52">
        <f ca="1" t="shared" ref="I201:I264" si="2">TODAY()-H201</f>
        <v>790</v>
      </c>
      <c r="J201" s="694" t="s">
        <v>1293</v>
      </c>
      <c r="K201" s="219"/>
      <c r="L201" s="339">
        <v>43125</v>
      </c>
      <c r="M201" s="304" t="s">
        <v>52</v>
      </c>
      <c r="N201" s="52" t="s">
        <v>9008</v>
      </c>
      <c r="O201" s="327" t="s">
        <v>1439</v>
      </c>
      <c r="P201" s="52" t="s">
        <v>89</v>
      </c>
      <c r="Q201" s="121">
        <v>43207</v>
      </c>
      <c r="R201" s="121">
        <v>43208</v>
      </c>
      <c r="S201" s="52" t="s">
        <v>47</v>
      </c>
      <c r="T201" s="1058" t="s">
        <v>933</v>
      </c>
      <c r="U201" s="1212"/>
      <c r="V201" s="1212"/>
      <c r="W201" s="1212"/>
      <c r="X201" s="1212"/>
      <c r="Y201" s="1212"/>
    </row>
    <row r="202" s="14" customFormat="1" ht="23.1" customHeight="1" spans="1:25">
      <c r="A202" s="494">
        <v>2</v>
      </c>
      <c r="B202" s="57"/>
      <c r="C202" s="311" t="s">
        <v>8796</v>
      </c>
      <c r="D202" s="52" t="s">
        <v>480</v>
      </c>
      <c r="E202" s="43">
        <v>237500</v>
      </c>
      <c r="F202" s="43" t="s">
        <v>9009</v>
      </c>
      <c r="G202" s="121">
        <v>43168</v>
      </c>
      <c r="H202" s="121">
        <v>43170</v>
      </c>
      <c r="I202" s="52">
        <f ca="1" t="shared" si="2"/>
        <v>734</v>
      </c>
      <c r="J202" s="694" t="s">
        <v>1293</v>
      </c>
      <c r="K202" s="642"/>
      <c r="L202" s="338">
        <v>43189</v>
      </c>
      <c r="M202" s="292"/>
      <c r="N202" s="277" t="s">
        <v>9010</v>
      </c>
      <c r="O202" s="327" t="s">
        <v>889</v>
      </c>
      <c r="P202" s="52" t="s">
        <v>84</v>
      </c>
      <c r="Q202" s="121">
        <v>43184</v>
      </c>
      <c r="R202" s="121">
        <v>43185</v>
      </c>
      <c r="S202" s="52" t="s">
        <v>47</v>
      </c>
      <c r="T202" s="1057" t="s">
        <v>9011</v>
      </c>
      <c r="U202" s="1216"/>
      <c r="V202" s="1216"/>
      <c r="W202" s="1216"/>
      <c r="X202" s="1216"/>
      <c r="Y202" s="1216"/>
    </row>
    <row r="203" s="14" customFormat="1" ht="23.1" customHeight="1" spans="1:25">
      <c r="A203" s="1202">
        <v>9</v>
      </c>
      <c r="B203" s="57"/>
      <c r="C203" s="198" t="s">
        <v>8952</v>
      </c>
      <c r="D203" s="52" t="s">
        <v>9012</v>
      </c>
      <c r="E203" s="43">
        <v>237500</v>
      </c>
      <c r="F203" s="52" t="s">
        <v>9013</v>
      </c>
      <c r="G203" s="121">
        <v>43217</v>
      </c>
      <c r="H203" s="493">
        <v>43221</v>
      </c>
      <c r="I203" s="52">
        <f ca="1" t="shared" si="2"/>
        <v>683</v>
      </c>
      <c r="J203" s="959" t="s">
        <v>1293</v>
      </c>
      <c r="K203" s="642"/>
      <c r="L203" s="338">
        <v>43250</v>
      </c>
      <c r="M203" s="292"/>
      <c r="N203" s="450" t="s">
        <v>9014</v>
      </c>
      <c r="O203" s="81" t="s">
        <v>662</v>
      </c>
      <c r="P203" s="52" t="s">
        <v>59</v>
      </c>
      <c r="Q203" s="447">
        <v>43179</v>
      </c>
      <c r="R203" s="121">
        <v>43218</v>
      </c>
      <c r="S203" s="327" t="s">
        <v>473</v>
      </c>
      <c r="T203" s="1057" t="s">
        <v>946</v>
      </c>
      <c r="U203" s="1216"/>
      <c r="V203" s="1216"/>
      <c r="W203" s="1216"/>
      <c r="X203" s="1216"/>
      <c r="Y203" s="1216"/>
    </row>
    <row r="204" s="13" customFormat="1" ht="23.1" customHeight="1" spans="1:25">
      <c r="A204" s="1202">
        <v>3</v>
      </c>
      <c r="B204" s="153"/>
      <c r="C204" s="198" t="s">
        <v>8995</v>
      </c>
      <c r="D204" s="52" t="s">
        <v>7979</v>
      </c>
      <c r="E204" s="43">
        <v>192300</v>
      </c>
      <c r="F204" s="43" t="s">
        <v>9015</v>
      </c>
      <c r="G204" s="121">
        <v>43066</v>
      </c>
      <c r="H204" s="121">
        <v>43073</v>
      </c>
      <c r="I204" s="52">
        <f ca="1" t="shared" si="2"/>
        <v>831</v>
      </c>
      <c r="J204" s="694" t="s">
        <v>9016</v>
      </c>
      <c r="K204" s="642"/>
      <c r="L204" s="338">
        <v>43097</v>
      </c>
      <c r="M204" s="292" t="s">
        <v>52</v>
      </c>
      <c r="N204" s="52" t="s">
        <v>9017</v>
      </c>
      <c r="O204" s="52" t="s">
        <v>80</v>
      </c>
      <c r="P204" s="52" t="s">
        <v>84</v>
      </c>
      <c r="Q204" s="121">
        <v>43231</v>
      </c>
      <c r="R204" s="121">
        <v>43236</v>
      </c>
      <c r="S204" s="52" t="s">
        <v>106</v>
      </c>
      <c r="T204" s="1057" t="s">
        <v>9018</v>
      </c>
      <c r="U204" s="1212"/>
      <c r="V204" s="1212"/>
      <c r="W204" s="1212"/>
      <c r="X204" s="1212"/>
      <c r="Y204" s="1212"/>
    </row>
    <row r="205" s="13" customFormat="1" ht="23.1" customHeight="1" spans="1:25">
      <c r="A205" s="1202">
        <v>4</v>
      </c>
      <c r="B205" s="153"/>
      <c r="C205" s="198" t="s">
        <v>8995</v>
      </c>
      <c r="D205" s="52" t="s">
        <v>8069</v>
      </c>
      <c r="E205" s="43">
        <v>192300</v>
      </c>
      <c r="F205" s="52" t="s">
        <v>9019</v>
      </c>
      <c r="G205" s="121">
        <v>43188</v>
      </c>
      <c r="H205" s="493">
        <v>43194</v>
      </c>
      <c r="I205" s="52">
        <f ca="1" t="shared" si="2"/>
        <v>710</v>
      </c>
      <c r="J205" s="694" t="s">
        <v>1293</v>
      </c>
      <c r="K205" s="219"/>
      <c r="L205" s="339">
        <v>43250</v>
      </c>
      <c r="M205" s="304"/>
      <c r="N205" s="52" t="s">
        <v>9020</v>
      </c>
      <c r="O205" s="327" t="s">
        <v>80</v>
      </c>
      <c r="P205" s="52" t="s">
        <v>84</v>
      </c>
      <c r="Q205" s="121">
        <v>43232</v>
      </c>
      <c r="R205" s="121">
        <v>43233</v>
      </c>
      <c r="S205" s="52" t="s">
        <v>106</v>
      </c>
      <c r="T205" s="1058" t="s">
        <v>985</v>
      </c>
      <c r="U205" s="1212"/>
      <c r="V205" s="1212"/>
      <c r="W205" s="1212"/>
      <c r="X205" s="1212"/>
      <c r="Y205" s="1212"/>
    </row>
    <row r="206" s="13" customFormat="1" ht="23.1" customHeight="1" spans="1:25">
      <c r="A206" s="1202">
        <v>3</v>
      </c>
      <c r="B206" s="153"/>
      <c r="C206" s="198" t="s">
        <v>8995</v>
      </c>
      <c r="D206" s="52" t="s">
        <v>8069</v>
      </c>
      <c r="E206" s="43">
        <v>192300</v>
      </c>
      <c r="F206" s="43" t="s">
        <v>9021</v>
      </c>
      <c r="G206" s="121">
        <v>43080</v>
      </c>
      <c r="H206" s="121">
        <v>43082</v>
      </c>
      <c r="I206" s="52">
        <f ca="1" t="shared" si="2"/>
        <v>822</v>
      </c>
      <c r="J206" s="694" t="s">
        <v>1293</v>
      </c>
      <c r="K206" s="219"/>
      <c r="L206" s="339">
        <v>43250</v>
      </c>
      <c r="M206" s="304" t="s">
        <v>52</v>
      </c>
      <c r="N206" s="52" t="s">
        <v>9022</v>
      </c>
      <c r="O206" s="327" t="s">
        <v>45</v>
      </c>
      <c r="P206" s="52" t="s">
        <v>59</v>
      </c>
      <c r="Q206" s="121">
        <v>43226</v>
      </c>
      <c r="R206" s="121">
        <v>43226</v>
      </c>
      <c r="S206" s="52" t="s">
        <v>47</v>
      </c>
      <c r="T206" s="1058" t="s">
        <v>1709</v>
      </c>
      <c r="U206" s="1212"/>
      <c r="V206" s="1212"/>
      <c r="W206" s="1212"/>
      <c r="X206" s="1212"/>
      <c r="Y206" s="1212"/>
    </row>
    <row r="207" s="13" customFormat="1" ht="23.1" customHeight="1" spans="1:25">
      <c r="A207" s="1202">
        <v>3</v>
      </c>
      <c r="B207" s="153"/>
      <c r="C207" s="198" t="s">
        <v>8291</v>
      </c>
      <c r="D207" s="52" t="s">
        <v>477</v>
      </c>
      <c r="E207" s="43">
        <v>215600</v>
      </c>
      <c r="F207" s="43" t="s">
        <v>9023</v>
      </c>
      <c r="G207" s="121">
        <v>43105</v>
      </c>
      <c r="H207" s="121">
        <v>43109</v>
      </c>
      <c r="I207" s="52">
        <f ca="1" t="shared" si="2"/>
        <v>795</v>
      </c>
      <c r="J207" s="694" t="s">
        <v>1293</v>
      </c>
      <c r="K207" s="219"/>
      <c r="L207" s="1231">
        <v>43280</v>
      </c>
      <c r="M207" s="304" t="s">
        <v>52</v>
      </c>
      <c r="N207" s="48" t="s">
        <v>9024</v>
      </c>
      <c r="O207" s="327" t="s">
        <v>225</v>
      </c>
      <c r="P207" s="48" t="s">
        <v>84</v>
      </c>
      <c r="Q207" s="171">
        <v>43225</v>
      </c>
      <c r="R207" s="171">
        <v>43225</v>
      </c>
      <c r="S207" s="48" t="s">
        <v>47</v>
      </c>
      <c r="T207" s="1058" t="s">
        <v>1000</v>
      </c>
      <c r="U207" s="1212"/>
      <c r="V207" s="1212"/>
      <c r="W207" s="1212"/>
      <c r="X207" s="1212"/>
      <c r="Y207" s="1212"/>
    </row>
    <row r="208" s="13" customFormat="1" ht="23.1" customHeight="1" spans="1:25">
      <c r="A208" s="1202">
        <v>4</v>
      </c>
      <c r="B208" s="153"/>
      <c r="C208" s="198" t="s">
        <v>8952</v>
      </c>
      <c r="D208" s="52" t="s">
        <v>467</v>
      </c>
      <c r="E208" s="43">
        <v>237500</v>
      </c>
      <c r="F208" s="43" t="s">
        <v>9025</v>
      </c>
      <c r="G208" s="121">
        <v>43109</v>
      </c>
      <c r="H208" s="493">
        <v>43114</v>
      </c>
      <c r="I208" s="52">
        <f ca="1" t="shared" si="2"/>
        <v>790</v>
      </c>
      <c r="J208" s="694" t="s">
        <v>1293</v>
      </c>
      <c r="K208" s="219"/>
      <c r="L208" s="339">
        <v>43125</v>
      </c>
      <c r="M208" s="304" t="s">
        <v>52</v>
      </c>
      <c r="N208" s="52" t="s">
        <v>9026</v>
      </c>
      <c r="O208" s="327" t="s">
        <v>8944</v>
      </c>
      <c r="P208" s="52" t="s">
        <v>303</v>
      </c>
      <c r="Q208" s="121">
        <v>43233</v>
      </c>
      <c r="R208" s="121">
        <v>43235</v>
      </c>
      <c r="S208" s="52" t="s">
        <v>106</v>
      </c>
      <c r="T208" s="1057" t="s">
        <v>1005</v>
      </c>
      <c r="U208" s="1212"/>
      <c r="V208" s="1212"/>
      <c r="W208" s="1212"/>
      <c r="X208" s="1212"/>
      <c r="Y208" s="1212"/>
    </row>
    <row r="209" s="13" customFormat="1" ht="23.1" customHeight="1" spans="1:25">
      <c r="A209" s="1202">
        <v>3</v>
      </c>
      <c r="B209" s="153"/>
      <c r="C209" s="198" t="s">
        <v>8291</v>
      </c>
      <c r="D209" s="52" t="s">
        <v>477</v>
      </c>
      <c r="E209" s="43">
        <v>215600</v>
      </c>
      <c r="F209" s="43" t="s">
        <v>9027</v>
      </c>
      <c r="G209" s="121">
        <v>43132</v>
      </c>
      <c r="H209" s="493">
        <v>43136</v>
      </c>
      <c r="I209" s="52">
        <f ca="1" t="shared" si="2"/>
        <v>768</v>
      </c>
      <c r="J209" s="694" t="s">
        <v>1293</v>
      </c>
      <c r="K209" s="219"/>
      <c r="L209" s="1231">
        <v>43280</v>
      </c>
      <c r="M209" s="304" t="s">
        <v>52</v>
      </c>
      <c r="N209" s="52" t="s">
        <v>9028</v>
      </c>
      <c r="O209" s="327" t="s">
        <v>980</v>
      </c>
      <c r="P209" s="52" t="s">
        <v>84</v>
      </c>
      <c r="Q209" s="121">
        <v>43260</v>
      </c>
      <c r="R209" s="121">
        <v>43260</v>
      </c>
      <c r="S209" s="52" t="s">
        <v>47</v>
      </c>
      <c r="T209" s="1058" t="s">
        <v>1056</v>
      </c>
      <c r="U209" s="1212"/>
      <c r="V209" s="1212"/>
      <c r="W209" s="1212"/>
      <c r="X209" s="1212"/>
      <c r="Y209" s="1212"/>
    </row>
    <row r="210" s="14" customFormat="1" ht="23.1" customHeight="1" spans="1:25">
      <c r="A210" s="1202">
        <v>5</v>
      </c>
      <c r="B210" s="57"/>
      <c r="C210" s="198" t="s">
        <v>8796</v>
      </c>
      <c r="D210" s="52" t="s">
        <v>7973</v>
      </c>
      <c r="E210" s="43">
        <v>237500</v>
      </c>
      <c r="F210" s="52" t="s">
        <v>9029</v>
      </c>
      <c r="G210" s="121">
        <v>43200</v>
      </c>
      <c r="H210" s="493">
        <v>43203</v>
      </c>
      <c r="I210" s="52">
        <f ca="1" t="shared" si="2"/>
        <v>701</v>
      </c>
      <c r="J210" s="959" t="s">
        <v>1293</v>
      </c>
      <c r="K210" s="642"/>
      <c r="L210" s="1231">
        <v>43280</v>
      </c>
      <c r="M210" s="292" t="s">
        <v>52</v>
      </c>
      <c r="N210" s="277" t="s">
        <v>9030</v>
      </c>
      <c r="O210" s="52" t="s">
        <v>980</v>
      </c>
      <c r="P210" s="52" t="s">
        <v>84</v>
      </c>
      <c r="Q210" s="121">
        <v>43256</v>
      </c>
      <c r="R210" s="121">
        <v>43272</v>
      </c>
      <c r="S210" s="52" t="s">
        <v>106</v>
      </c>
      <c r="T210" s="1057" t="s">
        <v>1071</v>
      </c>
      <c r="U210" s="1216"/>
      <c r="V210" s="1216"/>
      <c r="W210" s="1216"/>
      <c r="X210" s="1216"/>
      <c r="Y210" s="1216"/>
    </row>
    <row r="211" s="14" customFormat="1" ht="23.1" customHeight="1" spans="1:25">
      <c r="A211" s="494">
        <v>2</v>
      </c>
      <c r="B211" s="57"/>
      <c r="C211" s="311" t="s">
        <v>8291</v>
      </c>
      <c r="D211" s="52" t="s">
        <v>7999</v>
      </c>
      <c r="E211" s="43">
        <v>213800</v>
      </c>
      <c r="F211" s="43" t="s">
        <v>9031</v>
      </c>
      <c r="G211" s="121">
        <v>43276</v>
      </c>
      <c r="H211" s="493">
        <v>43278</v>
      </c>
      <c r="I211" s="52">
        <f ca="1" t="shared" si="2"/>
        <v>626</v>
      </c>
      <c r="J211" s="959" t="s">
        <v>1293</v>
      </c>
      <c r="K211" s="642"/>
      <c r="L211" s="338">
        <v>43304</v>
      </c>
      <c r="M211" s="292"/>
      <c r="N211" s="450" t="s">
        <v>9032</v>
      </c>
      <c r="O211" s="81" t="s">
        <v>80</v>
      </c>
      <c r="P211" s="52" t="s">
        <v>84</v>
      </c>
      <c r="Q211" s="447">
        <v>43241</v>
      </c>
      <c r="R211" s="121">
        <v>43277</v>
      </c>
      <c r="S211" s="52" t="s">
        <v>106</v>
      </c>
      <c r="T211" s="1057" t="s">
        <v>1074</v>
      </c>
      <c r="U211" s="1216"/>
      <c r="V211" s="1216"/>
      <c r="W211" s="1216"/>
      <c r="X211" s="1216"/>
      <c r="Y211" s="1216"/>
    </row>
    <row r="212" s="14" customFormat="1" ht="23.1" customHeight="1" spans="1:25">
      <c r="A212" s="1202">
        <v>3</v>
      </c>
      <c r="B212" s="57"/>
      <c r="C212" s="311" t="s">
        <v>8291</v>
      </c>
      <c r="D212" s="52" t="s">
        <v>477</v>
      </c>
      <c r="E212" s="43">
        <v>213800</v>
      </c>
      <c r="F212" s="43" t="s">
        <v>9033</v>
      </c>
      <c r="G212" s="121">
        <v>43276</v>
      </c>
      <c r="H212" s="493">
        <v>43278</v>
      </c>
      <c r="I212" s="52">
        <f ca="1" t="shared" si="2"/>
        <v>626</v>
      </c>
      <c r="J212" s="959" t="s">
        <v>1293</v>
      </c>
      <c r="K212" s="642"/>
      <c r="L212" s="338">
        <v>43304</v>
      </c>
      <c r="M212" s="292"/>
      <c r="N212" s="450" t="s">
        <v>9034</v>
      </c>
      <c r="O212" s="81" t="s">
        <v>698</v>
      </c>
      <c r="P212" s="52" t="s">
        <v>46</v>
      </c>
      <c r="Q212" s="447">
        <v>43261</v>
      </c>
      <c r="R212" s="121">
        <v>43277</v>
      </c>
      <c r="S212" s="327" t="s">
        <v>47</v>
      </c>
      <c r="T212" s="1057" t="s">
        <v>1074</v>
      </c>
      <c r="U212" s="1216"/>
      <c r="V212" s="1216"/>
      <c r="W212" s="1216"/>
      <c r="X212" s="1216"/>
      <c r="Y212" s="1216"/>
    </row>
    <row r="213" s="14" customFormat="1" ht="23.1" customHeight="1" spans="1:25">
      <c r="A213" s="494">
        <v>6</v>
      </c>
      <c r="B213" s="57"/>
      <c r="C213" s="311" t="s">
        <v>9035</v>
      </c>
      <c r="D213" s="52" t="s">
        <v>467</v>
      </c>
      <c r="E213" s="43">
        <v>250700</v>
      </c>
      <c r="F213" s="52" t="s">
        <v>9036</v>
      </c>
      <c r="G213" s="121">
        <v>43266</v>
      </c>
      <c r="H213" s="493">
        <v>43273</v>
      </c>
      <c r="I213" s="52">
        <f ca="1" t="shared" si="2"/>
        <v>631</v>
      </c>
      <c r="J213" s="959" t="s">
        <v>1293</v>
      </c>
      <c r="K213" s="642"/>
      <c r="L213" s="338">
        <v>43304</v>
      </c>
      <c r="M213" s="292"/>
      <c r="N213" s="277" t="s">
        <v>9037</v>
      </c>
      <c r="O213" s="327" t="s">
        <v>1439</v>
      </c>
      <c r="P213" s="52" t="s">
        <v>89</v>
      </c>
      <c r="Q213" s="121">
        <v>43273</v>
      </c>
      <c r="R213" s="121">
        <v>43273</v>
      </c>
      <c r="S213" s="52" t="s">
        <v>47</v>
      </c>
      <c r="T213" s="1057" t="s">
        <v>9038</v>
      </c>
      <c r="U213" s="1216"/>
      <c r="V213" s="1216"/>
      <c r="W213" s="1216"/>
      <c r="X213" s="1216"/>
      <c r="Y213" s="1216"/>
    </row>
    <row r="214" s="13" customFormat="1" ht="23.1" customHeight="1" spans="1:25">
      <c r="A214" s="1202">
        <v>1</v>
      </c>
      <c r="B214" s="153"/>
      <c r="C214" s="198" t="s">
        <v>8754</v>
      </c>
      <c r="D214" s="52" t="s">
        <v>462</v>
      </c>
      <c r="E214" s="43">
        <v>190500</v>
      </c>
      <c r="F214" s="43" t="s">
        <v>9039</v>
      </c>
      <c r="G214" s="121">
        <v>43266</v>
      </c>
      <c r="H214" s="493">
        <v>43273</v>
      </c>
      <c r="I214" s="52">
        <f ca="1" t="shared" si="2"/>
        <v>631</v>
      </c>
      <c r="J214" s="959" t="s">
        <v>1293</v>
      </c>
      <c r="K214" s="642"/>
      <c r="L214" s="338">
        <v>43304</v>
      </c>
      <c r="M214" s="292"/>
      <c r="N214" s="277" t="s">
        <v>9040</v>
      </c>
      <c r="O214" s="327" t="s">
        <v>114</v>
      </c>
      <c r="P214" s="52" t="s">
        <v>89</v>
      </c>
      <c r="Q214" s="121">
        <v>43281</v>
      </c>
      <c r="R214" s="121">
        <v>43282</v>
      </c>
      <c r="S214" s="52" t="s">
        <v>47</v>
      </c>
      <c r="T214" s="1057" t="s">
        <v>1102</v>
      </c>
      <c r="U214" s="1212"/>
      <c r="V214" s="1212"/>
      <c r="W214" s="1212"/>
      <c r="X214" s="1212"/>
      <c r="Y214" s="1212"/>
    </row>
    <row r="215" s="14" customFormat="1" ht="23.1" customHeight="1" spans="1:25">
      <c r="A215" s="494">
        <v>2</v>
      </c>
      <c r="B215" s="57"/>
      <c r="C215" s="311" t="s">
        <v>8754</v>
      </c>
      <c r="D215" s="52" t="s">
        <v>462</v>
      </c>
      <c r="E215" s="43">
        <v>190500</v>
      </c>
      <c r="F215" s="217" t="s">
        <v>9041</v>
      </c>
      <c r="G215" s="121">
        <v>43299</v>
      </c>
      <c r="H215" s="121">
        <v>43305</v>
      </c>
      <c r="I215" s="52">
        <f ca="1" t="shared" si="2"/>
        <v>599</v>
      </c>
      <c r="J215" s="959" t="s">
        <v>1293</v>
      </c>
      <c r="K215" s="642"/>
      <c r="L215" s="338">
        <v>43312</v>
      </c>
      <c r="M215" s="292" t="s">
        <v>52</v>
      </c>
      <c r="N215" s="277" t="s">
        <v>9042</v>
      </c>
      <c r="O215" s="327" t="s">
        <v>80</v>
      </c>
      <c r="P215" s="52" t="s">
        <v>84</v>
      </c>
      <c r="Q215" s="121">
        <v>43302</v>
      </c>
      <c r="R215" s="121">
        <v>43305</v>
      </c>
      <c r="S215" s="52" t="s">
        <v>47</v>
      </c>
      <c r="T215" s="1057" t="s">
        <v>1139</v>
      </c>
      <c r="U215" s="1216"/>
      <c r="V215" s="1216"/>
      <c r="W215" s="1216"/>
      <c r="X215" s="1216"/>
      <c r="Y215" s="1216"/>
    </row>
    <row r="216" s="14" customFormat="1" ht="23.1" customHeight="1" spans="1:25">
      <c r="A216" s="494">
        <v>2</v>
      </c>
      <c r="B216" s="57"/>
      <c r="C216" s="311" t="s">
        <v>8754</v>
      </c>
      <c r="D216" s="52" t="s">
        <v>9043</v>
      </c>
      <c r="E216" s="43">
        <v>190500</v>
      </c>
      <c r="F216" s="217" t="s">
        <v>9044</v>
      </c>
      <c r="G216" s="121">
        <v>43299</v>
      </c>
      <c r="H216" s="121">
        <v>43305</v>
      </c>
      <c r="I216" s="52">
        <f ca="1" t="shared" si="2"/>
        <v>599</v>
      </c>
      <c r="J216" s="959" t="s">
        <v>1293</v>
      </c>
      <c r="K216" s="642"/>
      <c r="L216" s="338">
        <v>43312</v>
      </c>
      <c r="M216" s="292" t="s">
        <v>52</v>
      </c>
      <c r="N216" s="277" t="s">
        <v>9045</v>
      </c>
      <c r="O216" s="327" t="s">
        <v>122</v>
      </c>
      <c r="P216" s="52" t="s">
        <v>84</v>
      </c>
      <c r="Q216" s="121">
        <v>43296</v>
      </c>
      <c r="R216" s="121">
        <v>43315</v>
      </c>
      <c r="S216" s="52" t="s">
        <v>47</v>
      </c>
      <c r="T216" s="1057" t="s">
        <v>9046</v>
      </c>
      <c r="U216" s="1216"/>
      <c r="V216" s="1216"/>
      <c r="W216" s="1216"/>
      <c r="X216" s="1216"/>
      <c r="Y216" s="1216"/>
    </row>
    <row r="217" s="14" customFormat="1" ht="23.1" customHeight="1" spans="1:25">
      <c r="A217" s="494">
        <v>3</v>
      </c>
      <c r="B217" s="57"/>
      <c r="C217" s="311" t="s">
        <v>8291</v>
      </c>
      <c r="D217" s="52" t="s">
        <v>477</v>
      </c>
      <c r="E217" s="43">
        <v>213800</v>
      </c>
      <c r="F217" s="43" t="s">
        <v>9047</v>
      </c>
      <c r="G217" s="121">
        <v>43307</v>
      </c>
      <c r="H217" s="121">
        <v>43311</v>
      </c>
      <c r="I217" s="52">
        <f ca="1" t="shared" si="2"/>
        <v>593</v>
      </c>
      <c r="J217" s="959" t="s">
        <v>1293</v>
      </c>
      <c r="K217" s="642"/>
      <c r="L217" s="338">
        <v>43337</v>
      </c>
      <c r="M217" s="292"/>
      <c r="N217" s="277" t="s">
        <v>9048</v>
      </c>
      <c r="O217" s="327" t="s">
        <v>730</v>
      </c>
      <c r="P217" s="52" t="s">
        <v>59</v>
      </c>
      <c r="Q217" s="121">
        <v>43312</v>
      </c>
      <c r="R217" s="121">
        <v>43312</v>
      </c>
      <c r="S217" s="52" t="s">
        <v>47</v>
      </c>
      <c r="T217" s="1057" t="s">
        <v>1958</v>
      </c>
      <c r="U217" s="1216"/>
      <c r="V217" s="1216"/>
      <c r="W217" s="1216"/>
      <c r="X217" s="1216"/>
      <c r="Y217" s="1216"/>
    </row>
    <row r="218" s="14" customFormat="1" ht="23.1" customHeight="1" spans="1:25">
      <c r="A218" s="494">
        <v>2</v>
      </c>
      <c r="B218" s="57"/>
      <c r="C218" s="311" t="s">
        <v>8291</v>
      </c>
      <c r="D218" s="52" t="s">
        <v>7999</v>
      </c>
      <c r="E218" s="43">
        <v>213800</v>
      </c>
      <c r="F218" s="43" t="s">
        <v>9049</v>
      </c>
      <c r="G218" s="121">
        <v>43298</v>
      </c>
      <c r="H218" s="121">
        <v>43300</v>
      </c>
      <c r="I218" s="52">
        <f ca="1" t="shared" si="2"/>
        <v>604</v>
      </c>
      <c r="J218" s="959" t="s">
        <v>1977</v>
      </c>
      <c r="K218" s="642"/>
      <c r="L218" s="338">
        <v>43337</v>
      </c>
      <c r="M218" s="292"/>
      <c r="N218" s="277" t="s">
        <v>9050</v>
      </c>
      <c r="O218" s="327" t="s">
        <v>45</v>
      </c>
      <c r="P218" s="52" t="s">
        <v>59</v>
      </c>
      <c r="Q218" s="121">
        <v>43330</v>
      </c>
      <c r="R218" s="121">
        <v>43330</v>
      </c>
      <c r="S218" s="52" t="s">
        <v>106</v>
      </c>
      <c r="T218" s="1057" t="s">
        <v>1958</v>
      </c>
      <c r="U218" s="1216"/>
      <c r="V218" s="1216"/>
      <c r="W218" s="1216"/>
      <c r="X218" s="1216"/>
      <c r="Y218" s="1216"/>
    </row>
    <row r="219" s="14" customFormat="1" ht="23.1" customHeight="1" spans="1:25">
      <c r="A219" s="494">
        <v>3</v>
      </c>
      <c r="B219" s="57"/>
      <c r="C219" s="311" t="s">
        <v>8291</v>
      </c>
      <c r="D219" s="52" t="s">
        <v>9051</v>
      </c>
      <c r="E219" s="43">
        <v>213800</v>
      </c>
      <c r="F219" s="43" t="s">
        <v>9052</v>
      </c>
      <c r="G219" s="121">
        <v>43327</v>
      </c>
      <c r="H219" s="121">
        <v>43334</v>
      </c>
      <c r="I219" s="52">
        <f ca="1" t="shared" si="2"/>
        <v>570</v>
      </c>
      <c r="J219" s="959" t="s">
        <v>1293</v>
      </c>
      <c r="K219" s="642"/>
      <c r="L219" s="338">
        <v>43341</v>
      </c>
      <c r="M219" s="292"/>
      <c r="N219" s="277" t="s">
        <v>9053</v>
      </c>
      <c r="O219" s="327" t="s">
        <v>122</v>
      </c>
      <c r="P219" s="52" t="s">
        <v>84</v>
      </c>
      <c r="Q219" s="121">
        <v>43320</v>
      </c>
      <c r="R219" s="121">
        <v>43328</v>
      </c>
      <c r="S219" s="327" t="s">
        <v>47</v>
      </c>
      <c r="T219" s="1057" t="s">
        <v>9054</v>
      </c>
      <c r="U219" s="1216"/>
      <c r="V219" s="1216"/>
      <c r="W219" s="1216"/>
      <c r="X219" s="1216"/>
      <c r="Y219" s="1216"/>
    </row>
    <row r="220" s="14" customFormat="1" ht="23.1" customHeight="1" spans="1:25">
      <c r="A220" s="494">
        <v>2</v>
      </c>
      <c r="B220" s="57"/>
      <c r="C220" s="311" t="s">
        <v>8291</v>
      </c>
      <c r="D220" s="52" t="s">
        <v>8141</v>
      </c>
      <c r="E220" s="43">
        <v>213800</v>
      </c>
      <c r="F220" s="43" t="s">
        <v>9055</v>
      </c>
      <c r="G220" s="121">
        <v>43307</v>
      </c>
      <c r="H220" s="121">
        <v>43311</v>
      </c>
      <c r="I220" s="52">
        <f ca="1" t="shared" si="2"/>
        <v>593</v>
      </c>
      <c r="J220" s="959" t="s">
        <v>1977</v>
      </c>
      <c r="K220" s="642"/>
      <c r="L220" s="338">
        <v>43341</v>
      </c>
      <c r="M220" s="292"/>
      <c r="N220" s="277" t="s">
        <v>1210</v>
      </c>
      <c r="O220" s="327" t="s">
        <v>2396</v>
      </c>
      <c r="P220" s="52" t="s">
        <v>744</v>
      </c>
      <c r="Q220" s="121">
        <v>43340</v>
      </c>
      <c r="R220" s="121">
        <v>43341</v>
      </c>
      <c r="S220" s="52" t="s">
        <v>106</v>
      </c>
      <c r="T220" s="1057" t="s">
        <v>9056</v>
      </c>
      <c r="U220" s="1216" t="s">
        <v>1983</v>
      </c>
      <c r="V220" s="1216"/>
      <c r="W220" s="1216"/>
      <c r="X220" s="1216"/>
      <c r="Y220" s="1216"/>
    </row>
    <row r="221" s="14" customFormat="1" ht="23.1" customHeight="1" spans="1:25">
      <c r="A221" s="494">
        <v>1</v>
      </c>
      <c r="B221" s="57"/>
      <c r="C221" s="311" t="s">
        <v>8754</v>
      </c>
      <c r="D221" s="52" t="s">
        <v>7979</v>
      </c>
      <c r="E221" s="43">
        <v>190500</v>
      </c>
      <c r="F221" s="43" t="s">
        <v>9057</v>
      </c>
      <c r="G221" s="121">
        <v>43298</v>
      </c>
      <c r="H221" s="121">
        <v>43300</v>
      </c>
      <c r="I221" s="52">
        <f ca="1" t="shared" si="2"/>
        <v>604</v>
      </c>
      <c r="J221" s="959" t="s">
        <v>1977</v>
      </c>
      <c r="K221" s="642"/>
      <c r="L221" s="338">
        <v>43312</v>
      </c>
      <c r="M221" s="292"/>
      <c r="N221" s="277" t="s">
        <v>9058</v>
      </c>
      <c r="O221" s="327" t="s">
        <v>730</v>
      </c>
      <c r="P221" s="52" t="s">
        <v>59</v>
      </c>
      <c r="Q221" s="121">
        <v>43354</v>
      </c>
      <c r="R221" s="121">
        <v>43354</v>
      </c>
      <c r="S221" s="52" t="s">
        <v>47</v>
      </c>
      <c r="T221" s="1057" t="s">
        <v>2050</v>
      </c>
      <c r="U221" s="1216"/>
      <c r="V221" s="1216"/>
      <c r="W221" s="1216"/>
      <c r="X221" s="1216"/>
      <c r="Y221" s="1216"/>
    </row>
    <row r="222" s="14" customFormat="1" ht="23.1" customHeight="1" spans="1:26">
      <c r="A222" s="494">
        <v>10</v>
      </c>
      <c r="B222" s="57" t="s">
        <v>9059</v>
      </c>
      <c r="C222" s="311" t="s">
        <v>8952</v>
      </c>
      <c r="D222" s="52" t="s">
        <v>9012</v>
      </c>
      <c r="E222" s="43">
        <v>235700</v>
      </c>
      <c r="F222" s="52" t="s">
        <v>9060</v>
      </c>
      <c r="G222" s="121">
        <v>43271</v>
      </c>
      <c r="H222" s="493">
        <v>43273</v>
      </c>
      <c r="I222" s="52">
        <f ca="1" t="shared" si="2"/>
        <v>631</v>
      </c>
      <c r="J222" s="959" t="s">
        <v>1293</v>
      </c>
      <c r="K222" s="642"/>
      <c r="L222" s="338">
        <v>43402</v>
      </c>
      <c r="M222" s="292" t="s">
        <v>52</v>
      </c>
      <c r="N222" s="277" t="s">
        <v>9061</v>
      </c>
      <c r="O222" s="327" t="s">
        <v>2396</v>
      </c>
      <c r="P222" s="52" t="s">
        <v>744</v>
      </c>
      <c r="Q222" s="121">
        <v>43385</v>
      </c>
      <c r="R222" s="121">
        <v>43385</v>
      </c>
      <c r="S222" s="52">
        <f ca="1" t="shared" ref="S222:S234" si="3">TODAY()-R222</f>
        <v>519</v>
      </c>
      <c r="T222" s="52" t="s">
        <v>106</v>
      </c>
      <c r="U222" s="1057" t="s">
        <v>648</v>
      </c>
      <c r="V222" s="1216"/>
      <c r="W222" s="1216"/>
      <c r="X222" s="1216"/>
      <c r="Y222" s="1216"/>
      <c r="Z222" s="1216"/>
    </row>
    <row r="223" s="13" customFormat="1" ht="23.1" customHeight="1" spans="1:26">
      <c r="A223" s="494">
        <v>2</v>
      </c>
      <c r="B223" s="153"/>
      <c r="C223" s="198" t="s">
        <v>8754</v>
      </c>
      <c r="D223" s="52" t="s">
        <v>462</v>
      </c>
      <c r="E223" s="43">
        <v>190500</v>
      </c>
      <c r="F223" s="43" t="s">
        <v>9062</v>
      </c>
      <c r="G223" s="121">
        <v>43387</v>
      </c>
      <c r="H223" s="121">
        <v>43395</v>
      </c>
      <c r="I223" s="52">
        <f ca="1" t="shared" si="2"/>
        <v>509</v>
      </c>
      <c r="J223" s="694" t="s">
        <v>1293</v>
      </c>
      <c r="K223" s="642"/>
      <c r="L223" s="338">
        <v>43402</v>
      </c>
      <c r="M223" s="292"/>
      <c r="N223" s="277" t="s">
        <v>9063</v>
      </c>
      <c r="O223" s="327" t="s">
        <v>2396</v>
      </c>
      <c r="P223" s="52" t="s">
        <v>744</v>
      </c>
      <c r="Q223" s="121">
        <v>43395</v>
      </c>
      <c r="R223" s="121">
        <v>43396</v>
      </c>
      <c r="S223" s="52">
        <f ca="1" t="shared" si="3"/>
        <v>508</v>
      </c>
      <c r="T223" s="52" t="s">
        <v>106</v>
      </c>
      <c r="U223" s="1057" t="s">
        <v>1311</v>
      </c>
      <c r="V223" s="1212"/>
      <c r="W223" s="1212"/>
      <c r="X223" s="1212"/>
      <c r="Y223" s="1212"/>
      <c r="Z223" s="1212"/>
    </row>
    <row r="224" s="14" customFormat="1" ht="23.1" customHeight="1" spans="1:26">
      <c r="A224" s="494">
        <v>11</v>
      </c>
      <c r="B224" s="524"/>
      <c r="C224" s="560" t="s">
        <v>9035</v>
      </c>
      <c r="D224" s="431" t="s">
        <v>467</v>
      </c>
      <c r="E224" s="427">
        <v>250700</v>
      </c>
      <c r="F224" s="431" t="s">
        <v>9064</v>
      </c>
      <c r="G224" s="440">
        <v>43266</v>
      </c>
      <c r="H224" s="525">
        <v>43273</v>
      </c>
      <c r="I224" s="431">
        <f ca="1" t="shared" si="2"/>
        <v>631</v>
      </c>
      <c r="J224" s="1232" t="s">
        <v>1293</v>
      </c>
      <c r="K224" s="1233"/>
      <c r="L224" s="338">
        <v>43367</v>
      </c>
      <c r="M224" s="1234" t="s">
        <v>52</v>
      </c>
      <c r="N224" s="442" t="s">
        <v>9065</v>
      </c>
      <c r="O224" s="445" t="s">
        <v>1439</v>
      </c>
      <c r="P224" s="431" t="s">
        <v>89</v>
      </c>
      <c r="Q224" s="440">
        <v>43386</v>
      </c>
      <c r="R224" s="440">
        <v>43386</v>
      </c>
      <c r="S224" s="52">
        <f ca="1" t="shared" si="3"/>
        <v>518</v>
      </c>
      <c r="T224" s="431" t="s">
        <v>47</v>
      </c>
      <c r="U224" s="1251" t="s">
        <v>9066</v>
      </c>
      <c r="V224" s="1216"/>
      <c r="W224" s="1216"/>
      <c r="X224" s="1216"/>
      <c r="Y224" s="1216"/>
      <c r="Z224" s="1216"/>
    </row>
    <row r="225" s="14" customFormat="1" ht="23.1" customHeight="1" spans="1:26">
      <c r="A225" s="494">
        <v>6</v>
      </c>
      <c r="B225" s="57"/>
      <c r="C225" s="198" t="s">
        <v>8796</v>
      </c>
      <c r="D225" s="52" t="s">
        <v>480</v>
      </c>
      <c r="E225" s="43">
        <v>235700</v>
      </c>
      <c r="F225" s="43" t="s">
        <v>9067</v>
      </c>
      <c r="G225" s="121">
        <v>43276</v>
      </c>
      <c r="H225" s="493">
        <v>43278</v>
      </c>
      <c r="I225" s="52">
        <f ca="1" t="shared" si="2"/>
        <v>626</v>
      </c>
      <c r="J225" s="959" t="s">
        <v>1293</v>
      </c>
      <c r="K225" s="642"/>
      <c r="L225" s="338">
        <v>43367</v>
      </c>
      <c r="M225" s="292" t="s">
        <v>52</v>
      </c>
      <c r="N225" s="450" t="s">
        <v>9068</v>
      </c>
      <c r="O225" s="81" t="s">
        <v>1898</v>
      </c>
      <c r="P225" s="52" t="s">
        <v>89</v>
      </c>
      <c r="Q225" s="447">
        <v>43402</v>
      </c>
      <c r="R225" s="121">
        <v>43403</v>
      </c>
      <c r="S225" s="52">
        <f ca="1" t="shared" si="3"/>
        <v>501</v>
      </c>
      <c r="T225" s="327" t="s">
        <v>473</v>
      </c>
      <c r="U225" s="1057" t="s">
        <v>2198</v>
      </c>
      <c r="V225" s="1216"/>
      <c r="W225" s="1216"/>
      <c r="X225" s="1216"/>
      <c r="Y225" s="1216"/>
      <c r="Z225" s="1216"/>
    </row>
    <row r="226" s="13" customFormat="1" ht="23.1" customHeight="1" spans="1:26">
      <c r="A226" s="494">
        <v>4</v>
      </c>
      <c r="B226" s="153"/>
      <c r="C226" s="198" t="s">
        <v>8291</v>
      </c>
      <c r="D226" s="52" t="s">
        <v>475</v>
      </c>
      <c r="E226" s="43">
        <v>213800</v>
      </c>
      <c r="F226" s="43" t="s">
        <v>9069</v>
      </c>
      <c r="G226" s="121">
        <v>43396</v>
      </c>
      <c r="H226" s="121">
        <v>43401</v>
      </c>
      <c r="I226" s="52">
        <f ca="1" t="shared" si="2"/>
        <v>503</v>
      </c>
      <c r="J226" s="694" t="s">
        <v>1293</v>
      </c>
      <c r="K226" s="642"/>
      <c r="L226" s="338">
        <v>43402</v>
      </c>
      <c r="M226" s="292" t="s">
        <v>52</v>
      </c>
      <c r="N226" s="1235" t="s">
        <v>9070</v>
      </c>
      <c r="O226" s="327" t="s">
        <v>9071</v>
      </c>
      <c r="P226" s="52" t="s">
        <v>641</v>
      </c>
      <c r="Q226" s="121">
        <v>43401</v>
      </c>
      <c r="R226" s="121">
        <v>43401</v>
      </c>
      <c r="S226" s="52">
        <f ca="1" t="shared" si="3"/>
        <v>503</v>
      </c>
      <c r="T226" s="52" t="s">
        <v>47</v>
      </c>
      <c r="U226" s="1057" t="s">
        <v>3396</v>
      </c>
      <c r="V226" s="1212"/>
      <c r="W226" s="1212"/>
      <c r="X226" s="1212"/>
      <c r="Y226" s="1212"/>
      <c r="Z226" s="1212"/>
    </row>
    <row r="227" s="14" customFormat="1" ht="23.1" customHeight="1" spans="1:26">
      <c r="A227" s="494">
        <v>8</v>
      </c>
      <c r="B227" s="524"/>
      <c r="C227" s="560" t="s">
        <v>9072</v>
      </c>
      <c r="D227" s="431" t="s">
        <v>480</v>
      </c>
      <c r="E227" s="427">
        <v>250700</v>
      </c>
      <c r="F227" s="431" t="s">
        <v>9073</v>
      </c>
      <c r="G227" s="440">
        <v>43334</v>
      </c>
      <c r="H227" s="525">
        <v>43339</v>
      </c>
      <c r="I227" s="52">
        <f ca="1" t="shared" si="2"/>
        <v>565</v>
      </c>
      <c r="J227" s="959" t="s">
        <v>1293</v>
      </c>
      <c r="K227" s="1233"/>
      <c r="L227" s="338">
        <v>43367</v>
      </c>
      <c r="M227" s="1234" t="s">
        <v>52</v>
      </c>
      <c r="N227" s="442" t="s">
        <v>9074</v>
      </c>
      <c r="O227" s="445" t="s">
        <v>171</v>
      </c>
      <c r="P227" s="431" t="s">
        <v>59</v>
      </c>
      <c r="Q227" s="440">
        <v>43396</v>
      </c>
      <c r="R227" s="440">
        <v>43416</v>
      </c>
      <c r="S227" s="52">
        <f ca="1" t="shared" si="3"/>
        <v>488</v>
      </c>
      <c r="T227" s="431" t="s">
        <v>47</v>
      </c>
      <c r="U227" s="1251" t="s">
        <v>2217</v>
      </c>
      <c r="V227" s="1216"/>
      <c r="W227" s="1216"/>
      <c r="X227" s="1216"/>
      <c r="Y227" s="1216"/>
      <c r="Z227" s="1216"/>
    </row>
    <row r="228" s="14" customFormat="1" ht="23.1" customHeight="1" spans="1:26">
      <c r="A228" s="494">
        <v>5</v>
      </c>
      <c r="B228" s="57"/>
      <c r="C228" s="198" t="s">
        <v>8796</v>
      </c>
      <c r="D228" s="52" t="s">
        <v>480</v>
      </c>
      <c r="E228" s="43">
        <v>235700</v>
      </c>
      <c r="F228" s="43" t="s">
        <v>9075</v>
      </c>
      <c r="G228" s="121">
        <v>43276</v>
      </c>
      <c r="H228" s="493">
        <v>43278</v>
      </c>
      <c r="I228" s="52">
        <f ca="1" t="shared" si="2"/>
        <v>626</v>
      </c>
      <c r="J228" s="959" t="s">
        <v>1293</v>
      </c>
      <c r="K228" s="642"/>
      <c r="L228" s="338">
        <v>43367</v>
      </c>
      <c r="M228" s="292" t="s">
        <v>52</v>
      </c>
      <c r="N228" s="1236" t="s">
        <v>9076</v>
      </c>
      <c r="O228" s="331" t="s">
        <v>730</v>
      </c>
      <c r="P228" s="331" t="s">
        <v>59</v>
      </c>
      <c r="Q228" s="121">
        <v>43429</v>
      </c>
      <c r="R228" s="121">
        <v>43429</v>
      </c>
      <c r="S228" s="52">
        <f ca="1" t="shared" si="3"/>
        <v>475</v>
      </c>
      <c r="T228" s="52" t="s">
        <v>47</v>
      </c>
      <c r="U228" s="1057" t="s">
        <v>9077</v>
      </c>
      <c r="V228" s="1216"/>
      <c r="W228" s="1216"/>
      <c r="X228" s="1216"/>
      <c r="Y228" s="1216"/>
      <c r="Z228" s="1216"/>
    </row>
    <row r="229" s="13" customFormat="1" ht="23.1" customHeight="1" spans="1:26">
      <c r="A229" s="494">
        <v>1</v>
      </c>
      <c r="B229" s="153"/>
      <c r="C229" s="198" t="s">
        <v>8754</v>
      </c>
      <c r="D229" s="52" t="s">
        <v>462</v>
      </c>
      <c r="E229" s="43">
        <v>190500</v>
      </c>
      <c r="F229" s="43" t="s">
        <v>9078</v>
      </c>
      <c r="G229" s="121">
        <v>43384</v>
      </c>
      <c r="H229" s="121">
        <v>43386</v>
      </c>
      <c r="I229" s="52">
        <f ca="1" t="shared" si="2"/>
        <v>518</v>
      </c>
      <c r="J229" s="694" t="s">
        <v>1293</v>
      </c>
      <c r="K229" s="642"/>
      <c r="L229" s="338">
        <v>43402</v>
      </c>
      <c r="M229" s="292"/>
      <c r="N229" s="277" t="s">
        <v>9079</v>
      </c>
      <c r="O229" s="327" t="s">
        <v>12</v>
      </c>
      <c r="P229" s="52" t="s">
        <v>59</v>
      </c>
      <c r="Q229" s="121">
        <v>43410</v>
      </c>
      <c r="R229" s="121">
        <v>43410</v>
      </c>
      <c r="S229" s="52">
        <f ca="1" t="shared" si="3"/>
        <v>494</v>
      </c>
      <c r="T229" s="52" t="s">
        <v>47</v>
      </c>
      <c r="U229" s="1057" t="s">
        <v>9080</v>
      </c>
      <c r="V229" s="1212"/>
      <c r="W229" s="1212"/>
      <c r="X229" s="1212"/>
      <c r="Y229" s="1212"/>
      <c r="Z229" s="1212"/>
    </row>
    <row r="230" s="14" customFormat="1" ht="23.1" customHeight="1" spans="1:26">
      <c r="A230" s="494">
        <v>4</v>
      </c>
      <c r="B230" s="57"/>
      <c r="C230" s="198" t="s">
        <v>8796</v>
      </c>
      <c r="D230" s="52" t="s">
        <v>480</v>
      </c>
      <c r="E230" s="43">
        <v>235700</v>
      </c>
      <c r="F230" s="43" t="s">
        <v>9081</v>
      </c>
      <c r="G230" s="121">
        <v>43313</v>
      </c>
      <c r="H230" s="493">
        <v>43317</v>
      </c>
      <c r="I230" s="52">
        <f ca="1" t="shared" si="2"/>
        <v>587</v>
      </c>
      <c r="J230" s="959" t="s">
        <v>1293</v>
      </c>
      <c r="K230" s="642"/>
      <c r="L230" s="338">
        <v>43432</v>
      </c>
      <c r="M230" s="292" t="s">
        <v>52</v>
      </c>
      <c r="N230" s="1236" t="s">
        <v>9082</v>
      </c>
      <c r="O230" s="327" t="s">
        <v>1135</v>
      </c>
      <c r="P230" s="327" t="s">
        <v>641</v>
      </c>
      <c r="Q230" s="121">
        <v>43421</v>
      </c>
      <c r="R230" s="121">
        <v>43423</v>
      </c>
      <c r="S230" s="52">
        <f ca="1" t="shared" si="3"/>
        <v>481</v>
      </c>
      <c r="T230" s="52" t="s">
        <v>106</v>
      </c>
      <c r="U230" s="1057" t="s">
        <v>9083</v>
      </c>
      <c r="V230" s="1216"/>
      <c r="W230" s="1216"/>
      <c r="X230" s="1216"/>
      <c r="Y230" s="1216"/>
      <c r="Z230" s="1216"/>
    </row>
    <row r="231" s="13" customFormat="1" ht="23.1" customHeight="1" spans="1:26">
      <c r="A231" s="494">
        <v>4</v>
      </c>
      <c r="B231" s="153" t="s">
        <v>2249</v>
      </c>
      <c r="C231" s="198" t="s">
        <v>8796</v>
      </c>
      <c r="D231" s="52" t="s">
        <v>7417</v>
      </c>
      <c r="E231" s="43">
        <v>227900</v>
      </c>
      <c r="F231" s="43" t="s">
        <v>9084</v>
      </c>
      <c r="G231" s="121">
        <v>43080</v>
      </c>
      <c r="H231" s="121">
        <v>43082</v>
      </c>
      <c r="I231" s="52">
        <f ca="1" t="shared" si="2"/>
        <v>822</v>
      </c>
      <c r="J231" s="694" t="s">
        <v>9085</v>
      </c>
      <c r="K231" s="642"/>
      <c r="L231" s="338">
        <v>43432</v>
      </c>
      <c r="M231" s="292" t="s">
        <v>52</v>
      </c>
      <c r="N231" s="1237" t="s">
        <v>9086</v>
      </c>
      <c r="O231" s="1238" t="s">
        <v>45</v>
      </c>
      <c r="P231" s="1097" t="s">
        <v>59</v>
      </c>
      <c r="Q231" s="1252">
        <v>43435</v>
      </c>
      <c r="R231" s="1252">
        <v>43435</v>
      </c>
      <c r="S231" s="1097">
        <f ca="1" t="shared" si="3"/>
        <v>469</v>
      </c>
      <c r="T231" s="1097" t="s">
        <v>47</v>
      </c>
      <c r="U231" s="1057" t="s">
        <v>9087</v>
      </c>
      <c r="V231" s="1212"/>
      <c r="W231" s="1212"/>
      <c r="X231" s="1212"/>
      <c r="Y231" s="1212"/>
      <c r="Z231" s="1212"/>
    </row>
    <row r="232" s="13" customFormat="1" ht="23.1" customHeight="1" spans="1:26">
      <c r="A232" s="494">
        <v>2</v>
      </c>
      <c r="B232" s="153" t="s">
        <v>2249</v>
      </c>
      <c r="C232" s="198" t="s">
        <v>8291</v>
      </c>
      <c r="D232" s="52" t="s">
        <v>477</v>
      </c>
      <c r="E232" s="43">
        <v>213800</v>
      </c>
      <c r="F232" s="43" t="s">
        <v>9088</v>
      </c>
      <c r="G232" s="121">
        <v>43363</v>
      </c>
      <c r="H232" s="121">
        <v>43377</v>
      </c>
      <c r="I232" s="52">
        <f ca="1" t="shared" si="2"/>
        <v>527</v>
      </c>
      <c r="J232" s="694" t="s">
        <v>1293</v>
      </c>
      <c r="K232" s="642"/>
      <c r="L232" s="338">
        <v>43367</v>
      </c>
      <c r="M232" s="292"/>
      <c r="N232" s="327" t="s">
        <v>9089</v>
      </c>
      <c r="O232" s="327" t="s">
        <v>45</v>
      </c>
      <c r="P232" s="52" t="s">
        <v>59</v>
      </c>
      <c r="Q232" s="121">
        <v>43436</v>
      </c>
      <c r="R232" s="121">
        <v>43436</v>
      </c>
      <c r="S232" s="52">
        <f ca="1" t="shared" si="3"/>
        <v>468</v>
      </c>
      <c r="T232" s="52" t="s">
        <v>47</v>
      </c>
      <c r="U232" s="1057" t="s">
        <v>9090</v>
      </c>
      <c r="V232" s="1212"/>
      <c r="W232" s="1212"/>
      <c r="X232" s="1212"/>
      <c r="Y232" s="1212"/>
      <c r="Z232" s="1212"/>
    </row>
    <row r="233" s="13" customFormat="1" ht="23.1" customHeight="1" spans="1:26">
      <c r="A233" s="494">
        <v>6</v>
      </c>
      <c r="B233" s="153" t="s">
        <v>39</v>
      </c>
      <c r="C233" s="311" t="s">
        <v>8291</v>
      </c>
      <c r="D233" s="52" t="s">
        <v>477</v>
      </c>
      <c r="E233" s="43">
        <v>218100</v>
      </c>
      <c r="F233" s="43" t="s">
        <v>9091</v>
      </c>
      <c r="G233" s="121">
        <v>43453</v>
      </c>
      <c r="H233" s="121">
        <v>43456</v>
      </c>
      <c r="I233" s="52">
        <f ca="1" t="shared" si="2"/>
        <v>448</v>
      </c>
      <c r="J233" s="694" t="s">
        <v>78</v>
      </c>
      <c r="K233" s="642"/>
      <c r="L233" s="338">
        <v>43459</v>
      </c>
      <c r="M233" s="292"/>
      <c r="N233" s="327" t="s">
        <v>9092</v>
      </c>
      <c r="O233" s="327" t="s">
        <v>45</v>
      </c>
      <c r="P233" s="52" t="s">
        <v>59</v>
      </c>
      <c r="Q233" s="121">
        <v>43464</v>
      </c>
      <c r="R233" s="121">
        <v>43465</v>
      </c>
      <c r="S233" s="52">
        <f ca="1" t="shared" si="3"/>
        <v>439</v>
      </c>
      <c r="T233" s="52" t="s">
        <v>47</v>
      </c>
      <c r="U233" s="1057" t="s">
        <v>776</v>
      </c>
      <c r="V233" s="1212"/>
      <c r="W233" s="1212"/>
      <c r="X233" s="1212"/>
      <c r="Y233" s="1212"/>
      <c r="Z233" s="1212"/>
    </row>
    <row r="234" s="14" customFormat="1" ht="23.1" customHeight="1" spans="1:26">
      <c r="A234" s="1221">
        <v>2</v>
      </c>
      <c r="B234" s="1222" t="s">
        <v>39</v>
      </c>
      <c r="C234" s="560" t="s">
        <v>8754</v>
      </c>
      <c r="D234" s="431" t="s">
        <v>7979</v>
      </c>
      <c r="E234" s="427">
        <v>191000</v>
      </c>
      <c r="F234" s="427" t="s">
        <v>9093</v>
      </c>
      <c r="G234" s="440">
        <v>43455</v>
      </c>
      <c r="H234" s="440">
        <v>43459</v>
      </c>
      <c r="I234" s="431">
        <f ca="1" t="shared" si="2"/>
        <v>445</v>
      </c>
      <c r="J234" s="1239" t="s">
        <v>78</v>
      </c>
      <c r="K234" s="1233"/>
      <c r="L234" s="562">
        <v>43459</v>
      </c>
      <c r="M234" s="1234"/>
      <c r="N234" s="445" t="s">
        <v>9094</v>
      </c>
      <c r="O234" s="445" t="s">
        <v>1439</v>
      </c>
      <c r="P234" s="431" t="s">
        <v>89</v>
      </c>
      <c r="Q234" s="440">
        <v>43471</v>
      </c>
      <c r="R234" s="440">
        <v>43471</v>
      </c>
      <c r="S234" s="431">
        <f ca="1" t="shared" si="3"/>
        <v>433</v>
      </c>
      <c r="T234" s="431" t="s">
        <v>106</v>
      </c>
      <c r="U234" s="1251" t="s">
        <v>776</v>
      </c>
      <c r="V234" s="1216"/>
      <c r="W234" s="1216"/>
      <c r="X234" s="1216"/>
      <c r="Y234" s="1216"/>
      <c r="Z234" s="1216"/>
    </row>
    <row r="235" s="52" customFormat="1" ht="23.1" customHeight="1" spans="1:26">
      <c r="A235" s="43">
        <v>9</v>
      </c>
      <c r="B235" s="153" t="s">
        <v>2249</v>
      </c>
      <c r="C235" s="311" t="s">
        <v>8952</v>
      </c>
      <c r="D235" s="52" t="s">
        <v>467</v>
      </c>
      <c r="E235" s="43">
        <v>235700</v>
      </c>
      <c r="F235" s="52" t="s">
        <v>9095</v>
      </c>
      <c r="G235" s="121">
        <v>43363</v>
      </c>
      <c r="H235" s="121">
        <v>43377</v>
      </c>
      <c r="I235" s="1206">
        <f ca="1" t="shared" si="2"/>
        <v>527</v>
      </c>
      <c r="J235" s="694" t="s">
        <v>1293</v>
      </c>
      <c r="K235" s="642"/>
      <c r="L235" s="338">
        <v>43432</v>
      </c>
      <c r="M235" s="292" t="s">
        <v>52</v>
      </c>
      <c r="N235" s="277" t="s">
        <v>9096</v>
      </c>
      <c r="O235" s="327" t="s">
        <v>225</v>
      </c>
      <c r="P235" s="52" t="s">
        <v>84</v>
      </c>
      <c r="Q235" s="121">
        <v>43484</v>
      </c>
      <c r="R235" s="121">
        <v>43484</v>
      </c>
      <c r="S235" s="52" t="s">
        <v>106</v>
      </c>
      <c r="U235" s="1003" t="s">
        <v>9097</v>
      </c>
      <c r="V235" s="642"/>
      <c r="W235" s="642"/>
      <c r="X235" s="642"/>
      <c r="Y235" s="642"/>
      <c r="Z235" s="642"/>
    </row>
    <row r="236" s="48" customFormat="1" ht="23.1" customHeight="1" spans="1:26">
      <c r="A236" s="55">
        <v>9</v>
      </c>
      <c r="B236" s="1223" t="s">
        <v>39</v>
      </c>
      <c r="C236" s="198" t="s">
        <v>8796</v>
      </c>
      <c r="D236" s="48" t="s">
        <v>753</v>
      </c>
      <c r="E236" s="55">
        <v>234000</v>
      </c>
      <c r="F236" s="55" t="s">
        <v>9098</v>
      </c>
      <c r="G236" s="171">
        <v>43453</v>
      </c>
      <c r="H236" s="171">
        <v>43456</v>
      </c>
      <c r="I236" s="48">
        <f ca="1" t="shared" si="2"/>
        <v>448</v>
      </c>
      <c r="J236" s="698" t="s">
        <v>78</v>
      </c>
      <c r="K236" s="219"/>
      <c r="L236" s="339">
        <v>43481</v>
      </c>
      <c r="M236" s="304"/>
      <c r="N236" s="242" t="s">
        <v>9099</v>
      </c>
      <c r="O236" s="354" t="s">
        <v>1439</v>
      </c>
      <c r="P236" s="48" t="s">
        <v>89</v>
      </c>
      <c r="Q236" s="171">
        <v>43458</v>
      </c>
      <c r="R236" s="171">
        <v>43463</v>
      </c>
      <c r="S236" s="48">
        <f ca="1" t="shared" ref="S236:S260" si="4">TODAY()-R236</f>
        <v>441</v>
      </c>
      <c r="T236" s="48" t="s">
        <v>47</v>
      </c>
      <c r="U236" s="981" t="s">
        <v>2429</v>
      </c>
      <c r="V236" s="219"/>
      <c r="W236" s="219"/>
      <c r="X236" s="219"/>
      <c r="Y236" s="219"/>
      <c r="Z236" s="219"/>
    </row>
    <row r="237" s="14" customFormat="1" ht="23.1" customHeight="1" spans="1:26">
      <c r="A237" s="494">
        <v>9</v>
      </c>
      <c r="B237" s="1224" t="s">
        <v>39</v>
      </c>
      <c r="C237" s="311" t="s">
        <v>8952</v>
      </c>
      <c r="D237" s="431" t="s">
        <v>467</v>
      </c>
      <c r="E237" s="43">
        <v>234000</v>
      </c>
      <c r="F237" s="43" t="s">
        <v>9100</v>
      </c>
      <c r="G237" s="121">
        <v>43453</v>
      </c>
      <c r="H237" s="121">
        <v>43456</v>
      </c>
      <c r="I237" s="52">
        <f ca="1" t="shared" si="2"/>
        <v>448</v>
      </c>
      <c r="J237" s="694" t="s">
        <v>78</v>
      </c>
      <c r="K237" s="1233"/>
      <c r="L237" s="562">
        <v>43518</v>
      </c>
      <c r="M237" s="1234"/>
      <c r="N237" s="242" t="s">
        <v>9101</v>
      </c>
      <c r="O237" s="443" t="s">
        <v>122</v>
      </c>
      <c r="P237" s="357" t="s">
        <v>84</v>
      </c>
      <c r="Q237" s="456">
        <v>43512</v>
      </c>
      <c r="R237" s="456">
        <v>43512</v>
      </c>
      <c r="S237" s="52">
        <f ca="1" t="shared" si="4"/>
        <v>392</v>
      </c>
      <c r="T237" s="431" t="s">
        <v>47</v>
      </c>
      <c r="U237" s="454" t="s">
        <v>9102</v>
      </c>
      <c r="V237" s="1216"/>
      <c r="W237" s="1216"/>
      <c r="X237" s="1216"/>
      <c r="Y237" s="1216"/>
      <c r="Z237" s="1216"/>
    </row>
    <row r="238" s="13" customFormat="1" ht="23.1" customHeight="1" spans="1:26">
      <c r="A238" s="494">
        <v>5</v>
      </c>
      <c r="B238" s="153" t="s">
        <v>2249</v>
      </c>
      <c r="C238" s="311" t="s">
        <v>8291</v>
      </c>
      <c r="D238" s="52" t="s">
        <v>477</v>
      </c>
      <c r="E238" s="43">
        <v>213800</v>
      </c>
      <c r="F238" s="43" t="s">
        <v>9103</v>
      </c>
      <c r="G238" s="121">
        <v>43384</v>
      </c>
      <c r="H238" s="121">
        <v>43389</v>
      </c>
      <c r="I238" s="1240">
        <f ca="1" t="shared" si="2"/>
        <v>515</v>
      </c>
      <c r="J238" s="694" t="s">
        <v>6940</v>
      </c>
      <c r="K238" s="642"/>
      <c r="L238" s="338">
        <v>43432</v>
      </c>
      <c r="M238" s="1234" t="s">
        <v>52</v>
      </c>
      <c r="N238" s="431" t="s">
        <v>9104</v>
      </c>
      <c r="O238" s="445" t="s">
        <v>225</v>
      </c>
      <c r="P238" s="431" t="s">
        <v>84</v>
      </c>
      <c r="Q238" s="440">
        <v>43510</v>
      </c>
      <c r="R238" s="440">
        <v>43511</v>
      </c>
      <c r="S238" s="52">
        <f ca="1" t="shared" si="4"/>
        <v>393</v>
      </c>
      <c r="T238" s="431" t="s">
        <v>47</v>
      </c>
      <c r="U238" s="580" t="s">
        <v>9105</v>
      </c>
      <c r="V238" s="1212"/>
      <c r="W238" s="1212"/>
      <c r="X238" s="1212"/>
      <c r="Y238" s="1212"/>
      <c r="Z238" s="1212"/>
    </row>
    <row r="239" s="13" customFormat="1" ht="23.1" customHeight="1" spans="1:26">
      <c r="A239" s="494">
        <v>5</v>
      </c>
      <c r="B239" s="153" t="s">
        <v>39</v>
      </c>
      <c r="C239" s="311" t="s">
        <v>8291</v>
      </c>
      <c r="D239" s="52" t="s">
        <v>477</v>
      </c>
      <c r="E239" s="43">
        <v>218100</v>
      </c>
      <c r="F239" s="43" t="s">
        <v>9106</v>
      </c>
      <c r="G239" s="121">
        <v>43481</v>
      </c>
      <c r="H239" s="121">
        <v>43488</v>
      </c>
      <c r="I239" s="1240">
        <f ca="1" t="shared" si="2"/>
        <v>416</v>
      </c>
      <c r="J239" s="694" t="s">
        <v>78</v>
      </c>
      <c r="K239" s="642"/>
      <c r="L239" s="338">
        <v>43544</v>
      </c>
      <c r="M239" s="1234"/>
      <c r="N239" s="431" t="s">
        <v>9107</v>
      </c>
      <c r="O239" s="445" t="s">
        <v>12</v>
      </c>
      <c r="P239" s="431" t="s">
        <v>59</v>
      </c>
      <c r="Q239" s="440">
        <v>43540</v>
      </c>
      <c r="R239" s="440">
        <v>43540</v>
      </c>
      <c r="S239" s="52">
        <f ca="1" t="shared" si="4"/>
        <v>364</v>
      </c>
      <c r="T239" s="431" t="s">
        <v>106</v>
      </c>
      <c r="U239" s="580" t="s">
        <v>2550</v>
      </c>
      <c r="V239" s="1212"/>
      <c r="W239" s="1212"/>
      <c r="X239" s="1212"/>
      <c r="Y239" s="1212"/>
      <c r="Z239" s="1212"/>
    </row>
    <row r="240" s="14" customFormat="1" ht="23.1" customHeight="1" spans="1:26">
      <c r="A240" s="494">
        <v>2</v>
      </c>
      <c r="B240" s="1224" t="s">
        <v>39</v>
      </c>
      <c r="C240" s="311" t="s">
        <v>8754</v>
      </c>
      <c r="D240" s="52" t="s">
        <v>462</v>
      </c>
      <c r="E240" s="43">
        <v>188600</v>
      </c>
      <c r="F240" s="43" t="s">
        <v>9108</v>
      </c>
      <c r="G240" s="121">
        <v>43446</v>
      </c>
      <c r="H240" s="121">
        <v>43451</v>
      </c>
      <c r="I240" s="218">
        <f ca="1" t="shared" si="2"/>
        <v>453</v>
      </c>
      <c r="J240" s="694" t="s">
        <v>78</v>
      </c>
      <c r="K240" s="642"/>
      <c r="L240" s="338">
        <v>43459</v>
      </c>
      <c r="M240" s="292" t="s">
        <v>52</v>
      </c>
      <c r="N240" s="450" t="s">
        <v>9109</v>
      </c>
      <c r="O240" s="445" t="s">
        <v>45</v>
      </c>
      <c r="P240" s="431" t="s">
        <v>59</v>
      </c>
      <c r="Q240" s="121">
        <v>43552</v>
      </c>
      <c r="R240" s="121">
        <v>43552</v>
      </c>
      <c r="S240" s="52">
        <f ca="1" t="shared" si="4"/>
        <v>352</v>
      </c>
      <c r="T240" s="431" t="s">
        <v>106</v>
      </c>
      <c r="U240" s="433" t="s">
        <v>2570</v>
      </c>
      <c r="V240" s="1253" t="s">
        <v>9110</v>
      </c>
      <c r="W240" s="1216"/>
      <c r="X240" s="1216"/>
      <c r="Y240" s="1216"/>
      <c r="Z240" s="1216"/>
    </row>
    <row r="241" s="13" customFormat="1" ht="23.1" customHeight="1" spans="1:28">
      <c r="A241" s="494">
        <v>5</v>
      </c>
      <c r="B241" s="1222" t="s">
        <v>39</v>
      </c>
      <c r="C241" s="311" t="s">
        <v>8291</v>
      </c>
      <c r="D241" s="431" t="s">
        <v>475</v>
      </c>
      <c r="E241" s="43">
        <v>212800</v>
      </c>
      <c r="F241" s="427" t="s">
        <v>9111</v>
      </c>
      <c r="G241" s="440">
        <v>43453</v>
      </c>
      <c r="H241" s="440">
        <v>43456</v>
      </c>
      <c r="I241" s="1241">
        <f ca="1" t="shared" si="2"/>
        <v>448</v>
      </c>
      <c r="J241" s="1239" t="s">
        <v>78</v>
      </c>
      <c r="K241" s="1233"/>
      <c r="L241" s="562">
        <v>43552</v>
      </c>
      <c r="M241" s="1234" t="s">
        <v>52</v>
      </c>
      <c r="N241" s="445" t="s">
        <v>9112</v>
      </c>
      <c r="O241" s="445" t="s">
        <v>45</v>
      </c>
      <c r="P241" s="431" t="s">
        <v>59</v>
      </c>
      <c r="Q241" s="440">
        <v>43547</v>
      </c>
      <c r="R241" s="440">
        <v>43547</v>
      </c>
      <c r="S241" s="52">
        <f ca="1" t="shared" si="4"/>
        <v>357</v>
      </c>
      <c r="T241" s="431" t="s">
        <v>106</v>
      </c>
      <c r="U241" s="454" t="s">
        <v>2570</v>
      </c>
      <c r="V241" s="1212"/>
      <c r="W241" s="1216"/>
      <c r="X241" s="1216"/>
      <c r="Y241" s="1216"/>
      <c r="Z241" s="1216"/>
      <c r="AA241" s="1216"/>
      <c r="AB241" s="1216"/>
    </row>
    <row r="242" s="52" customFormat="1" ht="26.1" customHeight="1" spans="1:28">
      <c r="A242" s="494">
        <v>7</v>
      </c>
      <c r="B242" s="146" t="s">
        <v>2249</v>
      </c>
      <c r="C242" s="311" t="s">
        <v>9113</v>
      </c>
      <c r="D242" s="52" t="s">
        <v>9114</v>
      </c>
      <c r="E242" s="43">
        <v>252500</v>
      </c>
      <c r="F242" s="52" t="s">
        <v>9115</v>
      </c>
      <c r="G242" s="121">
        <v>43543</v>
      </c>
      <c r="H242" s="493">
        <v>43554</v>
      </c>
      <c r="I242" s="52">
        <f ca="1" t="shared" si="2"/>
        <v>350</v>
      </c>
      <c r="J242" s="959" t="s">
        <v>78</v>
      </c>
      <c r="K242" s="642"/>
      <c r="L242" s="338">
        <v>43552</v>
      </c>
      <c r="M242" s="292"/>
      <c r="N242" s="450" t="s">
        <v>9116</v>
      </c>
      <c r="O242" s="450" t="s">
        <v>70</v>
      </c>
      <c r="P242" s="52" t="s">
        <v>59</v>
      </c>
      <c r="Q242" s="121">
        <v>43377</v>
      </c>
      <c r="R242" s="121">
        <v>43544</v>
      </c>
      <c r="S242" s="52">
        <f ca="1" t="shared" si="4"/>
        <v>360</v>
      </c>
      <c r="T242" s="327" t="s">
        <v>47</v>
      </c>
      <c r="U242" s="458" t="s">
        <v>2570</v>
      </c>
      <c r="V242" s="642"/>
      <c r="W242" s="1216"/>
      <c r="X242" s="1216"/>
      <c r="Y242" s="1216"/>
      <c r="Z242" s="1216"/>
      <c r="AA242" s="1216"/>
      <c r="AB242" s="1216"/>
    </row>
    <row r="243" s="14" customFormat="1" ht="23.1" customHeight="1" spans="1:26">
      <c r="A243" s="494">
        <v>3</v>
      </c>
      <c r="B243" s="1224" t="s">
        <v>39</v>
      </c>
      <c r="C243" s="311" t="s">
        <v>8754</v>
      </c>
      <c r="D243" s="52" t="s">
        <v>462</v>
      </c>
      <c r="E243" s="43">
        <v>188600</v>
      </c>
      <c r="F243" s="43" t="s">
        <v>9117</v>
      </c>
      <c r="G243" s="121">
        <v>43453</v>
      </c>
      <c r="H243" s="121">
        <v>43456</v>
      </c>
      <c r="I243" s="218">
        <f ca="1" t="shared" si="2"/>
        <v>448</v>
      </c>
      <c r="J243" s="694" t="s">
        <v>78</v>
      </c>
      <c r="K243" s="642"/>
      <c r="L243" s="338">
        <v>43459</v>
      </c>
      <c r="M243" s="292" t="s">
        <v>52</v>
      </c>
      <c r="N243" s="450" t="s">
        <v>9118</v>
      </c>
      <c r="O243" s="52" t="s">
        <v>7045</v>
      </c>
      <c r="P243" s="52" t="s">
        <v>89</v>
      </c>
      <c r="Q243" s="121">
        <v>43549</v>
      </c>
      <c r="R243" s="121">
        <v>43549</v>
      </c>
      <c r="S243" s="52">
        <f ca="1" t="shared" si="4"/>
        <v>355</v>
      </c>
      <c r="T243" s="431" t="s">
        <v>106</v>
      </c>
      <c r="U243" s="433" t="s">
        <v>2567</v>
      </c>
      <c r="V243" s="1253" t="s">
        <v>9110</v>
      </c>
      <c r="W243" s="1216"/>
      <c r="X243" s="1216"/>
      <c r="Y243" s="1216"/>
      <c r="Z243" s="1216"/>
    </row>
    <row r="244" s="14" customFormat="1" ht="23.1" customHeight="1" spans="1:26">
      <c r="A244" s="494">
        <v>1</v>
      </c>
      <c r="B244" s="1224" t="s">
        <v>39</v>
      </c>
      <c r="C244" s="311" t="s">
        <v>8754</v>
      </c>
      <c r="D244" s="52" t="s">
        <v>7979</v>
      </c>
      <c r="E244" s="43">
        <v>188600</v>
      </c>
      <c r="F244" s="43" t="s">
        <v>9119</v>
      </c>
      <c r="G244" s="121">
        <v>43439</v>
      </c>
      <c r="H244" s="121">
        <v>43444</v>
      </c>
      <c r="I244" s="218">
        <f ca="1" t="shared" si="2"/>
        <v>460</v>
      </c>
      <c r="J244" s="694" t="s">
        <v>78</v>
      </c>
      <c r="K244" s="642"/>
      <c r="L244" s="338">
        <v>43459</v>
      </c>
      <c r="M244" s="292" t="s">
        <v>52</v>
      </c>
      <c r="N244" s="450" t="s">
        <v>9120</v>
      </c>
      <c r="O244" s="581" t="s">
        <v>88</v>
      </c>
      <c r="P244" s="52" t="s">
        <v>89</v>
      </c>
      <c r="Q244" s="121">
        <v>43558</v>
      </c>
      <c r="R244" s="121">
        <v>43558</v>
      </c>
      <c r="S244" s="48">
        <f ca="1" t="shared" si="4"/>
        <v>346</v>
      </c>
      <c r="T244" s="52" t="s">
        <v>106</v>
      </c>
      <c r="U244" s="433" t="s">
        <v>909</v>
      </c>
      <c r="V244" s="1253" t="s">
        <v>9110</v>
      </c>
      <c r="W244" s="1216"/>
      <c r="X244" s="1216"/>
      <c r="Y244" s="1216"/>
      <c r="Z244" s="1216"/>
    </row>
    <row r="245" s="14" customFormat="1" ht="21" customHeight="1" spans="1:28">
      <c r="A245" s="494">
        <v>1</v>
      </c>
      <c r="B245" s="1224" t="s">
        <v>39</v>
      </c>
      <c r="C245" s="311" t="s">
        <v>8754</v>
      </c>
      <c r="D245" s="48" t="s">
        <v>462</v>
      </c>
      <c r="E245" s="43">
        <v>188600</v>
      </c>
      <c r="F245" s="136" t="s">
        <v>9121</v>
      </c>
      <c r="G245" s="171">
        <v>43480</v>
      </c>
      <c r="H245" s="171">
        <v>43485</v>
      </c>
      <c r="I245" s="52">
        <f ca="1" t="shared" si="2"/>
        <v>419</v>
      </c>
      <c r="J245" s="694" t="s">
        <v>78</v>
      </c>
      <c r="K245" s="642"/>
      <c r="L245" s="338">
        <v>43494</v>
      </c>
      <c r="M245" s="1234" t="s">
        <v>52</v>
      </c>
      <c r="N245" s="327" t="s">
        <v>9122</v>
      </c>
      <c r="O245" s="581" t="s">
        <v>2053</v>
      </c>
      <c r="P245" s="52" t="s">
        <v>2054</v>
      </c>
      <c r="Q245" s="121">
        <v>43560</v>
      </c>
      <c r="R245" s="121">
        <v>43560</v>
      </c>
      <c r="S245" s="48">
        <f ca="1" t="shared" si="4"/>
        <v>344</v>
      </c>
      <c r="T245" s="431" t="s">
        <v>106</v>
      </c>
      <c r="U245" s="433"/>
      <c r="V245" s="1253" t="s">
        <v>3722</v>
      </c>
      <c r="W245" s="1216"/>
      <c r="X245" s="1216"/>
      <c r="Y245" s="1216"/>
      <c r="Z245" s="1216"/>
      <c r="AA245" s="1216"/>
      <c r="AB245" s="1216"/>
    </row>
    <row r="246" s="52" customFormat="1" ht="23.1" customHeight="1" spans="1:28">
      <c r="A246" s="494">
        <v>1</v>
      </c>
      <c r="B246" s="146" t="s">
        <v>2249</v>
      </c>
      <c r="C246" s="311" t="s">
        <v>9035</v>
      </c>
      <c r="D246" s="52" t="s">
        <v>467</v>
      </c>
      <c r="E246" s="43">
        <v>250700</v>
      </c>
      <c r="F246" s="43" t="s">
        <v>9123</v>
      </c>
      <c r="G246" s="121">
        <v>43334</v>
      </c>
      <c r="H246" s="493">
        <v>43339</v>
      </c>
      <c r="I246" s="1206">
        <f ca="1" t="shared" si="2"/>
        <v>565</v>
      </c>
      <c r="J246" s="959" t="s">
        <v>1293</v>
      </c>
      <c r="K246" s="642"/>
      <c r="L246" s="338">
        <v>43432</v>
      </c>
      <c r="M246" s="292" t="s">
        <v>52</v>
      </c>
      <c r="N246" s="327" t="s">
        <v>9124</v>
      </c>
      <c r="O246" s="581" t="s">
        <v>9125</v>
      </c>
      <c r="P246" s="52" t="s">
        <v>326</v>
      </c>
      <c r="Q246" s="121">
        <v>43562</v>
      </c>
      <c r="R246" s="121">
        <v>43562</v>
      </c>
      <c r="S246" s="48">
        <f ca="1" t="shared" si="4"/>
        <v>342</v>
      </c>
      <c r="T246" s="431" t="s">
        <v>106</v>
      </c>
      <c r="U246" s="458" t="s">
        <v>6468</v>
      </c>
      <c r="V246" s="1253" t="s">
        <v>3761</v>
      </c>
      <c r="W246" s="1216"/>
      <c r="X246" s="1216"/>
      <c r="Y246" s="1216"/>
      <c r="Z246" s="1216"/>
      <c r="AA246" s="1216"/>
      <c r="AB246" s="1216"/>
    </row>
    <row r="247" s="14" customFormat="1" ht="23.1" customHeight="1" spans="1:27">
      <c r="A247" s="494">
        <v>9</v>
      </c>
      <c r="B247" s="1224" t="s">
        <v>39</v>
      </c>
      <c r="C247" s="311" t="s">
        <v>499</v>
      </c>
      <c r="D247" s="55" t="s">
        <v>8430</v>
      </c>
      <c r="E247" s="55">
        <v>218800</v>
      </c>
      <c r="F247" s="55" t="s">
        <v>9126</v>
      </c>
      <c r="G247" s="171">
        <v>43580</v>
      </c>
      <c r="H247" s="1074">
        <v>43585</v>
      </c>
      <c r="I247" s="48">
        <f ca="1" t="shared" si="2"/>
        <v>319</v>
      </c>
      <c r="J247" s="959" t="s">
        <v>78</v>
      </c>
      <c r="K247" s="52"/>
      <c r="L247" s="292">
        <v>43611</v>
      </c>
      <c r="M247" s="52"/>
      <c r="N247" s="52" t="s">
        <v>9127</v>
      </c>
      <c r="O247" s="52" t="s">
        <v>114</v>
      </c>
      <c r="P247" s="52" t="s">
        <v>89</v>
      </c>
      <c r="Q247" s="47">
        <v>43556</v>
      </c>
      <c r="R247" s="47">
        <v>43594</v>
      </c>
      <c r="S247" s="48">
        <f ca="1" t="shared" si="4"/>
        <v>310</v>
      </c>
      <c r="T247" s="52" t="s">
        <v>106</v>
      </c>
      <c r="U247" s="459" t="s">
        <v>2704</v>
      </c>
      <c r="V247" s="1216"/>
      <c r="W247" s="1216"/>
      <c r="X247" s="1216"/>
      <c r="Y247" s="1216"/>
      <c r="Z247" s="1216"/>
      <c r="AA247" s="1216"/>
    </row>
    <row r="248" s="14" customFormat="1" ht="21" customHeight="1" spans="1:28">
      <c r="A248" s="1225">
        <v>7</v>
      </c>
      <c r="B248" s="1224" t="s">
        <v>39</v>
      </c>
      <c r="C248" s="198" t="s">
        <v>474</v>
      </c>
      <c r="D248" s="48" t="s">
        <v>477</v>
      </c>
      <c r="E248" s="55">
        <v>212800</v>
      </c>
      <c r="F248" s="1226" t="s">
        <v>9128</v>
      </c>
      <c r="G248" s="1227">
        <v>43593</v>
      </c>
      <c r="H248" s="1227">
        <v>43593</v>
      </c>
      <c r="I248" s="52">
        <f ca="1" t="shared" si="2"/>
        <v>311</v>
      </c>
      <c r="J248" s="694" t="s">
        <v>78</v>
      </c>
      <c r="K248" s="642"/>
      <c r="L248" s="338">
        <v>43613</v>
      </c>
      <c r="M248" s="292"/>
      <c r="N248" s="327" t="s">
        <v>9129</v>
      </c>
      <c r="O248" s="581" t="s">
        <v>225</v>
      </c>
      <c r="P248" s="52" t="s">
        <v>84</v>
      </c>
      <c r="Q248" s="121">
        <v>43603</v>
      </c>
      <c r="R248" s="121">
        <v>43604</v>
      </c>
      <c r="S248" s="48">
        <f ca="1" t="shared" si="4"/>
        <v>300</v>
      </c>
      <c r="T248" s="431" t="s">
        <v>47</v>
      </c>
      <c r="U248" s="433" t="s">
        <v>9130</v>
      </c>
      <c r="V248" s="1212"/>
      <c r="W248" s="1216"/>
      <c r="X248" s="1216"/>
      <c r="Y248" s="1216"/>
      <c r="Z248" s="1216"/>
      <c r="AA248" s="1216"/>
      <c r="AB248" s="1216"/>
    </row>
    <row r="249" s="14" customFormat="1" ht="24" customHeight="1" spans="1:28">
      <c r="A249" s="1225">
        <v>6</v>
      </c>
      <c r="B249" s="146" t="s">
        <v>2249</v>
      </c>
      <c r="C249" s="198" t="s">
        <v>474</v>
      </c>
      <c r="D249" s="48" t="s">
        <v>477</v>
      </c>
      <c r="E249" s="55">
        <v>215800</v>
      </c>
      <c r="F249" s="132" t="s">
        <v>9131</v>
      </c>
      <c r="G249" s="171">
        <v>43566</v>
      </c>
      <c r="H249" s="171">
        <v>43570</v>
      </c>
      <c r="I249" s="52">
        <f ca="1" t="shared" si="2"/>
        <v>334</v>
      </c>
      <c r="J249" s="694" t="s">
        <v>78</v>
      </c>
      <c r="K249" s="642"/>
      <c r="L249" s="338">
        <v>43581</v>
      </c>
      <c r="M249" s="292" t="s">
        <v>52</v>
      </c>
      <c r="N249" s="327" t="s">
        <v>9132</v>
      </c>
      <c r="O249" s="581" t="s">
        <v>70</v>
      </c>
      <c r="P249" s="52" t="s">
        <v>59</v>
      </c>
      <c r="Q249" s="121">
        <v>43604</v>
      </c>
      <c r="R249" s="121">
        <v>43604</v>
      </c>
      <c r="S249" s="48">
        <f ca="1" t="shared" si="4"/>
        <v>300</v>
      </c>
      <c r="T249" s="431" t="s">
        <v>47</v>
      </c>
      <c r="U249" s="433" t="s">
        <v>3829</v>
      </c>
      <c r="V249" s="1212"/>
      <c r="W249" s="1216"/>
      <c r="X249" s="1216"/>
      <c r="Y249" s="1216"/>
      <c r="Z249" s="1216"/>
      <c r="AA249" s="1216"/>
      <c r="AB249" s="1216"/>
    </row>
    <row r="250" s="14" customFormat="1" ht="21" customHeight="1" spans="1:28">
      <c r="A250" s="1225">
        <v>12</v>
      </c>
      <c r="B250" s="1224" t="s">
        <v>39</v>
      </c>
      <c r="C250" s="198" t="s">
        <v>9133</v>
      </c>
      <c r="D250" s="48" t="s">
        <v>8262</v>
      </c>
      <c r="E250" s="1228">
        <v>246500</v>
      </c>
      <c r="F250" s="1227" t="s">
        <v>9134</v>
      </c>
      <c r="G250" s="1227">
        <v>43622</v>
      </c>
      <c r="H250" s="171">
        <v>43628</v>
      </c>
      <c r="I250" s="52">
        <f ca="1" t="shared" si="2"/>
        <v>276</v>
      </c>
      <c r="J250" s="694" t="s">
        <v>78</v>
      </c>
      <c r="K250" s="642"/>
      <c r="L250" s="338">
        <v>43628</v>
      </c>
      <c r="M250" s="292"/>
      <c r="N250" s="1242" t="s">
        <v>9135</v>
      </c>
      <c r="O250" s="1242" t="s">
        <v>192</v>
      </c>
      <c r="P250" s="1243" t="s">
        <v>84</v>
      </c>
      <c r="Q250" s="171">
        <v>43527</v>
      </c>
      <c r="R250" s="171">
        <v>43623</v>
      </c>
      <c r="S250" s="48">
        <f ca="1" t="shared" si="4"/>
        <v>281</v>
      </c>
      <c r="T250" s="52" t="s">
        <v>47</v>
      </c>
      <c r="U250" s="433" t="s">
        <v>9136</v>
      </c>
      <c r="V250" s="1212"/>
      <c r="W250" s="1216"/>
      <c r="X250" s="1216"/>
      <c r="Y250" s="1216"/>
      <c r="Z250" s="1216"/>
      <c r="AA250" s="1216"/>
      <c r="AB250" s="1216"/>
    </row>
    <row r="251" s="8" customFormat="1" ht="21" customHeight="1" spans="1:27">
      <c r="A251" s="1225">
        <v>1</v>
      </c>
      <c r="B251" s="1224" t="s">
        <v>39</v>
      </c>
      <c r="C251" s="311" t="s">
        <v>9137</v>
      </c>
      <c r="D251" s="55" t="s">
        <v>462</v>
      </c>
      <c r="E251" s="1228">
        <v>188600</v>
      </c>
      <c r="F251" s="1227" t="s">
        <v>9138</v>
      </c>
      <c r="G251" s="171">
        <v>43583</v>
      </c>
      <c r="H251" s="1074">
        <v>43587</v>
      </c>
      <c r="I251" s="48">
        <f ca="1" t="shared" si="2"/>
        <v>317</v>
      </c>
      <c r="J251" s="959" t="s">
        <v>78</v>
      </c>
      <c r="K251" s="1244"/>
      <c r="L251" s="338">
        <v>43613</v>
      </c>
      <c r="M251" s="1245"/>
      <c r="N251" s="1242" t="s">
        <v>9139</v>
      </c>
      <c r="O251" s="1246" t="s">
        <v>122</v>
      </c>
      <c r="P251" s="1243" t="s">
        <v>84</v>
      </c>
      <c r="Q251" s="1254">
        <v>43625</v>
      </c>
      <c r="R251" s="1255">
        <v>43626</v>
      </c>
      <c r="S251" s="48">
        <f ca="1" t="shared" si="4"/>
        <v>278</v>
      </c>
      <c r="T251" s="52" t="s">
        <v>106</v>
      </c>
      <c r="U251" s="1256" t="s">
        <v>2737</v>
      </c>
      <c r="V251" s="1257" t="s">
        <v>2725</v>
      </c>
      <c r="W251" s="17"/>
      <c r="X251" s="17"/>
      <c r="Y251" s="17"/>
      <c r="Z251" s="17"/>
      <c r="AA251" s="17"/>
    </row>
    <row r="252" s="14" customFormat="1" ht="21" customHeight="1" spans="1:28">
      <c r="A252" s="1225">
        <v>8</v>
      </c>
      <c r="B252" s="1224" t="s">
        <v>39</v>
      </c>
      <c r="C252" s="198" t="s">
        <v>466</v>
      </c>
      <c r="D252" s="48" t="s">
        <v>8262</v>
      </c>
      <c r="E252" s="1228">
        <v>228700</v>
      </c>
      <c r="F252" s="1227" t="s">
        <v>9140</v>
      </c>
      <c r="G252" s="1227">
        <v>43614</v>
      </c>
      <c r="H252" s="171">
        <v>43620</v>
      </c>
      <c r="I252" s="52">
        <f ca="1" t="shared" si="2"/>
        <v>284</v>
      </c>
      <c r="J252" s="694" t="s">
        <v>78</v>
      </c>
      <c r="K252" s="642"/>
      <c r="L252" s="338">
        <v>43632</v>
      </c>
      <c r="M252" s="292"/>
      <c r="N252" s="1242" t="s">
        <v>9141</v>
      </c>
      <c r="O252" s="1242" t="s">
        <v>192</v>
      </c>
      <c r="P252" s="1243" t="s">
        <v>84</v>
      </c>
      <c r="Q252" s="171">
        <v>43575</v>
      </c>
      <c r="R252" s="171">
        <v>43615</v>
      </c>
      <c r="S252" s="48">
        <f ca="1" t="shared" si="4"/>
        <v>289</v>
      </c>
      <c r="T252" s="52" t="s">
        <v>106</v>
      </c>
      <c r="U252" s="433" t="s">
        <v>2740</v>
      </c>
      <c r="V252" s="1212"/>
      <c r="W252" s="1216"/>
      <c r="X252" s="1216"/>
      <c r="Y252" s="1216"/>
      <c r="Z252" s="1216"/>
      <c r="AA252" s="1216"/>
      <c r="AB252" s="1216"/>
    </row>
    <row r="253" s="8" customFormat="1" ht="21" customHeight="1" spans="1:27">
      <c r="A253" s="1225">
        <v>2</v>
      </c>
      <c r="B253" s="1224" t="s">
        <v>39</v>
      </c>
      <c r="C253" s="311" t="s">
        <v>9137</v>
      </c>
      <c r="D253" s="55" t="s">
        <v>7979</v>
      </c>
      <c r="E253" s="1228">
        <v>188600</v>
      </c>
      <c r="F253" s="1227" t="s">
        <v>9142</v>
      </c>
      <c r="G253" s="1227">
        <v>43636</v>
      </c>
      <c r="H253" s="171">
        <v>43637</v>
      </c>
      <c r="I253" s="52">
        <f ca="1" t="shared" si="2"/>
        <v>267</v>
      </c>
      <c r="J253" s="694" t="s">
        <v>78</v>
      </c>
      <c r="K253" s="1244"/>
      <c r="L253" s="338">
        <v>43639</v>
      </c>
      <c r="M253" s="292" t="s">
        <v>52</v>
      </c>
      <c r="N253" s="1247" t="s">
        <v>9143</v>
      </c>
      <c r="O253" s="1248" t="s">
        <v>225</v>
      </c>
      <c r="P253" s="1249" t="s">
        <v>84</v>
      </c>
      <c r="Q253" s="1254">
        <v>43596</v>
      </c>
      <c r="R253" s="1255">
        <v>43636</v>
      </c>
      <c r="S253" s="48">
        <f ca="1" t="shared" si="4"/>
        <v>268</v>
      </c>
      <c r="T253" s="52" t="s">
        <v>106</v>
      </c>
      <c r="U253" s="1258" t="s">
        <v>9144</v>
      </c>
      <c r="V253" s="1257"/>
      <c r="W253" s="17"/>
      <c r="X253" s="17"/>
      <c r="Y253" s="17"/>
      <c r="Z253" s="17"/>
      <c r="AA253" s="17"/>
    </row>
    <row r="254" s="14" customFormat="1" ht="21" customHeight="1" spans="1:28">
      <c r="A254" s="1225">
        <v>10</v>
      </c>
      <c r="B254" s="1224" t="s">
        <v>39</v>
      </c>
      <c r="C254" s="198" t="s">
        <v>9145</v>
      </c>
      <c r="D254" s="52" t="s">
        <v>7973</v>
      </c>
      <c r="E254" s="1229">
        <v>228700</v>
      </c>
      <c r="F254" s="1230" t="s">
        <v>9146</v>
      </c>
      <c r="G254" s="1230">
        <v>43626</v>
      </c>
      <c r="H254" s="121">
        <v>43635</v>
      </c>
      <c r="I254" s="52">
        <f ca="1" t="shared" si="2"/>
        <v>269</v>
      </c>
      <c r="J254" s="694" t="s">
        <v>78</v>
      </c>
      <c r="K254" s="642"/>
      <c r="L254" s="338">
        <v>43639</v>
      </c>
      <c r="M254" s="292"/>
      <c r="N254" s="1247" t="s">
        <v>9147</v>
      </c>
      <c r="O254" s="1248" t="s">
        <v>1768</v>
      </c>
      <c r="P254" s="1249" t="s">
        <v>3349</v>
      </c>
      <c r="Q254" s="171">
        <v>43618</v>
      </c>
      <c r="R254" s="171">
        <v>43628</v>
      </c>
      <c r="S254" s="48">
        <f ca="1" t="shared" si="4"/>
        <v>276</v>
      </c>
      <c r="T254" s="52" t="s">
        <v>106</v>
      </c>
      <c r="U254" s="433" t="s">
        <v>9148</v>
      </c>
      <c r="V254" s="1212"/>
      <c r="W254" s="1216"/>
      <c r="X254" s="1216"/>
      <c r="Y254" s="1216"/>
      <c r="Z254" s="1216"/>
      <c r="AA254" s="1216"/>
      <c r="AB254" s="1216"/>
    </row>
    <row r="255" s="8" customFormat="1" ht="21" customHeight="1" spans="1:27">
      <c r="A255" s="1225">
        <v>1</v>
      </c>
      <c r="B255" s="1224" t="s">
        <v>39</v>
      </c>
      <c r="C255" s="311" t="s">
        <v>9137</v>
      </c>
      <c r="D255" s="55" t="s">
        <v>462</v>
      </c>
      <c r="E255" s="1228">
        <v>188600</v>
      </c>
      <c r="F255" s="1227" t="s">
        <v>9149</v>
      </c>
      <c r="G255" s="1227">
        <v>43602</v>
      </c>
      <c r="H255" s="171">
        <v>43609</v>
      </c>
      <c r="I255" s="52">
        <f ca="1" t="shared" si="2"/>
        <v>295</v>
      </c>
      <c r="J255" s="694" t="s">
        <v>78</v>
      </c>
      <c r="K255" s="1244"/>
      <c r="L255" s="338">
        <v>43613</v>
      </c>
      <c r="M255" s="1245"/>
      <c r="N255" s="1247" t="s">
        <v>9150</v>
      </c>
      <c r="O255" s="1248" t="s">
        <v>83</v>
      </c>
      <c r="P255" s="1249" t="s">
        <v>84</v>
      </c>
      <c r="Q255" s="121">
        <v>43645</v>
      </c>
      <c r="R255" s="121">
        <v>43645</v>
      </c>
      <c r="S255" s="48">
        <f ca="1" t="shared" si="4"/>
        <v>259</v>
      </c>
      <c r="T255" s="1247" t="s">
        <v>47</v>
      </c>
      <c r="U255" s="1259"/>
      <c r="V255" s="1257" t="s">
        <v>2725</v>
      </c>
      <c r="W255" s="17"/>
      <c r="X255" s="17"/>
      <c r="Y255" s="17"/>
      <c r="Z255" s="17"/>
      <c r="AA255" s="17"/>
    </row>
    <row r="256" s="14" customFormat="1" ht="23.1" customHeight="1" spans="1:28">
      <c r="A256" s="1225">
        <v>11</v>
      </c>
      <c r="B256" s="1224" t="s">
        <v>39</v>
      </c>
      <c r="C256" s="198" t="s">
        <v>9133</v>
      </c>
      <c r="D256" s="48" t="s">
        <v>8262</v>
      </c>
      <c r="E256" s="1228">
        <v>245500</v>
      </c>
      <c r="F256" s="1226" t="s">
        <v>9151</v>
      </c>
      <c r="G256" s="1227">
        <v>43668</v>
      </c>
      <c r="H256" s="171">
        <v>43670</v>
      </c>
      <c r="I256" s="52">
        <f ca="1" t="shared" si="2"/>
        <v>234</v>
      </c>
      <c r="J256" s="694" t="s">
        <v>78</v>
      </c>
      <c r="K256" s="642"/>
      <c r="L256" s="338">
        <v>43675</v>
      </c>
      <c r="M256" s="1234"/>
      <c r="N256" s="1250" t="s">
        <v>9152</v>
      </c>
      <c r="O256" s="1248" t="s">
        <v>80</v>
      </c>
      <c r="P256" s="1249" t="s">
        <v>46</v>
      </c>
      <c r="Q256" s="121">
        <v>43639</v>
      </c>
      <c r="R256" s="121">
        <v>43668</v>
      </c>
      <c r="S256" s="48">
        <f ca="1" t="shared" si="4"/>
        <v>236</v>
      </c>
      <c r="T256" s="1247" t="s">
        <v>106</v>
      </c>
      <c r="U256" s="433" t="s">
        <v>9153</v>
      </c>
      <c r="V256" s="1257"/>
      <c r="W256" s="1216"/>
      <c r="X256" s="1216"/>
      <c r="Y256" s="1216"/>
      <c r="Z256" s="1216"/>
      <c r="AA256" s="1216"/>
      <c r="AB256" s="1216"/>
    </row>
    <row r="257" s="14" customFormat="1" ht="21" customHeight="1" spans="1:28">
      <c r="A257" s="1225">
        <v>6</v>
      </c>
      <c r="B257" s="1224" t="s">
        <v>39</v>
      </c>
      <c r="C257" s="198" t="s">
        <v>474</v>
      </c>
      <c r="D257" s="48" t="s">
        <v>9154</v>
      </c>
      <c r="E257" s="1228">
        <v>212800</v>
      </c>
      <c r="F257" s="1230" t="s">
        <v>9155</v>
      </c>
      <c r="G257" s="1227">
        <v>43602</v>
      </c>
      <c r="H257" s="171">
        <v>43609</v>
      </c>
      <c r="I257" s="52">
        <f ca="1" t="shared" si="2"/>
        <v>295</v>
      </c>
      <c r="J257" s="694" t="s">
        <v>7071</v>
      </c>
      <c r="K257" s="642"/>
      <c r="L257" s="338">
        <v>43676</v>
      </c>
      <c r="M257" s="292" t="s">
        <v>52</v>
      </c>
      <c r="N257" s="291" t="s">
        <v>9156</v>
      </c>
      <c r="O257" s="1272" t="s">
        <v>3870</v>
      </c>
      <c r="P257" s="1243" t="s">
        <v>2054</v>
      </c>
      <c r="Q257" s="171">
        <v>43673</v>
      </c>
      <c r="R257" s="171">
        <v>43674</v>
      </c>
      <c r="S257" s="48">
        <f ca="1" t="shared" si="4"/>
        <v>230</v>
      </c>
      <c r="T257" s="52" t="s">
        <v>106</v>
      </c>
      <c r="U257" s="433" t="s">
        <v>2876</v>
      </c>
      <c r="V257" s="1212"/>
      <c r="W257" s="1216"/>
      <c r="X257" s="1216"/>
      <c r="Y257" s="1216"/>
      <c r="Z257" s="1216"/>
      <c r="AA257" s="1216"/>
      <c r="AB257" s="1216"/>
    </row>
    <row r="258" s="14" customFormat="1" ht="23.1" customHeight="1" spans="1:28">
      <c r="A258" s="1225">
        <v>4</v>
      </c>
      <c r="B258" s="1224" t="s">
        <v>39</v>
      </c>
      <c r="C258" s="198" t="s">
        <v>474</v>
      </c>
      <c r="D258" s="52" t="s">
        <v>477</v>
      </c>
      <c r="E258" s="1229">
        <v>212800</v>
      </c>
      <c r="F258" s="1227" t="s">
        <v>9157</v>
      </c>
      <c r="G258" s="1230">
        <v>43626</v>
      </c>
      <c r="H258" s="121">
        <v>43635</v>
      </c>
      <c r="I258" s="52">
        <f ca="1" t="shared" si="2"/>
        <v>269</v>
      </c>
      <c r="J258" s="694" t="s">
        <v>78</v>
      </c>
      <c r="K258" s="642"/>
      <c r="L258" s="338">
        <v>43643</v>
      </c>
      <c r="M258" s="1273"/>
      <c r="N258" s="1246" t="s">
        <v>9158</v>
      </c>
      <c r="O258" s="13" t="s">
        <v>109</v>
      </c>
      <c r="P258" s="1243" t="s">
        <v>89</v>
      </c>
      <c r="Q258" s="171">
        <v>43666</v>
      </c>
      <c r="R258" s="171">
        <v>43677</v>
      </c>
      <c r="S258" s="48">
        <f ca="1" t="shared" si="4"/>
        <v>227</v>
      </c>
      <c r="T258" s="1295" t="s">
        <v>47</v>
      </c>
      <c r="U258" s="554" t="s">
        <v>9159</v>
      </c>
      <c r="V258" s="1257" t="s">
        <v>2822</v>
      </c>
      <c r="W258" s="1216"/>
      <c r="X258" s="1216"/>
      <c r="Y258" s="1216"/>
      <c r="Z258" s="1216"/>
      <c r="AA258" s="1216"/>
      <c r="AB258" s="1216"/>
    </row>
    <row r="259" s="8" customFormat="1" ht="24" customHeight="1" spans="1:27">
      <c r="A259" s="1225">
        <v>1</v>
      </c>
      <c r="B259" s="1224" t="s">
        <v>39</v>
      </c>
      <c r="C259" s="311" t="s">
        <v>9160</v>
      </c>
      <c r="D259" s="55" t="s">
        <v>462</v>
      </c>
      <c r="E259" s="1228">
        <v>192600</v>
      </c>
      <c r="F259" s="1227" t="s">
        <v>9161</v>
      </c>
      <c r="G259" s="171">
        <v>43580</v>
      </c>
      <c r="H259" s="1074">
        <v>43585</v>
      </c>
      <c r="I259" s="48">
        <f ca="1" t="shared" si="2"/>
        <v>319</v>
      </c>
      <c r="J259" s="959" t="s">
        <v>9162</v>
      </c>
      <c r="K259" s="1244"/>
      <c r="L259" s="338">
        <v>43581</v>
      </c>
      <c r="M259" s="1245" t="s">
        <v>52</v>
      </c>
      <c r="N259" s="1248" t="s">
        <v>9163</v>
      </c>
      <c r="O259" s="14" t="s">
        <v>131</v>
      </c>
      <c r="P259" s="1249" t="s">
        <v>84</v>
      </c>
      <c r="Q259" s="121">
        <v>43672</v>
      </c>
      <c r="R259" s="121">
        <v>43672</v>
      </c>
      <c r="S259" s="48">
        <f ca="1" t="shared" si="4"/>
        <v>232</v>
      </c>
      <c r="T259" s="1247" t="s">
        <v>473</v>
      </c>
      <c r="U259" s="1259" t="s">
        <v>9164</v>
      </c>
      <c r="V259" s="1257" t="s">
        <v>2744</v>
      </c>
      <c r="W259" s="17"/>
      <c r="X259" s="17"/>
      <c r="Y259" s="17"/>
      <c r="Z259" s="17"/>
      <c r="AA259" s="17"/>
    </row>
    <row r="260" s="14" customFormat="1" ht="21" customHeight="1" spans="1:28">
      <c r="A260" s="1225">
        <v>3</v>
      </c>
      <c r="B260" s="146" t="s">
        <v>2249</v>
      </c>
      <c r="C260" s="198" t="s">
        <v>474</v>
      </c>
      <c r="D260" s="48" t="s">
        <v>477</v>
      </c>
      <c r="E260" s="1228">
        <v>215800</v>
      </c>
      <c r="F260" s="132" t="s">
        <v>9165</v>
      </c>
      <c r="G260" s="171">
        <v>43566</v>
      </c>
      <c r="H260" s="171">
        <v>43570</v>
      </c>
      <c r="I260" s="52">
        <f ca="1" t="shared" si="2"/>
        <v>334</v>
      </c>
      <c r="J260" s="694" t="s">
        <v>9166</v>
      </c>
      <c r="K260" s="642"/>
      <c r="L260" s="338">
        <v>43581</v>
      </c>
      <c r="M260" s="1234" t="s">
        <v>52</v>
      </c>
      <c r="N260" s="308" t="s">
        <v>9167</v>
      </c>
      <c r="O260" s="1272" t="s">
        <v>258</v>
      </c>
      <c r="P260" s="52" t="s">
        <v>59</v>
      </c>
      <c r="Q260" s="121">
        <v>43680</v>
      </c>
      <c r="R260" s="121">
        <v>43680</v>
      </c>
      <c r="S260" s="48">
        <f ca="1" t="shared" si="4"/>
        <v>224</v>
      </c>
      <c r="T260" s="431" t="s">
        <v>106</v>
      </c>
      <c r="U260" s="433" t="s">
        <v>9168</v>
      </c>
      <c r="V260" s="1257" t="s">
        <v>2744</v>
      </c>
      <c r="W260" s="1216"/>
      <c r="X260" s="1216"/>
      <c r="Y260" s="1216"/>
      <c r="Z260" s="1216"/>
      <c r="AA260" s="1216"/>
      <c r="AB260" s="1216"/>
    </row>
    <row r="261" s="14" customFormat="1" ht="21" customHeight="1" spans="1:28">
      <c r="A261" s="1225">
        <v>7</v>
      </c>
      <c r="B261" s="1224" t="s">
        <v>39</v>
      </c>
      <c r="C261" s="198" t="s">
        <v>9133</v>
      </c>
      <c r="D261" s="48" t="s">
        <v>8262</v>
      </c>
      <c r="E261" s="1228">
        <v>245500</v>
      </c>
      <c r="F261" s="1227" t="s">
        <v>9169</v>
      </c>
      <c r="G261" s="1227">
        <v>43653</v>
      </c>
      <c r="H261" s="171">
        <v>43661</v>
      </c>
      <c r="I261" s="52">
        <f ca="1" t="shared" si="2"/>
        <v>243</v>
      </c>
      <c r="J261" s="694" t="s">
        <v>78</v>
      </c>
      <c r="K261" s="642"/>
      <c r="L261" s="338"/>
      <c r="M261" s="292"/>
      <c r="N261" s="296" t="s">
        <v>9170</v>
      </c>
      <c r="O261" s="1274" t="s">
        <v>9171</v>
      </c>
      <c r="P261" s="1249"/>
      <c r="Q261" s="171"/>
      <c r="R261" s="171"/>
      <c r="S261" s="48"/>
      <c r="T261" s="52"/>
      <c r="U261" s="433"/>
      <c r="V261" s="1212"/>
      <c r="W261" s="1216"/>
      <c r="X261" s="1216"/>
      <c r="Y261" s="1216"/>
      <c r="Z261" s="1216"/>
      <c r="AA261" s="1216"/>
      <c r="AB261" s="1216"/>
    </row>
    <row r="262" s="14" customFormat="1" ht="23.1" customHeight="1" spans="1:28">
      <c r="A262" s="1225">
        <v>3</v>
      </c>
      <c r="B262" s="1224" t="s">
        <v>39</v>
      </c>
      <c r="C262" s="311" t="s">
        <v>9172</v>
      </c>
      <c r="D262" s="48" t="s">
        <v>477</v>
      </c>
      <c r="E262" s="1228">
        <v>212800</v>
      </c>
      <c r="F262" s="1227" t="s">
        <v>9173</v>
      </c>
      <c r="G262" s="1227">
        <v>43668</v>
      </c>
      <c r="H262" s="171">
        <v>43677</v>
      </c>
      <c r="I262" s="52">
        <f ca="1" t="shared" si="2"/>
        <v>227</v>
      </c>
      <c r="J262" s="694" t="s">
        <v>78</v>
      </c>
      <c r="K262" s="642"/>
      <c r="L262" s="338">
        <v>43676</v>
      </c>
      <c r="M262" s="1245" t="s">
        <v>52</v>
      </c>
      <c r="N262" s="1242" t="s">
        <v>9174</v>
      </c>
      <c r="O262" s="1246" t="s">
        <v>105</v>
      </c>
      <c r="P262" s="1243" t="s">
        <v>46</v>
      </c>
      <c r="Q262" s="121">
        <v>43638</v>
      </c>
      <c r="R262" s="121">
        <v>43691</v>
      </c>
      <c r="S262" s="48">
        <f ca="1" t="shared" ref="S262:S275" si="5">TODAY()-R262</f>
        <v>213</v>
      </c>
      <c r="T262" s="1295" t="s">
        <v>47</v>
      </c>
      <c r="U262" s="433" t="s">
        <v>9175</v>
      </c>
      <c r="V262" s="1257" t="s">
        <v>2900</v>
      </c>
      <c r="W262" s="1216"/>
      <c r="X262" s="1216"/>
      <c r="Y262" s="1216"/>
      <c r="Z262" s="1216"/>
      <c r="AA262" s="1216"/>
      <c r="AB262" s="1216"/>
    </row>
    <row r="263" s="14" customFormat="1" ht="21" customHeight="1" spans="1:28">
      <c r="A263" s="1225">
        <v>8</v>
      </c>
      <c r="B263" s="1224" t="s">
        <v>39</v>
      </c>
      <c r="C263" s="198" t="s">
        <v>9176</v>
      </c>
      <c r="D263" s="48" t="s">
        <v>8262</v>
      </c>
      <c r="E263" s="1228">
        <v>245500</v>
      </c>
      <c r="F263" s="1230" t="s">
        <v>9177</v>
      </c>
      <c r="G263" s="1227">
        <v>43690</v>
      </c>
      <c r="H263" s="171">
        <v>43696</v>
      </c>
      <c r="I263" s="52">
        <f ca="1" t="shared" si="2"/>
        <v>208</v>
      </c>
      <c r="J263" s="694" t="s">
        <v>78</v>
      </c>
      <c r="K263" s="642"/>
      <c r="L263" s="338">
        <v>43706</v>
      </c>
      <c r="M263" s="292"/>
      <c r="N263" s="1242" t="s">
        <v>9178</v>
      </c>
      <c r="O263" s="1246" t="s">
        <v>6046</v>
      </c>
      <c r="P263" s="1275" t="s">
        <v>303</v>
      </c>
      <c r="Q263" s="171">
        <v>43704</v>
      </c>
      <c r="R263" s="171">
        <v>43705</v>
      </c>
      <c r="S263" s="48">
        <f ca="1" t="shared" si="5"/>
        <v>199</v>
      </c>
      <c r="T263" s="1296" t="s">
        <v>106</v>
      </c>
      <c r="U263" s="433" t="s">
        <v>1190</v>
      </c>
      <c r="V263" s="1212"/>
      <c r="W263" s="1216"/>
      <c r="X263" s="1216"/>
      <c r="Y263" s="1216"/>
      <c r="Z263" s="1216"/>
      <c r="AA263" s="1216"/>
      <c r="AB263" s="1216"/>
    </row>
    <row r="264" s="14" customFormat="1" ht="21" customHeight="1" spans="1:28">
      <c r="A264" s="1225">
        <v>6</v>
      </c>
      <c r="B264" s="1224" t="s">
        <v>39</v>
      </c>
      <c r="C264" s="198" t="s">
        <v>9179</v>
      </c>
      <c r="D264" s="48" t="s">
        <v>7979</v>
      </c>
      <c r="E264" s="1228">
        <v>228700</v>
      </c>
      <c r="F264" s="1230" t="s">
        <v>9180</v>
      </c>
      <c r="G264" s="1227">
        <v>43690</v>
      </c>
      <c r="H264" s="171">
        <v>43696</v>
      </c>
      <c r="I264" s="52">
        <f ca="1" t="shared" si="2"/>
        <v>208</v>
      </c>
      <c r="J264" s="694" t="s">
        <v>78</v>
      </c>
      <c r="K264" s="642"/>
      <c r="L264" s="338">
        <v>43705</v>
      </c>
      <c r="M264" s="292"/>
      <c r="N264" s="1242" t="s">
        <v>984</v>
      </c>
      <c r="O264" s="1246" t="s">
        <v>9181</v>
      </c>
      <c r="P264" s="1275" t="s">
        <v>303</v>
      </c>
      <c r="Q264" s="171">
        <v>43702</v>
      </c>
      <c r="R264" s="171">
        <v>43702</v>
      </c>
      <c r="S264" s="48">
        <f ca="1" t="shared" si="5"/>
        <v>202</v>
      </c>
      <c r="T264" s="229" t="s">
        <v>47</v>
      </c>
      <c r="U264" s="433" t="s">
        <v>1193</v>
      </c>
      <c r="V264" s="1212"/>
      <c r="W264" s="1216"/>
      <c r="X264" s="1216"/>
      <c r="Y264" s="1216"/>
      <c r="Z264" s="1216"/>
      <c r="AA264" s="1216"/>
      <c r="AB264" s="1216"/>
    </row>
    <row r="265" s="8" customFormat="1" ht="24" customHeight="1" spans="1:27">
      <c r="A265" s="1225">
        <v>1</v>
      </c>
      <c r="B265" s="1224" t="s">
        <v>39</v>
      </c>
      <c r="C265" s="311" t="s">
        <v>9137</v>
      </c>
      <c r="D265" s="55" t="s">
        <v>7979</v>
      </c>
      <c r="E265" s="1228">
        <v>188600</v>
      </c>
      <c r="F265" s="1230" t="s">
        <v>9182</v>
      </c>
      <c r="G265" s="1227">
        <v>43678</v>
      </c>
      <c r="H265" s="171">
        <v>43681</v>
      </c>
      <c r="I265" s="52">
        <f ca="1" t="shared" ref="I265:I275" si="6">TODAY()-H265</f>
        <v>223</v>
      </c>
      <c r="J265" s="694" t="s">
        <v>78</v>
      </c>
      <c r="K265" s="1244"/>
      <c r="L265" s="338">
        <v>43705</v>
      </c>
      <c r="M265" s="1276" t="s">
        <v>52</v>
      </c>
      <c r="N265" s="354" t="s">
        <v>9183</v>
      </c>
      <c r="O265" s="354" t="s">
        <v>258</v>
      </c>
      <c r="P265" s="52" t="s">
        <v>59</v>
      </c>
      <c r="Q265" s="1254">
        <v>43721</v>
      </c>
      <c r="R265" s="1255">
        <v>43722</v>
      </c>
      <c r="S265" s="48">
        <f ca="1" t="shared" si="5"/>
        <v>182</v>
      </c>
      <c r="T265" s="1296" t="s">
        <v>47</v>
      </c>
      <c r="U265" s="1258" t="s">
        <v>9184</v>
      </c>
      <c r="V265" s="1257"/>
      <c r="W265" s="17"/>
      <c r="X265" s="17"/>
      <c r="Y265" s="17"/>
      <c r="Z265" s="17"/>
      <c r="AA265" s="17"/>
    </row>
    <row r="266" s="14" customFormat="1" ht="21" customHeight="1" spans="1:28">
      <c r="A266" s="1225">
        <v>6</v>
      </c>
      <c r="B266" s="1224" t="s">
        <v>39</v>
      </c>
      <c r="C266" s="198" t="s">
        <v>9179</v>
      </c>
      <c r="D266" s="48" t="s">
        <v>480</v>
      </c>
      <c r="E266" s="1228">
        <v>228700</v>
      </c>
      <c r="F266" s="1227" t="s">
        <v>9185</v>
      </c>
      <c r="G266" s="1227">
        <v>43718</v>
      </c>
      <c r="H266" s="171">
        <v>43730</v>
      </c>
      <c r="I266" s="52">
        <f ca="1" t="shared" si="6"/>
        <v>174</v>
      </c>
      <c r="J266" s="694" t="s">
        <v>78</v>
      </c>
      <c r="K266" s="642"/>
      <c r="L266" s="338">
        <v>43733</v>
      </c>
      <c r="M266" s="292"/>
      <c r="N266" s="1247" t="s">
        <v>9186</v>
      </c>
      <c r="O266" s="1246" t="s">
        <v>70</v>
      </c>
      <c r="P266" s="1243" t="s">
        <v>59</v>
      </c>
      <c r="Q266" s="171">
        <v>43702</v>
      </c>
      <c r="R266" s="171">
        <v>43719</v>
      </c>
      <c r="S266" s="48">
        <f ca="1" t="shared" si="5"/>
        <v>185</v>
      </c>
      <c r="T266" s="1295" t="s">
        <v>473</v>
      </c>
      <c r="U266" s="433" t="s">
        <v>1254</v>
      </c>
      <c r="V266" s="1212"/>
      <c r="W266" s="1216"/>
      <c r="X266" s="1216"/>
      <c r="Y266" s="1216"/>
      <c r="Z266" s="1216"/>
      <c r="AA266" s="1216"/>
      <c r="AB266" s="1216"/>
    </row>
    <row r="267" s="14" customFormat="1" ht="21" customHeight="1" spans="1:28">
      <c r="A267" s="1225">
        <v>2</v>
      </c>
      <c r="B267" s="1224" t="s">
        <v>39</v>
      </c>
      <c r="C267" s="311" t="s">
        <v>9172</v>
      </c>
      <c r="D267" s="48" t="s">
        <v>7999</v>
      </c>
      <c r="E267" s="1228">
        <v>212800</v>
      </c>
      <c r="F267" s="1230" t="s">
        <v>9187</v>
      </c>
      <c r="G267" s="1227">
        <v>43622</v>
      </c>
      <c r="H267" s="171">
        <v>43628</v>
      </c>
      <c r="I267" s="52">
        <f ca="1" t="shared" si="6"/>
        <v>276</v>
      </c>
      <c r="J267" s="694" t="s">
        <v>78</v>
      </c>
      <c r="K267" s="642"/>
      <c r="L267" s="338">
        <v>43733</v>
      </c>
      <c r="M267" s="1276" t="s">
        <v>52</v>
      </c>
      <c r="N267" s="1277" t="s">
        <v>9188</v>
      </c>
      <c r="O267" s="1246" t="s">
        <v>131</v>
      </c>
      <c r="P267" s="1249" t="s">
        <v>84</v>
      </c>
      <c r="Q267" s="171">
        <v>43730</v>
      </c>
      <c r="R267" s="171">
        <v>43730</v>
      </c>
      <c r="S267" s="48">
        <f ca="1" t="shared" si="5"/>
        <v>174</v>
      </c>
      <c r="T267" s="1296" t="s">
        <v>47</v>
      </c>
      <c r="U267" s="433" t="s">
        <v>1254</v>
      </c>
      <c r="V267" s="1212"/>
      <c r="W267" s="1216"/>
      <c r="X267" s="1216"/>
      <c r="Y267" s="1216"/>
      <c r="Z267" s="1216"/>
      <c r="AA267" s="1216"/>
      <c r="AB267" s="1216"/>
    </row>
    <row r="268" s="14" customFormat="1" ht="21" customHeight="1" spans="1:28">
      <c r="A268" s="1260">
        <v>4</v>
      </c>
      <c r="B268" s="1224" t="s">
        <v>39</v>
      </c>
      <c r="C268" s="198" t="s">
        <v>466</v>
      </c>
      <c r="D268" s="48" t="s">
        <v>9189</v>
      </c>
      <c r="E268" s="1228">
        <v>228700</v>
      </c>
      <c r="F268" s="1227" t="s">
        <v>9190</v>
      </c>
      <c r="G268" s="1227">
        <v>43722</v>
      </c>
      <c r="H268" s="171">
        <v>43732</v>
      </c>
      <c r="I268" s="1278">
        <f ca="1" t="shared" si="6"/>
        <v>172</v>
      </c>
      <c r="J268" s="694" t="s">
        <v>78</v>
      </c>
      <c r="K268" s="642"/>
      <c r="L268" s="338">
        <v>43736</v>
      </c>
      <c r="M268" s="292"/>
      <c r="N268" s="1247" t="s">
        <v>9191</v>
      </c>
      <c r="O268" s="1248" t="s">
        <v>2191</v>
      </c>
      <c r="P268" s="1249" t="s">
        <v>641</v>
      </c>
      <c r="Q268" s="121">
        <v>43726</v>
      </c>
      <c r="R268" s="121">
        <v>43726</v>
      </c>
      <c r="S268" s="1278">
        <f ca="1" t="shared" si="5"/>
        <v>178</v>
      </c>
      <c r="T268" s="1247" t="s">
        <v>47</v>
      </c>
      <c r="U268" s="433"/>
      <c r="V268" s="1212"/>
      <c r="W268" s="1216"/>
      <c r="X268" s="1216"/>
      <c r="Y268" s="1216"/>
      <c r="Z268" s="1216"/>
      <c r="AA268" s="1216"/>
      <c r="AB268" s="1216"/>
    </row>
    <row r="269" s="14" customFormat="1" ht="20.1" customHeight="1" spans="1:28">
      <c r="A269" s="1260">
        <v>5</v>
      </c>
      <c r="B269" s="1224" t="s">
        <v>39</v>
      </c>
      <c r="C269" s="198" t="s">
        <v>9133</v>
      </c>
      <c r="D269" s="48" t="s">
        <v>467</v>
      </c>
      <c r="E269" s="1228">
        <v>245500</v>
      </c>
      <c r="F269" s="1227" t="s">
        <v>9192</v>
      </c>
      <c r="G269" s="1227">
        <v>43714</v>
      </c>
      <c r="H269" s="171">
        <v>43718</v>
      </c>
      <c r="I269" s="1278">
        <f ca="1" t="shared" si="6"/>
        <v>186</v>
      </c>
      <c r="J269" s="694" t="s">
        <v>78</v>
      </c>
      <c r="K269" s="642"/>
      <c r="L269" s="338">
        <v>43738</v>
      </c>
      <c r="M269" s="292"/>
      <c r="N269" s="291" t="s">
        <v>9193</v>
      </c>
      <c r="O269" s="1279" t="s">
        <v>258</v>
      </c>
      <c r="P269" s="1249" t="s">
        <v>59</v>
      </c>
      <c r="Q269" s="121">
        <v>43735</v>
      </c>
      <c r="R269" s="121">
        <v>43736</v>
      </c>
      <c r="S269" s="1278">
        <f ca="1" t="shared" si="5"/>
        <v>168</v>
      </c>
      <c r="T269" s="52" t="s">
        <v>106</v>
      </c>
      <c r="U269" s="433"/>
      <c r="V269" s="1212"/>
      <c r="W269" s="1216"/>
      <c r="X269" s="1216"/>
      <c r="Y269" s="1216"/>
      <c r="Z269" s="1216"/>
      <c r="AA269" s="1216"/>
      <c r="AB269" s="1216"/>
    </row>
    <row r="270" s="14" customFormat="1" ht="21" customHeight="1" spans="1:28">
      <c r="A270" s="1260">
        <v>3</v>
      </c>
      <c r="B270" s="1224" t="s">
        <v>39</v>
      </c>
      <c r="C270" s="198" t="s">
        <v>466</v>
      </c>
      <c r="D270" s="48" t="s">
        <v>467</v>
      </c>
      <c r="E270" s="1228">
        <v>228700</v>
      </c>
      <c r="F270" s="1230" t="s">
        <v>9194</v>
      </c>
      <c r="G270" s="1227">
        <v>43690</v>
      </c>
      <c r="H270" s="171">
        <v>43696</v>
      </c>
      <c r="I270" s="1278">
        <f ca="1" t="shared" si="6"/>
        <v>208</v>
      </c>
      <c r="J270" s="694" t="s">
        <v>78</v>
      </c>
      <c r="K270" s="642"/>
      <c r="L270" s="338">
        <v>43752</v>
      </c>
      <c r="M270" s="292"/>
      <c r="N270" s="354" t="s">
        <v>9195</v>
      </c>
      <c r="O270" s="1280" t="s">
        <v>12</v>
      </c>
      <c r="P270" s="1249" t="s">
        <v>59</v>
      </c>
      <c r="Q270" s="171">
        <v>43734</v>
      </c>
      <c r="R270" s="171">
        <v>43735</v>
      </c>
      <c r="S270" s="1297">
        <f ca="1" t="shared" si="5"/>
        <v>169</v>
      </c>
      <c r="T270" s="229" t="s">
        <v>47</v>
      </c>
      <c r="U270" s="433" t="s">
        <v>2131</v>
      </c>
      <c r="V270" s="1212"/>
      <c r="W270" s="1216"/>
      <c r="X270" s="1216"/>
      <c r="Y270" s="1216"/>
      <c r="Z270" s="1216"/>
      <c r="AA270" s="1216"/>
      <c r="AB270" s="1216"/>
    </row>
    <row r="271" s="8" customFormat="1" ht="24" customHeight="1" spans="1:27">
      <c r="A271" s="1260">
        <v>2</v>
      </c>
      <c r="B271" s="1224" t="s">
        <v>39</v>
      </c>
      <c r="C271" s="311" t="s">
        <v>9160</v>
      </c>
      <c r="D271" s="55" t="s">
        <v>9196</v>
      </c>
      <c r="E271" s="1228">
        <v>192600</v>
      </c>
      <c r="F271" s="1230" t="s">
        <v>9197</v>
      </c>
      <c r="G271" s="1227">
        <v>43602</v>
      </c>
      <c r="H271" s="171">
        <v>43607</v>
      </c>
      <c r="I271" s="1278">
        <f ca="1" t="shared" si="6"/>
        <v>297</v>
      </c>
      <c r="J271" s="694" t="s">
        <v>78</v>
      </c>
      <c r="K271" s="1244"/>
      <c r="L271" s="338">
        <v>43676</v>
      </c>
      <c r="M271" s="1276" t="s">
        <v>52</v>
      </c>
      <c r="N271" s="1281" t="s">
        <v>9198</v>
      </c>
      <c r="O271" s="1282" t="s">
        <v>114</v>
      </c>
      <c r="P271" s="1283" t="s">
        <v>89</v>
      </c>
      <c r="Q271" s="1298">
        <v>43757</v>
      </c>
      <c r="R271" s="1299">
        <v>43760</v>
      </c>
      <c r="S271" s="1278">
        <f ca="1" t="shared" si="5"/>
        <v>144</v>
      </c>
      <c r="T271" s="1300" t="s">
        <v>106</v>
      </c>
      <c r="U271" s="1259"/>
      <c r="V271" s="1257" t="s">
        <v>2900</v>
      </c>
      <c r="W271" s="17"/>
      <c r="X271" s="17"/>
      <c r="Y271" s="17"/>
      <c r="Z271" s="17"/>
      <c r="AA271" s="17"/>
    </row>
    <row r="272" s="23" customFormat="1" ht="24" customHeight="1" spans="1:26">
      <c r="A272" s="1261">
        <v>1</v>
      </c>
      <c r="B272" s="1224" t="s">
        <v>39</v>
      </c>
      <c r="C272" s="311" t="s">
        <v>9137</v>
      </c>
      <c r="D272" s="48" t="s">
        <v>480</v>
      </c>
      <c r="E272" s="1262">
        <v>189200</v>
      </c>
      <c r="F272" s="1263" t="s">
        <v>9199</v>
      </c>
      <c r="G272" s="1255">
        <v>43752</v>
      </c>
      <c r="H272" s="1254">
        <v>43760</v>
      </c>
      <c r="I272" s="1278">
        <f ca="1" t="shared" si="6"/>
        <v>144</v>
      </c>
      <c r="J272" s="694" t="s">
        <v>158</v>
      </c>
      <c r="K272" s="1244"/>
      <c r="L272" s="1284">
        <v>43766</v>
      </c>
      <c r="M272" s="1276"/>
      <c r="N272" s="1285" t="s">
        <v>9200</v>
      </c>
      <c r="O272" s="1286" t="s">
        <v>171</v>
      </c>
      <c r="P272" s="1287" t="s">
        <v>59</v>
      </c>
      <c r="Q272" s="1205">
        <v>43673</v>
      </c>
      <c r="R272" s="1301">
        <v>43754</v>
      </c>
      <c r="S272" s="1278">
        <f ca="1" t="shared" si="5"/>
        <v>150</v>
      </c>
      <c r="T272" s="1302"/>
      <c r="U272" s="1303"/>
      <c r="V272" s="1304"/>
      <c r="W272" s="1304"/>
      <c r="X272" s="1304"/>
      <c r="Y272" s="1304"/>
      <c r="Z272" s="1304"/>
    </row>
    <row r="273" s="14" customFormat="1" ht="21" customHeight="1" spans="1:28">
      <c r="A273" s="1261">
        <v>6</v>
      </c>
      <c r="B273" s="1224" t="s">
        <v>39</v>
      </c>
      <c r="C273" s="198" t="s">
        <v>474</v>
      </c>
      <c r="D273" s="48" t="s">
        <v>7999</v>
      </c>
      <c r="E273" s="1264">
        <v>213700</v>
      </c>
      <c r="F273" s="1227" t="s">
        <v>9201</v>
      </c>
      <c r="G273" s="1227">
        <v>43777</v>
      </c>
      <c r="H273" s="171">
        <v>43786</v>
      </c>
      <c r="I273" s="1278">
        <f ca="1" t="shared" si="6"/>
        <v>118</v>
      </c>
      <c r="J273" s="694" t="s">
        <v>158</v>
      </c>
      <c r="K273" s="642"/>
      <c r="L273" s="338">
        <v>43788</v>
      </c>
      <c r="M273" s="1276"/>
      <c r="N273" s="1285" t="s">
        <v>9202</v>
      </c>
      <c r="O273" s="1282" t="s">
        <v>74</v>
      </c>
      <c r="P273" s="1283" t="s">
        <v>46</v>
      </c>
      <c r="Q273" s="171">
        <v>43741</v>
      </c>
      <c r="R273" s="171">
        <v>43778</v>
      </c>
      <c r="S273" s="1278">
        <f ca="1" t="shared" si="5"/>
        <v>126</v>
      </c>
      <c r="T273" s="1285" t="s">
        <v>47</v>
      </c>
      <c r="U273" s="433"/>
      <c r="V273" s="1212"/>
      <c r="W273" s="1216"/>
      <c r="X273" s="1216"/>
      <c r="Y273" s="1216"/>
      <c r="Z273" s="1216"/>
      <c r="AA273" s="1216"/>
      <c r="AB273" s="1216"/>
    </row>
    <row r="274" s="14" customFormat="1" ht="21" customHeight="1" spans="1:28">
      <c r="A274" s="1261">
        <v>1</v>
      </c>
      <c r="B274" s="1224" t="s">
        <v>39</v>
      </c>
      <c r="C274" s="198" t="s">
        <v>9203</v>
      </c>
      <c r="D274" s="48" t="s">
        <v>462</v>
      </c>
      <c r="E274" s="1264">
        <v>189200</v>
      </c>
      <c r="F274" s="1227" t="s">
        <v>9204</v>
      </c>
      <c r="G274" s="1227">
        <v>43773</v>
      </c>
      <c r="H274" s="171">
        <v>43777</v>
      </c>
      <c r="I274" s="1278">
        <f ca="1" t="shared" si="6"/>
        <v>127</v>
      </c>
      <c r="J274" s="694" t="s">
        <v>158</v>
      </c>
      <c r="K274" s="642"/>
      <c r="L274" s="338">
        <v>43781</v>
      </c>
      <c r="M274" s="1276"/>
      <c r="N274" s="1285" t="s">
        <v>9205</v>
      </c>
      <c r="O274" s="1282" t="s">
        <v>17</v>
      </c>
      <c r="P274" s="1283" t="s">
        <v>46</v>
      </c>
      <c r="Q274" s="171">
        <v>43721</v>
      </c>
      <c r="R274" s="171">
        <v>43773</v>
      </c>
      <c r="S274" s="1278">
        <f ca="1" t="shared" si="5"/>
        <v>131</v>
      </c>
      <c r="T274" s="1285" t="s">
        <v>47</v>
      </c>
      <c r="U274" s="433"/>
      <c r="V274" s="1212"/>
      <c r="W274" s="1216"/>
      <c r="X274" s="1216"/>
      <c r="Y274" s="1216"/>
      <c r="Z274" s="1216"/>
      <c r="AA274" s="1216"/>
      <c r="AB274" s="1216"/>
    </row>
    <row r="275" s="14" customFormat="1" ht="21" customHeight="1" spans="1:28">
      <c r="A275" s="1261">
        <v>5</v>
      </c>
      <c r="B275" s="1224" t="s">
        <v>39</v>
      </c>
      <c r="C275" s="198" t="s">
        <v>9179</v>
      </c>
      <c r="D275" s="52" t="s">
        <v>7987</v>
      </c>
      <c r="E275" s="1265">
        <v>230600</v>
      </c>
      <c r="F275" s="1230" t="s">
        <v>9206</v>
      </c>
      <c r="G275" s="1230">
        <v>43782</v>
      </c>
      <c r="H275" s="121">
        <v>43793</v>
      </c>
      <c r="I275" s="1278">
        <f ca="1" t="shared" si="6"/>
        <v>111</v>
      </c>
      <c r="J275" s="694" t="s">
        <v>158</v>
      </c>
      <c r="K275" s="642"/>
      <c r="L275" s="338">
        <v>43794</v>
      </c>
      <c r="M275" s="1276"/>
      <c r="N275" s="1281" t="s">
        <v>9207</v>
      </c>
      <c r="O275" s="1286" t="s">
        <v>131</v>
      </c>
      <c r="P275" s="1287" t="s">
        <v>84</v>
      </c>
      <c r="Q275" s="171">
        <v>43736</v>
      </c>
      <c r="R275" s="171">
        <v>43784</v>
      </c>
      <c r="S275" s="1278">
        <f ca="1" t="shared" si="5"/>
        <v>120</v>
      </c>
      <c r="T275" s="1305" t="s">
        <v>473</v>
      </c>
      <c r="U275" s="433"/>
      <c r="V275" s="1212"/>
      <c r="W275" s="1216"/>
      <c r="X275" s="1216"/>
      <c r="Y275" s="1216"/>
      <c r="Z275" s="1216"/>
      <c r="AA275" s="1216"/>
      <c r="AB275" s="1216"/>
    </row>
    <row r="276" s="1118" customFormat="1" ht="21" customHeight="1" spans="1:28">
      <c r="A276" s="1266"/>
      <c r="B276" s="1267"/>
      <c r="C276" s="1268"/>
      <c r="D276" s="1201"/>
      <c r="E276" s="1269"/>
      <c r="F276" s="1270"/>
      <c r="G276" s="1270"/>
      <c r="H276" s="1271"/>
      <c r="I276" s="1201"/>
      <c r="J276" s="1288"/>
      <c r="K276" s="1289"/>
      <c r="L276" s="1290"/>
      <c r="M276" s="1291"/>
      <c r="N276" s="1292"/>
      <c r="O276" s="1293"/>
      <c r="P276" s="1294"/>
      <c r="Q276" s="1271"/>
      <c r="R276" s="1271"/>
      <c r="S276" s="1201"/>
      <c r="T276" s="1201"/>
      <c r="U276" s="1306"/>
      <c r="V276" s="1307"/>
      <c r="W276" s="1307"/>
      <c r="X276" s="1307"/>
      <c r="Y276" s="1307"/>
      <c r="Z276" s="1307"/>
      <c r="AA276" s="1307"/>
      <c r="AB276" s="1307"/>
    </row>
  </sheetData>
  <autoFilter ref="A1:AC275">
    <extLst/>
  </autoFilter>
  <conditionalFormatting sqref="F162">
    <cfRule type="duplicateValues" dxfId="0" priority="330"/>
  </conditionalFormatting>
  <conditionalFormatting sqref="I183">
    <cfRule type="cellIs" dxfId="1" priority="328" operator="greaterThan">
      <formula>260</formula>
    </cfRule>
    <cfRule type="cellIs" dxfId="1" priority="329" operator="greaterThan">
      <formula>330</formula>
    </cfRule>
  </conditionalFormatting>
  <conditionalFormatting sqref="I186">
    <cfRule type="cellIs" dxfId="1" priority="324" operator="greaterThan">
      <formula>260</formula>
    </cfRule>
    <cfRule type="cellIs" dxfId="1" priority="325" operator="greaterThan">
      <formula>330</formula>
    </cfRule>
  </conditionalFormatting>
  <conditionalFormatting sqref="I187">
    <cfRule type="cellIs" dxfId="1" priority="322" operator="greaterThan">
      <formula>260</formula>
    </cfRule>
    <cfRule type="cellIs" dxfId="1" priority="323" operator="greaterThan">
      <formula>330</formula>
    </cfRule>
  </conditionalFormatting>
  <conditionalFormatting sqref="I188">
    <cfRule type="cellIs" dxfId="1" priority="320" operator="greaterThan">
      <formula>260</formula>
    </cfRule>
    <cfRule type="cellIs" dxfId="1" priority="321" operator="greaterThan">
      <formula>330</formula>
    </cfRule>
  </conditionalFormatting>
  <conditionalFormatting sqref="I189">
    <cfRule type="cellIs" dxfId="1" priority="318" operator="greaterThan">
      <formula>260</formula>
    </cfRule>
    <cfRule type="cellIs" dxfId="1" priority="319" operator="greaterThan">
      <formula>330</formula>
    </cfRule>
  </conditionalFormatting>
  <conditionalFormatting sqref="I190">
    <cfRule type="cellIs" dxfId="1" priority="316" operator="greaterThan">
      <formula>260</formula>
    </cfRule>
    <cfRule type="cellIs" dxfId="1" priority="317" operator="greaterThan">
      <formula>330</formula>
    </cfRule>
  </conditionalFormatting>
  <conditionalFormatting sqref="I191">
    <cfRule type="cellIs" dxfId="1" priority="314" operator="greaterThan">
      <formula>260</formula>
    </cfRule>
    <cfRule type="cellIs" dxfId="1" priority="315" operator="greaterThan">
      <formula>330</formula>
    </cfRule>
  </conditionalFormatting>
  <conditionalFormatting sqref="I192">
    <cfRule type="cellIs" dxfId="1" priority="312" operator="greaterThan">
      <formula>260</formula>
    </cfRule>
    <cfRule type="cellIs" dxfId="1" priority="313" operator="greaterThan">
      <formula>330</formula>
    </cfRule>
  </conditionalFormatting>
  <conditionalFormatting sqref="I194">
    <cfRule type="cellIs" dxfId="1" priority="308" operator="greaterThan">
      <formula>260</formula>
    </cfRule>
    <cfRule type="cellIs" dxfId="1" priority="309" operator="greaterThan">
      <formula>330</formula>
    </cfRule>
  </conditionalFormatting>
  <conditionalFormatting sqref="I195">
    <cfRule type="cellIs" dxfId="1" priority="306" operator="greaterThan">
      <formula>260</formula>
    </cfRule>
    <cfRule type="cellIs" dxfId="1" priority="307" operator="greaterThan">
      <formula>330</formula>
    </cfRule>
  </conditionalFormatting>
  <conditionalFormatting sqref="I196">
    <cfRule type="cellIs" dxfId="1" priority="304" operator="greaterThan">
      <formula>260</formula>
    </cfRule>
    <cfRule type="cellIs" dxfId="1" priority="305" operator="greaterThan">
      <formula>330</formula>
    </cfRule>
  </conditionalFormatting>
  <conditionalFormatting sqref="I197">
    <cfRule type="cellIs" dxfId="1" priority="302" operator="greaterThan">
      <formula>260</formula>
    </cfRule>
    <cfRule type="cellIs" dxfId="1" priority="303" operator="greaterThan">
      <formula>330</formula>
    </cfRule>
  </conditionalFormatting>
  <conditionalFormatting sqref="I198">
    <cfRule type="cellIs" dxfId="1" priority="300" operator="greaterThan">
      <formula>260</formula>
    </cfRule>
    <cfRule type="cellIs" dxfId="1" priority="301" operator="greaterThan">
      <formula>330</formula>
    </cfRule>
  </conditionalFormatting>
  <conditionalFormatting sqref="I199">
    <cfRule type="cellIs" dxfId="1" priority="298" operator="greaterThan">
      <formula>260</formula>
    </cfRule>
    <cfRule type="cellIs" dxfId="1" priority="299" operator="greaterThan">
      <formula>330</formula>
    </cfRule>
  </conditionalFormatting>
  <conditionalFormatting sqref="I201">
    <cfRule type="cellIs" dxfId="1" priority="296" operator="greaterThan">
      <formula>260</formula>
    </cfRule>
    <cfRule type="cellIs" dxfId="1" priority="297" operator="greaterThan">
      <formula>330</formula>
    </cfRule>
  </conditionalFormatting>
  <conditionalFormatting sqref="I202"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I203">
    <cfRule type="cellIs" dxfId="1" priority="292" operator="greaterThan">
      <formula>260</formula>
    </cfRule>
    <cfRule type="cellIs" dxfId="1" priority="293" operator="greaterThan">
      <formula>330</formula>
    </cfRule>
  </conditionalFormatting>
  <conditionalFormatting sqref="I204"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I205">
    <cfRule type="cellIs" dxfId="1" priority="288" operator="greaterThan">
      <formula>260</formula>
    </cfRule>
    <cfRule type="cellIs" dxfId="1" priority="289" operator="greaterThan">
      <formula>330</formula>
    </cfRule>
  </conditionalFormatting>
  <conditionalFormatting sqref="I206">
    <cfRule type="cellIs" dxfId="1" priority="285" operator="greaterThan">
      <formula>180</formula>
    </cfRule>
    <cfRule type="cellIs" dxfId="1" priority="286" operator="greaterThan">
      <formula>260</formula>
    </cfRule>
    <cfRule type="cellIs" dxfId="1" priority="287" operator="greaterThan">
      <formula>330</formula>
    </cfRule>
  </conditionalFormatting>
  <conditionalFormatting sqref="I207">
    <cfRule type="cellIs" dxfId="1" priority="282" operator="greaterThan">
      <formula>180</formula>
    </cfRule>
    <cfRule type="cellIs" dxfId="1" priority="283" operator="greaterThan">
      <formula>260</formula>
    </cfRule>
    <cfRule type="cellIs" dxfId="1" priority="284" operator="greaterThan">
      <formula>330</formula>
    </cfRule>
  </conditionalFormatting>
  <conditionalFormatting sqref="I208">
    <cfRule type="cellIs" dxfId="1" priority="279" operator="greaterThan">
      <formula>180</formula>
    </cfRule>
    <cfRule type="cellIs" dxfId="1" priority="280" operator="greaterThan">
      <formula>260</formula>
    </cfRule>
    <cfRule type="cellIs" dxfId="1" priority="281" operator="greaterThan">
      <formula>330</formula>
    </cfRule>
  </conditionalFormatting>
  <conditionalFormatting sqref="I209">
    <cfRule type="cellIs" dxfId="1" priority="276" operator="greaterThan">
      <formula>180</formula>
    </cfRule>
    <cfRule type="cellIs" dxfId="1" priority="277" operator="greaterThan">
      <formula>260</formula>
    </cfRule>
    <cfRule type="cellIs" dxfId="1" priority="278" operator="greaterThan">
      <formula>330</formula>
    </cfRule>
  </conditionalFormatting>
  <conditionalFormatting sqref="I210">
    <cfRule type="cellIs" dxfId="1" priority="273" operator="greaterThan">
      <formula>180</formula>
    </cfRule>
    <cfRule type="cellIs" dxfId="1" priority="274" operator="greaterThan">
      <formula>260</formula>
    </cfRule>
    <cfRule type="cellIs" dxfId="1" priority="275" operator="greaterThan">
      <formula>330</formula>
    </cfRule>
  </conditionalFormatting>
  <conditionalFormatting sqref="F211">
    <cfRule type="duplicateValues" dxfId="0" priority="269"/>
  </conditionalFormatting>
  <conditionalFormatting sqref="I211">
    <cfRule type="cellIs" dxfId="1" priority="270" operator="greaterThan">
      <formula>180</formula>
    </cfRule>
    <cfRule type="cellIs" dxfId="1" priority="271" operator="greaterThan">
      <formula>260</formula>
    </cfRule>
    <cfRule type="cellIs" dxfId="1" priority="272" operator="greaterThan">
      <formula>330</formula>
    </cfRule>
  </conditionalFormatting>
  <conditionalFormatting sqref="F212">
    <cfRule type="duplicateValues" dxfId="0" priority="268"/>
  </conditionalFormatting>
  <conditionalFormatting sqref="I212">
    <cfRule type="cellIs" dxfId="1" priority="265" operator="greaterThan">
      <formula>180</formula>
    </cfRule>
    <cfRule type="cellIs" dxfId="1" priority="266" operator="greaterThan">
      <formula>260</formula>
    </cfRule>
    <cfRule type="cellIs" dxfId="1" priority="267" operator="greaterThan">
      <formula>330</formula>
    </cfRule>
  </conditionalFormatting>
  <conditionalFormatting sqref="I213">
    <cfRule type="cellIs" dxfId="1" priority="262" operator="greaterThan">
      <formula>180</formula>
    </cfRule>
    <cfRule type="cellIs" dxfId="1" priority="263" operator="greaterThan">
      <formula>260</formula>
    </cfRule>
    <cfRule type="cellIs" dxfId="1" priority="264" operator="greaterThan">
      <formula>330</formula>
    </cfRule>
  </conditionalFormatting>
  <conditionalFormatting sqref="I214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</conditionalFormatting>
  <conditionalFormatting sqref="I215">
    <cfRule type="cellIs" dxfId="1" priority="256" operator="greaterThan">
      <formula>180</formula>
    </cfRule>
    <cfRule type="cellIs" dxfId="1" priority="257" operator="greaterThan">
      <formula>260</formula>
    </cfRule>
    <cfRule type="cellIs" dxfId="1" priority="258" operator="greaterThan">
      <formula>330</formula>
    </cfRule>
  </conditionalFormatting>
  <conditionalFormatting sqref="I216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F217">
    <cfRule type="duplicateValues" dxfId="0" priority="249"/>
  </conditionalFormatting>
  <conditionalFormatting sqref="I217">
    <cfRule type="cellIs" dxfId="1" priority="250" operator="greaterThan">
      <formula>180</formula>
    </cfRule>
    <cfRule type="cellIs" dxfId="1" priority="251" operator="greaterThan">
      <formula>260</formula>
    </cfRule>
    <cfRule type="cellIs" dxfId="1" priority="252" operator="greaterThan">
      <formula>330</formula>
    </cfRule>
  </conditionalFormatting>
  <conditionalFormatting sqref="I218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F219">
    <cfRule type="duplicateValues" dxfId="0" priority="242"/>
  </conditionalFormatting>
  <conditionalFormatting sqref="I219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220">
    <cfRule type="duplicateValues" dxfId="0" priority="238"/>
  </conditionalFormatting>
  <conditionalFormatting sqref="I220">
    <cfRule type="cellIs" dxfId="1" priority="239" operator="greaterThan">
      <formula>180</formula>
    </cfRule>
    <cfRule type="cellIs" dxfId="1" priority="240" operator="greaterThan">
      <formula>260</formula>
    </cfRule>
    <cfRule type="cellIs" dxfId="1" priority="241" operator="greaterThan">
      <formula>330</formula>
    </cfRule>
  </conditionalFormatting>
  <conditionalFormatting sqref="I221">
    <cfRule type="cellIs" dxfId="1" priority="235" operator="greaterThan">
      <formula>180</formula>
    </cfRule>
    <cfRule type="cellIs" dxfId="1" priority="236" operator="greaterThan">
      <formula>260</formula>
    </cfRule>
    <cfRule type="cellIs" dxfId="1" priority="237" operator="greaterThan">
      <formula>330</formula>
    </cfRule>
  </conditionalFormatting>
  <conditionalFormatting sqref="I222">
    <cfRule type="cellIs" dxfId="1" priority="232" operator="greaterThan">
      <formula>180</formula>
    </cfRule>
    <cfRule type="cellIs" dxfId="1" priority="233" operator="greaterThan">
      <formula>260</formula>
    </cfRule>
    <cfRule type="cellIs" dxfId="1" priority="234" operator="greaterThan">
      <formula>330</formula>
    </cfRule>
  </conditionalFormatting>
  <conditionalFormatting sqref="I223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I224">
    <cfRule type="cellIs" dxfId="1" priority="226" operator="greaterThan">
      <formula>180</formula>
    </cfRule>
    <cfRule type="cellIs" dxfId="1" priority="227" operator="greaterThan">
      <formula>260</formula>
    </cfRule>
    <cfRule type="cellIs" dxfId="1" priority="228" operator="greaterThan">
      <formula>330</formula>
    </cfRule>
  </conditionalFormatting>
  <conditionalFormatting sqref="F225">
    <cfRule type="duplicateValues" dxfId="0" priority="225"/>
  </conditionalFormatting>
  <conditionalFormatting sqref="I225">
    <cfRule type="cellIs" dxfId="1" priority="222" operator="greaterThan">
      <formula>180</formula>
    </cfRule>
    <cfRule type="cellIs" dxfId="1" priority="223" operator="greaterThan">
      <formula>260</formula>
    </cfRule>
    <cfRule type="cellIs" dxfId="1" priority="224" operator="greaterThan">
      <formula>330</formula>
    </cfRule>
  </conditionalFormatting>
  <conditionalFormatting sqref="I226">
    <cfRule type="cellIs" dxfId="1" priority="219" operator="greaterThan">
      <formula>180</formula>
    </cfRule>
    <cfRule type="cellIs" dxfId="1" priority="220" operator="greaterThan">
      <formula>260</formula>
    </cfRule>
    <cfRule type="cellIs" dxfId="1" priority="221" operator="greaterThan">
      <formula>330</formula>
    </cfRule>
  </conditionalFormatting>
  <conditionalFormatting sqref="I227">
    <cfRule type="cellIs" dxfId="1" priority="216" operator="greaterThan">
      <formula>180</formula>
    </cfRule>
    <cfRule type="cellIs" dxfId="1" priority="217" operator="greaterThan">
      <formula>260</formula>
    </cfRule>
    <cfRule type="cellIs" dxfId="1" priority="218" operator="greaterThan">
      <formula>330</formula>
    </cfRule>
  </conditionalFormatting>
  <conditionalFormatting sqref="F228">
    <cfRule type="duplicateValues" dxfId="0" priority="215"/>
  </conditionalFormatting>
  <conditionalFormatting sqref="I228">
    <cfRule type="cellIs" dxfId="1" priority="212" operator="greaterThan">
      <formula>180</formula>
    </cfRule>
    <cfRule type="cellIs" dxfId="1" priority="213" operator="greaterThan">
      <formula>260</formula>
    </cfRule>
    <cfRule type="cellIs" dxfId="1" priority="214" operator="greaterThan">
      <formula>330</formula>
    </cfRule>
  </conditionalFormatting>
  <conditionalFormatting sqref="I229">
    <cfRule type="cellIs" dxfId="1" priority="209" operator="greaterThan">
      <formula>180</formula>
    </cfRule>
    <cfRule type="cellIs" dxfId="1" priority="210" operator="greaterThan">
      <formula>260</formula>
    </cfRule>
    <cfRule type="cellIs" dxfId="1" priority="211" operator="greaterThan">
      <formula>330</formula>
    </cfRule>
  </conditionalFormatting>
  <conditionalFormatting sqref="F230">
    <cfRule type="duplicateValues" dxfId="0" priority="208"/>
  </conditionalFormatting>
  <conditionalFormatting sqref="I230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I231"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I232">
    <cfRule type="cellIs" dxfId="1" priority="199" operator="greaterThan">
      <formula>180</formula>
    </cfRule>
    <cfRule type="cellIs" dxfId="1" priority="200" operator="greaterThan">
      <formula>260</formula>
    </cfRule>
    <cfRule type="cellIs" dxfId="1" priority="201" operator="greaterThan">
      <formula>330</formula>
    </cfRule>
  </conditionalFormatting>
  <conditionalFormatting sqref="I233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F234">
    <cfRule type="duplicateValues" dxfId="0" priority="192"/>
  </conditionalFormatting>
  <conditionalFormatting sqref="I234">
    <cfRule type="cellIs" dxfId="1" priority="193" operator="greaterThan">
      <formula>180</formula>
    </cfRule>
    <cfRule type="cellIs" dxfId="1" priority="194" operator="greaterThan">
      <formula>260</formula>
    </cfRule>
    <cfRule type="cellIs" dxfId="1" priority="195" operator="greaterThan">
      <formula>330</formula>
    </cfRule>
  </conditionalFormatting>
  <conditionalFormatting sqref="I235">
    <cfRule type="cellIs" dxfId="1" priority="189" operator="greaterThan">
      <formula>180</formula>
    </cfRule>
    <cfRule type="cellIs" dxfId="1" priority="190" operator="greaterThan">
      <formula>260</formula>
    </cfRule>
    <cfRule type="cellIs" dxfId="1" priority="191" operator="greaterThan">
      <formula>330</formula>
    </cfRule>
  </conditionalFormatting>
  <conditionalFormatting sqref="F236">
    <cfRule type="duplicateValues" dxfId="0" priority="185"/>
  </conditionalFormatting>
  <conditionalFormatting sqref="I236">
    <cfRule type="cellIs" dxfId="1" priority="186" operator="greaterThan">
      <formula>180</formula>
    </cfRule>
    <cfRule type="cellIs" dxfId="1" priority="187" operator="greaterThan">
      <formula>260</formula>
    </cfRule>
    <cfRule type="cellIs" dxfId="1" priority="188" operator="greaterThan">
      <formula>330</formula>
    </cfRule>
  </conditionalFormatting>
  <conditionalFormatting sqref="F237">
    <cfRule type="duplicateValues" dxfId="0" priority="184"/>
  </conditionalFormatting>
  <conditionalFormatting sqref="I237"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I238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I239">
    <cfRule type="cellIs" dxfId="1" priority="175" operator="greaterThan">
      <formula>180</formula>
    </cfRule>
    <cfRule type="cellIs" dxfId="1" priority="176" operator="greaterThan">
      <formula>260</formula>
    </cfRule>
    <cfRule type="cellIs" dxfId="1" priority="177" operator="greaterThan">
      <formula>330</formula>
    </cfRule>
  </conditionalFormatting>
  <conditionalFormatting sqref="I240">
    <cfRule type="cellIs" dxfId="1" priority="172" operator="greaterThan">
      <formula>180</formula>
    </cfRule>
    <cfRule type="cellIs" dxfId="1" priority="173" operator="greaterThan">
      <formula>260</formula>
    </cfRule>
    <cfRule type="cellIs" dxfId="1" priority="174" operator="greaterThan">
      <formula>330</formula>
    </cfRule>
  </conditionalFormatting>
  <conditionalFormatting sqref="F241">
    <cfRule type="duplicateValues" dxfId="0" priority="168"/>
  </conditionalFormatting>
  <conditionalFormatting sqref="I241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</conditionalFormatting>
  <conditionalFormatting sqref="I242">
    <cfRule type="cellIs" dxfId="1" priority="165" operator="greaterThan">
      <formula>180</formula>
    </cfRule>
    <cfRule type="cellIs" dxfId="1" priority="166" operator="greaterThan">
      <formula>260</formula>
    </cfRule>
    <cfRule type="cellIs" dxfId="1" priority="167" operator="greaterThan">
      <formula>330</formula>
    </cfRule>
  </conditionalFormatting>
  <conditionalFormatting sqref="F243">
    <cfRule type="duplicateValues" dxfId="0" priority="161"/>
  </conditionalFormatting>
  <conditionalFormatting sqref="I243">
    <cfRule type="cellIs" dxfId="1" priority="162" operator="greaterThan">
      <formula>180</formula>
    </cfRule>
    <cfRule type="cellIs" dxfId="1" priority="163" operator="greaterThan">
      <formula>260</formula>
    </cfRule>
    <cfRule type="cellIs" dxfId="1" priority="164" operator="greaterThan">
      <formula>330</formula>
    </cfRule>
  </conditionalFormatting>
  <conditionalFormatting sqref="I244">
    <cfRule type="cellIs" dxfId="1" priority="158" operator="greaterThan">
      <formula>180</formula>
    </cfRule>
    <cfRule type="cellIs" dxfId="1" priority="159" operator="greaterThan">
      <formula>260</formula>
    </cfRule>
    <cfRule type="cellIs" dxfId="1" priority="160" operator="greaterThan">
      <formula>330</formula>
    </cfRule>
  </conditionalFormatting>
  <conditionalFormatting sqref="I245">
    <cfRule type="cellIs" dxfId="1" priority="155" operator="greaterThan">
      <formula>180</formula>
    </cfRule>
    <cfRule type="cellIs" dxfId="1" priority="156" operator="greaterThan">
      <formula>260</formula>
    </cfRule>
    <cfRule type="cellIs" dxfId="1" priority="157" operator="greaterThan">
      <formula>330</formula>
    </cfRule>
  </conditionalFormatting>
  <conditionalFormatting sqref="F246">
    <cfRule type="duplicateValues" dxfId="0" priority="151"/>
  </conditionalFormatting>
  <conditionalFormatting sqref="I246">
    <cfRule type="cellIs" dxfId="1" priority="152" operator="greaterThan">
      <formula>180</formula>
    </cfRule>
    <cfRule type="cellIs" dxfId="1" priority="153" operator="greaterThan">
      <formula>260</formula>
    </cfRule>
    <cfRule type="cellIs" dxfId="1" priority="154" operator="greaterThan">
      <formula>330</formula>
    </cfRule>
  </conditionalFormatting>
  <conditionalFormatting sqref="I247">
    <cfRule type="cellIs" dxfId="1" priority="147" operator="greaterThan">
      <formula>180</formula>
    </cfRule>
    <cfRule type="cellIs" dxfId="1" priority="148" operator="greaterThan">
      <formula>260</formula>
    </cfRule>
    <cfRule type="cellIs" dxfId="1" priority="149" operator="greaterThan">
      <formula>330</formula>
    </cfRule>
    <cfRule type="aboveAverage" priority="150" equalAverage="1"/>
  </conditionalFormatting>
  <conditionalFormatting sqref="F248">
    <cfRule type="duplicateValues" dxfId="3" priority="146"/>
  </conditionalFormatting>
  <conditionalFormatting sqref="I248">
    <cfRule type="cellIs" dxfId="1" priority="143" operator="greaterThan">
      <formula>180</formula>
    </cfRule>
    <cfRule type="cellIs" dxfId="1" priority="144" operator="greaterThan">
      <formula>260</formula>
    </cfRule>
    <cfRule type="cellIs" dxfId="1" priority="145" operator="greaterThan">
      <formula>330</formula>
    </cfRule>
  </conditionalFormatting>
  <conditionalFormatting sqref="I249">
    <cfRule type="cellIs" dxfId="1" priority="140" operator="greaterThan">
      <formula>180</formula>
    </cfRule>
    <cfRule type="cellIs" dxfId="1" priority="141" operator="greaterThan">
      <formula>260</formula>
    </cfRule>
    <cfRule type="cellIs" dxfId="1" priority="142" operator="greaterThan">
      <formula>330</formula>
    </cfRule>
  </conditionalFormatting>
  <conditionalFormatting sqref="F250">
    <cfRule type="duplicateValues" dxfId="3" priority="139"/>
  </conditionalFormatting>
  <conditionalFormatting sqref="I250">
    <cfRule type="cellIs" dxfId="1" priority="136" operator="greaterThan">
      <formula>180</formula>
    </cfRule>
    <cfRule type="cellIs" dxfId="1" priority="137" operator="greaterThan">
      <formula>260</formula>
    </cfRule>
    <cfRule type="cellIs" dxfId="1" priority="138" operator="greaterThan">
      <formula>330</formula>
    </cfRule>
  </conditionalFormatting>
  <conditionalFormatting sqref="F251">
    <cfRule type="duplicateValues" dxfId="3" priority="135"/>
  </conditionalFormatting>
  <conditionalFormatting sqref="I251">
    <cfRule type="cellIs" dxfId="1" priority="131" operator="greaterThan">
      <formula>180</formula>
    </cfRule>
    <cfRule type="cellIs" dxfId="1" priority="132" operator="greaterThan">
      <formula>260</formula>
    </cfRule>
    <cfRule type="cellIs" dxfId="1" priority="133" operator="greaterThan">
      <formula>330</formula>
    </cfRule>
    <cfRule type="aboveAverage" priority="134" equalAverage="1"/>
  </conditionalFormatting>
  <conditionalFormatting sqref="F252">
    <cfRule type="duplicateValues" dxfId="3" priority="130"/>
  </conditionalFormatting>
  <conditionalFormatting sqref="I252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F253">
    <cfRule type="duplicateValues" dxfId="3" priority="126"/>
  </conditionalFormatting>
  <conditionalFormatting sqref="I253">
    <cfRule type="cellIs" dxfId="1" priority="123" operator="greaterThan">
      <formula>180</formula>
    </cfRule>
    <cfRule type="cellIs" dxfId="1" priority="124" operator="greaterThan">
      <formula>260</formula>
    </cfRule>
    <cfRule type="cellIs" dxfId="1" priority="125" operator="greaterThan">
      <formula>330</formula>
    </cfRule>
  </conditionalFormatting>
  <conditionalFormatting sqref="F254">
    <cfRule type="duplicateValues" dxfId="3" priority="122"/>
  </conditionalFormatting>
  <conditionalFormatting sqref="I254">
    <cfRule type="cellIs" dxfId="1" priority="119" operator="greaterThan">
      <formula>180</formula>
    </cfRule>
    <cfRule type="cellIs" dxfId="1" priority="120" operator="greaterThan">
      <formula>260</formula>
    </cfRule>
    <cfRule type="cellIs" dxfId="1" priority="121" operator="greaterThan">
      <formula>330</formula>
    </cfRule>
  </conditionalFormatting>
  <conditionalFormatting sqref="F255">
    <cfRule type="duplicateValues" dxfId="3" priority="114"/>
    <cfRule type="duplicateValues" dxfId="3" priority="118"/>
  </conditionalFormatting>
  <conditionalFormatting sqref="I255">
    <cfRule type="cellIs" dxfId="1" priority="115" operator="greaterThan">
      <formula>180</formula>
    </cfRule>
    <cfRule type="cellIs" dxfId="1" priority="116" operator="greaterThan">
      <formula>260</formula>
    </cfRule>
    <cfRule type="cellIs" dxfId="1" priority="117" operator="greaterThan">
      <formula>330</formula>
    </cfRule>
  </conditionalFormatting>
  <conditionalFormatting sqref="F256">
    <cfRule type="duplicateValues" dxfId="3" priority="112"/>
    <cfRule type="duplicateValues" dxfId="3" priority="113"/>
  </conditionalFormatting>
  <conditionalFormatting sqref="I256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257">
    <cfRule type="duplicateValues" dxfId="3" priority="103"/>
    <cfRule type="duplicateValues" dxfId="3" priority="108"/>
  </conditionalFormatting>
  <conditionalFormatting sqref="I257">
    <cfRule type="cellIs" dxfId="1" priority="105" operator="greaterThan">
      <formula>180</formula>
    </cfRule>
    <cfRule type="cellIs" dxfId="1" priority="106" operator="greaterThan">
      <formula>260</formula>
    </cfRule>
    <cfRule type="cellIs" dxfId="1" priority="107" operator="greaterThan">
      <formula>330</formula>
    </cfRule>
  </conditionalFormatting>
  <conditionalFormatting sqref="O257">
    <cfRule type="duplicateValues" dxfId="0" priority="104"/>
  </conditionalFormatting>
  <conditionalFormatting sqref="F258">
    <cfRule type="duplicateValues" dxfId="3" priority="98"/>
    <cfRule type="duplicateValues" dxfId="3" priority="102"/>
  </conditionalFormatting>
  <conditionalFormatting sqref="I258">
    <cfRule type="cellIs" dxfId="1" priority="99" operator="greaterThan">
      <formula>180</formula>
    </cfRule>
    <cfRule type="cellIs" dxfId="1" priority="100" operator="greaterThan">
      <formula>260</formula>
    </cfRule>
    <cfRule type="cellIs" dxfId="1" priority="101" operator="greaterThan">
      <formula>330</formula>
    </cfRule>
  </conditionalFormatting>
  <conditionalFormatting sqref="F259">
    <cfRule type="duplicateValues" dxfId="3" priority="92"/>
    <cfRule type="duplicateValues" dxfId="3" priority="97"/>
  </conditionalFormatting>
  <conditionalFormatting sqref="I259">
    <cfRule type="cellIs" dxfId="1" priority="93" operator="greaterThan">
      <formula>180</formula>
    </cfRule>
    <cfRule type="cellIs" dxfId="1" priority="94" operator="greaterThan">
      <formula>260</formula>
    </cfRule>
    <cfRule type="cellIs" dxfId="1" priority="95" operator="greaterThan">
      <formula>330</formula>
    </cfRule>
    <cfRule type="aboveAverage" priority="96" equalAverage="1"/>
  </conditionalFormatting>
  <conditionalFormatting sqref="F260">
    <cfRule type="duplicateValues" dxfId="3" priority="87"/>
  </conditionalFormatting>
  <conditionalFormatting sqref="I260">
    <cfRule type="cellIs" dxfId="1" priority="89" operator="greaterThan">
      <formula>180</formula>
    </cfRule>
    <cfRule type="cellIs" dxfId="1" priority="90" operator="greaterThan">
      <formula>260</formula>
    </cfRule>
    <cfRule type="cellIs" dxfId="1" priority="91" operator="greaterThan">
      <formula>330</formula>
    </cfRule>
  </conditionalFormatting>
  <conditionalFormatting sqref="O260">
    <cfRule type="duplicateValues" dxfId="0" priority="88"/>
  </conditionalFormatting>
  <conditionalFormatting sqref="F262">
    <cfRule type="duplicateValues" dxfId="3" priority="79"/>
    <cfRule type="duplicateValues" dxfId="3" priority="80"/>
  </conditionalFormatting>
  <conditionalFormatting sqref="I262">
    <cfRule type="cellIs" dxfId="1" priority="76" operator="greaterThan">
      <formula>180</formula>
    </cfRule>
    <cfRule type="cellIs" dxfId="1" priority="77" operator="greaterThan">
      <formula>260</formula>
    </cfRule>
    <cfRule type="cellIs" dxfId="1" priority="78" operator="greaterThan">
      <formula>330</formula>
    </cfRule>
  </conditionalFormatting>
  <conditionalFormatting sqref="F263">
    <cfRule type="duplicateValues" dxfId="3" priority="75"/>
  </conditionalFormatting>
  <conditionalFormatting sqref="I263">
    <cfRule type="cellIs" dxfId="1" priority="72" operator="greaterThan">
      <formula>180</formula>
    </cfRule>
    <cfRule type="cellIs" dxfId="1" priority="73" operator="greaterThan">
      <formula>260</formula>
    </cfRule>
    <cfRule type="cellIs" dxfId="1" priority="74" operator="greaterThan">
      <formula>330</formula>
    </cfRule>
  </conditionalFormatting>
  <conditionalFormatting sqref="F264">
    <cfRule type="duplicateValues" dxfId="3" priority="71"/>
  </conditionalFormatting>
  <conditionalFormatting sqref="I264">
    <cfRule type="cellIs" dxfId="1" priority="68" operator="greaterThan">
      <formula>180</formula>
    </cfRule>
    <cfRule type="cellIs" dxfId="1" priority="69" operator="greaterThan">
      <formula>260</formula>
    </cfRule>
    <cfRule type="cellIs" dxfId="1" priority="70" operator="greaterThan">
      <formula>330</formula>
    </cfRule>
  </conditionalFormatting>
  <conditionalFormatting sqref="F265">
    <cfRule type="duplicateValues" dxfId="3" priority="66"/>
  </conditionalFormatting>
  <conditionalFormatting sqref="I265">
    <cfRule type="cellIs" dxfId="1" priority="63" operator="greaterThan">
      <formula>180</formula>
    </cfRule>
    <cfRule type="cellIs" dxfId="1" priority="64" operator="greaterThan">
      <formula>260</formula>
    </cfRule>
    <cfRule type="cellIs" dxfId="1" priority="65" operator="greaterThan">
      <formula>330</formula>
    </cfRule>
  </conditionalFormatting>
  <conditionalFormatting sqref="N265">
    <cfRule type="duplicateValues" dxfId="0" priority="62"/>
  </conditionalFormatting>
  <conditionalFormatting sqref="O265">
    <cfRule type="duplicateValues" dxfId="0" priority="67"/>
  </conditionalFormatting>
  <conditionalFormatting sqref="F266">
    <cfRule type="duplicateValues" dxfId="3" priority="61"/>
  </conditionalFormatting>
  <conditionalFormatting sqref="I26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N266">
    <cfRule type="duplicateValues" dxfId="3" priority="57"/>
  </conditionalFormatting>
  <conditionalFormatting sqref="F267">
    <cfRule type="duplicateValues" dxfId="3" priority="52"/>
    <cfRule type="duplicateValues" dxfId="3" priority="56"/>
  </conditionalFormatting>
  <conditionalFormatting sqref="I267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N267">
    <cfRule type="duplicateValues" dxfId="3" priority="51"/>
  </conditionalFormatting>
  <conditionalFormatting sqref="F268">
    <cfRule type="duplicateValues" dxfId="3" priority="50"/>
  </conditionalFormatting>
  <conditionalFormatting sqref="I268">
    <cfRule type="cellIs" dxfId="1" priority="47" operator="greaterThan">
      <formula>180</formula>
    </cfRule>
    <cfRule type="cellIs" dxfId="1" priority="48" operator="greaterThan">
      <formula>260</formula>
    </cfRule>
    <cfRule type="cellIs" dxfId="1" priority="49" operator="greaterThan">
      <formula>330</formula>
    </cfRule>
  </conditionalFormatting>
  <conditionalFormatting sqref="N268">
    <cfRule type="duplicateValues" dxfId="3" priority="46"/>
  </conditionalFormatting>
  <conditionalFormatting sqref="F269">
    <cfRule type="duplicateValues" dxfId="3" priority="45"/>
  </conditionalFormatting>
  <conditionalFormatting sqref="I269">
    <cfRule type="cellIs" dxfId="1" priority="42" operator="greaterThan">
      <formula>180</formula>
    </cfRule>
    <cfRule type="cellIs" dxfId="1" priority="43" operator="greaterThan">
      <formula>260</formula>
    </cfRule>
    <cfRule type="cellIs" dxfId="1" priority="44" operator="greaterThan">
      <formula>330</formula>
    </cfRule>
  </conditionalFormatting>
  <conditionalFormatting sqref="O269">
    <cfRule type="duplicateValues" dxfId="0" priority="41"/>
  </conditionalFormatting>
  <conditionalFormatting sqref="F270">
    <cfRule type="duplicateValues" dxfId="3" priority="40"/>
  </conditionalFormatting>
  <conditionalFormatting sqref="I270">
    <cfRule type="cellIs" dxfId="1" priority="37" operator="greaterThan">
      <formula>180</formula>
    </cfRule>
    <cfRule type="cellIs" dxfId="1" priority="38" operator="greaterThan">
      <formula>260</formula>
    </cfRule>
    <cfRule type="cellIs" dxfId="1" priority="39" operator="greaterThan">
      <formula>330</formula>
    </cfRule>
  </conditionalFormatting>
  <conditionalFormatting sqref="F271">
    <cfRule type="duplicateValues" dxfId="3" priority="32"/>
    <cfRule type="duplicateValues" dxfId="3" priority="36"/>
  </conditionalFormatting>
  <conditionalFormatting sqref="I271">
    <cfRule type="cellIs" dxfId="1" priority="33" operator="greaterThan">
      <formula>180</formula>
    </cfRule>
    <cfRule type="cellIs" dxfId="1" priority="34" operator="greaterThan">
      <formula>260</formula>
    </cfRule>
    <cfRule type="cellIs" dxfId="1" priority="35" operator="greaterThan">
      <formula>330</formula>
    </cfRule>
  </conditionalFormatting>
  <conditionalFormatting sqref="N271">
    <cfRule type="duplicateValues" dxfId="3" priority="31"/>
  </conditionalFormatting>
  <conditionalFormatting sqref="F272">
    <cfRule type="duplicateValues" dxfId="3" priority="30"/>
  </conditionalFormatting>
  <conditionalFormatting sqref="I272">
    <cfRule type="cellIs" dxfId="1" priority="27" operator="greaterThan">
      <formula>180</formula>
    </cfRule>
    <cfRule type="cellIs" dxfId="1" priority="28" operator="greaterThan">
      <formula>260</formula>
    </cfRule>
    <cfRule type="cellIs" dxfId="1" priority="29" operator="greaterThan">
      <formula>330</formula>
    </cfRule>
  </conditionalFormatting>
  <conditionalFormatting sqref="N272">
    <cfRule type="duplicateValues" dxfId="3" priority="26"/>
  </conditionalFormatting>
  <conditionalFormatting sqref="F273">
    <cfRule type="duplicateValues" dxfId="2" priority="20"/>
  </conditionalFormatting>
  <conditionalFormatting sqref="I273">
    <cfRule type="cellIs" dxfId="1" priority="17" operator="greaterThan">
      <formula>180</formula>
    </cfRule>
    <cfRule type="cellIs" dxfId="1" priority="18" operator="greaterThan">
      <formula>260</formula>
    </cfRule>
    <cfRule type="cellIs" dxfId="1" priority="19" operator="greaterThan">
      <formula>330</formula>
    </cfRule>
  </conditionalFormatting>
  <conditionalFormatting sqref="N273">
    <cfRule type="duplicateValues" dxfId="3" priority="16"/>
  </conditionalFormatting>
  <conditionalFormatting sqref="F274">
    <cfRule type="duplicateValues" dxfId="2" priority="10"/>
  </conditionalFormatting>
  <conditionalFormatting sqref="I274">
    <cfRule type="cellIs" dxfId="1" priority="7" operator="greaterThan">
      <formula>180</formula>
    </cfRule>
    <cfRule type="cellIs" dxfId="1" priority="8" operator="greaterThan">
      <formula>260</formula>
    </cfRule>
    <cfRule type="cellIs" dxfId="1" priority="9" operator="greaterThan">
      <formula>330</formula>
    </cfRule>
  </conditionalFormatting>
  <conditionalFormatting sqref="N274">
    <cfRule type="duplicateValues" dxfId="3" priority="6"/>
  </conditionalFormatting>
  <conditionalFormatting sqref="F275">
    <cfRule type="duplicateValues" dxfId="2" priority="5"/>
  </conditionalFormatting>
  <conditionalFormatting sqref="I275">
    <cfRule type="cellIs" dxfId="1" priority="2" operator="greaterThan">
      <formula>180</formula>
    </cfRule>
    <cfRule type="cellIs" dxfId="1" priority="3" operator="greaterThan">
      <formula>260</formula>
    </cfRule>
    <cfRule type="cellIs" dxfId="1" priority="4" operator="greaterThan">
      <formula>330</formula>
    </cfRule>
  </conditionalFormatting>
  <conditionalFormatting sqref="N275">
    <cfRule type="duplicateValues" dxfId="3" priority="1"/>
  </conditionalFormatting>
  <conditionalFormatting sqref="I158:I161">
    <cfRule type="cellIs" dxfId="1" priority="331" operator="greaterThan">
      <formula>180</formula>
    </cfRule>
    <cfRule type="cellIs" dxfId="4" priority="332" operator="between">
      <formula>90</formula>
      <formula>180</formula>
    </cfRule>
  </conditionalFormatting>
  <conditionalFormatting sqref="I184:I185"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I191:I195">
    <cfRule type="cellIs" dxfId="1" priority="310" operator="greaterThan">
      <formula>260</formula>
    </cfRule>
    <cfRule type="cellIs" dxfId="1" priority="311" operator="greaterThan">
      <formula>330</formula>
    </cfRule>
  </conditionalFormatting>
  <conditionalFormatting sqref="F261 F276">
    <cfRule type="duplicateValues" dxfId="3" priority="81"/>
    <cfRule type="duplicateValues" dxfId="3" priority="86"/>
  </conditionalFormatting>
  <conditionalFormatting sqref="I261 I276">
    <cfRule type="cellIs" dxfId="1" priority="83" operator="greaterThan">
      <formula>180</formula>
    </cfRule>
    <cfRule type="cellIs" dxfId="1" priority="84" operator="greaterThan">
      <formula>260</formula>
    </cfRule>
    <cfRule type="cellIs" dxfId="1" priority="85" operator="greaterThan">
      <formula>330</formula>
    </cfRule>
  </conditionalFormatting>
  <conditionalFormatting sqref="O261 O276">
    <cfRule type="duplicateValues" dxfId="0" priority="82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01"/>
  <sheetViews>
    <sheetView topLeftCell="A1482" workbookViewId="0">
      <selection activeCell="J800" sqref="J800"/>
    </sheetView>
  </sheetViews>
  <sheetFormatPr defaultColWidth="9" defaultRowHeight="14.25"/>
  <cols>
    <col min="1" max="1" width="3.75" style="804" customWidth="1"/>
    <col min="2" max="2" width="4.5" style="805" customWidth="1"/>
    <col min="3" max="3" width="16.25" style="806" customWidth="1"/>
    <col min="4" max="4" width="14.125" style="806" customWidth="1"/>
    <col min="5" max="5" width="6.25" style="806" customWidth="1"/>
    <col min="6" max="6" width="15.375" style="807" customWidth="1"/>
    <col min="7" max="7" width="7.625" style="807" customWidth="1"/>
    <col min="8" max="8" width="7.5" style="808" customWidth="1"/>
    <col min="9" max="9" width="6.5" style="23" customWidth="1"/>
    <col min="10" max="10" width="7.625" style="809" customWidth="1"/>
    <col min="11" max="11" width="10.5" style="810" customWidth="1"/>
    <col min="12" max="12" width="6.875" style="811" customWidth="1"/>
    <col min="13" max="13" width="14.625" style="811" customWidth="1"/>
    <col min="14" max="14" width="8.75" style="811" customWidth="1"/>
    <col min="15" max="15" width="7.75" style="808" customWidth="1"/>
    <col min="16" max="16" width="7.25" style="812" customWidth="1"/>
    <col min="17" max="17" width="7.625" style="808" customWidth="1"/>
    <col min="18" max="18" width="11" style="813" customWidth="1"/>
    <col min="19" max="256" width="9" style="806"/>
    <col min="257" max="257" width="3.75" style="806" customWidth="1"/>
    <col min="258" max="258" width="4.5" style="806" customWidth="1"/>
    <col min="259" max="259" width="16.25" style="806" customWidth="1"/>
    <col min="260" max="260" width="14.125" style="806" customWidth="1"/>
    <col min="261" max="261" width="6.25" style="806" customWidth="1"/>
    <col min="262" max="262" width="15.375" style="806" customWidth="1"/>
    <col min="263" max="263" width="7.625" style="806" customWidth="1"/>
    <col min="264" max="264" width="7.5" style="806" customWidth="1"/>
    <col min="265" max="265" width="6.5" style="806" customWidth="1"/>
    <col min="266" max="266" width="7.625" style="806" customWidth="1"/>
    <col min="267" max="267" width="10.5" style="806" customWidth="1"/>
    <col min="268" max="268" width="6.875" style="806" customWidth="1"/>
    <col min="269" max="269" width="14.625" style="806" customWidth="1"/>
    <col min="270" max="270" width="8.75" style="806" customWidth="1"/>
    <col min="271" max="271" width="7.75" style="806" customWidth="1"/>
    <col min="272" max="272" width="7.25" style="806" customWidth="1"/>
    <col min="273" max="273" width="7.625" style="806" customWidth="1"/>
    <col min="274" max="274" width="11" style="806" customWidth="1"/>
    <col min="275" max="512" width="9" style="806"/>
    <col min="513" max="513" width="3.75" style="806" customWidth="1"/>
    <col min="514" max="514" width="4.5" style="806" customWidth="1"/>
    <col min="515" max="515" width="16.25" style="806" customWidth="1"/>
    <col min="516" max="516" width="14.125" style="806" customWidth="1"/>
    <col min="517" max="517" width="6.25" style="806" customWidth="1"/>
    <col min="518" max="518" width="15.375" style="806" customWidth="1"/>
    <col min="519" max="519" width="7.625" style="806" customWidth="1"/>
    <col min="520" max="520" width="7.5" style="806" customWidth="1"/>
    <col min="521" max="521" width="6.5" style="806" customWidth="1"/>
    <col min="522" max="522" width="7.625" style="806" customWidth="1"/>
    <col min="523" max="523" width="10.5" style="806" customWidth="1"/>
    <col min="524" max="524" width="6.875" style="806" customWidth="1"/>
    <col min="525" max="525" width="14.625" style="806" customWidth="1"/>
    <col min="526" max="526" width="8.75" style="806" customWidth="1"/>
    <col min="527" max="527" width="7.75" style="806" customWidth="1"/>
    <col min="528" max="528" width="7.25" style="806" customWidth="1"/>
    <col min="529" max="529" width="7.625" style="806" customWidth="1"/>
    <col min="530" max="530" width="11" style="806" customWidth="1"/>
    <col min="531" max="768" width="9" style="806"/>
    <col min="769" max="769" width="3.75" style="806" customWidth="1"/>
    <col min="770" max="770" width="4.5" style="806" customWidth="1"/>
    <col min="771" max="771" width="16.25" style="806" customWidth="1"/>
    <col min="772" max="772" width="14.125" style="806" customWidth="1"/>
    <col min="773" max="773" width="6.25" style="806" customWidth="1"/>
    <col min="774" max="774" width="15.375" style="806" customWidth="1"/>
    <col min="775" max="775" width="7.625" style="806" customWidth="1"/>
    <col min="776" max="776" width="7.5" style="806" customWidth="1"/>
    <col min="777" max="777" width="6.5" style="806" customWidth="1"/>
    <col min="778" max="778" width="7.625" style="806" customWidth="1"/>
    <col min="779" max="779" width="10.5" style="806" customWidth="1"/>
    <col min="780" max="780" width="6.875" style="806" customWidth="1"/>
    <col min="781" max="781" width="14.625" style="806" customWidth="1"/>
    <col min="782" max="782" width="8.75" style="806" customWidth="1"/>
    <col min="783" max="783" width="7.75" style="806" customWidth="1"/>
    <col min="784" max="784" width="7.25" style="806" customWidth="1"/>
    <col min="785" max="785" width="7.625" style="806" customWidth="1"/>
    <col min="786" max="786" width="11" style="806" customWidth="1"/>
    <col min="787" max="1024" width="9" style="806"/>
    <col min="1025" max="1025" width="3.75" style="806" customWidth="1"/>
    <col min="1026" max="1026" width="4.5" style="806" customWidth="1"/>
    <col min="1027" max="1027" width="16.25" style="806" customWidth="1"/>
    <col min="1028" max="1028" width="14.125" style="806" customWidth="1"/>
    <col min="1029" max="1029" width="6.25" style="806" customWidth="1"/>
    <col min="1030" max="1030" width="15.375" style="806" customWidth="1"/>
    <col min="1031" max="1031" width="7.625" style="806" customWidth="1"/>
    <col min="1032" max="1032" width="7.5" style="806" customWidth="1"/>
    <col min="1033" max="1033" width="6.5" style="806" customWidth="1"/>
    <col min="1034" max="1034" width="7.625" style="806" customWidth="1"/>
    <col min="1035" max="1035" width="10.5" style="806" customWidth="1"/>
    <col min="1036" max="1036" width="6.875" style="806" customWidth="1"/>
    <col min="1037" max="1037" width="14.625" style="806" customWidth="1"/>
    <col min="1038" max="1038" width="8.75" style="806" customWidth="1"/>
    <col min="1039" max="1039" width="7.75" style="806" customWidth="1"/>
    <col min="1040" max="1040" width="7.25" style="806" customWidth="1"/>
    <col min="1041" max="1041" width="7.625" style="806" customWidth="1"/>
    <col min="1042" max="1042" width="11" style="806" customWidth="1"/>
    <col min="1043" max="1280" width="9" style="806"/>
    <col min="1281" max="1281" width="3.75" style="806" customWidth="1"/>
    <col min="1282" max="1282" width="4.5" style="806" customWidth="1"/>
    <col min="1283" max="1283" width="16.25" style="806" customWidth="1"/>
    <col min="1284" max="1284" width="14.125" style="806" customWidth="1"/>
    <col min="1285" max="1285" width="6.25" style="806" customWidth="1"/>
    <col min="1286" max="1286" width="15.375" style="806" customWidth="1"/>
    <col min="1287" max="1287" width="7.625" style="806" customWidth="1"/>
    <col min="1288" max="1288" width="7.5" style="806" customWidth="1"/>
    <col min="1289" max="1289" width="6.5" style="806" customWidth="1"/>
    <col min="1290" max="1290" width="7.625" style="806" customWidth="1"/>
    <col min="1291" max="1291" width="10.5" style="806" customWidth="1"/>
    <col min="1292" max="1292" width="6.875" style="806" customWidth="1"/>
    <col min="1293" max="1293" width="14.625" style="806" customWidth="1"/>
    <col min="1294" max="1294" width="8.75" style="806" customWidth="1"/>
    <col min="1295" max="1295" width="7.75" style="806" customWidth="1"/>
    <col min="1296" max="1296" width="7.25" style="806" customWidth="1"/>
    <col min="1297" max="1297" width="7.625" style="806" customWidth="1"/>
    <col min="1298" max="1298" width="11" style="806" customWidth="1"/>
    <col min="1299" max="1536" width="9" style="806"/>
    <col min="1537" max="1537" width="3.75" style="806" customWidth="1"/>
    <col min="1538" max="1538" width="4.5" style="806" customWidth="1"/>
    <col min="1539" max="1539" width="16.25" style="806" customWidth="1"/>
    <col min="1540" max="1540" width="14.125" style="806" customWidth="1"/>
    <col min="1541" max="1541" width="6.25" style="806" customWidth="1"/>
    <col min="1542" max="1542" width="15.375" style="806" customWidth="1"/>
    <col min="1543" max="1543" width="7.625" style="806" customWidth="1"/>
    <col min="1544" max="1544" width="7.5" style="806" customWidth="1"/>
    <col min="1545" max="1545" width="6.5" style="806" customWidth="1"/>
    <col min="1546" max="1546" width="7.625" style="806" customWidth="1"/>
    <col min="1547" max="1547" width="10.5" style="806" customWidth="1"/>
    <col min="1548" max="1548" width="6.875" style="806" customWidth="1"/>
    <col min="1549" max="1549" width="14.625" style="806" customWidth="1"/>
    <col min="1550" max="1550" width="8.75" style="806" customWidth="1"/>
    <col min="1551" max="1551" width="7.75" style="806" customWidth="1"/>
    <col min="1552" max="1552" width="7.25" style="806" customWidth="1"/>
    <col min="1553" max="1553" width="7.625" style="806" customWidth="1"/>
    <col min="1554" max="1554" width="11" style="806" customWidth="1"/>
    <col min="1555" max="1792" width="9" style="806"/>
    <col min="1793" max="1793" width="3.75" style="806" customWidth="1"/>
    <col min="1794" max="1794" width="4.5" style="806" customWidth="1"/>
    <col min="1795" max="1795" width="16.25" style="806" customWidth="1"/>
    <col min="1796" max="1796" width="14.125" style="806" customWidth="1"/>
    <col min="1797" max="1797" width="6.25" style="806" customWidth="1"/>
    <col min="1798" max="1798" width="15.375" style="806" customWidth="1"/>
    <col min="1799" max="1799" width="7.625" style="806" customWidth="1"/>
    <col min="1800" max="1800" width="7.5" style="806" customWidth="1"/>
    <col min="1801" max="1801" width="6.5" style="806" customWidth="1"/>
    <col min="1802" max="1802" width="7.625" style="806" customWidth="1"/>
    <col min="1803" max="1803" width="10.5" style="806" customWidth="1"/>
    <col min="1804" max="1804" width="6.875" style="806" customWidth="1"/>
    <col min="1805" max="1805" width="14.625" style="806" customWidth="1"/>
    <col min="1806" max="1806" width="8.75" style="806" customWidth="1"/>
    <col min="1807" max="1807" width="7.75" style="806" customWidth="1"/>
    <col min="1808" max="1808" width="7.25" style="806" customWidth="1"/>
    <col min="1809" max="1809" width="7.625" style="806" customWidth="1"/>
    <col min="1810" max="1810" width="11" style="806" customWidth="1"/>
    <col min="1811" max="2048" width="9" style="806"/>
    <col min="2049" max="2049" width="3.75" style="806" customWidth="1"/>
    <col min="2050" max="2050" width="4.5" style="806" customWidth="1"/>
    <col min="2051" max="2051" width="16.25" style="806" customWidth="1"/>
    <col min="2052" max="2052" width="14.125" style="806" customWidth="1"/>
    <col min="2053" max="2053" width="6.25" style="806" customWidth="1"/>
    <col min="2054" max="2054" width="15.375" style="806" customWidth="1"/>
    <col min="2055" max="2055" width="7.625" style="806" customWidth="1"/>
    <col min="2056" max="2056" width="7.5" style="806" customWidth="1"/>
    <col min="2057" max="2057" width="6.5" style="806" customWidth="1"/>
    <col min="2058" max="2058" width="7.625" style="806" customWidth="1"/>
    <col min="2059" max="2059" width="10.5" style="806" customWidth="1"/>
    <col min="2060" max="2060" width="6.875" style="806" customWidth="1"/>
    <col min="2061" max="2061" width="14.625" style="806" customWidth="1"/>
    <col min="2062" max="2062" width="8.75" style="806" customWidth="1"/>
    <col min="2063" max="2063" width="7.75" style="806" customWidth="1"/>
    <col min="2064" max="2064" width="7.25" style="806" customWidth="1"/>
    <col min="2065" max="2065" width="7.625" style="806" customWidth="1"/>
    <col min="2066" max="2066" width="11" style="806" customWidth="1"/>
    <col min="2067" max="2304" width="9" style="806"/>
    <col min="2305" max="2305" width="3.75" style="806" customWidth="1"/>
    <col min="2306" max="2306" width="4.5" style="806" customWidth="1"/>
    <col min="2307" max="2307" width="16.25" style="806" customWidth="1"/>
    <col min="2308" max="2308" width="14.125" style="806" customWidth="1"/>
    <col min="2309" max="2309" width="6.25" style="806" customWidth="1"/>
    <col min="2310" max="2310" width="15.375" style="806" customWidth="1"/>
    <col min="2311" max="2311" width="7.625" style="806" customWidth="1"/>
    <col min="2312" max="2312" width="7.5" style="806" customWidth="1"/>
    <col min="2313" max="2313" width="6.5" style="806" customWidth="1"/>
    <col min="2314" max="2314" width="7.625" style="806" customWidth="1"/>
    <col min="2315" max="2315" width="10.5" style="806" customWidth="1"/>
    <col min="2316" max="2316" width="6.875" style="806" customWidth="1"/>
    <col min="2317" max="2317" width="14.625" style="806" customWidth="1"/>
    <col min="2318" max="2318" width="8.75" style="806" customWidth="1"/>
    <col min="2319" max="2319" width="7.75" style="806" customWidth="1"/>
    <col min="2320" max="2320" width="7.25" style="806" customWidth="1"/>
    <col min="2321" max="2321" width="7.625" style="806" customWidth="1"/>
    <col min="2322" max="2322" width="11" style="806" customWidth="1"/>
    <col min="2323" max="2560" width="9" style="806"/>
    <col min="2561" max="2561" width="3.75" style="806" customWidth="1"/>
    <col min="2562" max="2562" width="4.5" style="806" customWidth="1"/>
    <col min="2563" max="2563" width="16.25" style="806" customWidth="1"/>
    <col min="2564" max="2564" width="14.125" style="806" customWidth="1"/>
    <col min="2565" max="2565" width="6.25" style="806" customWidth="1"/>
    <col min="2566" max="2566" width="15.375" style="806" customWidth="1"/>
    <col min="2567" max="2567" width="7.625" style="806" customWidth="1"/>
    <col min="2568" max="2568" width="7.5" style="806" customWidth="1"/>
    <col min="2569" max="2569" width="6.5" style="806" customWidth="1"/>
    <col min="2570" max="2570" width="7.625" style="806" customWidth="1"/>
    <col min="2571" max="2571" width="10.5" style="806" customWidth="1"/>
    <col min="2572" max="2572" width="6.875" style="806" customWidth="1"/>
    <col min="2573" max="2573" width="14.625" style="806" customWidth="1"/>
    <col min="2574" max="2574" width="8.75" style="806" customWidth="1"/>
    <col min="2575" max="2575" width="7.75" style="806" customWidth="1"/>
    <col min="2576" max="2576" width="7.25" style="806" customWidth="1"/>
    <col min="2577" max="2577" width="7.625" style="806" customWidth="1"/>
    <col min="2578" max="2578" width="11" style="806" customWidth="1"/>
    <col min="2579" max="2816" width="9" style="806"/>
    <col min="2817" max="2817" width="3.75" style="806" customWidth="1"/>
    <col min="2818" max="2818" width="4.5" style="806" customWidth="1"/>
    <col min="2819" max="2819" width="16.25" style="806" customWidth="1"/>
    <col min="2820" max="2820" width="14.125" style="806" customWidth="1"/>
    <col min="2821" max="2821" width="6.25" style="806" customWidth="1"/>
    <col min="2822" max="2822" width="15.375" style="806" customWidth="1"/>
    <col min="2823" max="2823" width="7.625" style="806" customWidth="1"/>
    <col min="2824" max="2824" width="7.5" style="806" customWidth="1"/>
    <col min="2825" max="2825" width="6.5" style="806" customWidth="1"/>
    <col min="2826" max="2826" width="7.625" style="806" customWidth="1"/>
    <col min="2827" max="2827" width="10.5" style="806" customWidth="1"/>
    <col min="2828" max="2828" width="6.875" style="806" customWidth="1"/>
    <col min="2829" max="2829" width="14.625" style="806" customWidth="1"/>
    <col min="2830" max="2830" width="8.75" style="806" customWidth="1"/>
    <col min="2831" max="2831" width="7.75" style="806" customWidth="1"/>
    <col min="2832" max="2832" width="7.25" style="806" customWidth="1"/>
    <col min="2833" max="2833" width="7.625" style="806" customWidth="1"/>
    <col min="2834" max="2834" width="11" style="806" customWidth="1"/>
    <col min="2835" max="3072" width="9" style="806"/>
    <col min="3073" max="3073" width="3.75" style="806" customWidth="1"/>
    <col min="3074" max="3074" width="4.5" style="806" customWidth="1"/>
    <col min="3075" max="3075" width="16.25" style="806" customWidth="1"/>
    <col min="3076" max="3076" width="14.125" style="806" customWidth="1"/>
    <col min="3077" max="3077" width="6.25" style="806" customWidth="1"/>
    <col min="3078" max="3078" width="15.375" style="806" customWidth="1"/>
    <col min="3079" max="3079" width="7.625" style="806" customWidth="1"/>
    <col min="3080" max="3080" width="7.5" style="806" customWidth="1"/>
    <col min="3081" max="3081" width="6.5" style="806" customWidth="1"/>
    <col min="3082" max="3082" width="7.625" style="806" customWidth="1"/>
    <col min="3083" max="3083" width="10.5" style="806" customWidth="1"/>
    <col min="3084" max="3084" width="6.875" style="806" customWidth="1"/>
    <col min="3085" max="3085" width="14.625" style="806" customWidth="1"/>
    <col min="3086" max="3086" width="8.75" style="806" customWidth="1"/>
    <col min="3087" max="3087" width="7.75" style="806" customWidth="1"/>
    <col min="3088" max="3088" width="7.25" style="806" customWidth="1"/>
    <col min="3089" max="3089" width="7.625" style="806" customWidth="1"/>
    <col min="3090" max="3090" width="11" style="806" customWidth="1"/>
    <col min="3091" max="3328" width="9" style="806"/>
    <col min="3329" max="3329" width="3.75" style="806" customWidth="1"/>
    <col min="3330" max="3330" width="4.5" style="806" customWidth="1"/>
    <col min="3331" max="3331" width="16.25" style="806" customWidth="1"/>
    <col min="3332" max="3332" width="14.125" style="806" customWidth="1"/>
    <col min="3333" max="3333" width="6.25" style="806" customWidth="1"/>
    <col min="3334" max="3334" width="15.375" style="806" customWidth="1"/>
    <col min="3335" max="3335" width="7.625" style="806" customWidth="1"/>
    <col min="3336" max="3336" width="7.5" style="806" customWidth="1"/>
    <col min="3337" max="3337" width="6.5" style="806" customWidth="1"/>
    <col min="3338" max="3338" width="7.625" style="806" customWidth="1"/>
    <col min="3339" max="3339" width="10.5" style="806" customWidth="1"/>
    <col min="3340" max="3340" width="6.875" style="806" customWidth="1"/>
    <col min="3341" max="3341" width="14.625" style="806" customWidth="1"/>
    <col min="3342" max="3342" width="8.75" style="806" customWidth="1"/>
    <col min="3343" max="3343" width="7.75" style="806" customWidth="1"/>
    <col min="3344" max="3344" width="7.25" style="806" customWidth="1"/>
    <col min="3345" max="3345" width="7.625" style="806" customWidth="1"/>
    <col min="3346" max="3346" width="11" style="806" customWidth="1"/>
    <col min="3347" max="3584" width="9" style="806"/>
    <col min="3585" max="3585" width="3.75" style="806" customWidth="1"/>
    <col min="3586" max="3586" width="4.5" style="806" customWidth="1"/>
    <col min="3587" max="3587" width="16.25" style="806" customWidth="1"/>
    <col min="3588" max="3588" width="14.125" style="806" customWidth="1"/>
    <col min="3589" max="3589" width="6.25" style="806" customWidth="1"/>
    <col min="3590" max="3590" width="15.375" style="806" customWidth="1"/>
    <col min="3591" max="3591" width="7.625" style="806" customWidth="1"/>
    <col min="3592" max="3592" width="7.5" style="806" customWidth="1"/>
    <col min="3593" max="3593" width="6.5" style="806" customWidth="1"/>
    <col min="3594" max="3594" width="7.625" style="806" customWidth="1"/>
    <col min="3595" max="3595" width="10.5" style="806" customWidth="1"/>
    <col min="3596" max="3596" width="6.875" style="806" customWidth="1"/>
    <col min="3597" max="3597" width="14.625" style="806" customWidth="1"/>
    <col min="3598" max="3598" width="8.75" style="806" customWidth="1"/>
    <col min="3599" max="3599" width="7.75" style="806" customWidth="1"/>
    <col min="3600" max="3600" width="7.25" style="806" customWidth="1"/>
    <col min="3601" max="3601" width="7.625" style="806" customWidth="1"/>
    <col min="3602" max="3602" width="11" style="806" customWidth="1"/>
    <col min="3603" max="3840" width="9" style="806"/>
    <col min="3841" max="3841" width="3.75" style="806" customWidth="1"/>
    <col min="3842" max="3842" width="4.5" style="806" customWidth="1"/>
    <col min="3843" max="3843" width="16.25" style="806" customWidth="1"/>
    <col min="3844" max="3844" width="14.125" style="806" customWidth="1"/>
    <col min="3845" max="3845" width="6.25" style="806" customWidth="1"/>
    <col min="3846" max="3846" width="15.375" style="806" customWidth="1"/>
    <col min="3847" max="3847" width="7.625" style="806" customWidth="1"/>
    <col min="3848" max="3848" width="7.5" style="806" customWidth="1"/>
    <col min="3849" max="3849" width="6.5" style="806" customWidth="1"/>
    <col min="3850" max="3850" width="7.625" style="806" customWidth="1"/>
    <col min="3851" max="3851" width="10.5" style="806" customWidth="1"/>
    <col min="3852" max="3852" width="6.875" style="806" customWidth="1"/>
    <col min="3853" max="3853" width="14.625" style="806" customWidth="1"/>
    <col min="3854" max="3854" width="8.75" style="806" customWidth="1"/>
    <col min="3855" max="3855" width="7.75" style="806" customWidth="1"/>
    <col min="3856" max="3856" width="7.25" style="806" customWidth="1"/>
    <col min="3857" max="3857" width="7.625" style="806" customWidth="1"/>
    <col min="3858" max="3858" width="11" style="806" customWidth="1"/>
    <col min="3859" max="4096" width="9" style="806"/>
    <col min="4097" max="4097" width="3.75" style="806" customWidth="1"/>
    <col min="4098" max="4098" width="4.5" style="806" customWidth="1"/>
    <col min="4099" max="4099" width="16.25" style="806" customWidth="1"/>
    <col min="4100" max="4100" width="14.125" style="806" customWidth="1"/>
    <col min="4101" max="4101" width="6.25" style="806" customWidth="1"/>
    <col min="4102" max="4102" width="15.375" style="806" customWidth="1"/>
    <col min="4103" max="4103" width="7.625" style="806" customWidth="1"/>
    <col min="4104" max="4104" width="7.5" style="806" customWidth="1"/>
    <col min="4105" max="4105" width="6.5" style="806" customWidth="1"/>
    <col min="4106" max="4106" width="7.625" style="806" customWidth="1"/>
    <col min="4107" max="4107" width="10.5" style="806" customWidth="1"/>
    <col min="4108" max="4108" width="6.875" style="806" customWidth="1"/>
    <col min="4109" max="4109" width="14.625" style="806" customWidth="1"/>
    <col min="4110" max="4110" width="8.75" style="806" customWidth="1"/>
    <col min="4111" max="4111" width="7.75" style="806" customWidth="1"/>
    <col min="4112" max="4112" width="7.25" style="806" customWidth="1"/>
    <col min="4113" max="4113" width="7.625" style="806" customWidth="1"/>
    <col min="4114" max="4114" width="11" style="806" customWidth="1"/>
    <col min="4115" max="4352" width="9" style="806"/>
    <col min="4353" max="4353" width="3.75" style="806" customWidth="1"/>
    <col min="4354" max="4354" width="4.5" style="806" customWidth="1"/>
    <col min="4355" max="4355" width="16.25" style="806" customWidth="1"/>
    <col min="4356" max="4356" width="14.125" style="806" customWidth="1"/>
    <col min="4357" max="4357" width="6.25" style="806" customWidth="1"/>
    <col min="4358" max="4358" width="15.375" style="806" customWidth="1"/>
    <col min="4359" max="4359" width="7.625" style="806" customWidth="1"/>
    <col min="4360" max="4360" width="7.5" style="806" customWidth="1"/>
    <col min="4361" max="4361" width="6.5" style="806" customWidth="1"/>
    <col min="4362" max="4362" width="7.625" style="806" customWidth="1"/>
    <col min="4363" max="4363" width="10.5" style="806" customWidth="1"/>
    <col min="4364" max="4364" width="6.875" style="806" customWidth="1"/>
    <col min="4365" max="4365" width="14.625" style="806" customWidth="1"/>
    <col min="4366" max="4366" width="8.75" style="806" customWidth="1"/>
    <col min="4367" max="4367" width="7.75" style="806" customWidth="1"/>
    <col min="4368" max="4368" width="7.25" style="806" customWidth="1"/>
    <col min="4369" max="4369" width="7.625" style="806" customWidth="1"/>
    <col min="4370" max="4370" width="11" style="806" customWidth="1"/>
    <col min="4371" max="4608" width="9" style="806"/>
    <col min="4609" max="4609" width="3.75" style="806" customWidth="1"/>
    <col min="4610" max="4610" width="4.5" style="806" customWidth="1"/>
    <col min="4611" max="4611" width="16.25" style="806" customWidth="1"/>
    <col min="4612" max="4612" width="14.125" style="806" customWidth="1"/>
    <col min="4613" max="4613" width="6.25" style="806" customWidth="1"/>
    <col min="4614" max="4614" width="15.375" style="806" customWidth="1"/>
    <col min="4615" max="4615" width="7.625" style="806" customWidth="1"/>
    <col min="4616" max="4616" width="7.5" style="806" customWidth="1"/>
    <col min="4617" max="4617" width="6.5" style="806" customWidth="1"/>
    <col min="4618" max="4618" width="7.625" style="806" customWidth="1"/>
    <col min="4619" max="4619" width="10.5" style="806" customWidth="1"/>
    <col min="4620" max="4620" width="6.875" style="806" customWidth="1"/>
    <col min="4621" max="4621" width="14.625" style="806" customWidth="1"/>
    <col min="4622" max="4622" width="8.75" style="806" customWidth="1"/>
    <col min="4623" max="4623" width="7.75" style="806" customWidth="1"/>
    <col min="4624" max="4624" width="7.25" style="806" customWidth="1"/>
    <col min="4625" max="4625" width="7.625" style="806" customWidth="1"/>
    <col min="4626" max="4626" width="11" style="806" customWidth="1"/>
    <col min="4627" max="4864" width="9" style="806"/>
    <col min="4865" max="4865" width="3.75" style="806" customWidth="1"/>
    <col min="4866" max="4866" width="4.5" style="806" customWidth="1"/>
    <col min="4867" max="4867" width="16.25" style="806" customWidth="1"/>
    <col min="4868" max="4868" width="14.125" style="806" customWidth="1"/>
    <col min="4869" max="4869" width="6.25" style="806" customWidth="1"/>
    <col min="4870" max="4870" width="15.375" style="806" customWidth="1"/>
    <col min="4871" max="4871" width="7.625" style="806" customWidth="1"/>
    <col min="4872" max="4872" width="7.5" style="806" customWidth="1"/>
    <col min="4873" max="4873" width="6.5" style="806" customWidth="1"/>
    <col min="4874" max="4874" width="7.625" style="806" customWidth="1"/>
    <col min="4875" max="4875" width="10.5" style="806" customWidth="1"/>
    <col min="4876" max="4876" width="6.875" style="806" customWidth="1"/>
    <col min="4877" max="4877" width="14.625" style="806" customWidth="1"/>
    <col min="4878" max="4878" width="8.75" style="806" customWidth="1"/>
    <col min="4879" max="4879" width="7.75" style="806" customWidth="1"/>
    <col min="4880" max="4880" width="7.25" style="806" customWidth="1"/>
    <col min="4881" max="4881" width="7.625" style="806" customWidth="1"/>
    <col min="4882" max="4882" width="11" style="806" customWidth="1"/>
    <col min="4883" max="5120" width="9" style="806"/>
    <col min="5121" max="5121" width="3.75" style="806" customWidth="1"/>
    <col min="5122" max="5122" width="4.5" style="806" customWidth="1"/>
    <col min="5123" max="5123" width="16.25" style="806" customWidth="1"/>
    <col min="5124" max="5124" width="14.125" style="806" customWidth="1"/>
    <col min="5125" max="5125" width="6.25" style="806" customWidth="1"/>
    <col min="5126" max="5126" width="15.375" style="806" customWidth="1"/>
    <col min="5127" max="5127" width="7.625" style="806" customWidth="1"/>
    <col min="5128" max="5128" width="7.5" style="806" customWidth="1"/>
    <col min="5129" max="5129" width="6.5" style="806" customWidth="1"/>
    <col min="5130" max="5130" width="7.625" style="806" customWidth="1"/>
    <col min="5131" max="5131" width="10.5" style="806" customWidth="1"/>
    <col min="5132" max="5132" width="6.875" style="806" customWidth="1"/>
    <col min="5133" max="5133" width="14.625" style="806" customWidth="1"/>
    <col min="5134" max="5134" width="8.75" style="806" customWidth="1"/>
    <col min="5135" max="5135" width="7.75" style="806" customWidth="1"/>
    <col min="5136" max="5136" width="7.25" style="806" customWidth="1"/>
    <col min="5137" max="5137" width="7.625" style="806" customWidth="1"/>
    <col min="5138" max="5138" width="11" style="806" customWidth="1"/>
    <col min="5139" max="5376" width="9" style="806"/>
    <col min="5377" max="5377" width="3.75" style="806" customWidth="1"/>
    <col min="5378" max="5378" width="4.5" style="806" customWidth="1"/>
    <col min="5379" max="5379" width="16.25" style="806" customWidth="1"/>
    <col min="5380" max="5380" width="14.125" style="806" customWidth="1"/>
    <col min="5381" max="5381" width="6.25" style="806" customWidth="1"/>
    <col min="5382" max="5382" width="15.375" style="806" customWidth="1"/>
    <col min="5383" max="5383" width="7.625" style="806" customWidth="1"/>
    <col min="5384" max="5384" width="7.5" style="806" customWidth="1"/>
    <col min="5385" max="5385" width="6.5" style="806" customWidth="1"/>
    <col min="5386" max="5386" width="7.625" style="806" customWidth="1"/>
    <col min="5387" max="5387" width="10.5" style="806" customWidth="1"/>
    <col min="5388" max="5388" width="6.875" style="806" customWidth="1"/>
    <col min="5389" max="5389" width="14.625" style="806" customWidth="1"/>
    <col min="5390" max="5390" width="8.75" style="806" customWidth="1"/>
    <col min="5391" max="5391" width="7.75" style="806" customWidth="1"/>
    <col min="5392" max="5392" width="7.25" style="806" customWidth="1"/>
    <col min="5393" max="5393" width="7.625" style="806" customWidth="1"/>
    <col min="5394" max="5394" width="11" style="806" customWidth="1"/>
    <col min="5395" max="5632" width="9" style="806"/>
    <col min="5633" max="5633" width="3.75" style="806" customWidth="1"/>
    <col min="5634" max="5634" width="4.5" style="806" customWidth="1"/>
    <col min="5635" max="5635" width="16.25" style="806" customWidth="1"/>
    <col min="5636" max="5636" width="14.125" style="806" customWidth="1"/>
    <col min="5637" max="5637" width="6.25" style="806" customWidth="1"/>
    <col min="5638" max="5638" width="15.375" style="806" customWidth="1"/>
    <col min="5639" max="5639" width="7.625" style="806" customWidth="1"/>
    <col min="5640" max="5640" width="7.5" style="806" customWidth="1"/>
    <col min="5641" max="5641" width="6.5" style="806" customWidth="1"/>
    <col min="5642" max="5642" width="7.625" style="806" customWidth="1"/>
    <col min="5643" max="5643" width="10.5" style="806" customWidth="1"/>
    <col min="5644" max="5644" width="6.875" style="806" customWidth="1"/>
    <col min="5645" max="5645" width="14.625" style="806" customWidth="1"/>
    <col min="5646" max="5646" width="8.75" style="806" customWidth="1"/>
    <col min="5647" max="5647" width="7.75" style="806" customWidth="1"/>
    <col min="5648" max="5648" width="7.25" style="806" customWidth="1"/>
    <col min="5649" max="5649" width="7.625" style="806" customWidth="1"/>
    <col min="5650" max="5650" width="11" style="806" customWidth="1"/>
    <col min="5651" max="5888" width="9" style="806"/>
    <col min="5889" max="5889" width="3.75" style="806" customWidth="1"/>
    <col min="5890" max="5890" width="4.5" style="806" customWidth="1"/>
    <col min="5891" max="5891" width="16.25" style="806" customWidth="1"/>
    <col min="5892" max="5892" width="14.125" style="806" customWidth="1"/>
    <col min="5893" max="5893" width="6.25" style="806" customWidth="1"/>
    <col min="5894" max="5894" width="15.375" style="806" customWidth="1"/>
    <col min="5895" max="5895" width="7.625" style="806" customWidth="1"/>
    <col min="5896" max="5896" width="7.5" style="806" customWidth="1"/>
    <col min="5897" max="5897" width="6.5" style="806" customWidth="1"/>
    <col min="5898" max="5898" width="7.625" style="806" customWidth="1"/>
    <col min="5899" max="5899" width="10.5" style="806" customWidth="1"/>
    <col min="5900" max="5900" width="6.875" style="806" customWidth="1"/>
    <col min="5901" max="5901" width="14.625" style="806" customWidth="1"/>
    <col min="5902" max="5902" width="8.75" style="806" customWidth="1"/>
    <col min="5903" max="5903" width="7.75" style="806" customWidth="1"/>
    <col min="5904" max="5904" width="7.25" style="806" customWidth="1"/>
    <col min="5905" max="5905" width="7.625" style="806" customWidth="1"/>
    <col min="5906" max="5906" width="11" style="806" customWidth="1"/>
    <col min="5907" max="6144" width="9" style="806"/>
    <col min="6145" max="6145" width="3.75" style="806" customWidth="1"/>
    <col min="6146" max="6146" width="4.5" style="806" customWidth="1"/>
    <col min="6147" max="6147" width="16.25" style="806" customWidth="1"/>
    <col min="6148" max="6148" width="14.125" style="806" customWidth="1"/>
    <col min="6149" max="6149" width="6.25" style="806" customWidth="1"/>
    <col min="6150" max="6150" width="15.375" style="806" customWidth="1"/>
    <col min="6151" max="6151" width="7.625" style="806" customWidth="1"/>
    <col min="6152" max="6152" width="7.5" style="806" customWidth="1"/>
    <col min="6153" max="6153" width="6.5" style="806" customWidth="1"/>
    <col min="6154" max="6154" width="7.625" style="806" customWidth="1"/>
    <col min="6155" max="6155" width="10.5" style="806" customWidth="1"/>
    <col min="6156" max="6156" width="6.875" style="806" customWidth="1"/>
    <col min="6157" max="6157" width="14.625" style="806" customWidth="1"/>
    <col min="6158" max="6158" width="8.75" style="806" customWidth="1"/>
    <col min="6159" max="6159" width="7.75" style="806" customWidth="1"/>
    <col min="6160" max="6160" width="7.25" style="806" customWidth="1"/>
    <col min="6161" max="6161" width="7.625" style="806" customWidth="1"/>
    <col min="6162" max="6162" width="11" style="806" customWidth="1"/>
    <col min="6163" max="6400" width="9" style="806"/>
    <col min="6401" max="6401" width="3.75" style="806" customWidth="1"/>
    <col min="6402" max="6402" width="4.5" style="806" customWidth="1"/>
    <col min="6403" max="6403" width="16.25" style="806" customWidth="1"/>
    <col min="6404" max="6404" width="14.125" style="806" customWidth="1"/>
    <col min="6405" max="6405" width="6.25" style="806" customWidth="1"/>
    <col min="6406" max="6406" width="15.375" style="806" customWidth="1"/>
    <col min="6407" max="6407" width="7.625" style="806" customWidth="1"/>
    <col min="6408" max="6408" width="7.5" style="806" customWidth="1"/>
    <col min="6409" max="6409" width="6.5" style="806" customWidth="1"/>
    <col min="6410" max="6410" width="7.625" style="806" customWidth="1"/>
    <col min="6411" max="6411" width="10.5" style="806" customWidth="1"/>
    <col min="6412" max="6412" width="6.875" style="806" customWidth="1"/>
    <col min="6413" max="6413" width="14.625" style="806" customWidth="1"/>
    <col min="6414" max="6414" width="8.75" style="806" customWidth="1"/>
    <col min="6415" max="6415" width="7.75" style="806" customWidth="1"/>
    <col min="6416" max="6416" width="7.25" style="806" customWidth="1"/>
    <col min="6417" max="6417" width="7.625" style="806" customWidth="1"/>
    <col min="6418" max="6418" width="11" style="806" customWidth="1"/>
    <col min="6419" max="6656" width="9" style="806"/>
    <col min="6657" max="6657" width="3.75" style="806" customWidth="1"/>
    <col min="6658" max="6658" width="4.5" style="806" customWidth="1"/>
    <col min="6659" max="6659" width="16.25" style="806" customWidth="1"/>
    <col min="6660" max="6660" width="14.125" style="806" customWidth="1"/>
    <col min="6661" max="6661" width="6.25" style="806" customWidth="1"/>
    <col min="6662" max="6662" width="15.375" style="806" customWidth="1"/>
    <col min="6663" max="6663" width="7.625" style="806" customWidth="1"/>
    <col min="6664" max="6664" width="7.5" style="806" customWidth="1"/>
    <col min="6665" max="6665" width="6.5" style="806" customWidth="1"/>
    <col min="6666" max="6666" width="7.625" style="806" customWidth="1"/>
    <col min="6667" max="6667" width="10.5" style="806" customWidth="1"/>
    <col min="6668" max="6668" width="6.875" style="806" customWidth="1"/>
    <col min="6669" max="6669" width="14.625" style="806" customWidth="1"/>
    <col min="6670" max="6670" width="8.75" style="806" customWidth="1"/>
    <col min="6671" max="6671" width="7.75" style="806" customWidth="1"/>
    <col min="6672" max="6672" width="7.25" style="806" customWidth="1"/>
    <col min="6673" max="6673" width="7.625" style="806" customWidth="1"/>
    <col min="6674" max="6674" width="11" style="806" customWidth="1"/>
    <col min="6675" max="6912" width="9" style="806"/>
    <col min="6913" max="6913" width="3.75" style="806" customWidth="1"/>
    <col min="6914" max="6914" width="4.5" style="806" customWidth="1"/>
    <col min="6915" max="6915" width="16.25" style="806" customWidth="1"/>
    <col min="6916" max="6916" width="14.125" style="806" customWidth="1"/>
    <col min="6917" max="6917" width="6.25" style="806" customWidth="1"/>
    <col min="6918" max="6918" width="15.375" style="806" customWidth="1"/>
    <col min="6919" max="6919" width="7.625" style="806" customWidth="1"/>
    <col min="6920" max="6920" width="7.5" style="806" customWidth="1"/>
    <col min="6921" max="6921" width="6.5" style="806" customWidth="1"/>
    <col min="6922" max="6922" width="7.625" style="806" customWidth="1"/>
    <col min="6923" max="6923" width="10.5" style="806" customWidth="1"/>
    <col min="6924" max="6924" width="6.875" style="806" customWidth="1"/>
    <col min="6925" max="6925" width="14.625" style="806" customWidth="1"/>
    <col min="6926" max="6926" width="8.75" style="806" customWidth="1"/>
    <col min="6927" max="6927" width="7.75" style="806" customWidth="1"/>
    <col min="6928" max="6928" width="7.25" style="806" customWidth="1"/>
    <col min="6929" max="6929" width="7.625" style="806" customWidth="1"/>
    <col min="6930" max="6930" width="11" style="806" customWidth="1"/>
    <col min="6931" max="7168" width="9" style="806"/>
    <col min="7169" max="7169" width="3.75" style="806" customWidth="1"/>
    <col min="7170" max="7170" width="4.5" style="806" customWidth="1"/>
    <col min="7171" max="7171" width="16.25" style="806" customWidth="1"/>
    <col min="7172" max="7172" width="14.125" style="806" customWidth="1"/>
    <col min="7173" max="7173" width="6.25" style="806" customWidth="1"/>
    <col min="7174" max="7174" width="15.375" style="806" customWidth="1"/>
    <col min="7175" max="7175" width="7.625" style="806" customWidth="1"/>
    <col min="7176" max="7176" width="7.5" style="806" customWidth="1"/>
    <col min="7177" max="7177" width="6.5" style="806" customWidth="1"/>
    <col min="7178" max="7178" width="7.625" style="806" customWidth="1"/>
    <col min="7179" max="7179" width="10.5" style="806" customWidth="1"/>
    <col min="7180" max="7180" width="6.875" style="806" customWidth="1"/>
    <col min="7181" max="7181" width="14.625" style="806" customWidth="1"/>
    <col min="7182" max="7182" width="8.75" style="806" customWidth="1"/>
    <col min="7183" max="7183" width="7.75" style="806" customWidth="1"/>
    <col min="7184" max="7184" width="7.25" style="806" customWidth="1"/>
    <col min="7185" max="7185" width="7.625" style="806" customWidth="1"/>
    <col min="7186" max="7186" width="11" style="806" customWidth="1"/>
    <col min="7187" max="7424" width="9" style="806"/>
    <col min="7425" max="7425" width="3.75" style="806" customWidth="1"/>
    <col min="7426" max="7426" width="4.5" style="806" customWidth="1"/>
    <col min="7427" max="7427" width="16.25" style="806" customWidth="1"/>
    <col min="7428" max="7428" width="14.125" style="806" customWidth="1"/>
    <col min="7429" max="7429" width="6.25" style="806" customWidth="1"/>
    <col min="7430" max="7430" width="15.375" style="806" customWidth="1"/>
    <col min="7431" max="7431" width="7.625" style="806" customWidth="1"/>
    <col min="7432" max="7432" width="7.5" style="806" customWidth="1"/>
    <col min="7433" max="7433" width="6.5" style="806" customWidth="1"/>
    <col min="7434" max="7434" width="7.625" style="806" customWidth="1"/>
    <col min="7435" max="7435" width="10.5" style="806" customWidth="1"/>
    <col min="7436" max="7436" width="6.875" style="806" customWidth="1"/>
    <col min="7437" max="7437" width="14.625" style="806" customWidth="1"/>
    <col min="7438" max="7438" width="8.75" style="806" customWidth="1"/>
    <col min="7439" max="7439" width="7.75" style="806" customWidth="1"/>
    <col min="7440" max="7440" width="7.25" style="806" customWidth="1"/>
    <col min="7441" max="7441" width="7.625" style="806" customWidth="1"/>
    <col min="7442" max="7442" width="11" style="806" customWidth="1"/>
    <col min="7443" max="7680" width="9" style="806"/>
    <col min="7681" max="7681" width="3.75" style="806" customWidth="1"/>
    <col min="7682" max="7682" width="4.5" style="806" customWidth="1"/>
    <col min="7683" max="7683" width="16.25" style="806" customWidth="1"/>
    <col min="7684" max="7684" width="14.125" style="806" customWidth="1"/>
    <col min="7685" max="7685" width="6.25" style="806" customWidth="1"/>
    <col min="7686" max="7686" width="15.375" style="806" customWidth="1"/>
    <col min="7687" max="7687" width="7.625" style="806" customWidth="1"/>
    <col min="7688" max="7688" width="7.5" style="806" customWidth="1"/>
    <col min="7689" max="7689" width="6.5" style="806" customWidth="1"/>
    <col min="7690" max="7690" width="7.625" style="806" customWidth="1"/>
    <col min="7691" max="7691" width="10.5" style="806" customWidth="1"/>
    <col min="7692" max="7692" width="6.875" style="806" customWidth="1"/>
    <col min="7693" max="7693" width="14.625" style="806" customWidth="1"/>
    <col min="7694" max="7694" width="8.75" style="806" customWidth="1"/>
    <col min="7695" max="7695" width="7.75" style="806" customWidth="1"/>
    <col min="7696" max="7696" width="7.25" style="806" customWidth="1"/>
    <col min="7697" max="7697" width="7.625" style="806" customWidth="1"/>
    <col min="7698" max="7698" width="11" style="806" customWidth="1"/>
    <col min="7699" max="7936" width="9" style="806"/>
    <col min="7937" max="7937" width="3.75" style="806" customWidth="1"/>
    <col min="7938" max="7938" width="4.5" style="806" customWidth="1"/>
    <col min="7939" max="7939" width="16.25" style="806" customWidth="1"/>
    <col min="7940" max="7940" width="14.125" style="806" customWidth="1"/>
    <col min="7941" max="7941" width="6.25" style="806" customWidth="1"/>
    <col min="7942" max="7942" width="15.375" style="806" customWidth="1"/>
    <col min="7943" max="7943" width="7.625" style="806" customWidth="1"/>
    <col min="7944" max="7944" width="7.5" style="806" customWidth="1"/>
    <col min="7945" max="7945" width="6.5" style="806" customWidth="1"/>
    <col min="7946" max="7946" width="7.625" style="806" customWidth="1"/>
    <col min="7947" max="7947" width="10.5" style="806" customWidth="1"/>
    <col min="7948" max="7948" width="6.875" style="806" customWidth="1"/>
    <col min="7949" max="7949" width="14.625" style="806" customWidth="1"/>
    <col min="7950" max="7950" width="8.75" style="806" customWidth="1"/>
    <col min="7951" max="7951" width="7.75" style="806" customWidth="1"/>
    <col min="7952" max="7952" width="7.25" style="806" customWidth="1"/>
    <col min="7953" max="7953" width="7.625" style="806" customWidth="1"/>
    <col min="7954" max="7954" width="11" style="806" customWidth="1"/>
    <col min="7955" max="8192" width="9" style="806"/>
    <col min="8193" max="8193" width="3.75" style="806" customWidth="1"/>
    <col min="8194" max="8194" width="4.5" style="806" customWidth="1"/>
    <col min="8195" max="8195" width="16.25" style="806" customWidth="1"/>
    <col min="8196" max="8196" width="14.125" style="806" customWidth="1"/>
    <col min="8197" max="8197" width="6.25" style="806" customWidth="1"/>
    <col min="8198" max="8198" width="15.375" style="806" customWidth="1"/>
    <col min="8199" max="8199" width="7.625" style="806" customWidth="1"/>
    <col min="8200" max="8200" width="7.5" style="806" customWidth="1"/>
    <col min="8201" max="8201" width="6.5" style="806" customWidth="1"/>
    <col min="8202" max="8202" width="7.625" style="806" customWidth="1"/>
    <col min="8203" max="8203" width="10.5" style="806" customWidth="1"/>
    <col min="8204" max="8204" width="6.875" style="806" customWidth="1"/>
    <col min="8205" max="8205" width="14.625" style="806" customWidth="1"/>
    <col min="8206" max="8206" width="8.75" style="806" customWidth="1"/>
    <col min="8207" max="8207" width="7.75" style="806" customWidth="1"/>
    <col min="8208" max="8208" width="7.25" style="806" customWidth="1"/>
    <col min="8209" max="8209" width="7.625" style="806" customWidth="1"/>
    <col min="8210" max="8210" width="11" style="806" customWidth="1"/>
    <col min="8211" max="8448" width="9" style="806"/>
    <col min="8449" max="8449" width="3.75" style="806" customWidth="1"/>
    <col min="8450" max="8450" width="4.5" style="806" customWidth="1"/>
    <col min="8451" max="8451" width="16.25" style="806" customWidth="1"/>
    <col min="8452" max="8452" width="14.125" style="806" customWidth="1"/>
    <col min="8453" max="8453" width="6.25" style="806" customWidth="1"/>
    <col min="8454" max="8454" width="15.375" style="806" customWidth="1"/>
    <col min="8455" max="8455" width="7.625" style="806" customWidth="1"/>
    <col min="8456" max="8456" width="7.5" style="806" customWidth="1"/>
    <col min="8457" max="8457" width="6.5" style="806" customWidth="1"/>
    <col min="8458" max="8458" width="7.625" style="806" customWidth="1"/>
    <col min="8459" max="8459" width="10.5" style="806" customWidth="1"/>
    <col min="8460" max="8460" width="6.875" style="806" customWidth="1"/>
    <col min="8461" max="8461" width="14.625" style="806" customWidth="1"/>
    <col min="8462" max="8462" width="8.75" style="806" customWidth="1"/>
    <col min="8463" max="8463" width="7.75" style="806" customWidth="1"/>
    <col min="8464" max="8464" width="7.25" style="806" customWidth="1"/>
    <col min="8465" max="8465" width="7.625" style="806" customWidth="1"/>
    <col min="8466" max="8466" width="11" style="806" customWidth="1"/>
    <col min="8467" max="8704" width="9" style="806"/>
    <col min="8705" max="8705" width="3.75" style="806" customWidth="1"/>
    <col min="8706" max="8706" width="4.5" style="806" customWidth="1"/>
    <col min="8707" max="8707" width="16.25" style="806" customWidth="1"/>
    <col min="8708" max="8708" width="14.125" style="806" customWidth="1"/>
    <col min="8709" max="8709" width="6.25" style="806" customWidth="1"/>
    <col min="8710" max="8710" width="15.375" style="806" customWidth="1"/>
    <col min="8711" max="8711" width="7.625" style="806" customWidth="1"/>
    <col min="8712" max="8712" width="7.5" style="806" customWidth="1"/>
    <col min="8713" max="8713" width="6.5" style="806" customWidth="1"/>
    <col min="8714" max="8714" width="7.625" style="806" customWidth="1"/>
    <col min="8715" max="8715" width="10.5" style="806" customWidth="1"/>
    <col min="8716" max="8716" width="6.875" style="806" customWidth="1"/>
    <col min="8717" max="8717" width="14.625" style="806" customWidth="1"/>
    <col min="8718" max="8718" width="8.75" style="806" customWidth="1"/>
    <col min="8719" max="8719" width="7.75" style="806" customWidth="1"/>
    <col min="8720" max="8720" width="7.25" style="806" customWidth="1"/>
    <col min="8721" max="8721" width="7.625" style="806" customWidth="1"/>
    <col min="8722" max="8722" width="11" style="806" customWidth="1"/>
    <col min="8723" max="8960" width="9" style="806"/>
    <col min="8961" max="8961" width="3.75" style="806" customWidth="1"/>
    <col min="8962" max="8962" width="4.5" style="806" customWidth="1"/>
    <col min="8963" max="8963" width="16.25" style="806" customWidth="1"/>
    <col min="8964" max="8964" width="14.125" style="806" customWidth="1"/>
    <col min="8965" max="8965" width="6.25" style="806" customWidth="1"/>
    <col min="8966" max="8966" width="15.375" style="806" customWidth="1"/>
    <col min="8967" max="8967" width="7.625" style="806" customWidth="1"/>
    <col min="8968" max="8968" width="7.5" style="806" customWidth="1"/>
    <col min="8969" max="8969" width="6.5" style="806" customWidth="1"/>
    <col min="8970" max="8970" width="7.625" style="806" customWidth="1"/>
    <col min="8971" max="8971" width="10.5" style="806" customWidth="1"/>
    <col min="8972" max="8972" width="6.875" style="806" customWidth="1"/>
    <col min="8973" max="8973" width="14.625" style="806" customWidth="1"/>
    <col min="8974" max="8974" width="8.75" style="806" customWidth="1"/>
    <col min="8975" max="8975" width="7.75" style="806" customWidth="1"/>
    <col min="8976" max="8976" width="7.25" style="806" customWidth="1"/>
    <col min="8977" max="8977" width="7.625" style="806" customWidth="1"/>
    <col min="8978" max="8978" width="11" style="806" customWidth="1"/>
    <col min="8979" max="9216" width="9" style="806"/>
    <col min="9217" max="9217" width="3.75" style="806" customWidth="1"/>
    <col min="9218" max="9218" width="4.5" style="806" customWidth="1"/>
    <col min="9219" max="9219" width="16.25" style="806" customWidth="1"/>
    <col min="9220" max="9220" width="14.125" style="806" customWidth="1"/>
    <col min="9221" max="9221" width="6.25" style="806" customWidth="1"/>
    <col min="9222" max="9222" width="15.375" style="806" customWidth="1"/>
    <col min="9223" max="9223" width="7.625" style="806" customWidth="1"/>
    <col min="9224" max="9224" width="7.5" style="806" customWidth="1"/>
    <col min="9225" max="9225" width="6.5" style="806" customWidth="1"/>
    <col min="9226" max="9226" width="7.625" style="806" customWidth="1"/>
    <col min="9227" max="9227" width="10.5" style="806" customWidth="1"/>
    <col min="9228" max="9228" width="6.875" style="806" customWidth="1"/>
    <col min="9229" max="9229" width="14.625" style="806" customWidth="1"/>
    <col min="9230" max="9230" width="8.75" style="806" customWidth="1"/>
    <col min="9231" max="9231" width="7.75" style="806" customWidth="1"/>
    <col min="9232" max="9232" width="7.25" style="806" customWidth="1"/>
    <col min="9233" max="9233" width="7.625" style="806" customWidth="1"/>
    <col min="9234" max="9234" width="11" style="806" customWidth="1"/>
    <col min="9235" max="9472" width="9" style="806"/>
    <col min="9473" max="9473" width="3.75" style="806" customWidth="1"/>
    <col min="9474" max="9474" width="4.5" style="806" customWidth="1"/>
    <col min="9475" max="9475" width="16.25" style="806" customWidth="1"/>
    <col min="9476" max="9476" width="14.125" style="806" customWidth="1"/>
    <col min="9477" max="9477" width="6.25" style="806" customWidth="1"/>
    <col min="9478" max="9478" width="15.375" style="806" customWidth="1"/>
    <col min="9479" max="9479" width="7.625" style="806" customWidth="1"/>
    <col min="9480" max="9480" width="7.5" style="806" customWidth="1"/>
    <col min="9481" max="9481" width="6.5" style="806" customWidth="1"/>
    <col min="9482" max="9482" width="7.625" style="806" customWidth="1"/>
    <col min="9483" max="9483" width="10.5" style="806" customWidth="1"/>
    <col min="9484" max="9484" width="6.875" style="806" customWidth="1"/>
    <col min="9485" max="9485" width="14.625" style="806" customWidth="1"/>
    <col min="9486" max="9486" width="8.75" style="806" customWidth="1"/>
    <col min="9487" max="9487" width="7.75" style="806" customWidth="1"/>
    <col min="9488" max="9488" width="7.25" style="806" customWidth="1"/>
    <col min="9489" max="9489" width="7.625" style="806" customWidth="1"/>
    <col min="9490" max="9490" width="11" style="806" customWidth="1"/>
    <col min="9491" max="9728" width="9" style="806"/>
    <col min="9729" max="9729" width="3.75" style="806" customWidth="1"/>
    <col min="9730" max="9730" width="4.5" style="806" customWidth="1"/>
    <col min="9731" max="9731" width="16.25" style="806" customWidth="1"/>
    <col min="9732" max="9732" width="14.125" style="806" customWidth="1"/>
    <col min="9733" max="9733" width="6.25" style="806" customWidth="1"/>
    <col min="9734" max="9734" width="15.375" style="806" customWidth="1"/>
    <col min="9735" max="9735" width="7.625" style="806" customWidth="1"/>
    <col min="9736" max="9736" width="7.5" style="806" customWidth="1"/>
    <col min="9737" max="9737" width="6.5" style="806" customWidth="1"/>
    <col min="9738" max="9738" width="7.625" style="806" customWidth="1"/>
    <col min="9739" max="9739" width="10.5" style="806" customWidth="1"/>
    <col min="9740" max="9740" width="6.875" style="806" customWidth="1"/>
    <col min="9741" max="9741" width="14.625" style="806" customWidth="1"/>
    <col min="9742" max="9742" width="8.75" style="806" customWidth="1"/>
    <col min="9743" max="9743" width="7.75" style="806" customWidth="1"/>
    <col min="9744" max="9744" width="7.25" style="806" customWidth="1"/>
    <col min="9745" max="9745" width="7.625" style="806" customWidth="1"/>
    <col min="9746" max="9746" width="11" style="806" customWidth="1"/>
    <col min="9747" max="9984" width="9" style="806"/>
    <col min="9985" max="9985" width="3.75" style="806" customWidth="1"/>
    <col min="9986" max="9986" width="4.5" style="806" customWidth="1"/>
    <col min="9987" max="9987" width="16.25" style="806" customWidth="1"/>
    <col min="9988" max="9988" width="14.125" style="806" customWidth="1"/>
    <col min="9989" max="9989" width="6.25" style="806" customWidth="1"/>
    <col min="9990" max="9990" width="15.375" style="806" customWidth="1"/>
    <col min="9991" max="9991" width="7.625" style="806" customWidth="1"/>
    <col min="9992" max="9992" width="7.5" style="806" customWidth="1"/>
    <col min="9993" max="9993" width="6.5" style="806" customWidth="1"/>
    <col min="9994" max="9994" width="7.625" style="806" customWidth="1"/>
    <col min="9995" max="9995" width="10.5" style="806" customWidth="1"/>
    <col min="9996" max="9996" width="6.875" style="806" customWidth="1"/>
    <col min="9997" max="9997" width="14.625" style="806" customWidth="1"/>
    <col min="9998" max="9998" width="8.75" style="806" customWidth="1"/>
    <col min="9999" max="9999" width="7.75" style="806" customWidth="1"/>
    <col min="10000" max="10000" width="7.25" style="806" customWidth="1"/>
    <col min="10001" max="10001" width="7.625" style="806" customWidth="1"/>
    <col min="10002" max="10002" width="11" style="806" customWidth="1"/>
    <col min="10003" max="10240" width="9" style="806"/>
    <col min="10241" max="10241" width="3.75" style="806" customWidth="1"/>
    <col min="10242" max="10242" width="4.5" style="806" customWidth="1"/>
    <col min="10243" max="10243" width="16.25" style="806" customWidth="1"/>
    <col min="10244" max="10244" width="14.125" style="806" customWidth="1"/>
    <col min="10245" max="10245" width="6.25" style="806" customWidth="1"/>
    <col min="10246" max="10246" width="15.375" style="806" customWidth="1"/>
    <col min="10247" max="10247" width="7.625" style="806" customWidth="1"/>
    <col min="10248" max="10248" width="7.5" style="806" customWidth="1"/>
    <col min="10249" max="10249" width="6.5" style="806" customWidth="1"/>
    <col min="10250" max="10250" width="7.625" style="806" customWidth="1"/>
    <col min="10251" max="10251" width="10.5" style="806" customWidth="1"/>
    <col min="10252" max="10252" width="6.875" style="806" customWidth="1"/>
    <col min="10253" max="10253" width="14.625" style="806" customWidth="1"/>
    <col min="10254" max="10254" width="8.75" style="806" customWidth="1"/>
    <col min="10255" max="10255" width="7.75" style="806" customWidth="1"/>
    <col min="10256" max="10256" width="7.25" style="806" customWidth="1"/>
    <col min="10257" max="10257" width="7.625" style="806" customWidth="1"/>
    <col min="10258" max="10258" width="11" style="806" customWidth="1"/>
    <col min="10259" max="10496" width="9" style="806"/>
    <col min="10497" max="10497" width="3.75" style="806" customWidth="1"/>
    <col min="10498" max="10498" width="4.5" style="806" customWidth="1"/>
    <col min="10499" max="10499" width="16.25" style="806" customWidth="1"/>
    <col min="10500" max="10500" width="14.125" style="806" customWidth="1"/>
    <col min="10501" max="10501" width="6.25" style="806" customWidth="1"/>
    <col min="10502" max="10502" width="15.375" style="806" customWidth="1"/>
    <col min="10503" max="10503" width="7.625" style="806" customWidth="1"/>
    <col min="10504" max="10504" width="7.5" style="806" customWidth="1"/>
    <col min="10505" max="10505" width="6.5" style="806" customWidth="1"/>
    <col min="10506" max="10506" width="7.625" style="806" customWidth="1"/>
    <col min="10507" max="10507" width="10.5" style="806" customWidth="1"/>
    <col min="10508" max="10508" width="6.875" style="806" customWidth="1"/>
    <col min="10509" max="10509" width="14.625" style="806" customWidth="1"/>
    <col min="10510" max="10510" width="8.75" style="806" customWidth="1"/>
    <col min="10511" max="10511" width="7.75" style="806" customWidth="1"/>
    <col min="10512" max="10512" width="7.25" style="806" customWidth="1"/>
    <col min="10513" max="10513" width="7.625" style="806" customWidth="1"/>
    <col min="10514" max="10514" width="11" style="806" customWidth="1"/>
    <col min="10515" max="10752" width="9" style="806"/>
    <col min="10753" max="10753" width="3.75" style="806" customWidth="1"/>
    <col min="10754" max="10754" width="4.5" style="806" customWidth="1"/>
    <col min="10755" max="10755" width="16.25" style="806" customWidth="1"/>
    <col min="10756" max="10756" width="14.125" style="806" customWidth="1"/>
    <col min="10757" max="10757" width="6.25" style="806" customWidth="1"/>
    <col min="10758" max="10758" width="15.375" style="806" customWidth="1"/>
    <col min="10759" max="10759" width="7.625" style="806" customWidth="1"/>
    <col min="10760" max="10760" width="7.5" style="806" customWidth="1"/>
    <col min="10761" max="10761" width="6.5" style="806" customWidth="1"/>
    <col min="10762" max="10762" width="7.625" style="806" customWidth="1"/>
    <col min="10763" max="10763" width="10.5" style="806" customWidth="1"/>
    <col min="10764" max="10764" width="6.875" style="806" customWidth="1"/>
    <col min="10765" max="10765" width="14.625" style="806" customWidth="1"/>
    <col min="10766" max="10766" width="8.75" style="806" customWidth="1"/>
    <col min="10767" max="10767" width="7.75" style="806" customWidth="1"/>
    <col min="10768" max="10768" width="7.25" style="806" customWidth="1"/>
    <col min="10769" max="10769" width="7.625" style="806" customWidth="1"/>
    <col min="10770" max="10770" width="11" style="806" customWidth="1"/>
    <col min="10771" max="11008" width="9" style="806"/>
    <col min="11009" max="11009" width="3.75" style="806" customWidth="1"/>
    <col min="11010" max="11010" width="4.5" style="806" customWidth="1"/>
    <col min="11011" max="11011" width="16.25" style="806" customWidth="1"/>
    <col min="11012" max="11012" width="14.125" style="806" customWidth="1"/>
    <col min="11013" max="11013" width="6.25" style="806" customWidth="1"/>
    <col min="11014" max="11014" width="15.375" style="806" customWidth="1"/>
    <col min="11015" max="11015" width="7.625" style="806" customWidth="1"/>
    <col min="11016" max="11016" width="7.5" style="806" customWidth="1"/>
    <col min="11017" max="11017" width="6.5" style="806" customWidth="1"/>
    <col min="11018" max="11018" width="7.625" style="806" customWidth="1"/>
    <col min="11019" max="11019" width="10.5" style="806" customWidth="1"/>
    <col min="11020" max="11020" width="6.875" style="806" customWidth="1"/>
    <col min="11021" max="11021" width="14.625" style="806" customWidth="1"/>
    <col min="11022" max="11022" width="8.75" style="806" customWidth="1"/>
    <col min="11023" max="11023" width="7.75" style="806" customWidth="1"/>
    <col min="11024" max="11024" width="7.25" style="806" customWidth="1"/>
    <col min="11025" max="11025" width="7.625" style="806" customWidth="1"/>
    <col min="11026" max="11026" width="11" style="806" customWidth="1"/>
    <col min="11027" max="11264" width="9" style="806"/>
    <col min="11265" max="11265" width="3.75" style="806" customWidth="1"/>
    <col min="11266" max="11266" width="4.5" style="806" customWidth="1"/>
    <col min="11267" max="11267" width="16.25" style="806" customWidth="1"/>
    <col min="11268" max="11268" width="14.125" style="806" customWidth="1"/>
    <col min="11269" max="11269" width="6.25" style="806" customWidth="1"/>
    <col min="11270" max="11270" width="15.375" style="806" customWidth="1"/>
    <col min="11271" max="11271" width="7.625" style="806" customWidth="1"/>
    <col min="11272" max="11272" width="7.5" style="806" customWidth="1"/>
    <col min="11273" max="11273" width="6.5" style="806" customWidth="1"/>
    <col min="11274" max="11274" width="7.625" style="806" customWidth="1"/>
    <col min="11275" max="11275" width="10.5" style="806" customWidth="1"/>
    <col min="11276" max="11276" width="6.875" style="806" customWidth="1"/>
    <col min="11277" max="11277" width="14.625" style="806" customWidth="1"/>
    <col min="11278" max="11278" width="8.75" style="806" customWidth="1"/>
    <col min="11279" max="11279" width="7.75" style="806" customWidth="1"/>
    <col min="11280" max="11280" width="7.25" style="806" customWidth="1"/>
    <col min="11281" max="11281" width="7.625" style="806" customWidth="1"/>
    <col min="11282" max="11282" width="11" style="806" customWidth="1"/>
    <col min="11283" max="11520" width="9" style="806"/>
    <col min="11521" max="11521" width="3.75" style="806" customWidth="1"/>
    <col min="11522" max="11522" width="4.5" style="806" customWidth="1"/>
    <col min="11523" max="11523" width="16.25" style="806" customWidth="1"/>
    <col min="11524" max="11524" width="14.125" style="806" customWidth="1"/>
    <col min="11525" max="11525" width="6.25" style="806" customWidth="1"/>
    <col min="11526" max="11526" width="15.375" style="806" customWidth="1"/>
    <col min="11527" max="11527" width="7.625" style="806" customWidth="1"/>
    <col min="11528" max="11528" width="7.5" style="806" customWidth="1"/>
    <col min="11529" max="11529" width="6.5" style="806" customWidth="1"/>
    <col min="11530" max="11530" width="7.625" style="806" customWidth="1"/>
    <col min="11531" max="11531" width="10.5" style="806" customWidth="1"/>
    <col min="11532" max="11532" width="6.875" style="806" customWidth="1"/>
    <col min="11533" max="11533" width="14.625" style="806" customWidth="1"/>
    <col min="11534" max="11534" width="8.75" style="806" customWidth="1"/>
    <col min="11535" max="11535" width="7.75" style="806" customWidth="1"/>
    <col min="11536" max="11536" width="7.25" style="806" customWidth="1"/>
    <col min="11537" max="11537" width="7.625" style="806" customWidth="1"/>
    <col min="11538" max="11538" width="11" style="806" customWidth="1"/>
    <col min="11539" max="11776" width="9" style="806"/>
    <col min="11777" max="11777" width="3.75" style="806" customWidth="1"/>
    <col min="11778" max="11778" width="4.5" style="806" customWidth="1"/>
    <col min="11779" max="11779" width="16.25" style="806" customWidth="1"/>
    <col min="11780" max="11780" width="14.125" style="806" customWidth="1"/>
    <col min="11781" max="11781" width="6.25" style="806" customWidth="1"/>
    <col min="11782" max="11782" width="15.375" style="806" customWidth="1"/>
    <col min="11783" max="11783" width="7.625" style="806" customWidth="1"/>
    <col min="11784" max="11784" width="7.5" style="806" customWidth="1"/>
    <col min="11785" max="11785" width="6.5" style="806" customWidth="1"/>
    <col min="11786" max="11786" width="7.625" style="806" customWidth="1"/>
    <col min="11787" max="11787" width="10.5" style="806" customWidth="1"/>
    <col min="11788" max="11788" width="6.875" style="806" customWidth="1"/>
    <col min="11789" max="11789" width="14.625" style="806" customWidth="1"/>
    <col min="11790" max="11790" width="8.75" style="806" customWidth="1"/>
    <col min="11791" max="11791" width="7.75" style="806" customWidth="1"/>
    <col min="11792" max="11792" width="7.25" style="806" customWidth="1"/>
    <col min="11793" max="11793" width="7.625" style="806" customWidth="1"/>
    <col min="11794" max="11794" width="11" style="806" customWidth="1"/>
    <col min="11795" max="12032" width="9" style="806"/>
    <col min="12033" max="12033" width="3.75" style="806" customWidth="1"/>
    <col min="12034" max="12034" width="4.5" style="806" customWidth="1"/>
    <col min="12035" max="12035" width="16.25" style="806" customWidth="1"/>
    <col min="12036" max="12036" width="14.125" style="806" customWidth="1"/>
    <col min="12037" max="12037" width="6.25" style="806" customWidth="1"/>
    <col min="12038" max="12038" width="15.375" style="806" customWidth="1"/>
    <col min="12039" max="12039" width="7.625" style="806" customWidth="1"/>
    <col min="12040" max="12040" width="7.5" style="806" customWidth="1"/>
    <col min="12041" max="12041" width="6.5" style="806" customWidth="1"/>
    <col min="12042" max="12042" width="7.625" style="806" customWidth="1"/>
    <col min="12043" max="12043" width="10.5" style="806" customWidth="1"/>
    <col min="12044" max="12044" width="6.875" style="806" customWidth="1"/>
    <col min="12045" max="12045" width="14.625" style="806" customWidth="1"/>
    <col min="12046" max="12046" width="8.75" style="806" customWidth="1"/>
    <col min="12047" max="12047" width="7.75" style="806" customWidth="1"/>
    <col min="12048" max="12048" width="7.25" style="806" customWidth="1"/>
    <col min="12049" max="12049" width="7.625" style="806" customWidth="1"/>
    <col min="12050" max="12050" width="11" style="806" customWidth="1"/>
    <col min="12051" max="12288" width="9" style="806"/>
    <col min="12289" max="12289" width="3.75" style="806" customWidth="1"/>
    <col min="12290" max="12290" width="4.5" style="806" customWidth="1"/>
    <col min="12291" max="12291" width="16.25" style="806" customWidth="1"/>
    <col min="12292" max="12292" width="14.125" style="806" customWidth="1"/>
    <col min="12293" max="12293" width="6.25" style="806" customWidth="1"/>
    <col min="12294" max="12294" width="15.375" style="806" customWidth="1"/>
    <col min="12295" max="12295" width="7.625" style="806" customWidth="1"/>
    <col min="12296" max="12296" width="7.5" style="806" customWidth="1"/>
    <col min="12297" max="12297" width="6.5" style="806" customWidth="1"/>
    <col min="12298" max="12298" width="7.625" style="806" customWidth="1"/>
    <col min="12299" max="12299" width="10.5" style="806" customWidth="1"/>
    <col min="12300" max="12300" width="6.875" style="806" customWidth="1"/>
    <col min="12301" max="12301" width="14.625" style="806" customWidth="1"/>
    <col min="12302" max="12302" width="8.75" style="806" customWidth="1"/>
    <col min="12303" max="12303" width="7.75" style="806" customWidth="1"/>
    <col min="12304" max="12304" width="7.25" style="806" customWidth="1"/>
    <col min="12305" max="12305" width="7.625" style="806" customWidth="1"/>
    <col min="12306" max="12306" width="11" style="806" customWidth="1"/>
    <col min="12307" max="12544" width="9" style="806"/>
    <col min="12545" max="12545" width="3.75" style="806" customWidth="1"/>
    <col min="12546" max="12546" width="4.5" style="806" customWidth="1"/>
    <col min="12547" max="12547" width="16.25" style="806" customWidth="1"/>
    <col min="12548" max="12548" width="14.125" style="806" customWidth="1"/>
    <col min="12549" max="12549" width="6.25" style="806" customWidth="1"/>
    <col min="12550" max="12550" width="15.375" style="806" customWidth="1"/>
    <col min="12551" max="12551" width="7.625" style="806" customWidth="1"/>
    <col min="12552" max="12552" width="7.5" style="806" customWidth="1"/>
    <col min="12553" max="12553" width="6.5" style="806" customWidth="1"/>
    <col min="12554" max="12554" width="7.625" style="806" customWidth="1"/>
    <col min="12555" max="12555" width="10.5" style="806" customWidth="1"/>
    <col min="12556" max="12556" width="6.875" style="806" customWidth="1"/>
    <col min="12557" max="12557" width="14.625" style="806" customWidth="1"/>
    <col min="12558" max="12558" width="8.75" style="806" customWidth="1"/>
    <col min="12559" max="12559" width="7.75" style="806" customWidth="1"/>
    <col min="12560" max="12560" width="7.25" style="806" customWidth="1"/>
    <col min="12561" max="12561" width="7.625" style="806" customWidth="1"/>
    <col min="12562" max="12562" width="11" style="806" customWidth="1"/>
    <col min="12563" max="12800" width="9" style="806"/>
    <col min="12801" max="12801" width="3.75" style="806" customWidth="1"/>
    <col min="12802" max="12802" width="4.5" style="806" customWidth="1"/>
    <col min="12803" max="12803" width="16.25" style="806" customWidth="1"/>
    <col min="12804" max="12804" width="14.125" style="806" customWidth="1"/>
    <col min="12805" max="12805" width="6.25" style="806" customWidth="1"/>
    <col min="12806" max="12806" width="15.375" style="806" customWidth="1"/>
    <col min="12807" max="12807" width="7.625" style="806" customWidth="1"/>
    <col min="12808" max="12808" width="7.5" style="806" customWidth="1"/>
    <col min="12809" max="12809" width="6.5" style="806" customWidth="1"/>
    <col min="12810" max="12810" width="7.625" style="806" customWidth="1"/>
    <col min="12811" max="12811" width="10.5" style="806" customWidth="1"/>
    <col min="12812" max="12812" width="6.875" style="806" customWidth="1"/>
    <col min="12813" max="12813" width="14.625" style="806" customWidth="1"/>
    <col min="12814" max="12814" width="8.75" style="806" customWidth="1"/>
    <col min="12815" max="12815" width="7.75" style="806" customWidth="1"/>
    <col min="12816" max="12816" width="7.25" style="806" customWidth="1"/>
    <col min="12817" max="12817" width="7.625" style="806" customWidth="1"/>
    <col min="12818" max="12818" width="11" style="806" customWidth="1"/>
    <col min="12819" max="13056" width="9" style="806"/>
    <col min="13057" max="13057" width="3.75" style="806" customWidth="1"/>
    <col min="13058" max="13058" width="4.5" style="806" customWidth="1"/>
    <col min="13059" max="13059" width="16.25" style="806" customWidth="1"/>
    <col min="13060" max="13060" width="14.125" style="806" customWidth="1"/>
    <col min="13061" max="13061" width="6.25" style="806" customWidth="1"/>
    <col min="13062" max="13062" width="15.375" style="806" customWidth="1"/>
    <col min="13063" max="13063" width="7.625" style="806" customWidth="1"/>
    <col min="13064" max="13064" width="7.5" style="806" customWidth="1"/>
    <col min="13065" max="13065" width="6.5" style="806" customWidth="1"/>
    <col min="13066" max="13066" width="7.625" style="806" customWidth="1"/>
    <col min="13067" max="13067" width="10.5" style="806" customWidth="1"/>
    <col min="13068" max="13068" width="6.875" style="806" customWidth="1"/>
    <col min="13069" max="13069" width="14.625" style="806" customWidth="1"/>
    <col min="13070" max="13070" width="8.75" style="806" customWidth="1"/>
    <col min="13071" max="13071" width="7.75" style="806" customWidth="1"/>
    <col min="13072" max="13072" width="7.25" style="806" customWidth="1"/>
    <col min="13073" max="13073" width="7.625" style="806" customWidth="1"/>
    <col min="13074" max="13074" width="11" style="806" customWidth="1"/>
    <col min="13075" max="13312" width="9" style="806"/>
    <col min="13313" max="13313" width="3.75" style="806" customWidth="1"/>
    <col min="13314" max="13314" width="4.5" style="806" customWidth="1"/>
    <col min="13315" max="13315" width="16.25" style="806" customWidth="1"/>
    <col min="13316" max="13316" width="14.125" style="806" customWidth="1"/>
    <col min="13317" max="13317" width="6.25" style="806" customWidth="1"/>
    <col min="13318" max="13318" width="15.375" style="806" customWidth="1"/>
    <col min="13319" max="13319" width="7.625" style="806" customWidth="1"/>
    <col min="13320" max="13320" width="7.5" style="806" customWidth="1"/>
    <col min="13321" max="13321" width="6.5" style="806" customWidth="1"/>
    <col min="13322" max="13322" width="7.625" style="806" customWidth="1"/>
    <col min="13323" max="13323" width="10.5" style="806" customWidth="1"/>
    <col min="13324" max="13324" width="6.875" style="806" customWidth="1"/>
    <col min="13325" max="13325" width="14.625" style="806" customWidth="1"/>
    <col min="13326" max="13326" width="8.75" style="806" customWidth="1"/>
    <col min="13327" max="13327" width="7.75" style="806" customWidth="1"/>
    <col min="13328" max="13328" width="7.25" style="806" customWidth="1"/>
    <col min="13329" max="13329" width="7.625" style="806" customWidth="1"/>
    <col min="13330" max="13330" width="11" style="806" customWidth="1"/>
    <col min="13331" max="13568" width="9" style="806"/>
    <col min="13569" max="13569" width="3.75" style="806" customWidth="1"/>
    <col min="13570" max="13570" width="4.5" style="806" customWidth="1"/>
    <col min="13571" max="13571" width="16.25" style="806" customWidth="1"/>
    <col min="13572" max="13572" width="14.125" style="806" customWidth="1"/>
    <col min="13573" max="13573" width="6.25" style="806" customWidth="1"/>
    <col min="13574" max="13574" width="15.375" style="806" customWidth="1"/>
    <col min="13575" max="13575" width="7.625" style="806" customWidth="1"/>
    <col min="13576" max="13576" width="7.5" style="806" customWidth="1"/>
    <col min="13577" max="13577" width="6.5" style="806" customWidth="1"/>
    <col min="13578" max="13578" width="7.625" style="806" customWidth="1"/>
    <col min="13579" max="13579" width="10.5" style="806" customWidth="1"/>
    <col min="13580" max="13580" width="6.875" style="806" customWidth="1"/>
    <col min="13581" max="13581" width="14.625" style="806" customWidth="1"/>
    <col min="13582" max="13582" width="8.75" style="806" customWidth="1"/>
    <col min="13583" max="13583" width="7.75" style="806" customWidth="1"/>
    <col min="13584" max="13584" width="7.25" style="806" customWidth="1"/>
    <col min="13585" max="13585" width="7.625" style="806" customWidth="1"/>
    <col min="13586" max="13586" width="11" style="806" customWidth="1"/>
    <col min="13587" max="13824" width="9" style="806"/>
    <col min="13825" max="13825" width="3.75" style="806" customWidth="1"/>
    <col min="13826" max="13826" width="4.5" style="806" customWidth="1"/>
    <col min="13827" max="13827" width="16.25" style="806" customWidth="1"/>
    <col min="13828" max="13828" width="14.125" style="806" customWidth="1"/>
    <col min="13829" max="13829" width="6.25" style="806" customWidth="1"/>
    <col min="13830" max="13830" width="15.375" style="806" customWidth="1"/>
    <col min="13831" max="13831" width="7.625" style="806" customWidth="1"/>
    <col min="13832" max="13832" width="7.5" style="806" customWidth="1"/>
    <col min="13833" max="13833" width="6.5" style="806" customWidth="1"/>
    <col min="13834" max="13834" width="7.625" style="806" customWidth="1"/>
    <col min="13835" max="13835" width="10.5" style="806" customWidth="1"/>
    <col min="13836" max="13836" width="6.875" style="806" customWidth="1"/>
    <col min="13837" max="13837" width="14.625" style="806" customWidth="1"/>
    <col min="13838" max="13838" width="8.75" style="806" customWidth="1"/>
    <col min="13839" max="13839" width="7.75" style="806" customWidth="1"/>
    <col min="13840" max="13840" width="7.25" style="806" customWidth="1"/>
    <col min="13841" max="13841" width="7.625" style="806" customWidth="1"/>
    <col min="13842" max="13842" width="11" style="806" customWidth="1"/>
    <col min="13843" max="14080" width="9" style="806"/>
    <col min="14081" max="14081" width="3.75" style="806" customWidth="1"/>
    <col min="14082" max="14082" width="4.5" style="806" customWidth="1"/>
    <col min="14083" max="14083" width="16.25" style="806" customWidth="1"/>
    <col min="14084" max="14084" width="14.125" style="806" customWidth="1"/>
    <col min="14085" max="14085" width="6.25" style="806" customWidth="1"/>
    <col min="14086" max="14086" width="15.375" style="806" customWidth="1"/>
    <col min="14087" max="14087" width="7.625" style="806" customWidth="1"/>
    <col min="14088" max="14088" width="7.5" style="806" customWidth="1"/>
    <col min="14089" max="14089" width="6.5" style="806" customWidth="1"/>
    <col min="14090" max="14090" width="7.625" style="806" customWidth="1"/>
    <col min="14091" max="14091" width="10.5" style="806" customWidth="1"/>
    <col min="14092" max="14092" width="6.875" style="806" customWidth="1"/>
    <col min="14093" max="14093" width="14.625" style="806" customWidth="1"/>
    <col min="14094" max="14094" width="8.75" style="806" customWidth="1"/>
    <col min="14095" max="14095" width="7.75" style="806" customWidth="1"/>
    <col min="14096" max="14096" width="7.25" style="806" customWidth="1"/>
    <col min="14097" max="14097" width="7.625" style="806" customWidth="1"/>
    <col min="14098" max="14098" width="11" style="806" customWidth="1"/>
    <col min="14099" max="14336" width="9" style="806"/>
    <col min="14337" max="14337" width="3.75" style="806" customWidth="1"/>
    <col min="14338" max="14338" width="4.5" style="806" customWidth="1"/>
    <col min="14339" max="14339" width="16.25" style="806" customWidth="1"/>
    <col min="14340" max="14340" width="14.125" style="806" customWidth="1"/>
    <col min="14341" max="14341" width="6.25" style="806" customWidth="1"/>
    <col min="14342" max="14342" width="15.375" style="806" customWidth="1"/>
    <col min="14343" max="14343" width="7.625" style="806" customWidth="1"/>
    <col min="14344" max="14344" width="7.5" style="806" customWidth="1"/>
    <col min="14345" max="14345" width="6.5" style="806" customWidth="1"/>
    <col min="14346" max="14346" width="7.625" style="806" customWidth="1"/>
    <col min="14347" max="14347" width="10.5" style="806" customWidth="1"/>
    <col min="14348" max="14348" width="6.875" style="806" customWidth="1"/>
    <col min="14349" max="14349" width="14.625" style="806" customWidth="1"/>
    <col min="14350" max="14350" width="8.75" style="806" customWidth="1"/>
    <col min="14351" max="14351" width="7.75" style="806" customWidth="1"/>
    <col min="14352" max="14352" width="7.25" style="806" customWidth="1"/>
    <col min="14353" max="14353" width="7.625" style="806" customWidth="1"/>
    <col min="14354" max="14354" width="11" style="806" customWidth="1"/>
    <col min="14355" max="14592" width="9" style="806"/>
    <col min="14593" max="14593" width="3.75" style="806" customWidth="1"/>
    <col min="14594" max="14594" width="4.5" style="806" customWidth="1"/>
    <col min="14595" max="14595" width="16.25" style="806" customWidth="1"/>
    <col min="14596" max="14596" width="14.125" style="806" customWidth="1"/>
    <col min="14597" max="14597" width="6.25" style="806" customWidth="1"/>
    <col min="14598" max="14598" width="15.375" style="806" customWidth="1"/>
    <col min="14599" max="14599" width="7.625" style="806" customWidth="1"/>
    <col min="14600" max="14600" width="7.5" style="806" customWidth="1"/>
    <col min="14601" max="14601" width="6.5" style="806" customWidth="1"/>
    <col min="14602" max="14602" width="7.625" style="806" customWidth="1"/>
    <col min="14603" max="14603" width="10.5" style="806" customWidth="1"/>
    <col min="14604" max="14604" width="6.875" style="806" customWidth="1"/>
    <col min="14605" max="14605" width="14.625" style="806" customWidth="1"/>
    <col min="14606" max="14606" width="8.75" style="806" customWidth="1"/>
    <col min="14607" max="14607" width="7.75" style="806" customWidth="1"/>
    <col min="14608" max="14608" width="7.25" style="806" customWidth="1"/>
    <col min="14609" max="14609" width="7.625" style="806" customWidth="1"/>
    <col min="14610" max="14610" width="11" style="806" customWidth="1"/>
    <col min="14611" max="14848" width="9" style="806"/>
    <col min="14849" max="14849" width="3.75" style="806" customWidth="1"/>
    <col min="14850" max="14850" width="4.5" style="806" customWidth="1"/>
    <col min="14851" max="14851" width="16.25" style="806" customWidth="1"/>
    <col min="14852" max="14852" width="14.125" style="806" customWidth="1"/>
    <col min="14853" max="14853" width="6.25" style="806" customWidth="1"/>
    <col min="14854" max="14854" width="15.375" style="806" customWidth="1"/>
    <col min="14855" max="14855" width="7.625" style="806" customWidth="1"/>
    <col min="14856" max="14856" width="7.5" style="806" customWidth="1"/>
    <col min="14857" max="14857" width="6.5" style="806" customWidth="1"/>
    <col min="14858" max="14858" width="7.625" style="806" customWidth="1"/>
    <col min="14859" max="14859" width="10.5" style="806" customWidth="1"/>
    <col min="14860" max="14860" width="6.875" style="806" customWidth="1"/>
    <col min="14861" max="14861" width="14.625" style="806" customWidth="1"/>
    <col min="14862" max="14862" width="8.75" style="806" customWidth="1"/>
    <col min="14863" max="14863" width="7.75" style="806" customWidth="1"/>
    <col min="14864" max="14864" width="7.25" style="806" customWidth="1"/>
    <col min="14865" max="14865" width="7.625" style="806" customWidth="1"/>
    <col min="14866" max="14866" width="11" style="806" customWidth="1"/>
    <col min="14867" max="15104" width="9" style="806"/>
    <col min="15105" max="15105" width="3.75" style="806" customWidth="1"/>
    <col min="15106" max="15106" width="4.5" style="806" customWidth="1"/>
    <col min="15107" max="15107" width="16.25" style="806" customWidth="1"/>
    <col min="15108" max="15108" width="14.125" style="806" customWidth="1"/>
    <col min="15109" max="15109" width="6.25" style="806" customWidth="1"/>
    <col min="15110" max="15110" width="15.375" style="806" customWidth="1"/>
    <col min="15111" max="15111" width="7.625" style="806" customWidth="1"/>
    <col min="15112" max="15112" width="7.5" style="806" customWidth="1"/>
    <col min="15113" max="15113" width="6.5" style="806" customWidth="1"/>
    <col min="15114" max="15114" width="7.625" style="806" customWidth="1"/>
    <col min="15115" max="15115" width="10.5" style="806" customWidth="1"/>
    <col min="15116" max="15116" width="6.875" style="806" customWidth="1"/>
    <col min="15117" max="15117" width="14.625" style="806" customWidth="1"/>
    <col min="15118" max="15118" width="8.75" style="806" customWidth="1"/>
    <col min="15119" max="15119" width="7.75" style="806" customWidth="1"/>
    <col min="15120" max="15120" width="7.25" style="806" customWidth="1"/>
    <col min="15121" max="15121" width="7.625" style="806" customWidth="1"/>
    <col min="15122" max="15122" width="11" style="806" customWidth="1"/>
    <col min="15123" max="15360" width="9" style="806"/>
    <col min="15361" max="15361" width="3.75" style="806" customWidth="1"/>
    <col min="15362" max="15362" width="4.5" style="806" customWidth="1"/>
    <col min="15363" max="15363" width="16.25" style="806" customWidth="1"/>
    <col min="15364" max="15364" width="14.125" style="806" customWidth="1"/>
    <col min="15365" max="15365" width="6.25" style="806" customWidth="1"/>
    <col min="15366" max="15366" width="15.375" style="806" customWidth="1"/>
    <col min="15367" max="15367" width="7.625" style="806" customWidth="1"/>
    <col min="15368" max="15368" width="7.5" style="806" customWidth="1"/>
    <col min="15369" max="15369" width="6.5" style="806" customWidth="1"/>
    <col min="15370" max="15370" width="7.625" style="806" customWidth="1"/>
    <col min="15371" max="15371" width="10.5" style="806" customWidth="1"/>
    <col min="15372" max="15372" width="6.875" style="806" customWidth="1"/>
    <col min="15373" max="15373" width="14.625" style="806" customWidth="1"/>
    <col min="15374" max="15374" width="8.75" style="806" customWidth="1"/>
    <col min="15375" max="15375" width="7.75" style="806" customWidth="1"/>
    <col min="15376" max="15376" width="7.25" style="806" customWidth="1"/>
    <col min="15377" max="15377" width="7.625" style="806" customWidth="1"/>
    <col min="15378" max="15378" width="11" style="806" customWidth="1"/>
    <col min="15379" max="15616" width="9" style="806"/>
    <col min="15617" max="15617" width="3.75" style="806" customWidth="1"/>
    <col min="15618" max="15618" width="4.5" style="806" customWidth="1"/>
    <col min="15619" max="15619" width="16.25" style="806" customWidth="1"/>
    <col min="15620" max="15620" width="14.125" style="806" customWidth="1"/>
    <col min="15621" max="15621" width="6.25" style="806" customWidth="1"/>
    <col min="15622" max="15622" width="15.375" style="806" customWidth="1"/>
    <col min="15623" max="15623" width="7.625" style="806" customWidth="1"/>
    <col min="15624" max="15624" width="7.5" style="806" customWidth="1"/>
    <col min="15625" max="15625" width="6.5" style="806" customWidth="1"/>
    <col min="15626" max="15626" width="7.625" style="806" customWidth="1"/>
    <col min="15627" max="15627" width="10.5" style="806" customWidth="1"/>
    <col min="15628" max="15628" width="6.875" style="806" customWidth="1"/>
    <col min="15629" max="15629" width="14.625" style="806" customWidth="1"/>
    <col min="15630" max="15630" width="8.75" style="806" customWidth="1"/>
    <col min="15631" max="15631" width="7.75" style="806" customWidth="1"/>
    <col min="15632" max="15632" width="7.25" style="806" customWidth="1"/>
    <col min="15633" max="15633" width="7.625" style="806" customWidth="1"/>
    <col min="15634" max="15634" width="11" style="806" customWidth="1"/>
    <col min="15635" max="15872" width="9" style="806"/>
    <col min="15873" max="15873" width="3.75" style="806" customWidth="1"/>
    <col min="15874" max="15874" width="4.5" style="806" customWidth="1"/>
    <col min="15875" max="15875" width="16.25" style="806" customWidth="1"/>
    <col min="15876" max="15876" width="14.125" style="806" customWidth="1"/>
    <col min="15877" max="15877" width="6.25" style="806" customWidth="1"/>
    <col min="15878" max="15878" width="15.375" style="806" customWidth="1"/>
    <col min="15879" max="15879" width="7.625" style="806" customWidth="1"/>
    <col min="15880" max="15880" width="7.5" style="806" customWidth="1"/>
    <col min="15881" max="15881" width="6.5" style="806" customWidth="1"/>
    <col min="15882" max="15882" width="7.625" style="806" customWidth="1"/>
    <col min="15883" max="15883" width="10.5" style="806" customWidth="1"/>
    <col min="15884" max="15884" width="6.875" style="806" customWidth="1"/>
    <col min="15885" max="15885" width="14.625" style="806" customWidth="1"/>
    <col min="15886" max="15886" width="8.75" style="806" customWidth="1"/>
    <col min="15887" max="15887" width="7.75" style="806" customWidth="1"/>
    <col min="15888" max="15888" width="7.25" style="806" customWidth="1"/>
    <col min="15889" max="15889" width="7.625" style="806" customWidth="1"/>
    <col min="15890" max="15890" width="11" style="806" customWidth="1"/>
    <col min="15891" max="16128" width="9" style="806"/>
    <col min="16129" max="16129" width="3.75" style="806" customWidth="1"/>
    <col min="16130" max="16130" width="4.5" style="806" customWidth="1"/>
    <col min="16131" max="16131" width="16.25" style="806" customWidth="1"/>
    <col min="16132" max="16132" width="14.125" style="806" customWidth="1"/>
    <col min="16133" max="16133" width="6.25" style="806" customWidth="1"/>
    <col min="16134" max="16134" width="15.375" style="806" customWidth="1"/>
    <col min="16135" max="16135" width="7.625" style="806" customWidth="1"/>
    <col min="16136" max="16136" width="7.5" style="806" customWidth="1"/>
    <col min="16137" max="16137" width="6.5" style="806" customWidth="1"/>
    <col min="16138" max="16138" width="7.625" style="806" customWidth="1"/>
    <col min="16139" max="16139" width="10.5" style="806" customWidth="1"/>
    <col min="16140" max="16140" width="6.875" style="806" customWidth="1"/>
    <col min="16141" max="16141" width="14.625" style="806" customWidth="1"/>
    <col min="16142" max="16142" width="8.75" style="806" customWidth="1"/>
    <col min="16143" max="16143" width="7.75" style="806" customWidth="1"/>
    <col min="16144" max="16144" width="7.25" style="806" customWidth="1"/>
    <col min="16145" max="16145" width="7.625" style="806" customWidth="1"/>
    <col min="16146" max="16146" width="11" style="806" customWidth="1"/>
    <col min="16147" max="16384" width="9" style="806"/>
  </cols>
  <sheetData>
    <row r="1" ht="31.5" customHeight="1" spans="1:18">
      <c r="A1" s="814" t="s">
        <v>9208</v>
      </c>
      <c r="B1" s="814"/>
      <c r="C1" s="814"/>
      <c r="D1" s="814"/>
      <c r="E1" s="814"/>
      <c r="F1" s="814"/>
      <c r="G1" s="814"/>
      <c r="H1" s="814"/>
      <c r="I1" s="814"/>
      <c r="J1" s="814"/>
      <c r="K1" s="814"/>
      <c r="L1" s="814"/>
      <c r="M1" s="830"/>
      <c r="N1" s="831"/>
      <c r="O1" s="832"/>
      <c r="P1" s="833"/>
      <c r="Q1" s="836"/>
      <c r="R1" s="837"/>
    </row>
    <row r="2" s="794" customFormat="1" ht="21.75" customHeight="1" spans="1:18">
      <c r="A2" s="815" t="s">
        <v>0</v>
      </c>
      <c r="B2" s="816" t="s">
        <v>523</v>
      </c>
      <c r="C2" s="816" t="s">
        <v>2</v>
      </c>
      <c r="D2" s="32" t="s">
        <v>23</v>
      </c>
      <c r="E2" s="32" t="s">
        <v>526</v>
      </c>
      <c r="F2" s="32" t="s">
        <v>3</v>
      </c>
      <c r="G2" s="33" t="s">
        <v>527</v>
      </c>
      <c r="H2" s="817" t="s">
        <v>26</v>
      </c>
      <c r="I2" s="834" t="s">
        <v>528</v>
      </c>
      <c r="J2" s="835" t="s">
        <v>30</v>
      </c>
      <c r="K2" s="65" t="s">
        <v>28</v>
      </c>
      <c r="L2" s="32" t="s">
        <v>32</v>
      </c>
      <c r="M2" s="129" t="s">
        <v>220</v>
      </c>
      <c r="N2" s="129" t="s">
        <v>33</v>
      </c>
      <c r="O2" s="32" t="s">
        <v>34</v>
      </c>
      <c r="P2" s="67" t="s">
        <v>35</v>
      </c>
      <c r="Q2" s="129" t="s">
        <v>149</v>
      </c>
      <c r="R2" s="838" t="s">
        <v>38</v>
      </c>
    </row>
    <row r="3" s="13" customFormat="1" ht="17.25" customHeight="1" spans="1:19">
      <c r="A3" s="48">
        <v>1</v>
      </c>
      <c r="B3" s="149" t="s">
        <v>9209</v>
      </c>
      <c r="C3" s="149" t="s">
        <v>5108</v>
      </c>
      <c r="D3" s="43" t="s">
        <v>9210</v>
      </c>
      <c r="E3" s="818">
        <v>409800</v>
      </c>
      <c r="F3" s="247" t="s">
        <v>9211</v>
      </c>
      <c r="G3" s="819">
        <v>41585</v>
      </c>
      <c r="H3" s="819">
        <v>41613</v>
      </c>
      <c r="I3" s="48"/>
      <c r="J3" s="208">
        <v>41661</v>
      </c>
      <c r="K3" s="825" t="s">
        <v>9212</v>
      </c>
      <c r="L3" s="48" t="s">
        <v>9213</v>
      </c>
      <c r="M3" s="48" t="s">
        <v>5009</v>
      </c>
      <c r="N3" s="48" t="s">
        <v>89</v>
      </c>
      <c r="O3" s="44">
        <v>41635</v>
      </c>
      <c r="P3" s="44">
        <v>41635</v>
      </c>
      <c r="Q3" s="48" t="s">
        <v>106</v>
      </c>
      <c r="R3" s="839" t="s">
        <v>582</v>
      </c>
      <c r="S3" s="225">
        <v>433222</v>
      </c>
    </row>
    <row r="4" s="13" customFormat="1" ht="17.25" customHeight="1" spans="1:19">
      <c r="A4" s="48">
        <v>2</v>
      </c>
      <c r="B4" s="149" t="s">
        <v>9214</v>
      </c>
      <c r="C4" s="48" t="s">
        <v>9215</v>
      </c>
      <c r="D4" s="43" t="s">
        <v>9216</v>
      </c>
      <c r="E4" s="818">
        <v>475900</v>
      </c>
      <c r="F4" s="247" t="s">
        <v>9217</v>
      </c>
      <c r="G4" s="819">
        <v>41584</v>
      </c>
      <c r="H4" s="819">
        <v>41591</v>
      </c>
      <c r="I4" s="48"/>
      <c r="J4" s="208">
        <v>41661</v>
      </c>
      <c r="K4" s="825" t="s">
        <v>9212</v>
      </c>
      <c r="L4" s="48" t="s">
        <v>9218</v>
      </c>
      <c r="M4" s="48" t="s">
        <v>912</v>
      </c>
      <c r="N4" s="48" t="s">
        <v>9219</v>
      </c>
      <c r="O4" s="44">
        <v>41626</v>
      </c>
      <c r="P4" s="44">
        <v>41626</v>
      </c>
      <c r="Q4" s="48" t="s">
        <v>1447</v>
      </c>
      <c r="R4" s="839" t="s">
        <v>582</v>
      </c>
      <c r="S4" s="225">
        <v>491700</v>
      </c>
    </row>
    <row r="5" s="13" customFormat="1" ht="17.25" customHeight="1" spans="1:19">
      <c r="A5" s="48">
        <v>3</v>
      </c>
      <c r="B5" s="149" t="s">
        <v>9209</v>
      </c>
      <c r="C5" s="149" t="s">
        <v>5108</v>
      </c>
      <c r="D5" s="43" t="s">
        <v>9220</v>
      </c>
      <c r="E5" s="818">
        <v>409800</v>
      </c>
      <c r="F5" s="247" t="s">
        <v>9221</v>
      </c>
      <c r="G5" s="819">
        <v>41619</v>
      </c>
      <c r="H5" s="819">
        <v>41642</v>
      </c>
      <c r="I5" s="48"/>
      <c r="J5" s="208">
        <v>41661</v>
      </c>
      <c r="K5" s="825" t="s">
        <v>9212</v>
      </c>
      <c r="L5" s="166" t="s">
        <v>9222</v>
      </c>
      <c r="M5" s="166" t="s">
        <v>9223</v>
      </c>
      <c r="N5" s="166" t="s">
        <v>744</v>
      </c>
      <c r="O5" s="167">
        <v>41643</v>
      </c>
      <c r="P5" s="167">
        <v>41643</v>
      </c>
      <c r="Q5" s="166" t="s">
        <v>106</v>
      </c>
      <c r="R5" s="649" t="s">
        <v>582</v>
      </c>
      <c r="S5" s="225"/>
    </row>
    <row r="6" s="13" customFormat="1" ht="17.25" customHeight="1" spans="1:19">
      <c r="A6" s="48">
        <v>4</v>
      </c>
      <c r="B6" s="149" t="s">
        <v>9224</v>
      </c>
      <c r="C6" s="48" t="s">
        <v>9215</v>
      </c>
      <c r="D6" s="55" t="s">
        <v>9225</v>
      </c>
      <c r="E6" s="818">
        <v>475900</v>
      </c>
      <c r="F6" s="247" t="s">
        <v>9226</v>
      </c>
      <c r="G6" s="820">
        <v>41583</v>
      </c>
      <c r="H6" s="820">
        <v>41591</v>
      </c>
      <c r="I6" s="48"/>
      <c r="J6" s="208">
        <v>41661</v>
      </c>
      <c r="K6" s="825" t="s">
        <v>9227</v>
      </c>
      <c r="L6" s="48" t="s">
        <v>9228</v>
      </c>
      <c r="M6" s="48" t="s">
        <v>5219</v>
      </c>
      <c r="N6" s="48" t="s">
        <v>59</v>
      </c>
      <c r="O6" s="44">
        <v>41653</v>
      </c>
      <c r="P6" s="44">
        <v>41653</v>
      </c>
      <c r="Q6" s="48" t="s">
        <v>106</v>
      </c>
      <c r="R6" s="839" t="s">
        <v>582</v>
      </c>
      <c r="S6" s="225"/>
    </row>
    <row r="7" s="13" customFormat="1" ht="17.25" customHeight="1" spans="1:19">
      <c r="A7" s="48">
        <v>5</v>
      </c>
      <c r="B7" s="149" t="s">
        <v>9209</v>
      </c>
      <c r="C7" s="149" t="s">
        <v>5108</v>
      </c>
      <c r="D7" s="43" t="s">
        <v>9229</v>
      </c>
      <c r="E7" s="818">
        <f>409800+19000</f>
        <v>428800</v>
      </c>
      <c r="F7" s="247" t="s">
        <v>9230</v>
      </c>
      <c r="G7" s="819">
        <v>41603</v>
      </c>
      <c r="H7" s="819">
        <v>41614</v>
      </c>
      <c r="I7" s="70" t="s">
        <v>9231</v>
      </c>
      <c r="J7" s="208">
        <v>41661</v>
      </c>
      <c r="K7" s="825" t="s">
        <v>9212</v>
      </c>
      <c r="L7" s="48" t="s">
        <v>9232</v>
      </c>
      <c r="M7" s="48" t="s">
        <v>5009</v>
      </c>
      <c r="N7" s="48" t="s">
        <v>89</v>
      </c>
      <c r="O7" s="44">
        <v>41646</v>
      </c>
      <c r="P7" s="44">
        <v>41646</v>
      </c>
      <c r="Q7" s="48" t="s">
        <v>1447</v>
      </c>
      <c r="R7" s="840" t="s">
        <v>582</v>
      </c>
      <c r="S7" s="225"/>
    </row>
    <row r="8" s="13" customFormat="1" ht="17.25" customHeight="1" spans="1:19">
      <c r="A8" s="48">
        <v>6</v>
      </c>
      <c r="B8" s="149" t="s">
        <v>9209</v>
      </c>
      <c r="C8" s="149" t="s">
        <v>5108</v>
      </c>
      <c r="D8" s="43" t="s">
        <v>9210</v>
      </c>
      <c r="E8" s="818">
        <v>409800</v>
      </c>
      <c r="F8" s="247" t="s">
        <v>9233</v>
      </c>
      <c r="G8" s="819">
        <v>41619</v>
      </c>
      <c r="H8" s="819">
        <v>41642</v>
      </c>
      <c r="I8" s="48"/>
      <c r="J8" s="208">
        <v>41661</v>
      </c>
      <c r="K8" s="825" t="s">
        <v>9212</v>
      </c>
      <c r="L8" s="207" t="s">
        <v>9234</v>
      </c>
      <c r="M8" s="48" t="s">
        <v>114</v>
      </c>
      <c r="N8" s="48" t="s">
        <v>59</v>
      </c>
      <c r="O8" s="44">
        <v>41638</v>
      </c>
      <c r="P8" s="44">
        <v>41638</v>
      </c>
      <c r="Q8" s="48" t="s">
        <v>1447</v>
      </c>
      <c r="R8" s="840" t="s">
        <v>582</v>
      </c>
      <c r="S8" s="225">
        <v>440500</v>
      </c>
    </row>
    <row r="9" s="13" customFormat="1" ht="17.25" customHeight="1" spans="1:19">
      <c r="A9" s="48">
        <v>7</v>
      </c>
      <c r="B9" s="149" t="s">
        <v>9209</v>
      </c>
      <c r="C9" s="149" t="s">
        <v>5108</v>
      </c>
      <c r="D9" s="43" t="s">
        <v>9235</v>
      </c>
      <c r="E9" s="818">
        <v>409800</v>
      </c>
      <c r="F9" s="247" t="s">
        <v>9236</v>
      </c>
      <c r="G9" s="819">
        <v>41619</v>
      </c>
      <c r="H9" s="819">
        <v>41642</v>
      </c>
      <c r="I9" s="48"/>
      <c r="J9" s="208">
        <v>41661</v>
      </c>
      <c r="K9" s="825" t="s">
        <v>9212</v>
      </c>
      <c r="L9" s="48" t="s">
        <v>9237</v>
      </c>
      <c r="M9" s="48" t="s">
        <v>5035</v>
      </c>
      <c r="N9" s="48" t="s">
        <v>89</v>
      </c>
      <c r="O9" s="44">
        <v>41645</v>
      </c>
      <c r="P9" s="44">
        <v>41645</v>
      </c>
      <c r="Q9" s="48" t="s">
        <v>1447</v>
      </c>
      <c r="R9" s="840" t="s">
        <v>582</v>
      </c>
      <c r="S9" s="225"/>
    </row>
    <row r="10" s="13" customFormat="1" ht="17.25" customHeight="1" spans="1:19">
      <c r="A10" s="48">
        <v>8</v>
      </c>
      <c r="B10" s="149" t="s">
        <v>9238</v>
      </c>
      <c r="C10" s="48" t="s">
        <v>5534</v>
      </c>
      <c r="D10" s="43" t="s">
        <v>9216</v>
      </c>
      <c r="E10" s="818">
        <v>446600</v>
      </c>
      <c r="F10" s="247" t="s">
        <v>9239</v>
      </c>
      <c r="G10" s="819">
        <v>41619</v>
      </c>
      <c r="H10" s="819">
        <v>41642</v>
      </c>
      <c r="I10" s="48"/>
      <c r="J10" s="208">
        <v>41661</v>
      </c>
      <c r="K10" s="825" t="s">
        <v>9212</v>
      </c>
      <c r="L10" s="166" t="s">
        <v>9240</v>
      </c>
      <c r="M10" s="166" t="s">
        <v>9241</v>
      </c>
      <c r="N10" s="166" t="s">
        <v>641</v>
      </c>
      <c r="O10" s="167">
        <v>41634</v>
      </c>
      <c r="P10" s="167">
        <v>41634</v>
      </c>
      <c r="Q10" s="166" t="s">
        <v>106</v>
      </c>
      <c r="R10" s="640" t="s">
        <v>582</v>
      </c>
      <c r="S10" s="225">
        <v>453800</v>
      </c>
    </row>
    <row r="11" s="13" customFormat="1" ht="17.25" customHeight="1" spans="1:19">
      <c r="A11" s="48">
        <v>9</v>
      </c>
      <c r="B11" s="149" t="s">
        <v>9242</v>
      </c>
      <c r="C11" s="48" t="s">
        <v>9243</v>
      </c>
      <c r="D11" s="43" t="s">
        <v>9244</v>
      </c>
      <c r="E11" s="818">
        <v>551600</v>
      </c>
      <c r="F11" s="247" t="s">
        <v>9245</v>
      </c>
      <c r="G11" s="819">
        <v>41583</v>
      </c>
      <c r="H11" s="819">
        <v>41591</v>
      </c>
      <c r="I11" s="48"/>
      <c r="J11" s="208">
        <v>41661</v>
      </c>
      <c r="K11" s="825" t="s">
        <v>9227</v>
      </c>
      <c r="L11" s="55" t="s">
        <v>9246</v>
      </c>
      <c r="M11" s="48" t="s">
        <v>657</v>
      </c>
      <c r="N11" s="48" t="s">
        <v>59</v>
      </c>
      <c r="O11" s="44">
        <v>41623</v>
      </c>
      <c r="P11" s="44">
        <v>41623</v>
      </c>
      <c r="Q11" s="48" t="s">
        <v>1447</v>
      </c>
      <c r="R11" s="839" t="s">
        <v>582</v>
      </c>
      <c r="S11" s="225">
        <v>539690</v>
      </c>
    </row>
    <row r="12" s="13" customFormat="1" ht="17.25" customHeight="1" spans="1:19">
      <c r="A12" s="48">
        <v>10</v>
      </c>
      <c r="B12" s="149" t="s">
        <v>9209</v>
      </c>
      <c r="C12" s="149" t="s">
        <v>5108</v>
      </c>
      <c r="D12" s="43" t="s">
        <v>9210</v>
      </c>
      <c r="E12" s="818">
        <v>409800</v>
      </c>
      <c r="F12" s="247" t="s">
        <v>9247</v>
      </c>
      <c r="G12" s="819">
        <v>41652</v>
      </c>
      <c r="H12" s="819">
        <v>41654</v>
      </c>
      <c r="I12" s="48"/>
      <c r="J12" s="208">
        <v>41661</v>
      </c>
      <c r="K12" s="825" t="s">
        <v>9212</v>
      </c>
      <c r="L12" s="166" t="s">
        <v>9248</v>
      </c>
      <c r="M12" s="166" t="s">
        <v>9249</v>
      </c>
      <c r="N12" s="166" t="s">
        <v>744</v>
      </c>
      <c r="O12" s="167">
        <v>41657</v>
      </c>
      <c r="P12" s="167">
        <v>41657</v>
      </c>
      <c r="Q12" s="166" t="s">
        <v>106</v>
      </c>
      <c r="R12" s="640" t="s">
        <v>582</v>
      </c>
      <c r="S12" s="225"/>
    </row>
    <row r="13" s="13" customFormat="1" ht="17.25" customHeight="1" spans="1:19">
      <c r="A13" s="48">
        <v>11</v>
      </c>
      <c r="B13" s="149" t="s">
        <v>9214</v>
      </c>
      <c r="C13" s="48" t="s">
        <v>9215</v>
      </c>
      <c r="D13" s="55" t="s">
        <v>9250</v>
      </c>
      <c r="E13" s="818">
        <v>475900</v>
      </c>
      <c r="F13" s="247" t="s">
        <v>9251</v>
      </c>
      <c r="G13" s="820">
        <v>41651</v>
      </c>
      <c r="H13" s="820">
        <v>41662</v>
      </c>
      <c r="I13" s="48"/>
      <c r="J13" s="208">
        <v>41695</v>
      </c>
      <c r="K13" s="825" t="s">
        <v>9252</v>
      </c>
      <c r="L13" s="48" t="s">
        <v>9253</v>
      </c>
      <c r="M13" s="48" t="s">
        <v>912</v>
      </c>
      <c r="N13" s="48" t="s">
        <v>84</v>
      </c>
      <c r="O13" s="44">
        <v>41682</v>
      </c>
      <c r="P13" s="44">
        <v>41682</v>
      </c>
      <c r="Q13" s="48" t="s">
        <v>106</v>
      </c>
      <c r="R13" s="839" t="s">
        <v>582</v>
      </c>
      <c r="S13" s="225"/>
    </row>
    <row r="14" s="13" customFormat="1" ht="17.25" customHeight="1" spans="1:19">
      <c r="A14" s="48">
        <v>12</v>
      </c>
      <c r="B14" s="149" t="s">
        <v>9209</v>
      </c>
      <c r="C14" s="821" t="s">
        <v>5108</v>
      </c>
      <c r="D14" s="43" t="s">
        <v>9210</v>
      </c>
      <c r="E14" s="818">
        <v>409800</v>
      </c>
      <c r="F14" s="247" t="s">
        <v>9254</v>
      </c>
      <c r="G14" s="819">
        <v>41652</v>
      </c>
      <c r="H14" s="819">
        <v>41654</v>
      </c>
      <c r="I14" s="48"/>
      <c r="J14" s="208">
        <v>41661</v>
      </c>
      <c r="K14" s="825" t="s">
        <v>9212</v>
      </c>
      <c r="L14" s="166" t="s">
        <v>9255</v>
      </c>
      <c r="M14" s="166" t="s">
        <v>9256</v>
      </c>
      <c r="N14" s="166" t="s">
        <v>744</v>
      </c>
      <c r="O14" s="167">
        <v>41658</v>
      </c>
      <c r="P14" s="167">
        <v>41658</v>
      </c>
      <c r="Q14" s="166" t="s">
        <v>106</v>
      </c>
      <c r="R14" s="640" t="s">
        <v>582</v>
      </c>
      <c r="S14" s="225"/>
    </row>
    <row r="15" s="13" customFormat="1" ht="17.25" customHeight="1" spans="1:19">
      <c r="A15" s="48">
        <v>13</v>
      </c>
      <c r="B15" s="149" t="s">
        <v>9209</v>
      </c>
      <c r="C15" s="821" t="s">
        <v>5108</v>
      </c>
      <c r="D15" s="43" t="s">
        <v>9210</v>
      </c>
      <c r="E15" s="818">
        <v>409800</v>
      </c>
      <c r="F15" s="822" t="s">
        <v>9257</v>
      </c>
      <c r="G15" s="819">
        <v>41652</v>
      </c>
      <c r="H15" s="819">
        <v>41654</v>
      </c>
      <c r="I15" s="48"/>
      <c r="J15" s="208">
        <v>41661</v>
      </c>
      <c r="K15" s="825" t="s">
        <v>9258</v>
      </c>
      <c r="L15" s="48" t="s">
        <v>9259</v>
      </c>
      <c r="M15" s="48" t="s">
        <v>5044</v>
      </c>
      <c r="N15" s="48" t="s">
        <v>84</v>
      </c>
      <c r="O15" s="44">
        <v>41679</v>
      </c>
      <c r="P15" s="44">
        <v>41679</v>
      </c>
      <c r="Q15" s="48" t="s">
        <v>106</v>
      </c>
      <c r="R15" s="839" t="s">
        <v>582</v>
      </c>
      <c r="S15" s="225"/>
    </row>
    <row r="16" s="13" customFormat="1" ht="17.25" customHeight="1" spans="1:19">
      <c r="A16" s="48">
        <v>14</v>
      </c>
      <c r="B16" s="149" t="s">
        <v>9214</v>
      </c>
      <c r="C16" s="52" t="s">
        <v>9215</v>
      </c>
      <c r="D16" s="43" t="s">
        <v>9260</v>
      </c>
      <c r="E16" s="818">
        <v>475900</v>
      </c>
      <c r="F16" s="247" t="s">
        <v>9261</v>
      </c>
      <c r="G16" s="819">
        <v>41655</v>
      </c>
      <c r="H16" s="819">
        <v>41665</v>
      </c>
      <c r="I16" s="48"/>
      <c r="J16" s="208">
        <v>41695</v>
      </c>
      <c r="K16" s="825" t="s">
        <v>9252</v>
      </c>
      <c r="L16" s="48" t="s">
        <v>9262</v>
      </c>
      <c r="M16" s="48" t="s">
        <v>5057</v>
      </c>
      <c r="N16" s="48" t="s">
        <v>59</v>
      </c>
      <c r="O16" s="44">
        <v>41682</v>
      </c>
      <c r="P16" s="44">
        <v>41682</v>
      </c>
      <c r="Q16" s="48" t="s">
        <v>106</v>
      </c>
      <c r="R16" s="840" t="s">
        <v>582</v>
      </c>
      <c r="S16" s="225"/>
    </row>
    <row r="17" s="13" customFormat="1" ht="17.25" customHeight="1" spans="1:19">
      <c r="A17" s="48">
        <v>15</v>
      </c>
      <c r="B17" s="149" t="s">
        <v>9242</v>
      </c>
      <c r="C17" s="52" t="s">
        <v>9243</v>
      </c>
      <c r="D17" s="43" t="s">
        <v>9263</v>
      </c>
      <c r="E17" s="818">
        <v>551600</v>
      </c>
      <c r="F17" s="247" t="s">
        <v>9264</v>
      </c>
      <c r="G17" s="819">
        <v>41649</v>
      </c>
      <c r="H17" s="819">
        <v>41657</v>
      </c>
      <c r="I17" s="48"/>
      <c r="J17" s="208">
        <v>41695</v>
      </c>
      <c r="K17" s="825" t="s">
        <v>9265</v>
      </c>
      <c r="L17" s="55" t="s">
        <v>9266</v>
      </c>
      <c r="M17" s="48" t="s">
        <v>5219</v>
      </c>
      <c r="N17" s="48" t="s">
        <v>59</v>
      </c>
      <c r="O17" s="44">
        <v>41680</v>
      </c>
      <c r="P17" s="44">
        <v>41680</v>
      </c>
      <c r="Q17" s="48" t="s">
        <v>1447</v>
      </c>
      <c r="R17" s="839" t="s">
        <v>582</v>
      </c>
      <c r="S17" s="225"/>
    </row>
    <row r="18" s="13" customFormat="1" ht="17.25" customHeight="1" spans="1:19">
      <c r="A18" s="48">
        <v>16</v>
      </c>
      <c r="B18" s="149" t="s">
        <v>9214</v>
      </c>
      <c r="C18" s="52" t="s">
        <v>9215</v>
      </c>
      <c r="D18" s="43" t="s">
        <v>9267</v>
      </c>
      <c r="E18" s="818">
        <v>475900</v>
      </c>
      <c r="F18" s="247" t="s">
        <v>9268</v>
      </c>
      <c r="G18" s="819">
        <v>41644</v>
      </c>
      <c r="H18" s="819">
        <v>41653</v>
      </c>
      <c r="I18" s="48"/>
      <c r="J18" s="208">
        <v>41661</v>
      </c>
      <c r="K18" s="825" t="s">
        <v>9227</v>
      </c>
      <c r="L18" s="48" t="s">
        <v>9269</v>
      </c>
      <c r="M18" s="48" t="s">
        <v>5009</v>
      </c>
      <c r="N18" s="48" t="s">
        <v>89</v>
      </c>
      <c r="O18" s="44">
        <v>41985</v>
      </c>
      <c r="P18" s="44">
        <v>41644</v>
      </c>
      <c r="Q18" s="48" t="s">
        <v>106</v>
      </c>
      <c r="R18" s="840" t="s">
        <v>582</v>
      </c>
      <c r="S18" s="225"/>
    </row>
    <row r="19" s="13" customFormat="1" ht="17.25" customHeight="1" spans="1:19">
      <c r="A19" s="48">
        <v>17</v>
      </c>
      <c r="B19" s="821" t="s">
        <v>5107</v>
      </c>
      <c r="C19" s="821" t="s">
        <v>5108</v>
      </c>
      <c r="D19" s="43" t="s">
        <v>9263</v>
      </c>
      <c r="E19" s="818">
        <v>409800</v>
      </c>
      <c r="F19" s="247" t="s">
        <v>9270</v>
      </c>
      <c r="G19" s="819">
        <v>41645</v>
      </c>
      <c r="H19" s="819">
        <v>41649</v>
      </c>
      <c r="I19" s="194"/>
      <c r="J19" s="208">
        <v>41695</v>
      </c>
      <c r="K19" s="825" t="s">
        <v>9212</v>
      </c>
      <c r="L19" s="52" t="s">
        <v>9271</v>
      </c>
      <c r="M19" s="52" t="s">
        <v>5021</v>
      </c>
      <c r="N19" s="52" t="s">
        <v>89</v>
      </c>
      <c r="O19" s="47">
        <v>41693</v>
      </c>
      <c r="P19" s="47">
        <v>41693</v>
      </c>
      <c r="Q19" s="52" t="s">
        <v>1447</v>
      </c>
      <c r="R19" s="642" t="s">
        <v>582</v>
      </c>
      <c r="S19" s="225"/>
    </row>
    <row r="20" s="13" customFormat="1" ht="17.25" customHeight="1" spans="1:19">
      <c r="A20" s="48">
        <v>18</v>
      </c>
      <c r="B20" s="149" t="s">
        <v>9272</v>
      </c>
      <c r="C20" s="821" t="s">
        <v>9273</v>
      </c>
      <c r="D20" s="55" t="s">
        <v>9250</v>
      </c>
      <c r="E20" s="818">
        <v>432800</v>
      </c>
      <c r="F20" s="247" t="s">
        <v>9274</v>
      </c>
      <c r="G20" s="820">
        <v>41654</v>
      </c>
      <c r="H20" s="820">
        <v>41663</v>
      </c>
      <c r="I20" s="48"/>
      <c r="J20" s="208">
        <v>41695</v>
      </c>
      <c r="K20" s="825" t="s">
        <v>9252</v>
      </c>
      <c r="L20" s="48" t="s">
        <v>9275</v>
      </c>
      <c r="M20" s="48" t="s">
        <v>5021</v>
      </c>
      <c r="N20" s="48" t="s">
        <v>89</v>
      </c>
      <c r="O20" s="44">
        <v>41685</v>
      </c>
      <c r="P20" s="44">
        <v>41685</v>
      </c>
      <c r="Q20" s="48" t="s">
        <v>106</v>
      </c>
      <c r="R20" s="840" t="s">
        <v>582</v>
      </c>
      <c r="S20" s="225"/>
    </row>
    <row r="21" s="13" customFormat="1" ht="17.25" customHeight="1" spans="1:19">
      <c r="A21" s="48">
        <v>19</v>
      </c>
      <c r="B21" s="149" t="s">
        <v>9214</v>
      </c>
      <c r="C21" s="52" t="s">
        <v>9215</v>
      </c>
      <c r="D21" s="55" t="s">
        <v>9250</v>
      </c>
      <c r="E21" s="818">
        <v>475900</v>
      </c>
      <c r="F21" s="247" t="s">
        <v>9276</v>
      </c>
      <c r="G21" s="820">
        <v>41651</v>
      </c>
      <c r="H21" s="820">
        <v>41681</v>
      </c>
      <c r="I21" s="48"/>
      <c r="J21" s="208">
        <v>41695</v>
      </c>
      <c r="K21" s="825" t="s">
        <v>9227</v>
      </c>
      <c r="L21" s="48" t="s">
        <v>9277</v>
      </c>
      <c r="M21" s="48" t="s">
        <v>5166</v>
      </c>
      <c r="N21" s="48" t="s">
        <v>89</v>
      </c>
      <c r="O21" s="44">
        <v>41662</v>
      </c>
      <c r="P21" s="44">
        <v>41679</v>
      </c>
      <c r="Q21" s="48" t="s">
        <v>1447</v>
      </c>
      <c r="R21" s="839" t="s">
        <v>582</v>
      </c>
      <c r="S21" s="225"/>
    </row>
    <row r="22" s="14" customFormat="1" ht="17.25" customHeight="1" spans="1:19">
      <c r="A22" s="48">
        <v>20</v>
      </c>
      <c r="B22" s="821" t="s">
        <v>5107</v>
      </c>
      <c r="C22" s="821" t="s">
        <v>5108</v>
      </c>
      <c r="D22" s="52" t="s">
        <v>584</v>
      </c>
      <c r="E22" s="823">
        <v>409800</v>
      </c>
      <c r="F22" s="243" t="s">
        <v>9278</v>
      </c>
      <c r="G22" s="824">
        <v>41665</v>
      </c>
      <c r="H22" s="824">
        <v>41683</v>
      </c>
      <c r="I22" s="52"/>
      <c r="J22" s="208">
        <v>41695</v>
      </c>
      <c r="K22" s="824" t="s">
        <v>9279</v>
      </c>
      <c r="L22" s="52" t="s">
        <v>9280</v>
      </c>
      <c r="M22" s="52" t="s">
        <v>916</v>
      </c>
      <c r="N22" s="52" t="s">
        <v>89</v>
      </c>
      <c r="O22" s="47">
        <v>41692</v>
      </c>
      <c r="P22" s="47">
        <v>41692</v>
      </c>
      <c r="Q22" s="52" t="s">
        <v>1447</v>
      </c>
      <c r="R22" s="642" t="s">
        <v>582</v>
      </c>
      <c r="S22" s="841"/>
    </row>
    <row r="23" s="13" customFormat="1" ht="17.25" customHeight="1" spans="1:19">
      <c r="A23" s="48">
        <v>21</v>
      </c>
      <c r="B23" s="821" t="s">
        <v>5107</v>
      </c>
      <c r="C23" s="821" t="s">
        <v>5108</v>
      </c>
      <c r="D23" s="55" t="s">
        <v>577</v>
      </c>
      <c r="E23" s="818">
        <v>409800</v>
      </c>
      <c r="F23" s="247" t="s">
        <v>9281</v>
      </c>
      <c r="G23" s="820">
        <v>41666</v>
      </c>
      <c r="H23" s="820">
        <v>41682</v>
      </c>
      <c r="I23" s="48"/>
      <c r="J23" s="208">
        <v>41695</v>
      </c>
      <c r="K23" s="825" t="s">
        <v>9279</v>
      </c>
      <c r="L23" s="48" t="s">
        <v>9282</v>
      </c>
      <c r="M23" s="194" t="s">
        <v>9283</v>
      </c>
      <c r="N23" s="48" t="s">
        <v>84</v>
      </c>
      <c r="O23" s="44">
        <v>41678</v>
      </c>
      <c r="P23" s="44">
        <v>41678</v>
      </c>
      <c r="Q23" s="48" t="s">
        <v>1447</v>
      </c>
      <c r="R23" s="840" t="s">
        <v>582</v>
      </c>
      <c r="S23" s="225"/>
    </row>
    <row r="24" s="13" customFormat="1" ht="17.25" customHeight="1" spans="1:19">
      <c r="A24" s="48">
        <v>22</v>
      </c>
      <c r="B24" s="149" t="s">
        <v>9284</v>
      </c>
      <c r="C24" s="52" t="s">
        <v>576</v>
      </c>
      <c r="D24" s="55" t="s">
        <v>9285</v>
      </c>
      <c r="E24" s="818">
        <v>506600</v>
      </c>
      <c r="F24" s="247" t="s">
        <v>9286</v>
      </c>
      <c r="G24" s="820">
        <v>41649</v>
      </c>
      <c r="H24" s="820">
        <v>41662</v>
      </c>
      <c r="I24" s="48"/>
      <c r="J24" s="208">
        <v>41695</v>
      </c>
      <c r="K24" s="825" t="s">
        <v>9252</v>
      </c>
      <c r="L24" s="48" t="s">
        <v>9287</v>
      </c>
      <c r="M24" s="48" t="s">
        <v>5027</v>
      </c>
      <c r="N24" s="48" t="s">
        <v>84</v>
      </c>
      <c r="O24" s="44">
        <v>41679</v>
      </c>
      <c r="P24" s="44">
        <v>41679</v>
      </c>
      <c r="Q24" s="48" t="s">
        <v>106</v>
      </c>
      <c r="R24" s="840" t="s">
        <v>582</v>
      </c>
      <c r="S24" s="225"/>
    </row>
    <row r="25" s="13" customFormat="1" ht="17.25" customHeight="1" spans="1:19">
      <c r="A25" s="48">
        <v>23</v>
      </c>
      <c r="B25" s="149" t="s">
        <v>9288</v>
      </c>
      <c r="C25" s="821" t="s">
        <v>9273</v>
      </c>
      <c r="D25" s="43" t="s">
        <v>9250</v>
      </c>
      <c r="E25" s="818">
        <v>429500</v>
      </c>
      <c r="F25" s="152" t="s">
        <v>9289</v>
      </c>
      <c r="G25" s="819">
        <v>41683</v>
      </c>
      <c r="H25" s="819">
        <v>41692</v>
      </c>
      <c r="I25" s="48"/>
      <c r="J25" s="208">
        <v>41695</v>
      </c>
      <c r="K25" s="825" t="s">
        <v>9279</v>
      </c>
      <c r="L25" s="48" t="s">
        <v>9290</v>
      </c>
      <c r="M25" s="48" t="s">
        <v>5219</v>
      </c>
      <c r="N25" s="48" t="s">
        <v>59</v>
      </c>
      <c r="O25" s="44">
        <v>41694</v>
      </c>
      <c r="P25" s="44">
        <v>41694</v>
      </c>
      <c r="Q25" s="48" t="s">
        <v>106</v>
      </c>
      <c r="R25" s="839" t="s">
        <v>582</v>
      </c>
      <c r="S25" s="225"/>
    </row>
    <row r="26" s="13" customFormat="1" ht="17.25" customHeight="1" spans="1:19">
      <c r="A26" s="48">
        <v>24</v>
      </c>
      <c r="B26" s="149" t="s">
        <v>9214</v>
      </c>
      <c r="C26" s="52" t="s">
        <v>9215</v>
      </c>
      <c r="D26" s="43" t="s">
        <v>9250</v>
      </c>
      <c r="E26" s="818">
        <v>475900</v>
      </c>
      <c r="F26" s="247" t="s">
        <v>9291</v>
      </c>
      <c r="G26" s="819">
        <v>41651</v>
      </c>
      <c r="H26" s="819">
        <v>41665</v>
      </c>
      <c r="I26" s="48"/>
      <c r="J26" s="208">
        <v>41695</v>
      </c>
      <c r="K26" s="825" t="s">
        <v>9227</v>
      </c>
      <c r="L26" s="48" t="s">
        <v>9292</v>
      </c>
      <c r="M26" s="48" t="s">
        <v>5082</v>
      </c>
      <c r="N26" s="48" t="s">
        <v>89</v>
      </c>
      <c r="O26" s="44">
        <v>41641</v>
      </c>
      <c r="P26" s="44">
        <v>41702</v>
      </c>
      <c r="Q26" s="48" t="s">
        <v>106</v>
      </c>
      <c r="R26" s="839" t="s">
        <v>582</v>
      </c>
      <c r="S26" s="225"/>
    </row>
    <row r="27" s="13" customFormat="1" ht="17.25" customHeight="1" spans="1:19">
      <c r="A27" s="48">
        <v>25</v>
      </c>
      <c r="B27" s="821" t="s">
        <v>5107</v>
      </c>
      <c r="C27" s="821" t="s">
        <v>5108</v>
      </c>
      <c r="D27" s="43" t="s">
        <v>9235</v>
      </c>
      <c r="E27" s="818">
        <v>409800</v>
      </c>
      <c r="F27" s="247" t="s">
        <v>9293</v>
      </c>
      <c r="G27" s="819">
        <v>41584</v>
      </c>
      <c r="H27" s="819">
        <v>41591</v>
      </c>
      <c r="I27" s="48"/>
      <c r="J27" s="208">
        <v>41661</v>
      </c>
      <c r="K27" s="825" t="s">
        <v>9212</v>
      </c>
      <c r="L27" s="48" t="s">
        <v>9294</v>
      </c>
      <c r="M27" s="48" t="s">
        <v>9295</v>
      </c>
      <c r="N27" s="48" t="s">
        <v>84</v>
      </c>
      <c r="O27" s="44">
        <v>41643</v>
      </c>
      <c r="P27" s="44">
        <v>41643</v>
      </c>
      <c r="Q27" s="48" t="s">
        <v>1447</v>
      </c>
      <c r="R27" s="840" t="s">
        <v>582</v>
      </c>
      <c r="S27" s="225"/>
    </row>
    <row r="28" s="13" customFormat="1" ht="17.25" customHeight="1" spans="1:19">
      <c r="A28" s="48">
        <v>26</v>
      </c>
      <c r="B28" s="149" t="s">
        <v>9238</v>
      </c>
      <c r="C28" s="52" t="s">
        <v>5534</v>
      </c>
      <c r="D28" s="48" t="s">
        <v>9285</v>
      </c>
      <c r="E28" s="823">
        <v>446600</v>
      </c>
      <c r="F28" s="243" t="s">
        <v>9296</v>
      </c>
      <c r="G28" s="825">
        <v>41654</v>
      </c>
      <c r="H28" s="825">
        <v>41663</v>
      </c>
      <c r="I28" s="48"/>
      <c r="J28" s="208">
        <v>41695</v>
      </c>
      <c r="K28" s="825" t="s">
        <v>9252</v>
      </c>
      <c r="L28" s="48" t="s">
        <v>9297</v>
      </c>
      <c r="M28" s="48" t="s">
        <v>912</v>
      </c>
      <c r="N28" s="48" t="s">
        <v>84</v>
      </c>
      <c r="O28" s="44">
        <v>41684</v>
      </c>
      <c r="P28" s="44">
        <v>41684</v>
      </c>
      <c r="Q28" s="48" t="s">
        <v>106</v>
      </c>
      <c r="R28" s="642" t="s">
        <v>582</v>
      </c>
      <c r="S28" s="842"/>
    </row>
    <row r="29" s="14" customFormat="1" ht="17.25" customHeight="1" spans="1:19">
      <c r="A29" s="48">
        <v>27</v>
      </c>
      <c r="B29" s="149" t="s">
        <v>9209</v>
      </c>
      <c r="C29" s="821" t="s">
        <v>5108</v>
      </c>
      <c r="D29" s="43" t="s">
        <v>9298</v>
      </c>
      <c r="E29" s="818">
        <v>409800</v>
      </c>
      <c r="F29" s="247" t="s">
        <v>9299</v>
      </c>
      <c r="G29" s="819">
        <v>41652</v>
      </c>
      <c r="H29" s="819">
        <v>41654</v>
      </c>
      <c r="I29" s="52"/>
      <c r="J29" s="208">
        <v>41695</v>
      </c>
      <c r="K29" s="824" t="s">
        <v>9252</v>
      </c>
      <c r="L29" s="52" t="s">
        <v>9300</v>
      </c>
      <c r="M29" s="52" t="s">
        <v>5057</v>
      </c>
      <c r="N29" s="52" t="s">
        <v>59</v>
      </c>
      <c r="O29" s="47">
        <v>41685</v>
      </c>
      <c r="P29" s="47">
        <v>41685</v>
      </c>
      <c r="Q29" s="52" t="s">
        <v>1447</v>
      </c>
      <c r="R29" s="642" t="s">
        <v>582</v>
      </c>
      <c r="S29" s="843"/>
    </row>
    <row r="30" s="13" customFormat="1" ht="17.25" customHeight="1" spans="1:19">
      <c r="A30" s="48">
        <v>28</v>
      </c>
      <c r="B30" s="821" t="s">
        <v>5107</v>
      </c>
      <c r="C30" s="821" t="s">
        <v>5108</v>
      </c>
      <c r="D30" s="55" t="s">
        <v>577</v>
      </c>
      <c r="E30" s="826">
        <v>409800</v>
      </c>
      <c r="F30" s="151" t="s">
        <v>9301</v>
      </c>
      <c r="G30" s="820">
        <v>41689</v>
      </c>
      <c r="H30" s="820">
        <v>41700</v>
      </c>
      <c r="I30" s="48"/>
      <c r="J30" s="208">
        <v>41695</v>
      </c>
      <c r="K30" s="825" t="s">
        <v>9302</v>
      </c>
      <c r="L30" s="48" t="s">
        <v>9303</v>
      </c>
      <c r="M30" s="48" t="s">
        <v>5009</v>
      </c>
      <c r="N30" s="48" t="s">
        <v>89</v>
      </c>
      <c r="O30" s="44">
        <v>41696</v>
      </c>
      <c r="P30" s="44">
        <v>41696</v>
      </c>
      <c r="Q30" s="48" t="s">
        <v>1447</v>
      </c>
      <c r="R30" s="839" t="s">
        <v>582</v>
      </c>
      <c r="S30" s="225"/>
    </row>
    <row r="31" s="14" customFormat="1" ht="17.25" customHeight="1" spans="1:19">
      <c r="A31" s="48">
        <v>29</v>
      </c>
      <c r="B31" s="149" t="s">
        <v>9209</v>
      </c>
      <c r="C31" s="821" t="s">
        <v>5108</v>
      </c>
      <c r="D31" s="43" t="s">
        <v>9298</v>
      </c>
      <c r="E31" s="818">
        <v>409800</v>
      </c>
      <c r="F31" s="822" t="s">
        <v>9304</v>
      </c>
      <c r="G31" s="819">
        <v>41652</v>
      </c>
      <c r="H31" s="819">
        <v>41654</v>
      </c>
      <c r="I31" s="52"/>
      <c r="J31" s="208">
        <v>41661</v>
      </c>
      <c r="K31" s="824" t="s">
        <v>9212</v>
      </c>
      <c r="L31" s="52" t="s">
        <v>9305</v>
      </c>
      <c r="M31" s="52" t="s">
        <v>5057</v>
      </c>
      <c r="N31" s="52" t="s">
        <v>59</v>
      </c>
      <c r="O31" s="47">
        <v>41698</v>
      </c>
      <c r="P31" s="47">
        <v>41698</v>
      </c>
      <c r="Q31" s="52" t="s">
        <v>1447</v>
      </c>
      <c r="R31" s="840" t="s">
        <v>582</v>
      </c>
      <c r="S31" s="843"/>
    </row>
    <row r="32" s="14" customFormat="1" ht="17.25" customHeight="1" spans="1:19">
      <c r="A32" s="48">
        <v>30</v>
      </c>
      <c r="B32" s="821" t="s">
        <v>9242</v>
      </c>
      <c r="C32" s="52" t="s">
        <v>9243</v>
      </c>
      <c r="D32" s="43" t="s">
        <v>9306</v>
      </c>
      <c r="E32" s="818">
        <v>551600</v>
      </c>
      <c r="F32" s="247" t="s">
        <v>9307</v>
      </c>
      <c r="G32" s="819">
        <v>41603</v>
      </c>
      <c r="H32" s="819">
        <v>41614</v>
      </c>
      <c r="I32" s="52"/>
      <c r="J32" s="208">
        <v>41722</v>
      </c>
      <c r="K32" s="824" t="s">
        <v>9265</v>
      </c>
      <c r="L32" s="43" t="s">
        <v>9308</v>
      </c>
      <c r="M32" s="52" t="s">
        <v>5057</v>
      </c>
      <c r="N32" s="52" t="s">
        <v>59</v>
      </c>
      <c r="O32" s="47">
        <v>41686</v>
      </c>
      <c r="P32" s="47">
        <v>41693</v>
      </c>
      <c r="Q32" s="52" t="s">
        <v>1447</v>
      </c>
      <c r="R32" s="840" t="s">
        <v>582</v>
      </c>
      <c r="S32" s="843"/>
    </row>
    <row r="33" s="13" customFormat="1" ht="17.25" customHeight="1" spans="1:19">
      <c r="A33" s="48">
        <v>31</v>
      </c>
      <c r="B33" s="149" t="s">
        <v>9238</v>
      </c>
      <c r="C33" s="52" t="s">
        <v>5534</v>
      </c>
      <c r="D33" s="55" t="s">
        <v>9250</v>
      </c>
      <c r="E33" s="826">
        <v>446600</v>
      </c>
      <c r="F33" s="246" t="s">
        <v>9309</v>
      </c>
      <c r="G33" s="820">
        <v>41654</v>
      </c>
      <c r="H33" s="820">
        <v>41663</v>
      </c>
      <c r="I33" s="48"/>
      <c r="J33" s="208">
        <v>41722</v>
      </c>
      <c r="K33" s="825" t="s">
        <v>9252</v>
      </c>
      <c r="L33" s="166" t="s">
        <v>9310</v>
      </c>
      <c r="M33" s="166" t="s">
        <v>5123</v>
      </c>
      <c r="N33" s="166" t="s">
        <v>744</v>
      </c>
      <c r="O33" s="167">
        <v>41701</v>
      </c>
      <c r="P33" s="167">
        <v>41701</v>
      </c>
      <c r="Q33" s="166" t="s">
        <v>106</v>
      </c>
      <c r="R33" s="640" t="s">
        <v>582</v>
      </c>
      <c r="S33" s="225"/>
    </row>
    <row r="34" s="14" customFormat="1" ht="17.25" customHeight="1" spans="1:19">
      <c r="A34" s="48">
        <v>32</v>
      </c>
      <c r="B34" s="821" t="s">
        <v>9311</v>
      </c>
      <c r="C34" s="284" t="s">
        <v>9312</v>
      </c>
      <c r="D34" s="52" t="s">
        <v>9267</v>
      </c>
      <c r="E34" s="88">
        <v>468700</v>
      </c>
      <c r="F34" s="189" t="s">
        <v>9313</v>
      </c>
      <c r="G34" s="824">
        <v>41683</v>
      </c>
      <c r="H34" s="824">
        <v>41692</v>
      </c>
      <c r="I34" s="52"/>
      <c r="J34" s="208">
        <v>41722</v>
      </c>
      <c r="K34" s="825" t="s">
        <v>9302</v>
      </c>
      <c r="L34" s="52" t="s">
        <v>9314</v>
      </c>
      <c r="M34" s="52" t="s">
        <v>657</v>
      </c>
      <c r="N34" s="52" t="s">
        <v>59</v>
      </c>
      <c r="O34" s="47">
        <v>41706</v>
      </c>
      <c r="P34" s="47">
        <v>41706</v>
      </c>
      <c r="Q34" s="52" t="s">
        <v>1447</v>
      </c>
      <c r="R34" s="642" t="s">
        <v>582</v>
      </c>
      <c r="S34" s="841"/>
    </row>
    <row r="35" s="13" customFormat="1" ht="17.25" customHeight="1" spans="1:19">
      <c r="A35" s="48">
        <v>33</v>
      </c>
      <c r="B35" s="149" t="s">
        <v>9315</v>
      </c>
      <c r="C35" s="52" t="s">
        <v>9316</v>
      </c>
      <c r="D35" s="43" t="s">
        <v>9263</v>
      </c>
      <c r="E35" s="818">
        <v>742600</v>
      </c>
      <c r="F35" s="247" t="s">
        <v>9317</v>
      </c>
      <c r="G35" s="819">
        <v>41649</v>
      </c>
      <c r="H35" s="819">
        <v>41657</v>
      </c>
      <c r="I35" s="48"/>
      <c r="J35" s="208">
        <v>41722</v>
      </c>
      <c r="K35" s="825" t="s">
        <v>9318</v>
      </c>
      <c r="L35" s="166" t="s">
        <v>9319</v>
      </c>
      <c r="M35" s="166" t="s">
        <v>7461</v>
      </c>
      <c r="N35" s="166" t="s">
        <v>641</v>
      </c>
      <c r="O35" s="167">
        <v>41700</v>
      </c>
      <c r="P35" s="167">
        <v>41700</v>
      </c>
      <c r="Q35" s="166" t="s">
        <v>106</v>
      </c>
      <c r="R35" s="649" t="s">
        <v>582</v>
      </c>
      <c r="S35" s="225"/>
    </row>
    <row r="36" s="14" customFormat="1" ht="17.25" customHeight="1" spans="1:19">
      <c r="A36" s="48">
        <v>34</v>
      </c>
      <c r="B36" s="821" t="s">
        <v>5107</v>
      </c>
      <c r="C36" s="52" t="s">
        <v>5108</v>
      </c>
      <c r="D36" s="43" t="s">
        <v>9320</v>
      </c>
      <c r="E36" s="818">
        <v>409800</v>
      </c>
      <c r="F36" s="247" t="s">
        <v>9321</v>
      </c>
      <c r="G36" s="819">
        <v>41704</v>
      </c>
      <c r="H36" s="819">
        <v>41713</v>
      </c>
      <c r="I36" s="52"/>
      <c r="J36" s="208">
        <v>41722</v>
      </c>
      <c r="K36" s="824" t="s">
        <v>9302</v>
      </c>
      <c r="L36" s="43" t="s">
        <v>1062</v>
      </c>
      <c r="M36" s="52" t="s">
        <v>5027</v>
      </c>
      <c r="N36" s="52" t="s">
        <v>84</v>
      </c>
      <c r="O36" s="47">
        <v>41693</v>
      </c>
      <c r="P36" s="47">
        <v>41704</v>
      </c>
      <c r="Q36" s="52" t="s">
        <v>106</v>
      </c>
      <c r="R36" s="840" t="s">
        <v>582</v>
      </c>
      <c r="S36" s="843"/>
    </row>
    <row r="37" s="795" customFormat="1" ht="17.25" customHeight="1" spans="1:19">
      <c r="A37" s="48">
        <v>35</v>
      </c>
      <c r="B37" s="821" t="s">
        <v>5107</v>
      </c>
      <c r="C37" s="821" t="s">
        <v>5108</v>
      </c>
      <c r="D37" s="52" t="s">
        <v>577</v>
      </c>
      <c r="E37" s="823">
        <v>409800</v>
      </c>
      <c r="F37" s="189" t="s">
        <v>9322</v>
      </c>
      <c r="G37" s="824">
        <v>41704</v>
      </c>
      <c r="H37" s="824">
        <v>41713</v>
      </c>
      <c r="I37" s="48"/>
      <c r="J37" s="208">
        <v>41722</v>
      </c>
      <c r="K37" s="825" t="s">
        <v>9302</v>
      </c>
      <c r="L37" s="48" t="s">
        <v>9323</v>
      </c>
      <c r="M37" s="48" t="s">
        <v>114</v>
      </c>
      <c r="N37" s="48" t="s">
        <v>59</v>
      </c>
      <c r="O37" s="44">
        <v>41706</v>
      </c>
      <c r="P37" s="44">
        <v>41706</v>
      </c>
      <c r="Q37" s="48" t="s">
        <v>1447</v>
      </c>
      <c r="R37" s="642" t="s">
        <v>582</v>
      </c>
      <c r="S37" s="844"/>
    </row>
    <row r="38" s="14" customFormat="1" ht="17.25" customHeight="1" spans="1:19">
      <c r="A38" s="48">
        <v>36</v>
      </c>
      <c r="B38" s="821" t="s">
        <v>5107</v>
      </c>
      <c r="C38" s="821" t="s">
        <v>5108</v>
      </c>
      <c r="D38" s="43" t="s">
        <v>9298</v>
      </c>
      <c r="E38" s="818">
        <v>409800</v>
      </c>
      <c r="F38" s="152" t="s">
        <v>9324</v>
      </c>
      <c r="G38" s="819">
        <v>41683</v>
      </c>
      <c r="H38" s="819">
        <v>41692</v>
      </c>
      <c r="I38" s="201"/>
      <c r="J38" s="208">
        <v>41722</v>
      </c>
      <c r="K38" s="824" t="s">
        <v>9279</v>
      </c>
      <c r="L38" s="52" t="s">
        <v>9325</v>
      </c>
      <c r="M38" s="52" t="s">
        <v>5035</v>
      </c>
      <c r="N38" s="52" t="s">
        <v>89</v>
      </c>
      <c r="O38" s="47">
        <v>41652</v>
      </c>
      <c r="P38" s="47">
        <v>41708</v>
      </c>
      <c r="Q38" s="52" t="s">
        <v>106</v>
      </c>
      <c r="R38" s="840" t="s">
        <v>582</v>
      </c>
      <c r="S38" s="843"/>
    </row>
    <row r="39" s="14" customFormat="1" ht="17.25" customHeight="1" spans="1:19">
      <c r="A39" s="48">
        <v>37</v>
      </c>
      <c r="B39" s="821" t="s">
        <v>9326</v>
      </c>
      <c r="C39" s="52" t="s">
        <v>9312</v>
      </c>
      <c r="D39" s="43" t="s">
        <v>9250</v>
      </c>
      <c r="E39" s="322">
        <v>468700</v>
      </c>
      <c r="F39" s="152" t="s">
        <v>9327</v>
      </c>
      <c r="G39" s="824">
        <v>41709</v>
      </c>
      <c r="H39" s="824">
        <v>41719</v>
      </c>
      <c r="I39" s="52"/>
      <c r="J39" s="208">
        <v>41724</v>
      </c>
      <c r="K39" s="825" t="s">
        <v>9328</v>
      </c>
      <c r="L39" s="52" t="s">
        <v>9329</v>
      </c>
      <c r="M39" s="52" t="s">
        <v>5021</v>
      </c>
      <c r="N39" s="52" t="s">
        <v>59</v>
      </c>
      <c r="O39" s="47">
        <v>41717</v>
      </c>
      <c r="P39" s="47">
        <v>41717</v>
      </c>
      <c r="Q39" s="52" t="s">
        <v>1447</v>
      </c>
      <c r="R39" s="642" t="s">
        <v>582</v>
      </c>
      <c r="S39" s="841"/>
    </row>
    <row r="40" s="14" customFormat="1" ht="17.25" customHeight="1" spans="1:19">
      <c r="A40" s="48">
        <v>38</v>
      </c>
      <c r="B40" s="821" t="s">
        <v>9326</v>
      </c>
      <c r="C40" s="52" t="s">
        <v>9312</v>
      </c>
      <c r="D40" s="43" t="s">
        <v>9250</v>
      </c>
      <c r="E40" s="322">
        <v>468700</v>
      </c>
      <c r="F40" s="152" t="s">
        <v>9330</v>
      </c>
      <c r="G40" s="824">
        <v>41709</v>
      </c>
      <c r="H40" s="824">
        <v>41719</v>
      </c>
      <c r="I40" s="52"/>
      <c r="J40" s="208">
        <v>41724</v>
      </c>
      <c r="K40" s="825" t="s">
        <v>9328</v>
      </c>
      <c r="L40" s="52" t="s">
        <v>9331</v>
      </c>
      <c r="M40" s="52" t="s">
        <v>5027</v>
      </c>
      <c r="N40" s="52" t="s">
        <v>84</v>
      </c>
      <c r="O40" s="47">
        <v>41706</v>
      </c>
      <c r="P40" s="47">
        <v>41723</v>
      </c>
      <c r="Q40" s="52" t="s">
        <v>106</v>
      </c>
      <c r="R40" s="642" t="s">
        <v>582</v>
      </c>
      <c r="S40" s="841"/>
    </row>
    <row r="41" s="13" customFormat="1" ht="17.25" customHeight="1" spans="1:19">
      <c r="A41" s="48">
        <v>39</v>
      </c>
      <c r="B41" s="821" t="s">
        <v>9284</v>
      </c>
      <c r="C41" s="52" t="s">
        <v>576</v>
      </c>
      <c r="D41" s="43" t="s">
        <v>9250</v>
      </c>
      <c r="E41" s="322">
        <v>506600</v>
      </c>
      <c r="F41" s="152" t="s">
        <v>9332</v>
      </c>
      <c r="G41" s="824">
        <v>41709</v>
      </c>
      <c r="H41" s="824">
        <v>41719</v>
      </c>
      <c r="I41" s="48"/>
      <c r="J41" s="208">
        <v>41724</v>
      </c>
      <c r="K41" s="825" t="s">
        <v>9328</v>
      </c>
      <c r="L41" s="48" t="s">
        <v>9333</v>
      </c>
      <c r="M41" s="48" t="s">
        <v>5054</v>
      </c>
      <c r="N41" s="48" t="s">
        <v>59</v>
      </c>
      <c r="O41" s="44">
        <v>41723</v>
      </c>
      <c r="P41" s="44">
        <v>41723</v>
      </c>
      <c r="Q41" s="48" t="s">
        <v>1447</v>
      </c>
      <c r="R41" s="839" t="s">
        <v>582</v>
      </c>
      <c r="S41" s="225"/>
    </row>
    <row r="42" s="14" customFormat="1" ht="17.25" customHeight="1" spans="1:19">
      <c r="A42" s="48">
        <v>40</v>
      </c>
      <c r="B42" s="821" t="s">
        <v>9326</v>
      </c>
      <c r="C42" s="52" t="s">
        <v>9312</v>
      </c>
      <c r="D42" s="48" t="s">
        <v>9285</v>
      </c>
      <c r="E42" s="35">
        <v>468700</v>
      </c>
      <c r="F42" s="151" t="s">
        <v>9334</v>
      </c>
      <c r="G42" s="825">
        <v>41704</v>
      </c>
      <c r="H42" s="825">
        <v>41715</v>
      </c>
      <c r="I42" s="52"/>
      <c r="J42" s="208">
        <v>41724</v>
      </c>
      <c r="K42" s="825" t="s">
        <v>9328</v>
      </c>
      <c r="L42" s="52" t="s">
        <v>9335</v>
      </c>
      <c r="M42" s="52" t="s">
        <v>114</v>
      </c>
      <c r="N42" s="52" t="s">
        <v>59</v>
      </c>
      <c r="O42" s="47">
        <v>41705</v>
      </c>
      <c r="P42" s="47">
        <v>41705</v>
      </c>
      <c r="Q42" s="52" t="s">
        <v>106</v>
      </c>
      <c r="R42" s="642" t="s">
        <v>582</v>
      </c>
      <c r="S42" s="841"/>
    </row>
    <row r="43" s="13" customFormat="1" ht="17.25" customHeight="1" spans="1:19">
      <c r="A43" s="48">
        <v>41</v>
      </c>
      <c r="B43" s="149" t="s">
        <v>9288</v>
      </c>
      <c r="C43" s="821" t="s">
        <v>9273</v>
      </c>
      <c r="D43" s="43" t="s">
        <v>9250</v>
      </c>
      <c r="E43" s="818">
        <v>429500</v>
      </c>
      <c r="F43" s="152" t="s">
        <v>9336</v>
      </c>
      <c r="G43" s="824">
        <v>41709</v>
      </c>
      <c r="H43" s="824">
        <v>41718</v>
      </c>
      <c r="I43" s="48"/>
      <c r="J43" s="208">
        <v>41724</v>
      </c>
      <c r="K43" s="825" t="s">
        <v>9328</v>
      </c>
      <c r="L43" s="48" t="s">
        <v>9337</v>
      </c>
      <c r="M43" s="48" t="s">
        <v>5057</v>
      </c>
      <c r="N43" s="48" t="s">
        <v>59</v>
      </c>
      <c r="O43" s="44">
        <v>41695</v>
      </c>
      <c r="P43" s="44">
        <v>41717</v>
      </c>
      <c r="Q43" s="48" t="s">
        <v>106</v>
      </c>
      <c r="R43" s="840" t="s">
        <v>582</v>
      </c>
      <c r="S43" s="225"/>
    </row>
    <row r="44" s="796" customFormat="1" ht="17.25" customHeight="1" spans="1:19">
      <c r="A44" s="48">
        <v>42</v>
      </c>
      <c r="B44" s="821" t="s">
        <v>5107</v>
      </c>
      <c r="C44" s="821" t="s">
        <v>5108</v>
      </c>
      <c r="D44" s="52" t="s">
        <v>577</v>
      </c>
      <c r="E44" s="823">
        <v>409800</v>
      </c>
      <c r="F44" s="189" t="s">
        <v>9338</v>
      </c>
      <c r="G44" s="824">
        <v>41709</v>
      </c>
      <c r="H44" s="824">
        <v>41718</v>
      </c>
      <c r="I44" s="48" t="s">
        <v>9339</v>
      </c>
      <c r="J44" s="208">
        <v>41724</v>
      </c>
      <c r="K44" s="824" t="s">
        <v>9328</v>
      </c>
      <c r="L44" s="52" t="s">
        <v>9340</v>
      </c>
      <c r="M44" s="52" t="s">
        <v>916</v>
      </c>
      <c r="N44" s="48" t="s">
        <v>89</v>
      </c>
      <c r="O44" s="47">
        <v>41723</v>
      </c>
      <c r="P44" s="47">
        <v>41723</v>
      </c>
      <c r="Q44" s="52" t="s">
        <v>106</v>
      </c>
      <c r="R44" s="642" t="s">
        <v>582</v>
      </c>
      <c r="S44" s="845"/>
    </row>
    <row r="45" s="796" customFormat="1" ht="17.25" customHeight="1" spans="1:19">
      <c r="A45" s="48">
        <v>43</v>
      </c>
      <c r="B45" s="821" t="s">
        <v>5107</v>
      </c>
      <c r="C45" s="821" t="s">
        <v>5108</v>
      </c>
      <c r="D45" s="52" t="s">
        <v>577</v>
      </c>
      <c r="E45" s="823">
        <v>409800</v>
      </c>
      <c r="F45" s="189" t="s">
        <v>9341</v>
      </c>
      <c r="G45" s="824">
        <v>41709</v>
      </c>
      <c r="H45" s="824">
        <v>41718</v>
      </c>
      <c r="I45" s="48" t="s">
        <v>9339</v>
      </c>
      <c r="J45" s="208">
        <v>41724</v>
      </c>
      <c r="K45" s="824" t="s">
        <v>9328</v>
      </c>
      <c r="L45" s="48" t="s">
        <v>9342</v>
      </c>
      <c r="M45" s="48" t="s">
        <v>5009</v>
      </c>
      <c r="N45" s="48" t="s">
        <v>89</v>
      </c>
      <c r="O45" s="44">
        <v>41707</v>
      </c>
      <c r="P45" s="44">
        <v>41707</v>
      </c>
      <c r="Q45" s="48" t="s">
        <v>1447</v>
      </c>
      <c r="R45" s="642" t="s">
        <v>582</v>
      </c>
      <c r="S45" s="845"/>
    </row>
    <row r="46" s="795" customFormat="1" ht="17.25" customHeight="1" spans="1:19">
      <c r="A46" s="48">
        <v>44</v>
      </c>
      <c r="B46" s="149" t="s">
        <v>5107</v>
      </c>
      <c r="C46" s="821" t="s">
        <v>5108</v>
      </c>
      <c r="D46" s="229" t="s">
        <v>9343</v>
      </c>
      <c r="E46" s="827">
        <v>409800</v>
      </c>
      <c r="F46" s="828" t="s">
        <v>9344</v>
      </c>
      <c r="G46" s="829">
        <v>41707</v>
      </c>
      <c r="H46" s="829">
        <v>41716</v>
      </c>
      <c r="I46" s="207" t="s">
        <v>9339</v>
      </c>
      <c r="J46" s="208">
        <v>41724</v>
      </c>
      <c r="K46" s="825" t="s">
        <v>9302</v>
      </c>
      <c r="L46" s="48" t="s">
        <v>9345</v>
      </c>
      <c r="M46" s="48" t="s">
        <v>916</v>
      </c>
      <c r="N46" s="48" t="s">
        <v>89</v>
      </c>
      <c r="O46" s="44">
        <v>41725</v>
      </c>
      <c r="P46" s="44">
        <v>41725</v>
      </c>
      <c r="Q46" s="48" t="s">
        <v>1447</v>
      </c>
      <c r="R46" s="642" t="s">
        <v>582</v>
      </c>
      <c r="S46" s="844"/>
    </row>
    <row r="47" s="14" customFormat="1" ht="17.25" customHeight="1" spans="1:19">
      <c r="A47" s="48">
        <v>45</v>
      </c>
      <c r="B47" s="821" t="s">
        <v>5107</v>
      </c>
      <c r="C47" s="821" t="s">
        <v>5108</v>
      </c>
      <c r="D47" s="43" t="s">
        <v>9263</v>
      </c>
      <c r="E47" s="818">
        <v>409800</v>
      </c>
      <c r="F47" s="152" t="s">
        <v>9346</v>
      </c>
      <c r="G47" s="824">
        <v>41714</v>
      </c>
      <c r="H47" s="824">
        <v>41726</v>
      </c>
      <c r="I47" s="284"/>
      <c r="J47" s="208">
        <v>41724</v>
      </c>
      <c r="K47" s="824" t="s">
        <v>9328</v>
      </c>
      <c r="L47" s="52" t="s">
        <v>9347</v>
      </c>
      <c r="M47" s="52" t="s">
        <v>5009</v>
      </c>
      <c r="N47" s="52" t="s">
        <v>89</v>
      </c>
      <c r="O47" s="47">
        <v>41725</v>
      </c>
      <c r="P47" s="47">
        <v>41725</v>
      </c>
      <c r="Q47" s="52" t="s">
        <v>1447</v>
      </c>
      <c r="R47" s="642" t="s">
        <v>582</v>
      </c>
      <c r="S47" s="843"/>
    </row>
    <row r="48" s="796" customFormat="1" ht="17.25" customHeight="1" spans="1:19">
      <c r="A48" s="48">
        <v>46</v>
      </c>
      <c r="B48" s="821" t="s">
        <v>5107</v>
      </c>
      <c r="C48" s="821" t="s">
        <v>5108</v>
      </c>
      <c r="D48" s="43" t="s">
        <v>577</v>
      </c>
      <c r="E48" s="823">
        <v>409800</v>
      </c>
      <c r="F48" s="152" t="s">
        <v>9348</v>
      </c>
      <c r="G48" s="824">
        <v>41724</v>
      </c>
      <c r="H48" s="824">
        <v>41734</v>
      </c>
      <c r="I48" s="48"/>
      <c r="J48" s="208">
        <v>41725</v>
      </c>
      <c r="K48" s="825" t="s">
        <v>9328</v>
      </c>
      <c r="L48" s="52" t="s">
        <v>9349</v>
      </c>
      <c r="M48" s="52" t="s">
        <v>5016</v>
      </c>
      <c r="N48" s="48" t="s">
        <v>89</v>
      </c>
      <c r="O48" s="47">
        <v>41730</v>
      </c>
      <c r="P48" s="47">
        <v>41730</v>
      </c>
      <c r="Q48" s="52" t="s">
        <v>106</v>
      </c>
      <c r="R48" s="642" t="s">
        <v>582</v>
      </c>
      <c r="S48" s="845"/>
    </row>
    <row r="49" s="13" customFormat="1" ht="17.25" customHeight="1" spans="1:19">
      <c r="A49" s="48">
        <v>47</v>
      </c>
      <c r="B49" s="149" t="s">
        <v>9288</v>
      </c>
      <c r="C49" s="821" t="s">
        <v>9273</v>
      </c>
      <c r="D49" s="43" t="s">
        <v>9250</v>
      </c>
      <c r="E49" s="818">
        <v>429500</v>
      </c>
      <c r="F49" s="152" t="s">
        <v>9350</v>
      </c>
      <c r="G49" s="824">
        <v>41709</v>
      </c>
      <c r="H49" s="824">
        <v>41718</v>
      </c>
      <c r="I49" s="48" t="s">
        <v>9351</v>
      </c>
      <c r="J49" s="208">
        <v>41754</v>
      </c>
      <c r="K49" s="825" t="s">
        <v>9328</v>
      </c>
      <c r="L49" s="48" t="s">
        <v>9352</v>
      </c>
      <c r="M49" s="48" t="s">
        <v>5057</v>
      </c>
      <c r="N49" s="48" t="s">
        <v>59</v>
      </c>
      <c r="O49" s="44">
        <v>41730</v>
      </c>
      <c r="P49" s="44">
        <v>41730</v>
      </c>
      <c r="Q49" s="48" t="s">
        <v>1447</v>
      </c>
      <c r="R49" s="840" t="s">
        <v>582</v>
      </c>
      <c r="S49" s="225"/>
    </row>
    <row r="50" s="14" customFormat="1" ht="17.25" customHeight="1" spans="1:19">
      <c r="A50" s="48">
        <v>48</v>
      </c>
      <c r="B50" s="821" t="s">
        <v>5107</v>
      </c>
      <c r="C50" s="821" t="s">
        <v>5108</v>
      </c>
      <c r="D50" s="43" t="s">
        <v>9298</v>
      </c>
      <c r="E50" s="818">
        <f>409800+2000</f>
        <v>411800</v>
      </c>
      <c r="F50" s="152" t="s">
        <v>9353</v>
      </c>
      <c r="G50" s="824">
        <v>41724</v>
      </c>
      <c r="H50" s="824">
        <v>41733</v>
      </c>
      <c r="I50" s="176" t="s">
        <v>5137</v>
      </c>
      <c r="J50" s="208">
        <v>41754</v>
      </c>
      <c r="K50" s="824" t="s">
        <v>9328</v>
      </c>
      <c r="L50" s="52" t="s">
        <v>9354</v>
      </c>
      <c r="M50" s="52" t="s">
        <v>5054</v>
      </c>
      <c r="N50" s="52" t="s">
        <v>59</v>
      </c>
      <c r="O50" s="47">
        <v>41742</v>
      </c>
      <c r="P50" s="47">
        <v>41742</v>
      </c>
      <c r="Q50" s="52" t="s">
        <v>106</v>
      </c>
      <c r="R50" s="642" t="s">
        <v>582</v>
      </c>
      <c r="S50" s="843"/>
    </row>
    <row r="51" s="13" customFormat="1" ht="17.25" customHeight="1" spans="1:19">
      <c r="A51" s="48">
        <v>49</v>
      </c>
      <c r="B51" s="149" t="s">
        <v>9288</v>
      </c>
      <c r="C51" s="821" t="s">
        <v>9273</v>
      </c>
      <c r="D51" s="43" t="s">
        <v>9250</v>
      </c>
      <c r="E51" s="818">
        <v>429500</v>
      </c>
      <c r="F51" s="152" t="s">
        <v>9355</v>
      </c>
      <c r="G51" s="824">
        <v>41716</v>
      </c>
      <c r="H51" s="824">
        <v>41732</v>
      </c>
      <c r="I51" s="176"/>
      <c r="J51" s="208">
        <v>41754</v>
      </c>
      <c r="K51" s="825" t="s">
        <v>9328</v>
      </c>
      <c r="L51" s="48" t="s">
        <v>9356</v>
      </c>
      <c r="M51" s="48" t="s">
        <v>5009</v>
      </c>
      <c r="N51" s="48" t="s">
        <v>89</v>
      </c>
      <c r="O51" s="44">
        <v>41732</v>
      </c>
      <c r="P51" s="44">
        <v>41732</v>
      </c>
      <c r="Q51" s="48" t="s">
        <v>106</v>
      </c>
      <c r="R51" s="840" t="s">
        <v>582</v>
      </c>
      <c r="S51" s="225"/>
    </row>
    <row r="52" s="14" customFormat="1" ht="17.25" customHeight="1" spans="1:19">
      <c r="A52" s="48">
        <v>50</v>
      </c>
      <c r="B52" s="821" t="s">
        <v>5107</v>
      </c>
      <c r="C52" s="52" t="s">
        <v>5108</v>
      </c>
      <c r="D52" s="43" t="s">
        <v>9263</v>
      </c>
      <c r="E52" s="818">
        <v>409800</v>
      </c>
      <c r="F52" s="247" t="s">
        <v>9357</v>
      </c>
      <c r="G52" s="819">
        <v>41704</v>
      </c>
      <c r="H52" s="819">
        <v>41713</v>
      </c>
      <c r="I52" s="52"/>
      <c r="J52" s="208">
        <v>41722</v>
      </c>
      <c r="K52" s="824" t="s">
        <v>9328</v>
      </c>
      <c r="L52" s="43" t="s">
        <v>9358</v>
      </c>
      <c r="M52" s="52" t="s">
        <v>5170</v>
      </c>
      <c r="N52" s="52" t="s">
        <v>84</v>
      </c>
      <c r="O52" s="47">
        <v>41676</v>
      </c>
      <c r="P52" s="47">
        <v>41705</v>
      </c>
      <c r="Q52" s="52" t="s">
        <v>1447</v>
      </c>
      <c r="R52" s="840" t="s">
        <v>582</v>
      </c>
      <c r="S52" s="843"/>
    </row>
    <row r="53" s="14" customFormat="1" ht="17.25" customHeight="1" spans="1:19">
      <c r="A53" s="48">
        <v>51</v>
      </c>
      <c r="B53" s="821" t="s">
        <v>5107</v>
      </c>
      <c r="C53" s="821" t="s">
        <v>5108</v>
      </c>
      <c r="D53" s="43" t="s">
        <v>9263</v>
      </c>
      <c r="E53" s="818">
        <v>409800</v>
      </c>
      <c r="F53" s="152" t="s">
        <v>9359</v>
      </c>
      <c r="G53" s="819">
        <v>41704</v>
      </c>
      <c r="H53" s="819">
        <v>41713</v>
      </c>
      <c r="I53" s="201"/>
      <c r="J53" s="208">
        <v>41722</v>
      </c>
      <c r="K53" s="824" t="s">
        <v>9328</v>
      </c>
      <c r="L53" s="52" t="s">
        <v>9360</v>
      </c>
      <c r="M53" s="52" t="s">
        <v>5170</v>
      </c>
      <c r="N53" s="52" t="s">
        <v>84</v>
      </c>
      <c r="O53" s="47">
        <v>41692</v>
      </c>
      <c r="P53" s="47">
        <v>41705</v>
      </c>
      <c r="Q53" s="52" t="s">
        <v>106</v>
      </c>
      <c r="R53" s="840" t="s">
        <v>582</v>
      </c>
      <c r="S53" s="843"/>
    </row>
    <row r="54" s="13" customFormat="1" ht="17.25" customHeight="1" spans="1:19">
      <c r="A54" s="48">
        <v>52</v>
      </c>
      <c r="B54" s="149" t="s">
        <v>9288</v>
      </c>
      <c r="C54" s="821" t="s">
        <v>9273</v>
      </c>
      <c r="D54" s="55" t="s">
        <v>9250</v>
      </c>
      <c r="E54" s="826">
        <v>429500</v>
      </c>
      <c r="F54" s="151" t="s">
        <v>9361</v>
      </c>
      <c r="G54" s="820">
        <v>41704</v>
      </c>
      <c r="H54" s="820">
        <v>41715</v>
      </c>
      <c r="I54" s="48"/>
      <c r="J54" s="208">
        <v>41722</v>
      </c>
      <c r="K54" s="825" t="s">
        <v>9328</v>
      </c>
      <c r="L54" s="48" t="s">
        <v>9362</v>
      </c>
      <c r="M54" s="48" t="s">
        <v>5068</v>
      </c>
      <c r="N54" s="48" t="s">
        <v>84</v>
      </c>
      <c r="O54" s="44">
        <v>41694</v>
      </c>
      <c r="P54" s="44">
        <v>41705</v>
      </c>
      <c r="Q54" s="48" t="s">
        <v>106</v>
      </c>
      <c r="R54" s="840" t="s">
        <v>582</v>
      </c>
      <c r="S54" s="225" t="s">
        <v>372</v>
      </c>
    </row>
    <row r="55" s="795" customFormat="1" ht="17.25" customHeight="1" spans="1:19">
      <c r="A55" s="48">
        <v>53</v>
      </c>
      <c r="B55" s="821" t="s">
        <v>5107</v>
      </c>
      <c r="C55" s="821" t="s">
        <v>5108</v>
      </c>
      <c r="D55" s="52" t="s">
        <v>577</v>
      </c>
      <c r="E55" s="823">
        <v>409800</v>
      </c>
      <c r="F55" s="189" t="s">
        <v>9363</v>
      </c>
      <c r="G55" s="824">
        <v>41698</v>
      </c>
      <c r="H55" s="824">
        <v>41710</v>
      </c>
      <c r="I55" s="48"/>
      <c r="J55" s="208">
        <v>41724</v>
      </c>
      <c r="K55" s="825" t="s">
        <v>9302</v>
      </c>
      <c r="L55" s="48" t="s">
        <v>9364</v>
      </c>
      <c r="M55" s="48" t="s">
        <v>5016</v>
      </c>
      <c r="N55" s="48" t="s">
        <v>89</v>
      </c>
      <c r="O55" s="44">
        <v>41706</v>
      </c>
      <c r="P55" s="44">
        <v>41706</v>
      </c>
      <c r="Q55" s="48" t="s">
        <v>1447</v>
      </c>
      <c r="R55" s="642" t="s">
        <v>582</v>
      </c>
      <c r="S55" s="844"/>
    </row>
    <row r="56" s="14" customFormat="1" ht="19.5" customHeight="1" spans="1:19">
      <c r="A56" s="48">
        <v>54</v>
      </c>
      <c r="B56" s="821" t="s">
        <v>9326</v>
      </c>
      <c r="C56" s="52" t="s">
        <v>9312</v>
      </c>
      <c r="D56" s="48" t="s">
        <v>9285</v>
      </c>
      <c r="E56" s="35">
        <v>468700</v>
      </c>
      <c r="F56" s="151" t="s">
        <v>9365</v>
      </c>
      <c r="G56" s="825">
        <v>41704</v>
      </c>
      <c r="H56" s="825">
        <v>41715</v>
      </c>
      <c r="I56" s="52"/>
      <c r="J56" s="208">
        <v>41724</v>
      </c>
      <c r="K56" s="825" t="s">
        <v>9328</v>
      </c>
      <c r="L56" s="52" t="s">
        <v>9366</v>
      </c>
      <c r="M56" s="52" t="s">
        <v>5021</v>
      </c>
      <c r="N56" s="52" t="s">
        <v>59</v>
      </c>
      <c r="O56" s="47">
        <v>41717</v>
      </c>
      <c r="P56" s="47">
        <v>41717</v>
      </c>
      <c r="Q56" s="52" t="s">
        <v>1447</v>
      </c>
      <c r="R56" s="642" t="s">
        <v>582</v>
      </c>
      <c r="S56" s="841"/>
    </row>
    <row r="57" s="14" customFormat="1" ht="17.25" customHeight="1" spans="1:19">
      <c r="A57" s="48">
        <v>55</v>
      </c>
      <c r="B57" s="821" t="s">
        <v>5107</v>
      </c>
      <c r="C57" s="52" t="s">
        <v>5108</v>
      </c>
      <c r="D57" s="48" t="s">
        <v>9298</v>
      </c>
      <c r="E57" s="35">
        <v>409800</v>
      </c>
      <c r="F57" s="151" t="s">
        <v>9367</v>
      </c>
      <c r="G57" s="825">
        <v>41709</v>
      </c>
      <c r="H57" s="825">
        <v>41718</v>
      </c>
      <c r="I57" s="52"/>
      <c r="J57" s="208">
        <v>41724</v>
      </c>
      <c r="K57" s="825" t="s">
        <v>9328</v>
      </c>
      <c r="L57" s="52" t="s">
        <v>9368</v>
      </c>
      <c r="M57" s="52" t="s">
        <v>5009</v>
      </c>
      <c r="N57" s="52" t="s">
        <v>89</v>
      </c>
      <c r="O57" s="47">
        <v>41707</v>
      </c>
      <c r="P57" s="47">
        <v>41710</v>
      </c>
      <c r="Q57" s="52" t="s">
        <v>106</v>
      </c>
      <c r="R57" s="642" t="s">
        <v>582</v>
      </c>
      <c r="S57" s="841"/>
    </row>
    <row r="58" s="13" customFormat="1" ht="17.25" customHeight="1" spans="1:19">
      <c r="A58" s="48">
        <v>56</v>
      </c>
      <c r="B58" s="149" t="s">
        <v>9288</v>
      </c>
      <c r="C58" s="821" t="s">
        <v>9273</v>
      </c>
      <c r="D58" s="43" t="s">
        <v>9250</v>
      </c>
      <c r="E58" s="818">
        <v>429500</v>
      </c>
      <c r="F58" s="152" t="s">
        <v>9369</v>
      </c>
      <c r="G58" s="824">
        <v>41709</v>
      </c>
      <c r="H58" s="824">
        <v>41718</v>
      </c>
      <c r="I58" s="52"/>
      <c r="J58" s="208">
        <v>41724</v>
      </c>
      <c r="K58" s="825" t="s">
        <v>9328</v>
      </c>
      <c r="L58" s="48" t="s">
        <v>9370</v>
      </c>
      <c r="M58" s="48" t="s">
        <v>5068</v>
      </c>
      <c r="N58" s="48" t="s">
        <v>84</v>
      </c>
      <c r="O58" s="44">
        <v>41717</v>
      </c>
      <c r="P58" s="44">
        <v>41717</v>
      </c>
      <c r="Q58" s="48" t="s">
        <v>1447</v>
      </c>
      <c r="R58" s="840" t="s">
        <v>582</v>
      </c>
      <c r="S58" s="225"/>
    </row>
    <row r="59" s="13" customFormat="1" ht="17.25" customHeight="1" spans="1:19">
      <c r="A59" s="48">
        <v>57</v>
      </c>
      <c r="B59" s="149" t="s">
        <v>9371</v>
      </c>
      <c r="C59" s="52" t="s">
        <v>5534</v>
      </c>
      <c r="D59" s="55" t="s">
        <v>9285</v>
      </c>
      <c r="E59" s="35">
        <v>446600</v>
      </c>
      <c r="F59" s="151" t="s">
        <v>9372</v>
      </c>
      <c r="G59" s="820">
        <v>41704</v>
      </c>
      <c r="H59" s="820">
        <v>41715</v>
      </c>
      <c r="I59" s="48"/>
      <c r="J59" s="208">
        <v>41724</v>
      </c>
      <c r="K59" s="825" t="s">
        <v>9328</v>
      </c>
      <c r="L59" s="194" t="s">
        <v>9373</v>
      </c>
      <c r="M59" s="48" t="s">
        <v>912</v>
      </c>
      <c r="N59" s="48" t="s">
        <v>84</v>
      </c>
      <c r="O59" s="44">
        <v>41706</v>
      </c>
      <c r="P59" s="44">
        <v>41706</v>
      </c>
      <c r="Q59" s="48" t="s">
        <v>106</v>
      </c>
      <c r="R59" s="840" t="s">
        <v>582</v>
      </c>
      <c r="S59" s="225"/>
    </row>
    <row r="60" s="14" customFormat="1" ht="17.25" customHeight="1" spans="1:19">
      <c r="A60" s="48">
        <v>58</v>
      </c>
      <c r="B60" s="821" t="s">
        <v>9326</v>
      </c>
      <c r="C60" s="52" t="s">
        <v>9312</v>
      </c>
      <c r="D60" s="43" t="s">
        <v>9250</v>
      </c>
      <c r="E60" s="322">
        <v>468700</v>
      </c>
      <c r="F60" s="152" t="s">
        <v>9374</v>
      </c>
      <c r="G60" s="824">
        <v>41709</v>
      </c>
      <c r="H60" s="824">
        <v>41719</v>
      </c>
      <c r="I60" s="52"/>
      <c r="J60" s="208">
        <v>41724</v>
      </c>
      <c r="K60" s="825" t="s">
        <v>9328</v>
      </c>
      <c r="L60" s="52" t="s">
        <v>9375</v>
      </c>
      <c r="M60" s="52" t="s">
        <v>912</v>
      </c>
      <c r="N60" s="52" t="s">
        <v>84</v>
      </c>
      <c r="O60" s="47">
        <v>41710</v>
      </c>
      <c r="P60" s="47">
        <v>41710</v>
      </c>
      <c r="Q60" s="52" t="s">
        <v>106</v>
      </c>
      <c r="R60" s="642" t="s">
        <v>582</v>
      </c>
      <c r="S60" s="841"/>
    </row>
    <row r="61" s="13" customFormat="1" ht="18" customHeight="1" spans="1:19">
      <c r="A61" s="48">
        <v>59</v>
      </c>
      <c r="B61" s="149" t="s">
        <v>9214</v>
      </c>
      <c r="C61" s="52" t="s">
        <v>9215</v>
      </c>
      <c r="D61" s="52" t="s">
        <v>9263</v>
      </c>
      <c r="E61" s="823">
        <v>475900</v>
      </c>
      <c r="F61" s="243" t="s">
        <v>9376</v>
      </c>
      <c r="G61" s="824">
        <v>41655</v>
      </c>
      <c r="H61" s="824">
        <v>41665</v>
      </c>
      <c r="I61" s="48" t="s">
        <v>9339</v>
      </c>
      <c r="J61" s="208">
        <v>41724</v>
      </c>
      <c r="K61" s="825" t="s">
        <v>9377</v>
      </c>
      <c r="L61" s="52" t="s">
        <v>9378</v>
      </c>
      <c r="M61" s="52" t="s">
        <v>5044</v>
      </c>
      <c r="N61" s="52" t="s">
        <v>84</v>
      </c>
      <c r="O61" s="47">
        <v>41697</v>
      </c>
      <c r="P61" s="47">
        <v>41705</v>
      </c>
      <c r="Q61" s="52" t="s">
        <v>106</v>
      </c>
      <c r="R61" s="840" t="s">
        <v>582</v>
      </c>
      <c r="S61" s="225"/>
    </row>
    <row r="62" s="13" customFormat="1" ht="17.25" customHeight="1" spans="1:19">
      <c r="A62" s="48">
        <v>60</v>
      </c>
      <c r="B62" s="149" t="s">
        <v>9371</v>
      </c>
      <c r="C62" s="52" t="s">
        <v>9379</v>
      </c>
      <c r="D62" s="43" t="s">
        <v>9260</v>
      </c>
      <c r="E62" s="322">
        <v>446600</v>
      </c>
      <c r="F62" s="152" t="s">
        <v>9380</v>
      </c>
      <c r="G62" s="824">
        <v>41714</v>
      </c>
      <c r="H62" s="824">
        <v>41726</v>
      </c>
      <c r="I62" s="48"/>
      <c r="J62" s="208">
        <v>41724</v>
      </c>
      <c r="K62" s="825" t="s">
        <v>9328</v>
      </c>
      <c r="L62" s="166" t="s">
        <v>9381</v>
      </c>
      <c r="M62" s="166" t="s">
        <v>9382</v>
      </c>
      <c r="N62" s="166" t="s">
        <v>744</v>
      </c>
      <c r="O62" s="167">
        <v>41719</v>
      </c>
      <c r="P62" s="167">
        <v>41722</v>
      </c>
      <c r="Q62" s="166" t="s">
        <v>1447</v>
      </c>
      <c r="R62" s="201" t="s">
        <v>582</v>
      </c>
      <c r="S62" s="48" t="s">
        <v>2054</v>
      </c>
    </row>
    <row r="63" s="14" customFormat="1" ht="17.25" customHeight="1" spans="1:19">
      <c r="A63" s="48">
        <v>61</v>
      </c>
      <c r="B63" s="821" t="s">
        <v>9326</v>
      </c>
      <c r="C63" s="52" t="s">
        <v>9312</v>
      </c>
      <c r="D63" s="52" t="s">
        <v>9383</v>
      </c>
      <c r="E63" s="823">
        <f>472600+10000</f>
        <v>482600</v>
      </c>
      <c r="F63" s="243" t="s">
        <v>9384</v>
      </c>
      <c r="G63" s="824">
        <v>41665</v>
      </c>
      <c r="H63" s="824">
        <v>41683</v>
      </c>
      <c r="I63" s="652" t="s">
        <v>9385</v>
      </c>
      <c r="J63" s="208">
        <v>41725</v>
      </c>
      <c r="K63" s="824" t="s">
        <v>9328</v>
      </c>
      <c r="L63" s="52" t="s">
        <v>9386</v>
      </c>
      <c r="M63" s="52" t="s">
        <v>5044</v>
      </c>
      <c r="N63" s="52" t="s">
        <v>84</v>
      </c>
      <c r="O63" s="47">
        <v>41725</v>
      </c>
      <c r="P63" s="47">
        <v>41725</v>
      </c>
      <c r="Q63" s="52" t="s">
        <v>1447</v>
      </c>
      <c r="R63" s="642" t="s">
        <v>582</v>
      </c>
      <c r="S63" s="841"/>
    </row>
    <row r="64" s="14" customFormat="1" ht="17.25" customHeight="1" spans="1:19">
      <c r="A64" s="48">
        <v>62</v>
      </c>
      <c r="B64" s="821" t="s">
        <v>9326</v>
      </c>
      <c r="C64" s="52" t="s">
        <v>9312</v>
      </c>
      <c r="D64" s="48" t="s">
        <v>9263</v>
      </c>
      <c r="E64" s="35">
        <v>468700</v>
      </c>
      <c r="F64" s="151" t="s">
        <v>9387</v>
      </c>
      <c r="G64" s="825">
        <v>41704</v>
      </c>
      <c r="H64" s="825">
        <v>41715</v>
      </c>
      <c r="I64" s="52"/>
      <c r="J64" s="208">
        <v>41724</v>
      </c>
      <c r="K64" s="825" t="s">
        <v>9328</v>
      </c>
      <c r="L64" s="52" t="s">
        <v>9388</v>
      </c>
      <c r="M64" s="52" t="s">
        <v>5044</v>
      </c>
      <c r="N64" s="52" t="s">
        <v>84</v>
      </c>
      <c r="O64" s="47">
        <v>41695</v>
      </c>
      <c r="P64" s="47">
        <v>41717</v>
      </c>
      <c r="Q64" s="52" t="s">
        <v>1447</v>
      </c>
      <c r="R64" s="642" t="s">
        <v>582</v>
      </c>
      <c r="S64" s="841"/>
    </row>
    <row r="65" s="14" customFormat="1" ht="17.25" customHeight="1" spans="1:19">
      <c r="A65" s="48">
        <v>63</v>
      </c>
      <c r="B65" s="821" t="s">
        <v>5107</v>
      </c>
      <c r="C65" s="821" t="s">
        <v>5108</v>
      </c>
      <c r="D65" s="43" t="s">
        <v>9263</v>
      </c>
      <c r="E65" s="818">
        <v>409800</v>
      </c>
      <c r="F65" s="152" t="s">
        <v>9389</v>
      </c>
      <c r="G65" s="824">
        <v>41714</v>
      </c>
      <c r="H65" s="824">
        <v>41726</v>
      </c>
      <c r="I65" s="284"/>
      <c r="J65" s="208">
        <v>41724</v>
      </c>
      <c r="K65" s="824" t="s">
        <v>9328</v>
      </c>
      <c r="L65" s="48" t="s">
        <v>9390</v>
      </c>
      <c r="M65" s="48" t="s">
        <v>912</v>
      </c>
      <c r="N65" s="48" t="s">
        <v>84</v>
      </c>
      <c r="O65" s="44">
        <v>41727</v>
      </c>
      <c r="P65" s="44">
        <v>41727</v>
      </c>
      <c r="Q65" s="48" t="s">
        <v>1447</v>
      </c>
      <c r="R65" s="642" t="s">
        <v>582</v>
      </c>
      <c r="S65" s="843"/>
    </row>
    <row r="66" s="13" customFormat="1" ht="17.25" customHeight="1" spans="1:19">
      <c r="A66" s="48">
        <v>64</v>
      </c>
      <c r="B66" s="149" t="s">
        <v>9371</v>
      </c>
      <c r="C66" s="52" t="s">
        <v>9379</v>
      </c>
      <c r="D66" s="43" t="s">
        <v>9250</v>
      </c>
      <c r="E66" s="322">
        <v>446600</v>
      </c>
      <c r="F66" s="152" t="s">
        <v>9391</v>
      </c>
      <c r="G66" s="824">
        <v>41709</v>
      </c>
      <c r="H66" s="824">
        <v>41719</v>
      </c>
      <c r="I66" s="48"/>
      <c r="J66" s="208">
        <v>41754</v>
      </c>
      <c r="K66" s="825" t="s">
        <v>9328</v>
      </c>
      <c r="L66" s="52" t="s">
        <v>9392</v>
      </c>
      <c r="M66" s="52" t="s">
        <v>5035</v>
      </c>
      <c r="N66" s="52" t="s">
        <v>89</v>
      </c>
      <c r="O66" s="47">
        <v>41721</v>
      </c>
      <c r="P66" s="47">
        <v>41727</v>
      </c>
      <c r="Q66" s="52" t="s">
        <v>106</v>
      </c>
      <c r="R66" s="840" t="s">
        <v>582</v>
      </c>
      <c r="S66" s="225"/>
    </row>
    <row r="67" s="795" customFormat="1" ht="17.25" customHeight="1" spans="1:19">
      <c r="A67" s="48">
        <v>65</v>
      </c>
      <c r="B67" s="821" t="s">
        <v>5107</v>
      </c>
      <c r="C67" s="821" t="s">
        <v>5108</v>
      </c>
      <c r="D67" s="48" t="s">
        <v>9393</v>
      </c>
      <c r="E67" s="846">
        <v>409800</v>
      </c>
      <c r="F67" s="715" t="s">
        <v>9394</v>
      </c>
      <c r="G67" s="825">
        <v>41726</v>
      </c>
      <c r="H67" s="825">
        <v>41734</v>
      </c>
      <c r="I67" s="863"/>
      <c r="J67" s="208">
        <v>41754</v>
      </c>
      <c r="K67" s="825" t="s">
        <v>9328</v>
      </c>
      <c r="L67" s="48" t="s">
        <v>9395</v>
      </c>
      <c r="M67" s="48" t="s">
        <v>5044</v>
      </c>
      <c r="N67" s="48" t="s">
        <v>84</v>
      </c>
      <c r="O67" s="44">
        <v>41685</v>
      </c>
      <c r="P67" s="44">
        <v>41726</v>
      </c>
      <c r="Q67" s="48" t="s">
        <v>106</v>
      </c>
      <c r="R67" s="219" t="s">
        <v>582</v>
      </c>
      <c r="S67" s="844"/>
    </row>
    <row r="68" s="795" customFormat="1" ht="17.25" customHeight="1" spans="1:19">
      <c r="A68" s="48">
        <v>66</v>
      </c>
      <c r="B68" s="821" t="s">
        <v>5107</v>
      </c>
      <c r="C68" s="821" t="s">
        <v>5108</v>
      </c>
      <c r="D68" s="48" t="s">
        <v>584</v>
      </c>
      <c r="E68" s="846">
        <v>409800</v>
      </c>
      <c r="F68" s="151" t="s">
        <v>9396</v>
      </c>
      <c r="G68" s="825">
        <v>41726</v>
      </c>
      <c r="H68" s="825">
        <v>41739</v>
      </c>
      <c r="I68" s="863"/>
      <c r="J68" s="208">
        <v>41754</v>
      </c>
      <c r="K68" s="825" t="s">
        <v>9328</v>
      </c>
      <c r="L68" s="166" t="s">
        <v>9397</v>
      </c>
      <c r="M68" s="166" t="s">
        <v>9249</v>
      </c>
      <c r="N68" s="166" t="s">
        <v>744</v>
      </c>
      <c r="O68" s="167">
        <v>41734</v>
      </c>
      <c r="P68" s="167">
        <v>41734</v>
      </c>
      <c r="Q68" s="166" t="s">
        <v>106</v>
      </c>
      <c r="R68" s="196" t="s">
        <v>582</v>
      </c>
      <c r="S68" s="844"/>
    </row>
    <row r="69" s="15" customFormat="1" ht="17.25" customHeight="1" spans="1:19">
      <c r="A69" s="48">
        <v>67</v>
      </c>
      <c r="B69" s="847" t="s">
        <v>9284</v>
      </c>
      <c r="C69" s="218" t="s">
        <v>576</v>
      </c>
      <c r="D69" s="848" t="s">
        <v>9250</v>
      </c>
      <c r="E69" s="849">
        <v>506600</v>
      </c>
      <c r="F69" s="850" t="s">
        <v>9398</v>
      </c>
      <c r="G69" s="851">
        <v>41649</v>
      </c>
      <c r="H69" s="851">
        <v>41665</v>
      </c>
      <c r="I69" s="848" t="s">
        <v>9339</v>
      </c>
      <c r="J69" s="208">
        <v>41754</v>
      </c>
      <c r="K69" s="851" t="s">
        <v>9377</v>
      </c>
      <c r="L69" s="218" t="s">
        <v>9399</v>
      </c>
      <c r="M69" s="218" t="s">
        <v>5219</v>
      </c>
      <c r="N69" s="218" t="s">
        <v>59</v>
      </c>
      <c r="O69" s="268">
        <v>41742</v>
      </c>
      <c r="P69" s="268">
        <v>41742</v>
      </c>
      <c r="Q69" s="218" t="s">
        <v>106</v>
      </c>
      <c r="R69" s="868" t="s">
        <v>582</v>
      </c>
      <c r="S69" s="869"/>
    </row>
    <row r="70" s="796" customFormat="1" ht="17.25" customHeight="1" spans="1:19">
      <c r="A70" s="48">
        <v>68</v>
      </c>
      <c r="B70" s="821" t="s">
        <v>5107</v>
      </c>
      <c r="C70" s="821" t="s">
        <v>5108</v>
      </c>
      <c r="D70" s="43" t="s">
        <v>577</v>
      </c>
      <c r="E70" s="823">
        <f>409800+2000</f>
        <v>411800</v>
      </c>
      <c r="F70" s="152" t="s">
        <v>9400</v>
      </c>
      <c r="G70" s="824">
        <v>41724</v>
      </c>
      <c r="H70" s="824">
        <v>41733</v>
      </c>
      <c r="I70" s="176" t="s">
        <v>5137</v>
      </c>
      <c r="J70" s="208">
        <v>41725</v>
      </c>
      <c r="K70" s="825" t="s">
        <v>9328</v>
      </c>
      <c r="L70" s="48" t="s">
        <v>9401</v>
      </c>
      <c r="M70" s="48" t="s">
        <v>5009</v>
      </c>
      <c r="N70" s="48" t="s">
        <v>89</v>
      </c>
      <c r="O70" s="44">
        <v>41742</v>
      </c>
      <c r="P70" s="44">
        <v>41742</v>
      </c>
      <c r="Q70" s="48" t="s">
        <v>106</v>
      </c>
      <c r="R70" s="219" t="s">
        <v>582</v>
      </c>
      <c r="S70" s="845"/>
    </row>
    <row r="71" s="795" customFormat="1" ht="17.25" customHeight="1" spans="1:19">
      <c r="A71" s="48">
        <v>69</v>
      </c>
      <c r="B71" s="821" t="s">
        <v>5107</v>
      </c>
      <c r="C71" s="821" t="s">
        <v>5108</v>
      </c>
      <c r="D71" s="48" t="s">
        <v>9393</v>
      </c>
      <c r="E71" s="846">
        <v>409800</v>
      </c>
      <c r="F71" s="151" t="s">
        <v>9402</v>
      </c>
      <c r="G71" s="825">
        <v>41726</v>
      </c>
      <c r="H71" s="825">
        <v>41739</v>
      </c>
      <c r="I71" s="863"/>
      <c r="J71" s="208">
        <v>41754</v>
      </c>
      <c r="K71" s="825" t="s">
        <v>9328</v>
      </c>
      <c r="L71" s="48" t="s">
        <v>9403</v>
      </c>
      <c r="M71" s="48" t="s">
        <v>5054</v>
      </c>
      <c r="N71" s="48" t="s">
        <v>59</v>
      </c>
      <c r="O71" s="44">
        <v>41735</v>
      </c>
      <c r="P71" s="44">
        <v>41735</v>
      </c>
      <c r="Q71" s="48" t="s">
        <v>1447</v>
      </c>
      <c r="R71" s="219" t="s">
        <v>582</v>
      </c>
      <c r="S71" s="870" t="s">
        <v>2054</v>
      </c>
    </row>
    <row r="72" s="13" customFormat="1" ht="17.25" customHeight="1" spans="1:19">
      <c r="A72" s="48">
        <v>70</v>
      </c>
      <c r="B72" s="149" t="s">
        <v>9371</v>
      </c>
      <c r="C72" s="52" t="s">
        <v>9379</v>
      </c>
      <c r="D72" s="43" t="s">
        <v>9250</v>
      </c>
      <c r="E72" s="322">
        <v>446600</v>
      </c>
      <c r="F72" s="152" t="s">
        <v>9404</v>
      </c>
      <c r="G72" s="824">
        <v>41716</v>
      </c>
      <c r="H72" s="824">
        <v>41726</v>
      </c>
      <c r="I72" s="48"/>
      <c r="J72" s="208">
        <v>41754</v>
      </c>
      <c r="K72" s="825" t="s">
        <v>9328</v>
      </c>
      <c r="L72" s="52" t="s">
        <v>9405</v>
      </c>
      <c r="M72" s="52" t="s">
        <v>5016</v>
      </c>
      <c r="N72" s="52" t="s">
        <v>89</v>
      </c>
      <c r="O72" s="47">
        <v>41743</v>
      </c>
      <c r="P72" s="47">
        <v>41743</v>
      </c>
      <c r="Q72" s="52" t="s">
        <v>1447</v>
      </c>
      <c r="R72" s="840" t="s">
        <v>582</v>
      </c>
      <c r="S72" s="870" t="s">
        <v>2054</v>
      </c>
    </row>
    <row r="73" s="15" customFormat="1" ht="17.25" customHeight="1" spans="1:19">
      <c r="A73" s="48">
        <v>71</v>
      </c>
      <c r="B73" s="847" t="s">
        <v>9288</v>
      </c>
      <c r="C73" s="847" t="s">
        <v>9273</v>
      </c>
      <c r="D73" s="217" t="s">
        <v>9250</v>
      </c>
      <c r="E73" s="852">
        <v>429500</v>
      </c>
      <c r="F73" s="265" t="s">
        <v>9406</v>
      </c>
      <c r="G73" s="853">
        <v>41738</v>
      </c>
      <c r="H73" s="853">
        <v>41745</v>
      </c>
      <c r="I73" s="864"/>
      <c r="J73" s="208">
        <v>41754</v>
      </c>
      <c r="K73" s="853" t="s">
        <v>9328</v>
      </c>
      <c r="L73" s="218" t="s">
        <v>9407</v>
      </c>
      <c r="M73" s="218" t="s">
        <v>5009</v>
      </c>
      <c r="N73" s="218" t="s">
        <v>89</v>
      </c>
      <c r="O73" s="268">
        <v>41741</v>
      </c>
      <c r="P73" s="268">
        <v>41741</v>
      </c>
      <c r="Q73" s="218" t="s">
        <v>1447</v>
      </c>
      <c r="R73" s="868" t="s">
        <v>582</v>
      </c>
      <c r="S73" s="869"/>
    </row>
    <row r="74" s="13" customFormat="1" ht="17.25" customHeight="1" spans="1:19">
      <c r="A74" s="48">
        <v>72</v>
      </c>
      <c r="B74" s="149" t="s">
        <v>9288</v>
      </c>
      <c r="C74" s="821" t="s">
        <v>9273</v>
      </c>
      <c r="D74" s="43" t="s">
        <v>9250</v>
      </c>
      <c r="E74" s="818">
        <v>429500</v>
      </c>
      <c r="F74" s="152" t="s">
        <v>9408</v>
      </c>
      <c r="G74" s="824">
        <v>41738</v>
      </c>
      <c r="H74" s="824">
        <v>41745</v>
      </c>
      <c r="I74" s="176"/>
      <c r="J74" s="208">
        <v>41754</v>
      </c>
      <c r="K74" s="825" t="s">
        <v>9328</v>
      </c>
      <c r="L74" s="48" t="s">
        <v>9409</v>
      </c>
      <c r="M74" s="48" t="s">
        <v>114</v>
      </c>
      <c r="N74" s="48" t="s">
        <v>59</v>
      </c>
      <c r="O74" s="44">
        <v>41746</v>
      </c>
      <c r="P74" s="44">
        <v>41746</v>
      </c>
      <c r="Q74" s="48" t="s">
        <v>1447</v>
      </c>
      <c r="R74" s="840" t="s">
        <v>582</v>
      </c>
      <c r="S74" s="225"/>
    </row>
    <row r="75" s="14" customFormat="1" ht="17.25" customHeight="1" spans="1:19">
      <c r="A75" s="48">
        <v>73</v>
      </c>
      <c r="B75" s="821" t="s">
        <v>5107</v>
      </c>
      <c r="C75" s="821" t="s">
        <v>5108</v>
      </c>
      <c r="D75" s="43" t="s">
        <v>9298</v>
      </c>
      <c r="E75" s="818">
        <f>409800+2000</f>
        <v>411800</v>
      </c>
      <c r="F75" s="152" t="s">
        <v>9410</v>
      </c>
      <c r="G75" s="824">
        <v>41714</v>
      </c>
      <c r="H75" s="824">
        <v>41726</v>
      </c>
      <c r="I75" s="182" t="s">
        <v>5137</v>
      </c>
      <c r="J75" s="208">
        <v>41724</v>
      </c>
      <c r="K75" s="824" t="s">
        <v>9328</v>
      </c>
      <c r="L75" s="52" t="s">
        <v>9411</v>
      </c>
      <c r="M75" s="52" t="s">
        <v>1768</v>
      </c>
      <c r="N75" s="52" t="s">
        <v>89</v>
      </c>
      <c r="O75" s="47">
        <v>41748</v>
      </c>
      <c r="P75" s="47">
        <v>41748</v>
      </c>
      <c r="Q75" s="52" t="s">
        <v>1447</v>
      </c>
      <c r="R75" s="840" t="s">
        <v>582</v>
      </c>
      <c r="S75" s="843"/>
    </row>
    <row r="76" s="14" customFormat="1" ht="17.25" customHeight="1" spans="1:19">
      <c r="A76" s="48">
        <v>74</v>
      </c>
      <c r="B76" s="821" t="s">
        <v>5107</v>
      </c>
      <c r="C76" s="821" t="s">
        <v>5108</v>
      </c>
      <c r="D76" s="43" t="s">
        <v>9298</v>
      </c>
      <c r="E76" s="818">
        <v>409800</v>
      </c>
      <c r="F76" s="152" t="s">
        <v>9412</v>
      </c>
      <c r="G76" s="824">
        <v>41709</v>
      </c>
      <c r="H76" s="824">
        <v>41718</v>
      </c>
      <c r="I76" s="284"/>
      <c r="J76" s="208">
        <v>41724</v>
      </c>
      <c r="K76" s="824" t="s">
        <v>9328</v>
      </c>
      <c r="L76" s="52" t="s">
        <v>9413</v>
      </c>
      <c r="M76" s="52" t="s">
        <v>5156</v>
      </c>
      <c r="N76" s="52" t="s">
        <v>59</v>
      </c>
      <c r="O76" s="47">
        <v>41748</v>
      </c>
      <c r="P76" s="47">
        <v>41748</v>
      </c>
      <c r="Q76" s="52" t="s">
        <v>106</v>
      </c>
      <c r="R76" s="840" t="s">
        <v>582</v>
      </c>
      <c r="S76" s="843"/>
    </row>
    <row r="77" s="797" customFormat="1" ht="17.25" customHeight="1" spans="1:19">
      <c r="A77" s="48">
        <v>75</v>
      </c>
      <c r="B77" s="854" t="s">
        <v>9414</v>
      </c>
      <c r="C77" s="854" t="s">
        <v>9415</v>
      </c>
      <c r="D77" s="207" t="s">
        <v>9260</v>
      </c>
      <c r="E77" s="855">
        <v>416800</v>
      </c>
      <c r="F77" s="856" t="s">
        <v>9416</v>
      </c>
      <c r="G77" s="857">
        <v>41719</v>
      </c>
      <c r="H77" s="857">
        <v>41728</v>
      </c>
      <c r="I77" s="207"/>
      <c r="J77" s="208">
        <v>41754</v>
      </c>
      <c r="K77" s="825" t="s">
        <v>9328</v>
      </c>
      <c r="L77" s="207" t="s">
        <v>9417</v>
      </c>
      <c r="M77" s="207" t="s">
        <v>5021</v>
      </c>
      <c r="N77" s="207" t="s">
        <v>89</v>
      </c>
      <c r="O77" s="249">
        <v>41748</v>
      </c>
      <c r="P77" s="249">
        <v>41748</v>
      </c>
      <c r="Q77" s="207" t="s">
        <v>1447</v>
      </c>
      <c r="R77" s="840" t="s">
        <v>582</v>
      </c>
      <c r="S77" s="871"/>
    </row>
    <row r="78" s="14" customFormat="1" ht="17.25" customHeight="1" spans="1:19">
      <c r="A78" s="48">
        <v>76</v>
      </c>
      <c r="B78" s="149" t="s">
        <v>9326</v>
      </c>
      <c r="C78" s="48" t="s">
        <v>9312</v>
      </c>
      <c r="D78" s="43" t="s">
        <v>9418</v>
      </c>
      <c r="E78" s="322">
        <v>468700</v>
      </c>
      <c r="F78" s="152" t="s">
        <v>9419</v>
      </c>
      <c r="G78" s="824">
        <v>41732</v>
      </c>
      <c r="H78" s="824">
        <v>41753</v>
      </c>
      <c r="I78" s="52"/>
      <c r="J78" s="208">
        <v>41754</v>
      </c>
      <c r="K78" s="825" t="s">
        <v>9328</v>
      </c>
      <c r="L78" s="43" t="s">
        <v>9420</v>
      </c>
      <c r="M78" s="52" t="s">
        <v>683</v>
      </c>
      <c r="N78" s="52" t="s">
        <v>59</v>
      </c>
      <c r="O78" s="47">
        <v>41720</v>
      </c>
      <c r="P78" s="47">
        <v>41732</v>
      </c>
      <c r="Q78" s="52" t="s">
        <v>1447</v>
      </c>
      <c r="R78" s="840" t="s">
        <v>582</v>
      </c>
      <c r="S78" s="841"/>
    </row>
    <row r="79" s="796" customFormat="1" ht="17.25" customHeight="1" spans="1:19">
      <c r="A79" s="48">
        <v>77</v>
      </c>
      <c r="B79" s="821" t="s">
        <v>5107</v>
      </c>
      <c r="C79" s="821" t="s">
        <v>5108</v>
      </c>
      <c r="D79" s="43" t="s">
        <v>577</v>
      </c>
      <c r="E79" s="823">
        <f>409800+2000</f>
        <v>411800</v>
      </c>
      <c r="F79" s="152" t="s">
        <v>9421</v>
      </c>
      <c r="G79" s="824">
        <v>41724</v>
      </c>
      <c r="H79" s="824">
        <v>41734</v>
      </c>
      <c r="I79" s="176" t="s">
        <v>5137</v>
      </c>
      <c r="J79" s="208">
        <v>41725</v>
      </c>
      <c r="K79" s="825" t="s">
        <v>9328</v>
      </c>
      <c r="L79" s="48" t="s">
        <v>9422</v>
      </c>
      <c r="M79" s="48" t="s">
        <v>5068</v>
      </c>
      <c r="N79" s="48" t="s">
        <v>84</v>
      </c>
      <c r="O79" s="44">
        <v>41752</v>
      </c>
      <c r="P79" s="44">
        <v>41752</v>
      </c>
      <c r="Q79" s="48" t="s">
        <v>1447</v>
      </c>
      <c r="R79" s="840" t="s">
        <v>582</v>
      </c>
      <c r="S79" s="845"/>
    </row>
    <row r="80" s="13" customFormat="1" ht="17.25" customHeight="1" spans="1:19">
      <c r="A80" s="48">
        <v>78</v>
      </c>
      <c r="B80" s="821" t="s">
        <v>5107</v>
      </c>
      <c r="C80" s="821" t="s">
        <v>5108</v>
      </c>
      <c r="D80" s="55" t="s">
        <v>9298</v>
      </c>
      <c r="E80" s="826">
        <v>409800</v>
      </c>
      <c r="F80" s="151" t="s">
        <v>9423</v>
      </c>
      <c r="G80" s="825">
        <v>41732</v>
      </c>
      <c r="H80" s="825">
        <v>41752</v>
      </c>
      <c r="I80" s="176"/>
      <c r="J80" s="208">
        <v>41754</v>
      </c>
      <c r="K80" s="825" t="s">
        <v>9328</v>
      </c>
      <c r="L80" s="48" t="s">
        <v>9424</v>
      </c>
      <c r="M80" s="48" t="s">
        <v>5054</v>
      </c>
      <c r="N80" s="48" t="s">
        <v>59</v>
      </c>
      <c r="O80" s="44">
        <v>41754</v>
      </c>
      <c r="P80" s="44">
        <v>41754</v>
      </c>
      <c r="Q80" s="48" t="s">
        <v>106</v>
      </c>
      <c r="R80" s="840" t="s">
        <v>582</v>
      </c>
      <c r="S80" s="225"/>
    </row>
    <row r="81" s="15" customFormat="1" ht="17.25" customHeight="1" spans="1:19">
      <c r="A81" s="48">
        <v>79</v>
      </c>
      <c r="B81" s="847" t="s">
        <v>9315</v>
      </c>
      <c r="C81" s="218" t="s">
        <v>9316</v>
      </c>
      <c r="D81" s="848" t="s">
        <v>9285</v>
      </c>
      <c r="E81" s="849">
        <v>742600</v>
      </c>
      <c r="F81" s="850" t="s">
        <v>9425</v>
      </c>
      <c r="G81" s="851">
        <v>41649</v>
      </c>
      <c r="H81" s="851">
        <v>41657</v>
      </c>
      <c r="I81" s="848" t="s">
        <v>9339</v>
      </c>
      <c r="J81" s="208">
        <v>41754</v>
      </c>
      <c r="K81" s="851" t="s">
        <v>9426</v>
      </c>
      <c r="L81" s="217" t="s">
        <v>9427</v>
      </c>
      <c r="M81" s="218" t="s">
        <v>912</v>
      </c>
      <c r="N81" s="218" t="s">
        <v>84</v>
      </c>
      <c r="O81" s="268">
        <v>41752</v>
      </c>
      <c r="P81" s="268">
        <v>41752</v>
      </c>
      <c r="Q81" s="218" t="s">
        <v>1447</v>
      </c>
      <c r="R81" s="868" t="s">
        <v>582</v>
      </c>
      <c r="S81" s="869"/>
    </row>
    <row r="82" s="13" customFormat="1" ht="17.25" customHeight="1" spans="1:19">
      <c r="A82" s="48">
        <v>80</v>
      </c>
      <c r="B82" s="149" t="s">
        <v>9326</v>
      </c>
      <c r="C82" s="48" t="s">
        <v>9312</v>
      </c>
      <c r="D82" s="48" t="s">
        <v>9263</v>
      </c>
      <c r="E82" s="35">
        <v>468700</v>
      </c>
      <c r="F82" s="151" t="s">
        <v>9428</v>
      </c>
      <c r="G82" s="825">
        <v>41732</v>
      </c>
      <c r="H82" s="825">
        <v>41752</v>
      </c>
      <c r="I82" s="48"/>
      <c r="J82" s="208">
        <v>41754</v>
      </c>
      <c r="K82" s="825" t="s">
        <v>9328</v>
      </c>
      <c r="L82" s="48" t="s">
        <v>9429</v>
      </c>
      <c r="M82" s="55" t="s">
        <v>5243</v>
      </c>
      <c r="N82" s="48" t="s">
        <v>84</v>
      </c>
      <c r="O82" s="44">
        <v>41720</v>
      </c>
      <c r="P82" s="44">
        <v>41739</v>
      </c>
      <c r="Q82" s="48" t="s">
        <v>106</v>
      </c>
      <c r="R82" s="219" t="s">
        <v>582</v>
      </c>
      <c r="S82" s="842"/>
    </row>
    <row r="83" s="14" customFormat="1" ht="17.25" customHeight="1" spans="1:19">
      <c r="A83" s="48">
        <v>81</v>
      </c>
      <c r="B83" s="821" t="s">
        <v>5107</v>
      </c>
      <c r="C83" s="821" t="s">
        <v>5108</v>
      </c>
      <c r="D83" s="43" t="s">
        <v>9263</v>
      </c>
      <c r="E83" s="818">
        <v>409800</v>
      </c>
      <c r="F83" s="152" t="s">
        <v>9430</v>
      </c>
      <c r="G83" s="824">
        <v>41716</v>
      </c>
      <c r="H83" s="824">
        <v>41732</v>
      </c>
      <c r="I83" s="284"/>
      <c r="J83" s="208">
        <v>41781</v>
      </c>
      <c r="K83" s="824" t="s">
        <v>9328</v>
      </c>
      <c r="L83" s="52" t="s">
        <v>9431</v>
      </c>
      <c r="M83" s="52" t="s">
        <v>5068</v>
      </c>
      <c r="N83" s="52" t="s">
        <v>84</v>
      </c>
      <c r="O83" s="47">
        <v>41751</v>
      </c>
      <c r="P83" s="47">
        <v>41757</v>
      </c>
      <c r="Q83" s="52" t="s">
        <v>106</v>
      </c>
      <c r="R83" s="642" t="s">
        <v>582</v>
      </c>
      <c r="S83" s="843"/>
    </row>
    <row r="84" s="797" customFormat="1" ht="17.25" customHeight="1" spans="1:19">
      <c r="A84" s="48">
        <v>82</v>
      </c>
      <c r="B84" s="854" t="s">
        <v>9432</v>
      </c>
      <c r="C84" s="858" t="s">
        <v>9433</v>
      </c>
      <c r="D84" s="43" t="s">
        <v>577</v>
      </c>
      <c r="E84" s="818">
        <v>417800</v>
      </c>
      <c r="F84" s="152" t="s">
        <v>9434</v>
      </c>
      <c r="G84" s="824">
        <v>41747</v>
      </c>
      <c r="H84" s="829">
        <v>41761</v>
      </c>
      <c r="I84" s="229" t="s">
        <v>9435</v>
      </c>
      <c r="J84" s="208">
        <v>41781</v>
      </c>
      <c r="K84" s="825"/>
      <c r="L84" s="166" t="s">
        <v>9436</v>
      </c>
      <c r="M84" s="166" t="s">
        <v>5094</v>
      </c>
      <c r="N84" s="166" t="s">
        <v>641</v>
      </c>
      <c r="O84" s="167">
        <v>41756</v>
      </c>
      <c r="P84" s="167">
        <v>41756</v>
      </c>
      <c r="Q84" s="166" t="s">
        <v>1447</v>
      </c>
      <c r="R84" s="640" t="s">
        <v>582</v>
      </c>
      <c r="S84" s="871"/>
    </row>
    <row r="85" s="13" customFormat="1" ht="17.25" customHeight="1" spans="1:19">
      <c r="A85" s="48">
        <v>83</v>
      </c>
      <c r="B85" s="821" t="s">
        <v>5107</v>
      </c>
      <c r="C85" s="821" t="s">
        <v>5108</v>
      </c>
      <c r="D85" s="43" t="s">
        <v>9263</v>
      </c>
      <c r="E85" s="818">
        <v>409800</v>
      </c>
      <c r="F85" s="152" t="s">
        <v>9437</v>
      </c>
      <c r="G85" s="824">
        <v>41738</v>
      </c>
      <c r="H85" s="824">
        <v>41745</v>
      </c>
      <c r="I85" s="166"/>
      <c r="J85" s="208">
        <v>41781</v>
      </c>
      <c r="K85" s="824" t="s">
        <v>9328</v>
      </c>
      <c r="L85" s="48" t="s">
        <v>9438</v>
      </c>
      <c r="M85" s="48" t="s">
        <v>5068</v>
      </c>
      <c r="N85" s="48" t="s">
        <v>84</v>
      </c>
      <c r="O85" s="44">
        <v>41761</v>
      </c>
      <c r="P85" s="44">
        <v>41761</v>
      </c>
      <c r="Q85" s="48" t="s">
        <v>106</v>
      </c>
      <c r="R85" s="642" t="s">
        <v>582</v>
      </c>
      <c r="S85" s="225"/>
    </row>
    <row r="86" s="14" customFormat="1" ht="17.25" customHeight="1" spans="1:19">
      <c r="A86" s="48">
        <v>84</v>
      </c>
      <c r="B86" s="149" t="s">
        <v>9326</v>
      </c>
      <c r="C86" s="48" t="s">
        <v>9312</v>
      </c>
      <c r="D86" s="52" t="s">
        <v>577</v>
      </c>
      <c r="E86" s="322">
        <v>468700</v>
      </c>
      <c r="F86" s="152" t="s">
        <v>9439</v>
      </c>
      <c r="G86" s="824">
        <v>41742</v>
      </c>
      <c r="H86" s="824">
        <v>41760</v>
      </c>
      <c r="I86" s="52"/>
      <c r="J86" s="208">
        <v>41754</v>
      </c>
      <c r="K86" s="825"/>
      <c r="L86" s="284" t="s">
        <v>9440</v>
      </c>
      <c r="M86" s="284" t="s">
        <v>9441</v>
      </c>
      <c r="N86" s="284" t="s">
        <v>744</v>
      </c>
      <c r="O86" s="285">
        <v>41748</v>
      </c>
      <c r="P86" s="285">
        <v>41748</v>
      </c>
      <c r="Q86" s="284" t="s">
        <v>1447</v>
      </c>
      <c r="R86" s="640" t="s">
        <v>582</v>
      </c>
      <c r="S86" s="841"/>
    </row>
    <row r="87" s="13" customFormat="1" ht="17.25" customHeight="1" spans="1:19">
      <c r="A87" s="48">
        <v>85</v>
      </c>
      <c r="B87" s="149" t="s">
        <v>9326</v>
      </c>
      <c r="C87" s="48" t="s">
        <v>9312</v>
      </c>
      <c r="D87" s="48" t="s">
        <v>9263</v>
      </c>
      <c r="E87" s="35">
        <v>468700</v>
      </c>
      <c r="F87" s="151" t="s">
        <v>9442</v>
      </c>
      <c r="G87" s="825">
        <v>41742</v>
      </c>
      <c r="H87" s="825">
        <v>41753</v>
      </c>
      <c r="I87" s="48"/>
      <c r="J87" s="208">
        <v>41754</v>
      </c>
      <c r="K87" s="825"/>
      <c r="L87" s="319" t="s">
        <v>9443</v>
      </c>
      <c r="M87" s="166" t="s">
        <v>9444</v>
      </c>
      <c r="N87" s="166" t="s">
        <v>641</v>
      </c>
      <c r="O87" s="167">
        <v>41732</v>
      </c>
      <c r="P87" s="167">
        <v>41745</v>
      </c>
      <c r="Q87" s="166" t="s">
        <v>106</v>
      </c>
      <c r="R87" s="640" t="s">
        <v>582</v>
      </c>
      <c r="S87" s="649" t="s">
        <v>9445</v>
      </c>
    </row>
    <row r="88" s="14" customFormat="1" ht="17.25" customHeight="1" spans="1:19">
      <c r="A88" s="48">
        <v>86</v>
      </c>
      <c r="B88" s="821" t="s">
        <v>5107</v>
      </c>
      <c r="C88" s="821" t="s">
        <v>5108</v>
      </c>
      <c r="D88" s="43" t="s">
        <v>9298</v>
      </c>
      <c r="E88" s="818">
        <f>409800+2000</f>
        <v>411800</v>
      </c>
      <c r="F88" s="152" t="s">
        <v>9446</v>
      </c>
      <c r="G88" s="824">
        <v>41738</v>
      </c>
      <c r="H88" s="824">
        <v>41745</v>
      </c>
      <c r="I88" s="176" t="s">
        <v>9447</v>
      </c>
      <c r="J88" s="208">
        <v>41781</v>
      </c>
      <c r="K88" s="824" t="s">
        <v>9328</v>
      </c>
      <c r="L88" s="52" t="s">
        <v>9448</v>
      </c>
      <c r="M88" s="52" t="s">
        <v>5068</v>
      </c>
      <c r="N88" s="52" t="s">
        <v>84</v>
      </c>
      <c r="O88" s="47">
        <v>41765</v>
      </c>
      <c r="P88" s="47">
        <v>41765</v>
      </c>
      <c r="Q88" s="52" t="s">
        <v>1447</v>
      </c>
      <c r="R88" s="642" t="s">
        <v>582</v>
      </c>
      <c r="S88" s="841"/>
    </row>
    <row r="89" s="797" customFormat="1" ht="17.25" customHeight="1" spans="1:19">
      <c r="A89" s="48">
        <v>87</v>
      </c>
      <c r="B89" s="854" t="s">
        <v>9288</v>
      </c>
      <c r="C89" s="854" t="s">
        <v>9273</v>
      </c>
      <c r="D89" s="43" t="s">
        <v>584</v>
      </c>
      <c r="E89" s="818">
        <v>429500</v>
      </c>
      <c r="F89" s="152" t="s">
        <v>9449</v>
      </c>
      <c r="G89" s="824">
        <v>41759</v>
      </c>
      <c r="H89" s="829">
        <v>41767</v>
      </c>
      <c r="I89" s="207" t="s">
        <v>9450</v>
      </c>
      <c r="J89" s="208">
        <v>41781</v>
      </c>
      <c r="K89" s="825"/>
      <c r="L89" s="392" t="s">
        <v>9451</v>
      </c>
      <c r="M89" s="48" t="s">
        <v>114</v>
      </c>
      <c r="N89" s="48" t="s">
        <v>59</v>
      </c>
      <c r="O89" s="44">
        <v>41693</v>
      </c>
      <c r="P89" s="44">
        <v>41759</v>
      </c>
      <c r="Q89" s="48" t="s">
        <v>1447</v>
      </c>
      <c r="R89" s="642" t="s">
        <v>582</v>
      </c>
      <c r="S89" s="872" t="s">
        <v>9452</v>
      </c>
    </row>
    <row r="90" s="15" customFormat="1" ht="17.25" customHeight="1" spans="1:19">
      <c r="A90" s="48">
        <v>88</v>
      </c>
      <c r="B90" s="847" t="s">
        <v>9238</v>
      </c>
      <c r="C90" s="218" t="s">
        <v>5534</v>
      </c>
      <c r="D90" s="848" t="s">
        <v>9250</v>
      </c>
      <c r="E90" s="849">
        <v>446600</v>
      </c>
      <c r="F90" s="850" t="s">
        <v>9453</v>
      </c>
      <c r="G90" s="851">
        <v>41654</v>
      </c>
      <c r="H90" s="851">
        <v>41663</v>
      </c>
      <c r="I90" s="848" t="s">
        <v>9339</v>
      </c>
      <c r="J90" s="208">
        <v>41754</v>
      </c>
      <c r="K90" s="848"/>
      <c r="L90" s="302" t="s">
        <v>9454</v>
      </c>
      <c r="M90" s="302" t="s">
        <v>5822</v>
      </c>
      <c r="N90" s="302" t="s">
        <v>744</v>
      </c>
      <c r="O90" s="303">
        <v>41753</v>
      </c>
      <c r="P90" s="303">
        <v>41753</v>
      </c>
      <c r="Q90" s="302" t="s">
        <v>1447</v>
      </c>
      <c r="R90" s="307" t="s">
        <v>582</v>
      </c>
      <c r="S90" s="873"/>
    </row>
    <row r="91" s="14" customFormat="1" ht="17.25" customHeight="1" spans="1:19">
      <c r="A91" s="48">
        <v>89</v>
      </c>
      <c r="B91" s="149" t="s">
        <v>9326</v>
      </c>
      <c r="C91" s="48" t="s">
        <v>9312</v>
      </c>
      <c r="D91" s="52" t="s">
        <v>9263</v>
      </c>
      <c r="E91" s="322">
        <v>468700</v>
      </c>
      <c r="F91" s="152" t="s">
        <v>9455</v>
      </c>
      <c r="G91" s="824">
        <v>41742</v>
      </c>
      <c r="H91" s="824">
        <v>41757</v>
      </c>
      <c r="I91" s="52"/>
      <c r="J91" s="208">
        <v>41754</v>
      </c>
      <c r="K91" s="825"/>
      <c r="L91" s="277" t="s">
        <v>9456</v>
      </c>
      <c r="M91" s="43" t="s">
        <v>916</v>
      </c>
      <c r="N91" s="52" t="s">
        <v>89</v>
      </c>
      <c r="O91" s="47">
        <v>41765</v>
      </c>
      <c r="P91" s="47">
        <v>41769</v>
      </c>
      <c r="Q91" s="52" t="s">
        <v>1447</v>
      </c>
      <c r="R91" s="642" t="s">
        <v>582</v>
      </c>
      <c r="S91" s="874"/>
    </row>
    <row r="92" s="795" customFormat="1" ht="17.25" customHeight="1" spans="1:19">
      <c r="A92" s="48">
        <v>90</v>
      </c>
      <c r="B92" s="149" t="s">
        <v>5107</v>
      </c>
      <c r="C92" s="149" t="s">
        <v>9457</v>
      </c>
      <c r="D92" s="48" t="s">
        <v>9458</v>
      </c>
      <c r="E92" s="846">
        <f>409800+2000</f>
        <v>411800</v>
      </c>
      <c r="F92" s="151" t="s">
        <v>9459</v>
      </c>
      <c r="G92" s="825">
        <v>41726</v>
      </c>
      <c r="H92" s="825">
        <v>41734</v>
      </c>
      <c r="I92" s="176" t="s">
        <v>9447</v>
      </c>
      <c r="J92" s="208">
        <v>41754</v>
      </c>
      <c r="K92" s="825" t="s">
        <v>9328</v>
      </c>
      <c r="L92" s="392" t="s">
        <v>9460</v>
      </c>
      <c r="M92" s="48" t="s">
        <v>916</v>
      </c>
      <c r="N92" s="48" t="s">
        <v>89</v>
      </c>
      <c r="O92" s="44">
        <v>41751</v>
      </c>
      <c r="P92" s="44">
        <v>41752</v>
      </c>
      <c r="Q92" s="48" t="s">
        <v>1447</v>
      </c>
      <c r="R92" s="642" t="s">
        <v>582</v>
      </c>
      <c r="S92" s="872" t="s">
        <v>9452</v>
      </c>
    </row>
    <row r="93" s="13" customFormat="1" ht="17.25" customHeight="1" spans="1:19">
      <c r="A93" s="48">
        <v>91</v>
      </c>
      <c r="B93" s="149" t="s">
        <v>9461</v>
      </c>
      <c r="C93" s="149" t="s">
        <v>9462</v>
      </c>
      <c r="D93" s="55" t="s">
        <v>9250</v>
      </c>
      <c r="E93" s="826">
        <v>436800</v>
      </c>
      <c r="F93" s="151" t="s">
        <v>9463</v>
      </c>
      <c r="G93" s="825">
        <v>41728</v>
      </c>
      <c r="H93" s="825">
        <v>41739</v>
      </c>
      <c r="I93" s="207" t="s">
        <v>9464</v>
      </c>
      <c r="J93" s="208">
        <v>41781</v>
      </c>
      <c r="K93" s="825" t="s">
        <v>9328</v>
      </c>
      <c r="L93" s="392" t="s">
        <v>9465</v>
      </c>
      <c r="M93" s="48" t="s">
        <v>5057</v>
      </c>
      <c r="N93" s="48" t="s">
        <v>59</v>
      </c>
      <c r="O93" s="44">
        <v>41760</v>
      </c>
      <c r="P93" s="44">
        <v>41762</v>
      </c>
      <c r="Q93" s="48" t="s">
        <v>1447</v>
      </c>
      <c r="R93" s="642" t="s">
        <v>582</v>
      </c>
      <c r="S93" s="872" t="s">
        <v>9452</v>
      </c>
    </row>
    <row r="94" s="13" customFormat="1" ht="17.25" customHeight="1" spans="1:18">
      <c r="A94" s="48">
        <v>92</v>
      </c>
      <c r="B94" s="821" t="s">
        <v>9238</v>
      </c>
      <c r="C94" s="52" t="s">
        <v>5534</v>
      </c>
      <c r="D94" s="43" t="s">
        <v>9263</v>
      </c>
      <c r="E94" s="322">
        <v>446600</v>
      </c>
      <c r="F94" s="152" t="s">
        <v>9466</v>
      </c>
      <c r="G94" s="824">
        <v>41716</v>
      </c>
      <c r="H94" s="824">
        <v>41732</v>
      </c>
      <c r="I94" s="48"/>
      <c r="J94" s="208">
        <v>41781</v>
      </c>
      <c r="K94" s="825" t="s">
        <v>9328</v>
      </c>
      <c r="L94" s="48" t="s">
        <v>9467</v>
      </c>
      <c r="M94" s="48" t="s">
        <v>5219</v>
      </c>
      <c r="N94" s="48" t="s">
        <v>59</v>
      </c>
      <c r="O94" s="44">
        <v>41759</v>
      </c>
      <c r="P94" s="44">
        <v>41759</v>
      </c>
      <c r="Q94" s="48" t="s">
        <v>106</v>
      </c>
      <c r="R94" s="642" t="s">
        <v>582</v>
      </c>
    </row>
    <row r="95" s="797" customFormat="1" ht="17.25" customHeight="1" spans="1:19">
      <c r="A95" s="48">
        <v>93</v>
      </c>
      <c r="B95" s="854" t="s">
        <v>9414</v>
      </c>
      <c r="C95" s="854" t="s">
        <v>9415</v>
      </c>
      <c r="D95" s="207" t="s">
        <v>9260</v>
      </c>
      <c r="E95" s="855">
        <v>416800</v>
      </c>
      <c r="F95" s="715" t="s">
        <v>9468</v>
      </c>
      <c r="G95" s="857">
        <v>41728</v>
      </c>
      <c r="H95" s="857">
        <v>41739</v>
      </c>
      <c r="I95" s="207"/>
      <c r="J95" s="208">
        <v>41781</v>
      </c>
      <c r="K95" s="825" t="s">
        <v>9328</v>
      </c>
      <c r="L95" s="387" t="s">
        <v>9469</v>
      </c>
      <c r="M95" s="207" t="s">
        <v>5009</v>
      </c>
      <c r="N95" s="207" t="s">
        <v>89</v>
      </c>
      <c r="O95" s="249">
        <v>41768</v>
      </c>
      <c r="P95" s="249">
        <v>41770</v>
      </c>
      <c r="Q95" s="207" t="s">
        <v>106</v>
      </c>
      <c r="R95" s="642" t="s">
        <v>582</v>
      </c>
      <c r="S95" s="872" t="s">
        <v>9452</v>
      </c>
    </row>
    <row r="96" s="15" customFormat="1" ht="17.25" customHeight="1" spans="1:19">
      <c r="A96" s="48">
        <v>94</v>
      </c>
      <c r="B96" s="847" t="s">
        <v>9242</v>
      </c>
      <c r="C96" s="218" t="s">
        <v>9243</v>
      </c>
      <c r="D96" s="848" t="s">
        <v>9267</v>
      </c>
      <c r="E96" s="859">
        <v>551600</v>
      </c>
      <c r="F96" s="860" t="s">
        <v>9470</v>
      </c>
      <c r="G96" s="851">
        <v>41683</v>
      </c>
      <c r="H96" s="851">
        <v>41692</v>
      </c>
      <c r="I96" s="848" t="s">
        <v>9339</v>
      </c>
      <c r="J96" s="208">
        <v>41781</v>
      </c>
      <c r="K96" s="851" t="s">
        <v>9471</v>
      </c>
      <c r="L96" s="468" t="s">
        <v>9472</v>
      </c>
      <c r="M96" s="218" t="s">
        <v>916</v>
      </c>
      <c r="N96" s="218" t="s">
        <v>89</v>
      </c>
      <c r="O96" s="268">
        <v>41754</v>
      </c>
      <c r="P96" s="268">
        <v>41754</v>
      </c>
      <c r="Q96" s="218" t="s">
        <v>1447</v>
      </c>
      <c r="R96" s="307" t="s">
        <v>582</v>
      </c>
      <c r="S96" s="872" t="s">
        <v>9452</v>
      </c>
    </row>
    <row r="97" s="13" customFormat="1" ht="17.25" customHeight="1" spans="1:19">
      <c r="A97" s="48">
        <v>95</v>
      </c>
      <c r="B97" s="149" t="s">
        <v>9371</v>
      </c>
      <c r="C97" s="52" t="s">
        <v>5534</v>
      </c>
      <c r="D97" s="43" t="s">
        <v>9473</v>
      </c>
      <c r="E97" s="322">
        <v>446600</v>
      </c>
      <c r="F97" s="152" t="s">
        <v>9474</v>
      </c>
      <c r="G97" s="824">
        <v>41738</v>
      </c>
      <c r="H97" s="824">
        <v>41745</v>
      </c>
      <c r="I97" s="166"/>
      <c r="J97" s="208">
        <v>41781</v>
      </c>
      <c r="K97" s="825" t="s">
        <v>9328</v>
      </c>
      <c r="L97" s="392" t="s">
        <v>9475</v>
      </c>
      <c r="M97" s="48" t="s">
        <v>912</v>
      </c>
      <c r="N97" s="48" t="s">
        <v>84</v>
      </c>
      <c r="O97" s="44">
        <v>41762</v>
      </c>
      <c r="P97" s="44">
        <v>41762</v>
      </c>
      <c r="Q97" s="48"/>
      <c r="R97" s="642" t="s">
        <v>582</v>
      </c>
      <c r="S97" s="872" t="s">
        <v>9452</v>
      </c>
    </row>
    <row r="98" s="13" customFormat="1" ht="17.25" customHeight="1" spans="1:19">
      <c r="A98" s="48">
        <v>96</v>
      </c>
      <c r="B98" s="149" t="s">
        <v>5107</v>
      </c>
      <c r="C98" s="149" t="s">
        <v>9457</v>
      </c>
      <c r="D98" s="43" t="s">
        <v>9263</v>
      </c>
      <c r="E98" s="818">
        <v>409800</v>
      </c>
      <c r="F98" s="152" t="s">
        <v>9476</v>
      </c>
      <c r="G98" s="824">
        <v>41753</v>
      </c>
      <c r="H98" s="824">
        <v>41763</v>
      </c>
      <c r="I98" s="166"/>
      <c r="J98" s="208">
        <v>41781</v>
      </c>
      <c r="K98" s="825" t="s">
        <v>9328</v>
      </c>
      <c r="L98" s="52" t="s">
        <v>9477</v>
      </c>
      <c r="M98" s="52" t="s">
        <v>5103</v>
      </c>
      <c r="N98" s="52" t="s">
        <v>84</v>
      </c>
      <c r="O98" s="47">
        <v>41760</v>
      </c>
      <c r="P98" s="47">
        <v>41761</v>
      </c>
      <c r="Q98" s="48"/>
      <c r="R98" s="642" t="s">
        <v>582</v>
      </c>
      <c r="S98" s="842"/>
    </row>
    <row r="99" s="13" customFormat="1" ht="17.25" customHeight="1" spans="1:19">
      <c r="A99" s="48">
        <v>97</v>
      </c>
      <c r="B99" s="149" t="s">
        <v>5107</v>
      </c>
      <c r="C99" s="149" t="s">
        <v>9457</v>
      </c>
      <c r="D99" s="43" t="s">
        <v>9263</v>
      </c>
      <c r="E99" s="818">
        <v>409800</v>
      </c>
      <c r="F99" s="152" t="s">
        <v>9478</v>
      </c>
      <c r="G99" s="824">
        <v>41738</v>
      </c>
      <c r="H99" s="824">
        <v>41745</v>
      </c>
      <c r="I99" s="166"/>
      <c r="J99" s="208">
        <v>41781</v>
      </c>
      <c r="K99" s="824" t="s">
        <v>9328</v>
      </c>
      <c r="L99" s="392" t="s">
        <v>9479</v>
      </c>
      <c r="M99" s="48" t="s">
        <v>5054</v>
      </c>
      <c r="N99" s="48" t="s">
        <v>59</v>
      </c>
      <c r="O99" s="44">
        <v>41761</v>
      </c>
      <c r="P99" s="44">
        <v>41761</v>
      </c>
      <c r="Q99" s="48" t="s">
        <v>1447</v>
      </c>
      <c r="R99" s="642" t="s">
        <v>582</v>
      </c>
      <c r="S99" s="872" t="s">
        <v>9452</v>
      </c>
    </row>
    <row r="100" s="13" customFormat="1" ht="17.25" customHeight="1" spans="1:18">
      <c r="A100" s="48">
        <v>98</v>
      </c>
      <c r="B100" s="149" t="s">
        <v>5107</v>
      </c>
      <c r="C100" s="149" t="s">
        <v>9457</v>
      </c>
      <c r="D100" s="55" t="s">
        <v>9263</v>
      </c>
      <c r="E100" s="826">
        <v>409800</v>
      </c>
      <c r="F100" s="151" t="s">
        <v>9480</v>
      </c>
      <c r="G100" s="825">
        <v>41717</v>
      </c>
      <c r="H100" s="825">
        <v>41728</v>
      </c>
      <c r="I100" s="166"/>
      <c r="J100" s="208">
        <v>41781</v>
      </c>
      <c r="K100" s="825" t="s">
        <v>9328</v>
      </c>
      <c r="L100" s="52" t="s">
        <v>9481</v>
      </c>
      <c r="M100" s="48" t="s">
        <v>657</v>
      </c>
      <c r="N100" s="48" t="s">
        <v>59</v>
      </c>
      <c r="O100" s="44">
        <v>41755</v>
      </c>
      <c r="P100" s="44">
        <v>41755</v>
      </c>
      <c r="Q100" s="48" t="s">
        <v>1447</v>
      </c>
      <c r="R100" s="642" t="s">
        <v>582</v>
      </c>
    </row>
    <row r="101" s="14" customFormat="1" ht="17.25" customHeight="1" spans="1:19">
      <c r="A101" s="48">
        <v>99</v>
      </c>
      <c r="B101" s="821" t="s">
        <v>9482</v>
      </c>
      <c r="C101" s="52" t="s">
        <v>583</v>
      </c>
      <c r="D101" s="52" t="s">
        <v>9250</v>
      </c>
      <c r="E101" s="88">
        <v>627600</v>
      </c>
      <c r="F101" s="189" t="s">
        <v>9483</v>
      </c>
      <c r="G101" s="824">
        <v>41759</v>
      </c>
      <c r="H101" s="824">
        <v>41767</v>
      </c>
      <c r="I101" s="865"/>
      <c r="J101" s="208">
        <v>41781</v>
      </c>
      <c r="K101" s="866"/>
      <c r="L101" s="43" t="s">
        <v>9484</v>
      </c>
      <c r="M101" s="52" t="s">
        <v>916</v>
      </c>
      <c r="N101" s="52" t="s">
        <v>89</v>
      </c>
      <c r="O101" s="47">
        <v>41762</v>
      </c>
      <c r="P101" s="47">
        <v>41762</v>
      </c>
      <c r="Q101" s="52" t="s">
        <v>106</v>
      </c>
      <c r="R101" s="642" t="s">
        <v>582</v>
      </c>
      <c r="S101" s="841"/>
    </row>
    <row r="102" s="14" customFormat="1" ht="17.25" customHeight="1" spans="1:19">
      <c r="A102" s="48">
        <v>100</v>
      </c>
      <c r="B102" s="149" t="s">
        <v>9326</v>
      </c>
      <c r="C102" s="48" t="s">
        <v>9312</v>
      </c>
      <c r="D102" s="48" t="s">
        <v>584</v>
      </c>
      <c r="E102" s="35">
        <v>468700</v>
      </c>
      <c r="F102" s="151" t="s">
        <v>9485</v>
      </c>
      <c r="G102" s="825">
        <v>41760</v>
      </c>
      <c r="H102" s="825">
        <v>41774</v>
      </c>
      <c r="I102" s="52"/>
      <c r="J102" s="208">
        <v>41781</v>
      </c>
      <c r="K102" s="825"/>
      <c r="L102" s="52" t="s">
        <v>9486</v>
      </c>
      <c r="M102" s="52" t="s">
        <v>5057</v>
      </c>
      <c r="N102" s="52" t="s">
        <v>89</v>
      </c>
      <c r="O102" s="47">
        <v>41769</v>
      </c>
      <c r="P102" s="47">
        <v>41769</v>
      </c>
      <c r="Q102" s="52" t="s">
        <v>1447</v>
      </c>
      <c r="R102" s="642" t="s">
        <v>582</v>
      </c>
      <c r="S102" s="874"/>
    </row>
    <row r="103" s="13" customFormat="1" ht="17.25" customHeight="1" spans="1:19">
      <c r="A103" s="48">
        <v>101</v>
      </c>
      <c r="B103" s="149" t="s">
        <v>9487</v>
      </c>
      <c r="C103" s="861" t="s">
        <v>9488</v>
      </c>
      <c r="D103" s="43" t="s">
        <v>9383</v>
      </c>
      <c r="E103" s="818">
        <v>437500</v>
      </c>
      <c r="F103" s="189" t="s">
        <v>9489</v>
      </c>
      <c r="G103" s="824">
        <v>41759</v>
      </c>
      <c r="H103" s="824">
        <v>41767</v>
      </c>
      <c r="I103" s="207" t="s">
        <v>9464</v>
      </c>
      <c r="J103" s="208">
        <v>41781</v>
      </c>
      <c r="K103" s="825"/>
      <c r="L103" s="392" t="s">
        <v>9490</v>
      </c>
      <c r="M103" s="48" t="s">
        <v>5009</v>
      </c>
      <c r="N103" s="48" t="s">
        <v>89</v>
      </c>
      <c r="O103" s="44">
        <v>41761</v>
      </c>
      <c r="P103" s="44">
        <v>41761</v>
      </c>
      <c r="Q103" s="48" t="s">
        <v>106</v>
      </c>
      <c r="R103" s="642" t="s">
        <v>582</v>
      </c>
      <c r="S103" s="872" t="s">
        <v>9452</v>
      </c>
    </row>
    <row r="104" s="14" customFormat="1" ht="17.25" customHeight="1" spans="1:19">
      <c r="A104" s="48">
        <v>102</v>
      </c>
      <c r="B104" s="821" t="s">
        <v>5107</v>
      </c>
      <c r="C104" s="821" t="s">
        <v>5108</v>
      </c>
      <c r="D104" s="43" t="s">
        <v>9263</v>
      </c>
      <c r="E104" s="818">
        <v>409800</v>
      </c>
      <c r="F104" s="152" t="s">
        <v>9491</v>
      </c>
      <c r="G104" s="824">
        <v>41715</v>
      </c>
      <c r="H104" s="824">
        <v>41732</v>
      </c>
      <c r="I104" s="284"/>
      <c r="J104" s="208">
        <v>41781</v>
      </c>
      <c r="K104" s="824" t="s">
        <v>9328</v>
      </c>
      <c r="L104" s="392" t="s">
        <v>9492</v>
      </c>
      <c r="M104" s="48" t="s">
        <v>114</v>
      </c>
      <c r="N104" s="48" t="s">
        <v>59</v>
      </c>
      <c r="O104" s="44">
        <v>41762</v>
      </c>
      <c r="P104" s="44">
        <v>41762</v>
      </c>
      <c r="Q104" s="48" t="s">
        <v>106</v>
      </c>
      <c r="R104" s="642" t="s">
        <v>582</v>
      </c>
      <c r="S104" s="872" t="s">
        <v>9452</v>
      </c>
    </row>
    <row r="105" s="797" customFormat="1" ht="17.25" customHeight="1" spans="1:19">
      <c r="A105" s="48">
        <v>103</v>
      </c>
      <c r="B105" s="854" t="s">
        <v>9288</v>
      </c>
      <c r="C105" s="854" t="s">
        <v>9273</v>
      </c>
      <c r="D105" s="55" t="s">
        <v>9260</v>
      </c>
      <c r="E105" s="826">
        <v>429500</v>
      </c>
      <c r="F105" s="151" t="s">
        <v>9493</v>
      </c>
      <c r="G105" s="825">
        <v>41765</v>
      </c>
      <c r="H105" s="857">
        <v>41776</v>
      </c>
      <c r="I105" s="207" t="s">
        <v>9450</v>
      </c>
      <c r="J105" s="208">
        <v>41781</v>
      </c>
      <c r="K105" s="825"/>
      <c r="L105" s="48" t="s">
        <v>9494</v>
      </c>
      <c r="M105" s="48" t="s">
        <v>1768</v>
      </c>
      <c r="N105" s="48" t="s">
        <v>89</v>
      </c>
      <c r="O105" s="44">
        <v>41768</v>
      </c>
      <c r="P105" s="44">
        <v>41768</v>
      </c>
      <c r="Q105" s="48" t="s">
        <v>106</v>
      </c>
      <c r="R105" s="642" t="s">
        <v>582</v>
      </c>
      <c r="S105" s="842"/>
    </row>
    <row r="106" s="14" customFormat="1" ht="17.25" customHeight="1" spans="1:19">
      <c r="A106" s="48">
        <v>104</v>
      </c>
      <c r="B106" s="821" t="s">
        <v>9495</v>
      </c>
      <c r="C106" s="52" t="s">
        <v>576</v>
      </c>
      <c r="D106" s="52" t="s">
        <v>9496</v>
      </c>
      <c r="E106" s="322">
        <v>506600</v>
      </c>
      <c r="F106" s="152" t="s">
        <v>9497</v>
      </c>
      <c r="G106" s="824">
        <v>41745</v>
      </c>
      <c r="H106" s="824">
        <v>41761</v>
      </c>
      <c r="I106" s="654"/>
      <c r="J106" s="208">
        <v>41782</v>
      </c>
      <c r="K106" s="825" t="s">
        <v>9328</v>
      </c>
      <c r="L106" s="52" t="s">
        <v>9498</v>
      </c>
      <c r="M106" s="43" t="s">
        <v>5016</v>
      </c>
      <c r="N106" s="52" t="s">
        <v>89</v>
      </c>
      <c r="O106" s="47">
        <v>41780</v>
      </c>
      <c r="P106" s="47">
        <v>41781</v>
      </c>
      <c r="Q106" s="52" t="s">
        <v>106</v>
      </c>
      <c r="R106" s="642" t="s">
        <v>582</v>
      </c>
      <c r="S106" s="874"/>
    </row>
    <row r="107" s="13" customFormat="1" ht="17.25" customHeight="1" spans="1:19">
      <c r="A107" s="48">
        <v>105</v>
      </c>
      <c r="B107" s="821" t="s">
        <v>9238</v>
      </c>
      <c r="C107" s="52" t="s">
        <v>5534</v>
      </c>
      <c r="D107" s="55" t="s">
        <v>9263</v>
      </c>
      <c r="E107" s="35">
        <v>446600</v>
      </c>
      <c r="F107" s="151" t="s">
        <v>9499</v>
      </c>
      <c r="G107" s="825">
        <v>41726</v>
      </c>
      <c r="H107" s="825">
        <v>41734</v>
      </c>
      <c r="I107" s="48"/>
      <c r="J107" s="208">
        <v>41782</v>
      </c>
      <c r="K107" s="825" t="s">
        <v>9328</v>
      </c>
      <c r="L107" s="52" t="s">
        <v>9500</v>
      </c>
      <c r="M107" s="48" t="s">
        <v>5035</v>
      </c>
      <c r="N107" s="48" t="s">
        <v>89</v>
      </c>
      <c r="O107" s="44">
        <v>41760</v>
      </c>
      <c r="P107" s="44">
        <v>41760</v>
      </c>
      <c r="Q107" s="48" t="s">
        <v>1447</v>
      </c>
      <c r="R107" s="642" t="s">
        <v>582</v>
      </c>
      <c r="S107" s="841"/>
    </row>
    <row r="108" s="795" customFormat="1" ht="17.25" customHeight="1" spans="1:19">
      <c r="A108" s="48">
        <v>106</v>
      </c>
      <c r="B108" s="149" t="s">
        <v>5107</v>
      </c>
      <c r="C108" s="821" t="s">
        <v>5108</v>
      </c>
      <c r="D108" s="43" t="s">
        <v>9320</v>
      </c>
      <c r="E108" s="818">
        <v>409800</v>
      </c>
      <c r="F108" s="152" t="s">
        <v>9501</v>
      </c>
      <c r="G108" s="824">
        <v>41754</v>
      </c>
      <c r="H108" s="824">
        <v>41763</v>
      </c>
      <c r="I108" s="176"/>
      <c r="J108" s="208">
        <v>41782</v>
      </c>
      <c r="K108" s="825"/>
      <c r="L108" s="277" t="s">
        <v>9502</v>
      </c>
      <c r="M108" s="52" t="s">
        <v>9503</v>
      </c>
      <c r="N108" s="48" t="s">
        <v>84</v>
      </c>
      <c r="O108" s="44">
        <v>41761</v>
      </c>
      <c r="P108" s="44">
        <v>41762</v>
      </c>
      <c r="Q108" s="48" t="s">
        <v>1447</v>
      </c>
      <c r="R108" s="642" t="s">
        <v>582</v>
      </c>
      <c r="S108" s="841"/>
    </row>
    <row r="109" s="13" customFormat="1" ht="17.25" customHeight="1" spans="1:19">
      <c r="A109" s="48">
        <v>107</v>
      </c>
      <c r="B109" s="149" t="s">
        <v>5107</v>
      </c>
      <c r="C109" s="821" t="s">
        <v>5108</v>
      </c>
      <c r="D109" s="55" t="s">
        <v>9263</v>
      </c>
      <c r="E109" s="826">
        <v>409800</v>
      </c>
      <c r="F109" s="151" t="s">
        <v>9504</v>
      </c>
      <c r="G109" s="825">
        <v>41726</v>
      </c>
      <c r="H109" s="825">
        <v>41734</v>
      </c>
      <c r="I109" s="166"/>
      <c r="J109" s="208">
        <v>41782</v>
      </c>
      <c r="K109" s="825" t="s">
        <v>9328</v>
      </c>
      <c r="L109" s="48" t="s">
        <v>9505</v>
      </c>
      <c r="M109" s="48" t="s">
        <v>9503</v>
      </c>
      <c r="N109" s="48" t="s">
        <v>84</v>
      </c>
      <c r="O109" s="44">
        <v>41760</v>
      </c>
      <c r="P109" s="44">
        <v>41761</v>
      </c>
      <c r="Q109" s="48" t="s">
        <v>106</v>
      </c>
      <c r="R109" s="642" t="s">
        <v>582</v>
      </c>
      <c r="S109" s="842"/>
    </row>
    <row r="110" s="13" customFormat="1" ht="17.25" customHeight="1" spans="1:19">
      <c r="A110" s="48">
        <v>108</v>
      </c>
      <c r="B110" s="149" t="s">
        <v>9326</v>
      </c>
      <c r="C110" s="48" t="s">
        <v>9312</v>
      </c>
      <c r="D110" s="48" t="s">
        <v>9263</v>
      </c>
      <c r="E110" s="35">
        <v>468700</v>
      </c>
      <c r="F110" s="151" t="s">
        <v>9506</v>
      </c>
      <c r="G110" s="825">
        <v>41769</v>
      </c>
      <c r="H110" s="825">
        <v>41780</v>
      </c>
      <c r="I110" s="48"/>
      <c r="J110" s="208">
        <v>41785</v>
      </c>
      <c r="K110" s="825"/>
      <c r="L110" s="392" t="s">
        <v>9507</v>
      </c>
      <c r="M110" s="48" t="s">
        <v>5057</v>
      </c>
      <c r="N110" s="48" t="s">
        <v>59</v>
      </c>
      <c r="O110" s="44">
        <v>41760</v>
      </c>
      <c r="P110" s="44">
        <v>41770</v>
      </c>
      <c r="Q110" s="48" t="s">
        <v>1447</v>
      </c>
      <c r="R110" s="642" t="s">
        <v>582</v>
      </c>
      <c r="S110" s="872" t="s">
        <v>9452</v>
      </c>
    </row>
    <row r="111" s="797" customFormat="1" ht="17.25" customHeight="1" spans="1:19">
      <c r="A111" s="48">
        <v>109</v>
      </c>
      <c r="B111" s="854" t="s">
        <v>9414</v>
      </c>
      <c r="C111" s="854" t="s">
        <v>9415</v>
      </c>
      <c r="D111" s="43" t="s">
        <v>577</v>
      </c>
      <c r="E111" s="818">
        <v>416800</v>
      </c>
      <c r="F111" s="152" t="s">
        <v>9508</v>
      </c>
      <c r="G111" s="824">
        <v>41740</v>
      </c>
      <c r="H111" s="824">
        <v>41749</v>
      </c>
      <c r="I111" s="207"/>
      <c r="J111" s="208">
        <v>41785</v>
      </c>
      <c r="K111" s="825"/>
      <c r="L111" s="48" t="s">
        <v>9509</v>
      </c>
      <c r="M111" s="48" t="s">
        <v>5035</v>
      </c>
      <c r="N111" s="48" t="s">
        <v>89</v>
      </c>
      <c r="O111" s="44">
        <v>41760</v>
      </c>
      <c r="P111" s="44">
        <v>41760</v>
      </c>
      <c r="Q111" s="48" t="s">
        <v>1447</v>
      </c>
      <c r="R111" s="642" t="s">
        <v>582</v>
      </c>
      <c r="S111" s="842"/>
    </row>
    <row r="112" s="14" customFormat="1" ht="17.25" customHeight="1" spans="1:19">
      <c r="A112" s="48">
        <v>110</v>
      </c>
      <c r="B112" s="821" t="s">
        <v>5107</v>
      </c>
      <c r="C112" s="821" t="s">
        <v>5108</v>
      </c>
      <c r="D112" s="43" t="s">
        <v>9298</v>
      </c>
      <c r="E112" s="818">
        <f>409800</f>
        <v>409800</v>
      </c>
      <c r="F112" s="152" t="s">
        <v>9510</v>
      </c>
      <c r="G112" s="824">
        <v>41724</v>
      </c>
      <c r="H112" s="824">
        <v>41733</v>
      </c>
      <c r="I112" s="176"/>
      <c r="J112" s="208">
        <v>41785</v>
      </c>
      <c r="K112" s="824" t="s">
        <v>9328</v>
      </c>
      <c r="L112" s="52" t="s">
        <v>9511</v>
      </c>
      <c r="M112" s="52" t="s">
        <v>5243</v>
      </c>
      <c r="N112" s="52" t="s">
        <v>84</v>
      </c>
      <c r="O112" s="47">
        <v>41771</v>
      </c>
      <c r="P112" s="47">
        <v>41771</v>
      </c>
      <c r="Q112" s="52" t="s">
        <v>1447</v>
      </c>
      <c r="R112" s="642" t="s">
        <v>582</v>
      </c>
      <c r="S112" s="841"/>
    </row>
    <row r="113" s="13" customFormat="1" ht="17.25" customHeight="1" spans="1:19">
      <c r="A113" s="48">
        <v>111</v>
      </c>
      <c r="B113" s="821" t="s">
        <v>5107</v>
      </c>
      <c r="C113" s="821" t="s">
        <v>5108</v>
      </c>
      <c r="D113" s="43" t="s">
        <v>9263</v>
      </c>
      <c r="E113" s="818">
        <v>409800</v>
      </c>
      <c r="F113" s="152" t="s">
        <v>9512</v>
      </c>
      <c r="G113" s="824">
        <v>41753</v>
      </c>
      <c r="H113" s="824">
        <v>41763</v>
      </c>
      <c r="I113" s="166"/>
      <c r="J113" s="208">
        <v>41785</v>
      </c>
      <c r="K113" s="825" t="s">
        <v>9328</v>
      </c>
      <c r="L113" s="392" t="s">
        <v>9513</v>
      </c>
      <c r="M113" s="48" t="s">
        <v>5103</v>
      </c>
      <c r="N113" s="48" t="s">
        <v>84</v>
      </c>
      <c r="O113" s="44">
        <v>41762</v>
      </c>
      <c r="P113" s="44">
        <v>41762</v>
      </c>
      <c r="Q113" s="48" t="s">
        <v>1447</v>
      </c>
      <c r="R113" s="642" t="s">
        <v>582</v>
      </c>
      <c r="S113" s="872" t="s">
        <v>9452</v>
      </c>
    </row>
    <row r="114" s="795" customFormat="1" ht="17.25" customHeight="1" spans="1:19">
      <c r="A114" s="48">
        <v>112</v>
      </c>
      <c r="B114" s="149" t="s">
        <v>5107</v>
      </c>
      <c r="C114" s="821" t="s">
        <v>5108</v>
      </c>
      <c r="D114" s="48" t="s">
        <v>584</v>
      </c>
      <c r="E114" s="846">
        <f>409800+2000</f>
        <v>411800</v>
      </c>
      <c r="F114" s="152" t="s">
        <v>9514</v>
      </c>
      <c r="G114" s="825">
        <v>41760</v>
      </c>
      <c r="H114" s="825">
        <v>41774</v>
      </c>
      <c r="I114" s="176" t="s">
        <v>5186</v>
      </c>
      <c r="J114" s="208">
        <v>41785</v>
      </c>
      <c r="K114" s="825"/>
      <c r="L114" s="48" t="s">
        <v>9515</v>
      </c>
      <c r="M114" s="48" t="s">
        <v>5054</v>
      </c>
      <c r="N114" s="48" t="s">
        <v>59</v>
      </c>
      <c r="O114" s="44">
        <v>41775</v>
      </c>
      <c r="P114" s="44">
        <v>41775</v>
      </c>
      <c r="Q114" s="48" t="s">
        <v>1447</v>
      </c>
      <c r="R114" s="642" t="s">
        <v>582</v>
      </c>
      <c r="S114" s="842"/>
    </row>
    <row r="115" s="797" customFormat="1" ht="17.25" customHeight="1" spans="1:19">
      <c r="A115" s="48">
        <v>113</v>
      </c>
      <c r="B115" s="854" t="s">
        <v>9432</v>
      </c>
      <c r="C115" s="858" t="s">
        <v>9516</v>
      </c>
      <c r="D115" s="43" t="s">
        <v>9260</v>
      </c>
      <c r="E115" s="818">
        <v>417800</v>
      </c>
      <c r="F115" s="152" t="s">
        <v>9517</v>
      </c>
      <c r="G115" s="824">
        <v>41766</v>
      </c>
      <c r="H115" s="829">
        <v>41773</v>
      </c>
      <c r="I115" s="222" t="s">
        <v>9518</v>
      </c>
      <c r="J115" s="208">
        <v>41785</v>
      </c>
      <c r="K115" s="825"/>
      <c r="L115" s="867" t="s">
        <v>9519</v>
      </c>
      <c r="M115" s="222" t="s">
        <v>9520</v>
      </c>
      <c r="N115" s="207" t="s">
        <v>89</v>
      </c>
      <c r="O115" s="249">
        <v>41767</v>
      </c>
      <c r="P115" s="620">
        <v>41768</v>
      </c>
      <c r="Q115" s="207" t="s">
        <v>1447</v>
      </c>
      <c r="R115" s="875" t="s">
        <v>3829</v>
      </c>
      <c r="S115" s="872" t="s">
        <v>9452</v>
      </c>
    </row>
    <row r="116" s="14" customFormat="1" ht="17.25" customHeight="1" spans="1:19">
      <c r="A116" s="48">
        <v>114</v>
      </c>
      <c r="B116" s="821" t="s">
        <v>9311</v>
      </c>
      <c r="C116" s="52" t="s">
        <v>9312</v>
      </c>
      <c r="D116" s="48" t="s">
        <v>9521</v>
      </c>
      <c r="E116" s="35">
        <v>468700</v>
      </c>
      <c r="F116" s="152" t="s">
        <v>9522</v>
      </c>
      <c r="G116" s="825">
        <v>41760</v>
      </c>
      <c r="H116" s="825">
        <v>41774</v>
      </c>
      <c r="I116" s="263"/>
      <c r="J116" s="208">
        <v>41785</v>
      </c>
      <c r="K116" s="825"/>
      <c r="L116" s="392" t="s">
        <v>9523</v>
      </c>
      <c r="M116" s="52" t="s">
        <v>912</v>
      </c>
      <c r="N116" s="52" t="s">
        <v>84</v>
      </c>
      <c r="O116" s="47">
        <v>41762</v>
      </c>
      <c r="P116" s="47">
        <v>41762</v>
      </c>
      <c r="Q116" s="52" t="s">
        <v>106</v>
      </c>
      <c r="R116" s="642" t="s">
        <v>3829</v>
      </c>
      <c r="S116" s="876" t="s">
        <v>9452</v>
      </c>
    </row>
    <row r="117" s="13" customFormat="1" ht="17.25" customHeight="1" spans="1:19">
      <c r="A117" s="48">
        <v>115</v>
      </c>
      <c r="B117" s="149" t="s">
        <v>9326</v>
      </c>
      <c r="C117" s="48" t="s">
        <v>9312</v>
      </c>
      <c r="D117" s="48" t="s">
        <v>9250</v>
      </c>
      <c r="E117" s="35">
        <v>468700</v>
      </c>
      <c r="F117" s="93" t="s">
        <v>9524</v>
      </c>
      <c r="G117" s="825">
        <v>41774</v>
      </c>
      <c r="H117" s="825">
        <v>41787</v>
      </c>
      <c r="I117" s="194"/>
      <c r="J117" s="208">
        <v>41785</v>
      </c>
      <c r="K117" s="825"/>
      <c r="L117" s="242" t="s">
        <v>9525</v>
      </c>
      <c r="M117" s="55" t="s">
        <v>912</v>
      </c>
      <c r="N117" s="48" t="s">
        <v>84</v>
      </c>
      <c r="O117" s="310">
        <v>41756</v>
      </c>
      <c r="P117" s="44">
        <v>41775</v>
      </c>
      <c r="Q117" s="273" t="s">
        <v>1447</v>
      </c>
      <c r="R117" s="649" t="s">
        <v>582</v>
      </c>
      <c r="S117" s="662"/>
    </row>
    <row r="118" s="13" customFormat="1" ht="17.25" customHeight="1" spans="1:19">
      <c r="A118" s="48">
        <v>116</v>
      </c>
      <c r="B118" s="821" t="s">
        <v>5107</v>
      </c>
      <c r="C118" s="821" t="s">
        <v>5108</v>
      </c>
      <c r="D118" s="43" t="s">
        <v>9263</v>
      </c>
      <c r="E118" s="818">
        <v>409800</v>
      </c>
      <c r="F118" s="862" t="s">
        <v>9526</v>
      </c>
      <c r="G118" s="824">
        <v>41742</v>
      </c>
      <c r="H118" s="824">
        <v>41759</v>
      </c>
      <c r="I118" s="194"/>
      <c r="J118" s="208">
        <v>41785</v>
      </c>
      <c r="K118" s="825" t="s">
        <v>9328</v>
      </c>
      <c r="L118" s="52" t="s">
        <v>9527</v>
      </c>
      <c r="M118" s="52" t="s">
        <v>9528</v>
      </c>
      <c r="N118" s="52" t="s">
        <v>84</v>
      </c>
      <c r="O118" s="47">
        <v>41781</v>
      </c>
      <c r="P118" s="47">
        <v>41781</v>
      </c>
      <c r="Q118" s="52" t="s">
        <v>1447</v>
      </c>
      <c r="R118" s="52" t="s">
        <v>582</v>
      </c>
      <c r="S118" s="842"/>
    </row>
    <row r="119" s="13" customFormat="1" ht="17.25" customHeight="1" spans="1:19">
      <c r="A119" s="48">
        <v>117</v>
      </c>
      <c r="B119" s="821"/>
      <c r="C119" s="821" t="s">
        <v>5108</v>
      </c>
      <c r="D119" s="43" t="s">
        <v>9260</v>
      </c>
      <c r="E119" s="823">
        <v>409800</v>
      </c>
      <c r="F119" s="862" t="s">
        <v>9529</v>
      </c>
      <c r="G119" s="824">
        <v>41774</v>
      </c>
      <c r="H119" s="824">
        <v>41784</v>
      </c>
      <c r="I119" s="182"/>
      <c r="J119" s="208">
        <v>41785</v>
      </c>
      <c r="K119" s="825"/>
      <c r="L119" s="52" t="s">
        <v>9530</v>
      </c>
      <c r="M119" s="52" t="s">
        <v>9503</v>
      </c>
      <c r="N119" s="52" t="s">
        <v>84</v>
      </c>
      <c r="O119" s="47">
        <v>41770</v>
      </c>
      <c r="P119" s="47">
        <v>41775</v>
      </c>
      <c r="Q119" s="52" t="s">
        <v>106</v>
      </c>
      <c r="R119" s="640" t="s">
        <v>6106</v>
      </c>
      <c r="S119" s="842"/>
    </row>
    <row r="120" s="14" customFormat="1" ht="17.25" customHeight="1" spans="1:19">
      <c r="A120" s="48">
        <v>118</v>
      </c>
      <c r="B120" s="821" t="s">
        <v>5107</v>
      </c>
      <c r="C120" s="821" t="s">
        <v>5108</v>
      </c>
      <c r="D120" s="43" t="s">
        <v>9298</v>
      </c>
      <c r="E120" s="818">
        <f>409800+2000</f>
        <v>411800</v>
      </c>
      <c r="F120" s="862" t="s">
        <v>9531</v>
      </c>
      <c r="G120" s="824">
        <v>41750</v>
      </c>
      <c r="H120" s="824">
        <v>41758</v>
      </c>
      <c r="I120" s="176" t="s">
        <v>9532</v>
      </c>
      <c r="J120" s="208">
        <v>41785</v>
      </c>
      <c r="K120" s="825" t="s">
        <v>9328</v>
      </c>
      <c r="L120" s="52" t="s">
        <v>9533</v>
      </c>
      <c r="M120" s="52" t="s">
        <v>657</v>
      </c>
      <c r="N120" s="52" t="s">
        <v>59</v>
      </c>
      <c r="O120" s="47">
        <v>41780</v>
      </c>
      <c r="P120" s="47">
        <v>41781</v>
      </c>
      <c r="Q120" s="52" t="s">
        <v>106</v>
      </c>
      <c r="R120" s="263" t="s">
        <v>582</v>
      </c>
      <c r="S120" s="841"/>
    </row>
    <row r="121" s="14" customFormat="1" ht="17.25" customHeight="1" spans="1:19">
      <c r="A121" s="48">
        <v>119</v>
      </c>
      <c r="B121" s="821"/>
      <c r="C121" s="821" t="s">
        <v>5108</v>
      </c>
      <c r="D121" s="43" t="s">
        <v>9263</v>
      </c>
      <c r="E121" s="818">
        <v>409800</v>
      </c>
      <c r="F121" s="155" t="s">
        <v>9534</v>
      </c>
      <c r="G121" s="824">
        <v>41716</v>
      </c>
      <c r="H121" s="824">
        <v>41732</v>
      </c>
      <c r="I121" s="284"/>
      <c r="J121" s="208">
        <v>41785</v>
      </c>
      <c r="K121" s="824"/>
      <c r="L121" s="52" t="s">
        <v>9535</v>
      </c>
      <c r="M121" s="52" t="s">
        <v>5219</v>
      </c>
      <c r="N121" s="52" t="s">
        <v>59</v>
      </c>
      <c r="O121" s="47">
        <v>41788</v>
      </c>
      <c r="P121" s="47">
        <v>41796</v>
      </c>
      <c r="Q121" s="52" t="s">
        <v>1447</v>
      </c>
      <c r="R121" s="263" t="s">
        <v>2752</v>
      </c>
      <c r="S121" s="877"/>
    </row>
    <row r="122" s="14" customFormat="1" ht="17.25" customHeight="1" spans="1:19">
      <c r="A122" s="48">
        <v>120</v>
      </c>
      <c r="B122" s="821" t="s">
        <v>5107</v>
      </c>
      <c r="C122" s="821" t="s">
        <v>5108</v>
      </c>
      <c r="D122" s="55" t="s">
        <v>9298</v>
      </c>
      <c r="E122" s="826">
        <v>409800</v>
      </c>
      <c r="F122" s="93" t="s">
        <v>9536</v>
      </c>
      <c r="G122" s="825">
        <v>41774</v>
      </c>
      <c r="H122" s="825">
        <v>41787</v>
      </c>
      <c r="I122" s="168"/>
      <c r="J122" s="208">
        <v>41785</v>
      </c>
      <c r="K122" s="825"/>
      <c r="L122" s="52" t="s">
        <v>9537</v>
      </c>
      <c r="M122" s="52" t="s">
        <v>912</v>
      </c>
      <c r="N122" s="52" t="s">
        <v>84</v>
      </c>
      <c r="O122" s="47">
        <v>41770</v>
      </c>
      <c r="P122" s="47">
        <v>41775</v>
      </c>
      <c r="Q122" s="52" t="s">
        <v>106</v>
      </c>
      <c r="R122" s="661" t="s">
        <v>582</v>
      </c>
      <c r="S122" s="841"/>
    </row>
    <row r="123" s="13" customFormat="1" ht="17.25" customHeight="1" spans="1:19">
      <c r="A123" s="48">
        <v>121</v>
      </c>
      <c r="B123" s="149" t="s">
        <v>5107</v>
      </c>
      <c r="C123" s="821" t="s">
        <v>5108</v>
      </c>
      <c r="D123" s="55" t="s">
        <v>9298</v>
      </c>
      <c r="E123" s="818">
        <f>409800+2000</f>
        <v>411800</v>
      </c>
      <c r="F123" s="151" t="s">
        <v>9538</v>
      </c>
      <c r="G123" s="825">
        <v>41742</v>
      </c>
      <c r="H123" s="825">
        <v>41753</v>
      </c>
      <c r="I123" s="176" t="s">
        <v>9447</v>
      </c>
      <c r="J123" s="208">
        <v>41814</v>
      </c>
      <c r="K123" s="825" t="s">
        <v>9328</v>
      </c>
      <c r="L123" s="48" t="s">
        <v>9539</v>
      </c>
      <c r="M123" s="48" t="s">
        <v>5156</v>
      </c>
      <c r="N123" s="48" t="s">
        <v>59</v>
      </c>
      <c r="O123" s="44">
        <v>41784</v>
      </c>
      <c r="P123" s="44">
        <v>41784</v>
      </c>
      <c r="Q123" s="48" t="s">
        <v>106</v>
      </c>
      <c r="R123" s="642" t="s">
        <v>582</v>
      </c>
      <c r="S123" s="842"/>
    </row>
    <row r="124" s="14" customFormat="1" ht="17.25" customHeight="1" spans="1:19">
      <c r="A124" s="48">
        <v>122</v>
      </c>
      <c r="B124" s="821" t="s">
        <v>5107</v>
      </c>
      <c r="C124" s="821" t="s">
        <v>5108</v>
      </c>
      <c r="D124" s="43" t="s">
        <v>9298</v>
      </c>
      <c r="E124" s="818">
        <f>409800+2000</f>
        <v>411800</v>
      </c>
      <c r="F124" s="151" t="s">
        <v>9540</v>
      </c>
      <c r="G124" s="824">
        <v>41738</v>
      </c>
      <c r="H124" s="824">
        <v>41745</v>
      </c>
      <c r="I124" s="168" t="s">
        <v>9447</v>
      </c>
      <c r="J124" s="208">
        <v>41814</v>
      </c>
      <c r="K124" s="824" t="s">
        <v>9328</v>
      </c>
      <c r="L124" s="52" t="s">
        <v>9541</v>
      </c>
      <c r="M124" s="52" t="s">
        <v>5035</v>
      </c>
      <c r="N124" s="52" t="s">
        <v>89</v>
      </c>
      <c r="O124" s="47">
        <v>41780</v>
      </c>
      <c r="P124" s="47">
        <v>41780</v>
      </c>
      <c r="Q124" s="52" t="s">
        <v>1447</v>
      </c>
      <c r="R124" s="52" t="s">
        <v>582</v>
      </c>
      <c r="S124" s="841"/>
    </row>
    <row r="125" s="14" customFormat="1" ht="17.25" customHeight="1" spans="1:19">
      <c r="A125" s="48">
        <v>123</v>
      </c>
      <c r="B125" s="821" t="s">
        <v>5107</v>
      </c>
      <c r="C125" s="821" t="s">
        <v>5108</v>
      </c>
      <c r="D125" s="43" t="s">
        <v>9298</v>
      </c>
      <c r="E125" s="818">
        <f>409800+2000</f>
        <v>411800</v>
      </c>
      <c r="F125" s="151" t="s">
        <v>9542</v>
      </c>
      <c r="G125" s="824">
        <v>41750</v>
      </c>
      <c r="H125" s="824">
        <v>41758</v>
      </c>
      <c r="I125" s="176" t="s">
        <v>9532</v>
      </c>
      <c r="J125" s="208">
        <v>41814</v>
      </c>
      <c r="K125" s="825" t="s">
        <v>9328</v>
      </c>
      <c r="L125" s="52" t="s">
        <v>9543</v>
      </c>
      <c r="M125" s="52" t="s">
        <v>5057</v>
      </c>
      <c r="N125" s="52" t="s">
        <v>59</v>
      </c>
      <c r="O125" s="47">
        <v>41756</v>
      </c>
      <c r="P125" s="47">
        <v>41784</v>
      </c>
      <c r="Q125" s="52" t="s">
        <v>106</v>
      </c>
      <c r="R125" s="52" t="s">
        <v>2719</v>
      </c>
      <c r="S125" s="841"/>
    </row>
    <row r="126" s="13" customFormat="1" ht="17.25" customHeight="1" spans="1:19">
      <c r="A126" s="48">
        <v>124</v>
      </c>
      <c r="B126" s="149" t="s">
        <v>9461</v>
      </c>
      <c r="C126" s="149" t="s">
        <v>9462</v>
      </c>
      <c r="D126" s="55" t="s">
        <v>584</v>
      </c>
      <c r="E126" s="826">
        <v>436800</v>
      </c>
      <c r="F126" s="151" t="s">
        <v>9544</v>
      </c>
      <c r="G126" s="825">
        <v>41756</v>
      </c>
      <c r="H126" s="825">
        <v>41769</v>
      </c>
      <c r="I126" s="222" t="s">
        <v>9464</v>
      </c>
      <c r="J126" s="208">
        <v>41814</v>
      </c>
      <c r="K126" s="825" t="s">
        <v>9328</v>
      </c>
      <c r="L126" s="52" t="s">
        <v>9545</v>
      </c>
      <c r="M126" s="52" t="s">
        <v>114</v>
      </c>
      <c r="N126" s="52" t="s">
        <v>59</v>
      </c>
      <c r="O126" s="47">
        <v>41784</v>
      </c>
      <c r="P126" s="47">
        <v>41785</v>
      </c>
      <c r="Q126" s="52" t="s">
        <v>1447</v>
      </c>
      <c r="R126" s="640" t="s">
        <v>582</v>
      </c>
      <c r="S126" s="841"/>
    </row>
    <row r="127" s="795" customFormat="1" ht="17.25" customHeight="1" spans="1:19">
      <c r="A127" s="48">
        <v>125</v>
      </c>
      <c r="B127" s="854" t="s">
        <v>9414</v>
      </c>
      <c r="C127" s="854" t="s">
        <v>9415</v>
      </c>
      <c r="D127" s="48" t="s">
        <v>584</v>
      </c>
      <c r="E127" s="846">
        <f>409800+2000</f>
        <v>411800</v>
      </c>
      <c r="F127" s="151" t="s">
        <v>9546</v>
      </c>
      <c r="G127" s="825">
        <v>41774</v>
      </c>
      <c r="H127" s="825">
        <v>41787</v>
      </c>
      <c r="I127" s="168" t="s">
        <v>5232</v>
      </c>
      <c r="J127" s="208">
        <v>41814</v>
      </c>
      <c r="K127" s="825"/>
      <c r="L127" s="48" t="s">
        <v>9547</v>
      </c>
      <c r="M127" s="48" t="s">
        <v>912</v>
      </c>
      <c r="N127" s="48" t="s">
        <v>84</v>
      </c>
      <c r="O127" s="44">
        <v>41791</v>
      </c>
      <c r="P127" s="44">
        <v>41792</v>
      </c>
      <c r="Q127" s="48" t="s">
        <v>106</v>
      </c>
      <c r="R127" s="878" t="s">
        <v>1032</v>
      </c>
      <c r="S127" s="842"/>
    </row>
    <row r="128" s="13" customFormat="1" ht="17.25" customHeight="1" spans="1:19">
      <c r="A128" s="48">
        <v>126</v>
      </c>
      <c r="B128" s="149" t="s">
        <v>9326</v>
      </c>
      <c r="C128" s="48" t="s">
        <v>9312</v>
      </c>
      <c r="D128" s="48" t="s">
        <v>9285</v>
      </c>
      <c r="E128" s="35">
        <v>468700</v>
      </c>
      <c r="F128" s="151" t="s">
        <v>9548</v>
      </c>
      <c r="G128" s="825">
        <v>41774</v>
      </c>
      <c r="H128" s="825">
        <v>41787</v>
      </c>
      <c r="I128" s="194"/>
      <c r="J128" s="208">
        <v>41814</v>
      </c>
      <c r="K128" s="825"/>
      <c r="L128" s="48" t="s">
        <v>9549</v>
      </c>
      <c r="M128" s="48" t="s">
        <v>9550</v>
      </c>
      <c r="N128" s="48" t="s">
        <v>89</v>
      </c>
      <c r="O128" s="44">
        <v>41761</v>
      </c>
      <c r="P128" s="44">
        <v>41775</v>
      </c>
      <c r="Q128" s="48" t="s">
        <v>1447</v>
      </c>
      <c r="R128" s="48" t="s">
        <v>1032</v>
      </c>
      <c r="S128" s="879"/>
    </row>
    <row r="129" s="797" customFormat="1" ht="17.25" customHeight="1" spans="1:19">
      <c r="A129" s="48">
        <v>127</v>
      </c>
      <c r="B129" s="854" t="s">
        <v>9288</v>
      </c>
      <c r="C129" s="854" t="s">
        <v>9273</v>
      </c>
      <c r="D129" s="55" t="s">
        <v>9250</v>
      </c>
      <c r="E129" s="826">
        <v>429500</v>
      </c>
      <c r="F129" s="151" t="s">
        <v>9551</v>
      </c>
      <c r="G129" s="825">
        <v>41774</v>
      </c>
      <c r="H129" s="857">
        <v>41787</v>
      </c>
      <c r="I129" s="222" t="s">
        <v>9450</v>
      </c>
      <c r="J129" s="208">
        <v>41814</v>
      </c>
      <c r="K129" s="890"/>
      <c r="L129" s="48" t="s">
        <v>9552</v>
      </c>
      <c r="M129" s="48" t="s">
        <v>5243</v>
      </c>
      <c r="N129" s="48" t="s">
        <v>84</v>
      </c>
      <c r="O129" s="44">
        <v>41765</v>
      </c>
      <c r="P129" s="44">
        <v>41775</v>
      </c>
      <c r="Q129" s="48" t="s">
        <v>1447</v>
      </c>
      <c r="R129" s="219" t="s">
        <v>582</v>
      </c>
      <c r="S129" s="842"/>
    </row>
    <row r="130" s="13" customFormat="1" ht="17.25" customHeight="1" spans="1:19">
      <c r="A130" s="48">
        <v>128</v>
      </c>
      <c r="B130" s="149"/>
      <c r="C130" s="821" t="s">
        <v>5108</v>
      </c>
      <c r="D130" s="55" t="s">
        <v>9298</v>
      </c>
      <c r="E130" s="826">
        <v>409800</v>
      </c>
      <c r="F130" s="151" t="s">
        <v>9553</v>
      </c>
      <c r="G130" s="825">
        <v>41778</v>
      </c>
      <c r="H130" s="825">
        <v>41788</v>
      </c>
      <c r="I130" s="168"/>
      <c r="J130" s="208">
        <v>41814</v>
      </c>
      <c r="K130" s="825"/>
      <c r="L130" s="48" t="s">
        <v>9554</v>
      </c>
      <c r="M130" s="48" t="s">
        <v>657</v>
      </c>
      <c r="N130" s="48" t="s">
        <v>59</v>
      </c>
      <c r="O130" s="44">
        <v>41788</v>
      </c>
      <c r="P130" s="44">
        <v>41794</v>
      </c>
      <c r="Q130" s="48" t="s">
        <v>1447</v>
      </c>
      <c r="R130" s="384" t="s">
        <v>5210</v>
      </c>
      <c r="S130" s="842"/>
    </row>
    <row r="131" s="14" customFormat="1" ht="17.25" customHeight="1" spans="1:19">
      <c r="A131" s="48">
        <v>129</v>
      </c>
      <c r="B131" s="149" t="s">
        <v>9487</v>
      </c>
      <c r="C131" s="861" t="s">
        <v>9555</v>
      </c>
      <c r="D131" s="55" t="s">
        <v>9260</v>
      </c>
      <c r="E131" s="826">
        <v>440500</v>
      </c>
      <c r="F131" s="715" t="s">
        <v>9556</v>
      </c>
      <c r="G131" s="825">
        <v>41774</v>
      </c>
      <c r="H131" s="825">
        <v>41787</v>
      </c>
      <c r="I131" s="222" t="s">
        <v>9464</v>
      </c>
      <c r="J131" s="208">
        <v>41814</v>
      </c>
      <c r="K131" s="824"/>
      <c r="L131" s="392" t="s">
        <v>9557</v>
      </c>
      <c r="M131" s="52" t="s">
        <v>5054</v>
      </c>
      <c r="N131" s="52" t="s">
        <v>59</v>
      </c>
      <c r="O131" s="47">
        <v>41761</v>
      </c>
      <c r="P131" s="47">
        <v>41775</v>
      </c>
      <c r="Q131" s="52" t="s">
        <v>1447</v>
      </c>
      <c r="R131" s="640" t="s">
        <v>5210</v>
      </c>
      <c r="S131" s="872" t="s">
        <v>9452</v>
      </c>
    </row>
    <row r="132" s="795" customFormat="1" ht="17.25" customHeight="1" spans="1:19">
      <c r="A132" s="48">
        <v>130</v>
      </c>
      <c r="B132" s="880"/>
      <c r="C132" s="821" t="s">
        <v>5108</v>
      </c>
      <c r="D132" s="55" t="s">
        <v>9383</v>
      </c>
      <c r="E132" s="826">
        <f>409800+2000</f>
        <v>411800</v>
      </c>
      <c r="F132" s="151" t="s">
        <v>9558</v>
      </c>
      <c r="G132" s="825">
        <v>41774</v>
      </c>
      <c r="H132" s="825">
        <v>41787</v>
      </c>
      <c r="I132" s="168" t="s">
        <v>5232</v>
      </c>
      <c r="J132" s="208">
        <v>41814</v>
      </c>
      <c r="K132" s="863"/>
      <c r="L132" s="48" t="s">
        <v>9559</v>
      </c>
      <c r="M132" s="48" t="s">
        <v>9503</v>
      </c>
      <c r="N132" s="48" t="s">
        <v>84</v>
      </c>
      <c r="O132" s="44">
        <v>41791</v>
      </c>
      <c r="P132" s="44">
        <v>41791</v>
      </c>
      <c r="Q132" s="48" t="s">
        <v>106</v>
      </c>
      <c r="R132" s="900" t="s">
        <v>5210</v>
      </c>
      <c r="S132" s="842"/>
    </row>
    <row r="133" s="13" customFormat="1" ht="17.25" customHeight="1" spans="1:19">
      <c r="A133" s="48">
        <v>131</v>
      </c>
      <c r="B133" s="821"/>
      <c r="C133" s="821" t="s">
        <v>5108</v>
      </c>
      <c r="D133" s="55" t="s">
        <v>9260</v>
      </c>
      <c r="E133" s="846">
        <f>409800+2000</f>
        <v>411800</v>
      </c>
      <c r="F133" s="151" t="s">
        <v>9560</v>
      </c>
      <c r="G133" s="825">
        <v>41774</v>
      </c>
      <c r="H133" s="825">
        <v>41790</v>
      </c>
      <c r="I133" s="176"/>
      <c r="J133" s="208">
        <v>41814</v>
      </c>
      <c r="K133" s="825"/>
      <c r="L133" s="48" t="s">
        <v>9561</v>
      </c>
      <c r="M133" s="48" t="s">
        <v>912</v>
      </c>
      <c r="N133" s="48" t="s">
        <v>84</v>
      </c>
      <c r="O133" s="44">
        <v>41776</v>
      </c>
      <c r="P133" s="44">
        <v>41778</v>
      </c>
      <c r="Q133" s="48" t="s">
        <v>1447</v>
      </c>
      <c r="R133" s="649" t="s">
        <v>6106</v>
      </c>
      <c r="S133" s="842"/>
    </row>
    <row r="134" s="13" customFormat="1" ht="17.25" customHeight="1" spans="1:19">
      <c r="A134" s="48">
        <v>132</v>
      </c>
      <c r="B134" s="149"/>
      <c r="C134" s="52" t="s">
        <v>5534</v>
      </c>
      <c r="D134" s="55" t="s">
        <v>9263</v>
      </c>
      <c r="E134" s="826">
        <v>446600</v>
      </c>
      <c r="F134" s="715" t="s">
        <v>9562</v>
      </c>
      <c r="G134" s="825">
        <v>41778</v>
      </c>
      <c r="H134" s="825">
        <v>41788</v>
      </c>
      <c r="I134" s="194"/>
      <c r="J134" s="208">
        <v>41814</v>
      </c>
      <c r="K134" s="825"/>
      <c r="L134" s="48" t="s">
        <v>9563</v>
      </c>
      <c r="M134" s="48" t="s">
        <v>5243</v>
      </c>
      <c r="N134" s="48" t="s">
        <v>84</v>
      </c>
      <c r="O134" s="44">
        <v>41769</v>
      </c>
      <c r="P134" s="44">
        <v>41778</v>
      </c>
      <c r="Q134" s="48" t="s">
        <v>106</v>
      </c>
      <c r="R134" s="219" t="s">
        <v>6106</v>
      </c>
      <c r="S134" s="842"/>
    </row>
    <row r="135" s="13" customFormat="1" ht="17.25" customHeight="1" spans="1:19">
      <c r="A135" s="48">
        <v>133</v>
      </c>
      <c r="B135" s="149"/>
      <c r="C135" s="52" t="s">
        <v>5534</v>
      </c>
      <c r="D135" s="55" t="s">
        <v>9263</v>
      </c>
      <c r="E135" s="826">
        <v>446600</v>
      </c>
      <c r="F135" s="715" t="s">
        <v>9564</v>
      </c>
      <c r="G135" s="825">
        <v>41778</v>
      </c>
      <c r="H135" s="825">
        <v>41788</v>
      </c>
      <c r="I135" s="194"/>
      <c r="J135" s="208">
        <v>41814</v>
      </c>
      <c r="K135" s="825"/>
      <c r="L135" s="48" t="s">
        <v>9565</v>
      </c>
      <c r="M135" s="48" t="s">
        <v>5243</v>
      </c>
      <c r="N135" s="48" t="s">
        <v>84</v>
      </c>
      <c r="O135" s="44">
        <v>41769</v>
      </c>
      <c r="P135" s="44">
        <v>41785</v>
      </c>
      <c r="Q135" s="48" t="s">
        <v>106</v>
      </c>
      <c r="R135" s="219" t="s">
        <v>6106</v>
      </c>
      <c r="S135" s="842"/>
    </row>
    <row r="136" s="13" customFormat="1" ht="17.25" customHeight="1" spans="1:19">
      <c r="A136" s="48">
        <v>134</v>
      </c>
      <c r="B136" s="821" t="s">
        <v>5107</v>
      </c>
      <c r="C136" s="821" t="s">
        <v>5108</v>
      </c>
      <c r="D136" s="55" t="s">
        <v>9260</v>
      </c>
      <c r="E136" s="846">
        <f>409800+2000</f>
        <v>411800</v>
      </c>
      <c r="F136" s="151" t="s">
        <v>9566</v>
      </c>
      <c r="G136" s="825">
        <v>41778</v>
      </c>
      <c r="H136" s="825">
        <v>41788</v>
      </c>
      <c r="I136" s="168" t="s">
        <v>5232</v>
      </c>
      <c r="J136" s="208">
        <v>41814</v>
      </c>
      <c r="K136" s="825"/>
      <c r="L136" s="48" t="s">
        <v>9567</v>
      </c>
      <c r="M136" s="48" t="s">
        <v>5156</v>
      </c>
      <c r="N136" s="48" t="s">
        <v>59</v>
      </c>
      <c r="O136" s="44">
        <v>41790</v>
      </c>
      <c r="P136" s="44">
        <v>41791</v>
      </c>
      <c r="Q136" s="48" t="s">
        <v>1447</v>
      </c>
      <c r="R136" s="194" t="s">
        <v>582</v>
      </c>
      <c r="S136" s="842"/>
    </row>
    <row r="137" s="13" customFormat="1" ht="17.25" customHeight="1" spans="1:19">
      <c r="A137" s="48">
        <v>135</v>
      </c>
      <c r="B137" s="149" t="s">
        <v>9487</v>
      </c>
      <c r="C137" s="861" t="s">
        <v>9555</v>
      </c>
      <c r="D137" s="55" t="s">
        <v>9320</v>
      </c>
      <c r="E137" s="826">
        <v>440500</v>
      </c>
      <c r="F137" s="715" t="s">
        <v>9568</v>
      </c>
      <c r="G137" s="825">
        <v>41784</v>
      </c>
      <c r="H137" s="825">
        <v>41795</v>
      </c>
      <c r="I137" s="222"/>
      <c r="J137" s="208">
        <v>41814</v>
      </c>
      <c r="K137" s="825"/>
      <c r="L137" s="48" t="s">
        <v>9569</v>
      </c>
      <c r="M137" s="48" t="s">
        <v>912</v>
      </c>
      <c r="N137" s="48" t="s">
        <v>84</v>
      </c>
      <c r="O137" s="44">
        <v>41792</v>
      </c>
      <c r="P137" s="44">
        <v>41793</v>
      </c>
      <c r="Q137" s="48" t="s">
        <v>106</v>
      </c>
      <c r="R137" s="194" t="s">
        <v>582</v>
      </c>
      <c r="S137" s="842"/>
    </row>
    <row r="138" s="795" customFormat="1" ht="17.25" customHeight="1" spans="1:19">
      <c r="A138" s="48">
        <v>136</v>
      </c>
      <c r="B138" s="880"/>
      <c r="C138" s="821" t="s">
        <v>5108</v>
      </c>
      <c r="D138" s="55" t="s">
        <v>9383</v>
      </c>
      <c r="E138" s="826">
        <f>409800+2000</f>
        <v>411800</v>
      </c>
      <c r="F138" s="151" t="s">
        <v>9570</v>
      </c>
      <c r="G138" s="825">
        <v>41774</v>
      </c>
      <c r="H138" s="825">
        <v>41787</v>
      </c>
      <c r="I138" s="168" t="s">
        <v>5232</v>
      </c>
      <c r="J138" s="208">
        <v>41814</v>
      </c>
      <c r="K138" s="863"/>
      <c r="L138" s="48" t="s">
        <v>9571</v>
      </c>
      <c r="M138" s="48" t="s">
        <v>5156</v>
      </c>
      <c r="N138" s="48" t="s">
        <v>59</v>
      </c>
      <c r="O138" s="44">
        <v>41793</v>
      </c>
      <c r="P138" s="44">
        <v>41793</v>
      </c>
      <c r="Q138" s="48" t="s">
        <v>1447</v>
      </c>
      <c r="R138" s="901" t="s">
        <v>1780</v>
      </c>
      <c r="S138" s="842"/>
    </row>
    <row r="139" s="797" customFormat="1" ht="17.25" customHeight="1" spans="1:19">
      <c r="A139" s="48">
        <v>137</v>
      </c>
      <c r="B139" s="854" t="s">
        <v>9432</v>
      </c>
      <c r="C139" s="858" t="s">
        <v>9572</v>
      </c>
      <c r="D139" s="55" t="s">
        <v>9573</v>
      </c>
      <c r="E139" s="826">
        <v>420800</v>
      </c>
      <c r="F139" s="151" t="s">
        <v>9574</v>
      </c>
      <c r="G139" s="825">
        <v>41778</v>
      </c>
      <c r="H139" s="857">
        <v>41788</v>
      </c>
      <c r="I139" s="222" t="s">
        <v>9518</v>
      </c>
      <c r="J139" s="208">
        <v>41814</v>
      </c>
      <c r="K139" s="825"/>
      <c r="L139" s="229" t="s">
        <v>9575</v>
      </c>
      <c r="M139" s="207" t="s">
        <v>1768</v>
      </c>
      <c r="N139" s="207" t="s">
        <v>89</v>
      </c>
      <c r="O139" s="249">
        <v>41790</v>
      </c>
      <c r="P139" s="249">
        <v>41794</v>
      </c>
      <c r="Q139" s="207" t="s">
        <v>106</v>
      </c>
      <c r="R139" s="222" t="s">
        <v>5223</v>
      </c>
      <c r="S139" s="842"/>
    </row>
    <row r="140" s="795" customFormat="1" ht="17.25" customHeight="1" spans="1:19">
      <c r="A140" s="48">
        <v>138</v>
      </c>
      <c r="B140" s="821" t="s">
        <v>5107</v>
      </c>
      <c r="C140" s="821" t="s">
        <v>5108</v>
      </c>
      <c r="D140" s="55" t="s">
        <v>9576</v>
      </c>
      <c r="E140" s="826">
        <f>409800+2000</f>
        <v>411800</v>
      </c>
      <c r="F140" s="151" t="s">
        <v>9577</v>
      </c>
      <c r="G140" s="825">
        <v>41787</v>
      </c>
      <c r="H140" s="825">
        <v>41795</v>
      </c>
      <c r="I140" s="168" t="s">
        <v>5483</v>
      </c>
      <c r="J140" s="208">
        <v>41814</v>
      </c>
      <c r="K140" s="863"/>
      <c r="L140" s="48" t="s">
        <v>9578</v>
      </c>
      <c r="M140" s="48" t="s">
        <v>916</v>
      </c>
      <c r="N140" s="48" t="s">
        <v>89</v>
      </c>
      <c r="O140" s="44">
        <v>41793</v>
      </c>
      <c r="P140" s="44">
        <v>41794</v>
      </c>
      <c r="Q140" s="48" t="s">
        <v>106</v>
      </c>
      <c r="R140" s="263" t="s">
        <v>582</v>
      </c>
      <c r="S140" s="842"/>
    </row>
    <row r="141" s="13" customFormat="1" ht="17.25" customHeight="1" spans="1:19">
      <c r="A141" s="48">
        <v>139</v>
      </c>
      <c r="B141" s="821" t="s">
        <v>5107</v>
      </c>
      <c r="C141" s="821" t="s">
        <v>5108</v>
      </c>
      <c r="D141" s="55" t="s">
        <v>9298</v>
      </c>
      <c r="E141" s="826">
        <f>409800+2000</f>
        <v>411800</v>
      </c>
      <c r="F141" s="151" t="s">
        <v>9579</v>
      </c>
      <c r="G141" s="825">
        <v>41778</v>
      </c>
      <c r="H141" s="825">
        <v>41788</v>
      </c>
      <c r="I141" s="168" t="s">
        <v>5232</v>
      </c>
      <c r="J141" s="208">
        <v>41814</v>
      </c>
      <c r="K141" s="825"/>
      <c r="L141" s="48" t="s">
        <v>9580</v>
      </c>
      <c r="M141" s="48" t="s">
        <v>5068</v>
      </c>
      <c r="N141" s="48" t="s">
        <v>84</v>
      </c>
      <c r="O141" s="44">
        <v>41765</v>
      </c>
      <c r="P141" s="44">
        <v>41765</v>
      </c>
      <c r="Q141" s="48" t="s">
        <v>1447</v>
      </c>
      <c r="R141" s="194" t="s">
        <v>5708</v>
      </c>
      <c r="S141" s="842"/>
    </row>
    <row r="142" s="13" customFormat="1" ht="17.25" customHeight="1" spans="1:19">
      <c r="A142" s="48">
        <v>140</v>
      </c>
      <c r="B142" s="149"/>
      <c r="C142" s="821" t="s">
        <v>5108</v>
      </c>
      <c r="D142" s="55" t="s">
        <v>9260</v>
      </c>
      <c r="E142" s="846">
        <f>409800+2000</f>
        <v>411800</v>
      </c>
      <c r="F142" s="151" t="s">
        <v>9581</v>
      </c>
      <c r="G142" s="825">
        <v>41785</v>
      </c>
      <c r="H142" s="825">
        <v>41793</v>
      </c>
      <c r="I142" s="168" t="s">
        <v>5232</v>
      </c>
      <c r="J142" s="208">
        <v>41814</v>
      </c>
      <c r="K142" s="825"/>
      <c r="L142" s="52" t="s">
        <v>9582</v>
      </c>
      <c r="M142" s="52" t="s">
        <v>5021</v>
      </c>
      <c r="N142" s="52" t="s">
        <v>89</v>
      </c>
      <c r="O142" s="47">
        <v>41788</v>
      </c>
      <c r="P142" s="47">
        <v>41788</v>
      </c>
      <c r="Q142" s="52" t="s">
        <v>1447</v>
      </c>
      <c r="R142" s="263" t="s">
        <v>5708</v>
      </c>
      <c r="S142" s="842"/>
    </row>
    <row r="143" s="797" customFormat="1" ht="17.25" customHeight="1" spans="1:19">
      <c r="A143" s="48">
        <v>141</v>
      </c>
      <c r="B143" s="854"/>
      <c r="C143" s="854" t="s">
        <v>9273</v>
      </c>
      <c r="D143" s="55" t="s">
        <v>9250</v>
      </c>
      <c r="E143" s="826">
        <v>429500</v>
      </c>
      <c r="F143" s="151" t="s">
        <v>9583</v>
      </c>
      <c r="G143" s="825">
        <v>41792</v>
      </c>
      <c r="H143" s="857">
        <v>41803</v>
      </c>
      <c r="I143" s="222" t="s">
        <v>9450</v>
      </c>
      <c r="J143" s="208">
        <v>41814</v>
      </c>
      <c r="K143" s="825"/>
      <c r="L143" s="48" t="s">
        <v>9584</v>
      </c>
      <c r="M143" s="48" t="s">
        <v>683</v>
      </c>
      <c r="N143" s="48" t="s">
        <v>59</v>
      </c>
      <c r="O143" s="44">
        <v>41794</v>
      </c>
      <c r="P143" s="44">
        <v>41794</v>
      </c>
      <c r="Q143" s="48" t="s">
        <v>1447</v>
      </c>
      <c r="R143" s="194" t="s">
        <v>5708</v>
      </c>
      <c r="S143" s="842"/>
    </row>
    <row r="144" s="797" customFormat="1" ht="17.25" customHeight="1" spans="1:19">
      <c r="A144" s="48">
        <v>142</v>
      </c>
      <c r="B144" s="854"/>
      <c r="C144" s="854" t="s">
        <v>9273</v>
      </c>
      <c r="D144" s="55" t="s">
        <v>9250</v>
      </c>
      <c r="E144" s="826">
        <v>429500</v>
      </c>
      <c r="F144" s="151" t="s">
        <v>9585</v>
      </c>
      <c r="G144" s="825">
        <v>41782</v>
      </c>
      <c r="H144" s="857">
        <v>41802</v>
      </c>
      <c r="I144" s="222" t="s">
        <v>9450</v>
      </c>
      <c r="J144" s="208">
        <v>41814</v>
      </c>
      <c r="K144" s="825" t="s">
        <v>5217</v>
      </c>
      <c r="L144" s="48" t="s">
        <v>9586</v>
      </c>
      <c r="M144" s="48" t="s">
        <v>114</v>
      </c>
      <c r="N144" s="48" t="s">
        <v>59</v>
      </c>
      <c r="O144" s="44">
        <v>41790</v>
      </c>
      <c r="P144" s="44">
        <v>41790</v>
      </c>
      <c r="Q144" s="48" t="s">
        <v>106</v>
      </c>
      <c r="R144" s="194" t="s">
        <v>5708</v>
      </c>
      <c r="S144" s="842"/>
    </row>
    <row r="145" s="797" customFormat="1" ht="17.25" customHeight="1" spans="1:19">
      <c r="A145" s="48">
        <v>143</v>
      </c>
      <c r="B145" s="854"/>
      <c r="C145" s="854" t="s">
        <v>9273</v>
      </c>
      <c r="D145" s="43" t="s">
        <v>9250</v>
      </c>
      <c r="E145" s="818">
        <v>429500</v>
      </c>
      <c r="F145" s="152" t="s">
        <v>9587</v>
      </c>
      <c r="G145" s="824">
        <v>41786</v>
      </c>
      <c r="H145" s="829">
        <v>41801</v>
      </c>
      <c r="I145" s="222" t="s">
        <v>9450</v>
      </c>
      <c r="J145" s="208">
        <v>41814</v>
      </c>
      <c r="K145" s="825"/>
      <c r="L145" s="48" t="s">
        <v>9588</v>
      </c>
      <c r="M145" s="48" t="s">
        <v>9589</v>
      </c>
      <c r="N145" s="48" t="s">
        <v>84</v>
      </c>
      <c r="O145" s="44">
        <v>41792</v>
      </c>
      <c r="P145" s="44">
        <v>41792</v>
      </c>
      <c r="Q145" s="48" t="s">
        <v>106</v>
      </c>
      <c r="R145" s="263" t="s">
        <v>5708</v>
      </c>
      <c r="S145" s="842"/>
    </row>
    <row r="146" s="797" customFormat="1" ht="17.25" customHeight="1" spans="1:19">
      <c r="A146" s="48">
        <v>144</v>
      </c>
      <c r="B146" s="854" t="s">
        <v>9432</v>
      </c>
      <c r="C146" s="854" t="s">
        <v>9590</v>
      </c>
      <c r="D146" s="48" t="s">
        <v>9393</v>
      </c>
      <c r="E146" s="826">
        <v>420800</v>
      </c>
      <c r="F146" s="151" t="s">
        <v>9591</v>
      </c>
      <c r="G146" s="825">
        <v>41791</v>
      </c>
      <c r="H146" s="825">
        <v>41803</v>
      </c>
      <c r="I146" s="222" t="s">
        <v>9518</v>
      </c>
      <c r="J146" s="208">
        <v>41814</v>
      </c>
      <c r="K146" s="825"/>
      <c r="L146" s="48" t="s">
        <v>9592</v>
      </c>
      <c r="M146" s="48" t="s">
        <v>912</v>
      </c>
      <c r="N146" s="48" t="s">
        <v>84</v>
      </c>
      <c r="O146" s="44">
        <v>41791</v>
      </c>
      <c r="P146" s="44">
        <v>41792</v>
      </c>
      <c r="Q146" s="48" t="s">
        <v>106</v>
      </c>
      <c r="R146" s="194" t="s">
        <v>2752</v>
      </c>
      <c r="S146" s="842"/>
    </row>
    <row r="147" s="797" customFormat="1" ht="17.25" customHeight="1" spans="1:19">
      <c r="A147" s="48">
        <v>145</v>
      </c>
      <c r="B147" s="854" t="s">
        <v>9288</v>
      </c>
      <c r="C147" s="854" t="s">
        <v>9273</v>
      </c>
      <c r="D147" s="55" t="s">
        <v>9393</v>
      </c>
      <c r="E147" s="826">
        <f>429500</f>
        <v>429500</v>
      </c>
      <c r="F147" s="151" t="s">
        <v>9593</v>
      </c>
      <c r="G147" s="825">
        <v>41765</v>
      </c>
      <c r="H147" s="857">
        <v>41776</v>
      </c>
      <c r="I147" s="222" t="s">
        <v>9450</v>
      </c>
      <c r="J147" s="208">
        <v>41814</v>
      </c>
      <c r="K147" s="825"/>
      <c r="L147" s="48" t="s">
        <v>9594</v>
      </c>
      <c r="M147" s="48" t="s">
        <v>5009</v>
      </c>
      <c r="N147" s="48" t="s">
        <v>89</v>
      </c>
      <c r="O147" s="44">
        <v>41791</v>
      </c>
      <c r="P147" s="44">
        <v>41791</v>
      </c>
      <c r="Q147" s="48" t="s">
        <v>106</v>
      </c>
      <c r="R147" s="194" t="s">
        <v>2752</v>
      </c>
      <c r="S147" s="842"/>
    </row>
    <row r="148" s="13" customFormat="1" ht="17.25" customHeight="1" spans="1:19">
      <c r="A148" s="48">
        <v>146</v>
      </c>
      <c r="B148" s="149"/>
      <c r="C148" s="48" t="s">
        <v>9312</v>
      </c>
      <c r="D148" s="48" t="s">
        <v>9250</v>
      </c>
      <c r="E148" s="35">
        <v>468700</v>
      </c>
      <c r="F148" s="151" t="s">
        <v>9595</v>
      </c>
      <c r="G148" s="825">
        <v>41774</v>
      </c>
      <c r="H148" s="825">
        <v>41787</v>
      </c>
      <c r="I148" s="194"/>
      <c r="J148" s="208">
        <v>41814</v>
      </c>
      <c r="K148" s="825"/>
      <c r="L148" s="242" t="s">
        <v>9596</v>
      </c>
      <c r="M148" s="55" t="s">
        <v>5219</v>
      </c>
      <c r="N148" s="48" t="s">
        <v>59</v>
      </c>
      <c r="O148" s="310">
        <v>41778</v>
      </c>
      <c r="P148" s="44">
        <v>41806</v>
      </c>
      <c r="Q148" s="273" t="s">
        <v>1447</v>
      </c>
      <c r="R148" s="196" t="s">
        <v>2752</v>
      </c>
      <c r="S148" s="662"/>
    </row>
    <row r="149" s="795" customFormat="1" ht="17.25" customHeight="1" spans="1:19">
      <c r="A149" s="48">
        <v>147</v>
      </c>
      <c r="B149" s="821" t="s">
        <v>5107</v>
      </c>
      <c r="C149" s="821" t="s">
        <v>5108</v>
      </c>
      <c r="D149" s="55" t="s">
        <v>9597</v>
      </c>
      <c r="E149" s="826">
        <f>409800+2000</f>
        <v>411800</v>
      </c>
      <c r="F149" s="151" t="s">
        <v>9598</v>
      </c>
      <c r="G149" s="825">
        <v>41792</v>
      </c>
      <c r="H149" s="825">
        <v>41803</v>
      </c>
      <c r="I149" s="168" t="s">
        <v>5232</v>
      </c>
      <c r="J149" s="208">
        <v>41814</v>
      </c>
      <c r="K149" s="863"/>
      <c r="L149" s="48" t="s">
        <v>9599</v>
      </c>
      <c r="M149" s="48" t="s">
        <v>114</v>
      </c>
      <c r="N149" s="48" t="s">
        <v>59</v>
      </c>
      <c r="O149" s="44">
        <v>41794</v>
      </c>
      <c r="P149" s="44">
        <v>41794</v>
      </c>
      <c r="Q149" s="48" t="s">
        <v>1447</v>
      </c>
      <c r="R149" s="194" t="s">
        <v>582</v>
      </c>
      <c r="S149" s="842"/>
    </row>
    <row r="150" s="795" customFormat="1" ht="17.25" customHeight="1" spans="1:19">
      <c r="A150" s="48">
        <v>148</v>
      </c>
      <c r="B150" s="821" t="s">
        <v>5107</v>
      </c>
      <c r="C150" s="821" t="s">
        <v>5108</v>
      </c>
      <c r="D150" s="43" t="s">
        <v>9600</v>
      </c>
      <c r="E150" s="818">
        <f>409800+2000</f>
        <v>411800</v>
      </c>
      <c r="F150" s="152" t="s">
        <v>9601</v>
      </c>
      <c r="G150" s="824">
        <v>41787</v>
      </c>
      <c r="H150" s="824">
        <v>41801</v>
      </c>
      <c r="I150" s="177" t="s">
        <v>5232</v>
      </c>
      <c r="J150" s="208">
        <v>41814</v>
      </c>
      <c r="K150" s="48" t="s">
        <v>5217</v>
      </c>
      <c r="L150" s="48" t="s">
        <v>9602</v>
      </c>
      <c r="M150" s="48" t="s">
        <v>5057</v>
      </c>
      <c r="N150" s="48" t="s">
        <v>59</v>
      </c>
      <c r="O150" s="44">
        <v>41792</v>
      </c>
      <c r="P150" s="44">
        <v>41792</v>
      </c>
      <c r="Q150" s="48" t="s">
        <v>1447</v>
      </c>
      <c r="R150" s="194" t="s">
        <v>582</v>
      </c>
      <c r="S150" s="842"/>
    </row>
    <row r="151" s="13" customFormat="1" ht="17.25" customHeight="1" spans="1:19">
      <c r="A151" s="48">
        <v>149</v>
      </c>
      <c r="B151" s="149" t="s">
        <v>9326</v>
      </c>
      <c r="C151" s="48" t="s">
        <v>9312</v>
      </c>
      <c r="D151" s="48" t="s">
        <v>9250</v>
      </c>
      <c r="E151" s="35">
        <v>468700</v>
      </c>
      <c r="F151" s="151" t="s">
        <v>9603</v>
      </c>
      <c r="G151" s="825">
        <v>41792</v>
      </c>
      <c r="H151" s="825">
        <v>41803</v>
      </c>
      <c r="I151" s="194"/>
      <c r="J151" s="208">
        <v>41814</v>
      </c>
      <c r="K151" s="825"/>
      <c r="L151" s="242" t="s">
        <v>9604</v>
      </c>
      <c r="M151" s="55" t="s">
        <v>5035</v>
      </c>
      <c r="N151" s="48" t="s">
        <v>89</v>
      </c>
      <c r="O151" s="310">
        <v>41761</v>
      </c>
      <c r="P151" s="44">
        <v>41793</v>
      </c>
      <c r="Q151" s="273" t="s">
        <v>106</v>
      </c>
      <c r="R151" s="194" t="s">
        <v>582</v>
      </c>
      <c r="S151" s="662"/>
    </row>
    <row r="152" s="13" customFormat="1" ht="17.25" customHeight="1" spans="1:19">
      <c r="A152" s="48">
        <v>150</v>
      </c>
      <c r="B152" s="821" t="s">
        <v>5107</v>
      </c>
      <c r="C152" s="821" t="s">
        <v>5108</v>
      </c>
      <c r="D152" s="55" t="s">
        <v>9298</v>
      </c>
      <c r="E152" s="826">
        <f>409800+2000</f>
        <v>411800</v>
      </c>
      <c r="F152" s="151" t="s">
        <v>9605</v>
      </c>
      <c r="G152" s="825">
        <v>41785</v>
      </c>
      <c r="H152" s="825">
        <v>41795</v>
      </c>
      <c r="I152" s="168"/>
      <c r="J152" s="208">
        <v>41814</v>
      </c>
      <c r="K152" s="825"/>
      <c r="L152" s="48" t="s">
        <v>9606</v>
      </c>
      <c r="M152" s="48" t="s">
        <v>5054</v>
      </c>
      <c r="N152" s="48" t="s">
        <v>59</v>
      </c>
      <c r="O152" s="44">
        <v>41788</v>
      </c>
      <c r="P152" s="44">
        <v>41788</v>
      </c>
      <c r="Q152" s="48" t="s">
        <v>1447</v>
      </c>
      <c r="R152" s="194" t="s">
        <v>582</v>
      </c>
      <c r="S152" s="842"/>
    </row>
    <row r="153" s="14" customFormat="1" ht="17.25" customHeight="1" spans="1:19">
      <c r="A153" s="48">
        <v>151</v>
      </c>
      <c r="B153" s="149" t="s">
        <v>9326</v>
      </c>
      <c r="C153" s="390" t="s">
        <v>9312</v>
      </c>
      <c r="D153" s="48" t="s">
        <v>577</v>
      </c>
      <c r="E153" s="35">
        <f>468700+2000</f>
        <v>470700</v>
      </c>
      <c r="F153" s="151" t="s">
        <v>9607</v>
      </c>
      <c r="G153" s="825">
        <v>41765</v>
      </c>
      <c r="H153" s="825">
        <v>41776</v>
      </c>
      <c r="I153" s="168" t="s">
        <v>5232</v>
      </c>
      <c r="J153" s="208">
        <v>41814</v>
      </c>
      <c r="K153" s="825"/>
      <c r="L153" s="48" t="s">
        <v>9608</v>
      </c>
      <c r="M153" s="52" t="s">
        <v>114</v>
      </c>
      <c r="N153" s="52" t="s">
        <v>59</v>
      </c>
      <c r="O153" s="47">
        <v>41807</v>
      </c>
      <c r="P153" s="47">
        <v>41807</v>
      </c>
      <c r="Q153" s="52" t="s">
        <v>1447</v>
      </c>
      <c r="R153" s="263" t="s">
        <v>5236</v>
      </c>
      <c r="S153" s="874"/>
    </row>
    <row r="154" s="795" customFormat="1" ht="17.25" customHeight="1" spans="1:19">
      <c r="A154" s="48">
        <v>152</v>
      </c>
      <c r="B154" s="880"/>
      <c r="C154" s="821" t="s">
        <v>5108</v>
      </c>
      <c r="D154" s="55" t="s">
        <v>9383</v>
      </c>
      <c r="E154" s="826">
        <f>409800+2000</f>
        <v>411800</v>
      </c>
      <c r="F154" s="151" t="s">
        <v>9609</v>
      </c>
      <c r="G154" s="825">
        <v>41774</v>
      </c>
      <c r="H154" s="825">
        <v>41787</v>
      </c>
      <c r="I154" s="168" t="s">
        <v>5232</v>
      </c>
      <c r="J154" s="208">
        <v>41814</v>
      </c>
      <c r="K154" s="863"/>
      <c r="L154" s="48" t="s">
        <v>9610</v>
      </c>
      <c r="M154" s="48" t="s">
        <v>5044</v>
      </c>
      <c r="N154" s="48" t="s">
        <v>84</v>
      </c>
      <c r="O154" s="44">
        <v>41792</v>
      </c>
      <c r="P154" s="44">
        <v>41793</v>
      </c>
      <c r="Q154" s="48" t="s">
        <v>1447</v>
      </c>
      <c r="R154" s="194" t="s">
        <v>2768</v>
      </c>
      <c r="S154" s="842"/>
    </row>
    <row r="155" s="797" customFormat="1" ht="17.25" customHeight="1" spans="1:19">
      <c r="A155" s="48">
        <v>153</v>
      </c>
      <c r="B155" s="854" t="s">
        <v>9288</v>
      </c>
      <c r="C155" s="881" t="s">
        <v>9273</v>
      </c>
      <c r="D155" s="43" t="s">
        <v>9250</v>
      </c>
      <c r="E155" s="818">
        <f>429500+2000</f>
        <v>431500</v>
      </c>
      <c r="F155" s="152" t="s">
        <v>9611</v>
      </c>
      <c r="G155" s="824">
        <v>41802</v>
      </c>
      <c r="H155" s="829">
        <v>41810</v>
      </c>
      <c r="I155" s="321" t="s">
        <v>9612</v>
      </c>
      <c r="J155" s="208">
        <v>41815</v>
      </c>
      <c r="K155" s="825"/>
      <c r="L155" s="48" t="s">
        <v>9613</v>
      </c>
      <c r="M155" s="48" t="s">
        <v>683</v>
      </c>
      <c r="N155" s="48" t="s">
        <v>59</v>
      </c>
      <c r="O155" s="44">
        <v>41790</v>
      </c>
      <c r="P155" s="44">
        <v>41803</v>
      </c>
      <c r="Q155" s="48" t="s">
        <v>1447</v>
      </c>
      <c r="R155" s="219" t="s">
        <v>5247</v>
      </c>
      <c r="S155" s="842"/>
    </row>
    <row r="156" s="797" customFormat="1" ht="17.25" customHeight="1" spans="1:19">
      <c r="A156" s="48">
        <v>154</v>
      </c>
      <c r="B156" s="854"/>
      <c r="C156" s="854"/>
      <c r="D156" s="55" t="s">
        <v>9383</v>
      </c>
      <c r="E156" s="826">
        <v>429500</v>
      </c>
      <c r="F156" s="151" t="s">
        <v>9614</v>
      </c>
      <c r="G156" s="825">
        <v>41803</v>
      </c>
      <c r="H156" s="857">
        <v>41813</v>
      </c>
      <c r="I156" s="321"/>
      <c r="J156" s="208">
        <v>41815</v>
      </c>
      <c r="K156" s="825"/>
      <c r="L156" s="48" t="s">
        <v>9615</v>
      </c>
      <c r="M156" s="48" t="s">
        <v>912</v>
      </c>
      <c r="N156" s="48" t="s">
        <v>84</v>
      </c>
      <c r="O156" s="44">
        <v>41792</v>
      </c>
      <c r="P156" s="44">
        <v>41804</v>
      </c>
      <c r="Q156" s="48" t="s">
        <v>1447</v>
      </c>
      <c r="R156" s="219" t="s">
        <v>5247</v>
      </c>
      <c r="S156" s="842"/>
    </row>
    <row r="157" s="13" customFormat="1" ht="17.25" customHeight="1" spans="1:19">
      <c r="A157" s="48">
        <v>155</v>
      </c>
      <c r="B157" s="149"/>
      <c r="C157" s="149"/>
      <c r="D157" s="43" t="s">
        <v>9298</v>
      </c>
      <c r="E157" s="818">
        <v>411800</v>
      </c>
      <c r="F157" s="152" t="s">
        <v>9616</v>
      </c>
      <c r="G157" s="824">
        <v>41802</v>
      </c>
      <c r="H157" s="829">
        <v>41810</v>
      </c>
      <c r="I157" s="321" t="s">
        <v>9612</v>
      </c>
      <c r="J157" s="208">
        <v>41815</v>
      </c>
      <c r="K157" s="825"/>
      <c r="L157" s="48" t="s">
        <v>9617</v>
      </c>
      <c r="M157" s="48" t="s">
        <v>912</v>
      </c>
      <c r="N157" s="48" t="s">
        <v>84</v>
      </c>
      <c r="O157" s="44">
        <v>41791</v>
      </c>
      <c r="P157" s="44">
        <v>41803</v>
      </c>
      <c r="Q157" s="48" t="s">
        <v>1447</v>
      </c>
      <c r="R157" s="246" t="s">
        <v>1071</v>
      </c>
      <c r="S157" s="842"/>
    </row>
    <row r="158" s="795" customFormat="1" ht="17.25" customHeight="1" spans="1:19">
      <c r="A158" s="48">
        <v>156</v>
      </c>
      <c r="B158" s="821" t="s">
        <v>5107</v>
      </c>
      <c r="C158" s="882" t="s">
        <v>5108</v>
      </c>
      <c r="D158" s="43" t="s">
        <v>577</v>
      </c>
      <c r="E158" s="823">
        <f>409800+2000</f>
        <v>411800</v>
      </c>
      <c r="F158" s="152" t="s">
        <v>9618</v>
      </c>
      <c r="G158" s="824">
        <v>41726</v>
      </c>
      <c r="H158" s="824">
        <v>41734</v>
      </c>
      <c r="I158" s="168" t="s">
        <v>9619</v>
      </c>
      <c r="J158" s="208">
        <v>41815</v>
      </c>
      <c r="K158" s="166" t="s">
        <v>5830</v>
      </c>
      <c r="L158" s="48" t="s">
        <v>9620</v>
      </c>
      <c r="M158" s="48" t="s">
        <v>5243</v>
      </c>
      <c r="N158" s="48" t="s">
        <v>84</v>
      </c>
      <c r="O158" s="44">
        <v>41791</v>
      </c>
      <c r="P158" s="44">
        <v>41818</v>
      </c>
      <c r="Q158" s="48" t="s">
        <v>1447</v>
      </c>
      <c r="R158" s="194" t="s">
        <v>582</v>
      </c>
      <c r="S158" s="842"/>
    </row>
    <row r="159" s="795" customFormat="1" ht="17.25" customHeight="1" spans="1:19">
      <c r="A159" s="48">
        <v>157</v>
      </c>
      <c r="B159" s="821" t="s">
        <v>5107</v>
      </c>
      <c r="C159" s="882" t="s">
        <v>5108</v>
      </c>
      <c r="D159" s="55" t="s">
        <v>9621</v>
      </c>
      <c r="E159" s="826">
        <v>409800</v>
      </c>
      <c r="F159" s="151" t="s">
        <v>9622</v>
      </c>
      <c r="G159" s="825">
        <v>41787</v>
      </c>
      <c r="H159" s="825">
        <v>41795</v>
      </c>
      <c r="I159" s="168"/>
      <c r="J159" s="208">
        <v>41815</v>
      </c>
      <c r="K159" s="863"/>
      <c r="L159" s="48" t="s">
        <v>9623</v>
      </c>
      <c r="M159" s="48" t="s">
        <v>5103</v>
      </c>
      <c r="N159" s="48" t="s">
        <v>84</v>
      </c>
      <c r="O159" s="44">
        <v>41808</v>
      </c>
      <c r="P159" s="44">
        <v>41808</v>
      </c>
      <c r="Q159" s="48" t="s">
        <v>1447</v>
      </c>
      <c r="R159" s="194" t="s">
        <v>582</v>
      </c>
      <c r="S159" s="842"/>
    </row>
    <row r="160" s="13" customFormat="1" ht="17.25" customHeight="1" spans="1:19">
      <c r="A160" s="48">
        <v>158</v>
      </c>
      <c r="B160" s="149"/>
      <c r="C160" s="390" t="s">
        <v>5534</v>
      </c>
      <c r="D160" s="55" t="s">
        <v>9285</v>
      </c>
      <c r="E160" s="826">
        <f>446600+2000</f>
        <v>448600</v>
      </c>
      <c r="F160" s="151" t="s">
        <v>9624</v>
      </c>
      <c r="G160" s="825">
        <v>41807</v>
      </c>
      <c r="H160" s="857">
        <v>41821</v>
      </c>
      <c r="I160" s="321" t="s">
        <v>9625</v>
      </c>
      <c r="J160" s="208">
        <v>41815</v>
      </c>
      <c r="K160" s="825"/>
      <c r="L160" s="48" t="s">
        <v>9626</v>
      </c>
      <c r="M160" s="48" t="s">
        <v>5057</v>
      </c>
      <c r="N160" s="48" t="s">
        <v>59</v>
      </c>
      <c r="O160" s="44">
        <v>41790</v>
      </c>
      <c r="P160" s="44">
        <v>41810</v>
      </c>
      <c r="Q160" s="48" t="s">
        <v>1447</v>
      </c>
      <c r="R160" s="194" t="s">
        <v>6541</v>
      </c>
      <c r="S160" s="842"/>
    </row>
    <row r="161" s="13" customFormat="1" ht="17.25" customHeight="1" spans="1:19">
      <c r="A161" s="48">
        <v>159</v>
      </c>
      <c r="B161" s="149"/>
      <c r="C161" s="48"/>
      <c r="D161" s="55" t="s">
        <v>9285</v>
      </c>
      <c r="E161" s="826">
        <v>446600</v>
      </c>
      <c r="F161" s="151" t="s">
        <v>9627</v>
      </c>
      <c r="G161" s="825">
        <v>41802</v>
      </c>
      <c r="H161" s="857">
        <v>41813</v>
      </c>
      <c r="I161" s="168"/>
      <c r="J161" s="208">
        <v>41815</v>
      </c>
      <c r="K161" s="825"/>
      <c r="L161" s="194" t="s">
        <v>9628</v>
      </c>
      <c r="M161" s="48" t="s">
        <v>5009</v>
      </c>
      <c r="N161" s="48" t="s">
        <v>89</v>
      </c>
      <c r="O161" s="44">
        <v>41793</v>
      </c>
      <c r="P161" s="44">
        <v>41804</v>
      </c>
      <c r="Q161" s="48" t="s">
        <v>106</v>
      </c>
      <c r="R161" s="194" t="s">
        <v>1088</v>
      </c>
      <c r="S161" s="842"/>
    </row>
    <row r="162" s="13" customFormat="1" ht="16.5" customHeight="1" spans="1:19">
      <c r="A162" s="48">
        <v>160</v>
      </c>
      <c r="B162" s="149"/>
      <c r="C162" s="149"/>
      <c r="D162" s="55" t="s">
        <v>9260</v>
      </c>
      <c r="E162" s="846">
        <f>409800+2000</f>
        <v>411800</v>
      </c>
      <c r="F162" s="151" t="s">
        <v>9629</v>
      </c>
      <c r="G162" s="825">
        <v>41774</v>
      </c>
      <c r="H162" s="825">
        <v>41790</v>
      </c>
      <c r="I162" s="168" t="s">
        <v>5216</v>
      </c>
      <c r="J162" s="208">
        <v>41815</v>
      </c>
      <c r="K162" s="825"/>
      <c r="L162" s="207" t="s">
        <v>9630</v>
      </c>
      <c r="M162" s="48" t="s">
        <v>916</v>
      </c>
      <c r="N162" s="48" t="s">
        <v>89</v>
      </c>
      <c r="O162" s="44">
        <v>41791</v>
      </c>
      <c r="P162" s="44">
        <v>41803</v>
      </c>
      <c r="Q162" s="48" t="s">
        <v>1447</v>
      </c>
      <c r="R162" s="196" t="s">
        <v>1088</v>
      </c>
      <c r="S162" s="842"/>
    </row>
    <row r="163" s="13" customFormat="1" ht="17.25" customHeight="1" spans="1:19">
      <c r="A163" s="48">
        <v>161</v>
      </c>
      <c r="B163" s="149"/>
      <c r="C163" s="48"/>
      <c r="D163" s="55" t="s">
        <v>9250</v>
      </c>
      <c r="E163" s="826">
        <f>446600+3000</f>
        <v>449600</v>
      </c>
      <c r="F163" s="151" t="s">
        <v>9631</v>
      </c>
      <c r="G163" s="825">
        <v>41807</v>
      </c>
      <c r="H163" s="857">
        <v>41819</v>
      </c>
      <c r="I163" s="891" t="s">
        <v>9632</v>
      </c>
      <c r="J163" s="208">
        <v>41815</v>
      </c>
      <c r="K163" s="825"/>
      <c r="L163" s="48" t="s">
        <v>9633</v>
      </c>
      <c r="M163" s="48" t="s">
        <v>3368</v>
      </c>
      <c r="N163" s="48" t="s">
        <v>59</v>
      </c>
      <c r="O163" s="44">
        <v>41791</v>
      </c>
      <c r="P163" s="44">
        <v>41808</v>
      </c>
      <c r="Q163" s="48" t="s">
        <v>106</v>
      </c>
      <c r="R163" s="194" t="s">
        <v>1088</v>
      </c>
      <c r="S163" s="842"/>
    </row>
    <row r="164" s="797" customFormat="1" ht="17.25" customHeight="1" spans="1:19">
      <c r="A164" s="48">
        <v>162</v>
      </c>
      <c r="B164" s="854" t="s">
        <v>9288</v>
      </c>
      <c r="C164" s="881" t="s">
        <v>9273</v>
      </c>
      <c r="D164" s="55" t="s">
        <v>9250</v>
      </c>
      <c r="E164" s="826">
        <f>429500+2000</f>
        <v>431500</v>
      </c>
      <c r="F164" s="151" t="s">
        <v>9634</v>
      </c>
      <c r="G164" s="825">
        <v>41807</v>
      </c>
      <c r="H164" s="857">
        <v>41821</v>
      </c>
      <c r="I164" s="321" t="s">
        <v>9625</v>
      </c>
      <c r="J164" s="208">
        <v>41815</v>
      </c>
      <c r="K164" s="825"/>
      <c r="L164" s="48" t="s">
        <v>9635</v>
      </c>
      <c r="M164" s="48" t="s">
        <v>5301</v>
      </c>
      <c r="N164" s="48" t="s">
        <v>89</v>
      </c>
      <c r="O164" s="44">
        <v>41794</v>
      </c>
      <c r="P164" s="44">
        <v>41807</v>
      </c>
      <c r="Q164" s="48" t="s">
        <v>106</v>
      </c>
      <c r="R164" s="194" t="s">
        <v>1093</v>
      </c>
      <c r="S164" s="842"/>
    </row>
    <row r="165" s="13" customFormat="1" ht="17.25" customHeight="1" spans="1:19">
      <c r="A165" s="48">
        <v>163</v>
      </c>
      <c r="B165" s="149"/>
      <c r="C165" s="48"/>
      <c r="D165" s="43" t="s">
        <v>9285</v>
      </c>
      <c r="E165" s="322">
        <f>468700+2000</f>
        <v>470700</v>
      </c>
      <c r="F165" s="152" t="s">
        <v>9636</v>
      </c>
      <c r="G165" s="824">
        <v>41802</v>
      </c>
      <c r="H165" s="829">
        <v>41810</v>
      </c>
      <c r="I165" s="321" t="s">
        <v>9612</v>
      </c>
      <c r="J165" s="208">
        <v>41815</v>
      </c>
      <c r="K165" s="825"/>
      <c r="L165" s="242" t="s">
        <v>9637</v>
      </c>
      <c r="M165" s="55" t="s">
        <v>912</v>
      </c>
      <c r="N165" s="48" t="s">
        <v>84</v>
      </c>
      <c r="O165" s="310">
        <v>41791</v>
      </c>
      <c r="P165" s="44">
        <v>41803</v>
      </c>
      <c r="Q165" s="273" t="s">
        <v>1447</v>
      </c>
      <c r="R165" s="196" t="s">
        <v>1093</v>
      </c>
      <c r="S165" s="662"/>
    </row>
    <row r="166" s="13" customFormat="1" ht="17.25" customHeight="1" spans="1:19">
      <c r="A166" s="48">
        <v>164</v>
      </c>
      <c r="B166" s="149"/>
      <c r="C166" s="48"/>
      <c r="D166" s="55" t="s">
        <v>9250</v>
      </c>
      <c r="E166" s="826">
        <f>446600+2000</f>
        <v>448600</v>
      </c>
      <c r="F166" s="152" t="s">
        <v>9638</v>
      </c>
      <c r="G166" s="825">
        <v>41802</v>
      </c>
      <c r="H166" s="857">
        <v>41813</v>
      </c>
      <c r="I166" s="168" t="s">
        <v>5232</v>
      </c>
      <c r="J166" s="208">
        <v>41845</v>
      </c>
      <c r="K166" s="825"/>
      <c r="L166" s="48" t="s">
        <v>9639</v>
      </c>
      <c r="M166" s="48" t="s">
        <v>5054</v>
      </c>
      <c r="N166" s="48" t="s">
        <v>59</v>
      </c>
      <c r="O166" s="44">
        <v>41820</v>
      </c>
      <c r="P166" s="44">
        <v>41820</v>
      </c>
      <c r="Q166" s="48" t="s">
        <v>1447</v>
      </c>
      <c r="R166" s="194" t="s">
        <v>1093</v>
      </c>
      <c r="S166" s="842"/>
    </row>
    <row r="167" s="795" customFormat="1" ht="17.25" customHeight="1" spans="1:19">
      <c r="A167" s="48">
        <v>165</v>
      </c>
      <c r="B167" s="880"/>
      <c r="C167" s="880"/>
      <c r="D167" s="43" t="s">
        <v>9383</v>
      </c>
      <c r="E167" s="818">
        <f>409800+2000</f>
        <v>411800</v>
      </c>
      <c r="F167" s="152" t="s">
        <v>9640</v>
      </c>
      <c r="G167" s="824">
        <v>41802</v>
      </c>
      <c r="H167" s="829">
        <v>41810</v>
      </c>
      <c r="I167" s="168" t="s">
        <v>5232</v>
      </c>
      <c r="J167" s="208">
        <v>41845</v>
      </c>
      <c r="K167" s="863"/>
      <c r="L167" s="48" t="s">
        <v>9641</v>
      </c>
      <c r="M167" s="48" t="s">
        <v>5021</v>
      </c>
      <c r="N167" s="48" t="s">
        <v>89</v>
      </c>
      <c r="O167" s="44">
        <v>41791</v>
      </c>
      <c r="P167" s="44">
        <v>41812</v>
      </c>
      <c r="Q167" s="48" t="s">
        <v>1447</v>
      </c>
      <c r="R167" s="194" t="s">
        <v>1074</v>
      </c>
      <c r="S167" s="842"/>
    </row>
    <row r="168" s="798" customFormat="1" ht="17.25" customHeight="1" spans="1:19">
      <c r="A168" s="48">
        <v>166</v>
      </c>
      <c r="B168" s="883"/>
      <c r="C168" s="883"/>
      <c r="D168" s="884" t="s">
        <v>9263</v>
      </c>
      <c r="E168" s="885">
        <v>409800</v>
      </c>
      <c r="F168" s="886" t="s">
        <v>9642</v>
      </c>
      <c r="G168" s="887">
        <v>41732</v>
      </c>
      <c r="H168" s="887" t="s">
        <v>77</v>
      </c>
      <c r="I168" s="892" t="s">
        <v>9643</v>
      </c>
      <c r="J168" s="208">
        <v>41908</v>
      </c>
      <c r="K168" s="887"/>
      <c r="L168" s="893"/>
      <c r="M168" s="893"/>
      <c r="N168" s="893"/>
      <c r="O168" s="894"/>
      <c r="P168" s="894"/>
      <c r="Q168" s="893"/>
      <c r="R168" s="902"/>
      <c r="S168" s="903"/>
    </row>
    <row r="169" s="13" customFormat="1" ht="17.25" customHeight="1" spans="1:19">
      <c r="A169" s="48">
        <v>167</v>
      </c>
      <c r="B169" s="821" t="s">
        <v>5107</v>
      </c>
      <c r="C169" s="882" t="s">
        <v>5108</v>
      </c>
      <c r="D169" s="55" t="s">
        <v>9298</v>
      </c>
      <c r="E169" s="826">
        <v>411800</v>
      </c>
      <c r="F169" s="151" t="s">
        <v>9644</v>
      </c>
      <c r="G169" s="825">
        <v>41807</v>
      </c>
      <c r="H169" s="857">
        <v>41819</v>
      </c>
      <c r="I169" s="329" t="s">
        <v>9625</v>
      </c>
      <c r="J169" s="208">
        <v>41845</v>
      </c>
      <c r="K169" s="825"/>
      <c r="L169" s="48" t="s">
        <v>9645</v>
      </c>
      <c r="M169" s="48" t="s">
        <v>5068</v>
      </c>
      <c r="N169" s="48" t="s">
        <v>84</v>
      </c>
      <c r="O169" s="44">
        <v>41791</v>
      </c>
      <c r="P169" s="44">
        <v>41807</v>
      </c>
      <c r="Q169" s="48" t="s">
        <v>1447</v>
      </c>
      <c r="R169" s="194" t="s">
        <v>582</v>
      </c>
      <c r="S169" s="842"/>
    </row>
    <row r="170" s="13" customFormat="1" ht="17.25" customHeight="1" spans="1:19">
      <c r="A170" s="48">
        <v>168</v>
      </c>
      <c r="B170" s="149"/>
      <c r="C170" s="149"/>
      <c r="D170" s="55" t="s">
        <v>9260</v>
      </c>
      <c r="E170" s="846">
        <f>409800+2000</f>
        <v>411800</v>
      </c>
      <c r="F170" s="151" t="s">
        <v>9646</v>
      </c>
      <c r="G170" s="825">
        <v>41778</v>
      </c>
      <c r="H170" s="825">
        <v>41788</v>
      </c>
      <c r="I170" s="168" t="s">
        <v>5232</v>
      </c>
      <c r="J170" s="208">
        <v>41845</v>
      </c>
      <c r="K170" s="825"/>
      <c r="L170" s="48" t="s">
        <v>9647</v>
      </c>
      <c r="M170" s="48" t="s">
        <v>5068</v>
      </c>
      <c r="N170" s="48" t="s">
        <v>84</v>
      </c>
      <c r="O170" s="44">
        <v>41811</v>
      </c>
      <c r="P170" s="44">
        <v>41811</v>
      </c>
      <c r="Q170" s="48" t="s">
        <v>106</v>
      </c>
      <c r="R170" s="219" t="s">
        <v>5247</v>
      </c>
      <c r="S170" s="842"/>
    </row>
    <row r="171" s="13" customFormat="1" ht="17.25" customHeight="1" spans="1:19">
      <c r="A171" s="48">
        <v>169</v>
      </c>
      <c r="B171" s="821" t="s">
        <v>9482</v>
      </c>
      <c r="C171" s="361" t="s">
        <v>9648</v>
      </c>
      <c r="D171" s="48" t="s">
        <v>9649</v>
      </c>
      <c r="E171" s="35">
        <v>627600</v>
      </c>
      <c r="F171" s="151" t="s">
        <v>9650</v>
      </c>
      <c r="G171" s="825">
        <v>41783</v>
      </c>
      <c r="H171" s="825">
        <v>41792</v>
      </c>
      <c r="I171" s="895"/>
      <c r="J171" s="208">
        <v>41845</v>
      </c>
      <c r="K171" s="825"/>
      <c r="L171" s="48" t="s">
        <v>9651</v>
      </c>
      <c r="M171" s="55" t="s">
        <v>5035</v>
      </c>
      <c r="N171" s="48" t="s">
        <v>89</v>
      </c>
      <c r="O171" s="44">
        <v>41788</v>
      </c>
      <c r="P171" s="44">
        <v>41822</v>
      </c>
      <c r="Q171" s="48" t="s">
        <v>9652</v>
      </c>
      <c r="R171" s="194" t="s">
        <v>1093</v>
      </c>
      <c r="S171" s="662"/>
    </row>
    <row r="172" s="13" customFormat="1" ht="17.25" customHeight="1" spans="1:19">
      <c r="A172" s="48">
        <v>170</v>
      </c>
      <c r="B172" s="821" t="s">
        <v>5107</v>
      </c>
      <c r="C172" s="882" t="s">
        <v>5108</v>
      </c>
      <c r="D172" s="55" t="s">
        <v>9298</v>
      </c>
      <c r="E172" s="826">
        <f>409800+2000</f>
        <v>411800</v>
      </c>
      <c r="F172" s="151" t="s">
        <v>9653</v>
      </c>
      <c r="G172" s="825">
        <v>41778</v>
      </c>
      <c r="H172" s="825">
        <v>41788</v>
      </c>
      <c r="I172" s="168" t="s">
        <v>5232</v>
      </c>
      <c r="J172" s="208">
        <v>41845</v>
      </c>
      <c r="K172" s="424" t="s">
        <v>5423</v>
      </c>
      <c r="L172" s="48" t="s">
        <v>9654</v>
      </c>
      <c r="M172" s="48" t="s">
        <v>912</v>
      </c>
      <c r="N172" s="48" t="s">
        <v>84</v>
      </c>
      <c r="O172" s="44">
        <v>41816</v>
      </c>
      <c r="P172" s="44">
        <v>41816</v>
      </c>
      <c r="Q172" s="48" t="s">
        <v>1447</v>
      </c>
      <c r="R172" s="194" t="s">
        <v>582</v>
      </c>
      <c r="S172" s="842"/>
    </row>
    <row r="173" s="13" customFormat="1" ht="17.25" customHeight="1" spans="1:19">
      <c r="A173" s="48">
        <v>171</v>
      </c>
      <c r="B173" s="821" t="s">
        <v>5107</v>
      </c>
      <c r="C173" s="882" t="s">
        <v>5108</v>
      </c>
      <c r="D173" s="55" t="s">
        <v>9260</v>
      </c>
      <c r="E173" s="846">
        <f>409800+2000</f>
        <v>411800</v>
      </c>
      <c r="F173" s="151" t="s">
        <v>9655</v>
      </c>
      <c r="G173" s="825">
        <v>41778</v>
      </c>
      <c r="H173" s="825">
        <v>41788</v>
      </c>
      <c r="I173" s="168" t="s">
        <v>5232</v>
      </c>
      <c r="J173" s="208">
        <v>41845</v>
      </c>
      <c r="K173" s="825"/>
      <c r="L173" s="48" t="s">
        <v>9656</v>
      </c>
      <c r="M173" s="48" t="s">
        <v>5009</v>
      </c>
      <c r="N173" s="48" t="s">
        <v>89</v>
      </c>
      <c r="O173" s="44">
        <v>41816</v>
      </c>
      <c r="P173" s="44">
        <v>41816</v>
      </c>
      <c r="Q173" s="48" t="s">
        <v>106</v>
      </c>
      <c r="R173" s="194" t="s">
        <v>582</v>
      </c>
      <c r="S173" s="842"/>
    </row>
    <row r="174" s="797" customFormat="1" ht="17.25" customHeight="1" spans="1:19">
      <c r="A174" s="48">
        <v>172</v>
      </c>
      <c r="B174" s="854" t="s">
        <v>9432</v>
      </c>
      <c r="C174" s="888" t="s">
        <v>9657</v>
      </c>
      <c r="D174" s="55" t="s">
        <v>9393</v>
      </c>
      <c r="E174" s="826">
        <f>420800+2000</f>
        <v>422800</v>
      </c>
      <c r="F174" s="152" t="s">
        <v>9658</v>
      </c>
      <c r="G174" s="825">
        <v>41804</v>
      </c>
      <c r="H174" s="857">
        <v>41813</v>
      </c>
      <c r="I174" s="896" t="s">
        <v>9659</v>
      </c>
      <c r="J174" s="208">
        <v>41845</v>
      </c>
      <c r="K174" s="825"/>
      <c r="L174" s="229" t="s">
        <v>9660</v>
      </c>
      <c r="M174" s="207" t="s">
        <v>5009</v>
      </c>
      <c r="N174" s="207" t="s">
        <v>89</v>
      </c>
      <c r="O174" s="249">
        <v>41822</v>
      </c>
      <c r="P174" s="249">
        <v>41822</v>
      </c>
      <c r="Q174" s="207" t="s">
        <v>1447</v>
      </c>
      <c r="R174" s="222" t="s">
        <v>582</v>
      </c>
      <c r="S174" s="842"/>
    </row>
    <row r="175" s="13" customFormat="1" ht="17.25" customHeight="1" spans="1:19">
      <c r="A175" s="48">
        <v>173</v>
      </c>
      <c r="B175" s="149" t="s">
        <v>9661</v>
      </c>
      <c r="C175" s="888" t="s">
        <v>9662</v>
      </c>
      <c r="D175" s="43" t="s">
        <v>9263</v>
      </c>
      <c r="E175" s="818">
        <v>440500</v>
      </c>
      <c r="F175" s="152" t="s">
        <v>9663</v>
      </c>
      <c r="G175" s="824">
        <v>41811</v>
      </c>
      <c r="H175" s="829">
        <v>41819</v>
      </c>
      <c r="I175" s="177" t="s">
        <v>5232</v>
      </c>
      <c r="J175" s="208">
        <v>41845</v>
      </c>
      <c r="K175" s="227" t="s">
        <v>9664</v>
      </c>
      <c r="L175" s="52" t="s">
        <v>9665</v>
      </c>
      <c r="M175" s="52" t="s">
        <v>916</v>
      </c>
      <c r="N175" s="48" t="s">
        <v>59</v>
      </c>
      <c r="O175" s="44">
        <v>41818</v>
      </c>
      <c r="P175" s="44">
        <v>41818</v>
      </c>
      <c r="Q175" s="48" t="s">
        <v>1447</v>
      </c>
      <c r="R175" s="194" t="s">
        <v>582</v>
      </c>
      <c r="S175" s="842"/>
    </row>
    <row r="176" s="795" customFormat="1" ht="17.25" customHeight="1" spans="1:19">
      <c r="A176" s="48">
        <v>174</v>
      </c>
      <c r="B176" s="880"/>
      <c r="C176" s="880"/>
      <c r="D176" s="55" t="s">
        <v>9383</v>
      </c>
      <c r="E176" s="826">
        <f>409800+2000</f>
        <v>411800</v>
      </c>
      <c r="F176" s="151" t="s">
        <v>9666</v>
      </c>
      <c r="G176" s="825">
        <v>41787</v>
      </c>
      <c r="H176" s="825">
        <v>41795</v>
      </c>
      <c r="I176" s="168" t="s">
        <v>5232</v>
      </c>
      <c r="J176" s="208">
        <v>41845</v>
      </c>
      <c r="K176" s="424" t="s">
        <v>5423</v>
      </c>
      <c r="L176" s="48" t="s">
        <v>9667</v>
      </c>
      <c r="M176" s="48" t="s">
        <v>5021</v>
      </c>
      <c r="N176" s="48" t="s">
        <v>89</v>
      </c>
      <c r="O176" s="44">
        <v>41817</v>
      </c>
      <c r="P176" s="44">
        <v>41817</v>
      </c>
      <c r="Q176" s="48" t="s">
        <v>106</v>
      </c>
      <c r="R176" s="104" t="s">
        <v>1102</v>
      </c>
      <c r="S176" s="842"/>
    </row>
    <row r="177" s="13" customFormat="1" ht="17.25" customHeight="1" spans="1:19">
      <c r="A177" s="48">
        <v>175</v>
      </c>
      <c r="B177" s="149" t="s">
        <v>9311</v>
      </c>
      <c r="C177" s="390" t="s">
        <v>9312</v>
      </c>
      <c r="D177" s="55" t="s">
        <v>9263</v>
      </c>
      <c r="E177" s="35">
        <f>468700+2000</f>
        <v>470700</v>
      </c>
      <c r="F177" s="151" t="s">
        <v>9668</v>
      </c>
      <c r="G177" s="825">
        <v>41807</v>
      </c>
      <c r="H177" s="857">
        <v>41821</v>
      </c>
      <c r="I177" s="329" t="s">
        <v>9625</v>
      </c>
      <c r="J177" s="208">
        <v>41815</v>
      </c>
      <c r="K177" s="825" t="s">
        <v>9669</v>
      </c>
      <c r="L177" s="242" t="s">
        <v>9670</v>
      </c>
      <c r="M177" s="48" t="s">
        <v>5068</v>
      </c>
      <c r="N177" s="48" t="s">
        <v>84</v>
      </c>
      <c r="O177" s="310">
        <v>41763</v>
      </c>
      <c r="P177" s="44">
        <v>41828</v>
      </c>
      <c r="Q177" s="273" t="s">
        <v>1447</v>
      </c>
      <c r="R177" s="196" t="s">
        <v>1112</v>
      </c>
      <c r="S177" s="662"/>
    </row>
    <row r="178" s="794" customFormat="1" ht="21.75" customHeight="1" spans="1:19">
      <c r="A178" s="48">
        <v>176</v>
      </c>
      <c r="B178" s="889" t="s">
        <v>9671</v>
      </c>
      <c r="C178" s="882" t="s">
        <v>9672</v>
      </c>
      <c r="D178" s="43" t="s">
        <v>9673</v>
      </c>
      <c r="E178" s="818">
        <v>383000</v>
      </c>
      <c r="F178" s="152" t="s">
        <v>9674</v>
      </c>
      <c r="G178" s="824">
        <v>41817</v>
      </c>
      <c r="H178" s="829">
        <v>41828</v>
      </c>
      <c r="I178" s="834"/>
      <c r="J178" s="208">
        <v>41845</v>
      </c>
      <c r="K178" s="65"/>
      <c r="L178" s="683" t="s">
        <v>9675</v>
      </c>
      <c r="M178" s="897" t="s">
        <v>912</v>
      </c>
      <c r="N178" s="897" t="s">
        <v>84</v>
      </c>
      <c r="O178" s="684">
        <v>41793</v>
      </c>
      <c r="P178" s="898">
        <v>41818</v>
      </c>
      <c r="Q178" s="897" t="s">
        <v>106</v>
      </c>
      <c r="R178" s="635" t="s">
        <v>1112</v>
      </c>
      <c r="S178" s="904"/>
    </row>
    <row r="179" s="13" customFormat="1" ht="17.25" customHeight="1" spans="1:19">
      <c r="A179" s="48">
        <v>177</v>
      </c>
      <c r="B179" s="149"/>
      <c r="C179" s="149"/>
      <c r="D179" s="55" t="s">
        <v>9298</v>
      </c>
      <c r="E179" s="826">
        <v>411800</v>
      </c>
      <c r="F179" s="151" t="s">
        <v>9676</v>
      </c>
      <c r="G179" s="825">
        <v>41816</v>
      </c>
      <c r="H179" s="857">
        <v>41826</v>
      </c>
      <c r="I179" s="706" t="s">
        <v>5232</v>
      </c>
      <c r="J179" s="208">
        <v>41845</v>
      </c>
      <c r="K179" s="825"/>
      <c r="L179" s="48" t="s">
        <v>9677</v>
      </c>
      <c r="M179" s="48" t="s">
        <v>5057</v>
      </c>
      <c r="N179" s="48" t="s">
        <v>59</v>
      </c>
      <c r="O179" s="44">
        <v>41817</v>
      </c>
      <c r="P179" s="44">
        <v>41817</v>
      </c>
      <c r="Q179" s="48" t="s">
        <v>106</v>
      </c>
      <c r="R179" s="905" t="s">
        <v>1112</v>
      </c>
      <c r="S179" s="842"/>
    </row>
    <row r="180" s="797" customFormat="1" ht="17.25" customHeight="1" spans="1:19">
      <c r="A180" s="48">
        <v>178</v>
      </c>
      <c r="B180" s="854" t="s">
        <v>9288</v>
      </c>
      <c r="C180" s="881" t="s">
        <v>9273</v>
      </c>
      <c r="D180" s="55" t="s">
        <v>9250</v>
      </c>
      <c r="E180" s="826">
        <f>429500+2000</f>
        <v>431500</v>
      </c>
      <c r="F180" s="151" t="s">
        <v>9678</v>
      </c>
      <c r="G180" s="825">
        <v>41816</v>
      </c>
      <c r="H180" s="857">
        <v>41826</v>
      </c>
      <c r="I180" s="321" t="s">
        <v>9625</v>
      </c>
      <c r="J180" s="208">
        <v>41845</v>
      </c>
      <c r="K180" s="825"/>
      <c r="L180" s="48" t="s">
        <v>9679</v>
      </c>
      <c r="M180" s="48" t="s">
        <v>9680</v>
      </c>
      <c r="N180" s="48" t="s">
        <v>89</v>
      </c>
      <c r="O180" s="44">
        <v>41794</v>
      </c>
      <c r="P180" s="44">
        <v>41816</v>
      </c>
      <c r="Q180" s="48" t="s">
        <v>106</v>
      </c>
      <c r="R180" s="194" t="s">
        <v>5281</v>
      </c>
      <c r="S180" s="842"/>
    </row>
    <row r="181" s="13" customFormat="1" ht="17.25" customHeight="1" spans="1:19">
      <c r="A181" s="48">
        <v>179</v>
      </c>
      <c r="B181" s="149"/>
      <c r="C181" s="48"/>
      <c r="D181" s="43" t="s">
        <v>9681</v>
      </c>
      <c r="E181" s="322">
        <v>506600</v>
      </c>
      <c r="F181" s="152" t="s">
        <v>9682</v>
      </c>
      <c r="G181" s="824">
        <v>41811</v>
      </c>
      <c r="H181" s="829">
        <v>41820</v>
      </c>
      <c r="I181" s="48" t="s">
        <v>5307</v>
      </c>
      <c r="J181" s="208">
        <v>41845</v>
      </c>
      <c r="K181" s="825"/>
      <c r="L181" s="52" t="s">
        <v>9683</v>
      </c>
      <c r="M181" s="55" t="s">
        <v>5044</v>
      </c>
      <c r="N181" s="48" t="s">
        <v>84</v>
      </c>
      <c r="O181" s="44">
        <v>41773</v>
      </c>
      <c r="P181" s="44">
        <v>41812</v>
      </c>
      <c r="Q181" s="48" t="s">
        <v>1447</v>
      </c>
      <c r="R181" s="194" t="s">
        <v>5281</v>
      </c>
      <c r="S181" s="662"/>
    </row>
    <row r="182" s="13" customFormat="1" ht="17.25" customHeight="1" spans="1:19">
      <c r="A182" s="48">
        <v>180</v>
      </c>
      <c r="B182" s="821" t="s">
        <v>5107</v>
      </c>
      <c r="C182" s="882" t="s">
        <v>5108</v>
      </c>
      <c r="D182" s="43" t="s">
        <v>9298</v>
      </c>
      <c r="E182" s="818">
        <v>411800</v>
      </c>
      <c r="F182" s="152" t="s">
        <v>9684</v>
      </c>
      <c r="G182" s="824">
        <v>41817</v>
      </c>
      <c r="H182" s="829">
        <v>41830</v>
      </c>
      <c r="I182" s="194" t="s">
        <v>5232</v>
      </c>
      <c r="J182" s="208">
        <v>41845</v>
      </c>
      <c r="K182" s="825"/>
      <c r="L182" s="48" t="s">
        <v>9685</v>
      </c>
      <c r="M182" s="48" t="s">
        <v>730</v>
      </c>
      <c r="N182" s="48" t="s">
        <v>89</v>
      </c>
      <c r="O182" s="44">
        <v>41818</v>
      </c>
      <c r="P182" s="44">
        <v>41818</v>
      </c>
      <c r="Q182" s="48" t="s">
        <v>1447</v>
      </c>
      <c r="R182" s="194" t="s">
        <v>5281</v>
      </c>
      <c r="S182" s="842"/>
    </row>
    <row r="183" s="13" customFormat="1" ht="17.25" customHeight="1" spans="1:19">
      <c r="A183" s="48">
        <v>181</v>
      </c>
      <c r="B183" s="149" t="s">
        <v>9311</v>
      </c>
      <c r="C183" s="390" t="s">
        <v>9312</v>
      </c>
      <c r="D183" s="55" t="s">
        <v>9250</v>
      </c>
      <c r="E183" s="35">
        <v>468700</v>
      </c>
      <c r="F183" s="151" t="s">
        <v>9686</v>
      </c>
      <c r="G183" s="825">
        <v>41821</v>
      </c>
      <c r="H183" s="857">
        <v>41832</v>
      </c>
      <c r="I183" s="321"/>
      <c r="J183" s="208">
        <v>41845</v>
      </c>
      <c r="K183" s="825"/>
      <c r="L183" s="242" t="s">
        <v>9687</v>
      </c>
      <c r="M183" s="48" t="s">
        <v>114</v>
      </c>
      <c r="N183" s="48" t="s">
        <v>59</v>
      </c>
      <c r="O183" s="310">
        <v>41789</v>
      </c>
      <c r="P183" s="44">
        <v>41822</v>
      </c>
      <c r="Q183" s="273" t="s">
        <v>1447</v>
      </c>
      <c r="R183" s="194" t="s">
        <v>5281</v>
      </c>
      <c r="S183" s="662"/>
    </row>
    <row r="184" s="795" customFormat="1" ht="17.25" customHeight="1" spans="1:19">
      <c r="A184" s="48">
        <v>182</v>
      </c>
      <c r="B184" s="821" t="s">
        <v>5107</v>
      </c>
      <c r="C184" s="882" t="s">
        <v>5108</v>
      </c>
      <c r="D184" s="55" t="s">
        <v>9383</v>
      </c>
      <c r="E184" s="826">
        <f>409800+2000</f>
        <v>411800</v>
      </c>
      <c r="F184" s="151" t="s">
        <v>9688</v>
      </c>
      <c r="G184" s="825">
        <v>41816</v>
      </c>
      <c r="H184" s="857">
        <v>41826</v>
      </c>
      <c r="I184" s="194" t="s">
        <v>5232</v>
      </c>
      <c r="J184" s="208">
        <v>41845</v>
      </c>
      <c r="K184" s="863"/>
      <c r="L184" s="48" t="s">
        <v>9689</v>
      </c>
      <c r="M184" s="48" t="s">
        <v>916</v>
      </c>
      <c r="N184" s="48" t="s">
        <v>89</v>
      </c>
      <c r="O184" s="44">
        <v>41806</v>
      </c>
      <c r="P184" s="44">
        <v>41806</v>
      </c>
      <c r="Q184" s="48" t="s">
        <v>1447</v>
      </c>
      <c r="R184" s="194" t="s">
        <v>5287</v>
      </c>
      <c r="S184" s="842"/>
    </row>
    <row r="185" s="13" customFormat="1" ht="17.25" customHeight="1" spans="1:19">
      <c r="A185" s="48">
        <v>183</v>
      </c>
      <c r="B185" s="149" t="s">
        <v>9487</v>
      </c>
      <c r="C185" s="888" t="s">
        <v>9662</v>
      </c>
      <c r="D185" s="55" t="s">
        <v>9263</v>
      </c>
      <c r="E185" s="826">
        <f>440500+2000</f>
        <v>442500</v>
      </c>
      <c r="F185" s="152" t="s">
        <v>9690</v>
      </c>
      <c r="G185" s="825">
        <v>41799</v>
      </c>
      <c r="H185" s="857">
        <v>41812</v>
      </c>
      <c r="I185" s="168" t="s">
        <v>5232</v>
      </c>
      <c r="J185" s="208">
        <v>41845</v>
      </c>
      <c r="K185" s="825"/>
      <c r="L185" s="52" t="s">
        <v>9691</v>
      </c>
      <c r="M185" s="48" t="s">
        <v>5054</v>
      </c>
      <c r="N185" s="48" t="s">
        <v>59</v>
      </c>
      <c r="O185" s="44">
        <v>41829</v>
      </c>
      <c r="P185" s="44">
        <v>41829</v>
      </c>
      <c r="Q185" s="48" t="s">
        <v>1447</v>
      </c>
      <c r="R185" s="194" t="s">
        <v>1863</v>
      </c>
      <c r="S185" s="842"/>
    </row>
    <row r="186" s="13" customFormat="1" ht="17.25" customHeight="1" spans="1:19">
      <c r="A186" s="48">
        <v>184</v>
      </c>
      <c r="B186" s="821" t="s">
        <v>5107</v>
      </c>
      <c r="C186" s="882" t="s">
        <v>5108</v>
      </c>
      <c r="D186" s="55" t="s">
        <v>9298</v>
      </c>
      <c r="E186" s="826">
        <f>409800+2000+6800</f>
        <v>418600</v>
      </c>
      <c r="F186" s="151" t="s">
        <v>9692</v>
      </c>
      <c r="G186" s="825">
        <v>41795</v>
      </c>
      <c r="H186" s="825">
        <v>41798</v>
      </c>
      <c r="I186" s="168" t="s">
        <v>9693</v>
      </c>
      <c r="J186" s="208">
        <v>41845</v>
      </c>
      <c r="K186" s="825"/>
      <c r="L186" s="52" t="s">
        <v>9694</v>
      </c>
      <c r="M186" s="48" t="s">
        <v>698</v>
      </c>
      <c r="N186" s="48" t="s">
        <v>84</v>
      </c>
      <c r="O186" s="44">
        <v>41816</v>
      </c>
      <c r="P186" s="44">
        <v>41816</v>
      </c>
      <c r="Q186" s="48" t="s">
        <v>1447</v>
      </c>
      <c r="R186" s="194" t="s">
        <v>1863</v>
      </c>
      <c r="S186" s="842"/>
    </row>
    <row r="187" s="795" customFormat="1" ht="17.25" customHeight="1" spans="1:19">
      <c r="A187" s="48">
        <v>185</v>
      </c>
      <c r="B187" s="821" t="s">
        <v>5107</v>
      </c>
      <c r="C187" s="882" t="s">
        <v>5108</v>
      </c>
      <c r="D187" s="55" t="s">
        <v>9383</v>
      </c>
      <c r="E187" s="826">
        <f>409800+2000</f>
        <v>411800</v>
      </c>
      <c r="F187" s="151" t="s">
        <v>9695</v>
      </c>
      <c r="G187" s="825">
        <v>41807</v>
      </c>
      <c r="H187" s="857">
        <v>41819</v>
      </c>
      <c r="I187" s="168" t="s">
        <v>5232</v>
      </c>
      <c r="J187" s="208">
        <v>41845</v>
      </c>
      <c r="K187" s="863"/>
      <c r="L187" s="48" t="s">
        <v>9696</v>
      </c>
      <c r="M187" s="48" t="s">
        <v>698</v>
      </c>
      <c r="N187" s="48" t="s">
        <v>84</v>
      </c>
      <c r="O187" s="44">
        <v>41824</v>
      </c>
      <c r="P187" s="44">
        <v>41824</v>
      </c>
      <c r="Q187" s="48" t="s">
        <v>1447</v>
      </c>
      <c r="R187" s="194" t="s">
        <v>1863</v>
      </c>
      <c r="S187" s="842"/>
    </row>
    <row r="188" s="797" customFormat="1" ht="17.25" customHeight="1" spans="1:19">
      <c r="A188" s="48">
        <v>186</v>
      </c>
      <c r="B188" s="854" t="s">
        <v>9288</v>
      </c>
      <c r="C188" s="881" t="s">
        <v>9273</v>
      </c>
      <c r="D188" s="55" t="s">
        <v>9250</v>
      </c>
      <c r="E188" s="826">
        <f>429500+2000</f>
        <v>431500</v>
      </c>
      <c r="F188" s="151" t="s">
        <v>9697</v>
      </c>
      <c r="G188" s="825">
        <v>41821</v>
      </c>
      <c r="H188" s="857">
        <v>41832</v>
      </c>
      <c r="I188" s="194" t="s">
        <v>5483</v>
      </c>
      <c r="J188" s="208">
        <v>41845</v>
      </c>
      <c r="K188" s="825"/>
      <c r="L188" s="48" t="s">
        <v>9698</v>
      </c>
      <c r="M188" s="48" t="s">
        <v>5054</v>
      </c>
      <c r="N188" s="48" t="s">
        <v>59</v>
      </c>
      <c r="O188" s="44">
        <v>41830</v>
      </c>
      <c r="P188" s="44">
        <v>41830</v>
      </c>
      <c r="Q188" s="48" t="s">
        <v>1447</v>
      </c>
      <c r="R188" s="194" t="s">
        <v>1863</v>
      </c>
      <c r="S188" s="842"/>
    </row>
    <row r="189" s="13" customFormat="1" ht="17.25" customHeight="1" spans="1:19">
      <c r="A189" s="48">
        <v>187</v>
      </c>
      <c r="B189" s="821" t="s">
        <v>9495</v>
      </c>
      <c r="C189" s="361" t="s">
        <v>576</v>
      </c>
      <c r="D189" s="55" t="s">
        <v>9285</v>
      </c>
      <c r="E189" s="35">
        <v>506600</v>
      </c>
      <c r="F189" s="151" t="s">
        <v>9699</v>
      </c>
      <c r="G189" s="825">
        <v>41819</v>
      </c>
      <c r="H189" s="857">
        <v>41830</v>
      </c>
      <c r="I189" s="48"/>
      <c r="J189" s="208">
        <v>41845</v>
      </c>
      <c r="K189" s="825"/>
      <c r="L189" s="48" t="s">
        <v>9700</v>
      </c>
      <c r="M189" s="55" t="s">
        <v>730</v>
      </c>
      <c r="N189" s="48" t="s">
        <v>89</v>
      </c>
      <c r="O189" s="44">
        <v>41825</v>
      </c>
      <c r="P189" s="44">
        <v>41825</v>
      </c>
      <c r="Q189" s="48" t="s">
        <v>1447</v>
      </c>
      <c r="R189" s="194" t="s">
        <v>1863</v>
      </c>
      <c r="S189" s="662"/>
    </row>
    <row r="190" s="14" customFormat="1" ht="17.25" customHeight="1" spans="1:19">
      <c r="A190" s="48">
        <v>188</v>
      </c>
      <c r="B190" s="821" t="s">
        <v>5107</v>
      </c>
      <c r="C190" s="882" t="s">
        <v>5108</v>
      </c>
      <c r="D190" s="43" t="s">
        <v>9260</v>
      </c>
      <c r="E190" s="818">
        <v>411800</v>
      </c>
      <c r="F190" s="152" t="s">
        <v>9701</v>
      </c>
      <c r="G190" s="824">
        <v>41817</v>
      </c>
      <c r="H190" s="829">
        <v>41830</v>
      </c>
      <c r="I190" s="263" t="s">
        <v>5232</v>
      </c>
      <c r="J190" s="208">
        <v>41845</v>
      </c>
      <c r="K190" s="824"/>
      <c r="L190" s="48" t="s">
        <v>9702</v>
      </c>
      <c r="M190" s="48" t="s">
        <v>1768</v>
      </c>
      <c r="N190" s="48" t="s">
        <v>89</v>
      </c>
      <c r="O190" s="44">
        <v>41820</v>
      </c>
      <c r="P190" s="44">
        <v>41820</v>
      </c>
      <c r="Q190" s="48" t="s">
        <v>106</v>
      </c>
      <c r="R190" s="263" t="s">
        <v>1871</v>
      </c>
      <c r="S190" s="841"/>
    </row>
    <row r="191" s="797" customFormat="1" ht="17.25" customHeight="1" spans="1:19">
      <c r="A191" s="48">
        <v>189</v>
      </c>
      <c r="B191" s="854" t="s">
        <v>9288</v>
      </c>
      <c r="C191" s="881" t="s">
        <v>9273</v>
      </c>
      <c r="D191" s="55" t="s">
        <v>9250</v>
      </c>
      <c r="E191" s="826">
        <f>429500+2000</f>
        <v>431500</v>
      </c>
      <c r="F191" s="151" t="s">
        <v>9703</v>
      </c>
      <c r="G191" s="825">
        <v>41821</v>
      </c>
      <c r="H191" s="857">
        <v>41832</v>
      </c>
      <c r="I191" s="194" t="s">
        <v>5232</v>
      </c>
      <c r="J191" s="208">
        <v>41845</v>
      </c>
      <c r="K191" s="825"/>
      <c r="L191" s="48" t="s">
        <v>9704</v>
      </c>
      <c r="M191" s="48" t="s">
        <v>5054</v>
      </c>
      <c r="N191" s="48" t="s">
        <v>59</v>
      </c>
      <c r="O191" s="44">
        <v>41838</v>
      </c>
      <c r="P191" s="44">
        <v>41838</v>
      </c>
      <c r="Q191" s="48" t="s">
        <v>106</v>
      </c>
      <c r="R191" s="194" t="s">
        <v>1118</v>
      </c>
      <c r="S191" s="842"/>
    </row>
    <row r="192" s="795" customFormat="1" ht="17.25" customHeight="1" spans="1:19">
      <c r="A192" s="48">
        <v>190</v>
      </c>
      <c r="B192" s="880"/>
      <c r="C192" s="882" t="s">
        <v>5108</v>
      </c>
      <c r="D192" s="48" t="s">
        <v>584</v>
      </c>
      <c r="E192" s="846">
        <f>409800+2000</f>
        <v>411800</v>
      </c>
      <c r="F192" s="151" t="s">
        <v>9705</v>
      </c>
      <c r="G192" s="825">
        <v>41785</v>
      </c>
      <c r="H192" s="825">
        <v>41795</v>
      </c>
      <c r="I192" s="168" t="s">
        <v>5232</v>
      </c>
      <c r="J192" s="208">
        <v>41845</v>
      </c>
      <c r="K192" s="899" t="s">
        <v>5307</v>
      </c>
      <c r="L192" s="43" t="s">
        <v>6568</v>
      </c>
      <c r="M192" s="48" t="s">
        <v>5009</v>
      </c>
      <c r="N192" s="48" t="s">
        <v>89</v>
      </c>
      <c r="O192" s="44">
        <v>41832</v>
      </c>
      <c r="P192" s="44">
        <v>41832</v>
      </c>
      <c r="Q192" s="48" t="s">
        <v>1447</v>
      </c>
      <c r="R192" s="222" t="s">
        <v>5297</v>
      </c>
      <c r="S192" s="842"/>
    </row>
    <row r="193" s="13" customFormat="1" ht="17.25" customHeight="1" spans="1:19">
      <c r="A193" s="48">
        <v>191</v>
      </c>
      <c r="B193" s="149" t="s">
        <v>9311</v>
      </c>
      <c r="C193" s="390" t="s">
        <v>9312</v>
      </c>
      <c r="D193" s="43" t="s">
        <v>9285</v>
      </c>
      <c r="E193" s="322">
        <v>468700</v>
      </c>
      <c r="F193" s="152" t="s">
        <v>9706</v>
      </c>
      <c r="G193" s="824">
        <v>41816</v>
      </c>
      <c r="H193" s="829">
        <v>41826</v>
      </c>
      <c r="I193" s="321"/>
      <c r="J193" s="208">
        <v>41845</v>
      </c>
      <c r="K193" s="825"/>
      <c r="L193" s="242" t="s">
        <v>9707</v>
      </c>
      <c r="M193" s="55" t="s">
        <v>5035</v>
      </c>
      <c r="N193" s="48" t="s">
        <v>89</v>
      </c>
      <c r="O193" s="310">
        <v>41788</v>
      </c>
      <c r="P193" s="44">
        <v>41837</v>
      </c>
      <c r="Q193" s="273" t="s">
        <v>106</v>
      </c>
      <c r="R193" s="194" t="s">
        <v>1121</v>
      </c>
      <c r="S193" s="662"/>
    </row>
    <row r="194" s="15" customFormat="1" ht="17.25" customHeight="1" spans="1:19">
      <c r="A194" s="48">
        <v>192</v>
      </c>
      <c r="B194" s="847" t="s">
        <v>9315</v>
      </c>
      <c r="C194" s="906" t="s">
        <v>9708</v>
      </c>
      <c r="D194" s="848" t="s">
        <v>9250</v>
      </c>
      <c r="E194" s="849">
        <v>742600</v>
      </c>
      <c r="F194" s="850" t="s">
        <v>9709</v>
      </c>
      <c r="G194" s="851">
        <v>41657</v>
      </c>
      <c r="H194" s="851">
        <v>41665</v>
      </c>
      <c r="I194" s="218" t="s">
        <v>5307</v>
      </c>
      <c r="J194" s="208">
        <v>41845</v>
      </c>
      <c r="K194" s="851" t="s">
        <v>9710</v>
      </c>
      <c r="L194" s="217" t="s">
        <v>9711</v>
      </c>
      <c r="M194" s="218" t="s">
        <v>5009</v>
      </c>
      <c r="N194" s="218" t="s">
        <v>89</v>
      </c>
      <c r="O194" s="268">
        <v>41839</v>
      </c>
      <c r="P194" s="268">
        <v>41839</v>
      </c>
      <c r="Q194" s="218" t="s">
        <v>1447</v>
      </c>
      <c r="R194" s="918" t="s">
        <v>1124</v>
      </c>
      <c r="S194" s="873"/>
    </row>
    <row r="195" s="797" customFormat="1" ht="17.25" customHeight="1" spans="1:19">
      <c r="A195" s="48">
        <v>193</v>
      </c>
      <c r="B195" s="854"/>
      <c r="C195" s="882" t="s">
        <v>5108</v>
      </c>
      <c r="D195" s="43" t="s">
        <v>577</v>
      </c>
      <c r="E195" s="818">
        <f>420800+2000</f>
        <v>422800</v>
      </c>
      <c r="F195" s="152" t="s">
        <v>9712</v>
      </c>
      <c r="G195" s="824">
        <v>41830</v>
      </c>
      <c r="H195" s="829">
        <v>41844</v>
      </c>
      <c r="I195" s="227" t="s">
        <v>5232</v>
      </c>
      <c r="J195" s="208">
        <v>41845</v>
      </c>
      <c r="K195" s="825" t="s">
        <v>9669</v>
      </c>
      <c r="L195" s="207" t="s">
        <v>9713</v>
      </c>
      <c r="M195" s="207" t="s">
        <v>912</v>
      </c>
      <c r="N195" s="207" t="s">
        <v>84</v>
      </c>
      <c r="O195" s="249">
        <v>41790</v>
      </c>
      <c r="P195" s="249">
        <v>41830</v>
      </c>
      <c r="Q195" s="207" t="s">
        <v>1447</v>
      </c>
      <c r="R195" s="222" t="s">
        <v>1124</v>
      </c>
      <c r="S195" s="842"/>
    </row>
    <row r="196" s="797" customFormat="1" ht="17.25" customHeight="1" spans="1:19">
      <c r="A196" s="48">
        <v>194</v>
      </c>
      <c r="B196" s="854" t="s">
        <v>9414</v>
      </c>
      <c r="C196" s="881" t="s">
        <v>9415</v>
      </c>
      <c r="D196" s="43" t="s">
        <v>577</v>
      </c>
      <c r="E196" s="818">
        <f>420800+2000</f>
        <v>422800</v>
      </c>
      <c r="F196" s="152" t="s">
        <v>9714</v>
      </c>
      <c r="G196" s="824">
        <v>41733</v>
      </c>
      <c r="H196" s="829">
        <v>41749</v>
      </c>
      <c r="I196" s="168" t="s">
        <v>9715</v>
      </c>
      <c r="J196" s="208">
        <v>41848</v>
      </c>
      <c r="K196" s="899" t="s">
        <v>5307</v>
      </c>
      <c r="L196" s="207" t="s">
        <v>9716</v>
      </c>
      <c r="M196" s="207" t="s">
        <v>730</v>
      </c>
      <c r="N196" s="207" t="s">
        <v>89</v>
      </c>
      <c r="O196" s="249">
        <v>41790</v>
      </c>
      <c r="P196" s="249">
        <v>41830</v>
      </c>
      <c r="Q196" s="207" t="s">
        <v>106</v>
      </c>
      <c r="R196" s="222" t="s">
        <v>1130</v>
      </c>
      <c r="S196" s="842"/>
    </row>
    <row r="197" s="797" customFormat="1" ht="17.25" customHeight="1" spans="1:19">
      <c r="A197" s="48">
        <v>195</v>
      </c>
      <c r="B197" s="854" t="s">
        <v>9717</v>
      </c>
      <c r="C197" s="888" t="s">
        <v>9657</v>
      </c>
      <c r="D197" s="55" t="s">
        <v>584</v>
      </c>
      <c r="E197" s="826">
        <f>420800+2000</f>
        <v>422800</v>
      </c>
      <c r="F197" s="715" t="s">
        <v>9718</v>
      </c>
      <c r="G197" s="824">
        <v>41819</v>
      </c>
      <c r="H197" s="829">
        <v>41828</v>
      </c>
      <c r="I197" s="227" t="s">
        <v>5232</v>
      </c>
      <c r="J197" s="208">
        <v>41848</v>
      </c>
      <c r="K197" s="825"/>
      <c r="L197" s="207" t="s">
        <v>8123</v>
      </c>
      <c r="M197" s="207" t="s">
        <v>1768</v>
      </c>
      <c r="N197" s="207" t="s">
        <v>89</v>
      </c>
      <c r="O197" s="249">
        <v>41839</v>
      </c>
      <c r="P197" s="249">
        <v>41839</v>
      </c>
      <c r="Q197" s="207" t="s">
        <v>106</v>
      </c>
      <c r="R197" s="905" t="s">
        <v>5323</v>
      </c>
      <c r="S197" s="842"/>
    </row>
    <row r="198" s="795" customFormat="1" ht="17.25" customHeight="1" spans="1:19">
      <c r="A198" s="48">
        <v>196</v>
      </c>
      <c r="B198" s="880"/>
      <c r="C198" s="880"/>
      <c r="D198" s="55" t="s">
        <v>9383</v>
      </c>
      <c r="E198" s="826">
        <f>409800+2000+8800</f>
        <v>420600</v>
      </c>
      <c r="F198" s="151" t="s">
        <v>9719</v>
      </c>
      <c r="G198" s="825">
        <v>41816</v>
      </c>
      <c r="H198" s="857">
        <v>41826</v>
      </c>
      <c r="I198" s="194" t="s">
        <v>9720</v>
      </c>
      <c r="J198" s="208">
        <v>41848</v>
      </c>
      <c r="K198" s="863"/>
      <c r="L198" s="48" t="s">
        <v>9721</v>
      </c>
      <c r="M198" s="48" t="s">
        <v>5156</v>
      </c>
      <c r="N198" s="48" t="s">
        <v>59</v>
      </c>
      <c r="O198" s="44">
        <v>41843</v>
      </c>
      <c r="P198" s="44">
        <v>41843</v>
      </c>
      <c r="Q198" s="48" t="s">
        <v>1447</v>
      </c>
      <c r="R198" s="905" t="s">
        <v>5323</v>
      </c>
      <c r="S198" s="842"/>
    </row>
    <row r="199" s="13" customFormat="1" ht="17.25" customHeight="1" spans="1:19">
      <c r="A199" s="48">
        <v>197</v>
      </c>
      <c r="B199" s="149"/>
      <c r="C199" s="390" t="s">
        <v>9312</v>
      </c>
      <c r="D199" s="43" t="s">
        <v>9285</v>
      </c>
      <c r="E199" s="322">
        <v>506600</v>
      </c>
      <c r="F199" s="152" t="s">
        <v>9722</v>
      </c>
      <c r="G199" s="824">
        <v>41825</v>
      </c>
      <c r="H199" s="829">
        <v>41836</v>
      </c>
      <c r="I199" s="48"/>
      <c r="J199" s="208">
        <v>41864</v>
      </c>
      <c r="K199" s="825"/>
      <c r="L199" s="48" t="s">
        <v>9723</v>
      </c>
      <c r="M199" s="55" t="s">
        <v>3368</v>
      </c>
      <c r="N199" s="48" t="s">
        <v>59</v>
      </c>
      <c r="O199" s="44">
        <v>41830</v>
      </c>
      <c r="P199" s="44">
        <v>41834</v>
      </c>
      <c r="Q199" s="48" t="s">
        <v>106</v>
      </c>
      <c r="R199" s="194" t="s">
        <v>9724</v>
      </c>
      <c r="S199" s="662"/>
    </row>
    <row r="200" s="13" customFormat="1" ht="17.25" customHeight="1" spans="1:19">
      <c r="A200" s="48">
        <v>198</v>
      </c>
      <c r="B200" s="821" t="s">
        <v>9238</v>
      </c>
      <c r="C200" s="361" t="s">
        <v>5534</v>
      </c>
      <c r="D200" s="43" t="s">
        <v>9285</v>
      </c>
      <c r="E200" s="826">
        <f>446600+2000</f>
        <v>448600</v>
      </c>
      <c r="F200" s="152" t="s">
        <v>9725</v>
      </c>
      <c r="G200" s="824">
        <v>41774</v>
      </c>
      <c r="H200" s="824">
        <v>41784</v>
      </c>
      <c r="I200" s="168" t="s">
        <v>5232</v>
      </c>
      <c r="J200" s="208">
        <v>41815</v>
      </c>
      <c r="K200" s="825"/>
      <c r="L200" s="284" t="s">
        <v>9726</v>
      </c>
      <c r="M200" s="284" t="s">
        <v>9727</v>
      </c>
      <c r="N200" s="284" t="s">
        <v>744</v>
      </c>
      <c r="O200" s="285">
        <v>41837</v>
      </c>
      <c r="P200" s="285">
        <v>41837</v>
      </c>
      <c r="Q200" s="166" t="s">
        <v>106</v>
      </c>
      <c r="R200" s="201" t="s">
        <v>1890</v>
      </c>
      <c r="S200" s="841"/>
    </row>
    <row r="201" s="13" customFormat="1" ht="17.25" customHeight="1" spans="1:19">
      <c r="A201" s="48">
        <v>199</v>
      </c>
      <c r="B201" s="149" t="s">
        <v>9487</v>
      </c>
      <c r="C201" s="888" t="s">
        <v>9662</v>
      </c>
      <c r="D201" s="43" t="s">
        <v>9263</v>
      </c>
      <c r="E201" s="818">
        <f>440500+2000</f>
        <v>442500</v>
      </c>
      <c r="F201" s="152" t="s">
        <v>9728</v>
      </c>
      <c r="G201" s="824">
        <v>41823</v>
      </c>
      <c r="H201" s="829">
        <v>41844</v>
      </c>
      <c r="I201" s="177" t="s">
        <v>5232</v>
      </c>
      <c r="J201" s="208">
        <v>41864</v>
      </c>
      <c r="K201" s="222" t="s">
        <v>9464</v>
      </c>
      <c r="L201" s="48" t="s">
        <v>9729</v>
      </c>
      <c r="M201" s="48" t="s">
        <v>114</v>
      </c>
      <c r="N201" s="48" t="s">
        <v>59</v>
      </c>
      <c r="O201" s="44">
        <v>41838</v>
      </c>
      <c r="P201" s="44">
        <v>41838</v>
      </c>
      <c r="Q201" s="48" t="s">
        <v>1447</v>
      </c>
      <c r="R201" s="194" t="s">
        <v>1890</v>
      </c>
      <c r="S201" s="842"/>
    </row>
    <row r="202" s="13" customFormat="1" ht="17.25" customHeight="1" spans="1:19">
      <c r="A202" s="48">
        <v>200</v>
      </c>
      <c r="B202" s="149" t="s">
        <v>9311</v>
      </c>
      <c r="C202" s="390" t="s">
        <v>9312</v>
      </c>
      <c r="D202" s="43" t="s">
        <v>9730</v>
      </c>
      <c r="E202" s="322">
        <f>468700+2000</f>
        <v>470700</v>
      </c>
      <c r="F202" s="152" t="s">
        <v>9731</v>
      </c>
      <c r="G202" s="824">
        <v>41831</v>
      </c>
      <c r="H202" s="829">
        <v>41850</v>
      </c>
      <c r="I202" s="194" t="s">
        <v>5483</v>
      </c>
      <c r="J202" s="208">
        <v>41848</v>
      </c>
      <c r="K202" s="194" t="s">
        <v>9732</v>
      </c>
      <c r="L202" s="43" t="s">
        <v>9733</v>
      </c>
      <c r="M202" s="43" t="s">
        <v>5479</v>
      </c>
      <c r="N202" s="48" t="s">
        <v>89</v>
      </c>
      <c r="O202" s="310">
        <v>41794</v>
      </c>
      <c r="P202" s="44">
        <v>41832</v>
      </c>
      <c r="Q202" s="273" t="s">
        <v>106</v>
      </c>
      <c r="R202" s="194" t="s">
        <v>1890</v>
      </c>
      <c r="S202" s="662"/>
    </row>
    <row r="203" s="13" customFormat="1" ht="17.25" customHeight="1" spans="1:19">
      <c r="A203" s="48">
        <v>201</v>
      </c>
      <c r="B203" s="149"/>
      <c r="C203" s="390" t="s">
        <v>9312</v>
      </c>
      <c r="D203" s="43" t="s">
        <v>9734</v>
      </c>
      <c r="E203" s="322">
        <f>468700+2000</f>
        <v>470700</v>
      </c>
      <c r="F203" s="152" t="s">
        <v>9735</v>
      </c>
      <c r="G203" s="824">
        <v>41831</v>
      </c>
      <c r="H203" s="829">
        <v>41844</v>
      </c>
      <c r="I203" s="263" t="s">
        <v>5232</v>
      </c>
      <c r="J203" s="208">
        <v>41848</v>
      </c>
      <c r="K203" s="825"/>
      <c r="L203" s="43" t="s">
        <v>9736</v>
      </c>
      <c r="M203" s="48" t="s">
        <v>5009</v>
      </c>
      <c r="N203" s="48" t="s">
        <v>89</v>
      </c>
      <c r="O203" s="310">
        <v>41791</v>
      </c>
      <c r="P203" s="44">
        <v>41832</v>
      </c>
      <c r="Q203" s="273" t="s">
        <v>1447</v>
      </c>
      <c r="R203" s="194" t="s">
        <v>1139</v>
      </c>
      <c r="S203" s="662"/>
    </row>
    <row r="204" s="797" customFormat="1" ht="17.25" customHeight="1" spans="1:19">
      <c r="A204" s="48">
        <v>202</v>
      </c>
      <c r="B204" s="854" t="s">
        <v>9288</v>
      </c>
      <c r="C204" s="881" t="s">
        <v>9273</v>
      </c>
      <c r="D204" s="43" t="s">
        <v>9250</v>
      </c>
      <c r="E204" s="818">
        <f>429500+2000</f>
        <v>431500</v>
      </c>
      <c r="F204" s="152" t="s">
        <v>9737</v>
      </c>
      <c r="G204" s="824">
        <v>41825</v>
      </c>
      <c r="H204" s="829">
        <v>41841</v>
      </c>
      <c r="I204" s="168" t="s">
        <v>5232</v>
      </c>
      <c r="J204" s="208">
        <v>41864</v>
      </c>
      <c r="K204" s="825"/>
      <c r="L204" s="48" t="s">
        <v>9738</v>
      </c>
      <c r="M204" s="48" t="s">
        <v>5278</v>
      </c>
      <c r="N204" s="48" t="s">
        <v>59</v>
      </c>
      <c r="O204" s="44">
        <v>41843</v>
      </c>
      <c r="P204" s="44">
        <v>41843</v>
      </c>
      <c r="Q204" s="48" t="s">
        <v>1447</v>
      </c>
      <c r="R204" s="263" t="s">
        <v>1139</v>
      </c>
      <c r="S204" s="842"/>
    </row>
    <row r="205" s="13" customFormat="1" ht="17.25" customHeight="1" spans="1:19">
      <c r="A205" s="48">
        <v>203</v>
      </c>
      <c r="B205" s="821" t="s">
        <v>9238</v>
      </c>
      <c r="C205" s="361" t="s">
        <v>5534</v>
      </c>
      <c r="D205" s="55" t="s">
        <v>9263</v>
      </c>
      <c r="E205" s="826">
        <f>446600+2000</f>
        <v>448600</v>
      </c>
      <c r="F205" s="151" t="s">
        <v>9739</v>
      </c>
      <c r="G205" s="825">
        <v>41732</v>
      </c>
      <c r="H205" s="825">
        <v>41752</v>
      </c>
      <c r="I205" s="168" t="s">
        <v>5216</v>
      </c>
      <c r="J205" s="208">
        <v>41864</v>
      </c>
      <c r="K205" s="899" t="s">
        <v>5307</v>
      </c>
      <c r="L205" s="48" t="s">
        <v>9740</v>
      </c>
      <c r="M205" s="48" t="s">
        <v>916</v>
      </c>
      <c r="N205" s="48" t="s">
        <v>89</v>
      </c>
      <c r="O205" s="44">
        <v>41792</v>
      </c>
      <c r="P205" s="44">
        <v>41854</v>
      </c>
      <c r="Q205" s="48" t="s">
        <v>106</v>
      </c>
      <c r="R205" s="192" t="s">
        <v>1142</v>
      </c>
      <c r="S205" s="842"/>
    </row>
    <row r="206" s="13" customFormat="1" ht="17.25" customHeight="1" spans="1:19">
      <c r="A206" s="48">
        <v>204</v>
      </c>
      <c r="B206" s="149"/>
      <c r="C206" s="48"/>
      <c r="D206" s="55" t="s">
        <v>9600</v>
      </c>
      <c r="E206" s="35">
        <f>468700+2000</f>
        <v>470700</v>
      </c>
      <c r="F206" s="151" t="s">
        <v>9741</v>
      </c>
      <c r="G206" s="825">
        <v>41837</v>
      </c>
      <c r="H206" s="857">
        <v>41855</v>
      </c>
      <c r="I206" s="194" t="s">
        <v>5232</v>
      </c>
      <c r="J206" s="208">
        <v>41864</v>
      </c>
      <c r="K206" s="194"/>
      <c r="L206" s="55" t="s">
        <v>9094</v>
      </c>
      <c r="M206" s="55" t="s">
        <v>5479</v>
      </c>
      <c r="N206" s="48" t="s">
        <v>89</v>
      </c>
      <c r="O206" s="310">
        <v>41848</v>
      </c>
      <c r="P206" s="44">
        <v>41848</v>
      </c>
      <c r="Q206" s="273" t="s">
        <v>1447</v>
      </c>
      <c r="R206" s="194" t="s">
        <v>8183</v>
      </c>
      <c r="S206" s="662"/>
    </row>
    <row r="207" s="13" customFormat="1" ht="17.25" customHeight="1" spans="1:19">
      <c r="A207" s="48">
        <v>205</v>
      </c>
      <c r="B207" s="149" t="s">
        <v>9661</v>
      </c>
      <c r="C207" s="888" t="s">
        <v>9662</v>
      </c>
      <c r="D207" s="55" t="s">
        <v>9573</v>
      </c>
      <c r="E207" s="826">
        <f>440500+2000</f>
        <v>442500</v>
      </c>
      <c r="F207" s="151" t="s">
        <v>9742</v>
      </c>
      <c r="G207" s="825">
        <v>41837</v>
      </c>
      <c r="H207" s="857">
        <v>41855</v>
      </c>
      <c r="I207" s="168" t="s">
        <v>5483</v>
      </c>
      <c r="J207" s="208">
        <v>41864</v>
      </c>
      <c r="K207" s="222" t="s">
        <v>9464</v>
      </c>
      <c r="L207" s="48" t="s">
        <v>9743</v>
      </c>
      <c r="M207" s="48" t="s">
        <v>5009</v>
      </c>
      <c r="N207" s="48" t="s">
        <v>89</v>
      </c>
      <c r="O207" s="44">
        <v>41788</v>
      </c>
      <c r="P207" s="44">
        <v>41840</v>
      </c>
      <c r="Q207" s="48" t="s">
        <v>1447</v>
      </c>
      <c r="R207" s="194" t="s">
        <v>1150</v>
      </c>
      <c r="S207" s="842"/>
    </row>
    <row r="208" s="797" customFormat="1" ht="17.25" customHeight="1" spans="1:19">
      <c r="A208" s="48">
        <v>206</v>
      </c>
      <c r="B208" s="854" t="s">
        <v>9288</v>
      </c>
      <c r="C208" s="881" t="s">
        <v>9273</v>
      </c>
      <c r="D208" s="43" t="s">
        <v>41</v>
      </c>
      <c r="E208" s="818">
        <v>429500</v>
      </c>
      <c r="F208" s="152" t="s">
        <v>9744</v>
      </c>
      <c r="G208" s="824">
        <v>41824</v>
      </c>
      <c r="H208" s="829">
        <v>41835</v>
      </c>
      <c r="I208" s="168"/>
      <c r="J208" s="208">
        <v>41864</v>
      </c>
      <c r="K208" s="825"/>
      <c r="L208" s="48" t="s">
        <v>9745</v>
      </c>
      <c r="M208" s="48" t="s">
        <v>114</v>
      </c>
      <c r="N208" s="48" t="s">
        <v>59</v>
      </c>
      <c r="O208" s="44">
        <v>41845</v>
      </c>
      <c r="P208" s="44">
        <v>41845</v>
      </c>
      <c r="Q208" s="48" t="s">
        <v>1447</v>
      </c>
      <c r="R208" s="263" t="s">
        <v>1150</v>
      </c>
      <c r="S208" s="842"/>
    </row>
    <row r="209" s="13" customFormat="1" ht="17.25" customHeight="1" spans="1:19">
      <c r="A209" s="48">
        <v>207</v>
      </c>
      <c r="B209" s="149" t="s">
        <v>9311</v>
      </c>
      <c r="C209" s="390" t="s">
        <v>9312</v>
      </c>
      <c r="D209" s="55" t="s">
        <v>9260</v>
      </c>
      <c r="E209" s="35">
        <f>468700+2000</f>
        <v>470700</v>
      </c>
      <c r="F209" s="151" t="s">
        <v>9746</v>
      </c>
      <c r="G209" s="825">
        <v>41821</v>
      </c>
      <c r="H209" s="857">
        <v>41832</v>
      </c>
      <c r="I209" s="194" t="s">
        <v>5232</v>
      </c>
      <c r="J209" s="208">
        <v>41864</v>
      </c>
      <c r="K209" s="910"/>
      <c r="L209" s="48" t="s">
        <v>9747</v>
      </c>
      <c r="M209" s="48" t="s">
        <v>730</v>
      </c>
      <c r="N209" s="48" t="s">
        <v>89</v>
      </c>
      <c r="O209" s="310">
        <v>41857</v>
      </c>
      <c r="P209" s="44">
        <v>41857</v>
      </c>
      <c r="Q209" s="273" t="s">
        <v>106</v>
      </c>
      <c r="R209" s="224" t="s">
        <v>1150</v>
      </c>
      <c r="S209" s="194" t="s">
        <v>9748</v>
      </c>
    </row>
    <row r="210" s="13" customFormat="1" ht="17.25" customHeight="1" spans="1:19">
      <c r="A210" s="48">
        <v>208</v>
      </c>
      <c r="B210" s="149" t="s">
        <v>9311</v>
      </c>
      <c r="C210" s="390" t="s">
        <v>9312</v>
      </c>
      <c r="D210" s="43" t="s">
        <v>9285</v>
      </c>
      <c r="E210" s="322">
        <f>468700+2000</f>
        <v>470700</v>
      </c>
      <c r="F210" s="152" t="s">
        <v>9749</v>
      </c>
      <c r="G210" s="824">
        <v>41825</v>
      </c>
      <c r="H210" s="829">
        <v>41841</v>
      </c>
      <c r="I210" s="321" t="s">
        <v>9625</v>
      </c>
      <c r="J210" s="208">
        <v>41864</v>
      </c>
      <c r="K210" s="825"/>
      <c r="L210" s="277" t="s">
        <v>9750</v>
      </c>
      <c r="M210" s="43" t="s">
        <v>5057</v>
      </c>
      <c r="N210" s="52" t="s">
        <v>59</v>
      </c>
      <c r="O210" s="323">
        <v>41788</v>
      </c>
      <c r="P210" s="47">
        <v>41850</v>
      </c>
      <c r="Q210" s="274" t="s">
        <v>106</v>
      </c>
      <c r="R210" s="224" t="s">
        <v>1150</v>
      </c>
      <c r="S210" s="874"/>
    </row>
    <row r="211" s="13" customFormat="1" ht="17.25" customHeight="1" spans="1:19">
      <c r="A211" s="48">
        <v>209</v>
      </c>
      <c r="B211" s="821" t="s">
        <v>9495</v>
      </c>
      <c r="C211" s="361" t="s">
        <v>576</v>
      </c>
      <c r="D211" s="55" t="s">
        <v>9473</v>
      </c>
      <c r="E211" s="35">
        <v>506600</v>
      </c>
      <c r="F211" s="151" t="s">
        <v>9751</v>
      </c>
      <c r="G211" s="825">
        <v>41807</v>
      </c>
      <c r="H211" s="857">
        <v>41819</v>
      </c>
      <c r="I211" s="48"/>
      <c r="J211" s="208">
        <v>41864</v>
      </c>
      <c r="K211" s="825" t="s">
        <v>9752</v>
      </c>
      <c r="L211" s="166" t="s">
        <v>9753</v>
      </c>
      <c r="M211" s="166" t="s">
        <v>9754</v>
      </c>
      <c r="N211" s="166" t="s">
        <v>744</v>
      </c>
      <c r="O211" s="167">
        <v>41847</v>
      </c>
      <c r="P211" s="167">
        <v>41847</v>
      </c>
      <c r="Q211" s="166" t="s">
        <v>1447</v>
      </c>
      <c r="R211" s="194" t="s">
        <v>5343</v>
      </c>
      <c r="S211" s="662"/>
    </row>
    <row r="212" s="797" customFormat="1" ht="17.25" customHeight="1" spans="1:19">
      <c r="A212" s="48">
        <v>210</v>
      </c>
      <c r="B212" s="854" t="s">
        <v>9288</v>
      </c>
      <c r="C212" s="881" t="s">
        <v>9273</v>
      </c>
      <c r="D212" s="55" t="s">
        <v>9755</v>
      </c>
      <c r="E212" s="826">
        <f>429500+2000</f>
        <v>431500</v>
      </c>
      <c r="F212" s="151" t="s">
        <v>9756</v>
      </c>
      <c r="G212" s="825">
        <v>41838</v>
      </c>
      <c r="H212" s="857">
        <v>41854</v>
      </c>
      <c r="I212" s="194" t="s">
        <v>5483</v>
      </c>
      <c r="J212" s="208">
        <v>41864</v>
      </c>
      <c r="K212" s="825"/>
      <c r="L212" s="48" t="s">
        <v>9757</v>
      </c>
      <c r="M212" s="48" t="s">
        <v>5035</v>
      </c>
      <c r="N212" s="48" t="s">
        <v>89</v>
      </c>
      <c r="O212" s="44">
        <v>41848</v>
      </c>
      <c r="P212" s="44">
        <v>41848</v>
      </c>
      <c r="Q212" s="48" t="s">
        <v>1447</v>
      </c>
      <c r="R212" s="194" t="s">
        <v>1153</v>
      </c>
      <c r="S212" s="842"/>
    </row>
    <row r="213" s="795" customFormat="1" ht="17.25" customHeight="1" spans="1:19">
      <c r="A213" s="48">
        <v>211</v>
      </c>
      <c r="B213" s="149" t="s">
        <v>5107</v>
      </c>
      <c r="C213" s="907" t="s">
        <v>5108</v>
      </c>
      <c r="D213" s="55" t="s">
        <v>9576</v>
      </c>
      <c r="E213" s="826">
        <f>409800+2000</f>
        <v>411800</v>
      </c>
      <c r="F213" s="151" t="s">
        <v>9758</v>
      </c>
      <c r="G213" s="825">
        <v>41852</v>
      </c>
      <c r="H213" s="857">
        <v>41865</v>
      </c>
      <c r="I213" s="194" t="s">
        <v>5483</v>
      </c>
      <c r="J213" s="208">
        <v>41864</v>
      </c>
      <c r="K213" s="825"/>
      <c r="L213" s="48" t="s">
        <v>9759</v>
      </c>
      <c r="M213" s="48" t="s">
        <v>912</v>
      </c>
      <c r="N213" s="48" t="s">
        <v>84</v>
      </c>
      <c r="O213" s="44">
        <v>41833</v>
      </c>
      <c r="P213" s="44">
        <v>41853</v>
      </c>
      <c r="Q213" s="48" t="s">
        <v>1447</v>
      </c>
      <c r="R213" s="194" t="s">
        <v>1940</v>
      </c>
      <c r="S213" s="842"/>
    </row>
    <row r="214" s="795" customFormat="1" ht="17.25" customHeight="1" spans="1:19">
      <c r="A214" s="48">
        <v>212</v>
      </c>
      <c r="B214" s="821" t="s">
        <v>5107</v>
      </c>
      <c r="C214" s="882" t="s">
        <v>5108</v>
      </c>
      <c r="D214" s="55" t="s">
        <v>9383</v>
      </c>
      <c r="E214" s="826">
        <f>409800+2000+8800</f>
        <v>420600</v>
      </c>
      <c r="F214" s="151" t="s">
        <v>9760</v>
      </c>
      <c r="G214" s="824">
        <v>41750</v>
      </c>
      <c r="H214" s="824">
        <v>41758</v>
      </c>
      <c r="I214" s="168" t="s">
        <v>9761</v>
      </c>
      <c r="J214" s="208">
        <v>41848</v>
      </c>
      <c r="K214" s="48" t="s">
        <v>5307</v>
      </c>
      <c r="L214" s="48" t="s">
        <v>9762</v>
      </c>
      <c r="M214" s="48" t="s">
        <v>5103</v>
      </c>
      <c r="N214" s="48" t="s">
        <v>84</v>
      </c>
      <c r="O214" s="44">
        <v>41793</v>
      </c>
      <c r="P214" s="44">
        <v>41861</v>
      </c>
      <c r="Q214" s="48" t="s">
        <v>1447</v>
      </c>
      <c r="R214" s="194" t="s">
        <v>1164</v>
      </c>
      <c r="S214" s="842"/>
    </row>
    <row r="215" s="13" customFormat="1" ht="17.25" customHeight="1" spans="1:19">
      <c r="A215" s="48">
        <v>213</v>
      </c>
      <c r="B215" s="149"/>
      <c r="C215" s="390" t="s">
        <v>9312</v>
      </c>
      <c r="D215" s="55" t="s">
        <v>9730</v>
      </c>
      <c r="E215" s="35">
        <f>468700+2000</f>
        <v>470700</v>
      </c>
      <c r="F215" s="151" t="s">
        <v>9763</v>
      </c>
      <c r="G215" s="825">
        <v>41853</v>
      </c>
      <c r="H215" s="857">
        <v>41867</v>
      </c>
      <c r="I215" s="194" t="s">
        <v>5483</v>
      </c>
      <c r="J215" s="208">
        <v>41877</v>
      </c>
      <c r="K215" s="825"/>
      <c r="L215" s="55" t="s">
        <v>9764</v>
      </c>
      <c r="M215" s="55" t="s">
        <v>5016</v>
      </c>
      <c r="N215" s="48" t="s">
        <v>89</v>
      </c>
      <c r="O215" s="310">
        <v>41791</v>
      </c>
      <c r="P215" s="44">
        <v>41864</v>
      </c>
      <c r="Q215" s="273" t="s">
        <v>106</v>
      </c>
      <c r="R215" s="196" t="s">
        <v>9765</v>
      </c>
      <c r="S215" s="662"/>
    </row>
    <row r="216" s="13" customFormat="1" ht="24" customHeight="1" spans="1:19">
      <c r="A216" s="48">
        <v>214</v>
      </c>
      <c r="B216" s="149"/>
      <c r="C216" s="361" t="s">
        <v>5534</v>
      </c>
      <c r="D216" s="55" t="s">
        <v>9766</v>
      </c>
      <c r="E216" s="826">
        <f>446600+2000</f>
        <v>448600</v>
      </c>
      <c r="F216" s="151" t="s">
        <v>9767</v>
      </c>
      <c r="G216" s="825">
        <v>41835</v>
      </c>
      <c r="H216" s="857">
        <v>41854</v>
      </c>
      <c r="I216" s="168" t="s">
        <v>9768</v>
      </c>
      <c r="J216" s="208">
        <v>41877</v>
      </c>
      <c r="K216" s="825"/>
      <c r="L216" s="48" t="s">
        <v>9769</v>
      </c>
      <c r="M216" s="48" t="s">
        <v>5479</v>
      </c>
      <c r="N216" s="48" t="s">
        <v>89</v>
      </c>
      <c r="O216" s="44">
        <v>41793</v>
      </c>
      <c r="P216" s="44">
        <v>41836</v>
      </c>
      <c r="Q216" s="48" t="s">
        <v>106</v>
      </c>
      <c r="R216" s="194" t="s">
        <v>9765</v>
      </c>
      <c r="S216" s="842"/>
    </row>
    <row r="217" s="13" customFormat="1" ht="29.25" customHeight="1" spans="1:19">
      <c r="A217" s="48">
        <v>215</v>
      </c>
      <c r="B217" s="149" t="s">
        <v>9371</v>
      </c>
      <c r="C217" s="361" t="s">
        <v>5534</v>
      </c>
      <c r="D217" s="43" t="s">
        <v>9285</v>
      </c>
      <c r="E217" s="818">
        <f>446600+2000</f>
        <v>448600</v>
      </c>
      <c r="F217" s="152" t="s">
        <v>9770</v>
      </c>
      <c r="G217" s="824">
        <v>41817</v>
      </c>
      <c r="H217" s="829">
        <v>41830</v>
      </c>
      <c r="I217" s="168" t="s">
        <v>9768</v>
      </c>
      <c r="J217" s="208">
        <v>41877</v>
      </c>
      <c r="K217" s="825"/>
      <c r="L217" s="52" t="s">
        <v>9771</v>
      </c>
      <c r="M217" s="52" t="s">
        <v>912</v>
      </c>
      <c r="N217" s="52" t="s">
        <v>84</v>
      </c>
      <c r="O217" s="47">
        <v>41855</v>
      </c>
      <c r="P217" s="47">
        <v>41855</v>
      </c>
      <c r="Q217" s="48" t="s">
        <v>1447</v>
      </c>
      <c r="R217" s="263" t="s">
        <v>1958</v>
      </c>
      <c r="S217" s="841"/>
    </row>
    <row r="218" s="13" customFormat="1" ht="17.25" customHeight="1" spans="1:19">
      <c r="A218" s="48">
        <v>216</v>
      </c>
      <c r="B218" s="149" t="s">
        <v>9311</v>
      </c>
      <c r="C218" s="390" t="s">
        <v>9312</v>
      </c>
      <c r="D218" s="55" t="s">
        <v>9730</v>
      </c>
      <c r="E218" s="35">
        <f>468700+2000</f>
        <v>470700</v>
      </c>
      <c r="F218" s="151" t="s">
        <v>9772</v>
      </c>
      <c r="G218" s="825">
        <v>41852</v>
      </c>
      <c r="H218" s="857">
        <v>41865</v>
      </c>
      <c r="I218" s="194" t="s">
        <v>5232</v>
      </c>
      <c r="J218" s="208">
        <v>41877</v>
      </c>
      <c r="K218" s="825"/>
      <c r="L218" s="55" t="s">
        <v>3117</v>
      </c>
      <c r="M218" s="55" t="s">
        <v>5057</v>
      </c>
      <c r="N218" s="48" t="s">
        <v>89</v>
      </c>
      <c r="O218" s="310">
        <v>41858</v>
      </c>
      <c r="P218" s="44">
        <v>41858</v>
      </c>
      <c r="Q218" s="273" t="s">
        <v>106</v>
      </c>
      <c r="R218" s="194" t="s">
        <v>1171</v>
      </c>
      <c r="S218" s="662"/>
    </row>
    <row r="219" s="797" customFormat="1" ht="17.25" customHeight="1" spans="1:19">
      <c r="A219" s="48">
        <v>217</v>
      </c>
      <c r="B219" s="854" t="s">
        <v>9661</v>
      </c>
      <c r="C219" s="825" t="s">
        <v>9555</v>
      </c>
      <c r="D219" s="43" t="s">
        <v>9393</v>
      </c>
      <c r="E219" s="818">
        <f>440500+2000</f>
        <v>442500</v>
      </c>
      <c r="F219" s="152" t="s">
        <v>9773</v>
      </c>
      <c r="G219" s="824">
        <v>41859</v>
      </c>
      <c r="H219" s="829">
        <v>41870</v>
      </c>
      <c r="I219" s="194" t="s">
        <v>5232</v>
      </c>
      <c r="J219" s="208">
        <v>41877</v>
      </c>
      <c r="K219" s="222" t="s">
        <v>9464</v>
      </c>
      <c r="L219" s="48" t="s">
        <v>9774</v>
      </c>
      <c r="M219" s="48" t="s">
        <v>3368</v>
      </c>
      <c r="N219" s="48" t="s">
        <v>59</v>
      </c>
      <c r="O219" s="44">
        <v>41862</v>
      </c>
      <c r="P219" s="44">
        <v>41863</v>
      </c>
      <c r="Q219" s="48" t="s">
        <v>1447</v>
      </c>
      <c r="R219" s="194" t="s">
        <v>1171</v>
      </c>
      <c r="S219" s="919" t="s">
        <v>5418</v>
      </c>
    </row>
    <row r="220" s="13" customFormat="1" ht="17.25" customHeight="1" spans="1:19">
      <c r="A220" s="48">
        <v>218</v>
      </c>
      <c r="B220" s="821" t="s">
        <v>9495</v>
      </c>
      <c r="C220" s="361" t="s">
        <v>576</v>
      </c>
      <c r="D220" s="48" t="s">
        <v>9734</v>
      </c>
      <c r="E220" s="35">
        <v>506600</v>
      </c>
      <c r="F220" s="151" t="s">
        <v>9775</v>
      </c>
      <c r="G220" s="825">
        <v>41769</v>
      </c>
      <c r="H220" s="825">
        <v>41780</v>
      </c>
      <c r="I220" s="48" t="s">
        <v>5307</v>
      </c>
      <c r="J220" s="208">
        <v>41877</v>
      </c>
      <c r="K220" s="825"/>
      <c r="L220" s="48" t="s">
        <v>9776</v>
      </c>
      <c r="M220" s="55" t="s">
        <v>5278</v>
      </c>
      <c r="N220" s="48" t="s">
        <v>59</v>
      </c>
      <c r="O220" s="44">
        <v>41867</v>
      </c>
      <c r="P220" s="44">
        <v>41867</v>
      </c>
      <c r="Q220" s="48" t="s">
        <v>106</v>
      </c>
      <c r="R220" s="194" t="s">
        <v>1180</v>
      </c>
      <c r="S220" s="228">
        <v>6</v>
      </c>
    </row>
    <row r="221" s="795" customFormat="1" ht="21" customHeight="1" spans="1:19">
      <c r="A221" s="48">
        <v>219</v>
      </c>
      <c r="B221" s="149" t="s">
        <v>9717</v>
      </c>
      <c r="C221" s="825" t="s">
        <v>9572</v>
      </c>
      <c r="D221" s="55" t="s">
        <v>9573</v>
      </c>
      <c r="E221" s="826">
        <f>420800+2000</f>
        <v>422800</v>
      </c>
      <c r="F221" s="151" t="s">
        <v>9777</v>
      </c>
      <c r="G221" s="825">
        <v>41852</v>
      </c>
      <c r="H221" s="857">
        <v>41865</v>
      </c>
      <c r="I221" s="194" t="s">
        <v>5232</v>
      </c>
      <c r="J221" s="208">
        <v>41877</v>
      </c>
      <c r="K221" s="863"/>
      <c r="L221" s="48" t="s">
        <v>9778</v>
      </c>
      <c r="M221" s="48" t="s">
        <v>730</v>
      </c>
      <c r="N221" s="48" t="s">
        <v>89</v>
      </c>
      <c r="O221" s="44">
        <v>41814</v>
      </c>
      <c r="P221" s="44">
        <v>41853</v>
      </c>
      <c r="Q221" s="48" t="s">
        <v>106</v>
      </c>
      <c r="R221" s="194" t="s">
        <v>1180</v>
      </c>
      <c r="S221" s="842">
        <v>4</v>
      </c>
    </row>
    <row r="222" s="13" customFormat="1" ht="17.25" customHeight="1" spans="1:19">
      <c r="A222" s="48">
        <v>220</v>
      </c>
      <c r="B222" s="149" t="s">
        <v>9371</v>
      </c>
      <c r="C222" s="361" t="s">
        <v>5534</v>
      </c>
      <c r="D222" s="55" t="s">
        <v>9734</v>
      </c>
      <c r="E222" s="826">
        <f>446600+2000</f>
        <v>448600</v>
      </c>
      <c r="F222" s="151" t="s">
        <v>9779</v>
      </c>
      <c r="G222" s="825">
        <v>41863</v>
      </c>
      <c r="H222" s="857">
        <v>41879</v>
      </c>
      <c r="I222" s="911" t="s">
        <v>5232</v>
      </c>
      <c r="J222" s="208">
        <v>41877</v>
      </c>
      <c r="K222" s="825"/>
      <c r="L222" s="207" t="s">
        <v>9780</v>
      </c>
      <c r="M222" s="207" t="s">
        <v>730</v>
      </c>
      <c r="N222" s="207" t="s">
        <v>89</v>
      </c>
      <c r="O222" s="249">
        <v>41793</v>
      </c>
      <c r="P222" s="249">
        <v>41864</v>
      </c>
      <c r="Q222" s="207" t="s">
        <v>1447</v>
      </c>
      <c r="R222" s="920" t="s">
        <v>1190</v>
      </c>
      <c r="S222" s="842">
        <v>5</v>
      </c>
    </row>
    <row r="223" s="13" customFormat="1" ht="17.25" customHeight="1" spans="1:19">
      <c r="A223" s="48">
        <v>221</v>
      </c>
      <c r="B223" s="149"/>
      <c r="C223" s="854"/>
      <c r="D223" s="55" t="s">
        <v>9285</v>
      </c>
      <c r="E223" s="35">
        <v>506600</v>
      </c>
      <c r="F223" s="152" t="s">
        <v>9781</v>
      </c>
      <c r="G223" s="825">
        <v>41838</v>
      </c>
      <c r="H223" s="857">
        <v>41854</v>
      </c>
      <c r="I223" s="48"/>
      <c r="J223" s="208">
        <v>41877</v>
      </c>
      <c r="K223" s="825"/>
      <c r="L223" s="48" t="s">
        <v>9782</v>
      </c>
      <c r="M223" s="55" t="s">
        <v>5425</v>
      </c>
      <c r="N223" s="48" t="s">
        <v>84</v>
      </c>
      <c r="O223" s="44">
        <v>41871</v>
      </c>
      <c r="P223" s="44">
        <v>41871</v>
      </c>
      <c r="Q223" s="48" t="s">
        <v>106</v>
      </c>
      <c r="R223" s="307" t="s">
        <v>5785</v>
      </c>
      <c r="S223" s="228">
        <v>1</v>
      </c>
    </row>
    <row r="224" s="795" customFormat="1" ht="21" customHeight="1" spans="1:19">
      <c r="A224" s="48">
        <v>222</v>
      </c>
      <c r="B224" s="149" t="s">
        <v>9717</v>
      </c>
      <c r="C224" s="825" t="s">
        <v>9572</v>
      </c>
      <c r="D224" s="55" t="s">
        <v>9573</v>
      </c>
      <c r="E224" s="826">
        <v>420800</v>
      </c>
      <c r="F224" s="152" t="s">
        <v>9783</v>
      </c>
      <c r="G224" s="825">
        <v>41865</v>
      </c>
      <c r="H224" s="857">
        <v>41879</v>
      </c>
      <c r="I224" s="911"/>
      <c r="J224" s="208">
        <v>41877</v>
      </c>
      <c r="K224" s="863"/>
      <c r="L224" s="48" t="s">
        <v>3615</v>
      </c>
      <c r="M224" s="48" t="s">
        <v>6476</v>
      </c>
      <c r="N224" s="48" t="s">
        <v>744</v>
      </c>
      <c r="O224" s="44">
        <v>41872</v>
      </c>
      <c r="P224" s="44">
        <v>41873</v>
      </c>
      <c r="Q224" s="48" t="s">
        <v>106</v>
      </c>
      <c r="R224" s="224" t="s">
        <v>6227</v>
      </c>
      <c r="S224" s="263" t="s">
        <v>9784</v>
      </c>
    </row>
    <row r="225" s="13" customFormat="1" ht="17.25" customHeight="1" spans="1:19">
      <c r="A225" s="48">
        <v>223</v>
      </c>
      <c r="B225" s="149" t="s">
        <v>9311</v>
      </c>
      <c r="C225" s="390" t="s">
        <v>9312</v>
      </c>
      <c r="D225" s="55" t="s">
        <v>9785</v>
      </c>
      <c r="E225" s="35">
        <f>468700+2000</f>
        <v>470700</v>
      </c>
      <c r="F225" s="152" t="s">
        <v>9786</v>
      </c>
      <c r="G225" s="825">
        <v>41865</v>
      </c>
      <c r="H225" s="857">
        <v>41879</v>
      </c>
      <c r="I225" s="911" t="s">
        <v>5232</v>
      </c>
      <c r="J225" s="208">
        <v>41908</v>
      </c>
      <c r="K225" s="825"/>
      <c r="L225" s="242" t="s">
        <v>9787</v>
      </c>
      <c r="M225" s="55" t="s">
        <v>657</v>
      </c>
      <c r="N225" s="48" t="s">
        <v>59</v>
      </c>
      <c r="O225" s="310">
        <v>41881</v>
      </c>
      <c r="P225" s="44">
        <v>41881</v>
      </c>
      <c r="Q225" s="273" t="s">
        <v>106</v>
      </c>
      <c r="R225" s="196" t="s">
        <v>1193</v>
      </c>
      <c r="S225" s="228"/>
    </row>
    <row r="226" s="13" customFormat="1" ht="17.25" customHeight="1" spans="1:19">
      <c r="A226" s="48">
        <v>224</v>
      </c>
      <c r="B226" s="149"/>
      <c r="C226" s="48"/>
      <c r="D226" s="55" t="s">
        <v>9730</v>
      </c>
      <c r="E226" s="35">
        <f>468700+2000</f>
        <v>470700</v>
      </c>
      <c r="F226" s="152" t="s">
        <v>9788</v>
      </c>
      <c r="G226" s="825">
        <v>41861</v>
      </c>
      <c r="H226" s="857">
        <v>41872</v>
      </c>
      <c r="I226" s="911" t="s">
        <v>5216</v>
      </c>
      <c r="J226" s="208">
        <v>41877</v>
      </c>
      <c r="K226" s="912" t="s">
        <v>9789</v>
      </c>
      <c r="L226" s="242" t="s">
        <v>9790</v>
      </c>
      <c r="M226" s="55" t="s">
        <v>653</v>
      </c>
      <c r="N226" s="48" t="s">
        <v>84</v>
      </c>
      <c r="O226" s="310">
        <v>41882</v>
      </c>
      <c r="P226" s="44">
        <v>41882</v>
      </c>
      <c r="Q226" s="273" t="s">
        <v>1447</v>
      </c>
      <c r="R226" s="196" t="s">
        <v>9791</v>
      </c>
      <c r="S226" s="228"/>
    </row>
    <row r="227" s="795" customFormat="1" ht="21" customHeight="1" spans="1:19">
      <c r="A227" s="48">
        <v>225</v>
      </c>
      <c r="B227" s="880"/>
      <c r="C227" s="825"/>
      <c r="D227" s="55" t="s">
        <v>9792</v>
      </c>
      <c r="E227" s="826">
        <v>409800</v>
      </c>
      <c r="F227" s="152" t="s">
        <v>9793</v>
      </c>
      <c r="G227" s="825">
        <v>41873</v>
      </c>
      <c r="H227" s="857">
        <v>41881</v>
      </c>
      <c r="I227" s="911"/>
      <c r="J227" s="208">
        <v>41877</v>
      </c>
      <c r="K227" s="863"/>
      <c r="L227" s="48" t="s">
        <v>9794</v>
      </c>
      <c r="M227" s="48" t="s">
        <v>5054</v>
      </c>
      <c r="N227" s="48" t="s">
        <v>59</v>
      </c>
      <c r="O227" s="44">
        <v>41794</v>
      </c>
      <c r="P227" s="44">
        <v>41871</v>
      </c>
      <c r="Q227" s="48" t="s">
        <v>1447</v>
      </c>
      <c r="R227" s="263" t="s">
        <v>9791</v>
      </c>
      <c r="S227" s="842">
        <v>2</v>
      </c>
    </row>
    <row r="228" s="795" customFormat="1" ht="21" customHeight="1" spans="1:19">
      <c r="A228" s="48">
        <v>226</v>
      </c>
      <c r="B228" s="880"/>
      <c r="C228" s="825" t="s">
        <v>9795</v>
      </c>
      <c r="D228" s="55" t="s">
        <v>9600</v>
      </c>
      <c r="E228" s="826">
        <f>409800+2000+6800</f>
        <v>418600</v>
      </c>
      <c r="F228" s="152" t="s">
        <v>9796</v>
      </c>
      <c r="G228" s="825">
        <v>41843</v>
      </c>
      <c r="H228" s="857">
        <v>41854</v>
      </c>
      <c r="I228" s="911" t="s">
        <v>9797</v>
      </c>
      <c r="J228" s="208">
        <v>41908</v>
      </c>
      <c r="K228" s="863"/>
      <c r="L228" s="48" t="s">
        <v>9798</v>
      </c>
      <c r="M228" s="48" t="s">
        <v>5243</v>
      </c>
      <c r="N228" s="48" t="s">
        <v>84</v>
      </c>
      <c r="O228" s="44">
        <v>41877</v>
      </c>
      <c r="P228" s="44">
        <v>41877</v>
      </c>
      <c r="Q228" s="48" t="s">
        <v>1447</v>
      </c>
      <c r="R228" s="194" t="s">
        <v>9791</v>
      </c>
      <c r="S228" s="842"/>
    </row>
    <row r="229" s="795" customFormat="1" ht="17.25" customHeight="1" spans="1:19">
      <c r="A229" s="48">
        <v>227</v>
      </c>
      <c r="B229" s="821" t="s">
        <v>9799</v>
      </c>
      <c r="C229" s="882" t="s">
        <v>5108</v>
      </c>
      <c r="D229" s="55" t="s">
        <v>9621</v>
      </c>
      <c r="E229" s="826">
        <f>409800+2000</f>
        <v>411800</v>
      </c>
      <c r="F229" s="152" t="s">
        <v>9800</v>
      </c>
      <c r="G229" s="825">
        <v>41878</v>
      </c>
      <c r="H229" s="857">
        <v>41888</v>
      </c>
      <c r="I229" s="911" t="s">
        <v>5232</v>
      </c>
      <c r="J229" s="208">
        <v>41908</v>
      </c>
      <c r="K229" s="48"/>
      <c r="L229" s="277" t="s">
        <v>9801</v>
      </c>
      <c r="M229" s="48" t="s">
        <v>5044</v>
      </c>
      <c r="N229" s="48" t="s">
        <v>59</v>
      </c>
      <c r="O229" s="44">
        <v>41888</v>
      </c>
      <c r="P229" s="44">
        <v>41888</v>
      </c>
      <c r="Q229" s="48" t="s">
        <v>106</v>
      </c>
      <c r="R229" s="194" t="s">
        <v>1215</v>
      </c>
      <c r="S229" s="842"/>
    </row>
    <row r="230" s="13" customFormat="1" ht="17.25" customHeight="1" spans="1:19">
      <c r="A230" s="48">
        <v>228</v>
      </c>
      <c r="B230" s="149"/>
      <c r="C230" s="390" t="s">
        <v>9312</v>
      </c>
      <c r="D230" s="55" t="s">
        <v>9802</v>
      </c>
      <c r="E230" s="35">
        <f>468700+2000</f>
        <v>470700</v>
      </c>
      <c r="F230" s="152" t="s">
        <v>9803</v>
      </c>
      <c r="G230" s="825">
        <v>41859</v>
      </c>
      <c r="H230" s="857">
        <v>41876</v>
      </c>
      <c r="I230" s="911" t="s">
        <v>5216</v>
      </c>
      <c r="J230" s="208">
        <v>41908</v>
      </c>
      <c r="K230" s="194"/>
      <c r="L230" s="242" t="s">
        <v>9804</v>
      </c>
      <c r="M230" s="55" t="s">
        <v>683</v>
      </c>
      <c r="N230" s="48" t="s">
        <v>59</v>
      </c>
      <c r="O230" s="310">
        <v>41792</v>
      </c>
      <c r="P230" s="44">
        <v>41860</v>
      </c>
      <c r="Q230" s="273" t="s">
        <v>1447</v>
      </c>
      <c r="R230" s="263" t="s">
        <v>1215</v>
      </c>
      <c r="S230" s="228"/>
    </row>
    <row r="231" s="797" customFormat="1" ht="17.25" customHeight="1" spans="1:19">
      <c r="A231" s="48">
        <v>229</v>
      </c>
      <c r="B231" s="854"/>
      <c r="C231" s="881" t="s">
        <v>9273</v>
      </c>
      <c r="D231" s="55" t="s">
        <v>9755</v>
      </c>
      <c r="E231" s="826">
        <f>429500+2000</f>
        <v>431500</v>
      </c>
      <c r="F231" s="152" t="s">
        <v>9805</v>
      </c>
      <c r="G231" s="825">
        <v>41863</v>
      </c>
      <c r="H231" s="857">
        <v>41879</v>
      </c>
      <c r="I231" s="194" t="s">
        <v>5232</v>
      </c>
      <c r="J231" s="208">
        <v>41908</v>
      </c>
      <c r="K231" s="825"/>
      <c r="L231" s="242" t="s">
        <v>9806</v>
      </c>
      <c r="M231" s="48" t="s">
        <v>5278</v>
      </c>
      <c r="N231" s="48" t="s">
        <v>59</v>
      </c>
      <c r="O231" s="44">
        <v>41794</v>
      </c>
      <c r="P231" s="44">
        <v>41885</v>
      </c>
      <c r="Q231" s="48" t="s">
        <v>1447</v>
      </c>
      <c r="R231" s="194" t="s">
        <v>5382</v>
      </c>
      <c r="S231" s="842"/>
    </row>
    <row r="232" s="795" customFormat="1" ht="17.25" customHeight="1" spans="1:19">
      <c r="A232" s="48">
        <v>230</v>
      </c>
      <c r="B232" s="149"/>
      <c r="C232" s="907" t="s">
        <v>5108</v>
      </c>
      <c r="D232" s="55" t="s">
        <v>9621</v>
      </c>
      <c r="E232" s="826">
        <f>409800+2000+8800</f>
        <v>420600</v>
      </c>
      <c r="F232" s="152" t="s">
        <v>9807</v>
      </c>
      <c r="G232" s="825">
        <v>41867</v>
      </c>
      <c r="H232" s="857">
        <v>41879</v>
      </c>
      <c r="I232" s="194" t="s">
        <v>9808</v>
      </c>
      <c r="J232" s="208">
        <v>41908</v>
      </c>
      <c r="K232" s="48"/>
      <c r="L232" s="242" t="s">
        <v>9809</v>
      </c>
      <c r="M232" s="48" t="s">
        <v>5009</v>
      </c>
      <c r="N232" s="48" t="s">
        <v>89</v>
      </c>
      <c r="O232" s="44">
        <v>41882</v>
      </c>
      <c r="P232" s="44">
        <v>41882</v>
      </c>
      <c r="Q232" s="48" t="s">
        <v>1447</v>
      </c>
      <c r="R232" s="194" t="s">
        <v>5382</v>
      </c>
      <c r="S232" s="842"/>
    </row>
    <row r="233" s="13" customFormat="1" ht="17.25" customHeight="1" spans="1:19">
      <c r="A233" s="48">
        <v>231</v>
      </c>
      <c r="B233" s="149"/>
      <c r="C233" s="390"/>
      <c r="D233" s="43" t="s">
        <v>9785</v>
      </c>
      <c r="E233" s="322">
        <v>742600</v>
      </c>
      <c r="F233" s="152" t="s">
        <v>9810</v>
      </c>
      <c r="G233" s="824">
        <v>41825</v>
      </c>
      <c r="H233" s="829">
        <v>41836</v>
      </c>
      <c r="I233" s="913" t="s">
        <v>5307</v>
      </c>
      <c r="J233" s="208">
        <v>41908</v>
      </c>
      <c r="K233" s="825" t="s">
        <v>9328</v>
      </c>
      <c r="L233" s="194" t="s">
        <v>9811</v>
      </c>
      <c r="M233" s="55" t="s">
        <v>5016</v>
      </c>
      <c r="N233" s="48" t="s">
        <v>89</v>
      </c>
      <c r="O233" s="44">
        <v>41893</v>
      </c>
      <c r="P233" s="44">
        <v>41893</v>
      </c>
      <c r="Q233" s="48" t="s">
        <v>473</v>
      </c>
      <c r="R233" s="194" t="s">
        <v>1223</v>
      </c>
      <c r="S233" s="228"/>
    </row>
    <row r="234" s="797" customFormat="1" ht="17.25" customHeight="1" spans="1:19">
      <c r="A234" s="48">
        <v>232</v>
      </c>
      <c r="B234" s="854" t="s">
        <v>9288</v>
      </c>
      <c r="C234" s="881" t="s">
        <v>9273</v>
      </c>
      <c r="D234" s="55" t="s">
        <v>9734</v>
      </c>
      <c r="E234" s="826">
        <f>429500+2000</f>
        <v>431500</v>
      </c>
      <c r="F234" s="152" t="s">
        <v>9812</v>
      </c>
      <c r="G234" s="825">
        <v>41853</v>
      </c>
      <c r="H234" s="857">
        <v>41866</v>
      </c>
      <c r="I234" s="911" t="s">
        <v>5216</v>
      </c>
      <c r="J234" s="208">
        <v>41908</v>
      </c>
      <c r="K234" s="913" t="s">
        <v>5307</v>
      </c>
      <c r="L234" s="242" t="s">
        <v>9813</v>
      </c>
      <c r="M234" s="48" t="s">
        <v>114</v>
      </c>
      <c r="N234" s="48" t="s">
        <v>59</v>
      </c>
      <c r="O234" s="44">
        <v>41880</v>
      </c>
      <c r="P234" s="44">
        <v>41880</v>
      </c>
      <c r="Q234" s="48" t="s">
        <v>1447</v>
      </c>
      <c r="R234" s="194" t="s">
        <v>1223</v>
      </c>
      <c r="S234" s="842"/>
    </row>
    <row r="235" s="797" customFormat="1" ht="17.25" customHeight="1" spans="1:19">
      <c r="A235" s="48">
        <v>233</v>
      </c>
      <c r="B235" s="854" t="s">
        <v>9814</v>
      </c>
      <c r="C235" s="881" t="s">
        <v>9273</v>
      </c>
      <c r="D235" s="55" t="s">
        <v>9755</v>
      </c>
      <c r="E235" s="826">
        <f>429500+2000</f>
        <v>431500</v>
      </c>
      <c r="F235" s="152" t="s">
        <v>9815</v>
      </c>
      <c r="G235" s="825">
        <v>41867</v>
      </c>
      <c r="H235" s="857">
        <v>41879</v>
      </c>
      <c r="I235" s="911" t="s">
        <v>5232</v>
      </c>
      <c r="J235" s="208">
        <v>41908</v>
      </c>
      <c r="K235" s="194" t="s">
        <v>5307</v>
      </c>
      <c r="L235" s="242" t="s">
        <v>9816</v>
      </c>
      <c r="M235" s="48" t="s">
        <v>657</v>
      </c>
      <c r="N235" s="48" t="s">
        <v>59</v>
      </c>
      <c r="O235" s="44">
        <v>41884</v>
      </c>
      <c r="P235" s="44">
        <v>41885</v>
      </c>
      <c r="Q235" s="48" t="s">
        <v>5398</v>
      </c>
      <c r="R235" s="194" t="s">
        <v>4253</v>
      </c>
      <c r="S235" s="842"/>
    </row>
    <row r="236" s="13" customFormat="1" ht="17.25" customHeight="1" spans="1:19">
      <c r="A236" s="48">
        <v>234</v>
      </c>
      <c r="B236" s="149" t="s">
        <v>9311</v>
      </c>
      <c r="C236" s="390" t="s">
        <v>9312</v>
      </c>
      <c r="D236" s="55" t="s">
        <v>9730</v>
      </c>
      <c r="E236" s="35">
        <f>468700+2000</f>
        <v>470700</v>
      </c>
      <c r="F236" s="152" t="s">
        <v>9817</v>
      </c>
      <c r="G236" s="825">
        <v>41853</v>
      </c>
      <c r="H236" s="857">
        <v>41867</v>
      </c>
      <c r="I236" s="911" t="s">
        <v>5216</v>
      </c>
      <c r="J236" s="208">
        <v>41877</v>
      </c>
      <c r="K236" s="913" t="s">
        <v>5307</v>
      </c>
      <c r="L236" s="242" t="s">
        <v>9818</v>
      </c>
      <c r="M236" s="48" t="s">
        <v>698</v>
      </c>
      <c r="N236" s="48" t="s">
        <v>84</v>
      </c>
      <c r="O236" s="158">
        <v>41879</v>
      </c>
      <c r="P236" s="44">
        <v>41880</v>
      </c>
      <c r="Q236" s="242" t="s">
        <v>1447</v>
      </c>
      <c r="R236" s="13" t="s">
        <v>1227</v>
      </c>
      <c r="S236" s="194" t="s">
        <v>47</v>
      </c>
    </row>
    <row r="237" s="13" customFormat="1" ht="17.25" customHeight="1" spans="1:19">
      <c r="A237" s="48">
        <v>235</v>
      </c>
      <c r="B237" s="149" t="s">
        <v>9819</v>
      </c>
      <c r="C237" s="390" t="s">
        <v>9820</v>
      </c>
      <c r="D237" s="43" t="s">
        <v>9250</v>
      </c>
      <c r="E237" s="322">
        <v>551600</v>
      </c>
      <c r="F237" s="152" t="s">
        <v>9821</v>
      </c>
      <c r="G237" s="824">
        <v>41818</v>
      </c>
      <c r="H237" s="829">
        <v>41828</v>
      </c>
      <c r="I237" s="48" t="s">
        <v>5307</v>
      </c>
      <c r="J237" s="208">
        <v>41908</v>
      </c>
      <c r="K237" s="895"/>
      <c r="L237" s="48" t="s">
        <v>9822</v>
      </c>
      <c r="M237" s="55" t="s">
        <v>114</v>
      </c>
      <c r="N237" s="48" t="s">
        <v>59</v>
      </c>
      <c r="O237" s="44">
        <v>41889</v>
      </c>
      <c r="P237" s="44">
        <v>41889</v>
      </c>
      <c r="Q237" s="48" t="s">
        <v>106</v>
      </c>
      <c r="R237" s="13" t="s">
        <v>3044</v>
      </c>
      <c r="S237" s="196" t="s">
        <v>9823</v>
      </c>
    </row>
    <row r="238" s="797" customFormat="1" ht="17.25" customHeight="1" spans="1:19">
      <c r="A238" s="48">
        <v>236</v>
      </c>
      <c r="B238" s="854" t="s">
        <v>9824</v>
      </c>
      <c r="C238" s="825" t="s">
        <v>9555</v>
      </c>
      <c r="D238" s="55" t="s">
        <v>9393</v>
      </c>
      <c r="E238" s="826">
        <f>440500+2000</f>
        <v>442500</v>
      </c>
      <c r="F238" s="152" t="s">
        <v>9825</v>
      </c>
      <c r="G238" s="825">
        <v>41878</v>
      </c>
      <c r="H238" s="857">
        <v>41888</v>
      </c>
      <c r="I238" s="911" t="s">
        <v>5232</v>
      </c>
      <c r="J238" s="208">
        <v>41908</v>
      </c>
      <c r="K238" s="825"/>
      <c r="L238" s="242" t="s">
        <v>9826</v>
      </c>
      <c r="M238" s="48" t="s">
        <v>730</v>
      </c>
      <c r="N238" s="48" t="s">
        <v>59</v>
      </c>
      <c r="O238" s="44">
        <v>41890</v>
      </c>
      <c r="P238" s="44">
        <v>41890</v>
      </c>
      <c r="Q238" s="48" t="s">
        <v>1447</v>
      </c>
      <c r="R238" s="263" t="s">
        <v>3044</v>
      </c>
      <c r="S238" s="842"/>
    </row>
    <row r="239" s="795" customFormat="1" ht="21" customHeight="1" spans="1:19">
      <c r="A239" s="48">
        <v>237</v>
      </c>
      <c r="B239" s="149" t="s">
        <v>9717</v>
      </c>
      <c r="C239" s="825" t="s">
        <v>9572</v>
      </c>
      <c r="D239" s="55" t="s">
        <v>9393</v>
      </c>
      <c r="E239" s="826">
        <f>420800+2000</f>
        <v>422800</v>
      </c>
      <c r="F239" s="152" t="s">
        <v>9827</v>
      </c>
      <c r="G239" s="825">
        <v>41885</v>
      </c>
      <c r="H239" s="857">
        <v>41894</v>
      </c>
      <c r="I239" s="911" t="s">
        <v>5232</v>
      </c>
      <c r="J239" s="208">
        <v>41908</v>
      </c>
      <c r="K239" s="863"/>
      <c r="L239" s="48" t="s">
        <v>9828</v>
      </c>
      <c r="M239" s="48" t="s">
        <v>5044</v>
      </c>
      <c r="N239" s="48" t="s">
        <v>59</v>
      </c>
      <c r="O239" s="44">
        <v>41794</v>
      </c>
      <c r="P239" s="44">
        <v>41885</v>
      </c>
      <c r="Q239" s="48" t="s">
        <v>1447</v>
      </c>
      <c r="R239" s="224" t="s">
        <v>3044</v>
      </c>
      <c r="S239" s="263" t="s">
        <v>9829</v>
      </c>
    </row>
    <row r="240" s="795" customFormat="1" ht="21" customHeight="1" spans="1:19">
      <c r="A240" s="48">
        <v>238</v>
      </c>
      <c r="B240" s="149" t="s">
        <v>9799</v>
      </c>
      <c r="C240" s="907" t="s">
        <v>5108</v>
      </c>
      <c r="D240" s="55" t="s">
        <v>9649</v>
      </c>
      <c r="E240" s="826">
        <v>409800</v>
      </c>
      <c r="F240" s="152" t="s">
        <v>9830</v>
      </c>
      <c r="G240" s="825">
        <v>41885</v>
      </c>
      <c r="H240" s="857">
        <v>41893</v>
      </c>
      <c r="I240" s="911"/>
      <c r="J240" s="208">
        <v>41908</v>
      </c>
      <c r="K240" s="48"/>
      <c r="L240" s="48" t="s">
        <v>9831</v>
      </c>
      <c r="M240" s="48" t="s">
        <v>5156</v>
      </c>
      <c r="N240" s="48" t="s">
        <v>59</v>
      </c>
      <c r="O240" s="44">
        <v>41790</v>
      </c>
      <c r="P240" s="44">
        <v>41891</v>
      </c>
      <c r="Q240" s="48" t="s">
        <v>1447</v>
      </c>
      <c r="R240" s="263" t="s">
        <v>3044</v>
      </c>
      <c r="S240" s="842"/>
    </row>
    <row r="241" s="795" customFormat="1" ht="22.5" customHeight="1" spans="1:19">
      <c r="A241" s="48">
        <v>239</v>
      </c>
      <c r="B241" s="149" t="s">
        <v>9799</v>
      </c>
      <c r="C241" s="907" t="s">
        <v>5108</v>
      </c>
      <c r="D241" s="55" t="s">
        <v>9649</v>
      </c>
      <c r="E241" s="826">
        <v>409800</v>
      </c>
      <c r="F241" s="151" t="s">
        <v>9832</v>
      </c>
      <c r="G241" s="825">
        <v>41885</v>
      </c>
      <c r="H241" s="857">
        <v>41893</v>
      </c>
      <c r="I241" s="911"/>
      <c r="J241" s="208">
        <v>41908</v>
      </c>
      <c r="K241" s="48"/>
      <c r="L241" s="48" t="s">
        <v>9833</v>
      </c>
      <c r="M241" s="48" t="s">
        <v>5301</v>
      </c>
      <c r="N241" s="48" t="s">
        <v>59</v>
      </c>
      <c r="O241" s="44">
        <v>41791</v>
      </c>
      <c r="P241" s="44">
        <v>41895</v>
      </c>
      <c r="Q241" s="48" t="s">
        <v>106</v>
      </c>
      <c r="R241" s="48" t="s">
        <v>2050</v>
      </c>
      <c r="S241" s="842"/>
    </row>
    <row r="242" s="13" customFormat="1" ht="17.25" customHeight="1" spans="1:19">
      <c r="A242" s="48">
        <v>240</v>
      </c>
      <c r="B242" s="149" t="s">
        <v>9834</v>
      </c>
      <c r="C242" s="390" t="s">
        <v>9312</v>
      </c>
      <c r="D242" s="55" t="s">
        <v>9734</v>
      </c>
      <c r="E242" s="35">
        <f>468700+2000</f>
        <v>470700</v>
      </c>
      <c r="F242" s="151" t="s">
        <v>9835</v>
      </c>
      <c r="G242" s="825">
        <v>41871</v>
      </c>
      <c r="H242" s="857">
        <v>41879</v>
      </c>
      <c r="I242" s="911" t="s">
        <v>5232</v>
      </c>
      <c r="J242" s="208">
        <v>41908</v>
      </c>
      <c r="K242" s="825" t="s">
        <v>9836</v>
      </c>
      <c r="L242" s="242" t="s">
        <v>9837</v>
      </c>
      <c r="M242" s="55" t="s">
        <v>5156</v>
      </c>
      <c r="N242" s="48" t="s">
        <v>59</v>
      </c>
      <c r="O242" s="310">
        <v>41794</v>
      </c>
      <c r="P242" s="44">
        <v>41890</v>
      </c>
      <c r="Q242" s="273" t="s">
        <v>1447</v>
      </c>
      <c r="R242" s="196" t="s">
        <v>1241</v>
      </c>
      <c r="S242" s="228"/>
    </row>
    <row r="243" s="795" customFormat="1" ht="17.25" customHeight="1" spans="1:19">
      <c r="A243" s="48">
        <v>241</v>
      </c>
      <c r="B243" s="821" t="s">
        <v>9799</v>
      </c>
      <c r="C243" s="907" t="s">
        <v>5108</v>
      </c>
      <c r="D243" s="55" t="s">
        <v>9576</v>
      </c>
      <c r="E243" s="826">
        <f>409800+2000+11800</f>
        <v>423600</v>
      </c>
      <c r="F243" s="151" t="s">
        <v>9838</v>
      </c>
      <c r="G243" s="825">
        <v>41885</v>
      </c>
      <c r="H243" s="857">
        <v>41893</v>
      </c>
      <c r="I243" s="911" t="s">
        <v>9808</v>
      </c>
      <c r="J243" s="208">
        <v>41908</v>
      </c>
      <c r="K243" s="48"/>
      <c r="L243" s="277" t="s">
        <v>9839</v>
      </c>
      <c r="M243" s="48" t="s">
        <v>5156</v>
      </c>
      <c r="N243" s="48" t="s">
        <v>59</v>
      </c>
      <c r="O243" s="44">
        <v>41892</v>
      </c>
      <c r="P243" s="44">
        <v>41892</v>
      </c>
      <c r="Q243" s="48" t="s">
        <v>1447</v>
      </c>
      <c r="R243" s="194" t="s">
        <v>1244</v>
      </c>
      <c r="S243" s="842"/>
    </row>
    <row r="244" s="13" customFormat="1" ht="17.25" customHeight="1" spans="1:19">
      <c r="A244" s="48">
        <v>242</v>
      </c>
      <c r="B244" s="821" t="s">
        <v>9495</v>
      </c>
      <c r="C244" s="361" t="s">
        <v>576</v>
      </c>
      <c r="D244" s="55" t="s">
        <v>9600</v>
      </c>
      <c r="E244" s="35">
        <v>506600</v>
      </c>
      <c r="F244" s="151" t="s">
        <v>9840</v>
      </c>
      <c r="G244" s="825">
        <v>41847</v>
      </c>
      <c r="H244" s="857">
        <v>41858</v>
      </c>
      <c r="I244" s="48"/>
      <c r="J244" s="208">
        <v>41908</v>
      </c>
      <c r="K244" s="825"/>
      <c r="L244" s="244" t="s">
        <v>9841</v>
      </c>
      <c r="M244" s="55" t="s">
        <v>1768</v>
      </c>
      <c r="N244" s="48" t="s">
        <v>84</v>
      </c>
      <c r="O244" s="44">
        <v>41806</v>
      </c>
      <c r="P244" s="44">
        <v>41899</v>
      </c>
      <c r="Q244" s="48" t="s">
        <v>106</v>
      </c>
      <c r="R244" s="194" t="s">
        <v>6605</v>
      </c>
      <c r="S244" s="228"/>
    </row>
    <row r="245" s="797" customFormat="1" ht="17.25" customHeight="1" spans="1:19">
      <c r="A245" s="48">
        <v>243</v>
      </c>
      <c r="B245" s="854" t="s">
        <v>9814</v>
      </c>
      <c r="C245" s="881" t="s">
        <v>9273</v>
      </c>
      <c r="D245" s="43" t="s">
        <v>9755</v>
      </c>
      <c r="E245" s="818">
        <f>429500+2000</f>
        <v>431500</v>
      </c>
      <c r="F245" s="152" t="s">
        <v>9842</v>
      </c>
      <c r="G245" s="824">
        <v>41831</v>
      </c>
      <c r="H245" s="829">
        <v>41850</v>
      </c>
      <c r="I245" s="911" t="s">
        <v>5216</v>
      </c>
      <c r="J245" s="208">
        <v>41864</v>
      </c>
      <c r="K245" s="825"/>
      <c r="L245" s="277" t="s">
        <v>9843</v>
      </c>
      <c r="M245" s="48" t="s">
        <v>5278</v>
      </c>
      <c r="N245" s="48" t="s">
        <v>59</v>
      </c>
      <c r="O245" s="44">
        <v>41883</v>
      </c>
      <c r="P245" s="44">
        <v>41901</v>
      </c>
      <c r="Q245" s="48" t="s">
        <v>5398</v>
      </c>
      <c r="R245" s="797" t="s">
        <v>9844</v>
      </c>
      <c r="S245" s="263" t="s">
        <v>9845</v>
      </c>
    </row>
    <row r="246" s="795" customFormat="1" ht="21" customHeight="1" spans="1:19">
      <c r="A246" s="48">
        <v>244</v>
      </c>
      <c r="B246" s="821" t="s">
        <v>9799</v>
      </c>
      <c r="C246" s="907" t="s">
        <v>5108</v>
      </c>
      <c r="D246" s="55" t="s">
        <v>9785</v>
      </c>
      <c r="E246" s="826">
        <f>409800+2000</f>
        <v>411800</v>
      </c>
      <c r="F246" s="151" t="s">
        <v>9846</v>
      </c>
      <c r="G246" s="825">
        <v>41885</v>
      </c>
      <c r="H246" s="857">
        <v>41892</v>
      </c>
      <c r="I246" s="911" t="s">
        <v>5232</v>
      </c>
      <c r="J246" s="208">
        <v>41908</v>
      </c>
      <c r="K246" s="863"/>
      <c r="L246" s="48" t="s">
        <v>9847</v>
      </c>
      <c r="M246" s="48" t="s">
        <v>912</v>
      </c>
      <c r="N246" s="48" t="s">
        <v>84</v>
      </c>
      <c r="O246" s="44">
        <v>41885</v>
      </c>
      <c r="P246" s="44">
        <v>41886</v>
      </c>
      <c r="Q246" s="48" t="s">
        <v>1447</v>
      </c>
      <c r="R246" s="263" t="s">
        <v>5804</v>
      </c>
      <c r="S246" s="842"/>
    </row>
    <row r="247" s="15" customFormat="1" ht="25.5" customHeight="1" spans="1:19">
      <c r="A247" s="48">
        <v>245</v>
      </c>
      <c r="B247" s="847" t="s">
        <v>9848</v>
      </c>
      <c r="C247" s="906" t="s">
        <v>9708</v>
      </c>
      <c r="D247" s="217" t="s">
        <v>9250</v>
      </c>
      <c r="E247" s="908">
        <v>742600</v>
      </c>
      <c r="F247" s="265" t="s">
        <v>9849</v>
      </c>
      <c r="G247" s="853">
        <v>41716</v>
      </c>
      <c r="H247" s="853">
        <v>41732</v>
      </c>
      <c r="I247" s="218" t="s">
        <v>5307</v>
      </c>
      <c r="J247" s="208">
        <v>41754</v>
      </c>
      <c r="K247" s="853" t="s">
        <v>9328</v>
      </c>
      <c r="L247" s="302" t="s">
        <v>9850</v>
      </c>
      <c r="M247" s="914" t="s">
        <v>6385</v>
      </c>
      <c r="N247" s="302" t="s">
        <v>744</v>
      </c>
      <c r="O247" s="303">
        <v>41893</v>
      </c>
      <c r="P247" s="303">
        <v>41893</v>
      </c>
      <c r="Q247" s="302" t="s">
        <v>106</v>
      </c>
      <c r="R247" s="424" t="s">
        <v>5804</v>
      </c>
      <c r="S247" s="873"/>
    </row>
    <row r="248" s="13" customFormat="1" ht="17.25" customHeight="1" spans="1:19">
      <c r="A248" s="48">
        <v>246</v>
      </c>
      <c r="B248" s="149" t="s">
        <v>9851</v>
      </c>
      <c r="C248" s="361" t="s">
        <v>576</v>
      </c>
      <c r="D248" s="43" t="s">
        <v>9852</v>
      </c>
      <c r="E248" s="322">
        <v>506600</v>
      </c>
      <c r="F248" s="152" t="s">
        <v>9853</v>
      </c>
      <c r="G248" s="824">
        <v>41892</v>
      </c>
      <c r="H248" s="829">
        <v>41901</v>
      </c>
      <c r="I248" s="48" t="s">
        <v>9854</v>
      </c>
      <c r="J248" s="208">
        <v>41908</v>
      </c>
      <c r="K248" s="825"/>
      <c r="L248" s="48" t="s">
        <v>9855</v>
      </c>
      <c r="M248" s="55" t="s">
        <v>916</v>
      </c>
      <c r="N248" s="48" t="s">
        <v>89</v>
      </c>
      <c r="O248" s="44">
        <v>41889</v>
      </c>
      <c r="P248" s="44">
        <v>41892</v>
      </c>
      <c r="Q248" s="48" t="s">
        <v>1447</v>
      </c>
      <c r="R248" s="194" t="s">
        <v>5804</v>
      </c>
      <c r="S248" s="228"/>
    </row>
    <row r="249" s="795" customFormat="1" ht="17.25" customHeight="1" spans="1:19">
      <c r="A249" s="48">
        <v>247</v>
      </c>
      <c r="B249" s="821" t="s">
        <v>9799</v>
      </c>
      <c r="C249" s="882"/>
      <c r="D249" s="43" t="s">
        <v>9621</v>
      </c>
      <c r="E249" s="818">
        <f>409800+2000</f>
        <v>411800</v>
      </c>
      <c r="F249" s="152" t="s">
        <v>9856</v>
      </c>
      <c r="G249" s="824">
        <v>41892</v>
      </c>
      <c r="H249" s="829">
        <v>41901</v>
      </c>
      <c r="I249" s="911" t="s">
        <v>5232</v>
      </c>
      <c r="J249" s="208">
        <v>41908</v>
      </c>
      <c r="K249" s="915" t="s">
        <v>9854</v>
      </c>
      <c r="L249" s="218" t="s">
        <v>9857</v>
      </c>
      <c r="M249" s="218" t="s">
        <v>698</v>
      </c>
      <c r="N249" s="52" t="s">
        <v>84</v>
      </c>
      <c r="O249" s="47">
        <v>41887</v>
      </c>
      <c r="P249" s="47">
        <v>41887</v>
      </c>
      <c r="Q249" s="52" t="s">
        <v>1447</v>
      </c>
      <c r="R249" s="194" t="s">
        <v>9858</v>
      </c>
      <c r="S249" s="842"/>
    </row>
    <row r="250" s="795" customFormat="1" ht="21" customHeight="1" spans="1:19">
      <c r="A250" s="48">
        <v>248</v>
      </c>
      <c r="B250" s="909"/>
      <c r="C250" s="907" t="s">
        <v>5108</v>
      </c>
      <c r="D250" s="43" t="s">
        <v>9649</v>
      </c>
      <c r="E250" s="818">
        <f>409800+2000</f>
        <v>411800</v>
      </c>
      <c r="F250" s="152" t="s">
        <v>9859</v>
      </c>
      <c r="G250" s="824">
        <v>41892</v>
      </c>
      <c r="H250" s="829">
        <v>41900</v>
      </c>
      <c r="I250" s="911" t="s">
        <v>5232</v>
      </c>
      <c r="J250" s="208">
        <v>41908</v>
      </c>
      <c r="K250" s="863"/>
      <c r="L250" s="218" t="s">
        <v>9860</v>
      </c>
      <c r="M250" s="218" t="s">
        <v>5156</v>
      </c>
      <c r="N250" s="48" t="s">
        <v>59</v>
      </c>
      <c r="O250" s="44">
        <v>41895</v>
      </c>
      <c r="P250" s="44">
        <v>41895</v>
      </c>
      <c r="Q250" s="48" t="s">
        <v>1447</v>
      </c>
      <c r="R250" s="263" t="s">
        <v>9861</v>
      </c>
      <c r="S250" s="842"/>
    </row>
    <row r="251" s="795" customFormat="1" ht="21" customHeight="1" spans="1:19">
      <c r="A251" s="48">
        <v>249</v>
      </c>
      <c r="B251" s="909"/>
      <c r="C251" s="907" t="s">
        <v>5108</v>
      </c>
      <c r="D251" s="43" t="s">
        <v>9649</v>
      </c>
      <c r="E251" s="818">
        <f>409800+2000+11800</f>
        <v>423600</v>
      </c>
      <c r="F251" s="152" t="s">
        <v>9862</v>
      </c>
      <c r="G251" s="824">
        <v>41892</v>
      </c>
      <c r="H251" s="829">
        <v>41901</v>
      </c>
      <c r="I251" s="911" t="s">
        <v>9863</v>
      </c>
      <c r="J251" s="208">
        <v>41908</v>
      </c>
      <c r="K251" s="915" t="s">
        <v>9854</v>
      </c>
      <c r="L251" s="218" t="s">
        <v>9864</v>
      </c>
      <c r="M251" s="218" t="s">
        <v>5342</v>
      </c>
      <c r="N251" s="48" t="s">
        <v>59</v>
      </c>
      <c r="O251" s="47">
        <v>41905</v>
      </c>
      <c r="P251" s="47">
        <v>41905</v>
      </c>
      <c r="Q251" s="52" t="s">
        <v>106</v>
      </c>
      <c r="R251" s="263" t="s">
        <v>5399</v>
      </c>
      <c r="S251" s="842"/>
    </row>
    <row r="252" s="795" customFormat="1" ht="21" customHeight="1" spans="1:19">
      <c r="A252" s="48">
        <v>250</v>
      </c>
      <c r="B252" s="149" t="s">
        <v>9865</v>
      </c>
      <c r="C252" s="825" t="s">
        <v>9572</v>
      </c>
      <c r="D252" s="55" t="s">
        <v>9573</v>
      </c>
      <c r="E252" s="826">
        <f>420800+2000</f>
        <v>422800</v>
      </c>
      <c r="F252" s="151" t="s">
        <v>9866</v>
      </c>
      <c r="G252" s="825">
        <v>41899</v>
      </c>
      <c r="H252" s="857">
        <v>41905</v>
      </c>
      <c r="I252" s="916" t="s">
        <v>5232</v>
      </c>
      <c r="J252" s="208">
        <v>41939</v>
      </c>
      <c r="K252" s="863"/>
      <c r="L252" s="277" t="s">
        <v>9867</v>
      </c>
      <c r="M252" s="52" t="s">
        <v>5156</v>
      </c>
      <c r="N252" s="48" t="s">
        <v>59</v>
      </c>
      <c r="O252" s="44">
        <v>41906</v>
      </c>
      <c r="P252" s="44">
        <v>41906</v>
      </c>
      <c r="Q252" s="48" t="s">
        <v>106</v>
      </c>
      <c r="R252" s="224" t="s">
        <v>8212</v>
      </c>
      <c r="S252" s="194" t="s">
        <v>9868</v>
      </c>
    </row>
    <row r="253" s="13" customFormat="1" ht="17.25" customHeight="1" spans="1:19">
      <c r="A253" s="48">
        <v>251</v>
      </c>
      <c r="B253" s="149" t="s">
        <v>9834</v>
      </c>
      <c r="C253" s="390" t="s">
        <v>9312</v>
      </c>
      <c r="D253" s="43" t="s">
        <v>9730</v>
      </c>
      <c r="E253" s="322">
        <f>468700+2000</f>
        <v>470700</v>
      </c>
      <c r="F253" s="152" t="s">
        <v>9869</v>
      </c>
      <c r="G253" s="824">
        <v>41880</v>
      </c>
      <c r="H253" s="829">
        <v>41897</v>
      </c>
      <c r="I253" s="911" t="s">
        <v>5232</v>
      </c>
      <c r="J253" s="208">
        <v>41939</v>
      </c>
      <c r="K253" s="825"/>
      <c r="L253" s="242" t="s">
        <v>9870</v>
      </c>
      <c r="M253" s="55" t="s">
        <v>5589</v>
      </c>
      <c r="N253" s="48" t="s">
        <v>89</v>
      </c>
      <c r="O253" s="310">
        <v>41907</v>
      </c>
      <c r="P253" s="44">
        <v>41907</v>
      </c>
      <c r="Q253" s="273" t="s">
        <v>5398</v>
      </c>
      <c r="R253" s="224" t="s">
        <v>8212</v>
      </c>
      <c r="S253" s="194" t="s">
        <v>9871</v>
      </c>
    </row>
    <row r="254" s="13" customFormat="1" ht="17.25" customHeight="1" spans="1:19">
      <c r="A254" s="48">
        <v>252</v>
      </c>
      <c r="B254" s="149" t="s">
        <v>9311</v>
      </c>
      <c r="C254" s="390" t="s">
        <v>9312</v>
      </c>
      <c r="D254" s="55" t="s">
        <v>9785</v>
      </c>
      <c r="E254" s="35">
        <f>468700+2000</f>
        <v>470700</v>
      </c>
      <c r="F254" s="151" t="s">
        <v>9872</v>
      </c>
      <c r="G254" s="825">
        <v>41861</v>
      </c>
      <c r="H254" s="857">
        <v>41872</v>
      </c>
      <c r="I254" s="911" t="s">
        <v>5216</v>
      </c>
      <c r="J254" s="208">
        <v>41939</v>
      </c>
      <c r="K254" s="917"/>
      <c r="L254" s="48" t="s">
        <v>9873</v>
      </c>
      <c r="M254" s="55" t="s">
        <v>114</v>
      </c>
      <c r="N254" s="48" t="s">
        <v>59</v>
      </c>
      <c r="O254" s="310">
        <v>41911</v>
      </c>
      <c r="P254" s="44">
        <v>41911</v>
      </c>
      <c r="Q254" s="273" t="s">
        <v>106</v>
      </c>
      <c r="R254" s="196" t="s">
        <v>5405</v>
      </c>
      <c r="S254" s="228"/>
    </row>
    <row r="255" s="795" customFormat="1" ht="21" customHeight="1" spans="1:19">
      <c r="A255" s="48">
        <v>253</v>
      </c>
      <c r="B255" s="149" t="s">
        <v>9799</v>
      </c>
      <c r="C255" s="907" t="s">
        <v>5108</v>
      </c>
      <c r="D255" s="55" t="s">
        <v>9755</v>
      </c>
      <c r="E255" s="826">
        <f>409800+2000</f>
        <v>411800</v>
      </c>
      <c r="F255" s="152" t="s">
        <v>9874</v>
      </c>
      <c r="G255" s="825">
        <v>41870</v>
      </c>
      <c r="H255" s="857">
        <v>41879</v>
      </c>
      <c r="I255" s="911" t="s">
        <v>5216</v>
      </c>
      <c r="J255" s="208">
        <v>41877</v>
      </c>
      <c r="K255" s="166"/>
      <c r="L255" s="52" t="s">
        <v>9875</v>
      </c>
      <c r="M255" s="52" t="s">
        <v>698</v>
      </c>
      <c r="N255" s="48" t="s">
        <v>84</v>
      </c>
      <c r="O255" s="44">
        <v>41910</v>
      </c>
      <c r="P255" s="44">
        <v>41911</v>
      </c>
      <c r="Q255" s="48" t="s">
        <v>106</v>
      </c>
      <c r="R255" s="263" t="s">
        <v>2098</v>
      </c>
      <c r="S255" s="919" t="s">
        <v>9876</v>
      </c>
    </row>
    <row r="256" s="13" customFormat="1" ht="17.25" customHeight="1" spans="1:19">
      <c r="A256" s="48">
        <v>254</v>
      </c>
      <c r="B256" s="149" t="s">
        <v>9311</v>
      </c>
      <c r="C256" s="390" t="s">
        <v>9312</v>
      </c>
      <c r="D256" s="55" t="s">
        <v>9730</v>
      </c>
      <c r="E256" s="35">
        <f>468700+2000</f>
        <v>470700</v>
      </c>
      <c r="F256" s="151" t="s">
        <v>9877</v>
      </c>
      <c r="G256" s="825">
        <v>41865</v>
      </c>
      <c r="H256" s="857">
        <v>41879</v>
      </c>
      <c r="I256" s="911" t="s">
        <v>5232</v>
      </c>
      <c r="J256" s="208">
        <v>41939</v>
      </c>
      <c r="K256" s="166"/>
      <c r="L256" s="48" t="s">
        <v>9878</v>
      </c>
      <c r="M256" s="48" t="s">
        <v>5054</v>
      </c>
      <c r="N256" s="48" t="s">
        <v>59</v>
      </c>
      <c r="O256" s="44">
        <v>41912</v>
      </c>
      <c r="P256" s="44">
        <v>41912</v>
      </c>
      <c r="Q256" s="48" t="s">
        <v>106</v>
      </c>
      <c r="R256" s="194" t="s">
        <v>2098</v>
      </c>
      <c r="S256" s="224" t="s">
        <v>9879</v>
      </c>
    </row>
    <row r="257" s="13" customFormat="1" ht="17.25" customHeight="1" spans="1:19">
      <c r="A257" s="48">
        <v>255</v>
      </c>
      <c r="B257" s="149" t="s">
        <v>9834</v>
      </c>
      <c r="C257" s="390" t="s">
        <v>9312</v>
      </c>
      <c r="D257" s="43" t="s">
        <v>9880</v>
      </c>
      <c r="E257" s="322">
        <f>468700+2000</f>
        <v>470700</v>
      </c>
      <c r="F257" s="152" t="s">
        <v>9881</v>
      </c>
      <c r="G257" s="824">
        <v>41892</v>
      </c>
      <c r="H257" s="829">
        <v>41900</v>
      </c>
      <c r="I257" s="911" t="s">
        <v>5232</v>
      </c>
      <c r="J257" s="208">
        <v>41939</v>
      </c>
      <c r="K257" s="166"/>
      <c r="L257" s="277" t="s">
        <v>9882</v>
      </c>
      <c r="M257" s="55" t="s">
        <v>683</v>
      </c>
      <c r="N257" s="52" t="s">
        <v>59</v>
      </c>
      <c r="O257" s="323">
        <v>41913</v>
      </c>
      <c r="P257" s="47">
        <v>41913</v>
      </c>
      <c r="Q257" s="274" t="s">
        <v>106</v>
      </c>
      <c r="R257" s="201" t="s">
        <v>2098</v>
      </c>
      <c r="S257" s="919" t="s">
        <v>9883</v>
      </c>
    </row>
    <row r="258" s="795" customFormat="1" ht="17.25" customHeight="1" spans="1:19">
      <c r="A258" s="48">
        <v>256</v>
      </c>
      <c r="B258" s="149" t="s">
        <v>5107</v>
      </c>
      <c r="C258" s="907" t="s">
        <v>5108</v>
      </c>
      <c r="D258" s="55" t="s">
        <v>9621</v>
      </c>
      <c r="E258" s="826">
        <f>409800+2000+8800</f>
        <v>420600</v>
      </c>
      <c r="F258" s="151" t="s">
        <v>9884</v>
      </c>
      <c r="G258" s="825">
        <v>41863</v>
      </c>
      <c r="H258" s="825">
        <v>41879</v>
      </c>
      <c r="I258" s="911" t="s">
        <v>9808</v>
      </c>
      <c r="J258" s="208">
        <v>41939</v>
      </c>
      <c r="K258" s="166" t="s">
        <v>9885</v>
      </c>
      <c r="L258" s="244" t="s">
        <v>9886</v>
      </c>
      <c r="M258" s="48" t="s">
        <v>5009</v>
      </c>
      <c r="N258" s="48" t="s">
        <v>89</v>
      </c>
      <c r="O258" s="44">
        <v>41912</v>
      </c>
      <c r="P258" s="44">
        <v>41912</v>
      </c>
      <c r="Q258" s="48" t="s">
        <v>106</v>
      </c>
      <c r="R258" s="194" t="s">
        <v>2104</v>
      </c>
      <c r="S258" s="919" t="s">
        <v>9887</v>
      </c>
    </row>
    <row r="259" s="13" customFormat="1" ht="17.25" customHeight="1" spans="1:19">
      <c r="A259" s="48">
        <v>257</v>
      </c>
      <c r="B259" s="149" t="s">
        <v>9834</v>
      </c>
      <c r="C259" s="390" t="s">
        <v>9312</v>
      </c>
      <c r="D259" s="55" t="s">
        <v>9600</v>
      </c>
      <c r="E259" s="35">
        <v>468700</v>
      </c>
      <c r="F259" s="151" t="s">
        <v>9888</v>
      </c>
      <c r="G259" s="825">
        <v>41888</v>
      </c>
      <c r="H259" s="857">
        <v>41905</v>
      </c>
      <c r="I259" s="911"/>
      <c r="J259" s="208">
        <v>41939</v>
      </c>
      <c r="K259" s="166"/>
      <c r="L259" s="280" t="s">
        <v>9889</v>
      </c>
      <c r="M259" s="284" t="s">
        <v>8702</v>
      </c>
      <c r="N259" s="284" t="s">
        <v>641</v>
      </c>
      <c r="O259" s="921">
        <v>41903</v>
      </c>
      <c r="P259" s="285">
        <v>41903</v>
      </c>
      <c r="Q259" s="280" t="s">
        <v>9890</v>
      </c>
      <c r="R259" s="13" t="s">
        <v>2104</v>
      </c>
      <c r="S259" s="201" t="s">
        <v>9891</v>
      </c>
    </row>
    <row r="260" s="797" customFormat="1" ht="17.25" customHeight="1" spans="1:19">
      <c r="A260" s="48">
        <v>258</v>
      </c>
      <c r="B260" s="854" t="s">
        <v>9288</v>
      </c>
      <c r="C260" s="881" t="s">
        <v>9273</v>
      </c>
      <c r="D260" s="43" t="s">
        <v>9734</v>
      </c>
      <c r="E260" s="818">
        <f>429500+2000+8800+5800</f>
        <v>446100</v>
      </c>
      <c r="F260" s="152" t="s">
        <v>9892</v>
      </c>
      <c r="G260" s="824">
        <v>41831</v>
      </c>
      <c r="H260" s="829">
        <v>41844</v>
      </c>
      <c r="I260" s="911" t="s">
        <v>9893</v>
      </c>
      <c r="J260" s="208">
        <v>41939</v>
      </c>
      <c r="K260" s="194" t="s">
        <v>5307</v>
      </c>
      <c r="L260" s="48" t="s">
        <v>9894</v>
      </c>
      <c r="M260" s="207" t="s">
        <v>698</v>
      </c>
      <c r="N260" s="207" t="s">
        <v>84</v>
      </c>
      <c r="O260" s="249">
        <v>41914</v>
      </c>
      <c r="P260" s="249">
        <v>41914</v>
      </c>
      <c r="Q260" s="207" t="s">
        <v>106</v>
      </c>
      <c r="R260" s="263" t="s">
        <v>1274</v>
      </c>
      <c r="S260" s="919" t="s">
        <v>9895</v>
      </c>
    </row>
    <row r="261" s="13" customFormat="1" ht="17.25" customHeight="1" spans="1:19">
      <c r="A261" s="48">
        <v>259</v>
      </c>
      <c r="B261" s="149" t="s">
        <v>9834</v>
      </c>
      <c r="C261" s="390" t="s">
        <v>9312</v>
      </c>
      <c r="D261" s="43" t="s">
        <v>9576</v>
      </c>
      <c r="E261" s="322">
        <f>468700+2000</f>
        <v>470700</v>
      </c>
      <c r="F261" s="152" t="s">
        <v>9896</v>
      </c>
      <c r="G261" s="824">
        <v>41892</v>
      </c>
      <c r="H261" s="829">
        <v>41901</v>
      </c>
      <c r="I261" s="911" t="s">
        <v>5232</v>
      </c>
      <c r="J261" s="208">
        <v>41939</v>
      </c>
      <c r="K261" s="166"/>
      <c r="L261" s="280" t="s">
        <v>9897</v>
      </c>
      <c r="M261" s="284" t="s">
        <v>8608</v>
      </c>
      <c r="N261" s="284" t="s">
        <v>641</v>
      </c>
      <c r="O261" s="921">
        <v>41912</v>
      </c>
      <c r="P261" s="285">
        <v>41912</v>
      </c>
      <c r="Q261" s="280" t="s">
        <v>106</v>
      </c>
      <c r="R261" s="201" t="s">
        <v>2104</v>
      </c>
      <c r="S261" s="923"/>
    </row>
    <row r="262" s="13" customFormat="1" ht="17.25" customHeight="1" spans="1:19">
      <c r="A262" s="48">
        <v>260</v>
      </c>
      <c r="B262" s="149" t="s">
        <v>9371</v>
      </c>
      <c r="C262" s="361" t="s">
        <v>5534</v>
      </c>
      <c r="D262" s="55" t="s">
        <v>9755</v>
      </c>
      <c r="E262" s="826">
        <f>446600+2000</f>
        <v>448600</v>
      </c>
      <c r="F262" s="151" t="s">
        <v>9898</v>
      </c>
      <c r="G262" s="825">
        <v>41863</v>
      </c>
      <c r="H262" s="857">
        <v>41879</v>
      </c>
      <c r="I262" s="911" t="s">
        <v>5232</v>
      </c>
      <c r="J262" s="208">
        <v>41939</v>
      </c>
      <c r="K262" s="166" t="s">
        <v>9899</v>
      </c>
      <c r="L262" s="207" t="s">
        <v>9900</v>
      </c>
      <c r="M262" s="48" t="s">
        <v>5103</v>
      </c>
      <c r="N262" s="48" t="s">
        <v>84</v>
      </c>
      <c r="O262" s="44">
        <v>41915</v>
      </c>
      <c r="P262" s="44">
        <v>41915</v>
      </c>
      <c r="Q262" s="207" t="s">
        <v>106</v>
      </c>
      <c r="R262" s="104" t="s">
        <v>3115</v>
      </c>
      <c r="S262" s="919" t="s">
        <v>9901</v>
      </c>
    </row>
    <row r="263" s="797" customFormat="1" ht="28.5" customHeight="1" spans="1:19">
      <c r="A263" s="48">
        <v>261</v>
      </c>
      <c r="B263" s="854" t="s">
        <v>9288</v>
      </c>
      <c r="C263" s="881" t="s">
        <v>9273</v>
      </c>
      <c r="D263" s="43" t="s">
        <v>9250</v>
      </c>
      <c r="E263" s="818">
        <f>429500+2000</f>
        <v>431500</v>
      </c>
      <c r="F263" s="152" t="s">
        <v>9902</v>
      </c>
      <c r="G263" s="824">
        <v>41825</v>
      </c>
      <c r="H263" s="829">
        <v>41836</v>
      </c>
      <c r="I263" s="916" t="s">
        <v>5216</v>
      </c>
      <c r="J263" s="208">
        <v>41939</v>
      </c>
      <c r="K263" s="166" t="s">
        <v>9903</v>
      </c>
      <c r="L263" s="277" t="s">
        <v>9904</v>
      </c>
      <c r="M263" s="52" t="s">
        <v>730</v>
      </c>
      <c r="N263" s="229" t="s">
        <v>89</v>
      </c>
      <c r="O263" s="47">
        <v>41914</v>
      </c>
      <c r="P263" s="47">
        <v>41914</v>
      </c>
      <c r="Q263" s="52" t="s">
        <v>106</v>
      </c>
      <c r="R263" s="263" t="s">
        <v>3115</v>
      </c>
      <c r="S263" s="923"/>
    </row>
    <row r="264" s="13" customFormat="1" ht="17.25" customHeight="1" spans="1:19">
      <c r="A264" s="48">
        <v>262</v>
      </c>
      <c r="B264" s="149" t="s">
        <v>9851</v>
      </c>
      <c r="C264" s="361" t="s">
        <v>576</v>
      </c>
      <c r="D264" s="55" t="s">
        <v>9852</v>
      </c>
      <c r="E264" s="35">
        <v>506600</v>
      </c>
      <c r="F264" s="151" t="s">
        <v>9905</v>
      </c>
      <c r="G264" s="825">
        <v>41899</v>
      </c>
      <c r="H264" s="857">
        <v>41905</v>
      </c>
      <c r="I264" s="48"/>
      <c r="J264" s="208">
        <v>41939</v>
      </c>
      <c r="K264" s="166"/>
      <c r="L264" s="48" t="s">
        <v>9906</v>
      </c>
      <c r="M264" s="55" t="s">
        <v>5068</v>
      </c>
      <c r="N264" s="48" t="s">
        <v>84</v>
      </c>
      <c r="O264" s="44">
        <v>41915</v>
      </c>
      <c r="P264" s="44">
        <v>41915</v>
      </c>
      <c r="Q264" s="48" t="s">
        <v>106</v>
      </c>
      <c r="R264" s="194" t="s">
        <v>3115</v>
      </c>
      <c r="S264" s="919"/>
    </row>
    <row r="265" s="13" customFormat="1" ht="17.25" customHeight="1" spans="1:19">
      <c r="A265" s="48">
        <v>263</v>
      </c>
      <c r="B265" s="149" t="s">
        <v>9371</v>
      </c>
      <c r="C265" s="361" t="s">
        <v>5534</v>
      </c>
      <c r="D265" s="55" t="s">
        <v>9734</v>
      </c>
      <c r="E265" s="826">
        <f>446600+2000</f>
        <v>448600</v>
      </c>
      <c r="F265" s="151" t="s">
        <v>9907</v>
      </c>
      <c r="G265" s="825">
        <v>41871</v>
      </c>
      <c r="H265" s="857">
        <v>41879</v>
      </c>
      <c r="I265" s="911" t="s">
        <v>5232</v>
      </c>
      <c r="J265" s="208">
        <v>41939</v>
      </c>
      <c r="K265" s="166" t="s">
        <v>9908</v>
      </c>
      <c r="L265" s="13" t="s">
        <v>9909</v>
      </c>
      <c r="M265" s="207" t="s">
        <v>683</v>
      </c>
      <c r="N265" s="207" t="s">
        <v>59</v>
      </c>
      <c r="O265" s="249">
        <v>41912</v>
      </c>
      <c r="P265" s="620">
        <v>41912</v>
      </c>
      <c r="Q265" s="207" t="s">
        <v>106</v>
      </c>
      <c r="R265" s="924" t="s">
        <v>3118</v>
      </c>
      <c r="S265" s="919" t="s">
        <v>9887</v>
      </c>
    </row>
    <row r="266" s="797" customFormat="1" ht="17.25" customHeight="1" spans="1:19">
      <c r="A266" s="48">
        <v>264</v>
      </c>
      <c r="B266" s="854" t="s">
        <v>9814</v>
      </c>
      <c r="C266" s="881" t="s">
        <v>9273</v>
      </c>
      <c r="D266" s="43" t="s">
        <v>9734</v>
      </c>
      <c r="E266" s="818">
        <f>429500+2000</f>
        <v>431500</v>
      </c>
      <c r="F266" s="152" t="s">
        <v>9910</v>
      </c>
      <c r="G266" s="824">
        <v>41886</v>
      </c>
      <c r="H266" s="829">
        <v>41897</v>
      </c>
      <c r="I266" s="911" t="s">
        <v>5232</v>
      </c>
      <c r="J266" s="208">
        <v>41939</v>
      </c>
      <c r="K266" s="166" t="s">
        <v>9911</v>
      </c>
      <c r="L266" s="277" t="s">
        <v>9912</v>
      </c>
      <c r="M266" s="48" t="s">
        <v>912</v>
      </c>
      <c r="N266" s="48" t="s">
        <v>84</v>
      </c>
      <c r="O266" s="44">
        <v>41914</v>
      </c>
      <c r="P266" s="47">
        <v>41914</v>
      </c>
      <c r="Q266" s="48" t="s">
        <v>106</v>
      </c>
      <c r="R266" s="263" t="s">
        <v>9913</v>
      </c>
      <c r="S266" s="919" t="s">
        <v>9914</v>
      </c>
    </row>
    <row r="267" s="13" customFormat="1" ht="17.25" customHeight="1" spans="1:19">
      <c r="A267" s="48">
        <v>265</v>
      </c>
      <c r="B267" s="149" t="s">
        <v>9834</v>
      </c>
      <c r="C267" s="390" t="s">
        <v>9312</v>
      </c>
      <c r="D267" s="43" t="s">
        <v>9785</v>
      </c>
      <c r="E267" s="322">
        <f>468700+2000</f>
        <v>470700</v>
      </c>
      <c r="F267" s="152" t="s">
        <v>9915</v>
      </c>
      <c r="G267" s="824">
        <v>41885</v>
      </c>
      <c r="H267" s="829">
        <v>41900</v>
      </c>
      <c r="I267" s="911" t="s">
        <v>5232</v>
      </c>
      <c r="J267" s="208">
        <v>41939</v>
      </c>
      <c r="K267" s="166" t="s">
        <v>9916</v>
      </c>
      <c r="L267" s="242" t="s">
        <v>9917</v>
      </c>
      <c r="M267" s="55" t="s">
        <v>5278</v>
      </c>
      <c r="N267" s="48" t="s">
        <v>59</v>
      </c>
      <c r="O267" s="310">
        <v>41913</v>
      </c>
      <c r="P267" s="47">
        <v>41913</v>
      </c>
      <c r="Q267" s="277" t="s">
        <v>106</v>
      </c>
      <c r="R267" s="263" t="s">
        <v>9913</v>
      </c>
      <c r="S267" s="919" t="s">
        <v>9918</v>
      </c>
    </row>
    <row r="268" s="795" customFormat="1" ht="21" customHeight="1" spans="1:19">
      <c r="A268" s="48">
        <v>266</v>
      </c>
      <c r="B268" s="149" t="s">
        <v>9865</v>
      </c>
      <c r="C268" s="825" t="s">
        <v>9572</v>
      </c>
      <c r="D268" s="43" t="s">
        <v>9919</v>
      </c>
      <c r="E268" s="818">
        <v>420800</v>
      </c>
      <c r="F268" s="152" t="s">
        <v>9920</v>
      </c>
      <c r="G268" s="824">
        <v>41909</v>
      </c>
      <c r="H268" s="829">
        <v>41918</v>
      </c>
      <c r="I268" s="916"/>
      <c r="J268" s="208">
        <v>41939</v>
      </c>
      <c r="K268" s="166"/>
      <c r="L268" s="277" t="s">
        <v>6328</v>
      </c>
      <c r="M268" s="52" t="s">
        <v>916</v>
      </c>
      <c r="N268" s="52" t="s">
        <v>89</v>
      </c>
      <c r="O268" s="47">
        <v>41793</v>
      </c>
      <c r="P268" s="47">
        <v>41909</v>
      </c>
      <c r="Q268" s="52" t="s">
        <v>106</v>
      </c>
      <c r="R268" s="194" t="s">
        <v>5434</v>
      </c>
      <c r="S268" s="919" t="s">
        <v>9921</v>
      </c>
    </row>
    <row r="269" s="13" customFormat="1" ht="17.25" customHeight="1" spans="1:19">
      <c r="A269" s="48">
        <v>267</v>
      </c>
      <c r="B269" s="149"/>
      <c r="C269" s="361" t="s">
        <v>5534</v>
      </c>
      <c r="D269" s="43" t="s">
        <v>9730</v>
      </c>
      <c r="E269" s="818">
        <f>446600+2000</f>
        <v>448600</v>
      </c>
      <c r="F269" s="152" t="s">
        <v>9922</v>
      </c>
      <c r="G269" s="824">
        <v>41892</v>
      </c>
      <c r="H269" s="829">
        <v>41901</v>
      </c>
      <c r="I269" s="911" t="s">
        <v>5232</v>
      </c>
      <c r="J269" s="208">
        <v>41939</v>
      </c>
      <c r="K269" s="166"/>
      <c r="L269" s="48" t="s">
        <v>9923</v>
      </c>
      <c r="M269" s="48" t="s">
        <v>912</v>
      </c>
      <c r="N269" s="48" t="s">
        <v>84</v>
      </c>
      <c r="O269" s="44">
        <v>41918</v>
      </c>
      <c r="P269" s="44">
        <v>41918</v>
      </c>
      <c r="Q269" s="48" t="s">
        <v>5398</v>
      </c>
      <c r="R269" s="924" t="s">
        <v>5434</v>
      </c>
      <c r="S269" s="919" t="s">
        <v>9924</v>
      </c>
    </row>
    <row r="270" s="13" customFormat="1" ht="17.25" customHeight="1" spans="1:19">
      <c r="A270" s="48">
        <v>268</v>
      </c>
      <c r="B270" s="149"/>
      <c r="C270" s="361" t="s">
        <v>576</v>
      </c>
      <c r="D270" s="55" t="s">
        <v>9250</v>
      </c>
      <c r="E270" s="35">
        <v>506600</v>
      </c>
      <c r="F270" s="151" t="s">
        <v>9925</v>
      </c>
      <c r="G270" s="825">
        <v>41807</v>
      </c>
      <c r="H270" s="857">
        <v>41821</v>
      </c>
      <c r="I270" s="48" t="s">
        <v>5307</v>
      </c>
      <c r="J270" s="208">
        <v>41939</v>
      </c>
      <c r="K270" s="166" t="s">
        <v>9926</v>
      </c>
      <c r="L270" s="55" t="s">
        <v>9927</v>
      </c>
      <c r="M270" s="55" t="s">
        <v>2053</v>
      </c>
      <c r="N270" s="48" t="s">
        <v>89</v>
      </c>
      <c r="O270" s="44">
        <v>41915</v>
      </c>
      <c r="P270" s="44">
        <v>41923</v>
      </c>
      <c r="Q270" s="48" t="s">
        <v>5398</v>
      </c>
      <c r="R270" s="194" t="s">
        <v>7386</v>
      </c>
      <c r="S270" s="919"/>
    </row>
    <row r="271" s="13" customFormat="1" ht="17.25" customHeight="1" spans="1:19">
      <c r="A271" s="48">
        <v>269</v>
      </c>
      <c r="B271" s="149"/>
      <c r="C271" s="390" t="s">
        <v>9312</v>
      </c>
      <c r="D271" s="55" t="s">
        <v>9576</v>
      </c>
      <c r="E271" s="35">
        <f>468700+2000</f>
        <v>470700</v>
      </c>
      <c r="F271" s="151" t="s">
        <v>9928</v>
      </c>
      <c r="G271" s="825">
        <v>41852</v>
      </c>
      <c r="H271" s="857">
        <v>41865</v>
      </c>
      <c r="I271" s="911" t="s">
        <v>5232</v>
      </c>
      <c r="J271" s="208">
        <v>41939</v>
      </c>
      <c r="K271" s="48" t="s">
        <v>5307</v>
      </c>
      <c r="L271" s="277" t="s">
        <v>9929</v>
      </c>
      <c r="M271" s="55" t="s">
        <v>683</v>
      </c>
      <c r="N271" s="52" t="s">
        <v>59</v>
      </c>
      <c r="O271" s="323">
        <v>41913</v>
      </c>
      <c r="P271" s="47">
        <v>41913</v>
      </c>
      <c r="Q271" s="274" t="s">
        <v>5398</v>
      </c>
      <c r="R271" s="263" t="s">
        <v>7386</v>
      </c>
      <c r="S271" s="919" t="s">
        <v>9924</v>
      </c>
    </row>
    <row r="272" s="797" customFormat="1" ht="17.25" customHeight="1" spans="1:19">
      <c r="A272" s="48">
        <v>270</v>
      </c>
      <c r="B272" s="854" t="s">
        <v>9824</v>
      </c>
      <c r="C272" s="825" t="s">
        <v>9555</v>
      </c>
      <c r="D272" s="55" t="s">
        <v>9930</v>
      </c>
      <c r="E272" s="826">
        <f>440500+2000</f>
        <v>442500</v>
      </c>
      <c r="F272" s="151" t="s">
        <v>9931</v>
      </c>
      <c r="G272" s="825">
        <v>41887</v>
      </c>
      <c r="H272" s="857">
        <v>41905</v>
      </c>
      <c r="I272" s="911" t="s">
        <v>5232</v>
      </c>
      <c r="J272" s="208">
        <v>41939</v>
      </c>
      <c r="K272" s="166" t="s">
        <v>9932</v>
      </c>
      <c r="L272" s="277" t="s">
        <v>9933</v>
      </c>
      <c r="M272" s="48" t="s">
        <v>114</v>
      </c>
      <c r="N272" s="48" t="s">
        <v>59</v>
      </c>
      <c r="O272" s="44">
        <v>41914</v>
      </c>
      <c r="P272" s="47">
        <v>41914</v>
      </c>
      <c r="Q272" s="48" t="s">
        <v>5398</v>
      </c>
      <c r="R272" s="207" t="s">
        <v>7386</v>
      </c>
      <c r="S272" s="925" t="s">
        <v>9934</v>
      </c>
    </row>
    <row r="273" s="795" customFormat="1" ht="21" customHeight="1" spans="1:19">
      <c r="A273" s="48">
        <v>271</v>
      </c>
      <c r="B273" s="149"/>
      <c r="C273" s="907" t="s">
        <v>5108</v>
      </c>
      <c r="D273" s="55" t="s">
        <v>9600</v>
      </c>
      <c r="E273" s="826">
        <f>409800+2000</f>
        <v>411800</v>
      </c>
      <c r="F273" s="151" t="s">
        <v>9935</v>
      </c>
      <c r="G273" s="825">
        <v>41885</v>
      </c>
      <c r="H273" s="857">
        <v>41893</v>
      </c>
      <c r="I273" s="911" t="s">
        <v>5232</v>
      </c>
      <c r="J273" s="208">
        <v>41939</v>
      </c>
      <c r="K273" s="166" t="s">
        <v>9936</v>
      </c>
      <c r="L273" s="48" t="s">
        <v>9937</v>
      </c>
      <c r="M273" s="48" t="s">
        <v>2053</v>
      </c>
      <c r="N273" s="48" t="s">
        <v>9938</v>
      </c>
      <c r="O273" s="44">
        <v>41912</v>
      </c>
      <c r="P273" s="47">
        <v>41912</v>
      </c>
      <c r="Q273" s="48" t="s">
        <v>5398</v>
      </c>
      <c r="R273" s="194" t="s">
        <v>7386</v>
      </c>
      <c r="S273" s="919" t="s">
        <v>9924</v>
      </c>
    </row>
    <row r="274" s="13" customFormat="1" ht="17.25" customHeight="1" spans="1:19">
      <c r="A274" s="48">
        <v>272</v>
      </c>
      <c r="B274" s="149" t="s">
        <v>9834</v>
      </c>
      <c r="C274" s="390" t="s">
        <v>9312</v>
      </c>
      <c r="D274" s="55" t="s">
        <v>9730</v>
      </c>
      <c r="E274" s="35">
        <f>468700+2000</f>
        <v>470700</v>
      </c>
      <c r="F274" s="151" t="s">
        <v>9939</v>
      </c>
      <c r="G274" s="825">
        <v>41878</v>
      </c>
      <c r="H274" s="857">
        <v>41888</v>
      </c>
      <c r="I274" s="911" t="s">
        <v>5232</v>
      </c>
      <c r="J274" s="208">
        <v>41939</v>
      </c>
      <c r="K274" s="166" t="s">
        <v>9932</v>
      </c>
      <c r="L274" s="277" t="s">
        <v>9940</v>
      </c>
      <c r="M274" s="52" t="s">
        <v>114</v>
      </c>
      <c r="N274" s="52" t="s">
        <v>59</v>
      </c>
      <c r="O274" s="47">
        <v>41792</v>
      </c>
      <c r="P274" s="47">
        <v>41912</v>
      </c>
      <c r="Q274" s="52" t="s">
        <v>106</v>
      </c>
      <c r="R274" s="194" t="s">
        <v>7386</v>
      </c>
      <c r="S274" s="925" t="s">
        <v>9934</v>
      </c>
    </row>
    <row r="275" s="795" customFormat="1" ht="21" customHeight="1" spans="1:19">
      <c r="A275" s="48">
        <v>273</v>
      </c>
      <c r="B275" s="149"/>
      <c r="C275" s="907" t="s">
        <v>5108</v>
      </c>
      <c r="D275" s="55" t="s">
        <v>9600</v>
      </c>
      <c r="E275" s="826">
        <f>409800+2000+11800</f>
        <v>423600</v>
      </c>
      <c r="F275" s="151" t="s">
        <v>9941</v>
      </c>
      <c r="G275" s="825">
        <v>41885</v>
      </c>
      <c r="H275" s="857">
        <v>41893</v>
      </c>
      <c r="I275" s="911" t="s">
        <v>9863</v>
      </c>
      <c r="J275" s="208">
        <v>41939</v>
      </c>
      <c r="K275" s="166" t="s">
        <v>9936</v>
      </c>
      <c r="L275" s="277" t="s">
        <v>9942</v>
      </c>
      <c r="M275" s="48" t="s">
        <v>5009</v>
      </c>
      <c r="N275" s="48" t="s">
        <v>89</v>
      </c>
      <c r="O275" s="44">
        <v>41909</v>
      </c>
      <c r="P275" s="47">
        <v>41910</v>
      </c>
      <c r="Q275" s="48" t="s">
        <v>5398</v>
      </c>
      <c r="R275" s="194" t="s">
        <v>7386</v>
      </c>
      <c r="S275" s="919" t="s">
        <v>9943</v>
      </c>
    </row>
    <row r="276" s="795" customFormat="1" ht="21" customHeight="1" spans="1:19">
      <c r="A276" s="48">
        <v>274</v>
      </c>
      <c r="B276" s="909"/>
      <c r="C276" s="825"/>
      <c r="D276" s="55" t="s">
        <v>9649</v>
      </c>
      <c r="E276" s="826">
        <f>409800+2000</f>
        <v>411800</v>
      </c>
      <c r="F276" s="151" t="s">
        <v>9944</v>
      </c>
      <c r="G276" s="825">
        <v>41899</v>
      </c>
      <c r="H276" s="857">
        <v>41905</v>
      </c>
      <c r="I276" s="911" t="s">
        <v>5232</v>
      </c>
      <c r="J276" s="208">
        <v>41939</v>
      </c>
      <c r="K276" s="166" t="s">
        <v>9936</v>
      </c>
      <c r="L276" s="48" t="s">
        <v>4724</v>
      </c>
      <c r="M276" s="48" t="s">
        <v>5156</v>
      </c>
      <c r="N276" s="48" t="s">
        <v>59</v>
      </c>
      <c r="O276" s="44">
        <v>41913</v>
      </c>
      <c r="P276" s="47">
        <v>41913</v>
      </c>
      <c r="Q276" s="48" t="s">
        <v>5509</v>
      </c>
      <c r="R276" s="263" t="s">
        <v>8528</v>
      </c>
      <c r="S276" s="919" t="s">
        <v>9887</v>
      </c>
    </row>
    <row r="277" s="795" customFormat="1" ht="21" customHeight="1" spans="1:19">
      <c r="A277" s="48">
        <v>275</v>
      </c>
      <c r="B277" s="149" t="s">
        <v>5107</v>
      </c>
      <c r="C277" s="907" t="s">
        <v>5108</v>
      </c>
      <c r="D277" s="55" t="s">
        <v>9600</v>
      </c>
      <c r="E277" s="826">
        <f>409800+2000</f>
        <v>411800</v>
      </c>
      <c r="F277" s="151" t="s">
        <v>9945</v>
      </c>
      <c r="G277" s="825">
        <v>41885</v>
      </c>
      <c r="H277" s="857">
        <v>41894</v>
      </c>
      <c r="I277" s="911" t="s">
        <v>5216</v>
      </c>
      <c r="J277" s="208">
        <v>41939</v>
      </c>
      <c r="K277" s="166" t="s">
        <v>9936</v>
      </c>
      <c r="L277" s="48" t="s">
        <v>9946</v>
      </c>
      <c r="M277" s="48" t="s">
        <v>5156</v>
      </c>
      <c r="N277" s="48" t="s">
        <v>59</v>
      </c>
      <c r="O277" s="44">
        <v>41912</v>
      </c>
      <c r="P277" s="47">
        <v>41912</v>
      </c>
      <c r="Q277" s="48" t="s">
        <v>5398</v>
      </c>
      <c r="R277" s="194" t="s">
        <v>5442</v>
      </c>
      <c r="S277" s="919"/>
    </row>
    <row r="278" s="795" customFormat="1" ht="21" customHeight="1" spans="1:19">
      <c r="A278" s="48">
        <v>276</v>
      </c>
      <c r="B278" s="149" t="s">
        <v>5107</v>
      </c>
      <c r="C278" s="907" t="s">
        <v>5108</v>
      </c>
      <c r="D278" s="43" t="s">
        <v>9496</v>
      </c>
      <c r="E278" s="818">
        <f>409800+2000</f>
        <v>411800</v>
      </c>
      <c r="F278" s="152" t="s">
        <v>9947</v>
      </c>
      <c r="G278" s="824">
        <v>41905</v>
      </c>
      <c r="H278" s="829">
        <v>41909</v>
      </c>
      <c r="I278" s="911" t="s">
        <v>5483</v>
      </c>
      <c r="J278" s="208">
        <v>41939</v>
      </c>
      <c r="K278" s="166" t="s">
        <v>9936</v>
      </c>
      <c r="L278" s="242" t="s">
        <v>9948</v>
      </c>
      <c r="M278" s="48" t="s">
        <v>5035</v>
      </c>
      <c r="N278" s="48" t="s">
        <v>89</v>
      </c>
      <c r="O278" s="44">
        <v>41913</v>
      </c>
      <c r="P278" s="47">
        <v>41913</v>
      </c>
      <c r="Q278" s="48" t="s">
        <v>106</v>
      </c>
      <c r="R278" s="194" t="s">
        <v>5442</v>
      </c>
      <c r="S278" s="919" t="s">
        <v>9949</v>
      </c>
    </row>
    <row r="279" s="13" customFormat="1" ht="24" customHeight="1" spans="1:19">
      <c r="A279" s="48">
        <v>277</v>
      </c>
      <c r="B279" s="149" t="s">
        <v>9371</v>
      </c>
      <c r="C279" s="361" t="s">
        <v>5534</v>
      </c>
      <c r="D279" s="55" t="s">
        <v>9263</v>
      </c>
      <c r="E279" s="826">
        <f>446600+2000</f>
        <v>448600</v>
      </c>
      <c r="F279" s="151" t="s">
        <v>9950</v>
      </c>
      <c r="G279" s="825">
        <v>41807</v>
      </c>
      <c r="H279" s="857">
        <v>41819</v>
      </c>
      <c r="I279" s="916" t="s">
        <v>5232</v>
      </c>
      <c r="J279" s="208">
        <v>41939</v>
      </c>
      <c r="K279" s="166" t="s">
        <v>9951</v>
      </c>
      <c r="L279" s="52" t="s">
        <v>9952</v>
      </c>
      <c r="M279" s="48" t="s">
        <v>5044</v>
      </c>
      <c r="N279" s="48" t="s">
        <v>59</v>
      </c>
      <c r="O279" s="44">
        <v>41914</v>
      </c>
      <c r="P279" s="47">
        <v>41914</v>
      </c>
      <c r="Q279" s="48" t="s">
        <v>5402</v>
      </c>
      <c r="R279" s="104" t="s">
        <v>9953</v>
      </c>
      <c r="S279" s="919" t="s">
        <v>9924</v>
      </c>
    </row>
    <row r="280" s="13" customFormat="1" ht="17.25" customHeight="1" spans="1:19">
      <c r="A280" s="48">
        <v>278</v>
      </c>
      <c r="B280" s="149" t="s">
        <v>9834</v>
      </c>
      <c r="C280" s="48"/>
      <c r="D280" s="43" t="s">
        <v>9649</v>
      </c>
      <c r="E280" s="322">
        <v>468700</v>
      </c>
      <c r="F280" s="152" t="s">
        <v>9954</v>
      </c>
      <c r="G280" s="824">
        <v>41879</v>
      </c>
      <c r="H280" s="829">
        <v>41886</v>
      </c>
      <c r="I280" s="911"/>
      <c r="J280" s="208">
        <v>41939</v>
      </c>
      <c r="K280" s="166" t="s">
        <v>9932</v>
      </c>
      <c r="L280" s="43" t="s">
        <v>9955</v>
      </c>
      <c r="M280" s="43" t="s">
        <v>730</v>
      </c>
      <c r="N280" s="52" t="s">
        <v>59</v>
      </c>
      <c r="O280" s="323">
        <v>41913</v>
      </c>
      <c r="P280" s="47">
        <v>41926</v>
      </c>
      <c r="Q280" s="274" t="s">
        <v>5398</v>
      </c>
      <c r="R280" s="263" t="s">
        <v>9953</v>
      </c>
      <c r="S280" s="926"/>
    </row>
    <row r="281" s="795" customFormat="1" ht="21" customHeight="1" spans="1:19">
      <c r="A281" s="48">
        <v>279</v>
      </c>
      <c r="B281" s="909"/>
      <c r="C281" s="825"/>
      <c r="D281" s="55" t="s">
        <v>9649</v>
      </c>
      <c r="E281" s="826">
        <f>409800+2000</f>
        <v>411800</v>
      </c>
      <c r="F281" s="152" t="s">
        <v>9956</v>
      </c>
      <c r="G281" s="825">
        <v>41899</v>
      </c>
      <c r="H281" s="857">
        <v>41905</v>
      </c>
      <c r="I281" s="911" t="s">
        <v>5232</v>
      </c>
      <c r="J281" s="208">
        <v>41908</v>
      </c>
      <c r="K281" s="166" t="s">
        <v>9936</v>
      </c>
      <c r="L281" s="48" t="s">
        <v>9957</v>
      </c>
      <c r="M281" s="48" t="s">
        <v>2053</v>
      </c>
      <c r="N281" s="48" t="s">
        <v>89</v>
      </c>
      <c r="O281" s="44">
        <v>41913</v>
      </c>
      <c r="P281" s="47">
        <v>41913</v>
      </c>
      <c r="Q281" s="48" t="s">
        <v>5398</v>
      </c>
      <c r="R281" s="263" t="s">
        <v>9953</v>
      </c>
      <c r="S281" s="919" t="s">
        <v>9924</v>
      </c>
    </row>
    <row r="282" s="795" customFormat="1" ht="21" customHeight="1" spans="1:18">
      <c r="A282" s="48">
        <v>280</v>
      </c>
      <c r="B282" s="149" t="s">
        <v>9799</v>
      </c>
      <c r="C282" s="907" t="s">
        <v>5108</v>
      </c>
      <c r="D282" s="43" t="s">
        <v>9649</v>
      </c>
      <c r="E282" s="818">
        <f>409800+2000</f>
        <v>411800</v>
      </c>
      <c r="F282" s="152" t="s">
        <v>9958</v>
      </c>
      <c r="G282" s="824">
        <v>41923</v>
      </c>
      <c r="H282" s="829">
        <v>41934</v>
      </c>
      <c r="I282" s="911" t="s">
        <v>5232</v>
      </c>
      <c r="J282" s="208">
        <v>41939</v>
      </c>
      <c r="K282" s="166" t="s">
        <v>9936</v>
      </c>
      <c r="L282" s="277" t="s">
        <v>9959</v>
      </c>
      <c r="M282" s="48" t="s">
        <v>5103</v>
      </c>
      <c r="N282" s="48" t="s">
        <v>84</v>
      </c>
      <c r="O282" s="323">
        <v>41915</v>
      </c>
      <c r="P282" s="44">
        <v>41924</v>
      </c>
      <c r="Q282" s="927" t="s">
        <v>5398</v>
      </c>
      <c r="R282" s="194" t="s">
        <v>5448</v>
      </c>
    </row>
    <row r="283" s="13" customFormat="1" ht="17.25" customHeight="1" spans="1:19">
      <c r="A283" s="48">
        <v>281</v>
      </c>
      <c r="B283" s="149" t="s">
        <v>9311</v>
      </c>
      <c r="C283" s="390" t="s">
        <v>9312</v>
      </c>
      <c r="D283" s="55" t="s">
        <v>9785</v>
      </c>
      <c r="E283" s="35">
        <v>468700</v>
      </c>
      <c r="F283" s="151" t="s">
        <v>9960</v>
      </c>
      <c r="G283" s="825">
        <v>41865</v>
      </c>
      <c r="H283" s="857">
        <v>41879</v>
      </c>
      <c r="I283" s="911"/>
      <c r="J283" s="208">
        <v>41939</v>
      </c>
      <c r="K283" s="166" t="s">
        <v>9961</v>
      </c>
      <c r="L283" s="277" t="s">
        <v>9962</v>
      </c>
      <c r="M283" s="55" t="s">
        <v>657</v>
      </c>
      <c r="N283" s="48" t="s">
        <v>59</v>
      </c>
      <c r="O283" s="310">
        <v>41909</v>
      </c>
      <c r="P283" s="47">
        <v>41910</v>
      </c>
      <c r="Q283" s="273" t="s">
        <v>106</v>
      </c>
      <c r="R283" s="194" t="s">
        <v>5448</v>
      </c>
      <c r="S283" s="919" t="s">
        <v>9963</v>
      </c>
    </row>
    <row r="284" s="13" customFormat="1" ht="17.25" customHeight="1" spans="1:19">
      <c r="A284" s="48">
        <v>282</v>
      </c>
      <c r="B284" s="149" t="s">
        <v>9834</v>
      </c>
      <c r="C284" s="390" t="s">
        <v>9312</v>
      </c>
      <c r="D284" s="55" t="s">
        <v>9730</v>
      </c>
      <c r="E284" s="35">
        <f>468700+2000</f>
        <v>470700</v>
      </c>
      <c r="F284" s="151" t="s">
        <v>9964</v>
      </c>
      <c r="G284" s="825">
        <v>41905</v>
      </c>
      <c r="H284" s="857">
        <v>41910</v>
      </c>
      <c r="I284" s="911" t="s">
        <v>5483</v>
      </c>
      <c r="J284" s="208">
        <v>41939</v>
      </c>
      <c r="K284" s="166" t="s">
        <v>9932</v>
      </c>
      <c r="L284" s="277" t="s">
        <v>9965</v>
      </c>
      <c r="M284" s="55" t="s">
        <v>5054</v>
      </c>
      <c r="N284" s="48" t="s">
        <v>59</v>
      </c>
      <c r="O284" s="310">
        <v>41911</v>
      </c>
      <c r="P284" s="47">
        <v>41911</v>
      </c>
      <c r="Q284" s="273" t="s">
        <v>106</v>
      </c>
      <c r="R284" s="194" t="s">
        <v>5448</v>
      </c>
      <c r="S284" s="919" t="s">
        <v>9887</v>
      </c>
    </row>
    <row r="285" s="795" customFormat="1" ht="21" customHeight="1" spans="1:18">
      <c r="A285" s="48">
        <v>283</v>
      </c>
      <c r="B285" s="149" t="s">
        <v>5107</v>
      </c>
      <c r="C285" s="907" t="s">
        <v>5108</v>
      </c>
      <c r="D285" s="55" t="s">
        <v>9755</v>
      </c>
      <c r="E285" s="826">
        <f>409800+2000+8800</f>
        <v>420600</v>
      </c>
      <c r="F285" s="152" t="s">
        <v>9966</v>
      </c>
      <c r="G285" s="825">
        <v>41870</v>
      </c>
      <c r="H285" s="857">
        <v>41879</v>
      </c>
      <c r="I285" s="911" t="s">
        <v>9967</v>
      </c>
      <c r="J285" s="208">
        <v>41877</v>
      </c>
      <c r="K285" s="166" t="s">
        <v>9936</v>
      </c>
      <c r="L285" s="218" t="s">
        <v>9968</v>
      </c>
      <c r="M285" s="48" t="s">
        <v>1768</v>
      </c>
      <c r="N285" s="48" t="s">
        <v>84</v>
      </c>
      <c r="O285" s="44">
        <v>41912</v>
      </c>
      <c r="P285" s="47">
        <v>41912</v>
      </c>
      <c r="Q285" s="48" t="s">
        <v>106</v>
      </c>
      <c r="R285" s="263" t="s">
        <v>5452</v>
      </c>
    </row>
    <row r="286" s="795" customFormat="1" ht="21" customHeight="1" spans="1:19">
      <c r="A286" s="48">
        <v>284</v>
      </c>
      <c r="C286" s="907" t="s">
        <v>5108</v>
      </c>
      <c r="D286" s="55" t="s">
        <v>9969</v>
      </c>
      <c r="E286" s="826">
        <f>409800+2000</f>
        <v>411800</v>
      </c>
      <c r="F286" s="151" t="s">
        <v>9970</v>
      </c>
      <c r="G286" s="825">
        <v>41885</v>
      </c>
      <c r="H286" s="857">
        <v>41893</v>
      </c>
      <c r="I286" s="911" t="s">
        <v>5216</v>
      </c>
      <c r="J286" s="208">
        <v>41939</v>
      </c>
      <c r="K286" s="166" t="s">
        <v>9936</v>
      </c>
      <c r="L286" s="277" t="s">
        <v>9971</v>
      </c>
      <c r="M286" s="48" t="s">
        <v>5342</v>
      </c>
      <c r="N286" s="48" t="s">
        <v>59</v>
      </c>
      <c r="O286" s="44">
        <v>41912</v>
      </c>
      <c r="P286" s="47">
        <v>41912</v>
      </c>
      <c r="Q286" s="48" t="s">
        <v>5398</v>
      </c>
      <c r="R286" s="194" t="s">
        <v>5452</v>
      </c>
      <c r="S286" s="919" t="s">
        <v>9924</v>
      </c>
    </row>
    <row r="287" s="13" customFormat="1" ht="17.25" customHeight="1" spans="1:19">
      <c r="A287" s="48">
        <v>285</v>
      </c>
      <c r="B287" s="149"/>
      <c r="C287" s="390" t="s">
        <v>9312</v>
      </c>
      <c r="D287" s="43" t="s">
        <v>9600</v>
      </c>
      <c r="E287" s="322">
        <f>468700+2000</f>
        <v>470700</v>
      </c>
      <c r="F287" s="152" t="s">
        <v>9972</v>
      </c>
      <c r="G287" s="824">
        <v>41912</v>
      </c>
      <c r="H287" s="829">
        <v>41923</v>
      </c>
      <c r="I287" s="911" t="s">
        <v>5232</v>
      </c>
      <c r="J287" s="208">
        <v>41939</v>
      </c>
      <c r="K287" s="166" t="s">
        <v>9932</v>
      </c>
      <c r="L287" s="922" t="s">
        <v>9973</v>
      </c>
      <c r="M287" s="52" t="s">
        <v>698</v>
      </c>
      <c r="N287" s="52" t="s">
        <v>84</v>
      </c>
      <c r="O287" s="174">
        <v>41913</v>
      </c>
      <c r="P287" s="47">
        <v>41913</v>
      </c>
      <c r="Q287" s="277" t="s">
        <v>5402</v>
      </c>
      <c r="R287" s="263" t="s">
        <v>5452</v>
      </c>
      <c r="S287" s="919" t="s">
        <v>9924</v>
      </c>
    </row>
    <row r="288" s="795" customFormat="1" ht="21" customHeight="1" spans="1:19">
      <c r="A288" s="48">
        <v>286</v>
      </c>
      <c r="B288" s="149" t="s">
        <v>5107</v>
      </c>
      <c r="C288" s="907" t="s">
        <v>5108</v>
      </c>
      <c r="D288" s="55" t="s">
        <v>9785</v>
      </c>
      <c r="E288" s="826">
        <v>409800</v>
      </c>
      <c r="F288" s="152" t="s">
        <v>9974</v>
      </c>
      <c r="G288" s="825">
        <v>41899</v>
      </c>
      <c r="H288" s="857">
        <v>41905</v>
      </c>
      <c r="I288" s="911"/>
      <c r="J288" s="208">
        <v>41939</v>
      </c>
      <c r="K288" s="166" t="s">
        <v>9936</v>
      </c>
      <c r="L288" s="284" t="s">
        <v>9975</v>
      </c>
      <c r="M288" s="166" t="s">
        <v>9976</v>
      </c>
      <c r="N288" s="166" t="s">
        <v>744</v>
      </c>
      <c r="O288" s="167">
        <v>41912</v>
      </c>
      <c r="P288" s="285">
        <v>41912</v>
      </c>
      <c r="Q288" s="166" t="s">
        <v>5398</v>
      </c>
      <c r="R288" s="196" t="s">
        <v>5854</v>
      </c>
      <c r="S288" s="926" t="s">
        <v>9977</v>
      </c>
    </row>
    <row r="289" s="13" customFormat="1" ht="17.25" customHeight="1" spans="1:19">
      <c r="A289" s="48">
        <v>287</v>
      </c>
      <c r="B289" s="149"/>
      <c r="C289" s="361" t="s">
        <v>576</v>
      </c>
      <c r="D289" s="55" t="s">
        <v>9785</v>
      </c>
      <c r="E289" s="35">
        <v>506600</v>
      </c>
      <c r="F289" s="151" t="s">
        <v>9978</v>
      </c>
      <c r="G289" s="825">
        <v>41852</v>
      </c>
      <c r="H289" s="857">
        <v>41866</v>
      </c>
      <c r="I289" s="48" t="s">
        <v>5307</v>
      </c>
      <c r="J289" s="208">
        <v>41970</v>
      </c>
      <c r="K289" s="166" t="s">
        <v>9926</v>
      </c>
      <c r="L289" s="48" t="s">
        <v>9979</v>
      </c>
      <c r="M289" s="55" t="s">
        <v>5342</v>
      </c>
      <c r="N289" s="48" t="s">
        <v>59</v>
      </c>
      <c r="O289" s="44">
        <v>41914</v>
      </c>
      <c r="P289" s="47">
        <v>41914</v>
      </c>
      <c r="Q289" s="48" t="s">
        <v>5398</v>
      </c>
      <c r="R289" s="194" t="s">
        <v>7397</v>
      </c>
      <c r="S289" s="919"/>
    </row>
    <row r="290" s="795" customFormat="1" ht="21" customHeight="1" spans="1:19">
      <c r="A290" s="48">
        <v>288</v>
      </c>
      <c r="B290" s="863"/>
      <c r="C290" s="907" t="s">
        <v>5108</v>
      </c>
      <c r="D290" s="43" t="s">
        <v>9919</v>
      </c>
      <c r="E290" s="818">
        <v>420800</v>
      </c>
      <c r="F290" s="152" t="s">
        <v>9980</v>
      </c>
      <c r="G290" s="824">
        <v>41925</v>
      </c>
      <c r="H290" s="829">
        <v>41933</v>
      </c>
      <c r="I290" s="916"/>
      <c r="J290" s="208">
        <v>41970</v>
      </c>
      <c r="K290" s="166" t="s">
        <v>9936</v>
      </c>
      <c r="L290" s="48" t="s">
        <v>9981</v>
      </c>
      <c r="M290" s="48" t="s">
        <v>657</v>
      </c>
      <c r="N290" s="52" t="s">
        <v>84</v>
      </c>
      <c r="O290" s="47">
        <v>41930</v>
      </c>
      <c r="P290" s="47">
        <v>41930</v>
      </c>
      <c r="Q290" s="52" t="s">
        <v>1447</v>
      </c>
      <c r="R290" s="194" t="s">
        <v>7397</v>
      </c>
      <c r="S290" s="919"/>
    </row>
    <row r="291" s="795" customFormat="1" ht="21" customHeight="1" spans="1:19">
      <c r="A291" s="48">
        <v>289</v>
      </c>
      <c r="B291" s="863"/>
      <c r="C291" s="825"/>
      <c r="D291" s="43" t="s">
        <v>9649</v>
      </c>
      <c r="E291" s="818">
        <f>409800+2000</f>
        <v>411800</v>
      </c>
      <c r="F291" s="152" t="s">
        <v>9982</v>
      </c>
      <c r="G291" s="824">
        <v>41923</v>
      </c>
      <c r="H291" s="829">
        <v>41934</v>
      </c>
      <c r="I291" s="911" t="s">
        <v>5232</v>
      </c>
      <c r="J291" s="208">
        <v>41939</v>
      </c>
      <c r="K291" s="166" t="s">
        <v>9936</v>
      </c>
      <c r="L291" s="43" t="s">
        <v>9983</v>
      </c>
      <c r="M291" s="43" t="s">
        <v>657</v>
      </c>
      <c r="N291" s="48" t="s">
        <v>59</v>
      </c>
      <c r="O291" s="323">
        <v>41915</v>
      </c>
      <c r="P291" s="44">
        <v>41924</v>
      </c>
      <c r="Q291" s="274" t="s">
        <v>5398</v>
      </c>
      <c r="R291" s="263" t="s">
        <v>7397</v>
      </c>
      <c r="S291" s="919"/>
    </row>
    <row r="292" s="795" customFormat="1" ht="21" customHeight="1" spans="1:19">
      <c r="A292" s="48">
        <v>290</v>
      </c>
      <c r="B292" s="149" t="s">
        <v>9799</v>
      </c>
      <c r="C292" s="907" t="s">
        <v>5108</v>
      </c>
      <c r="D292" s="43" t="s">
        <v>9984</v>
      </c>
      <c r="E292" s="818">
        <f>409800+2000</f>
        <v>411800</v>
      </c>
      <c r="F292" s="152" t="s">
        <v>9985</v>
      </c>
      <c r="G292" s="824">
        <v>41925</v>
      </c>
      <c r="H292" s="829">
        <v>41933</v>
      </c>
      <c r="I292" s="911" t="s">
        <v>5232</v>
      </c>
      <c r="J292" s="208">
        <v>41970</v>
      </c>
      <c r="K292" s="166" t="s">
        <v>9936</v>
      </c>
      <c r="L292" s="52" t="s">
        <v>9986</v>
      </c>
      <c r="M292" s="43" t="s">
        <v>657</v>
      </c>
      <c r="N292" s="48" t="s">
        <v>84</v>
      </c>
      <c r="O292" s="323">
        <v>41930</v>
      </c>
      <c r="P292" s="44">
        <v>41930</v>
      </c>
      <c r="Q292" s="274" t="s">
        <v>5398</v>
      </c>
      <c r="R292" s="263" t="s">
        <v>5455</v>
      </c>
      <c r="S292" s="919"/>
    </row>
    <row r="293" s="13" customFormat="1" ht="17.25" customHeight="1" spans="1:19">
      <c r="A293" s="48">
        <v>291</v>
      </c>
      <c r="B293" s="149" t="s">
        <v>9834</v>
      </c>
      <c r="C293" s="390" t="s">
        <v>9312</v>
      </c>
      <c r="D293" s="43" t="s">
        <v>9649</v>
      </c>
      <c r="E293" s="322">
        <v>468700</v>
      </c>
      <c r="F293" s="152" t="s">
        <v>9987</v>
      </c>
      <c r="G293" s="824">
        <v>41925</v>
      </c>
      <c r="H293" s="829">
        <v>41939</v>
      </c>
      <c r="I293" s="911"/>
      <c r="J293" s="208">
        <v>41939</v>
      </c>
      <c r="K293" s="166" t="s">
        <v>9932</v>
      </c>
      <c r="L293" s="43" t="s">
        <v>9988</v>
      </c>
      <c r="M293" s="43" t="s">
        <v>912</v>
      </c>
      <c r="N293" s="52" t="s">
        <v>9938</v>
      </c>
      <c r="O293" s="323">
        <v>41914</v>
      </c>
      <c r="P293" s="47">
        <v>41926</v>
      </c>
      <c r="Q293" s="274" t="s">
        <v>106</v>
      </c>
      <c r="R293" s="263" t="s">
        <v>5455</v>
      </c>
      <c r="S293" s="928"/>
    </row>
    <row r="294" s="13" customFormat="1" ht="17.25" customHeight="1" spans="1:19">
      <c r="A294" s="48">
        <v>292</v>
      </c>
      <c r="B294" s="149" t="s">
        <v>9989</v>
      </c>
      <c r="C294" s="361" t="s">
        <v>5534</v>
      </c>
      <c r="D294" s="55" t="s">
        <v>9730</v>
      </c>
      <c r="E294" s="826">
        <f>446600+2000</f>
        <v>448600</v>
      </c>
      <c r="F294" s="151" t="s">
        <v>9990</v>
      </c>
      <c r="G294" s="825">
        <v>41865</v>
      </c>
      <c r="H294" s="857">
        <v>41879</v>
      </c>
      <c r="I294" s="911" t="s">
        <v>5232</v>
      </c>
      <c r="J294" s="208">
        <v>41970</v>
      </c>
      <c r="K294" s="166" t="s">
        <v>9951</v>
      </c>
      <c r="L294" s="207" t="s">
        <v>9991</v>
      </c>
      <c r="M294" s="207" t="s">
        <v>5082</v>
      </c>
      <c r="N294" s="207" t="s">
        <v>89</v>
      </c>
      <c r="O294" s="249">
        <v>41914</v>
      </c>
      <c r="P294" s="620">
        <v>41914</v>
      </c>
      <c r="Q294" s="207" t="s">
        <v>5398</v>
      </c>
      <c r="R294" s="920" t="s">
        <v>1314</v>
      </c>
      <c r="S294" s="919" t="s">
        <v>9992</v>
      </c>
    </row>
    <row r="295" s="13" customFormat="1" ht="18.75" customHeight="1" spans="1:19">
      <c r="A295" s="48">
        <v>293</v>
      </c>
      <c r="B295" s="149" t="s">
        <v>9989</v>
      </c>
      <c r="C295" s="361" t="s">
        <v>5534</v>
      </c>
      <c r="D295" s="55" t="s">
        <v>9600</v>
      </c>
      <c r="E295" s="826">
        <f>446600+2000</f>
        <v>448600</v>
      </c>
      <c r="F295" s="151" t="s">
        <v>9993</v>
      </c>
      <c r="G295" s="825">
        <v>41921</v>
      </c>
      <c r="H295" s="857">
        <v>41929</v>
      </c>
      <c r="I295" s="916" t="s">
        <v>5232</v>
      </c>
      <c r="J295" s="208">
        <v>41970</v>
      </c>
      <c r="K295" s="166" t="s">
        <v>9936</v>
      </c>
      <c r="L295" s="52" t="s">
        <v>9994</v>
      </c>
      <c r="M295" s="43" t="s">
        <v>5009</v>
      </c>
      <c r="N295" s="48" t="s">
        <v>89</v>
      </c>
      <c r="O295" s="44">
        <v>41875</v>
      </c>
      <c r="P295" s="44">
        <v>41922</v>
      </c>
      <c r="Q295" s="48" t="s">
        <v>106</v>
      </c>
      <c r="R295" s="194" t="s">
        <v>1314</v>
      </c>
      <c r="S295" s="919"/>
    </row>
    <row r="296" s="797" customFormat="1" ht="17.25" customHeight="1" spans="1:19">
      <c r="A296" s="48">
        <v>294</v>
      </c>
      <c r="B296" s="854" t="s">
        <v>9824</v>
      </c>
      <c r="C296" s="825" t="s">
        <v>9555</v>
      </c>
      <c r="D296" s="55" t="s">
        <v>9995</v>
      </c>
      <c r="E296" s="826">
        <f>440500+2000+11800</f>
        <v>454300</v>
      </c>
      <c r="F296" s="151" t="s">
        <v>9996</v>
      </c>
      <c r="G296" s="825">
        <v>41921</v>
      </c>
      <c r="H296" s="857">
        <v>41929</v>
      </c>
      <c r="I296" s="911" t="s">
        <v>9997</v>
      </c>
      <c r="J296" s="208">
        <v>41970</v>
      </c>
      <c r="K296" s="166" t="s">
        <v>9932</v>
      </c>
      <c r="L296" s="277" t="s">
        <v>9998</v>
      </c>
      <c r="M296" s="48" t="s">
        <v>5035</v>
      </c>
      <c r="N296" s="48" t="s">
        <v>89</v>
      </c>
      <c r="O296" s="44">
        <v>41909</v>
      </c>
      <c r="P296" s="44">
        <v>41940</v>
      </c>
      <c r="Q296" s="48" t="s">
        <v>5398</v>
      </c>
      <c r="R296" s="263" t="s">
        <v>1314</v>
      </c>
      <c r="S296" s="919"/>
    </row>
    <row r="297" s="13" customFormat="1" ht="17.25" customHeight="1" spans="1:19">
      <c r="A297" s="48">
        <v>295</v>
      </c>
      <c r="B297" s="149" t="s">
        <v>9834</v>
      </c>
      <c r="C297" s="390" t="s">
        <v>9312</v>
      </c>
      <c r="D297" s="43" t="s">
        <v>9852</v>
      </c>
      <c r="E297" s="322">
        <v>468700</v>
      </c>
      <c r="F297" s="152" t="s">
        <v>9999</v>
      </c>
      <c r="G297" s="824">
        <v>41925</v>
      </c>
      <c r="H297" s="829">
        <v>41939</v>
      </c>
      <c r="I297" s="911"/>
      <c r="J297" s="208">
        <v>41970</v>
      </c>
      <c r="K297" s="166" t="s">
        <v>9932</v>
      </c>
      <c r="L297" s="43" t="s">
        <v>10000</v>
      </c>
      <c r="M297" s="55" t="s">
        <v>5301</v>
      </c>
      <c r="N297" s="48" t="s">
        <v>59</v>
      </c>
      <c r="O297" s="310">
        <v>41923</v>
      </c>
      <c r="P297" s="47">
        <v>41926</v>
      </c>
      <c r="Q297" s="273" t="s">
        <v>5398</v>
      </c>
      <c r="R297" s="706" t="s">
        <v>5459</v>
      </c>
      <c r="S297" s="919"/>
    </row>
    <row r="298" s="13" customFormat="1" ht="17.25" customHeight="1" spans="1:19">
      <c r="A298" s="48">
        <v>296</v>
      </c>
      <c r="B298" s="149" t="s">
        <v>9834</v>
      </c>
      <c r="C298" s="390" t="s">
        <v>9312</v>
      </c>
      <c r="D298" s="43" t="s">
        <v>9649</v>
      </c>
      <c r="E298" s="322">
        <v>468700</v>
      </c>
      <c r="F298" s="152" t="s">
        <v>10001</v>
      </c>
      <c r="G298" s="824">
        <v>41925</v>
      </c>
      <c r="H298" s="829">
        <v>41939</v>
      </c>
      <c r="I298" s="911"/>
      <c r="J298" s="208">
        <v>41939</v>
      </c>
      <c r="K298" s="166" t="s">
        <v>9932</v>
      </c>
      <c r="L298" s="277" t="s">
        <v>10002</v>
      </c>
      <c r="M298" s="43" t="s">
        <v>5021</v>
      </c>
      <c r="N298" s="52" t="s">
        <v>89</v>
      </c>
      <c r="O298" s="323">
        <v>41909</v>
      </c>
      <c r="P298" s="47">
        <v>41909</v>
      </c>
      <c r="Q298" s="274" t="s">
        <v>5398</v>
      </c>
      <c r="R298" s="52" t="s">
        <v>1317</v>
      </c>
      <c r="S298" s="926" t="s">
        <v>10003</v>
      </c>
    </row>
    <row r="299" s="795" customFormat="1" ht="21" customHeight="1" spans="1:19">
      <c r="A299" s="48">
        <v>297</v>
      </c>
      <c r="B299" s="149"/>
      <c r="C299" s="907" t="s">
        <v>5108</v>
      </c>
      <c r="D299" s="43" t="s">
        <v>9576</v>
      </c>
      <c r="E299" s="818">
        <v>409800</v>
      </c>
      <c r="F299" s="152" t="s">
        <v>10004</v>
      </c>
      <c r="G299" s="824">
        <v>41933</v>
      </c>
      <c r="H299" s="829">
        <v>41943</v>
      </c>
      <c r="I299" s="911"/>
      <c r="J299" s="208">
        <v>41970</v>
      </c>
      <c r="K299" s="166" t="s">
        <v>9936</v>
      </c>
      <c r="L299" s="43" t="s">
        <v>10005</v>
      </c>
      <c r="M299" s="55" t="s">
        <v>912</v>
      </c>
      <c r="N299" s="48" t="s">
        <v>84</v>
      </c>
      <c r="O299" s="310">
        <v>41913</v>
      </c>
      <c r="P299" s="44">
        <v>41934</v>
      </c>
      <c r="Q299" s="273" t="s">
        <v>5398</v>
      </c>
      <c r="R299" s="279" t="s">
        <v>5468</v>
      </c>
      <c r="S299" s="919"/>
    </row>
    <row r="300" s="795" customFormat="1" ht="21" customHeight="1" spans="1:19">
      <c r="A300" s="48">
        <v>298</v>
      </c>
      <c r="B300" s="149"/>
      <c r="C300" s="907" t="s">
        <v>5108</v>
      </c>
      <c r="D300" s="43" t="s">
        <v>9576</v>
      </c>
      <c r="E300" s="818">
        <v>409800</v>
      </c>
      <c r="F300" s="152" t="s">
        <v>10006</v>
      </c>
      <c r="G300" s="824">
        <v>41933</v>
      </c>
      <c r="H300" s="829">
        <v>41943</v>
      </c>
      <c r="I300" s="911"/>
      <c r="J300" s="208">
        <v>41970</v>
      </c>
      <c r="K300" s="166" t="s">
        <v>9936</v>
      </c>
      <c r="L300" s="52" t="s">
        <v>10007</v>
      </c>
      <c r="M300" s="55" t="s">
        <v>5479</v>
      </c>
      <c r="N300" s="48" t="s">
        <v>89</v>
      </c>
      <c r="O300" s="323">
        <v>41937</v>
      </c>
      <c r="P300" s="44">
        <v>41938</v>
      </c>
      <c r="Q300" s="273" t="s">
        <v>106</v>
      </c>
      <c r="R300" s="263" t="s">
        <v>5468</v>
      </c>
      <c r="S300" s="919"/>
    </row>
    <row r="301" s="13" customFormat="1" ht="24" customHeight="1" spans="1:19">
      <c r="A301" s="48">
        <v>299</v>
      </c>
      <c r="B301" s="149" t="s">
        <v>9989</v>
      </c>
      <c r="C301" s="361" t="s">
        <v>5534</v>
      </c>
      <c r="D301" s="43" t="s">
        <v>5855</v>
      </c>
      <c r="E301" s="818">
        <v>446600</v>
      </c>
      <c r="F301" s="152" t="s">
        <v>10008</v>
      </c>
      <c r="G301" s="824">
        <v>41925</v>
      </c>
      <c r="H301" s="829">
        <v>41939</v>
      </c>
      <c r="I301" s="916"/>
      <c r="J301" s="208">
        <v>41970</v>
      </c>
      <c r="K301" s="166" t="s">
        <v>9936</v>
      </c>
      <c r="L301" s="52" t="s">
        <v>10009</v>
      </c>
      <c r="M301" s="48" t="s">
        <v>5103</v>
      </c>
      <c r="N301" s="48" t="s">
        <v>84</v>
      </c>
      <c r="O301" s="44">
        <v>41928</v>
      </c>
      <c r="P301" s="47">
        <v>41928</v>
      </c>
      <c r="Q301" s="48" t="s">
        <v>5398</v>
      </c>
      <c r="R301" s="104" t="s">
        <v>5468</v>
      </c>
      <c r="S301" s="919"/>
    </row>
    <row r="302" s="795" customFormat="1" ht="21" customHeight="1" spans="1:19">
      <c r="A302" s="48">
        <v>300</v>
      </c>
      <c r="B302" s="149"/>
      <c r="C302" s="907" t="s">
        <v>5108</v>
      </c>
      <c r="D302" s="43" t="s">
        <v>9600</v>
      </c>
      <c r="E302" s="818">
        <v>409800</v>
      </c>
      <c r="F302" s="152" t="s">
        <v>10010</v>
      </c>
      <c r="G302" s="824">
        <v>41933</v>
      </c>
      <c r="H302" s="829">
        <v>41943</v>
      </c>
      <c r="I302" s="911"/>
      <c r="J302" s="208">
        <v>41970</v>
      </c>
      <c r="K302" s="166" t="s">
        <v>9936</v>
      </c>
      <c r="L302" s="242" t="s">
        <v>10011</v>
      </c>
      <c r="M302" s="55" t="s">
        <v>5479</v>
      </c>
      <c r="N302" s="48" t="s">
        <v>89</v>
      </c>
      <c r="O302" s="310">
        <v>41914</v>
      </c>
      <c r="P302" s="47">
        <v>41934</v>
      </c>
      <c r="Q302" s="273" t="s">
        <v>5398</v>
      </c>
      <c r="R302" s="279" t="s">
        <v>5468</v>
      </c>
      <c r="S302" s="919"/>
    </row>
    <row r="303" s="795" customFormat="1" ht="21" customHeight="1" spans="1:19">
      <c r="A303" s="48">
        <v>301</v>
      </c>
      <c r="B303" s="149" t="s">
        <v>9799</v>
      </c>
      <c r="C303" s="907" t="s">
        <v>5108</v>
      </c>
      <c r="D303" s="43" t="s">
        <v>9649</v>
      </c>
      <c r="E303" s="818">
        <v>409800</v>
      </c>
      <c r="F303" s="152" t="s">
        <v>10012</v>
      </c>
      <c r="G303" s="824">
        <v>41933</v>
      </c>
      <c r="H303" s="829">
        <v>41943</v>
      </c>
      <c r="I303" s="911"/>
      <c r="J303" s="208">
        <v>41970</v>
      </c>
      <c r="K303" s="166" t="s">
        <v>9936</v>
      </c>
      <c r="L303" s="277" t="s">
        <v>10013</v>
      </c>
      <c r="M303" s="55" t="s">
        <v>5016</v>
      </c>
      <c r="N303" s="48" t="s">
        <v>89</v>
      </c>
      <c r="O303" s="323">
        <v>41914</v>
      </c>
      <c r="P303" s="44">
        <v>41934</v>
      </c>
      <c r="Q303" s="274" t="s">
        <v>106</v>
      </c>
      <c r="R303" s="279" t="s">
        <v>5481</v>
      </c>
      <c r="S303" s="919"/>
    </row>
    <row r="304" s="795" customFormat="1" ht="21" customHeight="1" spans="1:18">
      <c r="A304" s="48">
        <v>302</v>
      </c>
      <c r="B304" s="149" t="s">
        <v>9799</v>
      </c>
      <c r="C304" s="907" t="s">
        <v>5108</v>
      </c>
      <c r="D304" s="43" t="s">
        <v>9576</v>
      </c>
      <c r="E304" s="818">
        <v>409800</v>
      </c>
      <c r="F304" s="152" t="s">
        <v>10014</v>
      </c>
      <c r="G304" s="824">
        <v>41933</v>
      </c>
      <c r="H304" s="829">
        <v>41943</v>
      </c>
      <c r="I304" s="911"/>
      <c r="J304" s="208">
        <v>41970</v>
      </c>
      <c r="K304" s="166" t="s">
        <v>9936</v>
      </c>
      <c r="L304" s="277" t="s">
        <v>10015</v>
      </c>
      <c r="M304" s="55" t="s">
        <v>912</v>
      </c>
      <c r="N304" s="48" t="s">
        <v>84</v>
      </c>
      <c r="O304" s="310">
        <v>41914</v>
      </c>
      <c r="P304" s="44">
        <v>41934</v>
      </c>
      <c r="Q304" s="273" t="s">
        <v>106</v>
      </c>
      <c r="R304" s="279" t="s">
        <v>5481</v>
      </c>
    </row>
    <row r="305" s="13" customFormat="1" ht="18.75" customHeight="1" spans="1:19">
      <c r="A305" s="48">
        <v>303</v>
      </c>
      <c r="B305" s="149" t="s">
        <v>9989</v>
      </c>
      <c r="C305" s="361" t="s">
        <v>5534</v>
      </c>
      <c r="D305" s="55" t="s">
        <v>9285</v>
      </c>
      <c r="E305" s="826">
        <f>446600+2000</f>
        <v>448600</v>
      </c>
      <c r="F305" s="151" t="s">
        <v>10016</v>
      </c>
      <c r="G305" s="825">
        <v>41905</v>
      </c>
      <c r="H305" s="857">
        <v>41910</v>
      </c>
      <c r="I305" s="916" t="s">
        <v>5232</v>
      </c>
      <c r="J305" s="208">
        <v>41970</v>
      </c>
      <c r="K305" s="166" t="s">
        <v>9936</v>
      </c>
      <c r="L305" s="48" t="s">
        <v>10017</v>
      </c>
      <c r="M305" s="55" t="s">
        <v>1768</v>
      </c>
      <c r="N305" s="48" t="s">
        <v>84</v>
      </c>
      <c r="O305" s="310">
        <v>41927</v>
      </c>
      <c r="P305" s="44">
        <v>41927</v>
      </c>
      <c r="Q305" s="273" t="s">
        <v>5398</v>
      </c>
      <c r="R305" s="194" t="s">
        <v>5481</v>
      </c>
      <c r="S305" s="919"/>
    </row>
    <row r="306" s="795" customFormat="1" ht="21" customHeight="1" spans="1:19">
      <c r="A306" s="48">
        <v>304</v>
      </c>
      <c r="B306" s="149"/>
      <c r="C306" s="825"/>
      <c r="D306" s="43" t="s">
        <v>9576</v>
      </c>
      <c r="E306" s="818">
        <v>409800</v>
      </c>
      <c r="F306" s="152" t="s">
        <v>10018</v>
      </c>
      <c r="G306" s="824">
        <v>41933</v>
      </c>
      <c r="H306" s="829">
        <v>41943</v>
      </c>
      <c r="I306" s="911"/>
      <c r="J306" s="208">
        <v>41970</v>
      </c>
      <c r="K306" s="166" t="s">
        <v>9936</v>
      </c>
      <c r="L306" s="43" t="s">
        <v>10019</v>
      </c>
      <c r="M306" s="55" t="s">
        <v>916</v>
      </c>
      <c r="N306" s="48" t="s">
        <v>89</v>
      </c>
      <c r="O306" s="310">
        <v>41913</v>
      </c>
      <c r="P306" s="44">
        <v>41934</v>
      </c>
      <c r="Q306" s="273" t="s">
        <v>5398</v>
      </c>
      <c r="R306" s="263" t="s">
        <v>10020</v>
      </c>
      <c r="S306" s="919"/>
    </row>
    <row r="307" s="13" customFormat="1" ht="17.25" customHeight="1" spans="1:19">
      <c r="A307" s="48">
        <v>305</v>
      </c>
      <c r="B307" s="149" t="s">
        <v>9989</v>
      </c>
      <c r="C307" s="361" t="s">
        <v>5534</v>
      </c>
      <c r="D307" s="43" t="s">
        <v>9734</v>
      </c>
      <c r="E307" s="818">
        <f>446600+2000</f>
        <v>448600</v>
      </c>
      <c r="F307" s="152" t="s">
        <v>10021</v>
      </c>
      <c r="G307" s="824">
        <v>41879</v>
      </c>
      <c r="H307" s="829">
        <v>41886</v>
      </c>
      <c r="I307" s="911" t="s">
        <v>5232</v>
      </c>
      <c r="J307" s="208">
        <v>41970</v>
      </c>
      <c r="K307" s="166" t="s">
        <v>9951</v>
      </c>
      <c r="L307" s="48" t="s">
        <v>10022</v>
      </c>
      <c r="M307" s="48" t="s">
        <v>683</v>
      </c>
      <c r="N307" s="48" t="s">
        <v>59</v>
      </c>
      <c r="O307" s="44">
        <v>41949</v>
      </c>
      <c r="P307" s="47">
        <v>41949</v>
      </c>
      <c r="Q307" s="48" t="s">
        <v>106</v>
      </c>
      <c r="R307" s="179" t="s">
        <v>5485</v>
      </c>
      <c r="S307" s="928"/>
    </row>
    <row r="308" s="13" customFormat="1" ht="18.75" customHeight="1" spans="1:19">
      <c r="A308" s="48">
        <v>306</v>
      </c>
      <c r="B308" s="48"/>
      <c r="C308" s="361" t="s">
        <v>5534</v>
      </c>
      <c r="D308" s="55" t="s">
        <v>9852</v>
      </c>
      <c r="E308" s="826">
        <f>446600+2000</f>
        <v>448600</v>
      </c>
      <c r="F308" s="151" t="s">
        <v>10023</v>
      </c>
      <c r="G308" s="825">
        <v>41937</v>
      </c>
      <c r="H308" s="857">
        <v>41944</v>
      </c>
      <c r="I308" s="263" t="s">
        <v>5483</v>
      </c>
      <c r="J308" s="208">
        <v>41970</v>
      </c>
      <c r="K308" s="166" t="s">
        <v>9951</v>
      </c>
      <c r="L308" s="277" t="s">
        <v>8595</v>
      </c>
      <c r="M308" s="55" t="s">
        <v>916</v>
      </c>
      <c r="N308" s="48" t="s">
        <v>89</v>
      </c>
      <c r="O308" s="310">
        <v>41945</v>
      </c>
      <c r="P308" s="44">
        <v>41945</v>
      </c>
      <c r="Q308" s="273" t="s">
        <v>5398</v>
      </c>
      <c r="R308" s="194" t="s">
        <v>5485</v>
      </c>
      <c r="S308" s="919"/>
    </row>
    <row r="309" s="13" customFormat="1" ht="17.25" customHeight="1" spans="1:19">
      <c r="A309" s="48">
        <v>307</v>
      </c>
      <c r="B309" s="149"/>
      <c r="C309" s="390" t="s">
        <v>9312</v>
      </c>
      <c r="D309" s="43" t="s">
        <v>9576</v>
      </c>
      <c r="E309" s="322">
        <v>468700</v>
      </c>
      <c r="F309" s="152" t="s">
        <v>10024</v>
      </c>
      <c r="G309" s="824">
        <v>41933</v>
      </c>
      <c r="H309" s="829">
        <v>41943</v>
      </c>
      <c r="I309" s="911"/>
      <c r="J309" s="208">
        <v>41970</v>
      </c>
      <c r="K309" s="166" t="s">
        <v>9932</v>
      </c>
      <c r="L309" s="55" t="s">
        <v>10025</v>
      </c>
      <c r="M309" s="55" t="s">
        <v>916</v>
      </c>
      <c r="N309" s="52" t="s">
        <v>89</v>
      </c>
      <c r="O309" s="174">
        <v>41915</v>
      </c>
      <c r="P309" s="47">
        <v>41934</v>
      </c>
      <c r="Q309" s="273" t="s">
        <v>5398</v>
      </c>
      <c r="R309" s="263" t="s">
        <v>5485</v>
      </c>
      <c r="S309" s="919"/>
    </row>
    <row r="310" s="13" customFormat="1" ht="17.25" customHeight="1" spans="1:19">
      <c r="A310" s="48">
        <v>308</v>
      </c>
      <c r="B310" s="149" t="s">
        <v>10026</v>
      </c>
      <c r="C310" s="390" t="s">
        <v>10027</v>
      </c>
      <c r="D310" s="55" t="s">
        <v>9852</v>
      </c>
      <c r="E310" s="35">
        <v>669600</v>
      </c>
      <c r="F310" s="151" t="s">
        <v>10028</v>
      </c>
      <c r="G310" s="825">
        <v>41861</v>
      </c>
      <c r="H310" s="857">
        <v>41879</v>
      </c>
      <c r="I310" s="48" t="s">
        <v>5307</v>
      </c>
      <c r="J310" s="208">
        <v>41970</v>
      </c>
      <c r="K310" s="166" t="s">
        <v>10029</v>
      </c>
      <c r="L310" s="48" t="s">
        <v>6198</v>
      </c>
      <c r="M310" s="48" t="s">
        <v>683</v>
      </c>
      <c r="N310" s="48" t="s">
        <v>59</v>
      </c>
      <c r="O310" s="44">
        <v>41951</v>
      </c>
      <c r="P310" s="44">
        <v>41951</v>
      </c>
      <c r="Q310" s="48" t="s">
        <v>106</v>
      </c>
      <c r="R310" s="196" t="s">
        <v>5485</v>
      </c>
      <c r="S310" s="919"/>
    </row>
    <row r="311" s="795" customFormat="1" ht="21" customHeight="1" spans="1:19">
      <c r="A311" s="48">
        <v>309</v>
      </c>
      <c r="B311" s="149" t="s">
        <v>9799</v>
      </c>
      <c r="C311" s="825"/>
      <c r="D311" s="43" t="s">
        <v>9600</v>
      </c>
      <c r="E311" s="818">
        <v>409800</v>
      </c>
      <c r="F311" s="152" t="s">
        <v>10030</v>
      </c>
      <c r="G311" s="824">
        <v>41933</v>
      </c>
      <c r="H311" s="829">
        <v>41943</v>
      </c>
      <c r="I311" s="911"/>
      <c r="J311" s="208">
        <v>41970</v>
      </c>
      <c r="K311" s="166" t="s">
        <v>9936</v>
      </c>
      <c r="L311" s="55" t="s">
        <v>10031</v>
      </c>
      <c r="M311" s="55" t="s">
        <v>5068</v>
      </c>
      <c r="N311" s="48" t="s">
        <v>84</v>
      </c>
      <c r="O311" s="310">
        <v>41925</v>
      </c>
      <c r="P311" s="47">
        <v>41934</v>
      </c>
      <c r="Q311" s="273" t="s">
        <v>5398</v>
      </c>
      <c r="R311" s="929" t="s">
        <v>5485</v>
      </c>
      <c r="S311" s="919"/>
    </row>
    <row r="312" s="795" customFormat="1" ht="21" customHeight="1" spans="1:19">
      <c r="A312" s="48">
        <v>310</v>
      </c>
      <c r="B312" s="149" t="s">
        <v>5107</v>
      </c>
      <c r="C312" s="907" t="s">
        <v>5108</v>
      </c>
      <c r="D312" s="43" t="s">
        <v>9785</v>
      </c>
      <c r="E312" s="818">
        <f>409800+2000</f>
        <v>411800</v>
      </c>
      <c r="F312" s="152" t="s">
        <v>10032</v>
      </c>
      <c r="G312" s="824">
        <v>41892</v>
      </c>
      <c r="H312" s="829">
        <v>41900</v>
      </c>
      <c r="I312" s="911" t="s">
        <v>5232</v>
      </c>
      <c r="J312" s="208">
        <v>41970</v>
      </c>
      <c r="K312" s="166" t="s">
        <v>9936</v>
      </c>
      <c r="L312" s="55" t="s">
        <v>10033</v>
      </c>
      <c r="M312" s="55" t="s">
        <v>5479</v>
      </c>
      <c r="N312" s="48" t="s">
        <v>89</v>
      </c>
      <c r="O312" s="44">
        <v>41944</v>
      </c>
      <c r="P312" s="47">
        <v>41945</v>
      </c>
      <c r="Q312" s="48" t="s">
        <v>5398</v>
      </c>
      <c r="R312" s="194" t="s">
        <v>7414</v>
      </c>
      <c r="S312" s="926" t="s">
        <v>10034</v>
      </c>
    </row>
    <row r="313" s="795" customFormat="1" ht="21" customHeight="1" spans="1:19">
      <c r="A313" s="48">
        <v>311</v>
      </c>
      <c r="B313" s="149"/>
      <c r="C313" s="907" t="s">
        <v>5108</v>
      </c>
      <c r="D313" s="55" t="s">
        <v>9576</v>
      </c>
      <c r="E313" s="826">
        <f>409800+2000+11800</f>
        <v>423600</v>
      </c>
      <c r="F313" s="151" t="s">
        <v>10035</v>
      </c>
      <c r="G313" s="825">
        <v>41937</v>
      </c>
      <c r="H313" s="857">
        <v>41944</v>
      </c>
      <c r="I313" s="263" t="s">
        <v>10036</v>
      </c>
      <c r="J313" s="208">
        <v>41970</v>
      </c>
      <c r="K313" s="166" t="s">
        <v>9936</v>
      </c>
      <c r="L313" s="277" t="s">
        <v>10037</v>
      </c>
      <c r="M313" s="55" t="s">
        <v>5054</v>
      </c>
      <c r="N313" s="48" t="s">
        <v>59</v>
      </c>
      <c r="O313" s="44">
        <v>41938</v>
      </c>
      <c r="P313" s="47">
        <v>41941</v>
      </c>
      <c r="Q313" s="48" t="s">
        <v>106</v>
      </c>
      <c r="R313" s="263" t="s">
        <v>7414</v>
      </c>
      <c r="S313" s="919"/>
    </row>
    <row r="314" s="795" customFormat="1" ht="21" customHeight="1" spans="1:19">
      <c r="A314" s="48">
        <v>312</v>
      </c>
      <c r="B314" s="149"/>
      <c r="C314" s="907" t="s">
        <v>5108</v>
      </c>
      <c r="D314" s="55" t="s">
        <v>9785</v>
      </c>
      <c r="E314" s="55">
        <v>409800</v>
      </c>
      <c r="F314" s="151" t="s">
        <v>10038</v>
      </c>
      <c r="G314" s="56">
        <v>41942</v>
      </c>
      <c r="H314" s="56">
        <v>41952</v>
      </c>
      <c r="I314" s="55"/>
      <c r="J314" s="208">
        <v>41970</v>
      </c>
      <c r="K314" s="166"/>
      <c r="L314" s="55" t="s">
        <v>10039</v>
      </c>
      <c r="M314" s="55" t="s">
        <v>5425</v>
      </c>
      <c r="N314" s="48" t="s">
        <v>84</v>
      </c>
      <c r="O314" s="44">
        <v>41890</v>
      </c>
      <c r="P314" s="47">
        <v>41942</v>
      </c>
      <c r="Q314" s="48" t="s">
        <v>1447</v>
      </c>
      <c r="R314" s="307" t="s">
        <v>5492</v>
      </c>
      <c r="S314" s="928"/>
    </row>
    <row r="315" s="795" customFormat="1" ht="21" customHeight="1" spans="1:19">
      <c r="A315" s="48">
        <v>313</v>
      </c>
      <c r="B315" s="149"/>
      <c r="C315" s="907" t="s">
        <v>5108</v>
      </c>
      <c r="D315" s="43" t="s">
        <v>41</v>
      </c>
      <c r="E315" s="818">
        <v>409800</v>
      </c>
      <c r="F315" s="152" t="s">
        <v>10040</v>
      </c>
      <c r="G315" s="824">
        <v>41925</v>
      </c>
      <c r="H315" s="829">
        <v>41939</v>
      </c>
      <c r="I315" s="911"/>
      <c r="J315" s="208">
        <v>41939</v>
      </c>
      <c r="K315" s="166" t="s">
        <v>9936</v>
      </c>
      <c r="L315" s="43" t="s">
        <v>10041</v>
      </c>
      <c r="M315" s="55" t="s">
        <v>730</v>
      </c>
      <c r="N315" s="48" t="s">
        <v>59</v>
      </c>
      <c r="O315" s="323">
        <v>41909</v>
      </c>
      <c r="P315" s="44">
        <v>41926</v>
      </c>
      <c r="Q315" s="273" t="s">
        <v>5402</v>
      </c>
      <c r="R315" s="263" t="s">
        <v>5492</v>
      </c>
      <c r="S315" s="919"/>
    </row>
    <row r="316" s="795" customFormat="1" ht="21" customHeight="1" spans="1:19">
      <c r="A316" s="48">
        <v>314</v>
      </c>
      <c r="B316" s="149" t="s">
        <v>9865</v>
      </c>
      <c r="C316" s="825" t="s">
        <v>9572</v>
      </c>
      <c r="D316" s="55" t="s">
        <v>10042</v>
      </c>
      <c r="E316" s="826">
        <v>420800</v>
      </c>
      <c r="F316" s="151" t="s">
        <v>10043</v>
      </c>
      <c r="G316" s="825">
        <v>41937</v>
      </c>
      <c r="H316" s="857">
        <v>41944</v>
      </c>
      <c r="I316" s="194"/>
      <c r="J316" s="208">
        <v>41970</v>
      </c>
      <c r="K316" s="166" t="s">
        <v>9936</v>
      </c>
      <c r="L316" s="277" t="s">
        <v>10044</v>
      </c>
      <c r="M316" s="55" t="s">
        <v>683</v>
      </c>
      <c r="N316" s="48" t="s">
        <v>59</v>
      </c>
      <c r="O316" s="310">
        <v>41945</v>
      </c>
      <c r="P316" s="47">
        <v>41946</v>
      </c>
      <c r="Q316" s="273" t="s">
        <v>5402</v>
      </c>
      <c r="R316" s="194" t="s">
        <v>5492</v>
      </c>
      <c r="S316" s="919"/>
    </row>
    <row r="317" s="13" customFormat="1" ht="17.25" customHeight="1" spans="1:19">
      <c r="A317" s="48">
        <v>315</v>
      </c>
      <c r="B317" s="149" t="s">
        <v>9834</v>
      </c>
      <c r="C317" s="390" t="s">
        <v>9312</v>
      </c>
      <c r="D317" s="55" t="s">
        <v>9852</v>
      </c>
      <c r="E317" s="826">
        <f>468700+2000</f>
        <v>470700</v>
      </c>
      <c r="F317" s="151" t="s">
        <v>10045</v>
      </c>
      <c r="G317" s="825">
        <v>41937</v>
      </c>
      <c r="H317" s="857">
        <v>41944</v>
      </c>
      <c r="I317" s="263" t="s">
        <v>5483</v>
      </c>
      <c r="J317" s="208">
        <v>41970</v>
      </c>
      <c r="K317" s="166" t="s">
        <v>9932</v>
      </c>
      <c r="L317" s="277" t="s">
        <v>10046</v>
      </c>
      <c r="M317" s="55" t="s">
        <v>5068</v>
      </c>
      <c r="N317" s="48" t="s">
        <v>84</v>
      </c>
      <c r="O317" s="310">
        <v>41944</v>
      </c>
      <c r="P317" s="47">
        <v>41944</v>
      </c>
      <c r="Q317" s="273" t="s">
        <v>5480</v>
      </c>
      <c r="R317" s="706" t="s">
        <v>5492</v>
      </c>
      <c r="S317" s="919"/>
    </row>
    <row r="318" s="795" customFormat="1" ht="21" customHeight="1" spans="1:19">
      <c r="A318" s="48">
        <v>316</v>
      </c>
      <c r="B318" s="149"/>
      <c r="C318" s="907" t="s">
        <v>5108</v>
      </c>
      <c r="D318" s="43" t="s">
        <v>9600</v>
      </c>
      <c r="E318" s="818">
        <f>409800+11800</f>
        <v>421600</v>
      </c>
      <c r="F318" s="152" t="s">
        <v>10047</v>
      </c>
      <c r="G318" s="824">
        <v>41933</v>
      </c>
      <c r="H318" s="829">
        <v>41943</v>
      </c>
      <c r="I318" s="911" t="s">
        <v>10048</v>
      </c>
      <c r="J318" s="208">
        <v>41970</v>
      </c>
      <c r="K318" s="166" t="s">
        <v>9936</v>
      </c>
      <c r="L318" s="277" t="s">
        <v>10049</v>
      </c>
      <c r="M318" s="55" t="s">
        <v>916</v>
      </c>
      <c r="N318" s="48" t="s">
        <v>89</v>
      </c>
      <c r="O318" s="310">
        <v>41951</v>
      </c>
      <c r="P318" s="47">
        <v>41951</v>
      </c>
      <c r="Q318" s="273" t="s">
        <v>5402</v>
      </c>
      <c r="R318" s="460" t="s">
        <v>7422</v>
      </c>
      <c r="S318" s="919"/>
    </row>
    <row r="319" s="795" customFormat="1" ht="21" customHeight="1" spans="1:19">
      <c r="A319" s="48">
        <v>317</v>
      </c>
      <c r="B319" s="149"/>
      <c r="C319" s="907" t="s">
        <v>5108</v>
      </c>
      <c r="D319" s="55" t="s">
        <v>9600</v>
      </c>
      <c r="E319" s="826">
        <f>409800+2000+11800</f>
        <v>423600</v>
      </c>
      <c r="F319" s="151" t="s">
        <v>10050</v>
      </c>
      <c r="G319" s="825">
        <v>41937</v>
      </c>
      <c r="H319" s="857">
        <v>41944</v>
      </c>
      <c r="I319" s="263" t="s">
        <v>10051</v>
      </c>
      <c r="J319" s="208">
        <v>41970</v>
      </c>
      <c r="K319" s="166" t="s">
        <v>9936</v>
      </c>
      <c r="L319" s="277" t="s">
        <v>9295</v>
      </c>
      <c r="M319" s="55" t="s">
        <v>114</v>
      </c>
      <c r="N319" s="48" t="s">
        <v>89</v>
      </c>
      <c r="O319" s="310">
        <v>41951</v>
      </c>
      <c r="P319" s="47">
        <v>41951</v>
      </c>
      <c r="Q319" s="273" t="s">
        <v>5402</v>
      </c>
      <c r="R319" s="460" t="s">
        <v>7422</v>
      </c>
      <c r="S319" s="919"/>
    </row>
    <row r="320" s="795" customFormat="1" ht="21" customHeight="1" spans="1:19">
      <c r="A320" s="48">
        <v>318</v>
      </c>
      <c r="B320" s="149"/>
      <c r="C320" s="907" t="s">
        <v>5108</v>
      </c>
      <c r="D320" s="55" t="s">
        <v>9600</v>
      </c>
      <c r="E320" s="826">
        <v>409800</v>
      </c>
      <c r="F320" s="151" t="s">
        <v>10052</v>
      </c>
      <c r="G320" s="825">
        <v>41942</v>
      </c>
      <c r="H320" s="857">
        <v>41952</v>
      </c>
      <c r="I320" s="55"/>
      <c r="J320" s="208">
        <v>41970</v>
      </c>
      <c r="K320" s="166"/>
      <c r="L320" s="55" t="s">
        <v>8704</v>
      </c>
      <c r="M320" s="55" t="s">
        <v>5103</v>
      </c>
      <c r="N320" s="48" t="s">
        <v>84</v>
      </c>
      <c r="O320" s="310">
        <v>41940</v>
      </c>
      <c r="P320" s="44">
        <v>41942</v>
      </c>
      <c r="Q320" s="273" t="s">
        <v>1447</v>
      </c>
      <c r="R320" s="460" t="s">
        <v>7422</v>
      </c>
      <c r="S320" s="919"/>
    </row>
    <row r="321" s="13" customFormat="1" ht="17.25" customHeight="1" spans="1:19">
      <c r="A321" s="48">
        <v>319</v>
      </c>
      <c r="B321" s="149"/>
      <c r="C321" s="48"/>
      <c r="D321" s="55" t="s">
        <v>9576</v>
      </c>
      <c r="E321" s="35">
        <v>468700</v>
      </c>
      <c r="F321" s="151" t="s">
        <v>10053</v>
      </c>
      <c r="G321" s="825">
        <v>41946</v>
      </c>
      <c r="H321" s="857">
        <v>41953</v>
      </c>
      <c r="I321" s="263"/>
      <c r="J321" s="208">
        <v>41970</v>
      </c>
      <c r="K321" s="166"/>
      <c r="L321" s="55" t="s">
        <v>10054</v>
      </c>
      <c r="M321" s="55" t="s">
        <v>912</v>
      </c>
      <c r="N321" s="48" t="s">
        <v>84</v>
      </c>
      <c r="O321" s="174">
        <v>41913</v>
      </c>
      <c r="P321" s="47">
        <v>41947</v>
      </c>
      <c r="Q321" s="273" t="s">
        <v>5398</v>
      </c>
      <c r="R321" s="263" t="s">
        <v>7422</v>
      </c>
      <c r="S321" s="919"/>
    </row>
    <row r="322" s="13" customFormat="1" ht="17.25" customHeight="1" spans="1:19">
      <c r="A322" s="48">
        <v>320</v>
      </c>
      <c r="B322" s="149" t="s">
        <v>9819</v>
      </c>
      <c r="C322" s="390" t="s">
        <v>9243</v>
      </c>
      <c r="D322" s="55" t="s">
        <v>9852</v>
      </c>
      <c r="E322" s="35">
        <v>551600</v>
      </c>
      <c r="F322" s="151" t="s">
        <v>10055</v>
      </c>
      <c r="G322" s="825">
        <v>41861</v>
      </c>
      <c r="H322" s="857">
        <v>41879</v>
      </c>
      <c r="I322" s="48" t="s">
        <v>5307</v>
      </c>
      <c r="J322" s="208">
        <v>41970</v>
      </c>
      <c r="K322" s="166"/>
      <c r="L322" s="280" t="s">
        <v>10056</v>
      </c>
      <c r="M322" s="166" t="s">
        <v>8032</v>
      </c>
      <c r="N322" s="166" t="s">
        <v>641</v>
      </c>
      <c r="O322" s="160">
        <v>41950</v>
      </c>
      <c r="P322" s="167">
        <v>41951</v>
      </c>
      <c r="Q322" s="166" t="s">
        <v>106</v>
      </c>
      <c r="R322" s="307" t="s">
        <v>2217</v>
      </c>
      <c r="S322" s="919"/>
    </row>
    <row r="323" s="795" customFormat="1" ht="21" customHeight="1" spans="1:19">
      <c r="A323" s="48">
        <v>321</v>
      </c>
      <c r="B323" s="149" t="s">
        <v>9799</v>
      </c>
      <c r="C323" s="907" t="s">
        <v>5108</v>
      </c>
      <c r="D323" s="55" t="s">
        <v>9785</v>
      </c>
      <c r="E323" s="826">
        <f>409800+2000+11800</f>
        <v>423600</v>
      </c>
      <c r="F323" s="151" t="s">
        <v>10057</v>
      </c>
      <c r="G323" s="825">
        <v>41937</v>
      </c>
      <c r="H323" s="857">
        <v>41948</v>
      </c>
      <c r="I323" s="194" t="s">
        <v>10036</v>
      </c>
      <c r="J323" s="208">
        <v>41970</v>
      </c>
      <c r="K323" s="166"/>
      <c r="L323" s="277" t="s">
        <v>10058</v>
      </c>
      <c r="M323" s="48" t="s">
        <v>5016</v>
      </c>
      <c r="N323" s="48" t="s">
        <v>89</v>
      </c>
      <c r="O323" s="44">
        <v>41914</v>
      </c>
      <c r="P323" s="47">
        <v>41938</v>
      </c>
      <c r="Q323" s="48" t="s">
        <v>106</v>
      </c>
      <c r="R323" s="194" t="s">
        <v>5506</v>
      </c>
      <c r="S323" s="928"/>
    </row>
    <row r="324" s="795" customFormat="1" ht="21" customHeight="1" spans="1:19">
      <c r="A324" s="48">
        <v>322</v>
      </c>
      <c r="B324" s="149"/>
      <c r="C324" s="907" t="s">
        <v>5108</v>
      </c>
      <c r="D324" s="43" t="s">
        <v>9649</v>
      </c>
      <c r="E324" s="818">
        <v>409800</v>
      </c>
      <c r="F324" s="152" t="s">
        <v>10059</v>
      </c>
      <c r="G324" s="824">
        <v>41933</v>
      </c>
      <c r="H324" s="829">
        <v>41943</v>
      </c>
      <c r="I324" s="911"/>
      <c r="J324" s="208">
        <v>41970</v>
      </c>
      <c r="K324" s="166"/>
      <c r="L324" s="242" t="s">
        <v>10060</v>
      </c>
      <c r="M324" s="55" t="s">
        <v>912</v>
      </c>
      <c r="N324" s="48" t="s">
        <v>84</v>
      </c>
      <c r="O324" s="323">
        <v>41943</v>
      </c>
      <c r="P324" s="323">
        <v>41943</v>
      </c>
      <c r="Q324" s="274" t="s">
        <v>5402</v>
      </c>
      <c r="R324" s="194" t="s">
        <v>5506</v>
      </c>
      <c r="S324" s="919"/>
    </row>
    <row r="325" s="13" customFormat="1" ht="17.25" customHeight="1" spans="1:19">
      <c r="A325" s="48">
        <v>323</v>
      </c>
      <c r="B325" s="149"/>
      <c r="C325" s="361" t="s">
        <v>576</v>
      </c>
      <c r="D325" s="55" t="s">
        <v>9649</v>
      </c>
      <c r="E325" s="35">
        <v>506600</v>
      </c>
      <c r="F325" s="151" t="s">
        <v>10061</v>
      </c>
      <c r="G325" s="825">
        <v>41865</v>
      </c>
      <c r="H325" s="857">
        <v>41879</v>
      </c>
      <c r="I325" s="194" t="s">
        <v>10062</v>
      </c>
      <c r="J325" s="208">
        <v>41970</v>
      </c>
      <c r="K325" s="166"/>
      <c r="L325" s="48" t="s">
        <v>10063</v>
      </c>
      <c r="M325" s="55" t="s">
        <v>5156</v>
      </c>
      <c r="N325" s="48" t="s">
        <v>59</v>
      </c>
      <c r="O325" s="44">
        <v>41959</v>
      </c>
      <c r="P325" s="44">
        <v>41959</v>
      </c>
      <c r="Q325" s="48" t="s">
        <v>106</v>
      </c>
      <c r="R325" s="194" t="s">
        <v>5506</v>
      </c>
      <c r="S325" s="919"/>
    </row>
    <row r="326" s="13" customFormat="1" ht="17.25" customHeight="1" spans="1:19">
      <c r="A326" s="48">
        <v>324</v>
      </c>
      <c r="B326" s="149"/>
      <c r="C326" s="361" t="s">
        <v>576</v>
      </c>
      <c r="D326" s="55" t="s">
        <v>9785</v>
      </c>
      <c r="E326" s="826">
        <v>506600</v>
      </c>
      <c r="F326" s="151" t="s">
        <v>10064</v>
      </c>
      <c r="G326" s="825">
        <v>41937</v>
      </c>
      <c r="H326" s="857">
        <v>41944</v>
      </c>
      <c r="I326" s="263"/>
      <c r="J326" s="208">
        <v>41970</v>
      </c>
      <c r="K326" s="166"/>
      <c r="L326" s="277" t="s">
        <v>10065</v>
      </c>
      <c r="M326" s="55" t="s">
        <v>5156</v>
      </c>
      <c r="N326" s="48" t="s">
        <v>59</v>
      </c>
      <c r="O326" s="44">
        <v>41959</v>
      </c>
      <c r="P326" s="47">
        <v>41959</v>
      </c>
      <c r="Q326" s="48" t="s">
        <v>106</v>
      </c>
      <c r="R326" s="194" t="s">
        <v>5506</v>
      </c>
      <c r="S326" s="919"/>
    </row>
    <row r="327" s="797" customFormat="1" ht="17.25" customHeight="1" spans="1:19">
      <c r="A327" s="48">
        <v>325</v>
      </c>
      <c r="B327" s="854" t="s">
        <v>9824</v>
      </c>
      <c r="C327" s="825" t="s">
        <v>9555</v>
      </c>
      <c r="D327" s="43" t="s">
        <v>9919</v>
      </c>
      <c r="E327" s="818">
        <f>440500+2000</f>
        <v>442500</v>
      </c>
      <c r="F327" s="152" t="s">
        <v>10066</v>
      </c>
      <c r="G327" s="824">
        <v>41930</v>
      </c>
      <c r="H327" s="829">
        <v>41939</v>
      </c>
      <c r="I327" s="911" t="s">
        <v>5232</v>
      </c>
      <c r="J327" s="208">
        <v>41970</v>
      </c>
      <c r="K327" s="166"/>
      <c r="L327" s="277" t="s">
        <v>10067</v>
      </c>
      <c r="M327" s="48" t="s">
        <v>5054</v>
      </c>
      <c r="N327" s="48" t="s">
        <v>59</v>
      </c>
      <c r="O327" s="44">
        <v>41914</v>
      </c>
      <c r="P327" s="44">
        <v>41931</v>
      </c>
      <c r="Q327" s="48" t="s">
        <v>5398</v>
      </c>
      <c r="R327" s="263" t="s">
        <v>2232</v>
      </c>
      <c r="S327" s="919"/>
    </row>
    <row r="328" s="13" customFormat="1" ht="17.25" customHeight="1" spans="1:19">
      <c r="A328" s="48">
        <v>326</v>
      </c>
      <c r="B328" s="149"/>
      <c r="C328" s="361" t="s">
        <v>576</v>
      </c>
      <c r="D328" s="55" t="s">
        <v>9649</v>
      </c>
      <c r="E328" s="35">
        <v>506600</v>
      </c>
      <c r="F328" s="151" t="s">
        <v>10068</v>
      </c>
      <c r="G328" s="825">
        <v>41873</v>
      </c>
      <c r="H328" s="857">
        <v>41881</v>
      </c>
      <c r="I328" s="48" t="s">
        <v>5307</v>
      </c>
      <c r="J328" s="208">
        <v>41970</v>
      </c>
      <c r="K328" s="166"/>
      <c r="L328" s="48" t="s">
        <v>10069</v>
      </c>
      <c r="M328" s="55" t="s">
        <v>5278</v>
      </c>
      <c r="N328" s="48" t="s">
        <v>59</v>
      </c>
      <c r="O328" s="44">
        <v>41958</v>
      </c>
      <c r="P328" s="44">
        <v>41958</v>
      </c>
      <c r="Q328" s="48" t="s">
        <v>106</v>
      </c>
      <c r="R328" s="194" t="s">
        <v>10070</v>
      </c>
      <c r="S328" s="919"/>
    </row>
    <row r="329" s="13" customFormat="1" ht="17.25" customHeight="1" spans="1:19">
      <c r="A329" s="48">
        <v>327</v>
      </c>
      <c r="B329" s="149"/>
      <c r="C329" s="390" t="s">
        <v>9312</v>
      </c>
      <c r="D329" s="43" t="s">
        <v>9802</v>
      </c>
      <c r="E329" s="322">
        <v>468700</v>
      </c>
      <c r="F329" s="152" t="s">
        <v>10071</v>
      </c>
      <c r="G329" s="824">
        <v>41933</v>
      </c>
      <c r="H329" s="829">
        <v>41943</v>
      </c>
      <c r="I329" s="911"/>
      <c r="J329" s="208">
        <v>41970</v>
      </c>
      <c r="K329" s="166"/>
      <c r="L329" s="55" t="s">
        <v>10072</v>
      </c>
      <c r="M329" s="55" t="s">
        <v>5035</v>
      </c>
      <c r="N329" s="52" t="s">
        <v>89</v>
      </c>
      <c r="O329" s="174">
        <v>41889</v>
      </c>
      <c r="P329" s="47">
        <v>41934</v>
      </c>
      <c r="Q329" s="273" t="s">
        <v>106</v>
      </c>
      <c r="R329" s="263" t="s">
        <v>10070</v>
      </c>
      <c r="S329" s="919"/>
    </row>
    <row r="330" s="795" customFormat="1" ht="21" customHeight="1" spans="1:19">
      <c r="A330" s="48">
        <v>328</v>
      </c>
      <c r="B330" s="149" t="s">
        <v>9865</v>
      </c>
      <c r="C330" s="825" t="s">
        <v>9572</v>
      </c>
      <c r="D330" s="43" t="s">
        <v>9573</v>
      </c>
      <c r="E330" s="818">
        <v>420800</v>
      </c>
      <c r="F330" s="152" t="s">
        <v>10073</v>
      </c>
      <c r="G330" s="824">
        <v>41955</v>
      </c>
      <c r="H330" s="829">
        <v>41962</v>
      </c>
      <c r="I330" s="194"/>
      <c r="J330" s="208">
        <v>41970</v>
      </c>
      <c r="K330" s="166"/>
      <c r="L330" s="277" t="s">
        <v>10074</v>
      </c>
      <c r="M330" s="55" t="s">
        <v>912</v>
      </c>
      <c r="N330" s="48" t="s">
        <v>84</v>
      </c>
      <c r="O330" s="310">
        <v>41950</v>
      </c>
      <c r="P330" s="47">
        <v>41956</v>
      </c>
      <c r="Q330" s="273" t="s">
        <v>106</v>
      </c>
      <c r="R330" s="194" t="s">
        <v>5516</v>
      </c>
      <c r="S330" s="919"/>
    </row>
    <row r="331" s="13" customFormat="1" ht="20.25" customHeight="1" spans="1:19">
      <c r="A331" s="48">
        <v>329</v>
      </c>
      <c r="B331" s="149" t="s">
        <v>9989</v>
      </c>
      <c r="C331" s="361" t="s">
        <v>5534</v>
      </c>
      <c r="D331" s="55" t="s">
        <v>9852</v>
      </c>
      <c r="E331" s="818">
        <f>446600+2000</f>
        <v>448600</v>
      </c>
      <c r="F331" s="152" t="s">
        <v>10075</v>
      </c>
      <c r="G331" s="824">
        <v>41821</v>
      </c>
      <c r="H331" s="829">
        <v>41844</v>
      </c>
      <c r="I331" s="916" t="s">
        <v>5216</v>
      </c>
      <c r="J331" s="208">
        <v>41970</v>
      </c>
      <c r="K331" s="166"/>
      <c r="L331" s="207" t="s">
        <v>10076</v>
      </c>
      <c r="M331" s="207" t="s">
        <v>5016</v>
      </c>
      <c r="N331" s="207" t="s">
        <v>89</v>
      </c>
      <c r="O331" s="249">
        <v>41944</v>
      </c>
      <c r="P331" s="620">
        <v>41944</v>
      </c>
      <c r="Q331" s="207" t="s">
        <v>5402</v>
      </c>
      <c r="R331" s="194" t="s">
        <v>5516</v>
      </c>
      <c r="S331" s="919" t="s">
        <v>9924</v>
      </c>
    </row>
    <row r="332" s="13" customFormat="1" ht="17.25" customHeight="1" spans="1:19">
      <c r="A332" s="48">
        <v>330</v>
      </c>
      <c r="B332" s="149" t="s">
        <v>9834</v>
      </c>
      <c r="C332" s="390" t="s">
        <v>9312</v>
      </c>
      <c r="D332" s="55" t="s">
        <v>9802</v>
      </c>
      <c r="E332" s="35">
        <v>468700</v>
      </c>
      <c r="F332" s="151" t="s">
        <v>10077</v>
      </c>
      <c r="G332" s="825">
        <v>41957</v>
      </c>
      <c r="H332" s="857">
        <v>41964</v>
      </c>
      <c r="I332" s="263"/>
      <c r="J332" s="208">
        <v>41970</v>
      </c>
      <c r="K332" s="166"/>
      <c r="L332" s="52" t="s">
        <v>10078</v>
      </c>
      <c r="M332" s="55" t="s">
        <v>5156</v>
      </c>
      <c r="N332" s="52" t="s">
        <v>59</v>
      </c>
      <c r="O332" s="174">
        <v>41967</v>
      </c>
      <c r="P332" s="47">
        <v>41967</v>
      </c>
      <c r="Q332" s="273" t="s">
        <v>106</v>
      </c>
      <c r="R332" s="263" t="s">
        <v>1365</v>
      </c>
      <c r="S332" s="919"/>
    </row>
    <row r="333" s="797" customFormat="1" ht="17.25" customHeight="1" spans="1:19">
      <c r="A333" s="48">
        <v>331</v>
      </c>
      <c r="B333" s="854" t="s">
        <v>9814</v>
      </c>
      <c r="C333" s="881" t="s">
        <v>9273</v>
      </c>
      <c r="D333" s="43" t="s">
        <v>9785</v>
      </c>
      <c r="E333" s="818">
        <v>429500</v>
      </c>
      <c r="F333" s="152" t="s">
        <v>10079</v>
      </c>
      <c r="G333" s="824">
        <v>41925</v>
      </c>
      <c r="H333" s="829">
        <v>41939</v>
      </c>
      <c r="I333" s="911"/>
      <c r="J333" s="208">
        <v>41970</v>
      </c>
      <c r="K333" s="166"/>
      <c r="L333" s="52" t="s">
        <v>10080</v>
      </c>
      <c r="M333" s="48" t="s">
        <v>916</v>
      </c>
      <c r="N333" s="48" t="s">
        <v>89</v>
      </c>
      <c r="O333" s="249">
        <v>41949</v>
      </c>
      <c r="P333" s="47">
        <v>41951</v>
      </c>
      <c r="Q333" s="207" t="s">
        <v>5398</v>
      </c>
      <c r="R333" s="194" t="s">
        <v>5516</v>
      </c>
      <c r="S333" s="919"/>
    </row>
    <row r="334" s="13" customFormat="1" ht="17.25" customHeight="1" spans="1:20">
      <c r="A334" s="48">
        <v>332</v>
      </c>
      <c r="B334" s="149" t="s">
        <v>9851</v>
      </c>
      <c r="C334" s="361" t="s">
        <v>576</v>
      </c>
      <c r="D334" s="43" t="s">
        <v>9649</v>
      </c>
      <c r="E334" s="322">
        <v>506600</v>
      </c>
      <c r="F334" s="152" t="s">
        <v>10081</v>
      </c>
      <c r="G334" s="824">
        <v>41925</v>
      </c>
      <c r="H334" s="829">
        <v>41939</v>
      </c>
      <c r="I334" s="48" t="s">
        <v>5307</v>
      </c>
      <c r="J334" s="208">
        <v>41970</v>
      </c>
      <c r="K334" s="166"/>
      <c r="L334" s="52" t="s">
        <v>10082</v>
      </c>
      <c r="M334" s="55" t="s">
        <v>5278</v>
      </c>
      <c r="N334" s="48" t="s">
        <v>59</v>
      </c>
      <c r="O334" s="44">
        <v>41965</v>
      </c>
      <c r="P334" s="44">
        <v>41968</v>
      </c>
      <c r="Q334" s="48" t="s">
        <v>106</v>
      </c>
      <c r="R334" s="194" t="s">
        <v>10083</v>
      </c>
      <c r="T334" s="919"/>
    </row>
    <row r="335" s="797" customFormat="1" ht="17.25" customHeight="1" spans="1:20">
      <c r="A335" s="48">
        <v>333</v>
      </c>
      <c r="B335" s="854" t="s">
        <v>9814</v>
      </c>
      <c r="C335" s="881" t="s">
        <v>9273</v>
      </c>
      <c r="D335" s="43" t="s">
        <v>9649</v>
      </c>
      <c r="E335" s="818">
        <v>429500</v>
      </c>
      <c r="F335" s="152" t="s">
        <v>10084</v>
      </c>
      <c r="G335" s="824">
        <v>41933</v>
      </c>
      <c r="H335" s="829">
        <v>41943</v>
      </c>
      <c r="I335" s="911"/>
      <c r="J335" s="208">
        <v>41970</v>
      </c>
      <c r="K335" s="166"/>
      <c r="L335" s="52" t="s">
        <v>10085</v>
      </c>
      <c r="M335" s="48" t="s">
        <v>5170</v>
      </c>
      <c r="N335" s="207" t="s">
        <v>89</v>
      </c>
      <c r="O335" s="249">
        <v>41945</v>
      </c>
      <c r="P335" s="47">
        <v>41962</v>
      </c>
      <c r="Q335" s="207" t="s">
        <v>1447</v>
      </c>
      <c r="R335" s="263" t="s">
        <v>10083</v>
      </c>
      <c r="T335" s="919"/>
    </row>
    <row r="336" s="13" customFormat="1" ht="17.25" customHeight="1" spans="1:20">
      <c r="A336" s="48">
        <v>334</v>
      </c>
      <c r="B336" s="149" t="s">
        <v>9834</v>
      </c>
      <c r="C336" s="390" t="s">
        <v>9312</v>
      </c>
      <c r="D336" s="55" t="s">
        <v>9785</v>
      </c>
      <c r="E336" s="826">
        <v>468700</v>
      </c>
      <c r="F336" s="151" t="s">
        <v>10086</v>
      </c>
      <c r="G336" s="825">
        <v>41946</v>
      </c>
      <c r="H336" s="857">
        <v>41953</v>
      </c>
      <c r="I336" s="263"/>
      <c r="J336" s="208">
        <v>42002</v>
      </c>
      <c r="K336" s="194" t="s">
        <v>5307</v>
      </c>
      <c r="L336" s="52" t="s">
        <v>10087</v>
      </c>
      <c r="M336" s="43" t="s">
        <v>916</v>
      </c>
      <c r="N336" s="52" t="s">
        <v>89</v>
      </c>
      <c r="O336" s="323">
        <v>41958</v>
      </c>
      <c r="P336" s="47">
        <v>41958</v>
      </c>
      <c r="Q336" s="274" t="s">
        <v>1447</v>
      </c>
      <c r="R336" s="263" t="s">
        <v>5528</v>
      </c>
      <c r="T336" s="928"/>
    </row>
    <row r="337" s="797" customFormat="1" ht="17.25" customHeight="1" spans="1:20">
      <c r="A337" s="48">
        <v>335</v>
      </c>
      <c r="B337" s="854" t="s">
        <v>9824</v>
      </c>
      <c r="C337" s="825" t="s">
        <v>9555</v>
      </c>
      <c r="D337" s="55" t="s">
        <v>9573</v>
      </c>
      <c r="E337" s="826">
        <f>440500+2000</f>
        <v>442500</v>
      </c>
      <c r="F337" s="151" t="s">
        <v>10088</v>
      </c>
      <c r="G337" s="825">
        <v>41905</v>
      </c>
      <c r="H337" s="857">
        <v>41910</v>
      </c>
      <c r="I337" s="911" t="s">
        <v>5232</v>
      </c>
      <c r="J337" s="208">
        <v>42002</v>
      </c>
      <c r="K337" s="166"/>
      <c r="L337" s="277" t="s">
        <v>10089</v>
      </c>
      <c r="M337" s="52" t="s">
        <v>5054</v>
      </c>
      <c r="N337" s="48" t="s">
        <v>59</v>
      </c>
      <c r="O337" s="44">
        <v>41915</v>
      </c>
      <c r="P337" s="47">
        <v>41915</v>
      </c>
      <c r="Q337" s="48" t="s">
        <v>5398</v>
      </c>
      <c r="R337" s="263" t="s">
        <v>5528</v>
      </c>
      <c r="T337" s="919" t="s">
        <v>8573</v>
      </c>
    </row>
    <row r="338" s="795" customFormat="1" ht="21" customHeight="1" spans="1:19">
      <c r="A338" s="48">
        <v>336</v>
      </c>
      <c r="B338" s="43"/>
      <c r="C338" s="907" t="s">
        <v>5108</v>
      </c>
      <c r="D338" s="55" t="s">
        <v>10090</v>
      </c>
      <c r="E338" s="826">
        <f>409800+2000</f>
        <v>411800</v>
      </c>
      <c r="F338" s="151" t="s">
        <v>10091</v>
      </c>
      <c r="G338" s="825">
        <v>41937</v>
      </c>
      <c r="H338" s="857">
        <v>41948</v>
      </c>
      <c r="I338" s="194" t="s">
        <v>5483</v>
      </c>
      <c r="J338" s="208">
        <v>42002</v>
      </c>
      <c r="K338" s="166"/>
      <c r="L338" s="277" t="s">
        <v>10092</v>
      </c>
      <c r="M338" s="43" t="s">
        <v>114</v>
      </c>
      <c r="N338" s="48" t="s">
        <v>59</v>
      </c>
      <c r="O338" s="323">
        <v>41941</v>
      </c>
      <c r="P338" s="44">
        <v>41941</v>
      </c>
      <c r="Q338" s="274" t="s">
        <v>5402</v>
      </c>
      <c r="R338" s="263" t="s">
        <v>680</v>
      </c>
      <c r="S338" s="919" t="s">
        <v>10093</v>
      </c>
    </row>
    <row r="339" s="795" customFormat="1" ht="21" customHeight="1" spans="1:19">
      <c r="A339" s="48">
        <v>337</v>
      </c>
      <c r="B339" s="43"/>
      <c r="C339" s="907" t="s">
        <v>5108</v>
      </c>
      <c r="D339" s="55" t="s">
        <v>9600</v>
      </c>
      <c r="E339" s="826">
        <f>409800+2000</f>
        <v>411800</v>
      </c>
      <c r="F339" s="151" t="s">
        <v>10094</v>
      </c>
      <c r="G339" s="825">
        <v>41957</v>
      </c>
      <c r="H339" s="857">
        <v>41964</v>
      </c>
      <c r="I339" s="931" t="s">
        <v>5232</v>
      </c>
      <c r="J339" s="208">
        <v>42002</v>
      </c>
      <c r="K339" s="166"/>
      <c r="L339" s="52" t="s">
        <v>10095</v>
      </c>
      <c r="M339" s="43" t="s">
        <v>5044</v>
      </c>
      <c r="N339" s="48" t="s">
        <v>59</v>
      </c>
      <c r="O339" s="44">
        <v>41966</v>
      </c>
      <c r="P339" s="44">
        <v>41971</v>
      </c>
      <c r="Q339" s="274" t="s">
        <v>106</v>
      </c>
      <c r="R339" s="194" t="s">
        <v>680</v>
      </c>
      <c r="S339" s="919"/>
    </row>
    <row r="340" s="795" customFormat="1" ht="21" customHeight="1" spans="1:19">
      <c r="A340" s="48">
        <v>338</v>
      </c>
      <c r="B340" s="43"/>
      <c r="C340" s="907" t="s">
        <v>5108</v>
      </c>
      <c r="D340" s="55" t="s">
        <v>9600</v>
      </c>
      <c r="E340" s="826">
        <v>409800</v>
      </c>
      <c r="F340" s="151" t="s">
        <v>10096</v>
      </c>
      <c r="G340" s="825">
        <v>41963</v>
      </c>
      <c r="H340" s="857">
        <v>41969</v>
      </c>
      <c r="I340" s="43"/>
      <c r="J340" s="208">
        <v>42002</v>
      </c>
      <c r="K340" s="166"/>
      <c r="L340" s="52" t="s">
        <v>10097</v>
      </c>
      <c r="M340" s="43" t="s">
        <v>5009</v>
      </c>
      <c r="N340" s="48" t="s">
        <v>89</v>
      </c>
      <c r="O340" s="44">
        <v>41964</v>
      </c>
      <c r="P340" s="44">
        <v>41964</v>
      </c>
      <c r="Q340" s="274" t="s">
        <v>106</v>
      </c>
      <c r="R340" s="194" t="s">
        <v>680</v>
      </c>
      <c r="S340" s="919"/>
    </row>
    <row r="341" s="795" customFormat="1" ht="21" customHeight="1" spans="1:19">
      <c r="A341" s="48">
        <v>339</v>
      </c>
      <c r="B341" s="43"/>
      <c r="C341" s="907" t="s">
        <v>5108</v>
      </c>
      <c r="D341" s="55" t="s">
        <v>9600</v>
      </c>
      <c r="E341" s="826">
        <v>409800</v>
      </c>
      <c r="F341" s="151" t="s">
        <v>10098</v>
      </c>
      <c r="G341" s="825">
        <v>41963</v>
      </c>
      <c r="H341" s="857">
        <v>41969</v>
      </c>
      <c r="I341" s="43"/>
      <c r="J341" s="208">
        <v>42002</v>
      </c>
      <c r="K341" s="166"/>
      <c r="L341" s="52" t="s">
        <v>10099</v>
      </c>
      <c r="M341" s="353" t="s">
        <v>5082</v>
      </c>
      <c r="N341" s="48" t="s">
        <v>89</v>
      </c>
      <c r="O341" s="44">
        <v>41959</v>
      </c>
      <c r="P341" s="44">
        <v>41965</v>
      </c>
      <c r="Q341" s="274" t="s">
        <v>1447</v>
      </c>
      <c r="R341" s="194" t="s">
        <v>680</v>
      </c>
      <c r="S341" s="919" t="s">
        <v>5553</v>
      </c>
    </row>
    <row r="342" s="13" customFormat="1" ht="17.25" customHeight="1" spans="1:20">
      <c r="A342" s="48">
        <v>340</v>
      </c>
      <c r="B342" s="43"/>
      <c r="C342" s="390" t="s">
        <v>9312</v>
      </c>
      <c r="D342" s="55" t="s">
        <v>9649</v>
      </c>
      <c r="E342" s="826">
        <f>468700+2000</f>
        <v>470700</v>
      </c>
      <c r="F342" s="151" t="s">
        <v>10100</v>
      </c>
      <c r="G342" s="825">
        <v>41937</v>
      </c>
      <c r="H342" s="857">
        <v>41944</v>
      </c>
      <c r="I342" s="263" t="s">
        <v>5483</v>
      </c>
      <c r="J342" s="208">
        <v>42002</v>
      </c>
      <c r="K342" s="166"/>
      <c r="L342" s="932" t="s">
        <v>10101</v>
      </c>
      <c r="M342" s="933" t="s">
        <v>5278</v>
      </c>
      <c r="N342" s="52" t="s">
        <v>59</v>
      </c>
      <c r="O342" s="323">
        <v>41952</v>
      </c>
      <c r="P342" s="47">
        <v>41968</v>
      </c>
      <c r="Q342" s="274" t="s">
        <v>1447</v>
      </c>
      <c r="R342" s="263" t="s">
        <v>680</v>
      </c>
      <c r="T342" s="928" t="s">
        <v>5562</v>
      </c>
    </row>
    <row r="343" s="797" customFormat="1" ht="17.25" customHeight="1" spans="1:20">
      <c r="A343" s="48">
        <v>341</v>
      </c>
      <c r="B343" s="43"/>
      <c r="C343" s="825" t="s">
        <v>9555</v>
      </c>
      <c r="D343" s="43" t="s">
        <v>9919</v>
      </c>
      <c r="E343" s="818">
        <f>440500+2000</f>
        <v>442500</v>
      </c>
      <c r="F343" s="152" t="s">
        <v>10102</v>
      </c>
      <c r="G343" s="824">
        <v>41944</v>
      </c>
      <c r="H343" s="829">
        <v>41951</v>
      </c>
      <c r="I343" s="263" t="s">
        <v>5483</v>
      </c>
      <c r="J343" s="208">
        <v>42002</v>
      </c>
      <c r="K343" s="194" t="s">
        <v>5307</v>
      </c>
      <c r="L343" s="52" t="s">
        <v>10103</v>
      </c>
      <c r="M343" s="48" t="s">
        <v>5054</v>
      </c>
      <c r="N343" s="48" t="s">
        <v>59</v>
      </c>
      <c r="O343" s="44">
        <v>41959</v>
      </c>
      <c r="P343" s="44">
        <v>41960</v>
      </c>
      <c r="Q343" s="48" t="s">
        <v>5398</v>
      </c>
      <c r="R343" s="263" t="s">
        <v>680</v>
      </c>
      <c r="T343" s="919" t="s">
        <v>10104</v>
      </c>
    </row>
    <row r="344" s="795" customFormat="1" ht="21" customHeight="1" spans="1:20">
      <c r="A344" s="48">
        <v>342</v>
      </c>
      <c r="B344" s="43"/>
      <c r="C344" s="907" t="s">
        <v>5108</v>
      </c>
      <c r="D344" s="43" t="s">
        <v>10105</v>
      </c>
      <c r="E344" s="818">
        <f>409800+2000+11800</f>
        <v>423600</v>
      </c>
      <c r="F344" s="152" t="s">
        <v>10106</v>
      </c>
      <c r="G344" s="824">
        <v>41901</v>
      </c>
      <c r="H344" s="829">
        <v>41908</v>
      </c>
      <c r="I344" s="911" t="s">
        <v>10107</v>
      </c>
      <c r="J344" s="208">
        <v>42002</v>
      </c>
      <c r="K344" s="194" t="s">
        <v>5307</v>
      </c>
      <c r="L344" s="52" t="s">
        <v>10108</v>
      </c>
      <c r="M344" s="242" t="s">
        <v>683</v>
      </c>
      <c r="N344" s="48" t="s">
        <v>59</v>
      </c>
      <c r="O344" s="44">
        <v>41965</v>
      </c>
      <c r="P344" s="44">
        <v>41965</v>
      </c>
      <c r="Q344" s="48" t="s">
        <v>5398</v>
      </c>
      <c r="R344" s="194" t="s">
        <v>10109</v>
      </c>
      <c r="T344" s="919" t="s">
        <v>5546</v>
      </c>
    </row>
    <row r="345" s="795" customFormat="1" ht="21" customHeight="1" spans="1:20">
      <c r="A345" s="48">
        <v>343</v>
      </c>
      <c r="B345" s="43"/>
      <c r="C345" s="907" t="s">
        <v>5108</v>
      </c>
      <c r="D345" s="55" t="s">
        <v>9576</v>
      </c>
      <c r="E345" s="826">
        <v>409800</v>
      </c>
      <c r="F345" s="151" t="s">
        <v>10110</v>
      </c>
      <c r="G345" s="825">
        <v>41957</v>
      </c>
      <c r="H345" s="857">
        <v>41964</v>
      </c>
      <c r="I345" s="263"/>
      <c r="J345" s="208">
        <v>42002</v>
      </c>
      <c r="K345" s="166"/>
      <c r="L345" s="43" t="s">
        <v>10111</v>
      </c>
      <c r="M345" s="43" t="s">
        <v>5479</v>
      </c>
      <c r="N345" s="48" t="s">
        <v>89</v>
      </c>
      <c r="O345" s="44">
        <v>41955</v>
      </c>
      <c r="P345" s="44">
        <v>41957</v>
      </c>
      <c r="Q345" s="274" t="s">
        <v>5402</v>
      </c>
      <c r="R345" s="194" t="s">
        <v>5528</v>
      </c>
      <c r="T345" s="919" t="s">
        <v>10112</v>
      </c>
    </row>
    <row r="346" s="13" customFormat="1" ht="17.25" customHeight="1" spans="1:20">
      <c r="A346" s="48">
        <v>344</v>
      </c>
      <c r="B346" s="149" t="s">
        <v>10113</v>
      </c>
      <c r="C346" s="390" t="s">
        <v>9243</v>
      </c>
      <c r="D346" s="55" t="s">
        <v>9852</v>
      </c>
      <c r="E346" s="35">
        <v>551600</v>
      </c>
      <c r="F346" s="151" t="s">
        <v>10114</v>
      </c>
      <c r="G346" s="825">
        <v>41894</v>
      </c>
      <c r="H346" s="857">
        <v>41912</v>
      </c>
      <c r="I346" s="48" t="s">
        <v>5307</v>
      </c>
      <c r="J346" s="208">
        <v>42002</v>
      </c>
      <c r="K346" s="166" t="s">
        <v>8566</v>
      </c>
      <c r="L346" s="242" t="s">
        <v>10115</v>
      </c>
      <c r="M346" s="55" t="s">
        <v>730</v>
      </c>
      <c r="N346" s="48" t="s">
        <v>59</v>
      </c>
      <c r="O346" s="310">
        <v>41975</v>
      </c>
      <c r="P346" s="44">
        <v>41975</v>
      </c>
      <c r="Q346" s="48" t="s">
        <v>106</v>
      </c>
      <c r="R346" s="196" t="s">
        <v>10116</v>
      </c>
      <c r="T346" s="919"/>
    </row>
    <row r="347" s="795" customFormat="1" ht="21" customHeight="1" spans="1:19">
      <c r="A347" s="48">
        <v>345</v>
      </c>
      <c r="B347" s="43"/>
      <c r="C347" s="907" t="s">
        <v>5108</v>
      </c>
      <c r="D347" s="55" t="s">
        <v>9576</v>
      </c>
      <c r="E347" s="826">
        <v>409800</v>
      </c>
      <c r="F347" s="151" t="s">
        <v>10117</v>
      </c>
      <c r="G347" s="825">
        <v>41963</v>
      </c>
      <c r="H347" s="857">
        <v>41969</v>
      </c>
      <c r="I347" s="263"/>
      <c r="J347" s="208">
        <v>42002</v>
      </c>
      <c r="K347" s="166"/>
      <c r="L347" s="284" t="s">
        <v>10118</v>
      </c>
      <c r="M347" s="166" t="s">
        <v>5953</v>
      </c>
      <c r="N347" s="166" t="s">
        <v>744</v>
      </c>
      <c r="O347" s="167">
        <v>41969</v>
      </c>
      <c r="P347" s="167">
        <v>41969</v>
      </c>
      <c r="Q347" s="166" t="s">
        <v>106</v>
      </c>
      <c r="R347" s="194" t="s">
        <v>10119</v>
      </c>
      <c r="S347" s="919"/>
    </row>
    <row r="348" s="13" customFormat="1" ht="17.25" customHeight="1" spans="1:19">
      <c r="A348" s="48">
        <v>346</v>
      </c>
      <c r="B348" s="43"/>
      <c r="C348" s="390" t="s">
        <v>9312</v>
      </c>
      <c r="D348" s="43" t="s">
        <v>9576</v>
      </c>
      <c r="E348" s="322">
        <v>468700</v>
      </c>
      <c r="F348" s="152" t="s">
        <v>10120</v>
      </c>
      <c r="G348" s="824">
        <v>41955</v>
      </c>
      <c r="H348" s="829">
        <v>41962</v>
      </c>
      <c r="I348" s="263"/>
      <c r="J348" s="208">
        <v>42002</v>
      </c>
      <c r="K348" s="166"/>
      <c r="L348" s="52" t="s">
        <v>10121</v>
      </c>
      <c r="M348" s="55" t="s">
        <v>7405</v>
      </c>
      <c r="N348" s="48" t="s">
        <v>744</v>
      </c>
      <c r="O348" s="174">
        <v>41951</v>
      </c>
      <c r="P348" s="47">
        <v>41961</v>
      </c>
      <c r="Q348" s="273" t="s">
        <v>106</v>
      </c>
      <c r="R348" s="263" t="s">
        <v>10122</v>
      </c>
      <c r="S348" s="919"/>
    </row>
    <row r="349" s="13" customFormat="1" ht="17.25" customHeight="1" spans="1:19">
      <c r="A349" s="48">
        <v>347</v>
      </c>
      <c r="B349" s="43"/>
      <c r="C349" s="390" t="s">
        <v>9312</v>
      </c>
      <c r="D349" s="55" t="s">
        <v>9785</v>
      </c>
      <c r="E349" s="826">
        <v>468700</v>
      </c>
      <c r="F349" s="151" t="s">
        <v>10123</v>
      </c>
      <c r="G349" s="825">
        <v>41957</v>
      </c>
      <c r="H349" s="857">
        <v>41964</v>
      </c>
      <c r="I349" s="263"/>
      <c r="J349" s="208">
        <v>42002</v>
      </c>
      <c r="K349" s="48"/>
      <c r="L349" s="48" t="s">
        <v>10124</v>
      </c>
      <c r="M349" s="48" t="s">
        <v>5021</v>
      </c>
      <c r="N349" s="48" t="s">
        <v>89</v>
      </c>
      <c r="O349" s="44">
        <v>41972</v>
      </c>
      <c r="P349" s="44">
        <v>41972</v>
      </c>
      <c r="Q349" s="274" t="s">
        <v>5398</v>
      </c>
      <c r="R349" s="263" t="s">
        <v>10125</v>
      </c>
      <c r="S349" s="928"/>
    </row>
    <row r="350" s="795" customFormat="1" ht="21" customHeight="1" spans="1:20">
      <c r="A350" s="48">
        <v>348</v>
      </c>
      <c r="B350" s="149" t="s">
        <v>9865</v>
      </c>
      <c r="C350" s="825" t="s">
        <v>9590</v>
      </c>
      <c r="D350" s="55" t="s">
        <v>9995</v>
      </c>
      <c r="E350" s="826">
        <v>420800</v>
      </c>
      <c r="F350" s="151" t="s">
        <v>10126</v>
      </c>
      <c r="G350" s="825">
        <v>41969</v>
      </c>
      <c r="H350" s="857">
        <v>41976</v>
      </c>
      <c r="I350" s="263"/>
      <c r="J350" s="208">
        <v>42002</v>
      </c>
      <c r="K350" s="166"/>
      <c r="L350" s="52" t="s">
        <v>10127</v>
      </c>
      <c r="M350" s="43" t="s">
        <v>916</v>
      </c>
      <c r="N350" s="48" t="s">
        <v>89</v>
      </c>
      <c r="O350" s="44">
        <v>41948</v>
      </c>
      <c r="P350" s="44">
        <v>41969</v>
      </c>
      <c r="Q350" s="274" t="s">
        <v>106</v>
      </c>
      <c r="R350" s="194" t="s">
        <v>3434</v>
      </c>
      <c r="T350" s="919"/>
    </row>
    <row r="351" s="795" customFormat="1" ht="21" customHeight="1" spans="1:20">
      <c r="A351" s="48">
        <v>349</v>
      </c>
      <c r="B351" s="149"/>
      <c r="C351" s="907" t="s">
        <v>5108</v>
      </c>
      <c r="D351" s="55" t="s">
        <v>10128</v>
      </c>
      <c r="E351" s="55">
        <v>409800</v>
      </c>
      <c r="F351" s="151" t="s">
        <v>10129</v>
      </c>
      <c r="G351" s="825">
        <v>41963</v>
      </c>
      <c r="H351" s="857">
        <v>41969</v>
      </c>
      <c r="I351" s="194"/>
      <c r="J351" s="208">
        <v>42002</v>
      </c>
      <c r="K351" s="166"/>
      <c r="L351" s="284" t="s">
        <v>10130</v>
      </c>
      <c r="M351" s="934" t="s">
        <v>10131</v>
      </c>
      <c r="N351" s="166" t="s">
        <v>744</v>
      </c>
      <c r="O351" s="921">
        <v>41972</v>
      </c>
      <c r="P351" s="167">
        <v>41972</v>
      </c>
      <c r="Q351" s="280" t="s">
        <v>106</v>
      </c>
      <c r="R351" s="263" t="s">
        <v>10132</v>
      </c>
      <c r="T351" s="919"/>
    </row>
    <row r="352" s="13" customFormat="1" ht="17.25" customHeight="1" spans="1:20">
      <c r="A352" s="48">
        <v>350</v>
      </c>
      <c r="B352" s="149"/>
      <c r="C352" s="390" t="s">
        <v>9312</v>
      </c>
      <c r="D352" s="43" t="s">
        <v>9852</v>
      </c>
      <c r="E352" s="818">
        <v>468700</v>
      </c>
      <c r="F352" s="152" t="s">
        <v>10133</v>
      </c>
      <c r="G352" s="824">
        <v>41963</v>
      </c>
      <c r="H352" s="829">
        <v>41979</v>
      </c>
      <c r="I352" s="263"/>
      <c r="J352" s="208">
        <v>42002</v>
      </c>
      <c r="K352" s="166"/>
      <c r="L352" s="43" t="s">
        <v>10134</v>
      </c>
      <c r="M352" s="43" t="s">
        <v>5082</v>
      </c>
      <c r="N352" s="52" t="s">
        <v>89</v>
      </c>
      <c r="O352" s="323">
        <v>41946</v>
      </c>
      <c r="P352" s="47">
        <v>41963</v>
      </c>
      <c r="Q352" s="274" t="s">
        <v>106</v>
      </c>
      <c r="R352" s="263" t="s">
        <v>3434</v>
      </c>
      <c r="T352" s="928"/>
    </row>
    <row r="353" s="13" customFormat="1" ht="17.25" customHeight="1" spans="1:20">
      <c r="A353" s="48">
        <v>351</v>
      </c>
      <c r="B353" s="149"/>
      <c r="C353" s="390" t="s">
        <v>9312</v>
      </c>
      <c r="D353" s="43" t="s">
        <v>9576</v>
      </c>
      <c r="E353" s="322">
        <v>468700</v>
      </c>
      <c r="F353" s="152" t="s">
        <v>10135</v>
      </c>
      <c r="G353" s="824">
        <v>41964</v>
      </c>
      <c r="H353" s="829">
        <v>41881</v>
      </c>
      <c r="I353" s="263"/>
      <c r="J353" s="208">
        <v>42002</v>
      </c>
      <c r="K353" s="48"/>
      <c r="L353" s="52" t="s">
        <v>10136</v>
      </c>
      <c r="M353" s="55" t="s">
        <v>2053</v>
      </c>
      <c r="N353" s="48" t="s">
        <v>89</v>
      </c>
      <c r="O353" s="174">
        <v>41972</v>
      </c>
      <c r="P353" s="47">
        <v>41972</v>
      </c>
      <c r="Q353" s="273" t="s">
        <v>5398</v>
      </c>
      <c r="R353" s="263" t="s">
        <v>3434</v>
      </c>
      <c r="T353" s="919" t="s">
        <v>5553</v>
      </c>
    </row>
    <row r="354" s="797" customFormat="1" ht="17.25" customHeight="1" spans="1:19">
      <c r="A354" s="48">
        <v>352</v>
      </c>
      <c r="B354" s="854" t="s">
        <v>9989</v>
      </c>
      <c r="C354" s="825" t="s">
        <v>5534</v>
      </c>
      <c r="D354" s="55" t="s">
        <v>9600</v>
      </c>
      <c r="E354" s="826">
        <v>446600</v>
      </c>
      <c r="F354" s="151" t="s">
        <v>10137</v>
      </c>
      <c r="G354" s="825">
        <v>41971</v>
      </c>
      <c r="H354" s="857">
        <v>41980</v>
      </c>
      <c r="I354" s="263"/>
      <c r="J354" s="208">
        <v>42002</v>
      </c>
      <c r="K354" s="166"/>
      <c r="L354" s="277" t="s">
        <v>10138</v>
      </c>
      <c r="M354" s="322" t="s">
        <v>5278</v>
      </c>
      <c r="N354" s="48" t="s">
        <v>59</v>
      </c>
      <c r="O354" s="44">
        <v>41924</v>
      </c>
      <c r="P354" s="44">
        <v>41971</v>
      </c>
      <c r="Q354" s="274" t="s">
        <v>5398</v>
      </c>
      <c r="R354" s="263" t="s">
        <v>2293</v>
      </c>
      <c r="S354" s="919" t="s">
        <v>10139</v>
      </c>
    </row>
    <row r="355" s="13" customFormat="1" ht="17.25" customHeight="1" spans="1:20">
      <c r="A355" s="48">
        <v>353</v>
      </c>
      <c r="B355" s="43"/>
      <c r="C355" s="390" t="s">
        <v>9312</v>
      </c>
      <c r="D355" s="43" t="s">
        <v>9600</v>
      </c>
      <c r="E355" s="322">
        <f>468700+2000</f>
        <v>470700</v>
      </c>
      <c r="F355" s="152" t="s">
        <v>10140</v>
      </c>
      <c r="G355" s="824">
        <v>41944</v>
      </c>
      <c r="H355" s="829">
        <v>41951</v>
      </c>
      <c r="I355" s="263" t="s">
        <v>5483</v>
      </c>
      <c r="J355" s="208">
        <v>42002</v>
      </c>
      <c r="K355" s="166"/>
      <c r="L355" s="229" t="s">
        <v>10141</v>
      </c>
      <c r="M355" s="55" t="s">
        <v>5009</v>
      </c>
      <c r="N355" s="52" t="s">
        <v>89</v>
      </c>
      <c r="O355" s="174">
        <v>41980</v>
      </c>
      <c r="P355" s="47">
        <v>41980</v>
      </c>
      <c r="Q355" s="273" t="s">
        <v>1447</v>
      </c>
      <c r="R355" s="263" t="s">
        <v>706</v>
      </c>
      <c r="T355" s="919"/>
    </row>
    <row r="356" s="795" customFormat="1" ht="21" customHeight="1" spans="1:20">
      <c r="A356" s="48">
        <v>354</v>
      </c>
      <c r="B356" s="149" t="s">
        <v>9799</v>
      </c>
      <c r="C356" s="907" t="s">
        <v>5108</v>
      </c>
      <c r="D356" s="55" t="s">
        <v>9969</v>
      </c>
      <c r="E356" s="826">
        <v>409800</v>
      </c>
      <c r="F356" s="151" t="s">
        <v>10142</v>
      </c>
      <c r="G356" s="825">
        <v>41969</v>
      </c>
      <c r="H356" s="857">
        <v>41976</v>
      </c>
      <c r="I356" s="263"/>
      <c r="J356" s="208">
        <v>42002</v>
      </c>
      <c r="K356" s="166"/>
      <c r="L356" s="284" t="s">
        <v>10143</v>
      </c>
      <c r="M356" s="284" t="s">
        <v>10144</v>
      </c>
      <c r="N356" s="166" t="s">
        <v>744</v>
      </c>
      <c r="O356" s="167">
        <v>41974</v>
      </c>
      <c r="P356" s="167">
        <v>41974</v>
      </c>
      <c r="Q356" s="280" t="s">
        <v>5398</v>
      </c>
      <c r="R356" s="194" t="s">
        <v>712</v>
      </c>
      <c r="T356" s="919"/>
    </row>
    <row r="357" s="795" customFormat="1" ht="21" customHeight="1" spans="1:19">
      <c r="A357" s="48">
        <v>355</v>
      </c>
      <c r="B357" s="149" t="s">
        <v>9799</v>
      </c>
      <c r="C357" s="907" t="s">
        <v>5108</v>
      </c>
      <c r="D357" s="43" t="s">
        <v>9785</v>
      </c>
      <c r="E357" s="43">
        <v>409800</v>
      </c>
      <c r="F357" s="152" t="s">
        <v>10145</v>
      </c>
      <c r="G357" s="824">
        <v>41963</v>
      </c>
      <c r="H357" s="829">
        <v>41973</v>
      </c>
      <c r="I357" s="43"/>
      <c r="J357" s="208">
        <v>42002</v>
      </c>
      <c r="K357" s="166"/>
      <c r="L357" s="242" t="s">
        <v>10146</v>
      </c>
      <c r="M357" s="55" t="s">
        <v>912</v>
      </c>
      <c r="N357" s="48" t="s">
        <v>84</v>
      </c>
      <c r="O357" s="323">
        <v>41915</v>
      </c>
      <c r="P357" s="44">
        <v>41963</v>
      </c>
      <c r="Q357" s="274" t="s">
        <v>5398</v>
      </c>
      <c r="R357" s="460" t="s">
        <v>712</v>
      </c>
      <c r="S357" s="919" t="s">
        <v>10147</v>
      </c>
    </row>
    <row r="358" s="13" customFormat="1" ht="17.25" customHeight="1" spans="1:20">
      <c r="A358" s="48">
        <v>356</v>
      </c>
      <c r="B358" s="149" t="s">
        <v>9834</v>
      </c>
      <c r="C358" s="390" t="s">
        <v>9312</v>
      </c>
      <c r="D358" s="55" t="s">
        <v>10128</v>
      </c>
      <c r="E358" s="35">
        <v>468700</v>
      </c>
      <c r="F358" s="151" t="s">
        <v>10148</v>
      </c>
      <c r="G358" s="825">
        <v>41963</v>
      </c>
      <c r="H358" s="857">
        <v>41969</v>
      </c>
      <c r="I358" s="263"/>
      <c r="J358" s="208">
        <v>42002</v>
      </c>
      <c r="K358" s="112"/>
      <c r="L358" s="13" t="s">
        <v>10149</v>
      </c>
      <c r="M358" s="55" t="s">
        <v>5044</v>
      </c>
      <c r="N358" s="48" t="s">
        <v>59</v>
      </c>
      <c r="O358" s="174">
        <v>41986</v>
      </c>
      <c r="P358" s="47">
        <v>41986</v>
      </c>
      <c r="Q358" s="273" t="s">
        <v>106</v>
      </c>
      <c r="R358" s="263" t="s">
        <v>597</v>
      </c>
      <c r="T358" s="919"/>
    </row>
    <row r="359" s="795" customFormat="1" ht="21" customHeight="1" spans="1:20">
      <c r="A359" s="48">
        <v>357</v>
      </c>
      <c r="B359" s="43"/>
      <c r="C359" s="907" t="s">
        <v>5108</v>
      </c>
      <c r="D359" s="43" t="s">
        <v>9600</v>
      </c>
      <c r="E359" s="818">
        <v>409800</v>
      </c>
      <c r="F359" s="152" t="s">
        <v>10150</v>
      </c>
      <c r="G359" s="824">
        <v>41963</v>
      </c>
      <c r="H359" s="829">
        <v>41973</v>
      </c>
      <c r="I359" s="43"/>
      <c r="J359" s="208">
        <v>42002</v>
      </c>
      <c r="K359" s="166"/>
      <c r="L359" s="229" t="s">
        <v>10151</v>
      </c>
      <c r="M359" s="43" t="s">
        <v>5278</v>
      </c>
      <c r="N359" s="933" t="s">
        <v>59</v>
      </c>
      <c r="O359" s="44">
        <v>41980</v>
      </c>
      <c r="P359" s="44">
        <v>41983</v>
      </c>
      <c r="Q359" s="274" t="s">
        <v>1447</v>
      </c>
      <c r="R359" s="937" t="s">
        <v>10152</v>
      </c>
      <c r="T359" s="919" t="s">
        <v>5553</v>
      </c>
    </row>
    <row r="360" s="795" customFormat="1" ht="21" customHeight="1" spans="1:20">
      <c r="A360" s="48">
        <v>358</v>
      </c>
      <c r="B360" s="149" t="s">
        <v>9865</v>
      </c>
      <c r="C360" s="825" t="s">
        <v>9590</v>
      </c>
      <c r="D360" s="43" t="s">
        <v>9597</v>
      </c>
      <c r="E360" s="818">
        <v>420800</v>
      </c>
      <c r="F360" s="152" t="s">
        <v>10153</v>
      </c>
      <c r="G360" s="824">
        <v>41980</v>
      </c>
      <c r="H360" s="829">
        <v>41993</v>
      </c>
      <c r="I360" s="263"/>
      <c r="J360" s="208">
        <v>42002</v>
      </c>
      <c r="K360" s="166"/>
      <c r="L360" s="52" t="s">
        <v>10154</v>
      </c>
      <c r="M360" s="43" t="s">
        <v>5479</v>
      </c>
      <c r="N360" s="48" t="s">
        <v>89</v>
      </c>
      <c r="O360" s="44">
        <v>41958</v>
      </c>
      <c r="P360" s="44">
        <v>41981</v>
      </c>
      <c r="Q360" s="274" t="s">
        <v>1447</v>
      </c>
      <c r="R360" s="194" t="s">
        <v>5574</v>
      </c>
      <c r="T360" s="919"/>
    </row>
    <row r="361" s="13" customFormat="1" ht="17.25" customHeight="1" spans="1:19">
      <c r="A361" s="48">
        <v>359</v>
      </c>
      <c r="B361" s="821" t="s">
        <v>9495</v>
      </c>
      <c r="C361" s="361" t="s">
        <v>576</v>
      </c>
      <c r="D361" s="55" t="s">
        <v>9649</v>
      </c>
      <c r="E361" s="35">
        <v>506600</v>
      </c>
      <c r="F361" s="151" t="s">
        <v>10155</v>
      </c>
      <c r="G361" s="825">
        <v>41795</v>
      </c>
      <c r="H361" s="825">
        <v>41798</v>
      </c>
      <c r="I361" s="48" t="s">
        <v>5307</v>
      </c>
      <c r="J361" s="208">
        <v>42002</v>
      </c>
      <c r="K361" s="166" t="s">
        <v>9903</v>
      </c>
      <c r="L361" s="48" t="s">
        <v>10156</v>
      </c>
      <c r="M361" s="43" t="s">
        <v>5589</v>
      </c>
      <c r="N361" s="48" t="s">
        <v>89</v>
      </c>
      <c r="O361" s="44">
        <v>41990</v>
      </c>
      <c r="P361" s="44">
        <v>41990</v>
      </c>
      <c r="Q361" s="48" t="s">
        <v>106</v>
      </c>
      <c r="R361" s="194" t="s">
        <v>5574</v>
      </c>
      <c r="S361" s="919" t="s">
        <v>10157</v>
      </c>
    </row>
    <row r="362" s="795" customFormat="1" ht="21" customHeight="1" spans="1:20">
      <c r="A362" s="48">
        <v>360</v>
      </c>
      <c r="B362" s="149" t="s">
        <v>9799</v>
      </c>
      <c r="C362" s="882" t="s">
        <v>5108</v>
      </c>
      <c r="D362" s="55" t="s">
        <v>9649</v>
      </c>
      <c r="E362" s="55">
        <v>409800</v>
      </c>
      <c r="F362" s="152" t="s">
        <v>10158</v>
      </c>
      <c r="G362" s="56">
        <v>41957</v>
      </c>
      <c r="H362" s="56">
        <v>41964</v>
      </c>
      <c r="I362" s="43"/>
      <c r="J362" s="208">
        <v>42002</v>
      </c>
      <c r="K362" s="166"/>
      <c r="L362" s="933" t="s">
        <v>10159</v>
      </c>
      <c r="M362" s="933" t="s">
        <v>912</v>
      </c>
      <c r="N362" s="933" t="s">
        <v>84</v>
      </c>
      <c r="O362" s="935">
        <v>41938</v>
      </c>
      <c r="P362" s="44">
        <v>41985</v>
      </c>
      <c r="Q362" s="274" t="s">
        <v>106</v>
      </c>
      <c r="R362" s="460" t="s">
        <v>748</v>
      </c>
      <c r="T362" s="919"/>
    </row>
    <row r="363" s="13" customFormat="1" ht="17.25" customHeight="1" spans="1:20">
      <c r="A363" s="48">
        <v>361</v>
      </c>
      <c r="B363" s="149" t="s">
        <v>10113</v>
      </c>
      <c r="C363" s="390" t="s">
        <v>9243</v>
      </c>
      <c r="D363" s="55" t="s">
        <v>9785</v>
      </c>
      <c r="E363" s="826">
        <v>551600</v>
      </c>
      <c r="F363" s="151" t="s">
        <v>10160</v>
      </c>
      <c r="G363" s="825">
        <v>41942</v>
      </c>
      <c r="H363" s="857">
        <v>41952</v>
      </c>
      <c r="I363" s="48"/>
      <c r="J363" s="208">
        <v>42002</v>
      </c>
      <c r="K363" s="166"/>
      <c r="L363" s="277" t="s">
        <v>10161</v>
      </c>
      <c r="M363" s="55" t="s">
        <v>657</v>
      </c>
      <c r="N363" s="48" t="s">
        <v>84</v>
      </c>
      <c r="O363" s="310">
        <v>41987</v>
      </c>
      <c r="P363" s="44">
        <v>41987</v>
      </c>
      <c r="Q363" s="48" t="s">
        <v>1447</v>
      </c>
      <c r="R363" s="196" t="s">
        <v>748</v>
      </c>
      <c r="T363" s="919"/>
    </row>
    <row r="364" s="13" customFormat="1" ht="17.25" customHeight="1" spans="1:20">
      <c r="A364" s="48">
        <v>362</v>
      </c>
      <c r="B364" s="149" t="s">
        <v>9834</v>
      </c>
      <c r="C364" s="390" t="s">
        <v>9312</v>
      </c>
      <c r="D364" s="52" t="s">
        <v>10128</v>
      </c>
      <c r="E364" s="88">
        <v>468700</v>
      </c>
      <c r="F364" s="189" t="s">
        <v>10162</v>
      </c>
      <c r="G364" s="824">
        <v>41955</v>
      </c>
      <c r="H364" s="824">
        <v>41962</v>
      </c>
      <c r="I364" s="263"/>
      <c r="J364" s="208">
        <v>42002</v>
      </c>
      <c r="K364" s="284"/>
      <c r="L364" s="52" t="s">
        <v>10163</v>
      </c>
      <c r="M364" s="48" t="s">
        <v>5016</v>
      </c>
      <c r="N364" s="52" t="s">
        <v>89</v>
      </c>
      <c r="O364" s="174">
        <v>41984</v>
      </c>
      <c r="P364" s="47">
        <v>41984</v>
      </c>
      <c r="Q364" s="242" t="s">
        <v>5398</v>
      </c>
      <c r="R364" s="263" t="s">
        <v>748</v>
      </c>
      <c r="T364" s="919"/>
    </row>
    <row r="365" s="795" customFormat="1" ht="21" customHeight="1" spans="1:20">
      <c r="A365" s="48">
        <v>363</v>
      </c>
      <c r="B365" s="149" t="s">
        <v>9799</v>
      </c>
      <c r="C365" s="882" t="s">
        <v>5108</v>
      </c>
      <c r="D365" s="55" t="s">
        <v>9649</v>
      </c>
      <c r="E365" s="55">
        <f>409800+2000</f>
        <v>411800</v>
      </c>
      <c r="F365" s="152" t="s">
        <v>10164</v>
      </c>
      <c r="G365" s="56">
        <v>41942</v>
      </c>
      <c r="H365" s="56">
        <v>41952</v>
      </c>
      <c r="I365" s="931" t="s">
        <v>5232</v>
      </c>
      <c r="J365" s="208">
        <v>41971</v>
      </c>
      <c r="K365" s="166"/>
      <c r="L365" s="43" t="s">
        <v>10165</v>
      </c>
      <c r="M365" s="43" t="s">
        <v>5009</v>
      </c>
      <c r="N365" s="43" t="s">
        <v>89</v>
      </c>
      <c r="O365" s="323">
        <v>41959</v>
      </c>
      <c r="P365" s="44">
        <v>41971</v>
      </c>
      <c r="Q365" s="274" t="s">
        <v>5402</v>
      </c>
      <c r="R365" s="460" t="s">
        <v>2310</v>
      </c>
      <c r="T365" s="919" t="s">
        <v>5553</v>
      </c>
    </row>
    <row r="366" s="795" customFormat="1" ht="21" customHeight="1" spans="1:20">
      <c r="A366" s="48">
        <v>364</v>
      </c>
      <c r="B366" s="43"/>
      <c r="C366" s="882" t="s">
        <v>5108</v>
      </c>
      <c r="D366" s="55" t="s">
        <v>9785</v>
      </c>
      <c r="E366" s="55">
        <v>409800</v>
      </c>
      <c r="F366" s="151" t="s">
        <v>10166</v>
      </c>
      <c r="G366" s="825">
        <v>41981</v>
      </c>
      <c r="H366" s="857">
        <v>41992</v>
      </c>
      <c r="I366" s="43"/>
      <c r="J366" s="208">
        <v>42002</v>
      </c>
      <c r="K366" s="166"/>
      <c r="L366" s="55" t="s">
        <v>10167</v>
      </c>
      <c r="M366" s="55" t="s">
        <v>5425</v>
      </c>
      <c r="N366" s="48" t="s">
        <v>84</v>
      </c>
      <c r="O366" s="323">
        <v>41913</v>
      </c>
      <c r="P366" s="44">
        <v>41982</v>
      </c>
      <c r="Q366" s="274" t="s">
        <v>106</v>
      </c>
      <c r="R366" s="929" t="s">
        <v>2320</v>
      </c>
      <c r="T366" s="919"/>
    </row>
    <row r="367" s="795" customFormat="1" ht="21" customHeight="1" spans="1:20">
      <c r="A367" s="48">
        <v>365</v>
      </c>
      <c r="B367" s="43"/>
      <c r="C367" s="882" t="s">
        <v>5108</v>
      </c>
      <c r="D367" s="55" t="s">
        <v>9235</v>
      </c>
      <c r="E367" s="826">
        <v>409800</v>
      </c>
      <c r="F367" s="151" t="s">
        <v>10168</v>
      </c>
      <c r="G367" s="825">
        <v>41983</v>
      </c>
      <c r="H367" s="857">
        <v>41991</v>
      </c>
      <c r="I367" s="263"/>
      <c r="J367" s="208">
        <v>42002</v>
      </c>
      <c r="K367" s="166"/>
      <c r="L367" s="52" t="s">
        <v>10169</v>
      </c>
      <c r="M367" s="52" t="s">
        <v>5054</v>
      </c>
      <c r="N367" s="48" t="s">
        <v>59</v>
      </c>
      <c r="O367" s="44">
        <v>41986</v>
      </c>
      <c r="P367" s="44">
        <v>41986</v>
      </c>
      <c r="Q367" s="277" t="s">
        <v>106</v>
      </c>
      <c r="R367" s="194" t="s">
        <v>2320</v>
      </c>
      <c r="T367" s="919"/>
    </row>
    <row r="368" s="13" customFormat="1" ht="17.25" customHeight="1" spans="1:20">
      <c r="A368" s="48">
        <v>366</v>
      </c>
      <c r="B368" s="149" t="s">
        <v>9834</v>
      </c>
      <c r="C368" s="390" t="s">
        <v>9312</v>
      </c>
      <c r="D368" s="55" t="s">
        <v>9785</v>
      </c>
      <c r="E368" s="826">
        <v>468700</v>
      </c>
      <c r="F368" s="151" t="s">
        <v>10170</v>
      </c>
      <c r="G368" s="825">
        <v>41957</v>
      </c>
      <c r="H368" s="857">
        <v>41964</v>
      </c>
      <c r="I368" s="263"/>
      <c r="J368" s="208">
        <v>42002</v>
      </c>
      <c r="K368" s="48"/>
      <c r="L368" s="52" t="s">
        <v>10171</v>
      </c>
      <c r="M368" s="52" t="s">
        <v>912</v>
      </c>
      <c r="N368" s="48" t="s">
        <v>84</v>
      </c>
      <c r="O368" s="44">
        <v>41977</v>
      </c>
      <c r="P368" s="44">
        <v>41977</v>
      </c>
      <c r="Q368" s="274" t="s">
        <v>5398</v>
      </c>
      <c r="R368" s="263" t="s">
        <v>1408</v>
      </c>
      <c r="T368" s="928" t="s">
        <v>5553</v>
      </c>
    </row>
    <row r="369" s="795" customFormat="1" ht="21" customHeight="1" spans="1:20">
      <c r="A369" s="48">
        <v>367</v>
      </c>
      <c r="B369" s="43"/>
      <c r="C369" s="882" t="s">
        <v>5108</v>
      </c>
      <c r="D369" s="55" t="s">
        <v>9573</v>
      </c>
      <c r="E369" s="55">
        <v>409800</v>
      </c>
      <c r="F369" s="151" t="s">
        <v>10172</v>
      </c>
      <c r="G369" s="825">
        <v>41983</v>
      </c>
      <c r="H369" s="829">
        <v>41991</v>
      </c>
      <c r="I369" s="43"/>
      <c r="J369" s="208">
        <v>42002</v>
      </c>
      <c r="K369" s="166">
        <v>341300</v>
      </c>
      <c r="L369" s="55" t="s">
        <v>10173</v>
      </c>
      <c r="M369" s="55" t="s">
        <v>912</v>
      </c>
      <c r="N369" s="48" t="s">
        <v>84</v>
      </c>
      <c r="O369" s="323">
        <v>41971</v>
      </c>
      <c r="P369" s="44">
        <v>41984</v>
      </c>
      <c r="Q369" s="274" t="s">
        <v>5398</v>
      </c>
      <c r="R369" s="929" t="s">
        <v>1418</v>
      </c>
      <c r="T369" s="919"/>
    </row>
    <row r="370" s="795" customFormat="1" ht="21" customHeight="1" spans="1:20">
      <c r="A370" s="48">
        <v>368</v>
      </c>
      <c r="B370" s="43"/>
      <c r="C370" s="825"/>
      <c r="D370" s="43" t="s">
        <v>9576</v>
      </c>
      <c r="E370" s="43">
        <v>409800</v>
      </c>
      <c r="F370" s="152" t="s">
        <v>10174</v>
      </c>
      <c r="G370" s="824">
        <v>41989</v>
      </c>
      <c r="H370" s="829">
        <v>41997</v>
      </c>
      <c r="I370" s="43"/>
      <c r="J370" s="208">
        <v>42002</v>
      </c>
      <c r="K370" s="166">
        <v>342180</v>
      </c>
      <c r="L370" s="43" t="s">
        <v>10175</v>
      </c>
      <c r="M370" s="43" t="s">
        <v>2053</v>
      </c>
      <c r="N370" s="48" t="s">
        <v>89</v>
      </c>
      <c r="O370" s="323">
        <v>41978</v>
      </c>
      <c r="P370" s="44">
        <v>41992</v>
      </c>
      <c r="Q370" s="274" t="s">
        <v>5398</v>
      </c>
      <c r="R370" s="929" t="s">
        <v>1418</v>
      </c>
      <c r="T370" s="919"/>
    </row>
    <row r="371" s="795" customFormat="1" ht="21" customHeight="1" spans="1:20">
      <c r="A371" s="48">
        <v>369</v>
      </c>
      <c r="B371" s="43"/>
      <c r="C371" s="825" t="s">
        <v>5534</v>
      </c>
      <c r="D371" s="55" t="s">
        <v>9852</v>
      </c>
      <c r="E371" s="826">
        <v>446600</v>
      </c>
      <c r="F371" s="151" t="s">
        <v>10176</v>
      </c>
      <c r="G371" s="825">
        <v>41991</v>
      </c>
      <c r="H371" s="857">
        <v>41999</v>
      </c>
      <c r="I371" s="263"/>
      <c r="J371" s="208">
        <v>42002</v>
      </c>
      <c r="K371" s="166">
        <v>376645</v>
      </c>
      <c r="L371" s="55" t="s">
        <v>10177</v>
      </c>
      <c r="M371" s="55" t="s">
        <v>5589</v>
      </c>
      <c r="N371" s="48" t="s">
        <v>89</v>
      </c>
      <c r="O371" s="44">
        <v>41969</v>
      </c>
      <c r="P371" s="44">
        <v>41992</v>
      </c>
      <c r="Q371" s="277" t="s">
        <v>5398</v>
      </c>
      <c r="R371" s="194" t="s">
        <v>1418</v>
      </c>
      <c r="T371" s="919"/>
    </row>
    <row r="372" s="795" customFormat="1" ht="21" customHeight="1" spans="1:20">
      <c r="A372" s="48">
        <v>370</v>
      </c>
      <c r="B372" s="43"/>
      <c r="C372" s="825" t="s">
        <v>9273</v>
      </c>
      <c r="D372" s="55" t="s">
        <v>9785</v>
      </c>
      <c r="E372" s="826">
        <v>429500</v>
      </c>
      <c r="F372" s="151" t="s">
        <v>10178</v>
      </c>
      <c r="G372" s="825">
        <v>41991</v>
      </c>
      <c r="H372" s="857">
        <v>41999</v>
      </c>
      <c r="I372" s="263"/>
      <c r="J372" s="208">
        <v>42002</v>
      </c>
      <c r="K372" s="166">
        <v>358599</v>
      </c>
      <c r="L372" s="936" t="s">
        <v>10179</v>
      </c>
      <c r="M372" s="936" t="s">
        <v>912</v>
      </c>
      <c r="N372" s="48" t="s">
        <v>84</v>
      </c>
      <c r="O372" s="44">
        <v>41972</v>
      </c>
      <c r="P372" s="44">
        <v>41992</v>
      </c>
      <c r="Q372" s="274" t="s">
        <v>5398</v>
      </c>
      <c r="R372" s="194" t="s">
        <v>1418</v>
      </c>
      <c r="T372" s="919"/>
    </row>
    <row r="373" s="13" customFormat="1" ht="17.25" customHeight="1" spans="1:20">
      <c r="A373" s="48">
        <v>371</v>
      </c>
      <c r="B373" s="43"/>
      <c r="C373" s="361" t="s">
        <v>576</v>
      </c>
      <c r="D373" s="43" t="s">
        <v>9785</v>
      </c>
      <c r="E373" s="322">
        <v>506600</v>
      </c>
      <c r="F373" s="152" t="s">
        <v>10180</v>
      </c>
      <c r="G373" s="824">
        <v>41989</v>
      </c>
      <c r="H373" s="829">
        <v>41997</v>
      </c>
      <c r="I373" s="48"/>
      <c r="J373" s="208">
        <v>42002</v>
      </c>
      <c r="K373" s="284">
        <v>411900</v>
      </c>
      <c r="L373" s="48" t="s">
        <v>10181</v>
      </c>
      <c r="M373" s="55" t="s">
        <v>916</v>
      </c>
      <c r="N373" s="48" t="s">
        <v>89</v>
      </c>
      <c r="O373" s="44">
        <v>41993</v>
      </c>
      <c r="P373" s="44">
        <v>41993</v>
      </c>
      <c r="Q373" s="48" t="s">
        <v>106</v>
      </c>
      <c r="R373" s="194" t="s">
        <v>1418</v>
      </c>
      <c r="T373" s="919"/>
    </row>
    <row r="374" s="795" customFormat="1" ht="21" customHeight="1" spans="1:19">
      <c r="A374" s="48">
        <v>372</v>
      </c>
      <c r="B374" s="149" t="s">
        <v>9989</v>
      </c>
      <c r="C374" s="825" t="s">
        <v>5534</v>
      </c>
      <c r="D374" s="55" t="s">
        <v>9852</v>
      </c>
      <c r="E374" s="826">
        <v>446600</v>
      </c>
      <c r="F374" s="152" t="s">
        <v>10182</v>
      </c>
      <c r="G374" s="825">
        <v>41991</v>
      </c>
      <c r="H374" s="857">
        <v>41999</v>
      </c>
      <c r="I374" s="201"/>
      <c r="J374" s="208">
        <v>42034</v>
      </c>
      <c r="K374" s="166" t="s">
        <v>5602</v>
      </c>
      <c r="L374" s="55" t="s">
        <v>10183</v>
      </c>
      <c r="M374" s="55" t="s">
        <v>5170</v>
      </c>
      <c r="N374" s="48" t="s">
        <v>84</v>
      </c>
      <c r="O374" s="44">
        <v>41966</v>
      </c>
      <c r="P374" s="44">
        <v>41992</v>
      </c>
      <c r="Q374" s="277" t="s">
        <v>106</v>
      </c>
      <c r="R374" s="194" t="s">
        <v>1418</v>
      </c>
      <c r="S374" s="919"/>
    </row>
    <row r="375" s="797" customFormat="1" ht="17.25" customHeight="1" spans="1:19">
      <c r="A375" s="48">
        <v>373</v>
      </c>
      <c r="B375" s="854" t="s">
        <v>9824</v>
      </c>
      <c r="C375" s="825" t="s">
        <v>9555</v>
      </c>
      <c r="D375" s="43" t="s">
        <v>9995</v>
      </c>
      <c r="E375" s="818">
        <v>437500</v>
      </c>
      <c r="F375" s="152" t="s">
        <v>10184</v>
      </c>
      <c r="G375" s="824">
        <v>41987</v>
      </c>
      <c r="H375" s="829">
        <v>41996</v>
      </c>
      <c r="I375" s="201"/>
      <c r="J375" s="208">
        <v>42034</v>
      </c>
      <c r="K375" s="302" t="s">
        <v>5624</v>
      </c>
      <c r="L375" s="277" t="s">
        <v>10185</v>
      </c>
      <c r="M375" s="48" t="s">
        <v>5278</v>
      </c>
      <c r="N375" s="48" t="s">
        <v>59</v>
      </c>
      <c r="O375" s="44">
        <v>41997</v>
      </c>
      <c r="P375" s="47">
        <v>41997</v>
      </c>
      <c r="Q375" s="48" t="s">
        <v>1447</v>
      </c>
      <c r="R375" s="263" t="s">
        <v>1418</v>
      </c>
      <c r="S375" s="919"/>
    </row>
    <row r="376" s="13" customFormat="1" ht="17.25" customHeight="1" spans="1:19">
      <c r="A376" s="48">
        <v>374</v>
      </c>
      <c r="B376" s="821" t="s">
        <v>9495</v>
      </c>
      <c r="C376" s="361" t="s">
        <v>576</v>
      </c>
      <c r="D376" s="43" t="s">
        <v>9649</v>
      </c>
      <c r="E376" s="322">
        <v>506600</v>
      </c>
      <c r="F376" s="152" t="s">
        <v>10186</v>
      </c>
      <c r="G376" s="824">
        <v>41955</v>
      </c>
      <c r="H376" s="829">
        <v>41962</v>
      </c>
      <c r="I376" s="201" t="s">
        <v>5643</v>
      </c>
      <c r="J376" s="208">
        <v>42034</v>
      </c>
      <c r="K376" s="293" t="s">
        <v>5602</v>
      </c>
      <c r="L376" s="48" t="s">
        <v>10187</v>
      </c>
      <c r="M376" s="55" t="s">
        <v>5103</v>
      </c>
      <c r="N376" s="48" t="s">
        <v>84</v>
      </c>
      <c r="O376" s="44">
        <v>41983</v>
      </c>
      <c r="P376" s="44">
        <v>41984</v>
      </c>
      <c r="Q376" s="48" t="s">
        <v>5398</v>
      </c>
      <c r="R376" s="194" t="s">
        <v>1418</v>
      </c>
      <c r="S376" s="919"/>
    </row>
    <row r="377" s="795" customFormat="1" ht="21" customHeight="1" spans="1:19">
      <c r="A377" s="48">
        <v>375</v>
      </c>
      <c r="B377" s="149" t="s">
        <v>9799</v>
      </c>
      <c r="C377" s="882" t="s">
        <v>5108</v>
      </c>
      <c r="D377" s="43" t="s">
        <v>10188</v>
      </c>
      <c r="E377" s="818">
        <v>409800</v>
      </c>
      <c r="F377" s="152" t="s">
        <v>10189</v>
      </c>
      <c r="G377" s="824">
        <v>41983</v>
      </c>
      <c r="H377" s="829">
        <v>41994</v>
      </c>
      <c r="I377" s="201"/>
      <c r="J377" s="208">
        <v>42034</v>
      </c>
      <c r="K377" s="166" t="s">
        <v>5602</v>
      </c>
      <c r="L377" s="52" t="s">
        <v>10190</v>
      </c>
      <c r="M377" s="52" t="s">
        <v>653</v>
      </c>
      <c r="N377" s="48" t="s">
        <v>84</v>
      </c>
      <c r="O377" s="44">
        <v>41959</v>
      </c>
      <c r="P377" s="44">
        <v>41984</v>
      </c>
      <c r="Q377" s="277" t="s">
        <v>5398</v>
      </c>
      <c r="R377" s="194" t="s">
        <v>1418</v>
      </c>
      <c r="S377" s="919"/>
    </row>
    <row r="378" s="13" customFormat="1" ht="17.25" customHeight="1" spans="1:21">
      <c r="A378" s="48">
        <v>376</v>
      </c>
      <c r="B378" s="149" t="s">
        <v>9834</v>
      </c>
      <c r="C378" s="390" t="s">
        <v>9312</v>
      </c>
      <c r="D378" s="55" t="s">
        <v>10191</v>
      </c>
      <c r="E378" s="826">
        <v>468700</v>
      </c>
      <c r="F378" s="151" t="s">
        <v>10192</v>
      </c>
      <c r="G378" s="56">
        <v>41984</v>
      </c>
      <c r="H378" s="56">
        <v>42020</v>
      </c>
      <c r="I378" s="201"/>
      <c r="J378" s="208">
        <v>42061</v>
      </c>
      <c r="K378" s="284" t="s">
        <v>5624</v>
      </c>
      <c r="L378" s="43" t="s">
        <v>10193</v>
      </c>
      <c r="M378" s="43" t="s">
        <v>5589</v>
      </c>
      <c r="N378" s="277" t="s">
        <v>89</v>
      </c>
      <c r="O378" s="323">
        <v>41950</v>
      </c>
      <c r="P378" s="44">
        <v>41985</v>
      </c>
      <c r="Q378" s="274" t="s">
        <v>106</v>
      </c>
      <c r="R378" s="938" t="s">
        <v>5942</v>
      </c>
      <c r="S378" s="263"/>
      <c r="T378" s="48"/>
      <c r="U378" s="48"/>
    </row>
    <row r="379" s="796" customFormat="1" ht="21" customHeight="1" spans="1:21">
      <c r="A379" s="48">
        <v>377</v>
      </c>
      <c r="B379" s="821" t="s">
        <v>9799</v>
      </c>
      <c r="C379" s="882" t="s">
        <v>5108</v>
      </c>
      <c r="D379" s="43" t="s">
        <v>10042</v>
      </c>
      <c r="E379" s="43">
        <v>409800</v>
      </c>
      <c r="F379" s="152" t="s">
        <v>10194</v>
      </c>
      <c r="G379" s="51">
        <v>41985</v>
      </c>
      <c r="H379" s="51">
        <v>42367</v>
      </c>
      <c r="I379" s="201"/>
      <c r="J379" s="205">
        <v>42034</v>
      </c>
      <c r="K379" s="284"/>
      <c r="L379" s="43" t="s">
        <v>10195</v>
      </c>
      <c r="M379" s="43" t="s">
        <v>5156</v>
      </c>
      <c r="N379" s="933" t="s">
        <v>59</v>
      </c>
      <c r="O379" s="935">
        <v>41945</v>
      </c>
      <c r="P379" s="47">
        <v>41990</v>
      </c>
      <c r="Q379" s="274" t="s">
        <v>106</v>
      </c>
      <c r="R379" s="939" t="s">
        <v>5942</v>
      </c>
      <c r="S379" s="263"/>
      <c r="T379" s="865"/>
      <c r="U379" s="865"/>
    </row>
    <row r="380" s="796" customFormat="1" ht="21" customHeight="1" spans="1:21">
      <c r="A380" s="48">
        <v>378</v>
      </c>
      <c r="B380" s="821" t="s">
        <v>9799</v>
      </c>
      <c r="C380" s="882" t="s">
        <v>5108</v>
      </c>
      <c r="D380" s="43" t="s">
        <v>9785</v>
      </c>
      <c r="E380" s="43">
        <v>409800</v>
      </c>
      <c r="F380" s="152" t="s">
        <v>10196</v>
      </c>
      <c r="G380" s="824">
        <v>41989</v>
      </c>
      <c r="H380" s="829">
        <v>42001</v>
      </c>
      <c r="I380" s="201"/>
      <c r="J380" s="205">
        <v>42002</v>
      </c>
      <c r="K380" s="284" t="s">
        <v>5602</v>
      </c>
      <c r="L380" s="43" t="s">
        <v>10197</v>
      </c>
      <c r="M380" s="43" t="s">
        <v>912</v>
      </c>
      <c r="N380" s="52" t="s">
        <v>84</v>
      </c>
      <c r="O380" s="323">
        <v>41947</v>
      </c>
      <c r="P380" s="47">
        <v>41990</v>
      </c>
      <c r="Q380" s="274" t="s">
        <v>1447</v>
      </c>
      <c r="R380" s="939" t="s">
        <v>752</v>
      </c>
      <c r="S380" s="263"/>
      <c r="T380" s="865"/>
      <c r="U380" s="865"/>
    </row>
    <row r="381" s="796" customFormat="1" ht="21" customHeight="1" spans="1:21">
      <c r="A381" s="48">
        <v>379</v>
      </c>
      <c r="B381" s="821" t="s">
        <v>9799</v>
      </c>
      <c r="C381" s="882" t="s">
        <v>5108</v>
      </c>
      <c r="D381" s="43" t="s">
        <v>9785</v>
      </c>
      <c r="E381" s="43">
        <v>409800</v>
      </c>
      <c r="F381" s="152" t="s">
        <v>10198</v>
      </c>
      <c r="G381" s="824">
        <v>42005</v>
      </c>
      <c r="H381" s="829">
        <v>42014</v>
      </c>
      <c r="I381" s="201"/>
      <c r="J381" s="205">
        <v>42034</v>
      </c>
      <c r="K381" s="284"/>
      <c r="L381" s="43" t="s">
        <v>10199</v>
      </c>
      <c r="M381" s="43" t="s">
        <v>2053</v>
      </c>
      <c r="N381" s="52" t="s">
        <v>89</v>
      </c>
      <c r="O381" s="323">
        <v>42351</v>
      </c>
      <c r="P381" s="47">
        <v>42018</v>
      </c>
      <c r="Q381" s="274" t="s">
        <v>106</v>
      </c>
      <c r="R381" s="939" t="s">
        <v>7602</v>
      </c>
      <c r="S381" s="263"/>
      <c r="T381" s="865"/>
      <c r="U381" s="865"/>
    </row>
    <row r="382" s="796" customFormat="1" ht="21" customHeight="1" spans="1:21">
      <c r="A382" s="48">
        <v>380</v>
      </c>
      <c r="B382" s="821" t="s">
        <v>9814</v>
      </c>
      <c r="C382" s="824" t="s">
        <v>9273</v>
      </c>
      <c r="D382" s="43" t="s">
        <v>9576</v>
      </c>
      <c r="E382" s="818">
        <v>429500</v>
      </c>
      <c r="F382" s="152" t="s">
        <v>10200</v>
      </c>
      <c r="G382" s="824">
        <v>41989</v>
      </c>
      <c r="H382" s="829">
        <v>41996</v>
      </c>
      <c r="I382" s="201"/>
      <c r="J382" s="208">
        <v>42061</v>
      </c>
      <c r="K382" s="284" t="s">
        <v>7450</v>
      </c>
      <c r="L382" s="52" t="s">
        <v>10201</v>
      </c>
      <c r="M382" s="43" t="s">
        <v>5021</v>
      </c>
      <c r="N382" s="52" t="s">
        <v>89</v>
      </c>
      <c r="O382" s="47">
        <v>41991</v>
      </c>
      <c r="P382" s="47">
        <v>41991</v>
      </c>
      <c r="Q382" s="274" t="s">
        <v>5398</v>
      </c>
      <c r="R382" s="938" t="s">
        <v>1418</v>
      </c>
      <c r="S382" s="263"/>
      <c r="T382" s="865"/>
      <c r="U382" s="865"/>
    </row>
    <row r="383" s="799" customFormat="1" ht="17.25" customHeight="1" spans="1:21">
      <c r="A383" s="48">
        <v>381</v>
      </c>
      <c r="B383" s="930" t="s">
        <v>9824</v>
      </c>
      <c r="C383" s="824" t="s">
        <v>9555</v>
      </c>
      <c r="D383" s="43" t="s">
        <v>9919</v>
      </c>
      <c r="E383" s="818">
        <v>437500</v>
      </c>
      <c r="F383" s="152" t="s">
        <v>10202</v>
      </c>
      <c r="G383" s="824">
        <v>42007</v>
      </c>
      <c r="H383" s="829">
        <v>42018</v>
      </c>
      <c r="I383" s="201"/>
      <c r="J383" s="208">
        <v>42061</v>
      </c>
      <c r="K383" s="284" t="s">
        <v>5602</v>
      </c>
      <c r="L383" s="277" t="s">
        <v>10203</v>
      </c>
      <c r="M383" s="52" t="s">
        <v>5044</v>
      </c>
      <c r="N383" s="52" t="s">
        <v>59</v>
      </c>
      <c r="O383" s="47">
        <v>42338</v>
      </c>
      <c r="P383" s="47">
        <v>42008</v>
      </c>
      <c r="Q383" s="52"/>
      <c r="R383" s="938" t="s">
        <v>1516</v>
      </c>
      <c r="S383" s="263"/>
      <c r="T383" s="229"/>
      <c r="U383" s="229"/>
    </row>
    <row r="384" s="14" customFormat="1" ht="17.25" customHeight="1" spans="1:21">
      <c r="A384" s="48">
        <v>382</v>
      </c>
      <c r="B384" s="821" t="s">
        <v>9834</v>
      </c>
      <c r="C384" s="361" t="s">
        <v>9312</v>
      </c>
      <c r="D384" s="43" t="s">
        <v>9785</v>
      </c>
      <c r="E384" s="818">
        <v>468700</v>
      </c>
      <c r="F384" s="152" t="s">
        <v>10204</v>
      </c>
      <c r="G384" s="824">
        <v>41991</v>
      </c>
      <c r="H384" s="829">
        <v>41999</v>
      </c>
      <c r="I384" s="201"/>
      <c r="J384" s="208">
        <v>42061</v>
      </c>
      <c r="K384" s="284" t="s">
        <v>5624</v>
      </c>
      <c r="L384" s="52" t="s">
        <v>10205</v>
      </c>
      <c r="M384" s="52" t="s">
        <v>912</v>
      </c>
      <c r="N384" s="52" t="s">
        <v>84</v>
      </c>
      <c r="O384" s="47">
        <v>42000</v>
      </c>
      <c r="P384" s="47">
        <v>42000</v>
      </c>
      <c r="Q384" s="274" t="s">
        <v>106</v>
      </c>
      <c r="R384" s="938" t="s">
        <v>1516</v>
      </c>
      <c r="S384" s="263"/>
      <c r="T384" s="52"/>
      <c r="U384" s="52"/>
    </row>
    <row r="385" s="14" customFormat="1" ht="17.25" customHeight="1" spans="1:21">
      <c r="A385" s="48">
        <v>383</v>
      </c>
      <c r="B385" s="821" t="s">
        <v>9834</v>
      </c>
      <c r="C385" s="361" t="s">
        <v>9312</v>
      </c>
      <c r="D385" s="43" t="s">
        <v>10191</v>
      </c>
      <c r="E385" s="818">
        <v>468700</v>
      </c>
      <c r="F385" s="152" t="s">
        <v>10206</v>
      </c>
      <c r="G385" s="51">
        <v>41984</v>
      </c>
      <c r="H385" s="51">
        <v>42020</v>
      </c>
      <c r="I385" s="201"/>
      <c r="J385" s="208">
        <v>42061</v>
      </c>
      <c r="K385" s="284" t="s">
        <v>5602</v>
      </c>
      <c r="L385" s="43" t="s">
        <v>10207</v>
      </c>
      <c r="M385" s="43" t="s">
        <v>5425</v>
      </c>
      <c r="N385" s="52" t="s">
        <v>84</v>
      </c>
      <c r="O385" s="323">
        <v>41980</v>
      </c>
      <c r="P385" s="47">
        <v>41985</v>
      </c>
      <c r="Q385" s="274" t="s">
        <v>106</v>
      </c>
      <c r="R385" s="938" t="s">
        <v>1418</v>
      </c>
      <c r="S385" s="263"/>
      <c r="T385" s="52"/>
      <c r="U385" s="52"/>
    </row>
    <row r="386" s="14" customFormat="1" ht="17.25" customHeight="1" spans="1:21">
      <c r="A386" s="48">
        <v>384</v>
      </c>
      <c r="B386" s="821" t="s">
        <v>9834</v>
      </c>
      <c r="C386" s="361" t="s">
        <v>9312</v>
      </c>
      <c r="D386" s="43" t="s">
        <v>10208</v>
      </c>
      <c r="E386" s="818">
        <v>468700</v>
      </c>
      <c r="F386" s="152" t="s">
        <v>10209</v>
      </c>
      <c r="G386" s="51">
        <v>41985</v>
      </c>
      <c r="H386" s="51">
        <v>42368</v>
      </c>
      <c r="I386" s="201"/>
      <c r="J386" s="208">
        <v>42061</v>
      </c>
      <c r="K386" s="284" t="s">
        <v>5602</v>
      </c>
      <c r="L386" s="43" t="s">
        <v>10210</v>
      </c>
      <c r="M386" s="43" t="s">
        <v>5082</v>
      </c>
      <c r="N386" s="52" t="s">
        <v>89</v>
      </c>
      <c r="O386" s="323">
        <v>41990</v>
      </c>
      <c r="P386" s="47">
        <v>41990</v>
      </c>
      <c r="Q386" s="274" t="s">
        <v>106</v>
      </c>
      <c r="R386" s="938" t="s">
        <v>752</v>
      </c>
      <c r="S386" s="263"/>
      <c r="T386" s="52"/>
      <c r="U386" s="52"/>
    </row>
    <row r="387" s="14" customFormat="1" ht="17.25" customHeight="1" spans="1:21">
      <c r="A387" s="48">
        <v>385</v>
      </c>
      <c r="B387" s="821" t="s">
        <v>9495</v>
      </c>
      <c r="C387" s="361" t="s">
        <v>576</v>
      </c>
      <c r="D387" s="43" t="s">
        <v>9649</v>
      </c>
      <c r="E387" s="322">
        <v>506600</v>
      </c>
      <c r="F387" s="152" t="s">
        <v>10211</v>
      </c>
      <c r="G387" s="824">
        <v>41821</v>
      </c>
      <c r="H387" s="829">
        <v>41834</v>
      </c>
      <c r="I387" s="201" t="s">
        <v>9903</v>
      </c>
      <c r="J387" s="208">
        <v>42061</v>
      </c>
      <c r="K387" s="284" t="s">
        <v>52</v>
      </c>
      <c r="L387" s="52" t="s">
        <v>10212</v>
      </c>
      <c r="M387" s="43" t="s">
        <v>912</v>
      </c>
      <c r="N387" s="52" t="s">
        <v>84</v>
      </c>
      <c r="O387" s="47">
        <v>42039</v>
      </c>
      <c r="P387" s="47">
        <v>42039</v>
      </c>
      <c r="Q387" s="52" t="s">
        <v>106</v>
      </c>
      <c r="R387" s="938" t="s">
        <v>1536</v>
      </c>
      <c r="S387" s="263" t="s">
        <v>10213</v>
      </c>
      <c r="T387" s="52"/>
      <c r="U387" s="52"/>
    </row>
    <row r="388" s="14" customFormat="1" ht="17.25" customHeight="1" spans="1:21">
      <c r="A388" s="48">
        <v>386</v>
      </c>
      <c r="B388" s="821" t="s">
        <v>10113</v>
      </c>
      <c r="C388" s="361" t="s">
        <v>9243</v>
      </c>
      <c r="D388" s="43" t="s">
        <v>9852</v>
      </c>
      <c r="E388" s="322">
        <v>551600</v>
      </c>
      <c r="F388" s="152" t="s">
        <v>10214</v>
      </c>
      <c r="G388" s="824">
        <v>41963</v>
      </c>
      <c r="H388" s="829">
        <v>41973</v>
      </c>
      <c r="I388" s="201"/>
      <c r="J388" s="208">
        <v>42061</v>
      </c>
      <c r="K388" s="284" t="s">
        <v>5602</v>
      </c>
      <c r="L388" s="277" t="s">
        <v>10215</v>
      </c>
      <c r="M388" s="43" t="s">
        <v>5082</v>
      </c>
      <c r="N388" s="52" t="s">
        <v>89</v>
      </c>
      <c r="O388" s="323">
        <v>41980</v>
      </c>
      <c r="P388" s="47">
        <v>41980</v>
      </c>
      <c r="Q388" s="52" t="s">
        <v>106</v>
      </c>
      <c r="R388" s="938" t="s">
        <v>1418</v>
      </c>
      <c r="S388" s="263"/>
      <c r="T388" s="52"/>
      <c r="U388" s="52"/>
    </row>
    <row r="389" s="14" customFormat="1" ht="17.25" customHeight="1" spans="1:21">
      <c r="A389" s="48">
        <v>387</v>
      </c>
      <c r="B389" s="821" t="s">
        <v>9834</v>
      </c>
      <c r="C389" s="361" t="s">
        <v>9312</v>
      </c>
      <c r="D389" s="43" t="s">
        <v>9852</v>
      </c>
      <c r="E389" s="818">
        <v>468700</v>
      </c>
      <c r="F389" s="152" t="s">
        <v>10216</v>
      </c>
      <c r="G389" s="824">
        <v>41991</v>
      </c>
      <c r="H389" s="829">
        <v>42004</v>
      </c>
      <c r="I389" s="201"/>
      <c r="J389" s="208">
        <v>42061</v>
      </c>
      <c r="K389" s="284" t="s">
        <v>5602</v>
      </c>
      <c r="L389" s="43" t="s">
        <v>10217</v>
      </c>
      <c r="M389" s="43" t="s">
        <v>5425</v>
      </c>
      <c r="N389" s="52" t="s">
        <v>84</v>
      </c>
      <c r="O389" s="323">
        <v>41986</v>
      </c>
      <c r="P389" s="47">
        <v>41992</v>
      </c>
      <c r="Q389" s="274" t="s">
        <v>1447</v>
      </c>
      <c r="R389" s="938" t="s">
        <v>10218</v>
      </c>
      <c r="S389" s="263"/>
      <c r="T389" s="52"/>
      <c r="U389" s="52"/>
    </row>
    <row r="390" s="14" customFormat="1" ht="17.25" customHeight="1" spans="1:21">
      <c r="A390" s="48">
        <v>388</v>
      </c>
      <c r="B390" s="821" t="s">
        <v>9834</v>
      </c>
      <c r="C390" s="361" t="s">
        <v>9312</v>
      </c>
      <c r="D390" s="43" t="s">
        <v>10219</v>
      </c>
      <c r="E390" s="322">
        <v>468700</v>
      </c>
      <c r="F390" s="152" t="s">
        <v>10220</v>
      </c>
      <c r="G390" s="824">
        <v>42028</v>
      </c>
      <c r="H390" s="829">
        <v>42040</v>
      </c>
      <c r="I390" s="201"/>
      <c r="J390" s="208">
        <v>42061</v>
      </c>
      <c r="K390" s="284"/>
      <c r="L390" s="52" t="s">
        <v>10221</v>
      </c>
      <c r="M390" s="43" t="s">
        <v>5342</v>
      </c>
      <c r="N390" s="52" t="s">
        <v>59</v>
      </c>
      <c r="O390" s="174">
        <v>42351</v>
      </c>
      <c r="P390" s="47">
        <v>42030</v>
      </c>
      <c r="Q390" s="274" t="s">
        <v>106</v>
      </c>
      <c r="R390" s="938" t="s">
        <v>10222</v>
      </c>
      <c r="S390" s="263"/>
      <c r="T390" s="52"/>
      <c r="U390" s="52"/>
    </row>
    <row r="391" s="796" customFormat="1" ht="21" customHeight="1" spans="1:21">
      <c r="A391" s="48">
        <v>389</v>
      </c>
      <c r="B391" s="821"/>
      <c r="C391" s="882" t="s">
        <v>5108</v>
      </c>
      <c r="D391" s="43" t="s">
        <v>9576</v>
      </c>
      <c r="E391" s="43">
        <v>409800</v>
      </c>
      <c r="F391" s="152" t="s">
        <v>10223</v>
      </c>
      <c r="G391" s="824">
        <v>41989</v>
      </c>
      <c r="H391" s="829">
        <v>41997</v>
      </c>
      <c r="I391" s="201"/>
      <c r="J391" s="208">
        <v>42061</v>
      </c>
      <c r="K391" s="284" t="s">
        <v>7450</v>
      </c>
      <c r="L391" s="52" t="s">
        <v>10224</v>
      </c>
      <c r="M391" s="43" t="s">
        <v>5009</v>
      </c>
      <c r="N391" s="52" t="s">
        <v>89</v>
      </c>
      <c r="O391" s="323">
        <v>41986</v>
      </c>
      <c r="P391" s="47">
        <v>41990</v>
      </c>
      <c r="Q391" s="274" t="s">
        <v>1447</v>
      </c>
      <c r="R391" s="939" t="s">
        <v>7454</v>
      </c>
      <c r="S391" s="263"/>
      <c r="T391" s="865"/>
      <c r="U391" s="865"/>
    </row>
    <row r="392" s="796" customFormat="1" ht="21" customHeight="1" spans="1:21">
      <c r="A392" s="48">
        <v>390</v>
      </c>
      <c r="B392" s="821"/>
      <c r="C392" s="882" t="s">
        <v>5108</v>
      </c>
      <c r="D392" s="43" t="s">
        <v>9576</v>
      </c>
      <c r="E392" s="43">
        <f>409800+8800</f>
        <v>418600</v>
      </c>
      <c r="F392" s="152" t="s">
        <v>10225</v>
      </c>
      <c r="G392" s="824">
        <v>41991</v>
      </c>
      <c r="H392" s="829">
        <v>42000</v>
      </c>
      <c r="I392" s="201" t="s">
        <v>10226</v>
      </c>
      <c r="J392" s="205">
        <v>42002</v>
      </c>
      <c r="K392" s="284" t="s">
        <v>5602</v>
      </c>
      <c r="L392" s="52" t="s">
        <v>10227</v>
      </c>
      <c r="M392" s="43" t="s">
        <v>5156</v>
      </c>
      <c r="N392" s="52" t="s">
        <v>59</v>
      </c>
      <c r="O392" s="323">
        <v>42000</v>
      </c>
      <c r="P392" s="47">
        <v>42000</v>
      </c>
      <c r="Q392" s="274" t="s">
        <v>106</v>
      </c>
      <c r="R392" s="939" t="s">
        <v>10228</v>
      </c>
      <c r="S392" s="263"/>
      <c r="T392" s="865"/>
      <c r="U392" s="865"/>
    </row>
    <row r="393" s="796" customFormat="1" ht="21" customHeight="1" spans="1:21">
      <c r="A393" s="48">
        <v>391</v>
      </c>
      <c r="B393" s="821"/>
      <c r="C393" s="882" t="s">
        <v>5108</v>
      </c>
      <c r="D393" s="43" t="s">
        <v>9600</v>
      </c>
      <c r="E393" s="818">
        <v>409800</v>
      </c>
      <c r="F393" s="152" t="s">
        <v>10229</v>
      </c>
      <c r="G393" s="824">
        <v>41991</v>
      </c>
      <c r="H393" s="829">
        <v>42000</v>
      </c>
      <c r="I393" s="201"/>
      <c r="J393" s="205">
        <v>42061</v>
      </c>
      <c r="K393" s="284" t="s">
        <v>7450</v>
      </c>
      <c r="L393" s="52" t="s">
        <v>10230</v>
      </c>
      <c r="M393" s="43" t="s">
        <v>114</v>
      </c>
      <c r="N393" s="933" t="s">
        <v>59</v>
      </c>
      <c r="O393" s="47">
        <v>41986</v>
      </c>
      <c r="P393" s="47">
        <v>41992</v>
      </c>
      <c r="Q393" s="274" t="s">
        <v>1447</v>
      </c>
      <c r="R393" s="939" t="s">
        <v>7454</v>
      </c>
      <c r="S393" s="263"/>
      <c r="T393" s="865"/>
      <c r="U393" s="865"/>
    </row>
    <row r="394" s="796" customFormat="1" ht="21" customHeight="1" spans="1:21">
      <c r="A394" s="48">
        <v>392</v>
      </c>
      <c r="B394" s="821"/>
      <c r="C394" s="882" t="s">
        <v>5108</v>
      </c>
      <c r="D394" s="43" t="s">
        <v>9785</v>
      </c>
      <c r="E394" s="43">
        <v>409800</v>
      </c>
      <c r="F394" s="152" t="s">
        <v>10231</v>
      </c>
      <c r="G394" s="824">
        <v>41999</v>
      </c>
      <c r="H394" s="829">
        <v>42005</v>
      </c>
      <c r="I394" s="201"/>
      <c r="J394" s="205">
        <v>42061</v>
      </c>
      <c r="K394" s="284" t="s">
        <v>5602</v>
      </c>
      <c r="L394" s="43" t="s">
        <v>10232</v>
      </c>
      <c r="M394" s="43" t="s">
        <v>916</v>
      </c>
      <c r="N394" s="52" t="s">
        <v>89</v>
      </c>
      <c r="O394" s="323">
        <v>41956</v>
      </c>
      <c r="P394" s="47">
        <v>42002</v>
      </c>
      <c r="Q394" s="274" t="s">
        <v>5402</v>
      </c>
      <c r="R394" s="938" t="s">
        <v>10233</v>
      </c>
      <c r="S394" s="263"/>
      <c r="T394" s="865"/>
      <c r="U394" s="865"/>
    </row>
    <row r="395" s="796" customFormat="1" ht="21" customHeight="1" spans="1:21">
      <c r="A395" s="48">
        <v>393</v>
      </c>
      <c r="B395" s="821"/>
      <c r="C395" s="882" t="s">
        <v>5108</v>
      </c>
      <c r="D395" s="43" t="s">
        <v>10128</v>
      </c>
      <c r="E395" s="818">
        <v>409800</v>
      </c>
      <c r="F395" s="152" t="s">
        <v>10234</v>
      </c>
      <c r="G395" s="824">
        <v>42025</v>
      </c>
      <c r="H395" s="829">
        <v>42044</v>
      </c>
      <c r="I395" s="201"/>
      <c r="J395" s="205">
        <v>42061</v>
      </c>
      <c r="K395" s="284"/>
      <c r="L395" s="52" t="s">
        <v>10235</v>
      </c>
      <c r="M395" s="43" t="s">
        <v>5054</v>
      </c>
      <c r="N395" s="933" t="s">
        <v>59</v>
      </c>
      <c r="O395" s="47">
        <v>42352</v>
      </c>
      <c r="P395" s="47">
        <v>42026</v>
      </c>
      <c r="Q395" s="274" t="s">
        <v>106</v>
      </c>
      <c r="R395" s="952" t="s">
        <v>10233</v>
      </c>
      <c r="S395" s="263"/>
      <c r="T395" s="865"/>
      <c r="U395" s="865"/>
    </row>
    <row r="396" s="796" customFormat="1" ht="21" customHeight="1" spans="1:21">
      <c r="A396" s="48">
        <v>394</v>
      </c>
      <c r="B396" s="821"/>
      <c r="C396" s="824" t="s">
        <v>9273</v>
      </c>
      <c r="D396" s="43" t="s">
        <v>9785</v>
      </c>
      <c r="E396" s="818">
        <v>429500</v>
      </c>
      <c r="F396" s="152" t="s">
        <v>10236</v>
      </c>
      <c r="G396" s="824">
        <v>41989</v>
      </c>
      <c r="H396" s="829">
        <v>42001</v>
      </c>
      <c r="I396" s="201"/>
      <c r="J396" s="205">
        <v>42061</v>
      </c>
      <c r="K396" s="284" t="s">
        <v>7450</v>
      </c>
      <c r="L396" s="52" t="s">
        <v>10237</v>
      </c>
      <c r="M396" s="43" t="s">
        <v>916</v>
      </c>
      <c r="N396" s="52" t="s">
        <v>89</v>
      </c>
      <c r="O396" s="47">
        <v>41950</v>
      </c>
      <c r="P396" s="47">
        <v>41990</v>
      </c>
      <c r="Q396" s="274" t="s">
        <v>1447</v>
      </c>
      <c r="R396" s="938" t="s">
        <v>10233</v>
      </c>
      <c r="S396" s="263"/>
      <c r="T396" s="865"/>
      <c r="U396" s="865"/>
    </row>
    <row r="397" s="13" customFormat="1" ht="17.25" customHeight="1" spans="1:21">
      <c r="A397" s="48">
        <v>395</v>
      </c>
      <c r="B397" s="149" t="s">
        <v>10113</v>
      </c>
      <c r="C397" s="390" t="s">
        <v>9243</v>
      </c>
      <c r="D397" s="55" t="s">
        <v>9785</v>
      </c>
      <c r="E397" s="35">
        <v>551600</v>
      </c>
      <c r="F397" s="152" t="s">
        <v>10238</v>
      </c>
      <c r="G397" s="825">
        <v>41899</v>
      </c>
      <c r="H397" s="857">
        <v>41905</v>
      </c>
      <c r="I397" s="196"/>
      <c r="J397" s="205">
        <v>42061</v>
      </c>
      <c r="K397" s="284" t="s">
        <v>52</v>
      </c>
      <c r="L397" s="242" t="s">
        <v>10239</v>
      </c>
      <c r="M397" s="43" t="s">
        <v>114</v>
      </c>
      <c r="N397" s="48" t="s">
        <v>59</v>
      </c>
      <c r="O397" s="310">
        <v>42033</v>
      </c>
      <c r="P397" s="44">
        <v>42034</v>
      </c>
      <c r="Q397" s="48" t="s">
        <v>5402</v>
      </c>
      <c r="R397" s="953" t="s">
        <v>582</v>
      </c>
      <c r="S397" s="194"/>
      <c r="T397" s="48"/>
      <c r="U397" s="48"/>
    </row>
    <row r="398" s="795" customFormat="1" ht="21" customHeight="1" spans="1:21">
      <c r="A398" s="48">
        <v>396</v>
      </c>
      <c r="B398" s="149"/>
      <c r="C398" s="882" t="s">
        <v>5108</v>
      </c>
      <c r="D398" s="55" t="s">
        <v>9785</v>
      </c>
      <c r="E398" s="55">
        <v>409800</v>
      </c>
      <c r="F398" s="152" t="s">
        <v>10240</v>
      </c>
      <c r="G398" s="825">
        <v>42000</v>
      </c>
      <c r="H398" s="857">
        <v>42005</v>
      </c>
      <c r="I398" s="201"/>
      <c r="J398" s="205">
        <v>42034</v>
      </c>
      <c r="K398" s="284" t="s">
        <v>52</v>
      </c>
      <c r="L398" s="55" t="s">
        <v>10241</v>
      </c>
      <c r="M398" s="55" t="s">
        <v>5054</v>
      </c>
      <c r="N398" s="55" t="s">
        <v>59</v>
      </c>
      <c r="O398" s="935">
        <v>41945</v>
      </c>
      <c r="P398" s="44">
        <v>41985</v>
      </c>
      <c r="Q398" s="274" t="s">
        <v>1447</v>
      </c>
      <c r="R398" s="954" t="s">
        <v>10228</v>
      </c>
      <c r="S398" s="194"/>
      <c r="T398" s="863"/>
      <c r="U398" s="863"/>
    </row>
    <row r="399" s="795" customFormat="1" ht="21" customHeight="1" spans="1:21">
      <c r="A399" s="48">
        <v>397</v>
      </c>
      <c r="B399" s="149" t="s">
        <v>9989</v>
      </c>
      <c r="C399" s="825" t="s">
        <v>5534</v>
      </c>
      <c r="D399" s="55" t="s">
        <v>9576</v>
      </c>
      <c r="E399" s="826">
        <v>446600</v>
      </c>
      <c r="F399" s="152" t="s">
        <v>10242</v>
      </c>
      <c r="G399" s="825">
        <v>41991</v>
      </c>
      <c r="H399" s="857">
        <v>42000</v>
      </c>
      <c r="I399" s="201"/>
      <c r="J399" s="205">
        <v>42061</v>
      </c>
      <c r="K399" s="284" t="s">
        <v>10243</v>
      </c>
      <c r="L399" s="55" t="s">
        <v>10244</v>
      </c>
      <c r="M399" s="55" t="s">
        <v>5278</v>
      </c>
      <c r="N399" s="48" t="s">
        <v>59</v>
      </c>
      <c r="O399" s="44">
        <v>41978</v>
      </c>
      <c r="P399" s="44">
        <v>41992</v>
      </c>
      <c r="Q399" s="277" t="s">
        <v>1447</v>
      </c>
      <c r="R399" s="953" t="s">
        <v>10245</v>
      </c>
      <c r="S399" s="194"/>
      <c r="T399" s="863"/>
      <c r="U399" s="863"/>
    </row>
    <row r="400" s="795" customFormat="1" ht="21" customHeight="1" spans="1:21">
      <c r="A400" s="48">
        <v>398</v>
      </c>
      <c r="B400" s="149"/>
      <c r="C400" s="882" t="s">
        <v>5108</v>
      </c>
      <c r="D400" s="55" t="s">
        <v>9785</v>
      </c>
      <c r="E400" s="55">
        <v>409800</v>
      </c>
      <c r="F400" s="152" t="s">
        <v>10246</v>
      </c>
      <c r="G400" s="825">
        <v>41999</v>
      </c>
      <c r="H400" s="857">
        <v>42020</v>
      </c>
      <c r="I400" s="196"/>
      <c r="J400" s="205">
        <v>42061</v>
      </c>
      <c r="K400" s="284" t="s">
        <v>52</v>
      </c>
      <c r="L400" s="48" t="s">
        <v>10247</v>
      </c>
      <c r="M400" s="43" t="s">
        <v>2053</v>
      </c>
      <c r="N400" s="48" t="s">
        <v>89</v>
      </c>
      <c r="O400" s="323">
        <v>42345</v>
      </c>
      <c r="P400" s="44">
        <v>42030</v>
      </c>
      <c r="Q400" s="274" t="s">
        <v>47</v>
      </c>
      <c r="R400" s="954" t="s">
        <v>10248</v>
      </c>
      <c r="S400" s="194"/>
      <c r="T400" s="863"/>
      <c r="U400" s="863"/>
    </row>
    <row r="401" s="795" customFormat="1" ht="21" customHeight="1" spans="1:21">
      <c r="A401" s="43">
        <v>399</v>
      </c>
      <c r="B401" s="149" t="s">
        <v>9814</v>
      </c>
      <c r="C401" s="825" t="s">
        <v>9273</v>
      </c>
      <c r="D401" s="43" t="s">
        <v>9576</v>
      </c>
      <c r="E401" s="818">
        <v>429500</v>
      </c>
      <c r="F401" s="152" t="s">
        <v>10249</v>
      </c>
      <c r="G401" s="824">
        <v>41978</v>
      </c>
      <c r="H401" s="829">
        <v>41990</v>
      </c>
      <c r="I401" s="201" t="s">
        <v>10250</v>
      </c>
      <c r="J401" s="205">
        <v>42094</v>
      </c>
      <c r="K401" s="945" t="s">
        <v>52</v>
      </c>
      <c r="L401" s="284" t="s">
        <v>10251</v>
      </c>
      <c r="M401" s="43" t="s">
        <v>657</v>
      </c>
      <c r="N401" s="52" t="s">
        <v>84</v>
      </c>
      <c r="O401" s="47">
        <v>42351</v>
      </c>
      <c r="P401" s="47">
        <v>42047</v>
      </c>
      <c r="Q401" s="277" t="s">
        <v>5402</v>
      </c>
      <c r="R401" s="953" t="s">
        <v>813</v>
      </c>
      <c r="S401" s="194"/>
      <c r="T401" s="863"/>
      <c r="U401" s="863"/>
    </row>
    <row r="402" s="795" customFormat="1" ht="21" customHeight="1" spans="1:21">
      <c r="A402" s="43">
        <v>400</v>
      </c>
      <c r="B402" s="149" t="s">
        <v>9814</v>
      </c>
      <c r="C402" s="825" t="s">
        <v>9273</v>
      </c>
      <c r="D402" s="55" t="s">
        <v>9649</v>
      </c>
      <c r="E402" s="826">
        <v>429500</v>
      </c>
      <c r="F402" s="152" t="s">
        <v>10252</v>
      </c>
      <c r="G402" s="825">
        <v>41991</v>
      </c>
      <c r="H402" s="857">
        <v>41999</v>
      </c>
      <c r="I402" s="201"/>
      <c r="J402" s="205">
        <v>42094</v>
      </c>
      <c r="K402" s="284" t="s">
        <v>10243</v>
      </c>
      <c r="L402" s="55" t="s">
        <v>10253</v>
      </c>
      <c r="M402" s="55" t="s">
        <v>2053</v>
      </c>
      <c r="N402" s="48" t="s">
        <v>89</v>
      </c>
      <c r="O402" s="44">
        <v>42351</v>
      </c>
      <c r="P402" s="44">
        <v>42047</v>
      </c>
      <c r="Q402" s="274" t="s">
        <v>5402</v>
      </c>
      <c r="R402" s="953" t="s">
        <v>10254</v>
      </c>
      <c r="S402" s="194"/>
      <c r="T402" s="863"/>
      <c r="U402" s="863"/>
    </row>
    <row r="403" s="795" customFormat="1" ht="21" customHeight="1" spans="1:21">
      <c r="A403" s="43">
        <v>401</v>
      </c>
      <c r="B403" s="149" t="s">
        <v>9814</v>
      </c>
      <c r="C403" s="825" t="s">
        <v>9273</v>
      </c>
      <c r="D403" s="55" t="s">
        <v>9649</v>
      </c>
      <c r="E403" s="826">
        <v>429500</v>
      </c>
      <c r="F403" s="152" t="s">
        <v>10255</v>
      </c>
      <c r="G403" s="825">
        <v>41991</v>
      </c>
      <c r="H403" s="857">
        <v>42000</v>
      </c>
      <c r="I403" s="201" t="s">
        <v>5678</v>
      </c>
      <c r="J403" s="205">
        <v>42094</v>
      </c>
      <c r="K403" s="284" t="s">
        <v>10243</v>
      </c>
      <c r="L403" s="55" t="s">
        <v>10256</v>
      </c>
      <c r="M403" s="55" t="s">
        <v>5589</v>
      </c>
      <c r="N403" s="48" t="s">
        <v>89</v>
      </c>
      <c r="O403" s="44">
        <v>42351</v>
      </c>
      <c r="P403" s="44">
        <v>42068</v>
      </c>
      <c r="Q403" s="274" t="s">
        <v>1447</v>
      </c>
      <c r="R403" s="953" t="s">
        <v>847</v>
      </c>
      <c r="S403" s="194"/>
      <c r="T403" s="863"/>
      <c r="U403" s="863"/>
    </row>
    <row r="404" s="797" customFormat="1" ht="17.25" customHeight="1" spans="1:21">
      <c r="A404" s="43">
        <v>402</v>
      </c>
      <c r="B404" s="854" t="s">
        <v>9824</v>
      </c>
      <c r="C404" s="910" t="s">
        <v>9555</v>
      </c>
      <c r="D404" s="43" t="s">
        <v>9573</v>
      </c>
      <c r="E404" s="818">
        <v>437500</v>
      </c>
      <c r="F404" s="152" t="s">
        <v>10257</v>
      </c>
      <c r="G404" s="824">
        <v>41961</v>
      </c>
      <c r="H404" s="829">
        <v>41968</v>
      </c>
      <c r="I404" s="201" t="s">
        <v>5678</v>
      </c>
      <c r="J404" s="205">
        <v>42094</v>
      </c>
      <c r="K404" s="284" t="s">
        <v>52</v>
      </c>
      <c r="L404" s="48" t="s">
        <v>10258</v>
      </c>
      <c r="M404" s="48" t="s">
        <v>5479</v>
      </c>
      <c r="N404" s="48" t="s">
        <v>89</v>
      </c>
      <c r="O404" s="44">
        <v>42073</v>
      </c>
      <c r="P404" s="47">
        <v>42074</v>
      </c>
      <c r="Q404" s="48" t="s">
        <v>106</v>
      </c>
      <c r="R404" s="938" t="s">
        <v>862</v>
      </c>
      <c r="S404" s="194"/>
      <c r="T404" s="207"/>
      <c r="U404" s="207"/>
    </row>
    <row r="405" s="795" customFormat="1" ht="21" customHeight="1" spans="1:21">
      <c r="A405" s="43">
        <v>403</v>
      </c>
      <c r="B405" s="149"/>
      <c r="C405" s="825" t="s">
        <v>9590</v>
      </c>
      <c r="D405" s="55" t="s">
        <v>9995</v>
      </c>
      <c r="E405" s="826">
        <v>417800</v>
      </c>
      <c r="F405" s="151" t="s">
        <v>10259</v>
      </c>
      <c r="G405" s="825">
        <v>42064</v>
      </c>
      <c r="H405" s="857">
        <v>42081</v>
      </c>
      <c r="I405" s="201"/>
      <c r="J405" s="205">
        <v>42094</v>
      </c>
      <c r="K405" s="284"/>
      <c r="L405" s="102" t="s">
        <v>10260</v>
      </c>
      <c r="M405" s="102" t="s">
        <v>1768</v>
      </c>
      <c r="N405" s="102" t="s">
        <v>84</v>
      </c>
      <c r="O405" s="103">
        <v>42078</v>
      </c>
      <c r="P405" s="103">
        <v>42078</v>
      </c>
      <c r="Q405" s="102" t="s">
        <v>106</v>
      </c>
      <c r="R405" s="953" t="s">
        <v>10261</v>
      </c>
      <c r="S405" s="194"/>
      <c r="T405" s="863"/>
      <c r="U405" s="863"/>
    </row>
    <row r="406" s="795" customFormat="1" ht="21" customHeight="1" spans="1:21">
      <c r="A406" s="43">
        <v>404</v>
      </c>
      <c r="B406" s="149" t="s">
        <v>9814</v>
      </c>
      <c r="C406" s="825" t="s">
        <v>9273</v>
      </c>
      <c r="D406" s="55" t="s">
        <v>9785</v>
      </c>
      <c r="E406" s="826">
        <v>429500</v>
      </c>
      <c r="F406" s="151" t="s">
        <v>10262</v>
      </c>
      <c r="G406" s="825">
        <v>42064</v>
      </c>
      <c r="H406" s="857">
        <v>42081</v>
      </c>
      <c r="I406" s="201" t="s">
        <v>5678</v>
      </c>
      <c r="J406" s="205">
        <v>42094</v>
      </c>
      <c r="K406" s="284"/>
      <c r="L406" s="55" t="s">
        <v>10263</v>
      </c>
      <c r="M406" s="55" t="s">
        <v>5589</v>
      </c>
      <c r="N406" s="48" t="s">
        <v>89</v>
      </c>
      <c r="O406" s="44">
        <v>42351</v>
      </c>
      <c r="P406" s="44">
        <v>42068</v>
      </c>
      <c r="Q406" s="274" t="s">
        <v>1447</v>
      </c>
      <c r="R406" s="953" t="s">
        <v>10261</v>
      </c>
      <c r="S406" s="194"/>
      <c r="T406" s="863"/>
      <c r="U406" s="863"/>
    </row>
    <row r="407" s="795" customFormat="1" ht="21" customHeight="1" spans="1:21">
      <c r="A407" s="43">
        <v>405</v>
      </c>
      <c r="B407" s="149"/>
      <c r="C407" s="882" t="s">
        <v>5108</v>
      </c>
      <c r="D407" s="43" t="s">
        <v>9600</v>
      </c>
      <c r="E407" s="43">
        <v>409800</v>
      </c>
      <c r="F407" s="152" t="s">
        <v>10264</v>
      </c>
      <c r="G407" s="824">
        <v>42060</v>
      </c>
      <c r="H407" s="829">
        <v>42072</v>
      </c>
      <c r="I407" s="201" t="s">
        <v>10265</v>
      </c>
      <c r="J407" s="205">
        <v>42094</v>
      </c>
      <c r="K407" s="284" t="s">
        <v>52</v>
      </c>
      <c r="L407" s="43" t="s">
        <v>10266</v>
      </c>
      <c r="M407" s="43" t="s">
        <v>916</v>
      </c>
      <c r="N407" s="52" t="s">
        <v>59</v>
      </c>
      <c r="O407" s="323">
        <v>42359</v>
      </c>
      <c r="P407" s="47">
        <v>42065</v>
      </c>
      <c r="Q407" s="274" t="s">
        <v>1447</v>
      </c>
      <c r="R407" s="954" t="s">
        <v>10261</v>
      </c>
      <c r="S407" s="194"/>
      <c r="T407" s="863"/>
      <c r="U407" s="863"/>
    </row>
    <row r="408" s="13" customFormat="1" ht="17.25" customHeight="1" spans="1:21">
      <c r="A408" s="43">
        <v>406</v>
      </c>
      <c r="B408" s="149" t="s">
        <v>10113</v>
      </c>
      <c r="C408" s="390" t="s">
        <v>9243</v>
      </c>
      <c r="D408" s="55" t="s">
        <v>9785</v>
      </c>
      <c r="E408" s="35">
        <v>551600</v>
      </c>
      <c r="F408" s="151" t="s">
        <v>10267</v>
      </c>
      <c r="G408" s="825">
        <v>42064</v>
      </c>
      <c r="H408" s="857">
        <v>42081</v>
      </c>
      <c r="I408" s="201"/>
      <c r="J408" s="205">
        <v>42094</v>
      </c>
      <c r="K408" s="284"/>
      <c r="L408" s="52" t="s">
        <v>10268</v>
      </c>
      <c r="M408" s="55" t="s">
        <v>683</v>
      </c>
      <c r="N408" s="174" t="s">
        <v>59</v>
      </c>
      <c r="O408" s="380">
        <v>42071</v>
      </c>
      <c r="P408" s="47">
        <v>42082</v>
      </c>
      <c r="Q408" s="273" t="s">
        <v>106</v>
      </c>
      <c r="R408" s="938" t="s">
        <v>10261</v>
      </c>
      <c r="S408" s="194"/>
      <c r="T408" s="48"/>
      <c r="U408" s="48"/>
    </row>
    <row r="409" s="795" customFormat="1" ht="21" customHeight="1" spans="1:21">
      <c r="A409" s="43">
        <v>407</v>
      </c>
      <c r="B409" s="149" t="s">
        <v>9799</v>
      </c>
      <c r="C409" s="882" t="s">
        <v>5108</v>
      </c>
      <c r="D409" s="55" t="s">
        <v>10042</v>
      </c>
      <c r="E409" s="55">
        <v>409800</v>
      </c>
      <c r="F409" s="151" t="s">
        <v>10269</v>
      </c>
      <c r="G409" s="56">
        <v>41984</v>
      </c>
      <c r="H409" s="56">
        <v>42020</v>
      </c>
      <c r="I409" s="946" t="s">
        <v>5620</v>
      </c>
      <c r="J409" s="205">
        <v>42094</v>
      </c>
      <c r="K409" s="284" t="s">
        <v>52</v>
      </c>
      <c r="L409" s="52" t="s">
        <v>10270</v>
      </c>
      <c r="M409" s="43" t="s">
        <v>2053</v>
      </c>
      <c r="N409" s="43" t="s">
        <v>89</v>
      </c>
      <c r="O409" s="935">
        <v>42367</v>
      </c>
      <c r="P409" s="47">
        <v>42367</v>
      </c>
      <c r="Q409" s="274" t="s">
        <v>1447</v>
      </c>
      <c r="R409" s="219" t="s">
        <v>875</v>
      </c>
      <c r="S409" s="863"/>
      <c r="T409" s="863"/>
      <c r="U409" s="863"/>
    </row>
    <row r="410" s="13" customFormat="1" ht="17.25" customHeight="1" spans="1:21">
      <c r="A410" s="43">
        <v>408</v>
      </c>
      <c r="B410" s="149" t="s">
        <v>9834</v>
      </c>
      <c r="C410" s="390" t="s">
        <v>9312</v>
      </c>
      <c r="D410" s="43" t="s">
        <v>9969</v>
      </c>
      <c r="E410" s="322">
        <v>468700</v>
      </c>
      <c r="F410" s="151" t="s">
        <v>10271</v>
      </c>
      <c r="G410" s="824">
        <v>41955</v>
      </c>
      <c r="H410" s="829">
        <v>41962</v>
      </c>
      <c r="I410" s="201"/>
      <c r="J410" s="205">
        <v>42094</v>
      </c>
      <c r="K410" s="284" t="s">
        <v>52</v>
      </c>
      <c r="L410" s="52" t="s">
        <v>10272</v>
      </c>
      <c r="M410" s="55" t="s">
        <v>5278</v>
      </c>
      <c r="N410" s="48" t="s">
        <v>59</v>
      </c>
      <c r="O410" s="174">
        <v>42085</v>
      </c>
      <c r="P410" s="47">
        <v>42085</v>
      </c>
      <c r="Q410" s="273" t="s">
        <v>106</v>
      </c>
      <c r="R410" s="263" t="s">
        <v>10273</v>
      </c>
      <c r="S410" s="194"/>
      <c r="T410" s="48"/>
      <c r="U410" s="48"/>
    </row>
    <row r="411" s="13" customFormat="1" ht="17.25" customHeight="1" spans="1:21">
      <c r="A411" s="43">
        <v>409</v>
      </c>
      <c r="B411" s="149" t="s">
        <v>9799</v>
      </c>
      <c r="C411" s="390" t="s">
        <v>5108</v>
      </c>
      <c r="D411" s="43" t="s">
        <v>9785</v>
      </c>
      <c r="E411" s="322">
        <v>409800</v>
      </c>
      <c r="F411" s="151" t="s">
        <v>10274</v>
      </c>
      <c r="G411" s="824">
        <v>41999</v>
      </c>
      <c r="H411" s="829">
        <v>42005</v>
      </c>
      <c r="I411" s="201" t="s">
        <v>5620</v>
      </c>
      <c r="J411" s="205">
        <v>42094</v>
      </c>
      <c r="K411" s="284" t="s">
        <v>52</v>
      </c>
      <c r="L411" s="52" t="s">
        <v>10275</v>
      </c>
      <c r="M411" s="55" t="s">
        <v>912</v>
      </c>
      <c r="N411" s="48" t="s">
        <v>89</v>
      </c>
      <c r="O411" s="174">
        <v>42074</v>
      </c>
      <c r="P411" s="47">
        <v>42074</v>
      </c>
      <c r="Q411" s="273" t="s">
        <v>47</v>
      </c>
      <c r="R411" s="263" t="s">
        <v>1619</v>
      </c>
      <c r="S411" s="194"/>
      <c r="T411" s="48"/>
      <c r="U411" s="48"/>
    </row>
    <row r="412" s="13" customFormat="1" ht="17.25" customHeight="1" spans="1:21">
      <c r="A412" s="43">
        <v>410</v>
      </c>
      <c r="B412" s="149" t="s">
        <v>9799</v>
      </c>
      <c r="C412" s="390" t="s">
        <v>5108</v>
      </c>
      <c r="D412" s="43" t="s">
        <v>9785</v>
      </c>
      <c r="E412" s="322">
        <v>409800</v>
      </c>
      <c r="F412" s="151" t="s">
        <v>10276</v>
      </c>
      <c r="G412" s="824">
        <v>41999</v>
      </c>
      <c r="H412" s="829">
        <v>42020</v>
      </c>
      <c r="I412" s="201" t="s">
        <v>5678</v>
      </c>
      <c r="J412" s="205">
        <v>42094</v>
      </c>
      <c r="K412" s="284" t="s">
        <v>52</v>
      </c>
      <c r="L412" s="52" t="s">
        <v>10277</v>
      </c>
      <c r="M412" s="55" t="s">
        <v>653</v>
      </c>
      <c r="N412" s="48" t="s">
        <v>84</v>
      </c>
      <c r="O412" s="174">
        <v>42085</v>
      </c>
      <c r="P412" s="47">
        <v>42085</v>
      </c>
      <c r="Q412" s="273" t="s">
        <v>1447</v>
      </c>
      <c r="R412" s="263" t="s">
        <v>878</v>
      </c>
      <c r="S412" s="194"/>
      <c r="T412" s="48"/>
      <c r="U412" s="48"/>
    </row>
    <row r="413" s="13" customFormat="1" ht="17.25" customHeight="1" spans="1:21">
      <c r="A413" s="43">
        <v>411</v>
      </c>
      <c r="B413" s="149" t="s">
        <v>9865</v>
      </c>
      <c r="C413" s="390" t="s">
        <v>9590</v>
      </c>
      <c r="D413" s="43" t="s">
        <v>9597</v>
      </c>
      <c r="E413" s="322">
        <v>417800</v>
      </c>
      <c r="F413" s="151" t="s">
        <v>10278</v>
      </c>
      <c r="G413" s="824">
        <v>42075</v>
      </c>
      <c r="H413" s="829">
        <v>42085</v>
      </c>
      <c r="I413" s="201"/>
      <c r="J413" s="205">
        <v>42094</v>
      </c>
      <c r="K413" s="284"/>
      <c r="L413" s="52" t="s">
        <v>10279</v>
      </c>
      <c r="M413" s="55" t="s">
        <v>5035</v>
      </c>
      <c r="N413" s="48" t="s">
        <v>89</v>
      </c>
      <c r="O413" s="174">
        <v>42331</v>
      </c>
      <c r="P413" s="47">
        <v>42083</v>
      </c>
      <c r="Q413" s="273" t="s">
        <v>106</v>
      </c>
      <c r="R413" s="263" t="s">
        <v>1619</v>
      </c>
      <c r="S413" s="194"/>
      <c r="T413" s="48"/>
      <c r="U413" s="48"/>
    </row>
    <row r="414" s="13" customFormat="1" ht="17.25" customHeight="1" spans="1:21">
      <c r="A414" s="43">
        <v>412</v>
      </c>
      <c r="B414" s="149" t="s">
        <v>9834</v>
      </c>
      <c r="C414" s="390" t="s">
        <v>9312</v>
      </c>
      <c r="D414" s="43" t="s">
        <v>9802</v>
      </c>
      <c r="E414" s="322">
        <v>468700</v>
      </c>
      <c r="F414" s="151" t="s">
        <v>10280</v>
      </c>
      <c r="G414" s="824">
        <v>42064</v>
      </c>
      <c r="H414" s="829">
        <v>42081</v>
      </c>
      <c r="I414" s="201"/>
      <c r="J414" s="205">
        <v>42094</v>
      </c>
      <c r="K414" s="284"/>
      <c r="L414" s="52" t="s">
        <v>10281</v>
      </c>
      <c r="M414" s="55" t="s">
        <v>5103</v>
      </c>
      <c r="N414" s="48" t="s">
        <v>84</v>
      </c>
      <c r="O414" s="174">
        <v>42071</v>
      </c>
      <c r="P414" s="47">
        <v>42075</v>
      </c>
      <c r="Q414" s="273" t="s">
        <v>1447</v>
      </c>
      <c r="R414" s="263" t="s">
        <v>1619</v>
      </c>
      <c r="S414" s="194"/>
      <c r="T414" s="48"/>
      <c r="U414" s="48"/>
    </row>
    <row r="415" s="13" customFormat="1" ht="17.25" customHeight="1" spans="1:21">
      <c r="A415" s="43">
        <v>413</v>
      </c>
      <c r="B415" s="149" t="s">
        <v>9989</v>
      </c>
      <c r="C415" s="390" t="s">
        <v>5534</v>
      </c>
      <c r="D415" s="43" t="s">
        <v>10282</v>
      </c>
      <c r="E415" s="322">
        <v>446600</v>
      </c>
      <c r="F415" s="151" t="s">
        <v>10283</v>
      </c>
      <c r="G415" s="824">
        <v>42075</v>
      </c>
      <c r="H415" s="829">
        <v>42085</v>
      </c>
      <c r="I415" s="201"/>
      <c r="J415" s="205">
        <v>42122</v>
      </c>
      <c r="K415" s="284" t="s">
        <v>52</v>
      </c>
      <c r="L415" s="52" t="s">
        <v>10284</v>
      </c>
      <c r="M415" s="55" t="s">
        <v>5103</v>
      </c>
      <c r="N415" s="48" t="s">
        <v>84</v>
      </c>
      <c r="O415" s="174">
        <v>42333</v>
      </c>
      <c r="P415" s="47">
        <v>42076</v>
      </c>
      <c r="Q415" s="273" t="s">
        <v>106</v>
      </c>
      <c r="R415" s="263" t="s">
        <v>1619</v>
      </c>
      <c r="S415" s="194"/>
      <c r="T415" s="48"/>
      <c r="U415" s="48"/>
    </row>
    <row r="416" s="13" customFormat="1" ht="17.25" customHeight="1" spans="1:21">
      <c r="A416" s="43">
        <v>414</v>
      </c>
      <c r="B416" s="149" t="s">
        <v>9799</v>
      </c>
      <c r="C416" s="390" t="s">
        <v>5108</v>
      </c>
      <c r="D416" s="43" t="s">
        <v>9785</v>
      </c>
      <c r="E416" s="322">
        <v>409800</v>
      </c>
      <c r="F416" s="151" t="s">
        <v>10285</v>
      </c>
      <c r="G416" s="824">
        <v>41999</v>
      </c>
      <c r="H416" s="829">
        <v>42005</v>
      </c>
      <c r="I416" s="201" t="s">
        <v>5678</v>
      </c>
      <c r="J416" s="205">
        <v>42122</v>
      </c>
      <c r="K416" s="284" t="s">
        <v>52</v>
      </c>
      <c r="L416" s="52" t="s">
        <v>10286</v>
      </c>
      <c r="M416" s="55" t="s">
        <v>698</v>
      </c>
      <c r="N416" s="48" t="s">
        <v>84</v>
      </c>
      <c r="O416" s="174">
        <v>42087</v>
      </c>
      <c r="P416" s="47">
        <v>42088</v>
      </c>
      <c r="Q416" s="273" t="s">
        <v>47</v>
      </c>
      <c r="R416" s="263" t="s">
        <v>885</v>
      </c>
      <c r="S416" s="194"/>
      <c r="T416" s="48"/>
      <c r="U416" s="48"/>
    </row>
    <row r="417" s="795" customFormat="1" ht="21" customHeight="1" spans="1:21">
      <c r="A417" s="55">
        <v>415</v>
      </c>
      <c r="B417" s="149"/>
      <c r="C417" s="907" t="s">
        <v>5108</v>
      </c>
      <c r="D417" s="55" t="s">
        <v>9785</v>
      </c>
      <c r="E417" s="55">
        <v>409800</v>
      </c>
      <c r="F417" s="151" t="s">
        <v>10287</v>
      </c>
      <c r="G417" s="825">
        <v>42000</v>
      </c>
      <c r="H417" s="857">
        <v>42020</v>
      </c>
      <c r="I417" s="201" t="s">
        <v>5678</v>
      </c>
      <c r="J417" s="205">
        <v>42122</v>
      </c>
      <c r="K417" s="284" t="s">
        <v>52</v>
      </c>
      <c r="L417" s="43" t="s">
        <v>10288</v>
      </c>
      <c r="M417" s="274" t="s">
        <v>730</v>
      </c>
      <c r="N417" s="52" t="s">
        <v>59</v>
      </c>
      <c r="O417" s="281">
        <v>42085</v>
      </c>
      <c r="P417" s="47">
        <v>42087</v>
      </c>
      <c r="Q417" s="274" t="s">
        <v>1447</v>
      </c>
      <c r="R417" s="939" t="s">
        <v>1627</v>
      </c>
      <c r="S417" s="194"/>
      <c r="T417" s="863"/>
      <c r="U417" s="863"/>
    </row>
    <row r="418" s="13" customFormat="1" ht="17.25" customHeight="1" spans="1:21">
      <c r="A418" s="55">
        <v>416</v>
      </c>
      <c r="B418" s="149"/>
      <c r="C418" s="361" t="s">
        <v>9312</v>
      </c>
      <c r="D418" s="55" t="s">
        <v>9852</v>
      </c>
      <c r="E418" s="35">
        <v>468700</v>
      </c>
      <c r="F418" s="151" t="s">
        <v>10289</v>
      </c>
      <c r="G418" s="825">
        <v>42081</v>
      </c>
      <c r="H418" s="857">
        <v>42090</v>
      </c>
      <c r="I418" s="302" t="s">
        <v>5256</v>
      </c>
      <c r="J418" s="205">
        <v>42122</v>
      </c>
      <c r="K418" s="166"/>
      <c r="L418" s="273" t="s">
        <v>10290</v>
      </c>
      <c r="M418" s="273" t="s">
        <v>916</v>
      </c>
      <c r="N418" s="48" t="s">
        <v>89</v>
      </c>
      <c r="O418" s="158">
        <v>42351</v>
      </c>
      <c r="P418" s="44">
        <v>42082</v>
      </c>
      <c r="Q418" s="273" t="s">
        <v>1447</v>
      </c>
      <c r="R418" s="938" t="s">
        <v>1627</v>
      </c>
      <c r="S418" s="194"/>
      <c r="T418" s="48"/>
      <c r="U418" s="48"/>
    </row>
    <row r="419" s="795" customFormat="1" ht="16.5" customHeight="1" spans="1:21">
      <c r="A419" s="55">
        <v>417</v>
      </c>
      <c r="B419" s="149" t="s">
        <v>9865</v>
      </c>
      <c r="C419" s="825" t="s">
        <v>9590</v>
      </c>
      <c r="D419" s="55" t="s">
        <v>9597</v>
      </c>
      <c r="E419" s="826">
        <f>417800+14900</f>
        <v>432700</v>
      </c>
      <c r="F419" s="151" t="s">
        <v>10291</v>
      </c>
      <c r="G419" s="825">
        <v>41997</v>
      </c>
      <c r="H419" s="857">
        <v>42026</v>
      </c>
      <c r="I419" s="688" t="s">
        <v>10292</v>
      </c>
      <c r="J419" s="205">
        <v>42122</v>
      </c>
      <c r="K419" s="166" t="s">
        <v>52</v>
      </c>
      <c r="L419" s="273" t="s">
        <v>10293</v>
      </c>
      <c r="M419" s="273" t="s">
        <v>5054</v>
      </c>
      <c r="N419" s="48" t="s">
        <v>59</v>
      </c>
      <c r="O419" s="44">
        <v>42088</v>
      </c>
      <c r="P419" s="44">
        <v>42099</v>
      </c>
      <c r="Q419" s="242" t="s">
        <v>47</v>
      </c>
      <c r="R419" s="955" t="s">
        <v>909</v>
      </c>
      <c r="S419" s="194"/>
      <c r="T419" s="863"/>
      <c r="U419" s="863"/>
    </row>
    <row r="420" s="795" customFormat="1" ht="21" customHeight="1" spans="1:21">
      <c r="A420" s="55">
        <v>418</v>
      </c>
      <c r="B420" s="149"/>
      <c r="C420" s="825" t="s">
        <v>9590</v>
      </c>
      <c r="D420" s="43" t="s">
        <v>9995</v>
      </c>
      <c r="E420" s="818">
        <v>417800</v>
      </c>
      <c r="F420" s="152" t="s">
        <v>10294</v>
      </c>
      <c r="G420" s="824">
        <v>42086</v>
      </c>
      <c r="H420" s="829">
        <v>42093</v>
      </c>
      <c r="I420" s="302" t="s">
        <v>5256</v>
      </c>
      <c r="J420" s="205">
        <v>42122</v>
      </c>
      <c r="K420" s="302" t="s">
        <v>52</v>
      </c>
      <c r="L420" s="274" t="s">
        <v>10295</v>
      </c>
      <c r="M420" s="274" t="s">
        <v>5479</v>
      </c>
      <c r="N420" s="52" t="s">
        <v>89</v>
      </c>
      <c r="O420" s="47">
        <v>42084</v>
      </c>
      <c r="P420" s="47">
        <v>42092</v>
      </c>
      <c r="Q420" s="277" t="s">
        <v>106</v>
      </c>
      <c r="R420" s="955" t="s">
        <v>909</v>
      </c>
      <c r="S420" s="194"/>
      <c r="T420" s="863"/>
      <c r="U420" s="863"/>
    </row>
    <row r="421" s="13" customFormat="1" ht="17.25" customHeight="1" spans="1:21">
      <c r="A421" s="55">
        <v>419</v>
      </c>
      <c r="B421" s="821" t="s">
        <v>9834</v>
      </c>
      <c r="C421" s="361" t="s">
        <v>9312</v>
      </c>
      <c r="D421" s="55" t="s">
        <v>9785</v>
      </c>
      <c r="E421" s="35">
        <v>468700</v>
      </c>
      <c r="F421" s="151" t="s">
        <v>10296</v>
      </c>
      <c r="G421" s="825">
        <v>42064</v>
      </c>
      <c r="H421" s="857">
        <v>42081</v>
      </c>
      <c r="I421" s="302" t="s">
        <v>5256</v>
      </c>
      <c r="J421" s="205">
        <v>42122</v>
      </c>
      <c r="K421" s="302" t="s">
        <v>52</v>
      </c>
      <c r="L421" s="52" t="s">
        <v>10297</v>
      </c>
      <c r="M421" s="55" t="s">
        <v>114</v>
      </c>
      <c r="N421" s="48" t="s">
        <v>59</v>
      </c>
      <c r="O421" s="174">
        <v>42088</v>
      </c>
      <c r="P421" s="47">
        <v>42089</v>
      </c>
      <c r="Q421" s="273" t="s">
        <v>5402</v>
      </c>
      <c r="R421" s="938" t="s">
        <v>8115</v>
      </c>
      <c r="S421" s="194"/>
      <c r="T421" s="48"/>
      <c r="U421" s="48"/>
    </row>
    <row r="422" s="797" customFormat="1" ht="18" customHeight="1" spans="1:21">
      <c r="A422" s="55">
        <v>420</v>
      </c>
      <c r="B422" s="854" t="s">
        <v>9824</v>
      </c>
      <c r="C422" s="910" t="s">
        <v>9555</v>
      </c>
      <c r="D422" s="55" t="s">
        <v>9995</v>
      </c>
      <c r="E422" s="826">
        <f>437500+14900</f>
        <v>452400</v>
      </c>
      <c r="F422" s="151" t="s">
        <v>10298</v>
      </c>
      <c r="G422" s="825">
        <v>42081</v>
      </c>
      <c r="H422" s="857">
        <v>42098</v>
      </c>
      <c r="I422" s="688" t="s">
        <v>10299</v>
      </c>
      <c r="J422" s="205">
        <v>42122</v>
      </c>
      <c r="K422" s="284"/>
      <c r="L422" s="43" t="s">
        <v>10300</v>
      </c>
      <c r="M422" s="43" t="s">
        <v>916</v>
      </c>
      <c r="N422" s="52" t="s">
        <v>59</v>
      </c>
      <c r="O422" s="47">
        <v>42085</v>
      </c>
      <c r="P422" s="47">
        <v>42085</v>
      </c>
      <c r="Q422" s="277" t="s">
        <v>106</v>
      </c>
      <c r="R422" s="938" t="s">
        <v>7467</v>
      </c>
      <c r="S422" s="194"/>
      <c r="T422" s="207"/>
      <c r="U422" s="207"/>
    </row>
    <row r="423" s="795" customFormat="1" ht="21" customHeight="1" spans="1:21">
      <c r="A423" s="55">
        <v>421</v>
      </c>
      <c r="B423" s="149" t="s">
        <v>9799</v>
      </c>
      <c r="C423" s="907" t="s">
        <v>5108</v>
      </c>
      <c r="D423" s="43" t="s">
        <v>9576</v>
      </c>
      <c r="E423" s="43">
        <v>409800</v>
      </c>
      <c r="F423" s="152" t="s">
        <v>10301</v>
      </c>
      <c r="G423" s="824">
        <v>42094</v>
      </c>
      <c r="H423" s="829">
        <v>42104</v>
      </c>
      <c r="I423" s="302" t="s">
        <v>5256</v>
      </c>
      <c r="J423" s="205">
        <v>42122</v>
      </c>
      <c r="K423" s="302" t="s">
        <v>52</v>
      </c>
      <c r="L423" s="43" t="s">
        <v>1523</v>
      </c>
      <c r="M423" s="43" t="s">
        <v>2053</v>
      </c>
      <c r="N423" s="43" t="s">
        <v>89</v>
      </c>
      <c r="O423" s="323">
        <v>42105</v>
      </c>
      <c r="P423" s="47">
        <v>42105</v>
      </c>
      <c r="Q423" s="274" t="s">
        <v>106</v>
      </c>
      <c r="R423" s="939" t="s">
        <v>5654</v>
      </c>
      <c r="S423" s="194"/>
      <c r="T423" s="863"/>
      <c r="U423" s="863"/>
    </row>
    <row r="424" s="795" customFormat="1" ht="21" customHeight="1" spans="1:21">
      <c r="A424" s="55">
        <v>422</v>
      </c>
      <c r="B424" s="149" t="s">
        <v>9799</v>
      </c>
      <c r="C424" s="907" t="s">
        <v>5108</v>
      </c>
      <c r="D424" s="55" t="s">
        <v>9649</v>
      </c>
      <c r="E424" s="55">
        <v>409800</v>
      </c>
      <c r="F424" s="151" t="s">
        <v>10302</v>
      </c>
      <c r="G424" s="825">
        <v>42081</v>
      </c>
      <c r="H424" s="857">
        <v>42090</v>
      </c>
      <c r="I424" s="302" t="s">
        <v>5256</v>
      </c>
      <c r="J424" s="205">
        <v>42122</v>
      </c>
      <c r="K424" s="166"/>
      <c r="L424" s="48" t="s">
        <v>10303</v>
      </c>
      <c r="M424" s="55" t="s">
        <v>657</v>
      </c>
      <c r="N424" s="55" t="s">
        <v>84</v>
      </c>
      <c r="O424" s="947">
        <v>42085</v>
      </c>
      <c r="P424" s="44">
        <v>42085</v>
      </c>
      <c r="Q424" s="273" t="s">
        <v>1447</v>
      </c>
      <c r="R424" s="642" t="s">
        <v>10304</v>
      </c>
      <c r="S424" s="863"/>
      <c r="T424" s="863"/>
      <c r="U424" s="863"/>
    </row>
    <row r="425" s="795" customFormat="1" ht="19.5" customHeight="1" spans="1:21">
      <c r="A425" s="55">
        <v>423</v>
      </c>
      <c r="B425" s="149"/>
      <c r="C425" s="907" t="s">
        <v>5108</v>
      </c>
      <c r="D425" s="55" t="s">
        <v>9600</v>
      </c>
      <c r="E425" s="55">
        <f>409800+14900</f>
        <v>424700</v>
      </c>
      <c r="F425" s="151" t="s">
        <v>10305</v>
      </c>
      <c r="G425" s="825">
        <v>42091</v>
      </c>
      <c r="H425" s="857">
        <v>42098</v>
      </c>
      <c r="I425" s="688" t="s">
        <v>10299</v>
      </c>
      <c r="J425" s="205">
        <v>42122</v>
      </c>
      <c r="K425" s="302" t="s">
        <v>52</v>
      </c>
      <c r="L425" s="43" t="s">
        <v>10306</v>
      </c>
      <c r="M425" s="43" t="s">
        <v>114</v>
      </c>
      <c r="N425" s="43" t="s">
        <v>59</v>
      </c>
      <c r="O425" s="323">
        <v>42105</v>
      </c>
      <c r="P425" s="47">
        <v>42105</v>
      </c>
      <c r="Q425" s="274" t="s">
        <v>1447</v>
      </c>
      <c r="R425" s="939" t="s">
        <v>10307</v>
      </c>
      <c r="S425" s="194"/>
      <c r="T425" s="863"/>
      <c r="U425" s="863"/>
    </row>
    <row r="426" s="795" customFormat="1" ht="21" customHeight="1" spans="1:21">
      <c r="A426" s="55">
        <v>424</v>
      </c>
      <c r="B426" s="149" t="s">
        <v>9865</v>
      </c>
      <c r="C426" s="825" t="s">
        <v>9590</v>
      </c>
      <c r="D426" s="55" t="s">
        <v>9597</v>
      </c>
      <c r="E426" s="826">
        <v>417800</v>
      </c>
      <c r="F426" s="151" t="s">
        <v>10308</v>
      </c>
      <c r="G426" s="825">
        <v>42091</v>
      </c>
      <c r="H426" s="857">
        <v>42098</v>
      </c>
      <c r="I426" s="201"/>
      <c r="J426" s="205">
        <v>42122</v>
      </c>
      <c r="K426" s="302" t="s">
        <v>52</v>
      </c>
      <c r="L426" s="166" t="s">
        <v>10309</v>
      </c>
      <c r="M426" s="166" t="s">
        <v>853</v>
      </c>
      <c r="N426" s="166" t="s">
        <v>744</v>
      </c>
      <c r="O426" s="167">
        <v>42108</v>
      </c>
      <c r="P426" s="167">
        <v>42108</v>
      </c>
      <c r="Q426" s="863" t="s">
        <v>106</v>
      </c>
      <c r="R426" s="938" t="s">
        <v>1637</v>
      </c>
      <c r="S426" s="194"/>
      <c r="T426" s="863"/>
      <c r="U426" s="863"/>
    </row>
    <row r="427" s="797" customFormat="1" ht="17.25" customHeight="1" spans="1:21">
      <c r="A427" s="55">
        <v>425</v>
      </c>
      <c r="B427" s="854" t="s">
        <v>9824</v>
      </c>
      <c r="C427" s="910" t="s">
        <v>9555</v>
      </c>
      <c r="D427" s="55" t="s">
        <v>10310</v>
      </c>
      <c r="E427" s="826">
        <v>437500</v>
      </c>
      <c r="F427" s="151" t="s">
        <v>10311</v>
      </c>
      <c r="G427" s="825">
        <v>42081</v>
      </c>
      <c r="H427" s="857">
        <v>42098</v>
      </c>
      <c r="I427" s="201"/>
      <c r="J427" s="205">
        <v>42122</v>
      </c>
      <c r="K427" s="284"/>
      <c r="L427" s="48" t="s">
        <v>10312</v>
      </c>
      <c r="M427" s="48" t="s">
        <v>5035</v>
      </c>
      <c r="N427" s="48" t="s">
        <v>89</v>
      </c>
      <c r="O427" s="44">
        <v>42106</v>
      </c>
      <c r="P427" s="47">
        <v>42106</v>
      </c>
      <c r="Q427" s="48" t="s">
        <v>1447</v>
      </c>
      <c r="R427" s="938" t="s">
        <v>5665</v>
      </c>
      <c r="S427" s="194"/>
      <c r="T427" s="207"/>
      <c r="U427" s="207"/>
    </row>
    <row r="428" s="795" customFormat="1" ht="21" customHeight="1" spans="1:21">
      <c r="A428" s="55">
        <v>426</v>
      </c>
      <c r="B428" s="149" t="s">
        <v>9989</v>
      </c>
      <c r="C428" s="825" t="s">
        <v>5534</v>
      </c>
      <c r="D428" s="55" t="s">
        <v>9649</v>
      </c>
      <c r="E428" s="826">
        <v>446600</v>
      </c>
      <c r="F428" s="151" t="s">
        <v>10313</v>
      </c>
      <c r="G428" s="825">
        <v>42075</v>
      </c>
      <c r="H428" s="857">
        <v>42085</v>
      </c>
      <c r="I428" s="201"/>
      <c r="J428" s="205">
        <v>42122</v>
      </c>
      <c r="K428" s="948" t="s">
        <v>52</v>
      </c>
      <c r="L428" s="166" t="s">
        <v>10314</v>
      </c>
      <c r="M428" s="166" t="s">
        <v>3077</v>
      </c>
      <c r="N428" s="166" t="s">
        <v>744</v>
      </c>
      <c r="O428" s="167">
        <v>42108</v>
      </c>
      <c r="P428" s="167">
        <v>42108</v>
      </c>
      <c r="Q428" s="48"/>
      <c r="R428" s="938" t="s">
        <v>1655</v>
      </c>
      <c r="S428" s="194"/>
      <c r="T428" s="863"/>
      <c r="U428" s="863"/>
    </row>
    <row r="429" s="13" customFormat="1" ht="17.25" customHeight="1" spans="1:21">
      <c r="A429" s="55">
        <v>427</v>
      </c>
      <c r="B429" s="821" t="s">
        <v>9834</v>
      </c>
      <c r="C429" s="361" t="s">
        <v>9312</v>
      </c>
      <c r="D429" s="55" t="s">
        <v>9785</v>
      </c>
      <c r="E429" s="35">
        <v>468700</v>
      </c>
      <c r="F429" s="151" t="s">
        <v>10315</v>
      </c>
      <c r="G429" s="825">
        <v>42081</v>
      </c>
      <c r="H429" s="857">
        <v>42090</v>
      </c>
      <c r="I429" s="302" t="s">
        <v>5256</v>
      </c>
      <c r="J429" s="205">
        <v>42122</v>
      </c>
      <c r="K429" s="166"/>
      <c r="L429" s="52" t="s">
        <v>10316</v>
      </c>
      <c r="M429" s="166" t="s">
        <v>5219</v>
      </c>
      <c r="N429" s="166" t="s">
        <v>744</v>
      </c>
      <c r="O429" s="160">
        <v>42112</v>
      </c>
      <c r="P429" s="167">
        <v>42112</v>
      </c>
      <c r="Q429" s="279" t="s">
        <v>106</v>
      </c>
      <c r="R429" s="956" t="s">
        <v>1655</v>
      </c>
      <c r="S429" s="194"/>
      <c r="T429" s="48"/>
      <c r="U429" s="48"/>
    </row>
    <row r="430" s="13" customFormat="1" ht="20.25" customHeight="1" spans="1:21">
      <c r="A430" s="55">
        <v>428</v>
      </c>
      <c r="B430" s="149" t="s">
        <v>10317</v>
      </c>
      <c r="C430" s="825" t="s">
        <v>583</v>
      </c>
      <c r="D430" s="55" t="s">
        <v>9785</v>
      </c>
      <c r="E430" s="826">
        <v>627600</v>
      </c>
      <c r="F430" s="151" t="s">
        <v>10318</v>
      </c>
      <c r="G430" s="825">
        <v>41937</v>
      </c>
      <c r="H430" s="857">
        <v>41948</v>
      </c>
      <c r="I430" s="201" t="s">
        <v>10319</v>
      </c>
      <c r="J430" s="205">
        <v>42122</v>
      </c>
      <c r="K430" s="948" t="s">
        <v>52</v>
      </c>
      <c r="L430" s="48" t="s">
        <v>10320</v>
      </c>
      <c r="M430" s="48" t="s">
        <v>114</v>
      </c>
      <c r="N430" s="48" t="s">
        <v>59</v>
      </c>
      <c r="O430" s="44">
        <v>42112</v>
      </c>
      <c r="P430" s="44">
        <v>42112</v>
      </c>
      <c r="Q430" s="274" t="s">
        <v>106</v>
      </c>
      <c r="R430" s="938" t="s">
        <v>1655</v>
      </c>
      <c r="S430" s="274"/>
      <c r="T430" s="48"/>
      <c r="U430" s="48"/>
    </row>
    <row r="431" s="13" customFormat="1" ht="17.25" customHeight="1" spans="1:21">
      <c r="A431" s="55">
        <v>429</v>
      </c>
      <c r="B431" s="149" t="s">
        <v>9851</v>
      </c>
      <c r="C431" s="825" t="s">
        <v>576</v>
      </c>
      <c r="D431" s="55" t="s">
        <v>9649</v>
      </c>
      <c r="E431" s="35">
        <v>506600</v>
      </c>
      <c r="F431" s="151" t="s">
        <v>10321</v>
      </c>
      <c r="G431" s="825">
        <v>42081</v>
      </c>
      <c r="H431" s="857">
        <v>42090</v>
      </c>
      <c r="I431" s="196"/>
      <c r="J431" s="205">
        <v>42122</v>
      </c>
      <c r="K431" s="166"/>
      <c r="L431" s="274" t="s">
        <v>10322</v>
      </c>
      <c r="M431" s="280" t="s">
        <v>10323</v>
      </c>
      <c r="N431" s="280" t="s">
        <v>641</v>
      </c>
      <c r="O431" s="949">
        <v>42108</v>
      </c>
      <c r="P431" s="949">
        <v>42108</v>
      </c>
      <c r="Q431" s="273"/>
      <c r="R431" s="938" t="s">
        <v>927</v>
      </c>
      <c r="S431" s="194"/>
      <c r="T431" s="48"/>
      <c r="U431" s="48"/>
    </row>
    <row r="432" s="795" customFormat="1" ht="21" customHeight="1" spans="1:21">
      <c r="A432" s="55">
        <v>430</v>
      </c>
      <c r="B432" s="149" t="s">
        <v>9799</v>
      </c>
      <c r="C432" s="825" t="s">
        <v>5108</v>
      </c>
      <c r="D432" s="55" t="s">
        <v>9649</v>
      </c>
      <c r="E432" s="55">
        <v>409800</v>
      </c>
      <c r="F432" s="151" t="s">
        <v>10324</v>
      </c>
      <c r="G432" s="825">
        <v>42111</v>
      </c>
      <c r="H432" s="857">
        <v>42120</v>
      </c>
      <c r="I432" s="166"/>
      <c r="J432" s="205">
        <v>42122</v>
      </c>
      <c r="K432" s="166"/>
      <c r="L432" s="273" t="s">
        <v>10325</v>
      </c>
      <c r="M432" s="274" t="s">
        <v>5156</v>
      </c>
      <c r="N432" s="274" t="s">
        <v>59</v>
      </c>
      <c r="O432" s="323">
        <v>42109</v>
      </c>
      <c r="P432" s="47">
        <v>42112</v>
      </c>
      <c r="Q432" s="274" t="s">
        <v>106</v>
      </c>
      <c r="R432" s="939" t="s">
        <v>8637</v>
      </c>
      <c r="S432" s="194"/>
      <c r="T432" s="863"/>
      <c r="U432" s="863"/>
    </row>
    <row r="433" s="795" customFormat="1" ht="21" customHeight="1" spans="1:21">
      <c r="A433" s="55">
        <v>431</v>
      </c>
      <c r="B433" s="149" t="s">
        <v>9799</v>
      </c>
      <c r="C433" s="825" t="s">
        <v>5108</v>
      </c>
      <c r="D433" s="43" t="s">
        <v>10128</v>
      </c>
      <c r="E433" s="43">
        <v>409800</v>
      </c>
      <c r="F433" s="152" t="s">
        <v>10326</v>
      </c>
      <c r="G433" s="824">
        <v>42086</v>
      </c>
      <c r="H433" s="829">
        <v>42093</v>
      </c>
      <c r="I433" s="302" t="s">
        <v>5256</v>
      </c>
      <c r="J433" s="208">
        <v>42122</v>
      </c>
      <c r="K433" s="276" t="s">
        <v>52</v>
      </c>
      <c r="L433" s="55" t="s">
        <v>10327</v>
      </c>
      <c r="M433" s="43" t="s">
        <v>5016</v>
      </c>
      <c r="N433" s="43" t="s">
        <v>89</v>
      </c>
      <c r="O433" s="323">
        <v>42120</v>
      </c>
      <c r="P433" s="47">
        <v>42120</v>
      </c>
      <c r="Q433" s="274"/>
      <c r="R433" s="939" t="s">
        <v>10328</v>
      </c>
      <c r="S433" s="194"/>
      <c r="T433" s="863"/>
      <c r="U433" s="863"/>
    </row>
    <row r="434" s="795" customFormat="1" ht="21" customHeight="1" spans="1:21">
      <c r="A434" s="55">
        <v>432</v>
      </c>
      <c r="B434" s="149" t="s">
        <v>9814</v>
      </c>
      <c r="C434" s="825" t="s">
        <v>9273</v>
      </c>
      <c r="D434" s="55" t="s">
        <v>9649</v>
      </c>
      <c r="E434" s="826">
        <v>429500</v>
      </c>
      <c r="F434" s="151" t="s">
        <v>10329</v>
      </c>
      <c r="G434" s="825">
        <v>42081</v>
      </c>
      <c r="H434" s="857">
        <v>42090</v>
      </c>
      <c r="I434" s="302" t="s">
        <v>5256</v>
      </c>
      <c r="J434" s="205">
        <v>42122</v>
      </c>
      <c r="K434" s="166"/>
      <c r="L434" s="166" t="s">
        <v>10330</v>
      </c>
      <c r="M434" s="166" t="s">
        <v>10331</v>
      </c>
      <c r="N434" s="166" t="s">
        <v>744</v>
      </c>
      <c r="O434" s="167">
        <v>42109</v>
      </c>
      <c r="P434" s="167">
        <v>42110</v>
      </c>
      <c r="Q434" s="279" t="s">
        <v>47</v>
      </c>
      <c r="R434" s="956" t="s">
        <v>10332</v>
      </c>
      <c r="S434" s="194"/>
      <c r="T434" s="863"/>
      <c r="U434" s="863"/>
    </row>
    <row r="435" s="795" customFormat="1" ht="21" customHeight="1" spans="1:21">
      <c r="A435" s="55">
        <v>433</v>
      </c>
      <c r="B435" s="149" t="s">
        <v>9865</v>
      </c>
      <c r="C435" s="825" t="s">
        <v>9590</v>
      </c>
      <c r="D435" s="55" t="s">
        <v>9995</v>
      </c>
      <c r="E435" s="826">
        <v>417800</v>
      </c>
      <c r="F435" s="151" t="s">
        <v>10333</v>
      </c>
      <c r="G435" s="825">
        <v>42110</v>
      </c>
      <c r="H435" s="857">
        <v>42120</v>
      </c>
      <c r="I435" s="201"/>
      <c r="J435" s="205">
        <v>42122</v>
      </c>
      <c r="K435" s="166"/>
      <c r="L435" s="242" t="s">
        <v>3105</v>
      </c>
      <c r="M435" s="242" t="s">
        <v>5479</v>
      </c>
      <c r="N435" s="43" t="s">
        <v>89</v>
      </c>
      <c r="O435" s="323">
        <v>42111</v>
      </c>
      <c r="P435" s="47">
        <v>42111</v>
      </c>
      <c r="Q435" s="274" t="s">
        <v>1447</v>
      </c>
      <c r="R435" s="939" t="s">
        <v>950</v>
      </c>
      <c r="S435" s="194"/>
      <c r="T435" s="863"/>
      <c r="U435" s="863"/>
    </row>
    <row r="436" s="795" customFormat="1" ht="21" customHeight="1" spans="1:21">
      <c r="A436" s="55">
        <v>434</v>
      </c>
      <c r="B436" s="149" t="s">
        <v>9865</v>
      </c>
      <c r="C436" s="825" t="s">
        <v>9590</v>
      </c>
      <c r="D436" s="55" t="s">
        <v>9597</v>
      </c>
      <c r="E436" s="826">
        <v>417800</v>
      </c>
      <c r="F436" s="151" t="s">
        <v>10334</v>
      </c>
      <c r="G436" s="825">
        <v>42110</v>
      </c>
      <c r="H436" s="857">
        <v>42120</v>
      </c>
      <c r="I436" s="201"/>
      <c r="J436" s="208">
        <v>42152</v>
      </c>
      <c r="K436" s="166"/>
      <c r="L436" s="55" t="s">
        <v>10335</v>
      </c>
      <c r="M436" s="43" t="s">
        <v>1768</v>
      </c>
      <c r="N436" s="43" t="s">
        <v>84</v>
      </c>
      <c r="O436" s="323">
        <v>42123</v>
      </c>
      <c r="P436" s="47">
        <v>42123</v>
      </c>
      <c r="Q436" s="274" t="s">
        <v>106</v>
      </c>
      <c r="R436" s="939" t="s">
        <v>10336</v>
      </c>
      <c r="S436" s="194"/>
      <c r="T436" s="863"/>
      <c r="U436" s="863"/>
    </row>
    <row r="437" s="13" customFormat="1" ht="17.25" customHeight="1" spans="1:21">
      <c r="A437" s="55">
        <v>435</v>
      </c>
      <c r="B437" s="821"/>
      <c r="C437" s="825" t="s">
        <v>9312</v>
      </c>
      <c r="D437" s="55" t="s">
        <v>9852</v>
      </c>
      <c r="E437" s="35">
        <v>468700</v>
      </c>
      <c r="F437" s="265" t="s">
        <v>10337</v>
      </c>
      <c r="G437" s="825">
        <v>42110</v>
      </c>
      <c r="H437" s="857">
        <v>42120</v>
      </c>
      <c r="I437" s="302" t="s">
        <v>5256</v>
      </c>
      <c r="J437" s="208">
        <v>42152</v>
      </c>
      <c r="K437" s="166"/>
      <c r="L437" s="55" t="s">
        <v>10338</v>
      </c>
      <c r="M437" s="55" t="s">
        <v>916</v>
      </c>
      <c r="N437" s="48" t="s">
        <v>59</v>
      </c>
      <c r="O437" s="158">
        <v>42120</v>
      </c>
      <c r="P437" s="44">
        <v>42122</v>
      </c>
      <c r="Q437" s="273" t="s">
        <v>106</v>
      </c>
      <c r="R437" s="938" t="s">
        <v>950</v>
      </c>
      <c r="S437" s="194"/>
      <c r="T437" s="48"/>
      <c r="U437" s="48"/>
    </row>
    <row r="438" s="13" customFormat="1" ht="17.25" customHeight="1" spans="1:21">
      <c r="A438" s="55">
        <v>436</v>
      </c>
      <c r="B438" s="854" t="s">
        <v>9824</v>
      </c>
      <c r="C438" s="910" t="s">
        <v>9555</v>
      </c>
      <c r="D438" s="55" t="s">
        <v>10042</v>
      </c>
      <c r="E438" s="35">
        <v>437500</v>
      </c>
      <c r="F438" s="151" t="s">
        <v>10339</v>
      </c>
      <c r="G438" s="825">
        <v>42116</v>
      </c>
      <c r="H438" s="857">
        <v>42121</v>
      </c>
      <c r="I438" s="166"/>
      <c r="J438" s="208">
        <v>42152</v>
      </c>
      <c r="K438" s="166"/>
      <c r="L438" s="48" t="s">
        <v>10340</v>
      </c>
      <c r="M438" s="55" t="s">
        <v>916</v>
      </c>
      <c r="N438" s="48" t="s">
        <v>89</v>
      </c>
      <c r="O438" s="158">
        <v>42118</v>
      </c>
      <c r="P438" s="44">
        <v>42119</v>
      </c>
      <c r="Q438" s="273" t="s">
        <v>1447</v>
      </c>
      <c r="R438" s="938" t="s">
        <v>10328</v>
      </c>
      <c r="S438" s="194"/>
      <c r="T438" s="48"/>
      <c r="U438" s="48"/>
    </row>
    <row r="439" s="795" customFormat="1" ht="21" customHeight="1" spans="1:21">
      <c r="A439" s="55">
        <v>437</v>
      </c>
      <c r="B439" s="149" t="s">
        <v>9989</v>
      </c>
      <c r="C439" s="825" t="s">
        <v>5534</v>
      </c>
      <c r="D439" s="55" t="s">
        <v>9649</v>
      </c>
      <c r="E439" s="826">
        <v>446600</v>
      </c>
      <c r="F439" s="151" t="s">
        <v>10341</v>
      </c>
      <c r="G439" s="825">
        <v>42081</v>
      </c>
      <c r="H439" s="857">
        <v>42090</v>
      </c>
      <c r="I439" s="302" t="s">
        <v>5256</v>
      </c>
      <c r="J439" s="208">
        <v>42152</v>
      </c>
      <c r="K439" s="166"/>
      <c r="L439" s="55" t="s">
        <v>10342</v>
      </c>
      <c r="M439" s="48" t="s">
        <v>912</v>
      </c>
      <c r="N439" s="48" t="s">
        <v>89</v>
      </c>
      <c r="O439" s="44">
        <v>42119</v>
      </c>
      <c r="P439" s="44">
        <v>42119</v>
      </c>
      <c r="Q439" s="48" t="s">
        <v>106</v>
      </c>
      <c r="R439" s="938" t="s">
        <v>10328</v>
      </c>
      <c r="S439" s="194"/>
      <c r="T439" s="863"/>
      <c r="U439" s="863"/>
    </row>
    <row r="440" s="795" customFormat="1" ht="21" customHeight="1" spans="1:21">
      <c r="A440" s="55">
        <v>438</v>
      </c>
      <c r="B440" s="149" t="s">
        <v>9799</v>
      </c>
      <c r="C440" s="825" t="s">
        <v>5108</v>
      </c>
      <c r="D440" s="55" t="s">
        <v>9785</v>
      </c>
      <c r="E440" s="55">
        <v>409800</v>
      </c>
      <c r="F440" s="151" t="s">
        <v>10343</v>
      </c>
      <c r="G440" s="825">
        <v>42111</v>
      </c>
      <c r="H440" s="857">
        <v>42120</v>
      </c>
      <c r="I440" s="302" t="s">
        <v>5256</v>
      </c>
      <c r="J440" s="208">
        <v>42152</v>
      </c>
      <c r="K440" s="276" t="s">
        <v>52</v>
      </c>
      <c r="L440" s="55" t="s">
        <v>10344</v>
      </c>
      <c r="M440" s="43" t="s">
        <v>1768</v>
      </c>
      <c r="N440" s="43" t="s">
        <v>84</v>
      </c>
      <c r="O440" s="323">
        <v>42120</v>
      </c>
      <c r="P440" s="47">
        <v>42120</v>
      </c>
      <c r="Q440" s="274"/>
      <c r="R440" s="939" t="s">
        <v>10345</v>
      </c>
      <c r="S440" s="194"/>
      <c r="T440" s="863"/>
      <c r="U440" s="863"/>
    </row>
    <row r="441" s="795" customFormat="1" ht="21" customHeight="1" spans="1:21">
      <c r="A441" s="55">
        <v>439</v>
      </c>
      <c r="B441" s="149" t="s">
        <v>9799</v>
      </c>
      <c r="C441" s="825" t="s">
        <v>5108</v>
      </c>
      <c r="D441" s="55" t="s">
        <v>9785</v>
      </c>
      <c r="E441" s="55">
        <v>409800</v>
      </c>
      <c r="F441" s="151" t="s">
        <v>10346</v>
      </c>
      <c r="G441" s="825">
        <v>42111</v>
      </c>
      <c r="H441" s="857">
        <v>42120</v>
      </c>
      <c r="I441" s="166"/>
      <c r="J441" s="208">
        <v>42122</v>
      </c>
      <c r="K441" s="166"/>
      <c r="L441" s="273" t="s">
        <v>10347</v>
      </c>
      <c r="M441" s="274" t="s">
        <v>5301</v>
      </c>
      <c r="N441" s="274" t="s">
        <v>59</v>
      </c>
      <c r="O441" s="323">
        <v>42078</v>
      </c>
      <c r="P441" s="47">
        <v>42112</v>
      </c>
      <c r="Q441" s="274" t="s">
        <v>106</v>
      </c>
      <c r="R441" s="939" t="s">
        <v>10345</v>
      </c>
      <c r="S441" s="194"/>
      <c r="T441" s="863"/>
      <c r="U441" s="863"/>
    </row>
    <row r="442" s="795" customFormat="1" ht="21" customHeight="1" spans="1:21">
      <c r="A442" s="55">
        <v>440</v>
      </c>
      <c r="B442" s="149" t="s">
        <v>9799</v>
      </c>
      <c r="C442" s="825" t="s">
        <v>5108</v>
      </c>
      <c r="D442" s="55" t="s">
        <v>9576</v>
      </c>
      <c r="E442" s="55">
        <v>409800</v>
      </c>
      <c r="F442" s="151" t="s">
        <v>10348</v>
      </c>
      <c r="G442" s="825">
        <v>42122</v>
      </c>
      <c r="H442" s="857">
        <v>42130</v>
      </c>
      <c r="I442" s="166"/>
      <c r="J442" s="208">
        <v>42152</v>
      </c>
      <c r="K442" s="166"/>
      <c r="L442" s="273" t="s">
        <v>10349</v>
      </c>
      <c r="M442" s="274" t="s">
        <v>5016</v>
      </c>
      <c r="N442" s="274" t="s">
        <v>89</v>
      </c>
      <c r="O442" s="323">
        <v>42106</v>
      </c>
      <c r="P442" s="47">
        <v>42106</v>
      </c>
      <c r="Q442" s="274" t="s">
        <v>47</v>
      </c>
      <c r="R442" s="939" t="s">
        <v>5669</v>
      </c>
      <c r="S442" s="194"/>
      <c r="T442" s="863"/>
      <c r="U442" s="863"/>
    </row>
    <row r="443" s="795" customFormat="1" ht="21" customHeight="1" spans="1:21">
      <c r="A443" s="55">
        <v>441</v>
      </c>
      <c r="B443" s="149"/>
      <c r="C443" s="825" t="s">
        <v>5108</v>
      </c>
      <c r="D443" s="55" t="s">
        <v>9785</v>
      </c>
      <c r="E443" s="55">
        <v>409800</v>
      </c>
      <c r="F443" s="151" t="s">
        <v>10350</v>
      </c>
      <c r="G443" s="825">
        <v>42122</v>
      </c>
      <c r="H443" s="857">
        <v>42130</v>
      </c>
      <c r="I443" s="166"/>
      <c r="J443" s="208">
        <v>42152</v>
      </c>
      <c r="K443" s="166"/>
      <c r="L443" s="273" t="s">
        <v>10351</v>
      </c>
      <c r="M443" s="274" t="s">
        <v>5479</v>
      </c>
      <c r="N443" s="274" t="s">
        <v>59</v>
      </c>
      <c r="O443" s="323">
        <v>42125</v>
      </c>
      <c r="P443" s="47">
        <v>42125</v>
      </c>
      <c r="Q443" s="274" t="s">
        <v>47</v>
      </c>
      <c r="R443" s="939" t="s">
        <v>5669</v>
      </c>
      <c r="S443" s="194"/>
      <c r="T443" s="863"/>
      <c r="U443" s="863"/>
    </row>
    <row r="444" s="795" customFormat="1" ht="21" customHeight="1" spans="1:21">
      <c r="A444" s="55">
        <v>442</v>
      </c>
      <c r="B444" s="149"/>
      <c r="C444" s="825" t="s">
        <v>5108</v>
      </c>
      <c r="D444" s="55" t="s">
        <v>9600</v>
      </c>
      <c r="E444" s="55">
        <v>409800</v>
      </c>
      <c r="F444" s="151" t="s">
        <v>10352</v>
      </c>
      <c r="G444" s="825">
        <v>42121</v>
      </c>
      <c r="H444" s="857">
        <v>42129</v>
      </c>
      <c r="I444" s="166"/>
      <c r="J444" s="208">
        <v>42152</v>
      </c>
      <c r="K444" s="166" t="s">
        <v>52</v>
      </c>
      <c r="L444" s="273" t="s">
        <v>10353</v>
      </c>
      <c r="M444" s="274" t="s">
        <v>2053</v>
      </c>
      <c r="N444" s="274" t="s">
        <v>89</v>
      </c>
      <c r="O444" s="323">
        <v>42125</v>
      </c>
      <c r="P444" s="47">
        <v>42125</v>
      </c>
      <c r="Q444" s="274" t="s">
        <v>47</v>
      </c>
      <c r="R444" s="939" t="s">
        <v>5669</v>
      </c>
      <c r="S444" s="194"/>
      <c r="T444" s="863"/>
      <c r="U444" s="863"/>
    </row>
    <row r="445" s="13" customFormat="1" ht="17.25" customHeight="1" spans="1:21">
      <c r="A445" s="55">
        <v>443</v>
      </c>
      <c r="B445" s="149"/>
      <c r="C445" s="825" t="s">
        <v>9312</v>
      </c>
      <c r="D445" s="43" t="s">
        <v>10128</v>
      </c>
      <c r="E445" s="322">
        <v>468700</v>
      </c>
      <c r="F445" s="152" t="s">
        <v>10354</v>
      </c>
      <c r="G445" s="824">
        <v>42086</v>
      </c>
      <c r="H445" s="829">
        <v>42093</v>
      </c>
      <c r="I445" s="302" t="s">
        <v>5256</v>
      </c>
      <c r="J445" s="208">
        <v>42152</v>
      </c>
      <c r="K445" s="950" t="s">
        <v>52</v>
      </c>
      <c r="L445" s="279" t="s">
        <v>10355</v>
      </c>
      <c r="M445" s="280" t="s">
        <v>10356</v>
      </c>
      <c r="N445" s="166" t="s">
        <v>801</v>
      </c>
      <c r="O445" s="921">
        <v>42118</v>
      </c>
      <c r="P445" s="285">
        <v>42118</v>
      </c>
      <c r="Q445" s="279" t="s">
        <v>106</v>
      </c>
      <c r="R445" s="938" t="s">
        <v>3793</v>
      </c>
      <c r="S445" s="194"/>
      <c r="T445" s="48"/>
      <c r="U445" s="48"/>
    </row>
    <row r="446" s="13" customFormat="1" ht="17.25" customHeight="1" spans="1:21">
      <c r="A446" s="55">
        <v>444</v>
      </c>
      <c r="B446" s="821" t="s">
        <v>9834</v>
      </c>
      <c r="C446" s="825" t="s">
        <v>9312</v>
      </c>
      <c r="D446" s="55" t="s">
        <v>9852</v>
      </c>
      <c r="E446" s="35">
        <v>468700</v>
      </c>
      <c r="F446" s="151" t="s">
        <v>10357</v>
      </c>
      <c r="G446" s="825">
        <v>42122</v>
      </c>
      <c r="H446" s="857">
        <v>42135</v>
      </c>
      <c r="I446" s="166"/>
      <c r="J446" s="208">
        <v>42152</v>
      </c>
      <c r="K446" s="166"/>
      <c r="L446" s="48" t="s">
        <v>10358</v>
      </c>
      <c r="M446" s="48" t="s">
        <v>1768</v>
      </c>
      <c r="N446" s="48" t="s">
        <v>84</v>
      </c>
      <c r="O446" s="158">
        <v>42125</v>
      </c>
      <c r="P446" s="44">
        <v>42125</v>
      </c>
      <c r="Q446" s="175" t="s">
        <v>106</v>
      </c>
      <c r="R446" s="938" t="s">
        <v>10359</v>
      </c>
      <c r="S446" s="194"/>
      <c r="T446" s="48"/>
      <c r="U446" s="48"/>
    </row>
    <row r="447" s="795" customFormat="1" ht="21" customHeight="1" spans="1:21">
      <c r="A447" s="55">
        <v>445</v>
      </c>
      <c r="B447" s="149" t="s">
        <v>9799</v>
      </c>
      <c r="C447" s="825" t="s">
        <v>5108</v>
      </c>
      <c r="D447" s="940" t="s">
        <v>9785</v>
      </c>
      <c r="E447" s="941">
        <v>409800</v>
      </c>
      <c r="F447" s="942" t="s">
        <v>10360</v>
      </c>
      <c r="G447" s="943">
        <v>42122</v>
      </c>
      <c r="H447" s="944">
        <v>42135</v>
      </c>
      <c r="I447" s="951"/>
      <c r="J447" s="208">
        <v>42152</v>
      </c>
      <c r="K447" s="166"/>
      <c r="L447" s="48" t="s">
        <v>10361</v>
      </c>
      <c r="M447" s="48" t="s">
        <v>912</v>
      </c>
      <c r="N447" s="48" t="s">
        <v>89</v>
      </c>
      <c r="O447" s="44">
        <v>42125</v>
      </c>
      <c r="P447" s="44">
        <v>42125</v>
      </c>
      <c r="Q447" s="274" t="s">
        <v>106</v>
      </c>
      <c r="R447" s="956" t="s">
        <v>981</v>
      </c>
      <c r="S447" s="194"/>
      <c r="T447" s="863"/>
      <c r="U447" s="863"/>
    </row>
    <row r="448" s="797" customFormat="1" ht="17.25" customHeight="1" spans="1:21">
      <c r="A448" s="55">
        <v>446</v>
      </c>
      <c r="B448" s="854" t="s">
        <v>9824</v>
      </c>
      <c r="C448" s="910" t="s">
        <v>9555</v>
      </c>
      <c r="D448" s="43" t="s">
        <v>9573</v>
      </c>
      <c r="E448" s="818">
        <v>437500</v>
      </c>
      <c r="F448" s="151" t="s">
        <v>10362</v>
      </c>
      <c r="G448" s="824">
        <v>41974</v>
      </c>
      <c r="H448" s="829">
        <v>41990</v>
      </c>
      <c r="I448" s="201" t="s">
        <v>5678</v>
      </c>
      <c r="J448" s="208">
        <v>42152</v>
      </c>
      <c r="K448" s="950" t="s">
        <v>52</v>
      </c>
      <c r="L448" s="48" t="s">
        <v>10363</v>
      </c>
      <c r="M448" s="48" t="s">
        <v>916</v>
      </c>
      <c r="N448" s="48" t="s">
        <v>5701</v>
      </c>
      <c r="O448" s="44">
        <v>42131</v>
      </c>
      <c r="P448" s="47">
        <v>42131</v>
      </c>
      <c r="Q448" s="48" t="s">
        <v>47</v>
      </c>
      <c r="R448" s="938"/>
      <c r="S448" s="194"/>
      <c r="T448" s="207"/>
      <c r="U448" s="207"/>
    </row>
    <row r="449" s="13" customFormat="1" ht="17.25" customHeight="1" spans="1:21">
      <c r="A449" s="55">
        <v>447</v>
      </c>
      <c r="B449" s="854" t="s">
        <v>9824</v>
      </c>
      <c r="C449" s="910" t="s">
        <v>9555</v>
      </c>
      <c r="D449" s="55" t="s">
        <v>10042</v>
      </c>
      <c r="E449" s="35">
        <v>437500</v>
      </c>
      <c r="F449" s="151" t="s">
        <v>10364</v>
      </c>
      <c r="G449" s="825">
        <v>42119</v>
      </c>
      <c r="H449" s="857">
        <v>42127</v>
      </c>
      <c r="I449" s="166"/>
      <c r="J449" s="208">
        <v>42152</v>
      </c>
      <c r="K449" s="950" t="s">
        <v>52</v>
      </c>
      <c r="L449" s="166" t="s">
        <v>10365</v>
      </c>
      <c r="M449" s="166" t="s">
        <v>5715</v>
      </c>
      <c r="N449" s="166" t="s">
        <v>744</v>
      </c>
      <c r="O449" s="160">
        <v>42124</v>
      </c>
      <c r="P449" s="167">
        <v>42124</v>
      </c>
      <c r="Q449" s="85" t="s">
        <v>47</v>
      </c>
      <c r="R449" s="938" t="s">
        <v>1020</v>
      </c>
      <c r="S449" s="194"/>
      <c r="T449" s="48"/>
      <c r="U449" s="48"/>
    </row>
    <row r="450" s="795" customFormat="1" ht="21" customHeight="1" spans="1:21">
      <c r="A450" s="55">
        <v>448</v>
      </c>
      <c r="B450" s="149" t="s">
        <v>9799</v>
      </c>
      <c r="C450" s="825" t="s">
        <v>5108</v>
      </c>
      <c r="D450" s="940" t="s">
        <v>9785</v>
      </c>
      <c r="E450" s="941">
        <v>409800</v>
      </c>
      <c r="F450" s="265" t="s">
        <v>10366</v>
      </c>
      <c r="G450" s="943">
        <v>42122</v>
      </c>
      <c r="H450" s="944">
        <v>42135</v>
      </c>
      <c r="I450" s="951"/>
      <c r="J450" s="208">
        <v>42152</v>
      </c>
      <c r="K450" s="166"/>
      <c r="L450" s="48" t="s">
        <v>6419</v>
      </c>
      <c r="M450" s="48" t="s">
        <v>653</v>
      </c>
      <c r="N450" s="48" t="s">
        <v>84</v>
      </c>
      <c r="O450" s="44">
        <v>42126</v>
      </c>
      <c r="P450" s="44">
        <v>42127</v>
      </c>
      <c r="Q450" s="274" t="s">
        <v>47</v>
      </c>
      <c r="R450" s="956" t="s">
        <v>1709</v>
      </c>
      <c r="S450" s="194"/>
      <c r="T450" s="863"/>
      <c r="U450" s="863"/>
    </row>
    <row r="451" s="795" customFormat="1" ht="21" customHeight="1" spans="1:21">
      <c r="A451" s="55">
        <v>449</v>
      </c>
      <c r="B451" s="149" t="s">
        <v>9799</v>
      </c>
      <c r="C451" s="825" t="s">
        <v>5108</v>
      </c>
      <c r="D451" s="43" t="s">
        <v>9785</v>
      </c>
      <c r="E451" s="322">
        <v>409800</v>
      </c>
      <c r="F451" s="265" t="s">
        <v>10367</v>
      </c>
      <c r="G451" s="824">
        <v>42122</v>
      </c>
      <c r="H451" s="829">
        <v>42135</v>
      </c>
      <c r="I451" s="951"/>
      <c r="J451" s="208">
        <v>42152</v>
      </c>
      <c r="K451" s="166"/>
      <c r="L451" s="48" t="s">
        <v>10368</v>
      </c>
      <c r="M451" s="48" t="s">
        <v>5425</v>
      </c>
      <c r="N451" s="48" t="s">
        <v>84</v>
      </c>
      <c r="O451" s="44">
        <v>42125</v>
      </c>
      <c r="P451" s="44">
        <v>42125</v>
      </c>
      <c r="Q451" s="274" t="s">
        <v>47</v>
      </c>
      <c r="R451" s="956" t="s">
        <v>1709</v>
      </c>
      <c r="S451" s="194"/>
      <c r="T451" s="863"/>
      <c r="U451" s="863"/>
    </row>
    <row r="452" s="796" customFormat="1" ht="21" customHeight="1" spans="1:21">
      <c r="A452" s="55">
        <v>450</v>
      </c>
      <c r="B452" s="821" t="s">
        <v>9865</v>
      </c>
      <c r="C452" s="824" t="s">
        <v>9590</v>
      </c>
      <c r="D452" s="43" t="s">
        <v>9573</v>
      </c>
      <c r="E452" s="818">
        <v>417800</v>
      </c>
      <c r="F452" s="265" t="s">
        <v>10369</v>
      </c>
      <c r="G452" s="824">
        <v>42122</v>
      </c>
      <c r="H452" s="829">
        <v>42130</v>
      </c>
      <c r="I452" s="201"/>
      <c r="J452" s="208">
        <v>42152</v>
      </c>
      <c r="K452" s="284"/>
      <c r="L452" s="55" t="s">
        <v>10370</v>
      </c>
      <c r="M452" s="43" t="s">
        <v>912</v>
      </c>
      <c r="N452" s="43" t="s">
        <v>89</v>
      </c>
      <c r="O452" s="323">
        <v>42127</v>
      </c>
      <c r="P452" s="47">
        <v>42138</v>
      </c>
      <c r="Q452" s="274" t="s">
        <v>1447</v>
      </c>
      <c r="R452" s="956" t="s">
        <v>1709</v>
      </c>
      <c r="S452" s="263"/>
      <c r="T452" s="865"/>
      <c r="U452" s="865"/>
    </row>
    <row r="453" s="13" customFormat="1" ht="17.25" customHeight="1" spans="1:21">
      <c r="A453" s="55">
        <v>451</v>
      </c>
      <c r="B453" s="821" t="s">
        <v>9834</v>
      </c>
      <c r="C453" s="825" t="s">
        <v>9312</v>
      </c>
      <c r="D453" s="55" t="s">
        <v>9785</v>
      </c>
      <c r="E453" s="35">
        <v>468700</v>
      </c>
      <c r="F453" s="151" t="s">
        <v>10371</v>
      </c>
      <c r="G453" s="825">
        <v>42111</v>
      </c>
      <c r="H453" s="857">
        <v>42120</v>
      </c>
      <c r="I453" s="302" t="s">
        <v>5256</v>
      </c>
      <c r="J453" s="208">
        <v>42152</v>
      </c>
      <c r="K453" s="166"/>
      <c r="L453" s="298" t="s">
        <v>10372</v>
      </c>
      <c r="M453" s="166" t="s">
        <v>743</v>
      </c>
      <c r="N453" s="166" t="s">
        <v>744</v>
      </c>
      <c r="O453" s="160">
        <v>42131</v>
      </c>
      <c r="P453" s="167">
        <v>42131</v>
      </c>
      <c r="Q453" s="85" t="s">
        <v>47</v>
      </c>
      <c r="R453" s="938" t="s">
        <v>10373</v>
      </c>
      <c r="S453" s="194"/>
      <c r="T453" s="48"/>
      <c r="U453" s="48"/>
    </row>
    <row r="454" s="795" customFormat="1" ht="21" customHeight="1" spans="1:21">
      <c r="A454" s="55">
        <v>452</v>
      </c>
      <c r="B454" s="149"/>
      <c r="C454" s="825"/>
      <c r="D454" s="940" t="s">
        <v>9785</v>
      </c>
      <c r="E454" s="941">
        <v>409800</v>
      </c>
      <c r="F454" s="942" t="s">
        <v>10374</v>
      </c>
      <c r="G454" s="943">
        <v>42122</v>
      </c>
      <c r="H454" s="944">
        <v>42135</v>
      </c>
      <c r="I454" s="951"/>
      <c r="J454" s="208">
        <v>42152</v>
      </c>
      <c r="K454" s="166"/>
      <c r="L454" s="48" t="s">
        <v>10375</v>
      </c>
      <c r="M454" s="48" t="s">
        <v>5301</v>
      </c>
      <c r="N454" s="48" t="s">
        <v>59</v>
      </c>
      <c r="O454" s="44">
        <v>42120</v>
      </c>
      <c r="P454" s="44">
        <v>42122</v>
      </c>
      <c r="Q454" s="274" t="s">
        <v>1447</v>
      </c>
      <c r="R454" s="938" t="s">
        <v>1709</v>
      </c>
      <c r="S454" s="194"/>
      <c r="T454" s="863"/>
      <c r="U454" s="863"/>
    </row>
    <row r="455" s="14" customFormat="1" ht="17.25" customHeight="1" spans="1:21">
      <c r="A455" s="55">
        <v>453</v>
      </c>
      <c r="B455" s="821" t="s">
        <v>9834</v>
      </c>
      <c r="C455" s="825" t="s">
        <v>9312</v>
      </c>
      <c r="D455" s="43" t="s">
        <v>9649</v>
      </c>
      <c r="E455" s="322">
        <v>468700</v>
      </c>
      <c r="F455" s="152" t="s">
        <v>10376</v>
      </c>
      <c r="G455" s="824">
        <v>42122</v>
      </c>
      <c r="H455" s="829">
        <v>42130</v>
      </c>
      <c r="I455" s="284"/>
      <c r="J455" s="208">
        <v>42152</v>
      </c>
      <c r="K455" s="284"/>
      <c r="L455" s="277" t="s">
        <v>10377</v>
      </c>
      <c r="M455" s="274" t="s">
        <v>657</v>
      </c>
      <c r="N455" s="48" t="s">
        <v>84</v>
      </c>
      <c r="O455" s="174">
        <v>42133</v>
      </c>
      <c r="P455" s="47">
        <v>42134</v>
      </c>
      <c r="Q455" s="273" t="s">
        <v>1447</v>
      </c>
      <c r="R455" s="938" t="s">
        <v>1000</v>
      </c>
      <c r="S455" s="263"/>
      <c r="T455" s="52"/>
      <c r="U455" s="52"/>
    </row>
    <row r="456" s="795" customFormat="1" ht="21" customHeight="1" spans="1:21">
      <c r="A456" s="55">
        <v>454</v>
      </c>
      <c r="B456" s="149"/>
      <c r="C456" s="825" t="s">
        <v>5108</v>
      </c>
      <c r="D456" s="55" t="s">
        <v>9649</v>
      </c>
      <c r="E456" s="35">
        <v>409800</v>
      </c>
      <c r="F456" s="151" t="s">
        <v>10378</v>
      </c>
      <c r="G456" s="825">
        <v>42122</v>
      </c>
      <c r="H456" s="857">
        <v>42130</v>
      </c>
      <c r="I456" s="166" t="s">
        <v>5643</v>
      </c>
      <c r="J456" s="208">
        <v>42152</v>
      </c>
      <c r="K456" s="166"/>
      <c r="L456" s="242" t="s">
        <v>10379</v>
      </c>
      <c r="M456" s="273" t="s">
        <v>5479</v>
      </c>
      <c r="N456" s="55" t="s">
        <v>89</v>
      </c>
      <c r="O456" s="310">
        <v>42147</v>
      </c>
      <c r="P456" s="44">
        <v>42147</v>
      </c>
      <c r="Q456" s="273" t="s">
        <v>106</v>
      </c>
      <c r="R456" s="391"/>
      <c r="S456" s="194"/>
      <c r="T456" s="863"/>
      <c r="U456" s="863"/>
    </row>
    <row r="457" s="795" customFormat="1" ht="21" customHeight="1" spans="1:21">
      <c r="A457" s="55">
        <v>455</v>
      </c>
      <c r="B457" s="149"/>
      <c r="C457" s="825" t="s">
        <v>5108</v>
      </c>
      <c r="D457" s="55" t="s">
        <v>9600</v>
      </c>
      <c r="E457" s="35">
        <v>409800</v>
      </c>
      <c r="F457" s="151" t="s">
        <v>10380</v>
      </c>
      <c r="G457" s="825">
        <v>42122</v>
      </c>
      <c r="H457" s="857">
        <v>42132</v>
      </c>
      <c r="I457" s="166" t="s">
        <v>5643</v>
      </c>
      <c r="J457" s="208">
        <v>42152</v>
      </c>
      <c r="K457" s="166"/>
      <c r="L457" s="674" t="s">
        <v>10381</v>
      </c>
      <c r="M457" s="385" t="s">
        <v>912</v>
      </c>
      <c r="N457" s="55" t="s">
        <v>89</v>
      </c>
      <c r="O457" s="283">
        <v>42141</v>
      </c>
      <c r="P457" s="44">
        <v>42141</v>
      </c>
      <c r="Q457" s="273" t="s">
        <v>1447</v>
      </c>
      <c r="R457" s="954"/>
      <c r="S457" s="194"/>
      <c r="T457" s="863"/>
      <c r="U457" s="863"/>
    </row>
    <row r="458" s="795" customFormat="1" ht="21" customHeight="1" spans="1:21">
      <c r="A458" s="55">
        <v>456</v>
      </c>
      <c r="B458" s="149" t="s">
        <v>9799</v>
      </c>
      <c r="C458" s="825" t="s">
        <v>5108</v>
      </c>
      <c r="D458" s="55" t="s">
        <v>9576</v>
      </c>
      <c r="E458" s="55">
        <v>409800</v>
      </c>
      <c r="F458" s="151" t="s">
        <v>10382</v>
      </c>
      <c r="G458" s="825">
        <v>42064</v>
      </c>
      <c r="H458" s="857">
        <v>42081</v>
      </c>
      <c r="I458" s="424" t="s">
        <v>10383</v>
      </c>
      <c r="J458" s="208">
        <v>42140</v>
      </c>
      <c r="K458" s="302" t="s">
        <v>52</v>
      </c>
      <c r="L458" s="55" t="s">
        <v>7432</v>
      </c>
      <c r="M458" s="43"/>
      <c r="N458" s="43"/>
      <c r="O458" s="323"/>
      <c r="P458" s="47"/>
      <c r="Q458" s="274"/>
      <c r="R458" s="939" t="s">
        <v>8653</v>
      </c>
      <c r="S458" s="194"/>
      <c r="T458" s="863"/>
      <c r="U458" s="863"/>
    </row>
    <row r="459" s="14" customFormat="1" ht="16.5" customHeight="1" spans="1:21">
      <c r="A459" s="55">
        <v>457</v>
      </c>
      <c r="B459" s="821" t="s">
        <v>9834</v>
      </c>
      <c r="C459" s="825" t="s">
        <v>9312</v>
      </c>
      <c r="D459" s="55" t="s">
        <v>9802</v>
      </c>
      <c r="E459" s="35">
        <v>468700</v>
      </c>
      <c r="F459" s="151" t="s">
        <v>10384</v>
      </c>
      <c r="G459" s="825">
        <v>42139</v>
      </c>
      <c r="H459" s="857">
        <v>42148</v>
      </c>
      <c r="I459" s="284"/>
      <c r="J459" s="208">
        <v>42152</v>
      </c>
      <c r="K459" s="284"/>
      <c r="L459" s="274" t="s">
        <v>10385</v>
      </c>
      <c r="M459" s="274" t="s">
        <v>114</v>
      </c>
      <c r="N459" s="274" t="s">
        <v>59</v>
      </c>
      <c r="O459" s="281">
        <v>42137</v>
      </c>
      <c r="P459" s="47">
        <v>42139</v>
      </c>
      <c r="Q459" s="273" t="s">
        <v>1447</v>
      </c>
      <c r="R459" s="938" t="s">
        <v>10386</v>
      </c>
      <c r="S459" s="263"/>
      <c r="T459" s="52"/>
      <c r="U459" s="52"/>
    </row>
    <row r="460" s="13" customFormat="1" ht="17.25" customHeight="1" spans="1:21">
      <c r="A460" s="55">
        <v>458</v>
      </c>
      <c r="B460" s="821" t="s">
        <v>9834</v>
      </c>
      <c r="C460" s="825" t="s">
        <v>9312</v>
      </c>
      <c r="D460" s="55" t="s">
        <v>9785</v>
      </c>
      <c r="E460" s="35">
        <v>468700</v>
      </c>
      <c r="F460" s="151" t="s">
        <v>10387</v>
      </c>
      <c r="G460" s="825">
        <v>42142</v>
      </c>
      <c r="H460" s="857">
        <v>42148</v>
      </c>
      <c r="I460" s="284"/>
      <c r="J460" s="208">
        <v>42184</v>
      </c>
      <c r="K460" s="166"/>
      <c r="L460" s="242" t="s">
        <v>10388</v>
      </c>
      <c r="M460" s="274" t="s">
        <v>5479</v>
      </c>
      <c r="N460" s="48" t="s">
        <v>89</v>
      </c>
      <c r="O460" s="158">
        <v>42141</v>
      </c>
      <c r="P460" s="44">
        <v>42151</v>
      </c>
      <c r="Q460" s="175" t="s">
        <v>1447</v>
      </c>
      <c r="R460" s="938" t="s">
        <v>10389</v>
      </c>
      <c r="S460" s="194"/>
      <c r="T460" s="48"/>
      <c r="U460" s="48"/>
    </row>
    <row r="461" s="795" customFormat="1" ht="21" customHeight="1" spans="1:21">
      <c r="A461" s="55">
        <v>459</v>
      </c>
      <c r="B461" s="149" t="s">
        <v>10390</v>
      </c>
      <c r="C461" s="825" t="s">
        <v>10391</v>
      </c>
      <c r="D461" s="55" t="s">
        <v>9649</v>
      </c>
      <c r="E461" s="826">
        <v>446600</v>
      </c>
      <c r="F461" s="151" t="s">
        <v>10392</v>
      </c>
      <c r="G461" s="825">
        <v>42142</v>
      </c>
      <c r="H461" s="857">
        <v>42148</v>
      </c>
      <c r="I461" s="196"/>
      <c r="J461" s="208">
        <v>42184</v>
      </c>
      <c r="K461" s="166"/>
      <c r="L461" s="55" t="s">
        <v>10393</v>
      </c>
      <c r="M461" s="55" t="s">
        <v>5278</v>
      </c>
      <c r="N461" s="274" t="s">
        <v>89</v>
      </c>
      <c r="O461" s="281">
        <v>42126</v>
      </c>
      <c r="P461" s="44">
        <v>42150</v>
      </c>
      <c r="Q461" s="273" t="s">
        <v>106</v>
      </c>
      <c r="R461" s="938" t="s">
        <v>10389</v>
      </c>
      <c r="S461" s="194"/>
      <c r="T461" s="863"/>
      <c r="U461" s="863"/>
    </row>
    <row r="462" s="795" customFormat="1" ht="21" customHeight="1" spans="1:21">
      <c r="A462" s="55">
        <v>460</v>
      </c>
      <c r="B462" s="149"/>
      <c r="C462" s="825" t="s">
        <v>5108</v>
      </c>
      <c r="D462" s="55" t="s">
        <v>10090</v>
      </c>
      <c r="E462" s="35">
        <v>409800</v>
      </c>
      <c r="F462" s="151" t="s">
        <v>10394</v>
      </c>
      <c r="G462" s="825">
        <v>42122</v>
      </c>
      <c r="H462" s="857">
        <v>42130</v>
      </c>
      <c r="I462" s="166"/>
      <c r="J462" s="208">
        <v>42152</v>
      </c>
      <c r="K462" s="166"/>
      <c r="L462" s="312" t="s">
        <v>8311</v>
      </c>
      <c r="M462" s="48" t="s">
        <v>1768</v>
      </c>
      <c r="N462" s="48" t="s">
        <v>84</v>
      </c>
      <c r="O462" s="44">
        <v>42130</v>
      </c>
      <c r="P462" s="44">
        <v>42147</v>
      </c>
      <c r="Q462" s="273" t="s">
        <v>106</v>
      </c>
      <c r="R462" s="954" t="s">
        <v>1023</v>
      </c>
      <c r="S462" s="194"/>
      <c r="T462" s="863"/>
      <c r="U462" s="863"/>
    </row>
    <row r="463" s="795" customFormat="1" ht="21" customHeight="1" spans="1:21">
      <c r="A463" s="55">
        <v>461</v>
      </c>
      <c r="B463" s="149"/>
      <c r="C463" s="825" t="s">
        <v>5108</v>
      </c>
      <c r="D463" s="55" t="s">
        <v>9649</v>
      </c>
      <c r="E463" s="35">
        <v>409800</v>
      </c>
      <c r="F463" s="151" t="s">
        <v>10395</v>
      </c>
      <c r="G463" s="825">
        <v>42122</v>
      </c>
      <c r="H463" s="857">
        <v>42130</v>
      </c>
      <c r="I463" s="166" t="s">
        <v>5643</v>
      </c>
      <c r="J463" s="208">
        <v>42152</v>
      </c>
      <c r="K463" s="166"/>
      <c r="L463" s="273" t="s">
        <v>10396</v>
      </c>
      <c r="M463" s="273" t="s">
        <v>683</v>
      </c>
      <c r="N463" s="273" t="s">
        <v>59</v>
      </c>
      <c r="O463" s="283">
        <v>42126</v>
      </c>
      <c r="P463" s="44">
        <v>42152</v>
      </c>
      <c r="Q463" s="273" t="s">
        <v>1447</v>
      </c>
      <c r="R463" s="954" t="s">
        <v>1023</v>
      </c>
      <c r="S463" s="194"/>
      <c r="T463" s="863"/>
      <c r="U463" s="863"/>
    </row>
    <row r="464" s="795" customFormat="1" ht="21" customHeight="1" spans="1:21">
      <c r="A464" s="55">
        <v>462</v>
      </c>
      <c r="B464" s="149" t="s">
        <v>9799</v>
      </c>
      <c r="C464" s="825" t="s">
        <v>5108</v>
      </c>
      <c r="D464" s="55" t="s">
        <v>9649</v>
      </c>
      <c r="E464" s="55">
        <v>409800</v>
      </c>
      <c r="F464" s="151" t="s">
        <v>10397</v>
      </c>
      <c r="G464" s="825">
        <v>42111</v>
      </c>
      <c r="H464" s="857">
        <v>42120</v>
      </c>
      <c r="I464" s="166" t="s">
        <v>5256</v>
      </c>
      <c r="J464" s="208">
        <v>42184</v>
      </c>
      <c r="K464" s="166"/>
      <c r="L464" s="207" t="s">
        <v>10398</v>
      </c>
      <c r="M464" s="207" t="s">
        <v>5156</v>
      </c>
      <c r="N464" s="207" t="s">
        <v>59</v>
      </c>
      <c r="O464" s="249">
        <v>42148</v>
      </c>
      <c r="P464" s="249">
        <v>42149</v>
      </c>
      <c r="Q464" s="335" t="s">
        <v>47</v>
      </c>
      <c r="R464" s="954" t="s">
        <v>10399</v>
      </c>
      <c r="S464" s="194"/>
      <c r="T464" s="863"/>
      <c r="U464" s="863"/>
    </row>
    <row r="465" s="795" customFormat="1" ht="21" customHeight="1" spans="1:21">
      <c r="A465" s="55">
        <v>463</v>
      </c>
      <c r="B465" s="149" t="s">
        <v>9799</v>
      </c>
      <c r="C465" s="825" t="s">
        <v>5108</v>
      </c>
      <c r="D465" s="55" t="s">
        <v>9785</v>
      </c>
      <c r="E465" s="35">
        <v>409800</v>
      </c>
      <c r="F465" s="151" t="s">
        <v>10400</v>
      </c>
      <c r="G465" s="825">
        <v>42142</v>
      </c>
      <c r="H465" s="857">
        <v>42148</v>
      </c>
      <c r="I465" s="951"/>
      <c r="J465" s="208">
        <v>42184</v>
      </c>
      <c r="K465" s="166"/>
      <c r="L465" s="55" t="s">
        <v>10401</v>
      </c>
      <c r="M465" s="43" t="s">
        <v>114</v>
      </c>
      <c r="N465" s="43" t="s">
        <v>59</v>
      </c>
      <c r="O465" s="323">
        <v>42145</v>
      </c>
      <c r="P465" s="47">
        <v>42145</v>
      </c>
      <c r="Q465" s="274" t="s">
        <v>1447</v>
      </c>
      <c r="R465" s="954" t="s">
        <v>10399</v>
      </c>
      <c r="S465" s="194"/>
      <c r="T465" s="863"/>
      <c r="U465" s="863"/>
    </row>
    <row r="466" s="795" customFormat="1" ht="21" customHeight="1" spans="1:21">
      <c r="A466" s="55">
        <v>464</v>
      </c>
      <c r="B466" s="149"/>
      <c r="C466" s="825" t="s">
        <v>5108</v>
      </c>
      <c r="D466" s="55" t="s">
        <v>9785</v>
      </c>
      <c r="E466" s="35">
        <v>409800</v>
      </c>
      <c r="F466" s="151" t="s">
        <v>10402</v>
      </c>
      <c r="G466" s="825">
        <v>42142</v>
      </c>
      <c r="H466" s="857">
        <v>42148</v>
      </c>
      <c r="I466" s="166"/>
      <c r="J466" s="208">
        <v>42184</v>
      </c>
      <c r="K466" s="166"/>
      <c r="L466" s="273" t="s">
        <v>10403</v>
      </c>
      <c r="M466" s="273" t="s">
        <v>5301</v>
      </c>
      <c r="N466" s="273" t="s">
        <v>59</v>
      </c>
      <c r="O466" s="283">
        <v>42119</v>
      </c>
      <c r="P466" s="44">
        <v>42143</v>
      </c>
      <c r="Q466" s="273" t="s">
        <v>47</v>
      </c>
      <c r="R466" s="391" t="s">
        <v>1046</v>
      </c>
      <c r="S466" s="194"/>
      <c r="T466" s="863"/>
      <c r="U466" s="863"/>
    </row>
    <row r="467" s="797" customFormat="1" ht="17.25" customHeight="1" spans="1:21">
      <c r="A467" s="55">
        <v>465</v>
      </c>
      <c r="B467" s="854" t="s">
        <v>9824</v>
      </c>
      <c r="C467" s="910" t="s">
        <v>9555</v>
      </c>
      <c r="D467" s="55" t="s">
        <v>9573</v>
      </c>
      <c r="E467" s="35">
        <v>437500</v>
      </c>
      <c r="F467" s="151" t="s">
        <v>10404</v>
      </c>
      <c r="G467" s="825">
        <v>42122</v>
      </c>
      <c r="H467" s="857">
        <v>42130</v>
      </c>
      <c r="I467" s="196"/>
      <c r="J467" s="957">
        <v>42152</v>
      </c>
      <c r="K467" s="166"/>
      <c r="L467" s="242" t="s">
        <v>10405</v>
      </c>
      <c r="M467" s="273" t="s">
        <v>5479</v>
      </c>
      <c r="N467" s="48" t="s">
        <v>89</v>
      </c>
      <c r="O467" s="44">
        <v>42147</v>
      </c>
      <c r="P467" s="44">
        <v>42147</v>
      </c>
      <c r="Q467" s="48" t="s">
        <v>1447</v>
      </c>
      <c r="R467" s="953" t="s">
        <v>1046</v>
      </c>
      <c r="S467" s="194"/>
      <c r="T467" s="207"/>
      <c r="U467" s="207"/>
    </row>
    <row r="468" s="795" customFormat="1" ht="21" customHeight="1" spans="1:21">
      <c r="A468" s="55">
        <v>466</v>
      </c>
      <c r="B468" s="149"/>
      <c r="C468" s="825" t="s">
        <v>5108</v>
      </c>
      <c r="D468" s="55" t="s">
        <v>9600</v>
      </c>
      <c r="E468" s="35">
        <v>409800</v>
      </c>
      <c r="F468" s="151" t="s">
        <v>10406</v>
      </c>
      <c r="G468" s="825">
        <v>42142</v>
      </c>
      <c r="H468" s="857">
        <v>42148</v>
      </c>
      <c r="I468" s="688"/>
      <c r="J468" s="208">
        <v>42184</v>
      </c>
      <c r="K468" s="166"/>
      <c r="L468" s="273" t="s">
        <v>10407</v>
      </c>
      <c r="M468" s="273" t="s">
        <v>5479</v>
      </c>
      <c r="N468" s="273" t="s">
        <v>89</v>
      </c>
      <c r="O468" s="283">
        <v>42154</v>
      </c>
      <c r="P468" s="44">
        <v>42154</v>
      </c>
      <c r="Q468" s="273" t="s">
        <v>1447</v>
      </c>
      <c r="R468" s="954" t="s">
        <v>1775</v>
      </c>
      <c r="S468" s="194"/>
      <c r="T468" s="863"/>
      <c r="U468" s="863"/>
    </row>
    <row r="469" s="13" customFormat="1" ht="17.25" customHeight="1" spans="1:21">
      <c r="A469" s="55">
        <v>467</v>
      </c>
      <c r="B469" s="821" t="s">
        <v>9834</v>
      </c>
      <c r="C469" s="825" t="s">
        <v>9312</v>
      </c>
      <c r="D469" s="55" t="s">
        <v>9649</v>
      </c>
      <c r="E469" s="35">
        <v>468700</v>
      </c>
      <c r="F469" s="151" t="s">
        <v>10408</v>
      </c>
      <c r="G469" s="825">
        <v>42110</v>
      </c>
      <c r="H469" s="857">
        <v>42120</v>
      </c>
      <c r="I469" s="166"/>
      <c r="J469" s="208">
        <v>42152</v>
      </c>
      <c r="K469" s="166"/>
      <c r="L469" s="242" t="s">
        <v>10409</v>
      </c>
      <c r="M469" s="274" t="s">
        <v>5278</v>
      </c>
      <c r="N469" s="48" t="s">
        <v>89</v>
      </c>
      <c r="O469" s="158">
        <v>42037</v>
      </c>
      <c r="P469" s="44">
        <v>42111</v>
      </c>
      <c r="Q469" s="273" t="s">
        <v>1447</v>
      </c>
      <c r="R469" s="938" t="s">
        <v>10410</v>
      </c>
      <c r="S469" s="194"/>
      <c r="T469" s="48"/>
      <c r="U469" s="48"/>
    </row>
    <row r="470" s="795" customFormat="1" ht="21" customHeight="1" spans="1:21">
      <c r="A470" s="55">
        <v>468</v>
      </c>
      <c r="B470" s="149"/>
      <c r="C470" s="825" t="s">
        <v>5108</v>
      </c>
      <c r="D470" s="55" t="s">
        <v>9785</v>
      </c>
      <c r="E470" s="35">
        <v>409800</v>
      </c>
      <c r="F470" s="151" t="s">
        <v>10411</v>
      </c>
      <c r="G470" s="825">
        <v>42142</v>
      </c>
      <c r="H470" s="857">
        <v>42148</v>
      </c>
      <c r="I470" s="166"/>
      <c r="J470" s="208">
        <v>42152</v>
      </c>
      <c r="K470" s="166"/>
      <c r="L470" s="55" t="s">
        <v>10412</v>
      </c>
      <c r="M470" s="55" t="s">
        <v>114</v>
      </c>
      <c r="N470" s="55" t="s">
        <v>59</v>
      </c>
      <c r="O470" s="310">
        <v>42144</v>
      </c>
      <c r="P470" s="44">
        <v>42145</v>
      </c>
      <c r="Q470" s="273" t="s">
        <v>106</v>
      </c>
      <c r="R470" s="391" t="s">
        <v>5223</v>
      </c>
      <c r="S470" s="194"/>
      <c r="T470" s="863"/>
      <c r="U470" s="863"/>
    </row>
    <row r="471" s="13" customFormat="1" ht="17.25" customHeight="1" spans="1:21">
      <c r="A471" s="55">
        <v>469</v>
      </c>
      <c r="B471" s="149" t="s">
        <v>10413</v>
      </c>
      <c r="C471" s="825" t="s">
        <v>10414</v>
      </c>
      <c r="D471" s="55" t="s">
        <v>10208</v>
      </c>
      <c r="E471" s="35">
        <v>742600</v>
      </c>
      <c r="F471" s="151" t="s">
        <v>10415</v>
      </c>
      <c r="G471" s="825">
        <v>42147</v>
      </c>
      <c r="H471" s="857">
        <v>42157</v>
      </c>
      <c r="I471" s="166"/>
      <c r="J471" s="208">
        <v>42184</v>
      </c>
      <c r="K471" s="166"/>
      <c r="L471" s="273" t="s">
        <v>10416</v>
      </c>
      <c r="M471" s="273" t="s">
        <v>683</v>
      </c>
      <c r="N471" s="48" t="s">
        <v>59</v>
      </c>
      <c r="O471" s="158">
        <v>42149</v>
      </c>
      <c r="P471" s="44">
        <v>42149</v>
      </c>
      <c r="Q471" s="273" t="s">
        <v>106</v>
      </c>
      <c r="R471" s="953" t="s">
        <v>5223</v>
      </c>
      <c r="S471" s="194"/>
      <c r="T471" s="48"/>
      <c r="U471" s="48"/>
    </row>
    <row r="472" s="13" customFormat="1" ht="17.25" customHeight="1" spans="1:21">
      <c r="A472" s="55">
        <v>470</v>
      </c>
      <c r="B472" s="149" t="s">
        <v>10417</v>
      </c>
      <c r="C472" s="825" t="s">
        <v>10418</v>
      </c>
      <c r="D472" s="55" t="s">
        <v>10208</v>
      </c>
      <c r="E472" s="35">
        <v>499800</v>
      </c>
      <c r="F472" s="151" t="s">
        <v>10419</v>
      </c>
      <c r="G472" s="825">
        <v>42111</v>
      </c>
      <c r="H472" s="857">
        <v>42119</v>
      </c>
      <c r="I472" s="166"/>
      <c r="J472" s="208">
        <v>42184</v>
      </c>
      <c r="K472" s="166" t="s">
        <v>52</v>
      </c>
      <c r="L472" s="312" t="s">
        <v>10420</v>
      </c>
      <c r="M472" s="385" t="s">
        <v>912</v>
      </c>
      <c r="N472" s="48" t="s">
        <v>5701</v>
      </c>
      <c r="O472" s="158">
        <v>42166</v>
      </c>
      <c r="P472" s="44">
        <v>42166</v>
      </c>
      <c r="Q472" s="273" t="s">
        <v>106</v>
      </c>
      <c r="R472" s="953" t="s">
        <v>1050</v>
      </c>
      <c r="S472" s="194"/>
      <c r="T472" s="48"/>
      <c r="U472" s="48"/>
    </row>
    <row r="473" s="795" customFormat="1" ht="21" customHeight="1" spans="1:21">
      <c r="A473" s="55">
        <v>471</v>
      </c>
      <c r="B473" s="149"/>
      <c r="C473" s="825" t="s">
        <v>5108</v>
      </c>
      <c r="D473" s="55" t="s">
        <v>9600</v>
      </c>
      <c r="E473" s="35">
        <v>409800</v>
      </c>
      <c r="F473" s="151" t="s">
        <v>10421</v>
      </c>
      <c r="G473" s="825">
        <v>42142</v>
      </c>
      <c r="H473" s="857">
        <v>42152</v>
      </c>
      <c r="I473" s="688"/>
      <c r="J473" s="208">
        <v>42184</v>
      </c>
      <c r="K473" s="166"/>
      <c r="L473" s="273" t="s">
        <v>10422</v>
      </c>
      <c r="M473" s="273" t="s">
        <v>5009</v>
      </c>
      <c r="N473" s="273"/>
      <c r="O473" s="283">
        <v>42161</v>
      </c>
      <c r="P473" s="44">
        <v>42161</v>
      </c>
      <c r="Q473" s="273" t="s">
        <v>1447</v>
      </c>
      <c r="R473" s="954" t="s">
        <v>5708</v>
      </c>
      <c r="S473" s="194"/>
      <c r="T473" s="863"/>
      <c r="U473" s="863"/>
    </row>
    <row r="474" s="13" customFormat="1" ht="17.25" customHeight="1" spans="1:21">
      <c r="A474" s="55">
        <v>472</v>
      </c>
      <c r="B474" s="149" t="s">
        <v>10423</v>
      </c>
      <c r="C474" s="825" t="s">
        <v>10424</v>
      </c>
      <c r="D474" s="55" t="s">
        <v>10208</v>
      </c>
      <c r="E474" s="35">
        <v>561300</v>
      </c>
      <c r="F474" s="151" t="s">
        <v>10425</v>
      </c>
      <c r="G474" s="825">
        <v>42147</v>
      </c>
      <c r="H474" s="857">
        <v>42157</v>
      </c>
      <c r="I474" s="166"/>
      <c r="J474" s="208">
        <v>42184</v>
      </c>
      <c r="K474" s="166"/>
      <c r="L474" s="273" t="s">
        <v>10426</v>
      </c>
      <c r="M474" s="273" t="s">
        <v>70</v>
      </c>
      <c r="N474" s="48" t="s">
        <v>89</v>
      </c>
      <c r="O474" s="158">
        <v>42163</v>
      </c>
      <c r="P474" s="44">
        <v>42163</v>
      </c>
      <c r="Q474" s="273" t="s">
        <v>106</v>
      </c>
      <c r="R474" s="953" t="s">
        <v>5708</v>
      </c>
      <c r="S474" s="194"/>
      <c r="T474" s="48"/>
      <c r="U474" s="48"/>
    </row>
    <row r="475" s="14" customFormat="1" ht="21" customHeight="1" spans="1:21">
      <c r="A475" s="55">
        <v>473</v>
      </c>
      <c r="B475" s="149" t="s">
        <v>9799</v>
      </c>
      <c r="C475" s="825" t="s">
        <v>5108</v>
      </c>
      <c r="D475" s="52" t="s">
        <v>9576</v>
      </c>
      <c r="E475" s="88">
        <v>409800</v>
      </c>
      <c r="F475" s="189" t="s">
        <v>10427</v>
      </c>
      <c r="G475" s="824">
        <v>42122</v>
      </c>
      <c r="H475" s="824">
        <v>42130</v>
      </c>
      <c r="I475" s="52"/>
      <c r="J475" s="208">
        <v>42184</v>
      </c>
      <c r="K475" s="52"/>
      <c r="L475" s="52" t="s">
        <v>10428</v>
      </c>
      <c r="M475" s="52" t="s">
        <v>5301</v>
      </c>
      <c r="N475" s="52" t="s">
        <v>5701</v>
      </c>
      <c r="O475" s="47">
        <v>42156</v>
      </c>
      <c r="P475" s="47">
        <v>42156</v>
      </c>
      <c r="Q475" s="277" t="s">
        <v>47</v>
      </c>
      <c r="R475" s="938" t="s">
        <v>2752</v>
      </c>
      <c r="S475" s="263"/>
      <c r="T475" s="52"/>
      <c r="U475" s="52"/>
    </row>
    <row r="476" s="795" customFormat="1" ht="22.5" customHeight="1" spans="1:21">
      <c r="A476" s="55">
        <v>474</v>
      </c>
      <c r="B476" s="149"/>
      <c r="C476" s="825" t="s">
        <v>5108</v>
      </c>
      <c r="D476" s="55" t="s">
        <v>9576</v>
      </c>
      <c r="E476" s="35">
        <v>409800</v>
      </c>
      <c r="F476" s="151" t="s">
        <v>10429</v>
      </c>
      <c r="G476" s="310">
        <v>42139</v>
      </c>
      <c r="H476" s="857">
        <v>42150</v>
      </c>
      <c r="I476" s="688"/>
      <c r="J476" s="208">
        <v>42184</v>
      </c>
      <c r="K476" s="166"/>
      <c r="L476" s="48" t="s">
        <v>10430</v>
      </c>
      <c r="M476" s="48" t="s">
        <v>7534</v>
      </c>
      <c r="N476" s="48" t="s">
        <v>89</v>
      </c>
      <c r="O476" s="44">
        <v>42161</v>
      </c>
      <c r="P476" s="44">
        <v>42161</v>
      </c>
      <c r="Q476" s="277" t="s">
        <v>106</v>
      </c>
      <c r="R476" s="391" t="s">
        <v>2752</v>
      </c>
      <c r="S476" s="194"/>
      <c r="T476" s="863"/>
      <c r="U476" s="863"/>
    </row>
    <row r="477" s="795" customFormat="1" ht="21" customHeight="1" spans="1:21">
      <c r="A477" s="55">
        <v>475</v>
      </c>
      <c r="B477" s="821" t="s">
        <v>9865</v>
      </c>
      <c r="C477" s="824" t="s">
        <v>9590</v>
      </c>
      <c r="D477" s="55" t="s">
        <v>10042</v>
      </c>
      <c r="E477" s="826">
        <f>417800+2800</f>
        <v>420600</v>
      </c>
      <c r="F477" s="151" t="s">
        <v>10431</v>
      </c>
      <c r="G477" s="825">
        <v>42122</v>
      </c>
      <c r="H477" s="857">
        <v>42132</v>
      </c>
      <c r="I477" s="196" t="s">
        <v>10432</v>
      </c>
      <c r="J477" s="208">
        <v>42184</v>
      </c>
      <c r="K477" s="166"/>
      <c r="L477" s="55" t="s">
        <v>10433</v>
      </c>
      <c r="M477" s="55" t="s">
        <v>5035</v>
      </c>
      <c r="N477" s="55"/>
      <c r="O477" s="310">
        <v>42170</v>
      </c>
      <c r="P477" s="44">
        <v>42171</v>
      </c>
      <c r="Q477" s="273" t="s">
        <v>106</v>
      </c>
      <c r="R477" s="954" t="s">
        <v>1063</v>
      </c>
      <c r="S477" s="194"/>
      <c r="T477" s="863"/>
      <c r="U477" s="863"/>
    </row>
    <row r="478" s="14" customFormat="1" ht="16.5" customHeight="1" spans="1:21">
      <c r="A478" s="55">
        <v>476</v>
      </c>
      <c r="B478" s="821"/>
      <c r="C478" s="825" t="s">
        <v>9312</v>
      </c>
      <c r="D478" s="55" t="s">
        <v>9802</v>
      </c>
      <c r="E478" s="35">
        <v>468700</v>
      </c>
      <c r="F478" s="151" t="s">
        <v>10434</v>
      </c>
      <c r="G478" s="825">
        <v>42147</v>
      </c>
      <c r="H478" s="857">
        <v>42157</v>
      </c>
      <c r="I478" s="284"/>
      <c r="J478" s="208">
        <v>42184</v>
      </c>
      <c r="K478" s="284"/>
      <c r="L478" s="274" t="s">
        <v>10435</v>
      </c>
      <c r="M478" s="274" t="s">
        <v>10436</v>
      </c>
      <c r="N478" s="274"/>
      <c r="O478" s="281">
        <v>42161</v>
      </c>
      <c r="P478" s="47">
        <v>42161</v>
      </c>
      <c r="Q478" s="273" t="s">
        <v>106</v>
      </c>
      <c r="R478" s="954" t="s">
        <v>2752</v>
      </c>
      <c r="S478" s="263"/>
      <c r="T478" s="52"/>
      <c r="U478" s="52"/>
    </row>
    <row r="479" s="14" customFormat="1" ht="16.5" customHeight="1" spans="1:21">
      <c r="A479" s="55">
        <v>477</v>
      </c>
      <c r="B479" s="821" t="s">
        <v>9834</v>
      </c>
      <c r="C479" s="825" t="s">
        <v>9312</v>
      </c>
      <c r="D479" s="55" t="s">
        <v>9649</v>
      </c>
      <c r="E479" s="35">
        <v>468700</v>
      </c>
      <c r="F479" s="151" t="s">
        <v>10437</v>
      </c>
      <c r="G479" s="825">
        <v>42142</v>
      </c>
      <c r="H479" s="857">
        <v>42148</v>
      </c>
      <c r="I479" s="284"/>
      <c r="J479" s="208">
        <v>42184</v>
      </c>
      <c r="K479" s="284"/>
      <c r="L479" s="274" t="s">
        <v>10438</v>
      </c>
      <c r="M479" s="274" t="s">
        <v>5103</v>
      </c>
      <c r="N479" s="274" t="s">
        <v>84</v>
      </c>
      <c r="O479" s="281">
        <v>42158</v>
      </c>
      <c r="P479" s="47">
        <v>42158</v>
      </c>
      <c r="Q479" s="273" t="s">
        <v>106</v>
      </c>
      <c r="R479" s="954" t="s">
        <v>1063</v>
      </c>
      <c r="S479" s="263"/>
      <c r="T479" s="52"/>
      <c r="U479" s="52"/>
    </row>
    <row r="480" s="795" customFormat="1" ht="21" customHeight="1" spans="1:21">
      <c r="A480" s="55">
        <v>478</v>
      </c>
      <c r="B480" s="149"/>
      <c r="C480" s="825" t="s">
        <v>5108</v>
      </c>
      <c r="D480" s="55" t="s">
        <v>9785</v>
      </c>
      <c r="E480" s="35">
        <v>409800</v>
      </c>
      <c r="F480" s="151" t="s">
        <v>10439</v>
      </c>
      <c r="G480" s="825">
        <v>42147</v>
      </c>
      <c r="H480" s="857">
        <v>42157</v>
      </c>
      <c r="I480" s="951"/>
      <c r="J480" s="208">
        <v>42184</v>
      </c>
      <c r="K480" s="166"/>
      <c r="L480" s="274" t="s">
        <v>10440</v>
      </c>
      <c r="M480" s="274" t="s">
        <v>730</v>
      </c>
      <c r="N480" s="274" t="s">
        <v>59</v>
      </c>
      <c r="O480" s="281">
        <v>42367</v>
      </c>
      <c r="P480" s="44">
        <v>42169</v>
      </c>
      <c r="Q480" s="48" t="s">
        <v>1447</v>
      </c>
      <c r="R480" s="956" t="s">
        <v>1063</v>
      </c>
      <c r="S480" s="194"/>
      <c r="T480" s="863"/>
      <c r="U480" s="863"/>
    </row>
    <row r="481" s="795" customFormat="1" ht="21" customHeight="1" spans="1:21">
      <c r="A481" s="55">
        <v>479</v>
      </c>
      <c r="B481" s="149"/>
      <c r="C481" s="825" t="s">
        <v>5108</v>
      </c>
      <c r="D481" s="55" t="s">
        <v>9785</v>
      </c>
      <c r="E481" s="35">
        <v>409800</v>
      </c>
      <c r="F481" s="151" t="s">
        <v>10441</v>
      </c>
      <c r="G481" s="825">
        <v>42142</v>
      </c>
      <c r="H481" s="857">
        <v>42148</v>
      </c>
      <c r="I481" s="951"/>
      <c r="J481" s="208">
        <v>42152</v>
      </c>
      <c r="K481" s="166"/>
      <c r="L481" s="312" t="s">
        <v>10442</v>
      </c>
      <c r="M481" s="48" t="s">
        <v>1768</v>
      </c>
      <c r="N481" s="48" t="s">
        <v>84</v>
      </c>
      <c r="O481" s="44">
        <v>42130</v>
      </c>
      <c r="P481" s="44">
        <v>42147</v>
      </c>
      <c r="Q481" s="274" t="s">
        <v>1447</v>
      </c>
      <c r="R481" s="956" t="s">
        <v>1063</v>
      </c>
      <c r="S481" s="194"/>
      <c r="T481" s="863"/>
      <c r="U481" s="863"/>
    </row>
    <row r="482" s="14" customFormat="1" ht="16.5" customHeight="1" spans="1:21">
      <c r="A482" s="55">
        <v>480</v>
      </c>
      <c r="B482" s="821" t="s">
        <v>9834</v>
      </c>
      <c r="C482" s="825" t="s">
        <v>9312</v>
      </c>
      <c r="D482" s="55" t="s">
        <v>9649</v>
      </c>
      <c r="E482" s="35">
        <v>468700</v>
      </c>
      <c r="F482" s="151" t="s">
        <v>10443</v>
      </c>
      <c r="G482" s="825">
        <v>42147</v>
      </c>
      <c r="H482" s="857">
        <v>42157</v>
      </c>
      <c r="I482" s="284"/>
      <c r="J482" s="208">
        <v>42184</v>
      </c>
      <c r="K482" s="284"/>
      <c r="L482" s="280" t="s">
        <v>10444</v>
      </c>
      <c r="M482" s="280" t="s">
        <v>6046</v>
      </c>
      <c r="N482" s="280" t="s">
        <v>641</v>
      </c>
      <c r="O482" s="750">
        <v>42160</v>
      </c>
      <c r="P482" s="285">
        <v>42160</v>
      </c>
      <c r="Q482" s="279" t="s">
        <v>106</v>
      </c>
      <c r="R482" s="938" t="s">
        <v>1063</v>
      </c>
      <c r="S482" s="263"/>
      <c r="T482" s="52"/>
      <c r="U482" s="52"/>
    </row>
    <row r="483" s="13" customFormat="1" ht="16.5" customHeight="1" spans="1:21">
      <c r="A483" s="55">
        <v>481</v>
      </c>
      <c r="B483" s="149" t="s">
        <v>9851</v>
      </c>
      <c r="C483" s="825" t="s">
        <v>10445</v>
      </c>
      <c r="D483" s="55" t="s">
        <v>9785</v>
      </c>
      <c r="E483" s="35">
        <v>506600</v>
      </c>
      <c r="F483" s="151" t="s">
        <v>10446</v>
      </c>
      <c r="G483" s="825">
        <v>42145</v>
      </c>
      <c r="H483" s="857">
        <v>42152</v>
      </c>
      <c r="I483" s="166"/>
      <c r="J483" s="208">
        <v>42184</v>
      </c>
      <c r="K483" s="948" t="s">
        <v>52</v>
      </c>
      <c r="L483" s="298" t="s">
        <v>10447</v>
      </c>
      <c r="M483" s="279" t="s">
        <v>9125</v>
      </c>
      <c r="N483" s="279" t="s">
        <v>801</v>
      </c>
      <c r="O483" s="334">
        <v>42162</v>
      </c>
      <c r="P483" s="167">
        <v>42162</v>
      </c>
      <c r="Q483" s="279" t="s">
        <v>1447</v>
      </c>
      <c r="R483" s="953" t="s">
        <v>6117</v>
      </c>
      <c r="S483" s="194"/>
      <c r="T483" s="48"/>
      <c r="U483" s="48"/>
    </row>
    <row r="484" s="795" customFormat="1" ht="21" customHeight="1" spans="1:21">
      <c r="A484" s="55">
        <v>482</v>
      </c>
      <c r="B484" s="149" t="s">
        <v>10390</v>
      </c>
      <c r="C484" s="825" t="s">
        <v>10391</v>
      </c>
      <c r="D484" s="55" t="s">
        <v>9852</v>
      </c>
      <c r="E484" s="826">
        <v>446600</v>
      </c>
      <c r="F484" s="151" t="s">
        <v>10448</v>
      </c>
      <c r="G484" s="825">
        <v>42142</v>
      </c>
      <c r="H484" s="857">
        <v>42148</v>
      </c>
      <c r="I484" s="196"/>
      <c r="J484" s="208">
        <v>42184</v>
      </c>
      <c r="K484" s="166"/>
      <c r="L484" s="166" t="s">
        <v>10449</v>
      </c>
      <c r="M484" s="166" t="s">
        <v>6237</v>
      </c>
      <c r="N484" s="166" t="s">
        <v>744</v>
      </c>
      <c r="O484" s="160">
        <v>42155</v>
      </c>
      <c r="P484" s="167">
        <v>42155</v>
      </c>
      <c r="Q484" s="279" t="s">
        <v>47</v>
      </c>
      <c r="R484" s="954" t="s">
        <v>5236</v>
      </c>
      <c r="S484" s="194"/>
      <c r="T484" s="863"/>
      <c r="U484" s="863"/>
    </row>
    <row r="485" s="795" customFormat="1" ht="21" customHeight="1" spans="1:21">
      <c r="A485" s="55">
        <v>483</v>
      </c>
      <c r="B485" s="149"/>
      <c r="C485" s="825" t="s">
        <v>5108</v>
      </c>
      <c r="D485" s="55" t="s">
        <v>9785</v>
      </c>
      <c r="E485" s="35">
        <v>409800</v>
      </c>
      <c r="F485" s="151" t="s">
        <v>10450</v>
      </c>
      <c r="G485" s="825">
        <v>42147</v>
      </c>
      <c r="H485" s="857">
        <v>42154</v>
      </c>
      <c r="I485" s="958"/>
      <c r="J485" s="208">
        <v>42184</v>
      </c>
      <c r="K485" s="166"/>
      <c r="L485" s="48" t="s">
        <v>10451</v>
      </c>
      <c r="M485" s="48" t="s">
        <v>912</v>
      </c>
      <c r="N485" s="48" t="s">
        <v>5701</v>
      </c>
      <c r="O485" s="44">
        <v>42162</v>
      </c>
      <c r="P485" s="44">
        <v>42162</v>
      </c>
      <c r="Q485" s="273" t="s">
        <v>1447</v>
      </c>
      <c r="R485" s="391" t="s">
        <v>5236</v>
      </c>
      <c r="S485" s="194"/>
      <c r="T485" s="863"/>
      <c r="U485" s="863"/>
    </row>
    <row r="486" s="796" customFormat="1" ht="37.5" customHeight="1" spans="1:21">
      <c r="A486" s="55">
        <v>484</v>
      </c>
      <c r="B486" s="821"/>
      <c r="C486" s="825" t="s">
        <v>5108</v>
      </c>
      <c r="D486" s="43" t="s">
        <v>9576</v>
      </c>
      <c r="E486" s="322">
        <f>409800+21800</f>
        <v>431600</v>
      </c>
      <c r="F486" s="152" t="s">
        <v>10452</v>
      </c>
      <c r="G486" s="824">
        <v>42122</v>
      </c>
      <c r="H486" s="829">
        <v>42130</v>
      </c>
      <c r="I486" s="959" t="s">
        <v>10453</v>
      </c>
      <c r="J486" s="208">
        <v>42184</v>
      </c>
      <c r="K486" s="205" t="s">
        <v>5776</v>
      </c>
      <c r="L486" s="55" t="s">
        <v>10454</v>
      </c>
      <c r="M486" s="52" t="s">
        <v>736</v>
      </c>
      <c r="N486" s="52"/>
      <c r="O486" s="47">
        <v>42162</v>
      </c>
      <c r="P486" s="47">
        <v>42162</v>
      </c>
      <c r="Q486" s="277" t="s">
        <v>47</v>
      </c>
      <c r="R486" s="956" t="s">
        <v>2768</v>
      </c>
      <c r="S486" s="263"/>
      <c r="T486" s="865"/>
      <c r="U486" s="865"/>
    </row>
    <row r="487" s="795" customFormat="1" ht="21" customHeight="1" spans="1:21">
      <c r="A487" s="55">
        <v>485</v>
      </c>
      <c r="B487" s="149"/>
      <c r="C487" s="825" t="s">
        <v>5108</v>
      </c>
      <c r="D487" s="55" t="s">
        <v>9785</v>
      </c>
      <c r="E487" s="35">
        <v>409800</v>
      </c>
      <c r="F487" s="151" t="s">
        <v>10455</v>
      </c>
      <c r="G487" s="825">
        <v>42147</v>
      </c>
      <c r="H487" s="857">
        <v>42157</v>
      </c>
      <c r="I487" s="951"/>
      <c r="J487" s="208">
        <v>42184</v>
      </c>
      <c r="K487" s="166"/>
      <c r="L487" s="48" t="s">
        <v>10456</v>
      </c>
      <c r="M487" s="48" t="s">
        <v>114</v>
      </c>
      <c r="N487" s="43" t="s">
        <v>59</v>
      </c>
      <c r="O487" s="44">
        <v>42161</v>
      </c>
      <c r="P487" s="44">
        <v>42161</v>
      </c>
      <c r="Q487" s="273" t="s">
        <v>1447</v>
      </c>
      <c r="R487" s="956" t="s">
        <v>2768</v>
      </c>
      <c r="S487" s="194"/>
      <c r="T487" s="863"/>
      <c r="U487" s="863"/>
    </row>
    <row r="488" s="795" customFormat="1" ht="21" customHeight="1" spans="1:21">
      <c r="A488" s="55">
        <v>486</v>
      </c>
      <c r="B488" s="149"/>
      <c r="C488" s="825" t="s">
        <v>5108</v>
      </c>
      <c r="D488" s="55" t="s">
        <v>9785</v>
      </c>
      <c r="E488" s="35">
        <v>409800</v>
      </c>
      <c r="F488" s="151" t="s">
        <v>10457</v>
      </c>
      <c r="G488" s="825">
        <v>42147</v>
      </c>
      <c r="H488" s="857">
        <v>42154</v>
      </c>
      <c r="I488" s="166"/>
      <c r="J488" s="208">
        <v>42184</v>
      </c>
      <c r="K488" s="166"/>
      <c r="L488" s="48" t="s">
        <v>10458</v>
      </c>
      <c r="M488" s="43" t="s">
        <v>114</v>
      </c>
      <c r="N488" s="43" t="s">
        <v>59</v>
      </c>
      <c r="O488" s="44">
        <v>42156</v>
      </c>
      <c r="P488" s="44">
        <v>42156</v>
      </c>
      <c r="Q488" s="273" t="s">
        <v>1447</v>
      </c>
      <c r="R488" s="391" t="s">
        <v>5240</v>
      </c>
      <c r="S488" s="194"/>
      <c r="T488" s="863"/>
      <c r="U488" s="863"/>
    </row>
    <row r="489" s="796" customFormat="1" ht="21" customHeight="1" spans="1:21">
      <c r="A489" s="55">
        <v>487</v>
      </c>
      <c r="B489" s="821" t="s">
        <v>9814</v>
      </c>
      <c r="C489" s="824" t="s">
        <v>9273</v>
      </c>
      <c r="D489" s="55" t="s">
        <v>9649</v>
      </c>
      <c r="E489" s="35">
        <v>429500</v>
      </c>
      <c r="F489" s="151" t="s">
        <v>10459</v>
      </c>
      <c r="G489" s="825">
        <v>42142</v>
      </c>
      <c r="H489" s="857">
        <v>42148</v>
      </c>
      <c r="I489" s="284"/>
      <c r="J489" s="208">
        <v>42184</v>
      </c>
      <c r="K489" s="284"/>
      <c r="L489" s="48" t="s">
        <v>10460</v>
      </c>
      <c r="M489" s="52" t="s">
        <v>730</v>
      </c>
      <c r="N489" s="52" t="s">
        <v>89</v>
      </c>
      <c r="O489" s="47">
        <v>42169</v>
      </c>
      <c r="P489" s="47">
        <v>42169</v>
      </c>
      <c r="Q489" s="277" t="s">
        <v>1447</v>
      </c>
      <c r="R489" s="391" t="s">
        <v>5240</v>
      </c>
      <c r="S489" s="263"/>
      <c r="T489" s="865"/>
      <c r="U489" s="865"/>
    </row>
    <row r="490" s="13" customFormat="1" ht="16.5" customHeight="1" spans="1:21">
      <c r="A490" s="55">
        <v>488</v>
      </c>
      <c r="B490" s="149" t="s">
        <v>9834</v>
      </c>
      <c r="C490" s="825" t="s">
        <v>9312</v>
      </c>
      <c r="D490" s="55" t="s">
        <v>9576</v>
      </c>
      <c r="E490" s="35">
        <v>468700</v>
      </c>
      <c r="F490" s="151" t="s">
        <v>10461</v>
      </c>
      <c r="G490" s="825">
        <v>42142</v>
      </c>
      <c r="H490" s="857">
        <v>42152</v>
      </c>
      <c r="I490" s="166"/>
      <c r="J490" s="208">
        <v>42184</v>
      </c>
      <c r="K490" s="166"/>
      <c r="L490" s="274" t="s">
        <v>10462</v>
      </c>
      <c r="M490" s="273" t="s">
        <v>1768</v>
      </c>
      <c r="N490" s="273" t="s">
        <v>84</v>
      </c>
      <c r="O490" s="283">
        <v>42163</v>
      </c>
      <c r="P490" s="44">
        <v>42163</v>
      </c>
      <c r="Q490" s="273" t="s">
        <v>106</v>
      </c>
      <c r="R490" s="953" t="s">
        <v>5247</v>
      </c>
      <c r="S490" s="194"/>
      <c r="T490" s="48"/>
      <c r="U490" s="48"/>
    </row>
    <row r="491" s="795" customFormat="1" ht="29.25" customHeight="1" spans="1:21">
      <c r="A491" s="55">
        <v>489</v>
      </c>
      <c r="B491" s="149"/>
      <c r="C491" s="825" t="s">
        <v>5108</v>
      </c>
      <c r="D491" s="55" t="s">
        <v>9649</v>
      </c>
      <c r="E491" s="35">
        <v>409800</v>
      </c>
      <c r="F491" s="151" t="s">
        <v>10463</v>
      </c>
      <c r="G491" s="825">
        <v>42147</v>
      </c>
      <c r="H491" s="857">
        <v>42154</v>
      </c>
      <c r="I491" s="688"/>
      <c r="J491" s="208">
        <v>42184</v>
      </c>
      <c r="K491" s="166"/>
      <c r="L491" s="273" t="s">
        <v>10464</v>
      </c>
      <c r="M491" s="273" t="s">
        <v>5836</v>
      </c>
      <c r="N491" s="273" t="s">
        <v>89</v>
      </c>
      <c r="O491" s="283">
        <v>42152</v>
      </c>
      <c r="P491" s="44">
        <v>42152</v>
      </c>
      <c r="Q491" s="273" t="s">
        <v>47</v>
      </c>
      <c r="R491" s="391" t="s">
        <v>5247</v>
      </c>
      <c r="S491" s="194"/>
      <c r="T491" s="863"/>
      <c r="U491" s="863"/>
    </row>
    <row r="492" s="795" customFormat="1" ht="21" customHeight="1" spans="1:21">
      <c r="A492" s="55">
        <v>490</v>
      </c>
      <c r="B492" s="821" t="s">
        <v>9814</v>
      </c>
      <c r="C492" s="824" t="s">
        <v>9273</v>
      </c>
      <c r="D492" s="55" t="s">
        <v>9576</v>
      </c>
      <c r="E492" s="35">
        <v>429500</v>
      </c>
      <c r="F492" s="151" t="s">
        <v>10465</v>
      </c>
      <c r="G492" s="310">
        <v>42139</v>
      </c>
      <c r="H492" s="857">
        <v>42149</v>
      </c>
      <c r="I492" s="166" t="s">
        <v>5643</v>
      </c>
      <c r="J492" s="208">
        <v>42184</v>
      </c>
      <c r="K492" s="166"/>
      <c r="L492" s="48" t="s">
        <v>10466</v>
      </c>
      <c r="M492" s="48" t="s">
        <v>657</v>
      </c>
      <c r="N492" s="48" t="s">
        <v>84</v>
      </c>
      <c r="O492" s="44">
        <v>42171</v>
      </c>
      <c r="P492" s="44">
        <v>42171</v>
      </c>
      <c r="Q492" s="242" t="s">
        <v>1447</v>
      </c>
      <c r="R492" s="391" t="s">
        <v>5262</v>
      </c>
      <c r="S492" s="194"/>
      <c r="T492" s="863"/>
      <c r="U492" s="863"/>
    </row>
    <row r="493" s="795" customFormat="1" ht="123.75" spans="1:21">
      <c r="A493" s="55">
        <v>491</v>
      </c>
      <c r="B493" s="149"/>
      <c r="C493" s="825" t="s">
        <v>5108</v>
      </c>
      <c r="D493" s="55" t="s">
        <v>9600</v>
      </c>
      <c r="E493" s="35">
        <f>409800+21800</f>
        <v>431600</v>
      </c>
      <c r="F493" s="151" t="s">
        <v>10467</v>
      </c>
      <c r="G493" s="825">
        <v>42122</v>
      </c>
      <c r="H493" s="857">
        <v>42132</v>
      </c>
      <c r="I493" s="688" t="s">
        <v>10468</v>
      </c>
      <c r="J493" s="208">
        <v>42184</v>
      </c>
      <c r="K493" s="205" t="s">
        <v>5776</v>
      </c>
      <c r="L493" s="273" t="s">
        <v>10469</v>
      </c>
      <c r="M493" s="273" t="s">
        <v>10470</v>
      </c>
      <c r="N493" s="48" t="s">
        <v>84</v>
      </c>
      <c r="O493" s="283">
        <v>42169</v>
      </c>
      <c r="P493" s="44">
        <v>42169</v>
      </c>
      <c r="Q493" s="273" t="s">
        <v>106</v>
      </c>
      <c r="R493" s="391" t="s">
        <v>5262</v>
      </c>
      <c r="S493" s="194"/>
      <c r="T493" s="863"/>
      <c r="U493" s="863"/>
    </row>
    <row r="494" s="796" customFormat="1" ht="67.5" spans="1:21">
      <c r="A494" s="55">
        <v>492</v>
      </c>
      <c r="B494" s="821"/>
      <c r="C494" s="825" t="s">
        <v>5108</v>
      </c>
      <c r="D494" s="43" t="s">
        <v>9649</v>
      </c>
      <c r="E494" s="322">
        <f>409800+9800</f>
        <v>419600</v>
      </c>
      <c r="F494" s="152" t="s">
        <v>10471</v>
      </c>
      <c r="G494" s="824">
        <v>42122</v>
      </c>
      <c r="H494" s="829">
        <v>42130</v>
      </c>
      <c r="I494" s="959" t="s">
        <v>10472</v>
      </c>
      <c r="J494" s="208">
        <v>42185</v>
      </c>
      <c r="K494" s="960" t="s">
        <v>10473</v>
      </c>
      <c r="L494" s="52" t="s">
        <v>10474</v>
      </c>
      <c r="M494" s="52" t="s">
        <v>5301</v>
      </c>
      <c r="N494" s="52" t="s">
        <v>5701</v>
      </c>
      <c r="O494" s="47">
        <v>42170</v>
      </c>
      <c r="P494" s="47">
        <v>42170</v>
      </c>
      <c r="Q494" s="52" t="s">
        <v>47</v>
      </c>
      <c r="R494" s="391" t="s">
        <v>5262</v>
      </c>
      <c r="S494" s="263"/>
      <c r="T494" s="865"/>
      <c r="U494" s="865"/>
    </row>
    <row r="495" s="796" customFormat="1" ht="21" customHeight="1" spans="1:21">
      <c r="A495" s="55">
        <v>493</v>
      </c>
      <c r="B495" s="821"/>
      <c r="C495" s="825" t="s">
        <v>5108</v>
      </c>
      <c r="D495" s="55" t="s">
        <v>10090</v>
      </c>
      <c r="E495" s="35">
        <v>409800</v>
      </c>
      <c r="F495" s="151" t="s">
        <v>10475</v>
      </c>
      <c r="G495" s="310">
        <v>42139</v>
      </c>
      <c r="H495" s="857">
        <v>42148</v>
      </c>
      <c r="I495" s="284" t="s">
        <v>5752</v>
      </c>
      <c r="J495" s="205">
        <v>42215</v>
      </c>
      <c r="K495" s="284"/>
      <c r="L495" s="43" t="s">
        <v>10476</v>
      </c>
      <c r="M495" s="43" t="s">
        <v>70</v>
      </c>
      <c r="N495" s="43" t="s">
        <v>84</v>
      </c>
      <c r="O495" s="323">
        <v>42181</v>
      </c>
      <c r="P495" s="47">
        <v>42181</v>
      </c>
      <c r="Q495" s="274" t="s">
        <v>106</v>
      </c>
      <c r="R495" s="274" t="s">
        <v>1074</v>
      </c>
      <c r="S495" s="263"/>
      <c r="T495" s="865"/>
      <c r="U495" s="865"/>
    </row>
    <row r="496" s="13" customFormat="1" ht="21" customHeight="1" spans="1:21">
      <c r="A496" s="55">
        <v>494</v>
      </c>
      <c r="B496" s="821" t="s">
        <v>10417</v>
      </c>
      <c r="C496" s="825" t="s">
        <v>10418</v>
      </c>
      <c r="D496" s="55" t="s">
        <v>10208</v>
      </c>
      <c r="E496" s="35">
        <v>499800</v>
      </c>
      <c r="F496" s="151" t="s">
        <v>10477</v>
      </c>
      <c r="G496" s="825">
        <v>42147</v>
      </c>
      <c r="H496" s="857">
        <v>42157</v>
      </c>
      <c r="I496" s="284"/>
      <c r="J496" s="205">
        <v>42215</v>
      </c>
      <c r="K496" s="284"/>
      <c r="L496" s="273" t="s">
        <v>10478</v>
      </c>
      <c r="M496" s="274" t="s">
        <v>912</v>
      </c>
      <c r="N496" s="48" t="s">
        <v>5701</v>
      </c>
      <c r="O496" s="158">
        <v>42166</v>
      </c>
      <c r="P496" s="44">
        <v>42169</v>
      </c>
      <c r="Q496" s="273" t="s">
        <v>1447</v>
      </c>
      <c r="R496" s="938" t="s">
        <v>10479</v>
      </c>
      <c r="S496" s="194"/>
      <c r="T496" s="48"/>
      <c r="U496" s="48"/>
    </row>
    <row r="497" s="13" customFormat="1" ht="21" customHeight="1" spans="1:21">
      <c r="A497" s="55">
        <v>495</v>
      </c>
      <c r="B497" s="149" t="s">
        <v>10423</v>
      </c>
      <c r="C497" s="825" t="s">
        <v>10424</v>
      </c>
      <c r="D497" s="55" t="s">
        <v>10208</v>
      </c>
      <c r="E497" s="35">
        <v>561300</v>
      </c>
      <c r="F497" s="151" t="s">
        <v>10480</v>
      </c>
      <c r="G497" s="825">
        <v>42147</v>
      </c>
      <c r="H497" s="857">
        <v>42157</v>
      </c>
      <c r="I497" s="166"/>
      <c r="J497" s="205">
        <v>42215</v>
      </c>
      <c r="K497" s="166"/>
      <c r="L497" s="279" t="s">
        <v>10481</v>
      </c>
      <c r="M497" s="279" t="s">
        <v>932</v>
      </c>
      <c r="N497" s="166" t="s">
        <v>641</v>
      </c>
      <c r="O497" s="160">
        <v>42167</v>
      </c>
      <c r="P497" s="167">
        <v>42167</v>
      </c>
      <c r="Q497" s="279" t="s">
        <v>47</v>
      </c>
      <c r="R497" s="953" t="s">
        <v>10482</v>
      </c>
      <c r="S497" s="194"/>
      <c r="T497" s="48"/>
      <c r="U497" s="48"/>
    </row>
    <row r="498" s="795" customFormat="1" ht="21" customHeight="1" spans="1:21">
      <c r="A498" s="55">
        <v>496</v>
      </c>
      <c r="B498" s="149" t="s">
        <v>10483</v>
      </c>
      <c r="C498" s="825" t="s">
        <v>10484</v>
      </c>
      <c r="D498" s="55" t="s">
        <v>10310</v>
      </c>
      <c r="E498" s="35">
        <v>462700</v>
      </c>
      <c r="F498" s="151" t="s">
        <v>10485</v>
      </c>
      <c r="G498" s="825">
        <v>42147</v>
      </c>
      <c r="H498" s="857">
        <v>42157</v>
      </c>
      <c r="I498" s="688"/>
      <c r="J498" s="205">
        <v>42215</v>
      </c>
      <c r="K498" s="166"/>
      <c r="L498" s="273" t="s">
        <v>10486</v>
      </c>
      <c r="M498" s="48" t="s">
        <v>6154</v>
      </c>
      <c r="N498" s="48" t="s">
        <v>641</v>
      </c>
      <c r="O498" s="44">
        <v>42168</v>
      </c>
      <c r="P498" s="44">
        <v>42168</v>
      </c>
      <c r="Q498" s="273" t="s">
        <v>1447</v>
      </c>
      <c r="R498" s="954" t="s">
        <v>1074</v>
      </c>
      <c r="S498" s="194"/>
      <c r="T498" s="863"/>
      <c r="U498" s="863"/>
    </row>
    <row r="499" s="795" customFormat="1" ht="21" customHeight="1" spans="1:21">
      <c r="A499" s="55">
        <v>497</v>
      </c>
      <c r="B499" s="149" t="s">
        <v>9799</v>
      </c>
      <c r="C499" s="825" t="s">
        <v>5108</v>
      </c>
      <c r="D499" s="55" t="s">
        <v>9600</v>
      </c>
      <c r="E499" s="35">
        <v>409800</v>
      </c>
      <c r="F499" s="151" t="s">
        <v>10487</v>
      </c>
      <c r="G499" s="825">
        <v>42147</v>
      </c>
      <c r="H499" s="857">
        <v>42157</v>
      </c>
      <c r="I499" s="688"/>
      <c r="J499" s="208">
        <v>42184</v>
      </c>
      <c r="K499" s="166"/>
      <c r="L499" s="273" t="s">
        <v>10488</v>
      </c>
      <c r="M499" s="48" t="s">
        <v>912</v>
      </c>
      <c r="N499" s="48" t="s">
        <v>5701</v>
      </c>
      <c r="O499" s="44">
        <v>42162</v>
      </c>
      <c r="P499" s="44">
        <v>42162</v>
      </c>
      <c r="Q499" s="273" t="s">
        <v>1447</v>
      </c>
      <c r="R499" s="954" t="s">
        <v>1093</v>
      </c>
      <c r="S499" s="194"/>
      <c r="T499" s="863"/>
      <c r="U499" s="863"/>
    </row>
    <row r="500" s="795" customFormat="1" ht="21" customHeight="1" spans="1:21">
      <c r="A500" s="55">
        <v>498</v>
      </c>
      <c r="B500" s="149" t="s">
        <v>9799</v>
      </c>
      <c r="C500" s="825" t="s">
        <v>5108</v>
      </c>
      <c r="D500" s="55" t="s">
        <v>9649</v>
      </c>
      <c r="E500" s="35">
        <v>409800</v>
      </c>
      <c r="F500" s="151" t="s">
        <v>10489</v>
      </c>
      <c r="G500" s="310">
        <v>42181</v>
      </c>
      <c r="H500" s="857">
        <v>42187</v>
      </c>
      <c r="I500" s="688"/>
      <c r="J500" s="205">
        <v>42215</v>
      </c>
      <c r="K500" s="166"/>
      <c r="L500" s="274" t="s">
        <v>10490</v>
      </c>
      <c r="M500" s="274" t="s">
        <v>1768</v>
      </c>
      <c r="N500" s="274" t="s">
        <v>84</v>
      </c>
      <c r="O500" s="281">
        <v>42130</v>
      </c>
      <c r="P500" s="44">
        <v>42184</v>
      </c>
      <c r="Q500" s="273" t="s">
        <v>47</v>
      </c>
      <c r="R500" s="961" t="s">
        <v>6137</v>
      </c>
      <c r="S500" s="194"/>
      <c r="T500" s="863"/>
      <c r="U500" s="863"/>
    </row>
    <row r="501" s="795" customFormat="1" ht="21" customHeight="1" spans="1:21">
      <c r="A501" s="55">
        <v>499</v>
      </c>
      <c r="B501" s="149" t="s">
        <v>9799</v>
      </c>
      <c r="C501" s="825" t="s">
        <v>5108</v>
      </c>
      <c r="D501" s="55" t="s">
        <v>9649</v>
      </c>
      <c r="E501" s="35">
        <v>409800</v>
      </c>
      <c r="F501" s="151" t="s">
        <v>10491</v>
      </c>
      <c r="G501" s="310">
        <v>42181</v>
      </c>
      <c r="H501" s="857">
        <v>42187</v>
      </c>
      <c r="I501" s="688"/>
      <c r="J501" s="205">
        <v>42215</v>
      </c>
      <c r="K501" s="166"/>
      <c r="L501" s="273" t="s">
        <v>10492</v>
      </c>
      <c r="M501" s="273" t="s">
        <v>5278</v>
      </c>
      <c r="N501" s="273" t="s">
        <v>89</v>
      </c>
      <c r="O501" s="283">
        <v>42182</v>
      </c>
      <c r="P501" s="44">
        <v>42183</v>
      </c>
      <c r="Q501" s="273" t="s">
        <v>47</v>
      </c>
      <c r="R501" s="320" t="s">
        <v>5737</v>
      </c>
      <c r="S501" s="194"/>
      <c r="T501" s="863"/>
      <c r="U501" s="863"/>
    </row>
    <row r="502" s="13" customFormat="1" ht="21" customHeight="1" spans="1:21">
      <c r="A502" s="55">
        <v>500</v>
      </c>
      <c r="B502" s="149" t="s">
        <v>9834</v>
      </c>
      <c r="C502" s="825" t="s">
        <v>9312</v>
      </c>
      <c r="D502" s="55" t="s">
        <v>9802</v>
      </c>
      <c r="E502" s="35">
        <v>468700</v>
      </c>
      <c r="F502" s="151" t="s">
        <v>10493</v>
      </c>
      <c r="G502" s="825">
        <v>42179</v>
      </c>
      <c r="H502" s="857">
        <v>42188</v>
      </c>
      <c r="I502" s="166"/>
      <c r="J502" s="205">
        <v>42215</v>
      </c>
      <c r="K502" s="166"/>
      <c r="L502" s="273" t="s">
        <v>10494</v>
      </c>
      <c r="M502" s="273" t="s">
        <v>5479</v>
      </c>
      <c r="N502" s="273" t="s">
        <v>59</v>
      </c>
      <c r="O502" s="283">
        <v>42183</v>
      </c>
      <c r="P502" s="44">
        <v>42183</v>
      </c>
      <c r="Q502" s="385" t="s">
        <v>1447</v>
      </c>
      <c r="R502" s="320" t="s">
        <v>5737</v>
      </c>
      <c r="S502" s="194"/>
      <c r="T502" s="48"/>
      <c r="U502" s="48"/>
    </row>
    <row r="503" s="13" customFormat="1" ht="21" customHeight="1" spans="1:21">
      <c r="A503" s="55">
        <v>501</v>
      </c>
      <c r="B503" s="854" t="s">
        <v>9824</v>
      </c>
      <c r="C503" s="910" t="s">
        <v>9555</v>
      </c>
      <c r="D503" s="55" t="s">
        <v>9852</v>
      </c>
      <c r="E503" s="35">
        <v>468700</v>
      </c>
      <c r="F503" s="151" t="s">
        <v>10495</v>
      </c>
      <c r="G503" s="825">
        <v>42165</v>
      </c>
      <c r="H503" s="857">
        <v>42180</v>
      </c>
      <c r="I503" s="166"/>
      <c r="J503" s="205">
        <v>42215</v>
      </c>
      <c r="K503" s="302" t="s">
        <v>52</v>
      </c>
      <c r="L503" s="242" t="s">
        <v>10496</v>
      </c>
      <c r="M503" s="242" t="s">
        <v>8676</v>
      </c>
      <c r="N503" s="242" t="s">
        <v>801</v>
      </c>
      <c r="O503" s="289">
        <v>42192</v>
      </c>
      <c r="P503" s="44">
        <v>42192</v>
      </c>
      <c r="Q503" s="242" t="s">
        <v>106</v>
      </c>
      <c r="R503" s="953" t="s">
        <v>10497</v>
      </c>
      <c r="S503" s="194"/>
      <c r="T503" s="48"/>
      <c r="U503" s="48"/>
    </row>
    <row r="504" s="796" customFormat="1" ht="21" customHeight="1" spans="1:21">
      <c r="A504" s="55">
        <v>502</v>
      </c>
      <c r="B504" s="821" t="s">
        <v>10498</v>
      </c>
      <c r="C504" s="824" t="s">
        <v>9415</v>
      </c>
      <c r="D504" s="55" t="s">
        <v>10310</v>
      </c>
      <c r="E504" s="35">
        <v>405800</v>
      </c>
      <c r="F504" s="151" t="s">
        <v>10499</v>
      </c>
      <c r="G504" s="310">
        <v>42147</v>
      </c>
      <c r="H504" s="857">
        <v>42157</v>
      </c>
      <c r="I504" s="959"/>
      <c r="J504" s="205">
        <v>42215</v>
      </c>
      <c r="K504" s="284"/>
      <c r="L504" s="52" t="s">
        <v>10500</v>
      </c>
      <c r="M504" s="52" t="s">
        <v>698</v>
      </c>
      <c r="N504" s="52" t="s">
        <v>84</v>
      </c>
      <c r="O504" s="47">
        <v>42182</v>
      </c>
      <c r="P504" s="47">
        <v>42182</v>
      </c>
      <c r="Q504" s="277" t="s">
        <v>47</v>
      </c>
      <c r="R504" s="320" t="s">
        <v>1102</v>
      </c>
      <c r="S504" s="263"/>
      <c r="T504" s="865"/>
      <c r="U504" s="865"/>
    </row>
    <row r="505" s="13" customFormat="1" ht="21" customHeight="1" spans="1:21">
      <c r="A505" s="55">
        <v>503</v>
      </c>
      <c r="B505" s="854" t="s">
        <v>9824</v>
      </c>
      <c r="C505" s="910" t="s">
        <v>9555</v>
      </c>
      <c r="D505" s="55" t="s">
        <v>9785</v>
      </c>
      <c r="E505" s="35">
        <v>468700</v>
      </c>
      <c r="F505" s="151" t="s">
        <v>10501</v>
      </c>
      <c r="G505" s="825">
        <v>42181</v>
      </c>
      <c r="H505" s="857">
        <v>42187</v>
      </c>
      <c r="I505" s="166"/>
      <c r="J505" s="205">
        <v>42215</v>
      </c>
      <c r="K505" s="166"/>
      <c r="L505" s="242" t="s">
        <v>10502</v>
      </c>
      <c r="M505" s="242" t="s">
        <v>10503</v>
      </c>
      <c r="N505" s="242" t="s">
        <v>84</v>
      </c>
      <c r="O505" s="289">
        <v>42162</v>
      </c>
      <c r="P505" s="44">
        <v>42181</v>
      </c>
      <c r="Q505" s="385" t="s">
        <v>1447</v>
      </c>
      <c r="R505" s="320" t="s">
        <v>1102</v>
      </c>
      <c r="S505" s="194"/>
      <c r="T505" s="48"/>
      <c r="U505" s="48"/>
    </row>
    <row r="506" s="795" customFormat="1" ht="21" customHeight="1" spans="1:21">
      <c r="A506" s="55">
        <v>504</v>
      </c>
      <c r="B506" s="149" t="s">
        <v>9799</v>
      </c>
      <c r="C506" s="825" t="s">
        <v>5108</v>
      </c>
      <c r="D506" s="55" t="s">
        <v>9600</v>
      </c>
      <c r="E506" s="35">
        <v>409800</v>
      </c>
      <c r="F506" s="151" t="s">
        <v>10504</v>
      </c>
      <c r="G506" s="310">
        <v>42179</v>
      </c>
      <c r="H506" s="857">
        <v>42190</v>
      </c>
      <c r="I506" s="688"/>
      <c r="J506" s="205">
        <v>42215</v>
      </c>
      <c r="K506" s="166"/>
      <c r="L506" s="273" t="s">
        <v>10505</v>
      </c>
      <c r="M506" s="273" t="s">
        <v>10470</v>
      </c>
      <c r="N506" s="48" t="s">
        <v>84</v>
      </c>
      <c r="O506" s="283">
        <v>42182</v>
      </c>
      <c r="P506" s="44">
        <v>42182</v>
      </c>
      <c r="Q506" s="273" t="s">
        <v>106</v>
      </c>
      <c r="R506" s="961" t="s">
        <v>3283</v>
      </c>
      <c r="S506" s="194"/>
      <c r="T506" s="863"/>
      <c r="U506" s="863"/>
    </row>
    <row r="507" s="795" customFormat="1" ht="21" customHeight="1" spans="1:21">
      <c r="A507" s="55">
        <v>505</v>
      </c>
      <c r="B507" s="149" t="s">
        <v>9799</v>
      </c>
      <c r="C507" s="825" t="s">
        <v>5108</v>
      </c>
      <c r="D507" s="55" t="s">
        <v>9649</v>
      </c>
      <c r="E507" s="35">
        <v>409800</v>
      </c>
      <c r="F507" s="151" t="s">
        <v>10506</v>
      </c>
      <c r="G507" s="310">
        <v>42181</v>
      </c>
      <c r="H507" s="857">
        <v>42189</v>
      </c>
      <c r="I507" s="688"/>
      <c r="J507" s="205">
        <v>42215</v>
      </c>
      <c r="K507" s="166"/>
      <c r="L507" s="273" t="s">
        <v>10507</v>
      </c>
      <c r="M507" s="273" t="s">
        <v>5479</v>
      </c>
      <c r="N507" s="48" t="s">
        <v>59</v>
      </c>
      <c r="O507" s="283">
        <v>42198</v>
      </c>
      <c r="P507" s="44">
        <v>42199</v>
      </c>
      <c r="Q507" s="273" t="s">
        <v>106</v>
      </c>
      <c r="R507" s="961" t="s">
        <v>1115</v>
      </c>
      <c r="S507" s="194"/>
      <c r="T507" s="863"/>
      <c r="U507" s="863"/>
    </row>
    <row r="508" s="795" customFormat="1" ht="21" customHeight="1" spans="1:21">
      <c r="A508" s="55">
        <v>506</v>
      </c>
      <c r="B508" s="149" t="s">
        <v>9799</v>
      </c>
      <c r="C508" s="825" t="s">
        <v>5108</v>
      </c>
      <c r="D508" s="55" t="s">
        <v>9600</v>
      </c>
      <c r="E508" s="35">
        <v>409800</v>
      </c>
      <c r="F508" s="151" t="s">
        <v>10508</v>
      </c>
      <c r="G508" s="310">
        <v>42179</v>
      </c>
      <c r="H508" s="857">
        <v>42190</v>
      </c>
      <c r="I508" s="688"/>
      <c r="J508" s="205">
        <v>42215</v>
      </c>
      <c r="K508" s="166"/>
      <c r="L508" s="273" t="s">
        <v>10509</v>
      </c>
      <c r="M508" s="273" t="s">
        <v>1768</v>
      </c>
      <c r="N508" s="48" t="s">
        <v>84</v>
      </c>
      <c r="O508" s="283">
        <v>42182</v>
      </c>
      <c r="P508" s="44">
        <v>42183</v>
      </c>
      <c r="Q508" s="273" t="s">
        <v>47</v>
      </c>
      <c r="R508" s="961" t="s">
        <v>6554</v>
      </c>
      <c r="S508" s="194"/>
      <c r="T508" s="863"/>
      <c r="U508" s="863"/>
    </row>
    <row r="509" s="795" customFormat="1" ht="21" customHeight="1" spans="1:21">
      <c r="A509" s="55">
        <v>507</v>
      </c>
      <c r="B509" s="149" t="s">
        <v>9799</v>
      </c>
      <c r="C509" s="825" t="s">
        <v>5108</v>
      </c>
      <c r="D509" s="55" t="s">
        <v>9649</v>
      </c>
      <c r="E509" s="35">
        <v>409800</v>
      </c>
      <c r="F509" s="151" t="s">
        <v>10510</v>
      </c>
      <c r="G509" s="310">
        <v>42181</v>
      </c>
      <c r="H509" s="857">
        <v>42189</v>
      </c>
      <c r="I509" s="688"/>
      <c r="J509" s="205">
        <v>42215</v>
      </c>
      <c r="K509" s="166"/>
      <c r="L509" s="273" t="s">
        <v>10511</v>
      </c>
      <c r="M509" s="273" t="s">
        <v>5301</v>
      </c>
      <c r="N509" s="48" t="s">
        <v>5701</v>
      </c>
      <c r="O509" s="283">
        <v>42163</v>
      </c>
      <c r="P509" s="44">
        <v>42199</v>
      </c>
      <c r="Q509" s="273" t="s">
        <v>1447</v>
      </c>
      <c r="R509" s="961" t="s">
        <v>6554</v>
      </c>
      <c r="S509" s="194"/>
      <c r="T509" s="863"/>
      <c r="U509" s="863"/>
    </row>
    <row r="510" s="795" customFormat="1" ht="21" customHeight="1" spans="1:21">
      <c r="A510" s="55">
        <v>508</v>
      </c>
      <c r="B510" s="149" t="s">
        <v>9799</v>
      </c>
      <c r="C510" s="825" t="s">
        <v>5108</v>
      </c>
      <c r="D510" s="55" t="s">
        <v>9785</v>
      </c>
      <c r="E510" s="35">
        <v>409800</v>
      </c>
      <c r="F510" s="151" t="s">
        <v>10512</v>
      </c>
      <c r="G510" s="310">
        <v>42179</v>
      </c>
      <c r="H510" s="857">
        <v>42187</v>
      </c>
      <c r="I510" s="166"/>
      <c r="J510" s="205">
        <v>42215</v>
      </c>
      <c r="K510" s="166"/>
      <c r="L510" s="274" t="s">
        <v>10513</v>
      </c>
      <c r="M510" s="274" t="s">
        <v>114</v>
      </c>
      <c r="N510" s="274" t="s">
        <v>59</v>
      </c>
      <c r="O510" s="281">
        <v>42169</v>
      </c>
      <c r="P510" s="44">
        <v>42191</v>
      </c>
      <c r="Q510" s="48" t="s">
        <v>1447</v>
      </c>
      <c r="R510" s="196" t="s">
        <v>6155</v>
      </c>
      <c r="S510" s="194"/>
      <c r="T510" s="863"/>
      <c r="U510" s="863"/>
    </row>
    <row r="511" s="13" customFormat="1" ht="21" customHeight="1" spans="1:21">
      <c r="A511" s="55">
        <v>509</v>
      </c>
      <c r="B511" s="149" t="s">
        <v>9834</v>
      </c>
      <c r="C511" s="825" t="s">
        <v>9312</v>
      </c>
      <c r="D511" s="55" t="s">
        <v>9649</v>
      </c>
      <c r="E511" s="35">
        <v>468700</v>
      </c>
      <c r="F511" s="151" t="s">
        <v>10514</v>
      </c>
      <c r="G511" s="825">
        <v>42181</v>
      </c>
      <c r="H511" s="857">
        <v>42189</v>
      </c>
      <c r="I511" s="166"/>
      <c r="J511" s="205">
        <v>42215</v>
      </c>
      <c r="K511" s="166"/>
      <c r="L511" s="242" t="s">
        <v>10515</v>
      </c>
      <c r="M511" s="13" t="s">
        <v>5425</v>
      </c>
      <c r="N511" s="242" t="s">
        <v>84</v>
      </c>
      <c r="O511" s="289">
        <v>42188</v>
      </c>
      <c r="P511" s="44">
        <v>42188</v>
      </c>
      <c r="Q511" s="242" t="s">
        <v>106</v>
      </c>
      <c r="R511" s="953" t="s">
        <v>6155</v>
      </c>
      <c r="S511" s="194"/>
      <c r="T511" s="48"/>
      <c r="U511" s="48"/>
    </row>
    <row r="512" s="13" customFormat="1" ht="21" customHeight="1" spans="1:21">
      <c r="A512" s="55">
        <v>510</v>
      </c>
      <c r="B512" s="821" t="s">
        <v>10417</v>
      </c>
      <c r="C512" s="825" t="s">
        <v>10418</v>
      </c>
      <c r="D512" s="55" t="s">
        <v>9852</v>
      </c>
      <c r="E512" s="35">
        <v>499800</v>
      </c>
      <c r="F512" s="151" t="s">
        <v>10516</v>
      </c>
      <c r="G512" s="825">
        <v>42179</v>
      </c>
      <c r="H512" s="857">
        <v>42185</v>
      </c>
      <c r="I512" s="166" t="s">
        <v>5643</v>
      </c>
      <c r="J512" s="205">
        <v>42215</v>
      </c>
      <c r="K512" s="166"/>
      <c r="L512" s="55" t="s">
        <v>10517</v>
      </c>
      <c r="M512" s="273" t="s">
        <v>5103</v>
      </c>
      <c r="N512" s="273" t="s">
        <v>84</v>
      </c>
      <c r="O512" s="283">
        <v>42162</v>
      </c>
      <c r="P512" s="44">
        <v>42200</v>
      </c>
      <c r="Q512" s="273" t="s">
        <v>1447</v>
      </c>
      <c r="R512" s="391" t="s">
        <v>5305</v>
      </c>
      <c r="S512" s="194"/>
      <c r="T512" s="48"/>
      <c r="U512" s="48"/>
    </row>
    <row r="513" s="13" customFormat="1" ht="21" customHeight="1" spans="1:21">
      <c r="A513" s="55">
        <v>511</v>
      </c>
      <c r="B513" s="149" t="s">
        <v>9834</v>
      </c>
      <c r="C513" s="825" t="s">
        <v>9312</v>
      </c>
      <c r="D513" s="55" t="s">
        <v>10518</v>
      </c>
      <c r="E513" s="35">
        <v>468700</v>
      </c>
      <c r="F513" s="151" t="s">
        <v>10519</v>
      </c>
      <c r="G513" s="825">
        <v>42181</v>
      </c>
      <c r="H513" s="857">
        <v>42197</v>
      </c>
      <c r="I513" s="166"/>
      <c r="J513" s="205">
        <v>42215</v>
      </c>
      <c r="K513" s="166"/>
      <c r="L513" s="273" t="s">
        <v>10520</v>
      </c>
      <c r="M513" s="273" t="s">
        <v>5103</v>
      </c>
      <c r="N513" s="273" t="s">
        <v>84</v>
      </c>
      <c r="O513" s="283">
        <v>42204</v>
      </c>
      <c r="P513" s="44">
        <v>42204</v>
      </c>
      <c r="Q513" s="242" t="s">
        <v>47</v>
      </c>
      <c r="R513" s="391" t="s">
        <v>5305</v>
      </c>
      <c r="S513" s="194"/>
      <c r="T513" s="48"/>
      <c r="U513" s="48"/>
    </row>
    <row r="514" s="795" customFormat="1" ht="21" customHeight="1" spans="1:21">
      <c r="A514" s="55">
        <v>512</v>
      </c>
      <c r="B514" s="149" t="s">
        <v>9799</v>
      </c>
      <c r="C514" s="825" t="s">
        <v>5108</v>
      </c>
      <c r="D514" s="55" t="s">
        <v>9649</v>
      </c>
      <c r="E514" s="35">
        <v>409800</v>
      </c>
      <c r="F514" s="151" t="s">
        <v>10521</v>
      </c>
      <c r="G514" s="310">
        <v>42181</v>
      </c>
      <c r="H514" s="857">
        <v>42189</v>
      </c>
      <c r="I514" s="688"/>
      <c r="J514" s="205">
        <v>42215</v>
      </c>
      <c r="K514" s="166"/>
      <c r="L514" s="274" t="s">
        <v>10522</v>
      </c>
      <c r="M514" s="274" t="s">
        <v>916</v>
      </c>
      <c r="N514" s="274" t="s">
        <v>59</v>
      </c>
      <c r="O514" s="281">
        <v>42169</v>
      </c>
      <c r="P514" s="44">
        <v>42192</v>
      </c>
      <c r="Q514" s="273" t="s">
        <v>106</v>
      </c>
      <c r="R514" s="961" t="s">
        <v>5305</v>
      </c>
      <c r="S514" s="194"/>
      <c r="T514" s="863"/>
      <c r="U514" s="863"/>
    </row>
    <row r="515" s="796" customFormat="1" ht="21" customHeight="1" spans="1:21">
      <c r="A515" s="55">
        <v>513</v>
      </c>
      <c r="B515" s="149" t="s">
        <v>9799</v>
      </c>
      <c r="C515" s="825" t="s">
        <v>5108</v>
      </c>
      <c r="D515" s="43" t="s">
        <v>9576</v>
      </c>
      <c r="E515" s="322">
        <v>409800</v>
      </c>
      <c r="F515" s="152" t="s">
        <v>10523</v>
      </c>
      <c r="G515" s="824">
        <v>42122</v>
      </c>
      <c r="H515" s="829">
        <v>42130</v>
      </c>
      <c r="I515" s="284"/>
      <c r="J515" s="205">
        <v>42185</v>
      </c>
      <c r="K515" s="314"/>
      <c r="L515" s="48" t="s">
        <v>10524</v>
      </c>
      <c r="M515" s="52" t="s">
        <v>730</v>
      </c>
      <c r="N515" s="385" t="s">
        <v>59</v>
      </c>
      <c r="O515" s="739">
        <v>42168</v>
      </c>
      <c r="P515" s="47">
        <v>42205</v>
      </c>
      <c r="Q515" s="274"/>
      <c r="R515" s="956" t="s">
        <v>10525</v>
      </c>
      <c r="S515" s="201"/>
      <c r="T515" s="865"/>
      <c r="U515" s="865"/>
    </row>
    <row r="516" s="14" customFormat="1" ht="24" customHeight="1" spans="1:21">
      <c r="A516" s="55">
        <v>514</v>
      </c>
      <c r="B516" s="149" t="s">
        <v>9851</v>
      </c>
      <c r="C516" s="825" t="s">
        <v>10445</v>
      </c>
      <c r="D516" s="55" t="s">
        <v>9785</v>
      </c>
      <c r="E516" s="35">
        <v>506600</v>
      </c>
      <c r="F516" s="151" t="s">
        <v>10526</v>
      </c>
      <c r="G516" s="825">
        <v>42145</v>
      </c>
      <c r="H516" s="857">
        <v>42157</v>
      </c>
      <c r="I516" s="284"/>
      <c r="J516" s="205">
        <v>42215</v>
      </c>
      <c r="K516" s="276" t="s">
        <v>52</v>
      </c>
      <c r="L516" s="279" t="s">
        <v>10527</v>
      </c>
      <c r="M516" s="279" t="s">
        <v>5953</v>
      </c>
      <c r="N516" s="279" t="s">
        <v>744</v>
      </c>
      <c r="O516" s="334">
        <v>42197</v>
      </c>
      <c r="P516" s="167">
        <v>42197</v>
      </c>
      <c r="Q516" s="279" t="s">
        <v>1447</v>
      </c>
      <c r="R516" s="938" t="s">
        <v>5746</v>
      </c>
      <c r="S516" s="263"/>
      <c r="T516" s="52"/>
      <c r="U516" s="52"/>
    </row>
    <row r="517" s="13" customFormat="1" ht="21" customHeight="1" spans="1:21">
      <c r="A517" s="55">
        <v>515</v>
      </c>
      <c r="B517" s="149" t="s">
        <v>10423</v>
      </c>
      <c r="C517" s="825" t="s">
        <v>10424</v>
      </c>
      <c r="D517" s="55" t="s">
        <v>9852</v>
      </c>
      <c r="E517" s="35">
        <v>561300</v>
      </c>
      <c r="F517" s="151" t="s">
        <v>10528</v>
      </c>
      <c r="G517" s="825">
        <v>42179</v>
      </c>
      <c r="H517" s="857">
        <v>42185</v>
      </c>
      <c r="I517" s="166" t="s">
        <v>5643</v>
      </c>
      <c r="J517" s="205">
        <v>42215</v>
      </c>
      <c r="K517" s="166"/>
      <c r="L517" s="55" t="s">
        <v>10529</v>
      </c>
      <c r="M517" s="55" t="s">
        <v>6179</v>
      </c>
      <c r="N517" s="55" t="s">
        <v>744</v>
      </c>
      <c r="O517" s="56">
        <v>42189</v>
      </c>
      <c r="P517" s="56">
        <v>42189</v>
      </c>
      <c r="Q517" s="55" t="s">
        <v>1447</v>
      </c>
      <c r="R517" s="320" t="s">
        <v>5323</v>
      </c>
      <c r="S517" s="194"/>
      <c r="T517" s="48"/>
      <c r="U517" s="48"/>
    </row>
    <row r="518" s="796" customFormat="1" ht="21" customHeight="1" spans="1:21">
      <c r="A518" s="55">
        <v>516</v>
      </c>
      <c r="B518" s="821" t="s">
        <v>9814</v>
      </c>
      <c r="C518" s="824" t="s">
        <v>9273</v>
      </c>
      <c r="D518" s="55" t="s">
        <v>9649</v>
      </c>
      <c r="E518" s="35">
        <v>429500</v>
      </c>
      <c r="F518" s="151" t="s">
        <v>10530</v>
      </c>
      <c r="G518" s="825">
        <v>42142</v>
      </c>
      <c r="H518" s="857">
        <v>42148</v>
      </c>
      <c r="I518" s="284"/>
      <c r="J518" s="205">
        <v>42215</v>
      </c>
      <c r="K518" s="315" t="s">
        <v>52</v>
      </c>
      <c r="L518" s="52" t="s">
        <v>10531</v>
      </c>
      <c r="M518" s="52" t="s">
        <v>730</v>
      </c>
      <c r="N518" s="48" t="s">
        <v>89</v>
      </c>
      <c r="O518" s="47">
        <v>42203</v>
      </c>
      <c r="P518" s="47">
        <v>42203</v>
      </c>
      <c r="Q518" s="277" t="s">
        <v>1447</v>
      </c>
      <c r="R518" s="939" t="s">
        <v>9724</v>
      </c>
      <c r="S518" s="263"/>
      <c r="T518" s="865"/>
      <c r="U518" s="865"/>
    </row>
    <row r="519" s="796" customFormat="1" ht="21" customHeight="1" spans="1:21">
      <c r="A519" s="55">
        <v>517</v>
      </c>
      <c r="B519" s="821" t="s">
        <v>9814</v>
      </c>
      <c r="C519" s="824" t="s">
        <v>9273</v>
      </c>
      <c r="D519" s="43" t="s">
        <v>9649</v>
      </c>
      <c r="E519" s="322">
        <v>429500</v>
      </c>
      <c r="F519" s="152" t="s">
        <v>10532</v>
      </c>
      <c r="G519" s="824">
        <v>42122</v>
      </c>
      <c r="H519" s="829">
        <v>42130</v>
      </c>
      <c r="I519" s="284"/>
      <c r="J519" s="205">
        <v>42185</v>
      </c>
      <c r="K519" s="284"/>
      <c r="L519" s="52" t="s">
        <v>10533</v>
      </c>
      <c r="M519" s="52" t="s">
        <v>657</v>
      </c>
      <c r="N519" s="52" t="s">
        <v>84</v>
      </c>
      <c r="O519" s="47">
        <v>42124</v>
      </c>
      <c r="P519" s="47">
        <v>42124</v>
      </c>
      <c r="Q519" s="277" t="s">
        <v>1447</v>
      </c>
      <c r="R519" s="939" t="s">
        <v>5240</v>
      </c>
      <c r="S519" s="263"/>
      <c r="T519" s="865"/>
      <c r="U519" s="865"/>
    </row>
    <row r="520" s="14" customFormat="1" ht="21" customHeight="1" spans="1:21">
      <c r="A520" s="55">
        <v>518</v>
      </c>
      <c r="B520" s="149" t="s">
        <v>9834</v>
      </c>
      <c r="C520" s="825" t="s">
        <v>9312</v>
      </c>
      <c r="D520" s="55" t="s">
        <v>10518</v>
      </c>
      <c r="E520" s="35">
        <v>468700</v>
      </c>
      <c r="F520" s="151" t="s">
        <v>10534</v>
      </c>
      <c r="G520" s="825">
        <v>42142</v>
      </c>
      <c r="H520" s="857">
        <v>42148</v>
      </c>
      <c r="I520" s="284"/>
      <c r="J520" s="205">
        <v>42184</v>
      </c>
      <c r="K520" s="365" t="s">
        <v>52</v>
      </c>
      <c r="L520" s="279" t="s">
        <v>10535</v>
      </c>
      <c r="M520" s="280" t="s">
        <v>8585</v>
      </c>
      <c r="N520" s="279" t="s">
        <v>744</v>
      </c>
      <c r="O520" s="750">
        <v>42213</v>
      </c>
      <c r="P520" s="285">
        <v>42213</v>
      </c>
      <c r="Q520" s="279" t="s">
        <v>1447</v>
      </c>
      <c r="R520" s="938" t="s">
        <v>8183</v>
      </c>
      <c r="S520" s="263"/>
      <c r="T520" s="52"/>
      <c r="U520" s="52"/>
    </row>
    <row r="521" s="13" customFormat="1" ht="21" customHeight="1" spans="1:21">
      <c r="A521" s="55">
        <v>519</v>
      </c>
      <c r="B521" s="149" t="s">
        <v>9834</v>
      </c>
      <c r="C521" s="825" t="s">
        <v>9312</v>
      </c>
      <c r="D521" s="55" t="s">
        <v>9785</v>
      </c>
      <c r="E521" s="35">
        <v>468700</v>
      </c>
      <c r="F521" s="152" t="s">
        <v>10536</v>
      </c>
      <c r="G521" s="825">
        <v>42209</v>
      </c>
      <c r="H521" s="857">
        <v>42218</v>
      </c>
      <c r="I521" s="166"/>
      <c r="J521" s="314">
        <v>42244</v>
      </c>
      <c r="K521" s="166"/>
      <c r="L521" s="273" t="s">
        <v>10537</v>
      </c>
      <c r="M521" s="274" t="s">
        <v>5103</v>
      </c>
      <c r="N521" s="274" t="s">
        <v>84</v>
      </c>
      <c r="O521" s="158">
        <v>42219</v>
      </c>
      <c r="P521" s="44">
        <v>42219</v>
      </c>
      <c r="Q521" s="175" t="s">
        <v>106</v>
      </c>
      <c r="R521" s="953" t="s">
        <v>1157</v>
      </c>
      <c r="S521" s="194"/>
      <c r="T521" s="48"/>
      <c r="U521" s="48"/>
    </row>
    <row r="522" s="795" customFormat="1" ht="24.75" customHeight="1" spans="1:21">
      <c r="A522" s="55">
        <v>520</v>
      </c>
      <c r="B522" s="149" t="s">
        <v>9799</v>
      </c>
      <c r="C522" s="825" t="s">
        <v>5108</v>
      </c>
      <c r="D522" s="55" t="s">
        <v>9576</v>
      </c>
      <c r="E522" s="35">
        <v>409800</v>
      </c>
      <c r="F522" s="152" t="s">
        <v>10538</v>
      </c>
      <c r="G522" s="310">
        <v>42209</v>
      </c>
      <c r="H522" s="857">
        <v>42220</v>
      </c>
      <c r="I522" s="688"/>
      <c r="J522" s="314">
        <v>42244</v>
      </c>
      <c r="K522" s="166"/>
      <c r="L522" s="273" t="s">
        <v>10539</v>
      </c>
      <c r="M522" s="273" t="s">
        <v>5103</v>
      </c>
      <c r="N522" s="273" t="s">
        <v>84</v>
      </c>
      <c r="O522" s="283">
        <v>42216</v>
      </c>
      <c r="P522" s="44">
        <v>42216</v>
      </c>
      <c r="Q522" s="273" t="s">
        <v>47</v>
      </c>
      <c r="R522" s="391" t="s">
        <v>8183</v>
      </c>
      <c r="S522" s="196"/>
      <c r="T522" s="863"/>
      <c r="U522" s="863"/>
    </row>
    <row r="523" s="13" customFormat="1" ht="21" customHeight="1" spans="1:21">
      <c r="A523" s="55">
        <v>521</v>
      </c>
      <c r="B523" s="149" t="s">
        <v>9834</v>
      </c>
      <c r="C523" s="825" t="s">
        <v>9312</v>
      </c>
      <c r="D523" s="55" t="s">
        <v>9802</v>
      </c>
      <c r="E523" s="35">
        <v>468700</v>
      </c>
      <c r="F523" s="152" t="s">
        <v>10540</v>
      </c>
      <c r="G523" s="825">
        <v>42209</v>
      </c>
      <c r="H523" s="857">
        <v>42220</v>
      </c>
      <c r="I523" s="166"/>
      <c r="J523" s="314">
        <v>42244</v>
      </c>
      <c r="K523" s="166"/>
      <c r="L523" s="312" t="s">
        <v>10541</v>
      </c>
      <c r="M523" s="385" t="s">
        <v>662</v>
      </c>
      <c r="N523" s="385" t="s">
        <v>89</v>
      </c>
      <c r="O523" s="289">
        <v>42156</v>
      </c>
      <c r="P523" s="44">
        <v>42217</v>
      </c>
      <c r="Q523" s="175" t="s">
        <v>106</v>
      </c>
      <c r="R523" s="953" t="s">
        <v>1153</v>
      </c>
      <c r="S523" s="194"/>
      <c r="T523" s="48"/>
      <c r="U523" s="48"/>
    </row>
    <row r="524" s="13" customFormat="1" ht="21" customHeight="1" spans="1:21">
      <c r="A524" s="55">
        <v>522</v>
      </c>
      <c r="B524" s="149" t="s">
        <v>9851</v>
      </c>
      <c r="C524" s="825" t="s">
        <v>10445</v>
      </c>
      <c r="D524" s="55" t="s">
        <v>9785</v>
      </c>
      <c r="E524" s="35">
        <v>506600</v>
      </c>
      <c r="F524" s="152" t="s">
        <v>10542</v>
      </c>
      <c r="G524" s="825">
        <v>42209</v>
      </c>
      <c r="H524" s="857">
        <v>42220</v>
      </c>
      <c r="I524" s="166"/>
      <c r="J524" s="314">
        <v>42244</v>
      </c>
      <c r="K524" s="166"/>
      <c r="L524" s="299" t="s">
        <v>10543</v>
      </c>
      <c r="M524" s="298" t="s">
        <v>6179</v>
      </c>
      <c r="N524" s="166" t="s">
        <v>744</v>
      </c>
      <c r="O524" s="160">
        <v>42218</v>
      </c>
      <c r="P524" s="167">
        <v>42218</v>
      </c>
      <c r="Q524" s="85" t="s">
        <v>106</v>
      </c>
      <c r="R524" s="391" t="s">
        <v>1153</v>
      </c>
      <c r="S524" s="194"/>
      <c r="T524" s="48"/>
      <c r="U524" s="48"/>
    </row>
    <row r="525" s="13" customFormat="1" ht="21" customHeight="1" spans="1:21">
      <c r="A525" s="55">
        <v>523</v>
      </c>
      <c r="B525" s="149" t="s">
        <v>9834</v>
      </c>
      <c r="C525" s="825" t="s">
        <v>9312</v>
      </c>
      <c r="D525" s="55" t="s">
        <v>9852</v>
      </c>
      <c r="E525" s="35">
        <v>468700</v>
      </c>
      <c r="F525" s="152" t="s">
        <v>10544</v>
      </c>
      <c r="G525" s="825">
        <v>42209</v>
      </c>
      <c r="H525" s="857">
        <v>42220</v>
      </c>
      <c r="I525" s="166"/>
      <c r="J525" s="314">
        <v>42244</v>
      </c>
      <c r="K525" s="166"/>
      <c r="L525" s="765" t="s">
        <v>10545</v>
      </c>
      <c r="M525" s="962" t="s">
        <v>7559</v>
      </c>
      <c r="N525" s="166" t="s">
        <v>641</v>
      </c>
      <c r="O525" s="160">
        <v>42215</v>
      </c>
      <c r="P525" s="167">
        <v>42215</v>
      </c>
      <c r="Q525" s="85" t="s">
        <v>106</v>
      </c>
      <c r="R525" s="391" t="s">
        <v>1940</v>
      </c>
      <c r="S525" s="194"/>
      <c r="T525" s="48"/>
      <c r="U525" s="48"/>
    </row>
    <row r="526" s="795" customFormat="1" ht="21" customHeight="1" spans="1:21">
      <c r="A526" s="55">
        <v>524</v>
      </c>
      <c r="B526" s="149" t="s">
        <v>9799</v>
      </c>
      <c r="C526" s="825" t="s">
        <v>5108</v>
      </c>
      <c r="D526" s="55" t="s">
        <v>9600</v>
      </c>
      <c r="E526" s="35">
        <v>409800</v>
      </c>
      <c r="F526" s="152" t="s">
        <v>10546</v>
      </c>
      <c r="G526" s="310">
        <v>42209</v>
      </c>
      <c r="H526" s="857">
        <v>42220</v>
      </c>
      <c r="I526" s="166"/>
      <c r="J526" s="314">
        <v>42244</v>
      </c>
      <c r="K526" s="166"/>
      <c r="L526" s="273" t="s">
        <v>10547</v>
      </c>
      <c r="M526" s="273" t="s">
        <v>5278</v>
      </c>
      <c r="N526" s="48" t="s">
        <v>59</v>
      </c>
      <c r="O526" s="283">
        <v>42225</v>
      </c>
      <c r="P526" s="44">
        <v>42225</v>
      </c>
      <c r="Q526" s="273" t="s">
        <v>47</v>
      </c>
      <c r="R526" s="961" t="s">
        <v>1160</v>
      </c>
      <c r="S526" s="194"/>
      <c r="T526" s="863"/>
      <c r="U526" s="863"/>
    </row>
    <row r="527" s="13" customFormat="1" ht="21" customHeight="1" spans="1:21">
      <c r="A527" s="55">
        <v>525</v>
      </c>
      <c r="B527" s="149" t="s">
        <v>9834</v>
      </c>
      <c r="C527" s="825" t="s">
        <v>9312</v>
      </c>
      <c r="D527" s="55" t="s">
        <v>9852</v>
      </c>
      <c r="E527" s="35">
        <v>468700</v>
      </c>
      <c r="F527" s="152" t="s">
        <v>10548</v>
      </c>
      <c r="G527" s="825">
        <v>42214</v>
      </c>
      <c r="H527" s="857">
        <v>42224</v>
      </c>
      <c r="I527" s="166"/>
      <c r="J527" s="314">
        <v>42244</v>
      </c>
      <c r="K527" s="166"/>
      <c r="L527" s="273" t="s">
        <v>10549</v>
      </c>
      <c r="M527" s="273" t="s">
        <v>10503</v>
      </c>
      <c r="N527" s="273" t="s">
        <v>84</v>
      </c>
      <c r="O527" s="283">
        <v>42166</v>
      </c>
      <c r="P527" s="44">
        <v>42166</v>
      </c>
      <c r="Q527" s="242" t="s">
        <v>1447</v>
      </c>
      <c r="R527" s="953" t="s">
        <v>1160</v>
      </c>
      <c r="S527" s="194"/>
      <c r="T527" s="48"/>
      <c r="U527" s="48"/>
    </row>
    <row r="528" s="795" customFormat="1" ht="24.75" customHeight="1" spans="1:21">
      <c r="A528" s="55">
        <v>526</v>
      </c>
      <c r="B528" s="149" t="s">
        <v>9799</v>
      </c>
      <c r="C528" s="825" t="s">
        <v>5108</v>
      </c>
      <c r="D528" s="55" t="s">
        <v>9576</v>
      </c>
      <c r="E528" s="35">
        <v>409800</v>
      </c>
      <c r="F528" s="152" t="s">
        <v>10550</v>
      </c>
      <c r="G528" s="310">
        <v>42214</v>
      </c>
      <c r="H528" s="857">
        <v>42224</v>
      </c>
      <c r="I528" s="688"/>
      <c r="J528" s="314">
        <v>42244</v>
      </c>
      <c r="K528" s="166"/>
      <c r="L528" s="273" t="s">
        <v>10551</v>
      </c>
      <c r="M528" s="274" t="s">
        <v>114</v>
      </c>
      <c r="N528" s="273" t="s">
        <v>59</v>
      </c>
      <c r="O528" s="283">
        <v>42210</v>
      </c>
      <c r="P528" s="44">
        <v>42228</v>
      </c>
      <c r="Q528" s="273" t="s">
        <v>47</v>
      </c>
      <c r="R528" s="391" t="s">
        <v>1160</v>
      </c>
      <c r="S528" s="196"/>
      <c r="T528" s="863"/>
      <c r="U528" s="863"/>
    </row>
    <row r="529" s="795" customFormat="1" ht="24.75" customHeight="1" spans="1:21">
      <c r="A529" s="55">
        <v>527</v>
      </c>
      <c r="B529" s="149" t="s">
        <v>9851</v>
      </c>
      <c r="C529" s="825" t="s">
        <v>10445</v>
      </c>
      <c r="D529" s="55" t="s">
        <v>9785</v>
      </c>
      <c r="E529" s="35">
        <v>506600</v>
      </c>
      <c r="F529" s="152" t="s">
        <v>10552</v>
      </c>
      <c r="G529" s="310">
        <v>42214</v>
      </c>
      <c r="H529" s="857">
        <v>42223</v>
      </c>
      <c r="I529" s="688"/>
      <c r="J529" s="314">
        <v>42244</v>
      </c>
      <c r="K529" s="166"/>
      <c r="L529" s="273" t="s">
        <v>10553</v>
      </c>
      <c r="M529" s="274" t="s">
        <v>5715</v>
      </c>
      <c r="N529" s="273" t="s">
        <v>744</v>
      </c>
      <c r="O529" s="283">
        <v>42225</v>
      </c>
      <c r="P529" s="44">
        <v>42225</v>
      </c>
      <c r="Q529" s="273" t="s">
        <v>106</v>
      </c>
      <c r="R529" s="391" t="s">
        <v>1950</v>
      </c>
      <c r="S529" s="196"/>
      <c r="T529" s="863"/>
      <c r="U529" s="863"/>
    </row>
    <row r="530" s="795" customFormat="1" ht="21" customHeight="1" spans="1:21">
      <c r="A530" s="55">
        <v>528</v>
      </c>
      <c r="B530" s="149" t="s">
        <v>9799</v>
      </c>
      <c r="C530" s="825" t="s">
        <v>5108</v>
      </c>
      <c r="D530" s="43" t="s">
        <v>9785</v>
      </c>
      <c r="E530" s="322">
        <v>409800</v>
      </c>
      <c r="F530" s="152" t="s">
        <v>10554</v>
      </c>
      <c r="G530" s="323">
        <v>42209</v>
      </c>
      <c r="H530" s="829">
        <v>42229</v>
      </c>
      <c r="I530" s="284"/>
      <c r="J530" s="314">
        <v>42244</v>
      </c>
      <c r="K530" s="166"/>
      <c r="L530" s="273" t="s">
        <v>10555</v>
      </c>
      <c r="M530" s="274" t="s">
        <v>114</v>
      </c>
      <c r="N530" s="48" t="s">
        <v>59</v>
      </c>
      <c r="O530" s="283">
        <v>42214</v>
      </c>
      <c r="P530" s="44">
        <v>42214</v>
      </c>
      <c r="Q530" s="273" t="s">
        <v>1447</v>
      </c>
      <c r="R530" s="961" t="s">
        <v>1168</v>
      </c>
      <c r="S530" s="194"/>
      <c r="T530" s="863"/>
      <c r="U530" s="863"/>
    </row>
    <row r="531" s="795" customFormat="1" ht="21" customHeight="1" spans="1:21">
      <c r="A531" s="55">
        <v>529</v>
      </c>
      <c r="B531" s="149" t="s">
        <v>9799</v>
      </c>
      <c r="C531" s="825" t="s">
        <v>5108</v>
      </c>
      <c r="D531" s="43" t="s">
        <v>9576</v>
      </c>
      <c r="E531" s="322">
        <v>409800</v>
      </c>
      <c r="F531" s="152" t="s">
        <v>10556</v>
      </c>
      <c r="G531" s="323">
        <v>42209</v>
      </c>
      <c r="H531" s="829">
        <v>42220</v>
      </c>
      <c r="I531" s="284"/>
      <c r="J531" s="314">
        <v>42244</v>
      </c>
      <c r="K531" s="166"/>
      <c r="L531" s="273" t="s">
        <v>10557</v>
      </c>
      <c r="M531" s="274" t="s">
        <v>5301</v>
      </c>
      <c r="N531" s="48" t="s">
        <v>5701</v>
      </c>
      <c r="O531" s="283">
        <v>42219</v>
      </c>
      <c r="P531" s="44">
        <v>42219</v>
      </c>
      <c r="Q531" s="273" t="s">
        <v>106</v>
      </c>
      <c r="R531" s="961" t="s">
        <v>1964</v>
      </c>
      <c r="S531" s="194"/>
      <c r="T531" s="863"/>
      <c r="U531" s="863"/>
    </row>
    <row r="532" s="795" customFormat="1" ht="21" customHeight="1" spans="1:21">
      <c r="A532" s="55">
        <v>530</v>
      </c>
      <c r="B532" s="149" t="s">
        <v>9799</v>
      </c>
      <c r="C532" s="825" t="s">
        <v>5108</v>
      </c>
      <c r="D532" s="43" t="s">
        <v>9785</v>
      </c>
      <c r="E532" s="322">
        <v>409800</v>
      </c>
      <c r="F532" s="152" t="s">
        <v>10558</v>
      </c>
      <c r="G532" s="323">
        <v>42209</v>
      </c>
      <c r="H532" s="829">
        <v>42229</v>
      </c>
      <c r="I532" s="284"/>
      <c r="J532" s="314">
        <v>42244</v>
      </c>
      <c r="K532" s="166"/>
      <c r="L532" s="273" t="s">
        <v>10559</v>
      </c>
      <c r="M532" s="274" t="s">
        <v>5103</v>
      </c>
      <c r="N532" s="48" t="s">
        <v>84</v>
      </c>
      <c r="O532" s="283">
        <v>42218</v>
      </c>
      <c r="P532" s="44">
        <v>42218</v>
      </c>
      <c r="Q532" s="273" t="s">
        <v>47</v>
      </c>
      <c r="R532" s="961" t="s">
        <v>1964</v>
      </c>
      <c r="S532" s="194"/>
      <c r="T532" s="863"/>
      <c r="U532" s="863"/>
    </row>
    <row r="533" s="795" customFormat="1" ht="21" customHeight="1" spans="1:21">
      <c r="A533" s="55">
        <v>531</v>
      </c>
      <c r="B533" s="149" t="s">
        <v>9814</v>
      </c>
      <c r="C533" s="825" t="s">
        <v>9273</v>
      </c>
      <c r="D533" s="43" t="s">
        <v>9785</v>
      </c>
      <c r="E533" s="322">
        <v>429500</v>
      </c>
      <c r="F533" s="152" t="s">
        <v>10560</v>
      </c>
      <c r="G533" s="323">
        <v>42214</v>
      </c>
      <c r="H533" s="829">
        <v>42224</v>
      </c>
      <c r="I533" s="284"/>
      <c r="J533" s="314">
        <v>42244</v>
      </c>
      <c r="K533" s="166"/>
      <c r="L533" s="273" t="s">
        <v>10561</v>
      </c>
      <c r="M533" s="274" t="s">
        <v>2053</v>
      </c>
      <c r="N533" s="48" t="s">
        <v>5701</v>
      </c>
      <c r="O533" s="283">
        <v>42219</v>
      </c>
      <c r="P533" s="44">
        <v>42219</v>
      </c>
      <c r="Q533" s="273" t="s">
        <v>47</v>
      </c>
      <c r="R533" s="961" t="s">
        <v>1964</v>
      </c>
      <c r="S533" s="194"/>
      <c r="T533" s="863"/>
      <c r="U533" s="863"/>
    </row>
    <row r="534" s="795" customFormat="1" ht="24.75" customHeight="1" spans="1:21">
      <c r="A534" s="55">
        <v>532</v>
      </c>
      <c r="B534" s="149" t="s">
        <v>9799</v>
      </c>
      <c r="C534" s="825" t="s">
        <v>5108</v>
      </c>
      <c r="D534" s="55" t="s">
        <v>9576</v>
      </c>
      <c r="E534" s="35">
        <v>409800</v>
      </c>
      <c r="F534" s="152" t="s">
        <v>10562</v>
      </c>
      <c r="G534" s="310">
        <v>42209</v>
      </c>
      <c r="H534" s="857">
        <v>42220</v>
      </c>
      <c r="I534" s="688"/>
      <c r="J534" s="314">
        <v>42244</v>
      </c>
      <c r="K534" s="166"/>
      <c r="L534" s="273" t="s">
        <v>10563</v>
      </c>
      <c r="M534" s="274" t="s">
        <v>653</v>
      </c>
      <c r="N534" s="274" t="s">
        <v>84</v>
      </c>
      <c r="O534" s="281">
        <v>42223</v>
      </c>
      <c r="P534" s="47">
        <v>42236</v>
      </c>
      <c r="Q534" s="274" t="s">
        <v>47</v>
      </c>
      <c r="R534" s="956" t="s">
        <v>6211</v>
      </c>
      <c r="S534" s="196"/>
      <c r="T534" s="863"/>
      <c r="U534" s="863"/>
    </row>
    <row r="535" s="795" customFormat="1" ht="21" customHeight="1" spans="1:21">
      <c r="A535" s="55">
        <v>533</v>
      </c>
      <c r="B535" s="149" t="s">
        <v>9989</v>
      </c>
      <c r="C535" s="825" t="s">
        <v>5534</v>
      </c>
      <c r="D535" s="55" t="s">
        <v>9785</v>
      </c>
      <c r="E535" s="35">
        <v>446600</v>
      </c>
      <c r="F535" s="152" t="s">
        <v>10564</v>
      </c>
      <c r="G535" s="310">
        <v>42214</v>
      </c>
      <c r="H535" s="857">
        <v>42224</v>
      </c>
      <c r="I535" s="166"/>
      <c r="J535" s="314">
        <v>42244</v>
      </c>
      <c r="K535" s="166"/>
      <c r="L535" s="293" t="s">
        <v>10565</v>
      </c>
      <c r="M535" s="279" t="s">
        <v>5139</v>
      </c>
      <c r="N535" s="166" t="s">
        <v>641</v>
      </c>
      <c r="O535" s="167">
        <v>42239</v>
      </c>
      <c r="P535" s="167">
        <v>42239</v>
      </c>
      <c r="Q535" s="279" t="s">
        <v>106</v>
      </c>
      <c r="R535" s="966" t="s">
        <v>2960</v>
      </c>
      <c r="S535" s="194"/>
      <c r="T535" s="863"/>
      <c r="U535" s="863"/>
    </row>
    <row r="536" s="13" customFormat="1" ht="21" customHeight="1" spans="1:21">
      <c r="A536" s="55">
        <v>534</v>
      </c>
      <c r="B536" s="854" t="s">
        <v>9824</v>
      </c>
      <c r="C536" s="910" t="s">
        <v>9555</v>
      </c>
      <c r="D536" s="55" t="s">
        <v>10042</v>
      </c>
      <c r="E536" s="35">
        <v>437500</v>
      </c>
      <c r="F536" s="152" t="s">
        <v>10566</v>
      </c>
      <c r="G536" s="825">
        <v>42122</v>
      </c>
      <c r="H536" s="857">
        <v>42132</v>
      </c>
      <c r="I536" s="166"/>
      <c r="J536" s="316">
        <v>42215</v>
      </c>
      <c r="K536" s="166"/>
      <c r="L536" s="299" t="s">
        <v>10567</v>
      </c>
      <c r="M536" s="963" t="s">
        <v>5816</v>
      </c>
      <c r="N536" s="166" t="s">
        <v>744</v>
      </c>
      <c r="O536" s="160">
        <v>42219</v>
      </c>
      <c r="P536" s="167">
        <v>42219</v>
      </c>
      <c r="Q536" s="85" t="s">
        <v>106</v>
      </c>
      <c r="R536" s="967" t="s">
        <v>6211</v>
      </c>
      <c r="S536" s="194"/>
      <c r="T536" s="48"/>
      <c r="U536" s="48"/>
    </row>
    <row r="537" s="795" customFormat="1" ht="21" customHeight="1" spans="1:21">
      <c r="A537" s="55">
        <v>535</v>
      </c>
      <c r="B537" s="149" t="s">
        <v>9799</v>
      </c>
      <c r="C537" s="825" t="s">
        <v>5108</v>
      </c>
      <c r="D537" s="55" t="s">
        <v>9600</v>
      </c>
      <c r="E537" s="35">
        <v>409800</v>
      </c>
      <c r="F537" s="152" t="s">
        <v>10568</v>
      </c>
      <c r="G537" s="310">
        <v>42214</v>
      </c>
      <c r="H537" s="857">
        <v>42224</v>
      </c>
      <c r="I537" s="166"/>
      <c r="J537" s="314">
        <v>42244</v>
      </c>
      <c r="K537" s="166"/>
      <c r="L537" s="274" t="s">
        <v>10569</v>
      </c>
      <c r="M537" s="274" t="s">
        <v>10570</v>
      </c>
      <c r="N537" s="291" t="s">
        <v>89</v>
      </c>
      <c r="O537" s="281">
        <v>42238</v>
      </c>
      <c r="P537" s="47">
        <v>42238</v>
      </c>
      <c r="Q537" s="274" t="s">
        <v>47</v>
      </c>
      <c r="R537" s="968" t="s">
        <v>2972</v>
      </c>
      <c r="S537" s="194"/>
      <c r="T537" s="863"/>
      <c r="U537" s="863"/>
    </row>
    <row r="538" s="13" customFormat="1" ht="21" customHeight="1" spans="1:21">
      <c r="A538" s="55">
        <v>536</v>
      </c>
      <c r="B538" s="149" t="s">
        <v>9834</v>
      </c>
      <c r="C538" s="825" t="s">
        <v>9312</v>
      </c>
      <c r="D538" s="55" t="s">
        <v>9802</v>
      </c>
      <c r="E538" s="35">
        <v>468700</v>
      </c>
      <c r="F538" s="152" t="s">
        <v>10571</v>
      </c>
      <c r="G538" s="825">
        <v>42214</v>
      </c>
      <c r="H538" s="857">
        <v>42224</v>
      </c>
      <c r="I538" s="166"/>
      <c r="J538" s="314">
        <v>42244</v>
      </c>
      <c r="K538" s="166"/>
      <c r="L538" s="963" t="s">
        <v>10572</v>
      </c>
      <c r="M538" s="296" t="s">
        <v>9241</v>
      </c>
      <c r="N538" s="166" t="s">
        <v>641</v>
      </c>
      <c r="O538" s="160">
        <v>42221</v>
      </c>
      <c r="P538" s="167">
        <v>42221</v>
      </c>
      <c r="Q538" s="85" t="s">
        <v>106</v>
      </c>
      <c r="R538" s="967" t="s">
        <v>6211</v>
      </c>
      <c r="S538" s="194"/>
      <c r="T538" s="48"/>
      <c r="U538" s="48"/>
    </row>
    <row r="539" s="14" customFormat="1" ht="21" customHeight="1" spans="1:21">
      <c r="A539" s="55">
        <v>537</v>
      </c>
      <c r="B539" s="149" t="s">
        <v>9834</v>
      </c>
      <c r="C539" s="825" t="s">
        <v>9312</v>
      </c>
      <c r="D539" s="55" t="s">
        <v>9852</v>
      </c>
      <c r="E539" s="35">
        <v>468700</v>
      </c>
      <c r="F539" s="152" t="s">
        <v>10573</v>
      </c>
      <c r="G539" s="825">
        <v>42180</v>
      </c>
      <c r="H539" s="857">
        <v>42205</v>
      </c>
      <c r="I539" s="284"/>
      <c r="J539" s="314">
        <v>42244</v>
      </c>
      <c r="K539" s="314"/>
      <c r="L539" s="280" t="s">
        <v>10574</v>
      </c>
      <c r="M539" s="280" t="s">
        <v>7512</v>
      </c>
      <c r="N539" s="166" t="s">
        <v>744</v>
      </c>
      <c r="O539" s="750">
        <v>42238</v>
      </c>
      <c r="P539" s="285">
        <v>42238</v>
      </c>
      <c r="Q539" s="85" t="s">
        <v>106</v>
      </c>
      <c r="R539" s="391" t="s">
        <v>1186</v>
      </c>
      <c r="S539" s="263"/>
      <c r="T539" s="52"/>
      <c r="U539" s="52"/>
    </row>
    <row r="540" s="13" customFormat="1" ht="21" customHeight="1" spans="1:21">
      <c r="A540" s="55">
        <v>538</v>
      </c>
      <c r="B540" s="149" t="s">
        <v>9834</v>
      </c>
      <c r="C540" s="825" t="s">
        <v>9312</v>
      </c>
      <c r="D540" s="55" t="s">
        <v>617</v>
      </c>
      <c r="E540" s="35">
        <v>468700</v>
      </c>
      <c r="F540" s="152" t="s">
        <v>10575</v>
      </c>
      <c r="G540" s="825">
        <v>42214</v>
      </c>
      <c r="H540" s="857">
        <v>42223</v>
      </c>
      <c r="I540" s="166"/>
      <c r="J540" s="314">
        <v>42244</v>
      </c>
      <c r="K540" s="166"/>
      <c r="L540" s="298" t="s">
        <v>10576</v>
      </c>
      <c r="M540" s="299" t="s">
        <v>6154</v>
      </c>
      <c r="N540" s="166" t="s">
        <v>641</v>
      </c>
      <c r="O540" s="160">
        <v>42232</v>
      </c>
      <c r="P540" s="167">
        <v>42232</v>
      </c>
      <c r="Q540" s="85" t="s">
        <v>1447</v>
      </c>
      <c r="R540" s="967" t="s">
        <v>1190</v>
      </c>
      <c r="S540" s="194"/>
      <c r="T540" s="48"/>
      <c r="U540" s="48"/>
    </row>
    <row r="541" s="795" customFormat="1" ht="21" customHeight="1" spans="1:21">
      <c r="A541" s="55">
        <v>539</v>
      </c>
      <c r="B541" s="149" t="s">
        <v>9799</v>
      </c>
      <c r="C541" s="825" t="s">
        <v>5108</v>
      </c>
      <c r="D541" s="55" t="s">
        <v>9600</v>
      </c>
      <c r="E541" s="35">
        <v>409800</v>
      </c>
      <c r="F541" s="152" t="s">
        <v>10577</v>
      </c>
      <c r="G541" s="310">
        <v>42214</v>
      </c>
      <c r="H541" s="857">
        <v>42223</v>
      </c>
      <c r="I541" s="166"/>
      <c r="J541" s="314">
        <v>42244</v>
      </c>
      <c r="K541" s="166"/>
      <c r="L541" s="273" t="s">
        <v>10578</v>
      </c>
      <c r="M541" s="273" t="s">
        <v>114</v>
      </c>
      <c r="N541" s="48" t="s">
        <v>59</v>
      </c>
      <c r="O541" s="283">
        <v>42240</v>
      </c>
      <c r="P541" s="44">
        <v>42240</v>
      </c>
      <c r="Q541" s="273" t="s">
        <v>47</v>
      </c>
      <c r="R541" s="961" t="s">
        <v>4236</v>
      </c>
      <c r="S541" s="194"/>
      <c r="T541" s="863"/>
      <c r="U541" s="863"/>
    </row>
    <row r="542" s="795" customFormat="1" ht="21" customHeight="1" spans="1:21">
      <c r="A542" s="55">
        <v>540</v>
      </c>
      <c r="B542" s="149" t="s">
        <v>9814</v>
      </c>
      <c r="C542" s="825" t="s">
        <v>9273</v>
      </c>
      <c r="D542" s="55" t="s">
        <v>9576</v>
      </c>
      <c r="E542" s="35">
        <v>429500</v>
      </c>
      <c r="F542" s="152" t="s">
        <v>10579</v>
      </c>
      <c r="G542" s="310">
        <v>42122</v>
      </c>
      <c r="H542" s="857">
        <v>42130</v>
      </c>
      <c r="I542" s="166" t="s">
        <v>5752</v>
      </c>
      <c r="J542" s="314">
        <v>42215</v>
      </c>
      <c r="K542" s="166" t="s">
        <v>52</v>
      </c>
      <c r="L542" s="273" t="s">
        <v>10580</v>
      </c>
      <c r="M542" s="273" t="s">
        <v>916</v>
      </c>
      <c r="N542" s="48" t="s">
        <v>5701</v>
      </c>
      <c r="O542" s="283">
        <v>42241</v>
      </c>
      <c r="P542" s="44">
        <v>42241</v>
      </c>
      <c r="Q542" s="273" t="s">
        <v>1447</v>
      </c>
      <c r="R542" s="961" t="s">
        <v>2981</v>
      </c>
      <c r="S542" s="194"/>
      <c r="T542" s="863"/>
      <c r="U542" s="863"/>
    </row>
    <row r="543" s="795" customFormat="1" ht="21" customHeight="1" spans="1:21">
      <c r="A543" s="55">
        <v>541</v>
      </c>
      <c r="B543" s="149" t="s">
        <v>9799</v>
      </c>
      <c r="C543" s="825" t="s">
        <v>5108</v>
      </c>
      <c r="D543" s="43" t="s">
        <v>9649</v>
      </c>
      <c r="E543" s="322">
        <v>409800</v>
      </c>
      <c r="F543" s="152" t="s">
        <v>10581</v>
      </c>
      <c r="G543" s="323">
        <v>42209</v>
      </c>
      <c r="H543" s="829">
        <v>42229</v>
      </c>
      <c r="I543" s="284"/>
      <c r="J543" s="314">
        <v>42244</v>
      </c>
      <c r="K543" s="166"/>
      <c r="L543" s="273" t="s">
        <v>10582</v>
      </c>
      <c r="M543" s="745" t="s">
        <v>662</v>
      </c>
      <c r="N543" s="385" t="s">
        <v>5701</v>
      </c>
      <c r="O543" s="739">
        <v>42236</v>
      </c>
      <c r="P543" s="44">
        <v>42244</v>
      </c>
      <c r="Q543" s="273" t="s">
        <v>1447</v>
      </c>
      <c r="R543" s="969" t="s">
        <v>1212</v>
      </c>
      <c r="S543" s="194"/>
      <c r="T543" s="863"/>
      <c r="U543" s="863"/>
    </row>
    <row r="544" s="795" customFormat="1" ht="21" customHeight="1" spans="1:21">
      <c r="A544" s="55">
        <v>542</v>
      </c>
      <c r="B544" s="149" t="s">
        <v>9799</v>
      </c>
      <c r="C544" s="825" t="s">
        <v>5108</v>
      </c>
      <c r="D544" s="55" t="s">
        <v>9785</v>
      </c>
      <c r="E544" s="35">
        <v>409800</v>
      </c>
      <c r="F544" s="151" t="s">
        <v>10583</v>
      </c>
      <c r="G544" s="310">
        <v>42214</v>
      </c>
      <c r="H544" s="857">
        <v>42249</v>
      </c>
      <c r="I544" s="166"/>
      <c r="J544" s="314">
        <v>42245</v>
      </c>
      <c r="K544" s="166"/>
      <c r="L544" s="312" t="s">
        <v>10584</v>
      </c>
      <c r="M544" s="291" t="s">
        <v>2053</v>
      </c>
      <c r="N544" s="385" t="s">
        <v>5701</v>
      </c>
      <c r="O544" s="739">
        <v>42218</v>
      </c>
      <c r="P544" s="44">
        <v>42218</v>
      </c>
      <c r="Q544" s="273" t="s">
        <v>47</v>
      </c>
      <c r="R544" s="961" t="s">
        <v>1197</v>
      </c>
      <c r="S544" s="194"/>
      <c r="T544" s="863"/>
      <c r="U544" s="863"/>
    </row>
    <row r="545" s="795" customFormat="1" ht="18" customHeight="1" spans="1:21">
      <c r="A545" s="55">
        <v>543</v>
      </c>
      <c r="B545" s="149" t="s">
        <v>9799</v>
      </c>
      <c r="C545" s="825" t="s">
        <v>5108</v>
      </c>
      <c r="D545" s="55" t="s">
        <v>9576</v>
      </c>
      <c r="E545" s="35">
        <v>409800</v>
      </c>
      <c r="F545" s="152" t="s">
        <v>10585</v>
      </c>
      <c r="G545" s="310">
        <v>42241</v>
      </c>
      <c r="H545" s="857">
        <v>42249</v>
      </c>
      <c r="I545" s="688"/>
      <c r="J545" s="208">
        <v>42274</v>
      </c>
      <c r="K545" s="166"/>
      <c r="L545" s="273" t="s">
        <v>10586</v>
      </c>
      <c r="M545" s="274" t="s">
        <v>5836</v>
      </c>
      <c r="N545" s="273"/>
      <c r="O545" s="283">
        <v>42250</v>
      </c>
      <c r="P545" s="44">
        <v>42252</v>
      </c>
      <c r="Q545" s="273" t="s">
        <v>106</v>
      </c>
      <c r="R545" s="391" t="s">
        <v>1205</v>
      </c>
      <c r="S545" s="196"/>
      <c r="T545" s="863"/>
      <c r="U545" s="863"/>
    </row>
    <row r="546" s="795" customFormat="1" ht="21" customHeight="1" spans="1:21">
      <c r="A546" s="55">
        <v>544</v>
      </c>
      <c r="B546" s="149" t="s">
        <v>9799</v>
      </c>
      <c r="C546" s="825" t="s">
        <v>5108</v>
      </c>
      <c r="D546" s="55" t="s">
        <v>10090</v>
      </c>
      <c r="E546" s="35">
        <v>409800</v>
      </c>
      <c r="F546" s="151" t="s">
        <v>10587</v>
      </c>
      <c r="G546" s="310">
        <v>42139</v>
      </c>
      <c r="H546" s="857">
        <v>42150</v>
      </c>
      <c r="I546" s="166"/>
      <c r="J546" s="328">
        <v>42215</v>
      </c>
      <c r="K546" s="315" t="s">
        <v>52</v>
      </c>
      <c r="L546" s="13" t="s">
        <v>10588</v>
      </c>
      <c r="M546" s="52" t="s">
        <v>7534</v>
      </c>
      <c r="N546" s="48"/>
      <c r="O546" s="44">
        <v>42251</v>
      </c>
      <c r="P546" s="44">
        <v>42252</v>
      </c>
      <c r="Q546" s="48" t="s">
        <v>106</v>
      </c>
      <c r="R546" s="955" t="s">
        <v>1205</v>
      </c>
      <c r="S546" s="194"/>
      <c r="T546" s="863"/>
      <c r="U546" s="863"/>
    </row>
    <row r="547" s="13" customFormat="1" ht="21" customHeight="1" spans="1:21">
      <c r="A547" s="55">
        <v>545</v>
      </c>
      <c r="B547" s="149" t="s">
        <v>9834</v>
      </c>
      <c r="C547" s="825" t="s">
        <v>9312</v>
      </c>
      <c r="D547" s="55" t="s">
        <v>9852</v>
      </c>
      <c r="E547" s="35">
        <v>468700</v>
      </c>
      <c r="F547" s="152" t="s">
        <v>10589</v>
      </c>
      <c r="G547" s="825">
        <v>42214</v>
      </c>
      <c r="H547" s="857">
        <v>42249</v>
      </c>
      <c r="I547" s="166"/>
      <c r="J547" s="314">
        <v>42245</v>
      </c>
      <c r="K547" s="166"/>
      <c r="L547" s="312" t="s">
        <v>10590</v>
      </c>
      <c r="M547" s="291" t="s">
        <v>912</v>
      </c>
      <c r="N547" s="48" t="s">
        <v>5701</v>
      </c>
      <c r="O547" s="158">
        <v>42223</v>
      </c>
      <c r="P547" s="44">
        <v>42223</v>
      </c>
      <c r="Q547" s="175" t="s">
        <v>106</v>
      </c>
      <c r="R547" s="953" t="s">
        <v>7746</v>
      </c>
      <c r="S547" s="194"/>
      <c r="T547" s="48"/>
      <c r="U547" s="48"/>
    </row>
    <row r="548" s="795" customFormat="1" ht="21" customHeight="1" spans="1:21">
      <c r="A548" s="55">
        <v>546</v>
      </c>
      <c r="B548" s="149" t="s">
        <v>9799</v>
      </c>
      <c r="C548" s="825" t="s">
        <v>5108</v>
      </c>
      <c r="D548" s="55" t="s">
        <v>9600</v>
      </c>
      <c r="E548" s="35">
        <v>409800</v>
      </c>
      <c r="F548" s="152" t="s">
        <v>10591</v>
      </c>
      <c r="G548" s="310">
        <v>42241</v>
      </c>
      <c r="H548" s="857">
        <v>42249</v>
      </c>
      <c r="I548" s="166"/>
      <c r="J548" s="208">
        <v>42274</v>
      </c>
      <c r="K548" s="166"/>
      <c r="L548" s="274" t="s">
        <v>10592</v>
      </c>
      <c r="M548" s="274" t="s">
        <v>730</v>
      </c>
      <c r="N548" s="274" t="s">
        <v>89</v>
      </c>
      <c r="O548" s="283">
        <v>42161</v>
      </c>
      <c r="P548" s="44">
        <v>42255</v>
      </c>
      <c r="Q548" s="273" t="s">
        <v>1447</v>
      </c>
      <c r="R548" s="961" t="s">
        <v>2041</v>
      </c>
      <c r="S548" s="194"/>
      <c r="T548" s="863"/>
      <c r="U548" s="863"/>
    </row>
    <row r="549" s="795" customFormat="1" ht="18" customHeight="1" spans="1:21">
      <c r="A549" s="55">
        <v>547</v>
      </c>
      <c r="B549" s="149" t="s">
        <v>9799</v>
      </c>
      <c r="C549" s="825" t="s">
        <v>5108</v>
      </c>
      <c r="D549" s="55" t="s">
        <v>9576</v>
      </c>
      <c r="E549" s="35">
        <v>409800</v>
      </c>
      <c r="F549" s="152" t="s">
        <v>10593</v>
      </c>
      <c r="G549" s="310">
        <v>42241</v>
      </c>
      <c r="H549" s="857">
        <v>42249</v>
      </c>
      <c r="I549" s="688"/>
      <c r="J549" s="208">
        <v>42274</v>
      </c>
      <c r="K549" s="166"/>
      <c r="L549" s="273" t="s">
        <v>10594</v>
      </c>
      <c r="M549" s="274" t="s">
        <v>5103</v>
      </c>
      <c r="N549" s="273" t="s">
        <v>84</v>
      </c>
      <c r="O549" s="283">
        <v>42246</v>
      </c>
      <c r="P549" s="44">
        <v>42246</v>
      </c>
      <c r="Q549" s="273" t="s">
        <v>47</v>
      </c>
      <c r="R549" s="391" t="s">
        <v>2041</v>
      </c>
      <c r="S549" s="196"/>
      <c r="T549" s="863"/>
      <c r="U549" s="863"/>
    </row>
    <row r="550" s="795" customFormat="1" ht="22.5" customHeight="1" spans="1:21">
      <c r="A550" s="55">
        <v>548</v>
      </c>
      <c r="B550" s="821" t="s">
        <v>9814</v>
      </c>
      <c r="C550" s="824" t="s">
        <v>9273</v>
      </c>
      <c r="D550" s="55" t="s">
        <v>9649</v>
      </c>
      <c r="E550" s="35">
        <v>429500</v>
      </c>
      <c r="F550" s="152" t="s">
        <v>10595</v>
      </c>
      <c r="G550" s="310">
        <v>42241</v>
      </c>
      <c r="H550" s="857">
        <v>42249</v>
      </c>
      <c r="I550" s="166"/>
      <c r="J550" s="208">
        <v>42274</v>
      </c>
      <c r="K550" s="166"/>
      <c r="L550" s="166" t="s">
        <v>10596</v>
      </c>
      <c r="M550" s="284" t="s">
        <v>7512</v>
      </c>
      <c r="N550" s="299" t="s">
        <v>744</v>
      </c>
      <c r="O550" s="167">
        <v>42247</v>
      </c>
      <c r="P550" s="167">
        <v>42247</v>
      </c>
      <c r="Q550" s="279" t="s">
        <v>106</v>
      </c>
      <c r="R550" s="961" t="s">
        <v>2041</v>
      </c>
      <c r="S550" s="194"/>
      <c r="T550" s="863"/>
      <c r="U550" s="863"/>
    </row>
    <row r="551" s="13" customFormat="1" ht="21" customHeight="1" spans="1:21">
      <c r="A551" s="55">
        <v>549</v>
      </c>
      <c r="B551" s="149" t="s">
        <v>10423</v>
      </c>
      <c r="C551" s="825" t="s">
        <v>10424</v>
      </c>
      <c r="D551" s="43" t="s">
        <v>9852</v>
      </c>
      <c r="E551" s="322">
        <v>561300</v>
      </c>
      <c r="F551" s="152" t="s">
        <v>10597</v>
      </c>
      <c r="G551" s="824">
        <v>42242</v>
      </c>
      <c r="H551" s="829">
        <v>42252</v>
      </c>
      <c r="I551" s="166"/>
      <c r="J551" s="208">
        <v>42274</v>
      </c>
      <c r="K551" s="166"/>
      <c r="L551" s="298" t="s">
        <v>10598</v>
      </c>
      <c r="M551" s="296" t="s">
        <v>8702</v>
      </c>
      <c r="N551" s="166" t="s">
        <v>641</v>
      </c>
      <c r="O551" s="160">
        <v>42244</v>
      </c>
      <c r="P551" s="167">
        <v>42244</v>
      </c>
      <c r="Q551" s="85" t="s">
        <v>47</v>
      </c>
      <c r="R551" s="961" t="s">
        <v>2041</v>
      </c>
      <c r="S551" s="194"/>
      <c r="T551" s="48"/>
      <c r="U551" s="48"/>
    </row>
    <row r="552" s="795" customFormat="1" ht="22.5" customHeight="1" spans="1:21">
      <c r="A552" s="55">
        <v>550</v>
      </c>
      <c r="B552" s="821" t="s">
        <v>9814</v>
      </c>
      <c r="C552" s="824" t="s">
        <v>9273</v>
      </c>
      <c r="D552" s="55" t="s">
        <v>9785</v>
      </c>
      <c r="E552" s="35">
        <v>429500</v>
      </c>
      <c r="F552" s="152" t="s">
        <v>10599</v>
      </c>
      <c r="G552" s="310">
        <v>42241</v>
      </c>
      <c r="H552" s="857">
        <v>42249</v>
      </c>
      <c r="I552" s="166"/>
      <c r="J552" s="208">
        <v>42274</v>
      </c>
      <c r="K552" s="166"/>
      <c r="L552" s="293" t="s">
        <v>10600</v>
      </c>
      <c r="M552" s="280" t="s">
        <v>6142</v>
      </c>
      <c r="N552" s="166" t="s">
        <v>641</v>
      </c>
      <c r="O552" s="334">
        <v>42242</v>
      </c>
      <c r="P552" s="167">
        <v>42242</v>
      </c>
      <c r="Q552" s="279" t="s">
        <v>106</v>
      </c>
      <c r="R552" s="961" t="s">
        <v>2041</v>
      </c>
      <c r="S552" s="194"/>
      <c r="T552" s="863"/>
      <c r="U552" s="863"/>
    </row>
    <row r="553" s="795" customFormat="1" ht="21" customHeight="1" spans="1:21">
      <c r="A553" s="55">
        <v>551</v>
      </c>
      <c r="B553" s="149" t="s">
        <v>9799</v>
      </c>
      <c r="C553" s="825" t="s">
        <v>5108</v>
      </c>
      <c r="D553" s="43" t="s">
        <v>9785</v>
      </c>
      <c r="E553" s="322">
        <v>409800</v>
      </c>
      <c r="F553" s="152" t="s">
        <v>10601</v>
      </c>
      <c r="G553" s="323">
        <v>42243</v>
      </c>
      <c r="H553" s="829">
        <v>42254</v>
      </c>
      <c r="I553" s="284"/>
      <c r="J553" s="208">
        <v>42274</v>
      </c>
      <c r="K553" s="166"/>
      <c r="L553" s="279" t="s">
        <v>10602</v>
      </c>
      <c r="M553" s="280" t="s">
        <v>6179</v>
      </c>
      <c r="N553" s="280" t="s">
        <v>744</v>
      </c>
      <c r="O553" s="964">
        <v>42245</v>
      </c>
      <c r="P553" s="167">
        <v>42245</v>
      </c>
      <c r="Q553" s="279" t="s">
        <v>47</v>
      </c>
      <c r="R553" s="961" t="s">
        <v>3044</v>
      </c>
      <c r="S553" s="194"/>
      <c r="T553" s="863"/>
      <c r="U553" s="863"/>
    </row>
    <row r="554" s="795" customFormat="1" ht="18" customHeight="1" spans="1:21">
      <c r="A554" s="55">
        <v>552</v>
      </c>
      <c r="B554" s="149" t="s">
        <v>9799</v>
      </c>
      <c r="C554" s="825" t="s">
        <v>5108</v>
      </c>
      <c r="D554" s="55" t="s">
        <v>9576</v>
      </c>
      <c r="E554" s="35">
        <v>409800</v>
      </c>
      <c r="F554" s="152" t="s">
        <v>10603</v>
      </c>
      <c r="G554" s="310">
        <v>42241</v>
      </c>
      <c r="H554" s="857">
        <v>42249</v>
      </c>
      <c r="I554" s="688"/>
      <c r="J554" s="314">
        <v>42244</v>
      </c>
      <c r="K554" s="166"/>
      <c r="L554" s="273" t="s">
        <v>10604</v>
      </c>
      <c r="M554" s="274" t="s">
        <v>5425</v>
      </c>
      <c r="N554" s="273" t="s">
        <v>84</v>
      </c>
      <c r="O554" s="283">
        <v>42233</v>
      </c>
      <c r="P554" s="44">
        <v>42245</v>
      </c>
      <c r="Q554" s="273" t="s">
        <v>47</v>
      </c>
      <c r="R554" s="391" t="s">
        <v>10605</v>
      </c>
      <c r="S554" s="196"/>
      <c r="T554" s="863"/>
      <c r="U554" s="863"/>
    </row>
    <row r="555" s="795" customFormat="1" ht="21" customHeight="1" spans="1:21">
      <c r="A555" s="55">
        <v>553</v>
      </c>
      <c r="B555" s="149" t="s">
        <v>9799</v>
      </c>
      <c r="C555" s="825" t="s">
        <v>5108</v>
      </c>
      <c r="D555" s="43" t="s">
        <v>9785</v>
      </c>
      <c r="E555" s="322">
        <v>409800</v>
      </c>
      <c r="F555" s="152" t="s">
        <v>10606</v>
      </c>
      <c r="G555" s="323">
        <v>42243</v>
      </c>
      <c r="H555" s="829">
        <v>42254</v>
      </c>
      <c r="I555" s="284"/>
      <c r="J555" s="208">
        <v>42274</v>
      </c>
      <c r="K555" s="166"/>
      <c r="L555" s="298" t="s">
        <v>10607</v>
      </c>
      <c r="M555" s="296" t="s">
        <v>9241</v>
      </c>
      <c r="N555" s="299" t="s">
        <v>641</v>
      </c>
      <c r="O555" s="964">
        <v>42247</v>
      </c>
      <c r="P555" s="167">
        <v>42247</v>
      </c>
      <c r="Q555" s="279" t="s">
        <v>106</v>
      </c>
      <c r="R555" s="391" t="s">
        <v>10605</v>
      </c>
      <c r="S555" s="194"/>
      <c r="T555" s="863"/>
      <c r="U555" s="863"/>
    </row>
    <row r="556" s="13" customFormat="1" ht="21" customHeight="1" spans="1:21">
      <c r="A556" s="55">
        <v>554</v>
      </c>
      <c r="B556" s="149" t="s">
        <v>9834</v>
      </c>
      <c r="C556" s="825" t="s">
        <v>9312</v>
      </c>
      <c r="D556" s="43" t="s">
        <v>617</v>
      </c>
      <c r="E556" s="322">
        <v>468700</v>
      </c>
      <c r="F556" s="152" t="s">
        <v>10608</v>
      </c>
      <c r="G556" s="824">
        <v>42243</v>
      </c>
      <c r="H556" s="829">
        <v>42252</v>
      </c>
      <c r="I556" s="321"/>
      <c r="J556" s="208">
        <v>42274</v>
      </c>
      <c r="K556" s="166"/>
      <c r="L556" s="298" t="s">
        <v>10609</v>
      </c>
      <c r="M556" s="296" t="s">
        <v>8608</v>
      </c>
      <c r="N556" s="166" t="s">
        <v>641</v>
      </c>
      <c r="O556" s="160">
        <v>42260</v>
      </c>
      <c r="P556" s="167">
        <v>42260</v>
      </c>
      <c r="Q556" s="85" t="s">
        <v>106</v>
      </c>
      <c r="R556" s="961" t="s">
        <v>2050</v>
      </c>
      <c r="S556" s="194"/>
      <c r="T556" s="48"/>
      <c r="U556" s="48"/>
    </row>
    <row r="557" s="13" customFormat="1" ht="21" customHeight="1" spans="1:21">
      <c r="A557" s="55">
        <v>555</v>
      </c>
      <c r="B557" s="149" t="s">
        <v>10417</v>
      </c>
      <c r="C557" s="825" t="s">
        <v>10418</v>
      </c>
      <c r="D557" s="55" t="s">
        <v>9785</v>
      </c>
      <c r="E557" s="35">
        <v>499800</v>
      </c>
      <c r="F557" s="152" t="s">
        <v>10610</v>
      </c>
      <c r="G557" s="825">
        <v>42214</v>
      </c>
      <c r="H557" s="857">
        <v>42223</v>
      </c>
      <c r="I557" s="297" t="s">
        <v>5643</v>
      </c>
      <c r="J557" s="208">
        <v>42274</v>
      </c>
      <c r="K557" s="166"/>
      <c r="L557" s="312" t="s">
        <v>10611</v>
      </c>
      <c r="M557" s="291" t="s">
        <v>2053</v>
      </c>
      <c r="N557" s="48" t="s">
        <v>5701</v>
      </c>
      <c r="O557" s="158">
        <v>42257</v>
      </c>
      <c r="P557" s="44">
        <v>42257</v>
      </c>
      <c r="Q557" s="175" t="s">
        <v>106</v>
      </c>
      <c r="R557" s="953" t="s">
        <v>6605</v>
      </c>
      <c r="S557" s="194"/>
      <c r="T557" s="48"/>
      <c r="U557" s="48"/>
    </row>
    <row r="558" s="13" customFormat="1" ht="21" customHeight="1" spans="1:21">
      <c r="A558" s="55">
        <v>556</v>
      </c>
      <c r="B558" s="149" t="s">
        <v>10417</v>
      </c>
      <c r="C558" s="825" t="s">
        <v>10418</v>
      </c>
      <c r="D558" s="55" t="s">
        <v>9649</v>
      </c>
      <c r="E558" s="35">
        <v>499800</v>
      </c>
      <c r="F558" s="152" t="s">
        <v>10612</v>
      </c>
      <c r="G558" s="825">
        <v>42214</v>
      </c>
      <c r="H558" s="857">
        <v>42224</v>
      </c>
      <c r="I558" s="297" t="s">
        <v>5643</v>
      </c>
      <c r="J558" s="208">
        <v>42274</v>
      </c>
      <c r="K558" s="166"/>
      <c r="L558" s="312" t="s">
        <v>10613</v>
      </c>
      <c r="M558" s="291" t="s">
        <v>730</v>
      </c>
      <c r="N558" s="48" t="s">
        <v>59</v>
      </c>
      <c r="O558" s="158">
        <v>42262</v>
      </c>
      <c r="P558" s="44">
        <v>42262</v>
      </c>
      <c r="Q558" s="175" t="s">
        <v>106</v>
      </c>
      <c r="R558" s="953" t="s">
        <v>6605</v>
      </c>
      <c r="S558" s="194"/>
      <c r="T558" s="48"/>
      <c r="U558" s="48"/>
    </row>
    <row r="559" s="796" customFormat="1" ht="21" customHeight="1" spans="1:21">
      <c r="A559" s="55">
        <v>557</v>
      </c>
      <c r="B559" s="821" t="s">
        <v>9799</v>
      </c>
      <c r="C559" s="824" t="s">
        <v>5108</v>
      </c>
      <c r="D559" s="43" t="s">
        <v>9785</v>
      </c>
      <c r="E559" s="322">
        <v>409800</v>
      </c>
      <c r="F559" s="152" t="s">
        <v>10614</v>
      </c>
      <c r="G559" s="323">
        <v>42241</v>
      </c>
      <c r="H559" s="829">
        <v>42271</v>
      </c>
      <c r="I559" s="284"/>
      <c r="J559" s="360">
        <v>42244</v>
      </c>
      <c r="K559" s="284"/>
      <c r="L559" s="274" t="s">
        <v>10615</v>
      </c>
      <c r="M559" s="274" t="s">
        <v>698</v>
      </c>
      <c r="N559" s="52" t="s">
        <v>84</v>
      </c>
      <c r="O559" s="281">
        <v>42229</v>
      </c>
      <c r="P559" s="47">
        <v>42229</v>
      </c>
      <c r="Q559" s="274" t="s">
        <v>47</v>
      </c>
      <c r="R559" s="969" t="s">
        <v>3057</v>
      </c>
      <c r="S559" s="263"/>
      <c r="T559" s="865"/>
      <c r="U559" s="865"/>
    </row>
    <row r="560" s="795" customFormat="1" ht="21" customHeight="1" spans="1:21">
      <c r="A560" s="55">
        <v>558</v>
      </c>
      <c r="B560" s="149" t="s">
        <v>9799</v>
      </c>
      <c r="C560" s="825" t="s">
        <v>5108</v>
      </c>
      <c r="D560" s="43" t="s">
        <v>9785</v>
      </c>
      <c r="E560" s="322">
        <v>409800</v>
      </c>
      <c r="F560" s="152" t="s">
        <v>10616</v>
      </c>
      <c r="G560" s="323">
        <v>42241</v>
      </c>
      <c r="H560" s="829">
        <v>42267</v>
      </c>
      <c r="I560" s="965"/>
      <c r="J560" s="314">
        <v>42244</v>
      </c>
      <c r="K560" s="166"/>
      <c r="L560" s="274" t="s">
        <v>10617</v>
      </c>
      <c r="M560" s="274" t="s">
        <v>5425</v>
      </c>
      <c r="N560" s="274" t="s">
        <v>84</v>
      </c>
      <c r="O560" s="739">
        <v>42225</v>
      </c>
      <c r="P560" s="44">
        <v>42245</v>
      </c>
      <c r="Q560" s="273" t="s">
        <v>106</v>
      </c>
      <c r="R560" s="961" t="s">
        <v>8212</v>
      </c>
      <c r="S560" s="194"/>
      <c r="T560" s="863"/>
      <c r="U560" s="863"/>
    </row>
    <row r="561" s="795" customFormat="1" ht="21" customHeight="1" spans="1:21">
      <c r="A561" s="55">
        <v>559</v>
      </c>
      <c r="B561" s="149" t="s">
        <v>9799</v>
      </c>
      <c r="C561" s="825" t="s">
        <v>5108</v>
      </c>
      <c r="D561" s="43" t="s">
        <v>10618</v>
      </c>
      <c r="E561" s="322">
        <v>409800</v>
      </c>
      <c r="F561" s="152" t="s">
        <v>10619</v>
      </c>
      <c r="G561" s="323">
        <v>42241</v>
      </c>
      <c r="H561" s="829">
        <v>42249</v>
      </c>
      <c r="I561" s="321" t="s">
        <v>5830</v>
      </c>
      <c r="J561" s="287">
        <v>42304</v>
      </c>
      <c r="K561" s="166"/>
      <c r="L561" s="273" t="s">
        <v>10620</v>
      </c>
      <c r="M561" s="274" t="s">
        <v>912</v>
      </c>
      <c r="N561" s="48" t="s">
        <v>5701</v>
      </c>
      <c r="O561" s="283">
        <v>42274</v>
      </c>
      <c r="P561" s="44">
        <v>42274</v>
      </c>
      <c r="Q561" s="273" t="s">
        <v>106</v>
      </c>
      <c r="R561" s="961" t="s">
        <v>1263</v>
      </c>
      <c r="S561" s="194"/>
      <c r="T561" s="863"/>
      <c r="U561" s="863"/>
    </row>
    <row r="562" s="795" customFormat="1" ht="21" customHeight="1" spans="1:21">
      <c r="A562" s="55">
        <v>560</v>
      </c>
      <c r="B562" s="149" t="s">
        <v>9989</v>
      </c>
      <c r="C562" s="825" t="s">
        <v>5534</v>
      </c>
      <c r="D562" s="55" t="s">
        <v>10282</v>
      </c>
      <c r="E562" s="35">
        <v>446600</v>
      </c>
      <c r="F562" s="152" t="s">
        <v>10621</v>
      </c>
      <c r="G562" s="825">
        <v>42179</v>
      </c>
      <c r="H562" s="857">
        <v>42185</v>
      </c>
      <c r="I562" s="329"/>
      <c r="J562" s="328">
        <v>42215</v>
      </c>
      <c r="K562" s="315" t="s">
        <v>52</v>
      </c>
      <c r="L562" s="273" t="s">
        <v>10622</v>
      </c>
      <c r="M562" s="52" t="s">
        <v>730</v>
      </c>
      <c r="N562" s="48" t="s">
        <v>89</v>
      </c>
      <c r="O562" s="44">
        <v>42279</v>
      </c>
      <c r="P562" s="44">
        <v>42279</v>
      </c>
      <c r="Q562" s="273" t="s">
        <v>106</v>
      </c>
      <c r="R562" s="954" t="s">
        <v>633</v>
      </c>
      <c r="S562" s="194"/>
      <c r="T562" s="863"/>
      <c r="U562" s="863"/>
    </row>
    <row r="563" s="795" customFormat="1" ht="21" customHeight="1" spans="1:21">
      <c r="A563" s="55">
        <v>561</v>
      </c>
      <c r="B563" s="149" t="s">
        <v>9799</v>
      </c>
      <c r="C563" s="825" t="s">
        <v>5108</v>
      </c>
      <c r="D563" s="55" t="s">
        <v>10090</v>
      </c>
      <c r="E563" s="35">
        <v>409800</v>
      </c>
      <c r="F563" s="152" t="s">
        <v>10623</v>
      </c>
      <c r="G563" s="310">
        <v>42181</v>
      </c>
      <c r="H563" s="857">
        <v>42194</v>
      </c>
      <c r="I563" s="965"/>
      <c r="J563" s="328">
        <v>42215</v>
      </c>
      <c r="K563" s="315" t="s">
        <v>52</v>
      </c>
      <c r="L563" s="52" t="s">
        <v>10624</v>
      </c>
      <c r="M563" s="52" t="s">
        <v>912</v>
      </c>
      <c r="N563" s="52" t="s">
        <v>5701</v>
      </c>
      <c r="O563" s="174">
        <v>42279</v>
      </c>
      <c r="P563" s="47">
        <v>42279</v>
      </c>
      <c r="Q563" s="277" t="s">
        <v>106</v>
      </c>
      <c r="R563" s="939" t="s">
        <v>3115</v>
      </c>
      <c r="S563" s="194"/>
      <c r="T563" s="863"/>
      <c r="U563" s="863"/>
    </row>
    <row r="564" s="795" customFormat="1" ht="21" customHeight="1" spans="1:21">
      <c r="A564" s="55">
        <v>562</v>
      </c>
      <c r="B564" s="149" t="s">
        <v>9799</v>
      </c>
      <c r="C564" s="825" t="s">
        <v>5108</v>
      </c>
      <c r="D564" s="55" t="s">
        <v>9785</v>
      </c>
      <c r="E564" s="35">
        <v>409800</v>
      </c>
      <c r="F564" s="152" t="s">
        <v>10625</v>
      </c>
      <c r="G564" s="310">
        <v>42262</v>
      </c>
      <c r="H564" s="857">
        <v>42276</v>
      </c>
      <c r="I564" s="321"/>
      <c r="J564" s="208">
        <v>42275</v>
      </c>
      <c r="K564" s="166"/>
      <c r="L564" s="242" t="s">
        <v>10626</v>
      </c>
      <c r="M564" s="242" t="s">
        <v>5770</v>
      </c>
      <c r="N564" s="48" t="s">
        <v>59</v>
      </c>
      <c r="O564" s="289">
        <v>42266</v>
      </c>
      <c r="P564" s="44">
        <v>42267</v>
      </c>
      <c r="Q564" s="242" t="s">
        <v>1447</v>
      </c>
      <c r="R564" s="961" t="s">
        <v>3115</v>
      </c>
      <c r="S564" s="194"/>
      <c r="T564" s="863"/>
      <c r="U564" s="863"/>
    </row>
    <row r="565" s="795" customFormat="1" ht="21" customHeight="1" spans="1:21">
      <c r="A565" s="55">
        <v>563</v>
      </c>
      <c r="B565" s="821" t="s">
        <v>9814</v>
      </c>
      <c r="C565" s="824" t="s">
        <v>9273</v>
      </c>
      <c r="D565" s="55" t="s">
        <v>9600</v>
      </c>
      <c r="E565" s="35">
        <v>429500</v>
      </c>
      <c r="F565" s="152" t="s">
        <v>10627</v>
      </c>
      <c r="G565" s="310">
        <v>42181</v>
      </c>
      <c r="H565" s="857">
        <v>42197</v>
      </c>
      <c r="I565" s="321"/>
      <c r="J565" s="328">
        <v>42215</v>
      </c>
      <c r="K565" s="315" t="s">
        <v>52</v>
      </c>
      <c r="L565" s="273" t="s">
        <v>10628</v>
      </c>
      <c r="M565" s="274" t="s">
        <v>114</v>
      </c>
      <c r="N565" s="48" t="s">
        <v>59</v>
      </c>
      <c r="O565" s="283">
        <v>42280</v>
      </c>
      <c r="P565" s="44">
        <v>42280</v>
      </c>
      <c r="Q565" s="273" t="s">
        <v>106</v>
      </c>
      <c r="R565" s="961" t="s">
        <v>3115</v>
      </c>
      <c r="S565" s="194"/>
      <c r="T565" s="863"/>
      <c r="U565" s="863"/>
    </row>
    <row r="566" s="795" customFormat="1" ht="21" customHeight="1" spans="1:21">
      <c r="A566" s="55">
        <v>564</v>
      </c>
      <c r="B566" s="149" t="s">
        <v>9989</v>
      </c>
      <c r="C566" s="825" t="s">
        <v>5534</v>
      </c>
      <c r="D566" s="55" t="s">
        <v>617</v>
      </c>
      <c r="E566" s="35">
        <v>446600</v>
      </c>
      <c r="F566" s="152" t="s">
        <v>10629</v>
      </c>
      <c r="G566" s="310">
        <v>42264</v>
      </c>
      <c r="H566" s="857">
        <v>42272</v>
      </c>
      <c r="I566" s="329"/>
      <c r="J566" s="287">
        <v>42304</v>
      </c>
      <c r="K566" s="339"/>
      <c r="L566" s="273" t="s">
        <v>10630</v>
      </c>
      <c r="M566" s="48" t="s">
        <v>5896</v>
      </c>
      <c r="N566" s="48" t="s">
        <v>5701</v>
      </c>
      <c r="O566" s="44">
        <v>42276</v>
      </c>
      <c r="P566" s="44">
        <v>42276</v>
      </c>
      <c r="Q566" s="273" t="s">
        <v>106</v>
      </c>
      <c r="R566" s="347" t="s">
        <v>2117</v>
      </c>
      <c r="S566" s="194"/>
      <c r="T566" s="863"/>
      <c r="U566" s="863"/>
    </row>
    <row r="567" s="795" customFormat="1" ht="21" customHeight="1" spans="1:21">
      <c r="A567" s="55">
        <v>565</v>
      </c>
      <c r="B567" s="149" t="s">
        <v>9799</v>
      </c>
      <c r="C567" s="825" t="s">
        <v>5108</v>
      </c>
      <c r="D567" s="55" t="s">
        <v>9785</v>
      </c>
      <c r="E567" s="35">
        <v>409800</v>
      </c>
      <c r="F567" s="152" t="s">
        <v>10631</v>
      </c>
      <c r="G567" s="310">
        <v>42241</v>
      </c>
      <c r="H567" s="857">
        <v>42265</v>
      </c>
      <c r="I567" s="321"/>
      <c r="J567" s="208">
        <v>42275</v>
      </c>
      <c r="K567" s="166"/>
      <c r="L567" s="242" t="s">
        <v>10632</v>
      </c>
      <c r="M567" s="242" t="s">
        <v>5278</v>
      </c>
      <c r="N567" s="242" t="s">
        <v>59</v>
      </c>
      <c r="O567" s="739">
        <v>42267</v>
      </c>
      <c r="P567" s="44">
        <v>42268</v>
      </c>
      <c r="Q567" s="242" t="s">
        <v>1447</v>
      </c>
      <c r="R567" s="961" t="s">
        <v>627</v>
      </c>
      <c r="S567" s="194"/>
      <c r="T567" s="863"/>
      <c r="U567" s="863"/>
    </row>
    <row r="568" s="795" customFormat="1" ht="21" customHeight="1" spans="1:21">
      <c r="A568" s="55">
        <v>566</v>
      </c>
      <c r="B568" s="149" t="s">
        <v>9799</v>
      </c>
      <c r="C568" s="825" t="s">
        <v>5108</v>
      </c>
      <c r="D568" s="55" t="s">
        <v>10090</v>
      </c>
      <c r="E568" s="35">
        <v>409800</v>
      </c>
      <c r="F568" s="152" t="s">
        <v>10633</v>
      </c>
      <c r="G568" s="310">
        <v>42209</v>
      </c>
      <c r="H568" s="857">
        <v>42220</v>
      </c>
      <c r="I568" s="321"/>
      <c r="J568" s="208">
        <v>42275</v>
      </c>
      <c r="K568" s="315" t="s">
        <v>52</v>
      </c>
      <c r="L568" s="273" t="s">
        <v>10634</v>
      </c>
      <c r="M568" s="274" t="s">
        <v>5923</v>
      </c>
      <c r="N568" s="48"/>
      <c r="O568" s="283">
        <v>42266</v>
      </c>
      <c r="P568" s="44">
        <v>42267</v>
      </c>
      <c r="Q568" s="273" t="s">
        <v>1447</v>
      </c>
      <c r="R568" s="961" t="s">
        <v>627</v>
      </c>
      <c r="S568" s="194"/>
      <c r="T568" s="863"/>
      <c r="U568" s="863"/>
    </row>
    <row r="569" s="795" customFormat="1" ht="21" customHeight="1" spans="1:21">
      <c r="A569" s="55">
        <v>567</v>
      </c>
      <c r="B569" s="149" t="s">
        <v>9799</v>
      </c>
      <c r="C569" s="825" t="s">
        <v>5108</v>
      </c>
      <c r="D569" s="55" t="s">
        <v>9576</v>
      </c>
      <c r="E569" s="35">
        <v>409800</v>
      </c>
      <c r="F569" s="152" t="s">
        <v>10635</v>
      </c>
      <c r="G569" s="310">
        <v>42262</v>
      </c>
      <c r="H569" s="857">
        <v>42276</v>
      </c>
      <c r="I569" s="321"/>
      <c r="J569" s="208">
        <v>42275</v>
      </c>
      <c r="K569" s="166"/>
      <c r="L569" s="273" t="s">
        <v>10636</v>
      </c>
      <c r="M569" s="273" t="s">
        <v>743</v>
      </c>
      <c r="N569" s="48" t="s">
        <v>744</v>
      </c>
      <c r="O569" s="283">
        <v>42265</v>
      </c>
      <c r="P569" s="44">
        <v>42265</v>
      </c>
      <c r="Q569" s="273" t="s">
        <v>47</v>
      </c>
      <c r="R569" s="961" t="s">
        <v>627</v>
      </c>
      <c r="S569" s="194"/>
      <c r="T569" s="863"/>
      <c r="U569" s="863"/>
    </row>
    <row r="570" s="795" customFormat="1" ht="21" customHeight="1" spans="1:21">
      <c r="A570" s="55">
        <v>568</v>
      </c>
      <c r="B570" s="149" t="s">
        <v>9989</v>
      </c>
      <c r="C570" s="825" t="s">
        <v>5534</v>
      </c>
      <c r="D570" s="43" t="s">
        <v>9852</v>
      </c>
      <c r="E570" s="322">
        <v>446600</v>
      </c>
      <c r="F570" s="152" t="s">
        <v>10637</v>
      </c>
      <c r="G570" s="323">
        <v>42262</v>
      </c>
      <c r="H570" s="829">
        <v>42271</v>
      </c>
      <c r="I570" s="329"/>
      <c r="J570" s="208">
        <v>42275</v>
      </c>
      <c r="K570" s="339"/>
      <c r="L570" s="279" t="s">
        <v>10638</v>
      </c>
      <c r="M570" s="166" t="s">
        <v>6214</v>
      </c>
      <c r="N570" s="166" t="s">
        <v>641</v>
      </c>
      <c r="O570" s="167">
        <v>42267</v>
      </c>
      <c r="P570" s="167">
        <v>42267</v>
      </c>
      <c r="Q570" s="279" t="s">
        <v>47</v>
      </c>
      <c r="R570" s="954" t="s">
        <v>8212</v>
      </c>
      <c r="S570" s="194"/>
      <c r="T570" s="863"/>
      <c r="U570" s="863"/>
    </row>
    <row r="571" s="13" customFormat="1" ht="21" customHeight="1" spans="1:21">
      <c r="A571" s="55">
        <v>569</v>
      </c>
      <c r="B571" s="149" t="s">
        <v>9834</v>
      </c>
      <c r="C571" s="825" t="s">
        <v>9312</v>
      </c>
      <c r="D571" s="55" t="s">
        <v>10518</v>
      </c>
      <c r="E571" s="35">
        <v>468700</v>
      </c>
      <c r="F571" s="152" t="s">
        <v>10639</v>
      </c>
      <c r="G571" s="825">
        <v>42214</v>
      </c>
      <c r="H571" s="857">
        <v>42224</v>
      </c>
      <c r="I571" s="321"/>
      <c r="J571" s="208">
        <v>42275</v>
      </c>
      <c r="K571" s="166"/>
      <c r="L571" s="298" t="s">
        <v>10640</v>
      </c>
      <c r="M571" s="296" t="s">
        <v>5853</v>
      </c>
      <c r="N571" s="166" t="s">
        <v>744</v>
      </c>
      <c r="O571" s="160">
        <v>42266</v>
      </c>
      <c r="P571" s="167">
        <v>42266</v>
      </c>
      <c r="Q571" s="85" t="s">
        <v>106</v>
      </c>
      <c r="R571" s="953" t="s">
        <v>8212</v>
      </c>
      <c r="S571" s="194"/>
      <c r="T571" s="48"/>
      <c r="U571" s="48"/>
    </row>
    <row r="572" s="13" customFormat="1" ht="21" customHeight="1" spans="1:21">
      <c r="A572" s="55">
        <v>570</v>
      </c>
      <c r="B572" s="854" t="s">
        <v>9851</v>
      </c>
      <c r="C572" s="825" t="s">
        <v>10445</v>
      </c>
      <c r="D572" s="55" t="s">
        <v>9785</v>
      </c>
      <c r="E572" s="35">
        <v>506600</v>
      </c>
      <c r="F572" s="152" t="s">
        <v>10641</v>
      </c>
      <c r="G572" s="310">
        <v>42264</v>
      </c>
      <c r="H572" s="857">
        <v>42272</v>
      </c>
      <c r="I572" s="321"/>
      <c r="J572" s="208">
        <v>42275</v>
      </c>
      <c r="K572" s="166"/>
      <c r="L572" s="298" t="s">
        <v>10642</v>
      </c>
      <c r="M572" s="299" t="s">
        <v>7559</v>
      </c>
      <c r="N572" s="166" t="s">
        <v>641</v>
      </c>
      <c r="O572" s="160">
        <v>42268</v>
      </c>
      <c r="P572" s="167">
        <v>42268</v>
      </c>
      <c r="Q572" s="85"/>
      <c r="R572" s="953" t="s">
        <v>8212</v>
      </c>
      <c r="S572" s="194"/>
      <c r="T572" s="48"/>
      <c r="U572" s="48"/>
    </row>
    <row r="573" s="795" customFormat="1" ht="21" customHeight="1" spans="1:21">
      <c r="A573" s="55">
        <v>571</v>
      </c>
      <c r="B573" s="149" t="s">
        <v>9799</v>
      </c>
      <c r="C573" s="825" t="s">
        <v>5108</v>
      </c>
      <c r="D573" s="55" t="s">
        <v>9785</v>
      </c>
      <c r="E573" s="35">
        <v>409800</v>
      </c>
      <c r="F573" s="152" t="s">
        <v>10643</v>
      </c>
      <c r="G573" s="310">
        <v>42262</v>
      </c>
      <c r="H573" s="857">
        <v>42272</v>
      </c>
      <c r="I573" s="321"/>
      <c r="J573" s="208">
        <v>42275</v>
      </c>
      <c r="K573" s="166"/>
      <c r="L573" s="242" t="s">
        <v>10644</v>
      </c>
      <c r="M573" s="242" t="s">
        <v>5896</v>
      </c>
      <c r="N573" s="242" t="s">
        <v>5701</v>
      </c>
      <c r="O573" s="739">
        <v>42272</v>
      </c>
      <c r="P573" s="44">
        <v>42273</v>
      </c>
      <c r="Q573" s="242" t="s">
        <v>1447</v>
      </c>
      <c r="R573" s="961" t="s">
        <v>1285</v>
      </c>
      <c r="S573" s="194"/>
      <c r="T573" s="863"/>
      <c r="U573" s="863"/>
    </row>
    <row r="574" s="795" customFormat="1" ht="21" customHeight="1" spans="1:21">
      <c r="A574" s="55">
        <v>572</v>
      </c>
      <c r="B574" s="149" t="s">
        <v>9799</v>
      </c>
      <c r="C574" s="825" t="s">
        <v>5108</v>
      </c>
      <c r="D574" s="55" t="s">
        <v>9785</v>
      </c>
      <c r="E574" s="35">
        <v>409800</v>
      </c>
      <c r="F574" s="152" t="s">
        <v>10645</v>
      </c>
      <c r="G574" s="310">
        <v>42262</v>
      </c>
      <c r="H574" s="857">
        <v>42272</v>
      </c>
      <c r="I574" s="321"/>
      <c r="J574" s="208">
        <v>42275</v>
      </c>
      <c r="K574" s="166"/>
      <c r="L574" s="242" t="s">
        <v>10646</v>
      </c>
      <c r="M574" s="242" t="s">
        <v>916</v>
      </c>
      <c r="N574" s="242" t="s">
        <v>5701</v>
      </c>
      <c r="O574" s="739">
        <v>42269</v>
      </c>
      <c r="P574" s="44">
        <v>42269</v>
      </c>
      <c r="Q574" s="242" t="s">
        <v>1447</v>
      </c>
      <c r="R574" s="961" t="s">
        <v>633</v>
      </c>
      <c r="S574" s="194"/>
      <c r="T574" s="863"/>
      <c r="U574" s="863"/>
    </row>
    <row r="575" s="795" customFormat="1" ht="21" customHeight="1" spans="1:21">
      <c r="A575" s="55">
        <v>573</v>
      </c>
      <c r="B575" s="149" t="s">
        <v>9799</v>
      </c>
      <c r="C575" s="825" t="s">
        <v>5108</v>
      </c>
      <c r="D575" s="43" t="s">
        <v>9576</v>
      </c>
      <c r="E575" s="322">
        <v>409800</v>
      </c>
      <c r="F575" s="152" t="s">
        <v>10647</v>
      </c>
      <c r="G575" s="323">
        <v>42262</v>
      </c>
      <c r="H575" s="829">
        <v>42271</v>
      </c>
      <c r="I575" s="321"/>
      <c r="J575" s="287">
        <v>42304</v>
      </c>
      <c r="K575" s="166"/>
      <c r="L575" s="279" t="s">
        <v>10648</v>
      </c>
      <c r="M575" s="280" t="s">
        <v>1630</v>
      </c>
      <c r="N575" s="166" t="s">
        <v>744</v>
      </c>
      <c r="O575" s="334">
        <v>42237</v>
      </c>
      <c r="P575" s="167">
        <v>42290</v>
      </c>
      <c r="Q575" s="279" t="s">
        <v>106</v>
      </c>
      <c r="R575" s="961" t="s">
        <v>5832</v>
      </c>
      <c r="S575" s="194"/>
      <c r="T575" s="863"/>
      <c r="U575" s="863"/>
    </row>
    <row r="576" s="796" customFormat="1" ht="28.5" customHeight="1" spans="1:21">
      <c r="A576" s="55">
        <v>574</v>
      </c>
      <c r="B576" s="821" t="s">
        <v>9814</v>
      </c>
      <c r="C576" s="824" t="s">
        <v>9273</v>
      </c>
      <c r="D576" s="43" t="s">
        <v>9649</v>
      </c>
      <c r="E576" s="322">
        <v>429500</v>
      </c>
      <c r="F576" s="152" t="s">
        <v>10649</v>
      </c>
      <c r="G576" s="323">
        <v>42262</v>
      </c>
      <c r="H576" s="829">
        <v>42273</v>
      </c>
      <c r="I576" s="321"/>
      <c r="J576" s="208">
        <v>42275</v>
      </c>
      <c r="K576" s="338"/>
      <c r="L576" s="52" t="s">
        <v>10650</v>
      </c>
      <c r="M576" s="52" t="s">
        <v>657</v>
      </c>
      <c r="N576" s="52" t="s">
        <v>84</v>
      </c>
      <c r="O576" s="47">
        <v>42266</v>
      </c>
      <c r="P576" s="47">
        <v>42266</v>
      </c>
      <c r="Q576" s="52" t="s">
        <v>47</v>
      </c>
      <c r="R576" s="320" t="s">
        <v>8528</v>
      </c>
      <c r="S576" s="263"/>
      <c r="T576" s="865"/>
      <c r="U576" s="865"/>
    </row>
    <row r="577" s="795" customFormat="1" ht="21" customHeight="1" spans="1:21">
      <c r="A577" s="55">
        <v>575</v>
      </c>
      <c r="B577" s="149" t="s">
        <v>9799</v>
      </c>
      <c r="C577" s="825" t="s">
        <v>5108</v>
      </c>
      <c r="D577" s="55" t="s">
        <v>10090</v>
      </c>
      <c r="E577" s="35">
        <v>409800</v>
      </c>
      <c r="F577" s="152" t="s">
        <v>10651</v>
      </c>
      <c r="G577" s="310">
        <v>42241</v>
      </c>
      <c r="H577" s="857">
        <v>42249</v>
      </c>
      <c r="I577" s="325"/>
      <c r="J577" s="287">
        <v>42304</v>
      </c>
      <c r="K577" s="166"/>
      <c r="L577" s="242" t="s">
        <v>10652</v>
      </c>
      <c r="M577" s="277" t="s">
        <v>114</v>
      </c>
      <c r="N577" s="48" t="s">
        <v>59</v>
      </c>
      <c r="O577" s="289">
        <v>42283</v>
      </c>
      <c r="P577" s="44">
        <v>42283</v>
      </c>
      <c r="Q577" s="242" t="s">
        <v>47</v>
      </c>
      <c r="R577" s="642" t="s">
        <v>2149</v>
      </c>
      <c r="S577" s="196"/>
      <c r="T577" s="863"/>
      <c r="U577" s="863"/>
    </row>
    <row r="578" s="795" customFormat="1" ht="21" customHeight="1" spans="1:21">
      <c r="A578" s="55">
        <v>576</v>
      </c>
      <c r="B578" s="149" t="s">
        <v>9799</v>
      </c>
      <c r="C578" s="825" t="s">
        <v>5108</v>
      </c>
      <c r="D578" s="43" t="s">
        <v>9600</v>
      </c>
      <c r="E578" s="322">
        <v>409800</v>
      </c>
      <c r="F578" s="152" t="s">
        <v>10653</v>
      </c>
      <c r="G578" s="323">
        <v>42243</v>
      </c>
      <c r="H578" s="829">
        <v>42252</v>
      </c>
      <c r="I578" s="321"/>
      <c r="J578" s="208">
        <v>42275</v>
      </c>
      <c r="K578" s="166"/>
      <c r="L578" s="48" t="s">
        <v>10654</v>
      </c>
      <c r="M578" s="48" t="s">
        <v>5479</v>
      </c>
      <c r="N578" s="48" t="s">
        <v>59</v>
      </c>
      <c r="O578" s="44">
        <v>42297</v>
      </c>
      <c r="P578" s="44">
        <v>42297</v>
      </c>
      <c r="Q578" s="48" t="s">
        <v>1447</v>
      </c>
      <c r="R578" s="954" t="s">
        <v>5846</v>
      </c>
      <c r="S578" s="194"/>
      <c r="T578" s="863"/>
      <c r="U578" s="863"/>
    </row>
    <row r="579" s="795" customFormat="1" ht="21" customHeight="1" spans="1:21">
      <c r="A579" s="55">
        <v>577</v>
      </c>
      <c r="B579" s="149" t="s">
        <v>9989</v>
      </c>
      <c r="C579" s="825" t="s">
        <v>5534</v>
      </c>
      <c r="D579" s="55" t="s">
        <v>9576</v>
      </c>
      <c r="E579" s="35">
        <v>446600</v>
      </c>
      <c r="F579" s="152" t="s">
        <v>10655</v>
      </c>
      <c r="G579" s="310">
        <v>42264</v>
      </c>
      <c r="H579" s="857">
        <v>42272</v>
      </c>
      <c r="I579" s="329"/>
      <c r="J579" s="208">
        <v>42275</v>
      </c>
      <c r="K579" s="339"/>
      <c r="L579" s="242" t="s">
        <v>10656</v>
      </c>
      <c r="M579" s="48" t="s">
        <v>5836</v>
      </c>
      <c r="N579" s="48" t="s">
        <v>89</v>
      </c>
      <c r="O579" s="44">
        <v>42297</v>
      </c>
      <c r="P579" s="44">
        <v>42297</v>
      </c>
      <c r="Q579" s="242" t="s">
        <v>106</v>
      </c>
      <c r="R579" s="954" t="s">
        <v>5455</v>
      </c>
      <c r="S579" s="194"/>
      <c r="T579" s="863"/>
      <c r="U579" s="863"/>
    </row>
    <row r="580" s="795" customFormat="1" ht="21" customHeight="1" spans="1:21">
      <c r="A580" s="55">
        <v>578</v>
      </c>
      <c r="B580" s="149" t="s">
        <v>9799</v>
      </c>
      <c r="C580" s="825" t="s">
        <v>5108</v>
      </c>
      <c r="D580" s="55" t="s">
        <v>9576</v>
      </c>
      <c r="E580" s="35">
        <v>409800</v>
      </c>
      <c r="F580" s="152" t="s">
        <v>10657</v>
      </c>
      <c r="G580" s="310">
        <v>42262</v>
      </c>
      <c r="H580" s="857">
        <v>42272</v>
      </c>
      <c r="I580" s="325"/>
      <c r="J580" s="970">
        <v>42306</v>
      </c>
      <c r="K580" s="166"/>
      <c r="L580" s="273" t="s">
        <v>10658</v>
      </c>
      <c r="M580" s="273" t="s">
        <v>730</v>
      </c>
      <c r="N580" s="48" t="s">
        <v>89</v>
      </c>
      <c r="O580" s="283">
        <v>42302</v>
      </c>
      <c r="P580" s="44">
        <v>42302</v>
      </c>
      <c r="Q580" s="273" t="s">
        <v>106</v>
      </c>
      <c r="R580" s="961" t="s">
        <v>5455</v>
      </c>
      <c r="S580" s="194"/>
      <c r="T580" s="863"/>
      <c r="U580" s="863"/>
    </row>
    <row r="581" s="795" customFormat="1" ht="21" customHeight="1" spans="1:21">
      <c r="A581" s="55">
        <v>579</v>
      </c>
      <c r="B581" s="149" t="s">
        <v>9799</v>
      </c>
      <c r="C581" s="825" t="s">
        <v>5108</v>
      </c>
      <c r="D581" s="43" t="s">
        <v>9649</v>
      </c>
      <c r="E581" s="322">
        <v>409800</v>
      </c>
      <c r="F581" s="152" t="s">
        <v>10659</v>
      </c>
      <c r="G581" s="323">
        <v>42262</v>
      </c>
      <c r="H581" s="829">
        <v>42271</v>
      </c>
      <c r="I581" s="965"/>
      <c r="J581" s="970">
        <v>42306</v>
      </c>
      <c r="K581" s="166"/>
      <c r="L581" s="242" t="s">
        <v>10660</v>
      </c>
      <c r="M581" s="242" t="s">
        <v>662</v>
      </c>
      <c r="N581" s="242" t="s">
        <v>89</v>
      </c>
      <c r="O581" s="739">
        <v>42292</v>
      </c>
      <c r="P581" s="44">
        <v>42292</v>
      </c>
      <c r="Q581" s="242" t="s">
        <v>47</v>
      </c>
      <c r="R581" s="961" t="s">
        <v>6905</v>
      </c>
      <c r="S581" s="194"/>
      <c r="T581" s="863"/>
      <c r="U581" s="863"/>
    </row>
    <row r="582" s="795" customFormat="1" ht="21" customHeight="1" spans="1:21">
      <c r="A582" s="55">
        <v>580</v>
      </c>
      <c r="B582" s="149" t="s">
        <v>9989</v>
      </c>
      <c r="C582" s="825" t="s">
        <v>5534</v>
      </c>
      <c r="D582" s="55" t="s">
        <v>9785</v>
      </c>
      <c r="E582" s="35">
        <v>446600</v>
      </c>
      <c r="F582" s="152" t="s">
        <v>10661</v>
      </c>
      <c r="G582" s="310">
        <v>42264</v>
      </c>
      <c r="H582" s="857">
        <v>42272</v>
      </c>
      <c r="I582" s="329"/>
      <c r="J582" s="970">
        <v>42306</v>
      </c>
      <c r="K582" s="339"/>
      <c r="L582" s="971" t="s">
        <v>10662</v>
      </c>
      <c r="M582" s="273" t="s">
        <v>653</v>
      </c>
      <c r="N582" s="273" t="s">
        <v>84</v>
      </c>
      <c r="P582" s="44"/>
      <c r="Q582" s="273"/>
      <c r="R582" s="954" t="s">
        <v>6905</v>
      </c>
      <c r="S582" s="194"/>
      <c r="T582" s="863"/>
      <c r="U582" s="863"/>
    </row>
    <row r="583" s="795" customFormat="1" ht="21" customHeight="1" spans="1:21">
      <c r="A583" s="55">
        <v>581</v>
      </c>
      <c r="B583" s="821" t="s">
        <v>9814</v>
      </c>
      <c r="C583" s="824" t="s">
        <v>9273</v>
      </c>
      <c r="D583" s="55" t="s">
        <v>9600</v>
      </c>
      <c r="E583" s="35">
        <v>429500</v>
      </c>
      <c r="F583" s="152" t="s">
        <v>10663</v>
      </c>
      <c r="G583" s="310">
        <v>42181</v>
      </c>
      <c r="H583" s="857">
        <v>42197</v>
      </c>
      <c r="I583" s="321" t="s">
        <v>5830</v>
      </c>
      <c r="J583" s="328">
        <v>42215</v>
      </c>
      <c r="K583" s="315" t="s">
        <v>52</v>
      </c>
      <c r="L583" s="273" t="s">
        <v>10664</v>
      </c>
      <c r="M583" s="14" t="s">
        <v>916</v>
      </c>
      <c r="N583" s="48" t="s">
        <v>5701</v>
      </c>
      <c r="O583" s="283">
        <v>42305</v>
      </c>
      <c r="P583" s="44">
        <v>42305</v>
      </c>
      <c r="Q583" s="273" t="s">
        <v>106</v>
      </c>
      <c r="R583" s="961" t="s">
        <v>6905</v>
      </c>
      <c r="S583" s="194"/>
      <c r="T583" s="863"/>
      <c r="U583" s="863"/>
    </row>
    <row r="584" s="795" customFormat="1" ht="21" customHeight="1" spans="1:21">
      <c r="A584" s="55">
        <v>582</v>
      </c>
      <c r="B584" s="149" t="s">
        <v>9799</v>
      </c>
      <c r="C584" s="825" t="s">
        <v>5108</v>
      </c>
      <c r="D584" s="55" t="s">
        <v>9600</v>
      </c>
      <c r="E584" s="35">
        <v>409800</v>
      </c>
      <c r="F584" s="152" t="s">
        <v>10665</v>
      </c>
      <c r="G584" s="310">
        <v>42241</v>
      </c>
      <c r="H584" s="857">
        <v>42251</v>
      </c>
      <c r="I584" s="321"/>
      <c r="J584" s="970">
        <v>42306</v>
      </c>
      <c r="K584" s="166"/>
      <c r="L584" s="273" t="s">
        <v>10666</v>
      </c>
      <c r="M584" s="273" t="s">
        <v>683</v>
      </c>
      <c r="N584" s="48" t="s">
        <v>59</v>
      </c>
      <c r="O584" s="283">
        <v>42301</v>
      </c>
      <c r="P584" s="44">
        <v>42301</v>
      </c>
      <c r="Q584" s="273" t="s">
        <v>47</v>
      </c>
      <c r="R584" s="968" t="s">
        <v>1317</v>
      </c>
      <c r="S584" s="194"/>
      <c r="T584" s="863"/>
      <c r="U584" s="863"/>
    </row>
    <row r="585" s="795" customFormat="1" ht="21" customHeight="1" spans="1:21">
      <c r="A585" s="55">
        <v>583</v>
      </c>
      <c r="B585" s="149" t="s">
        <v>9799</v>
      </c>
      <c r="C585" s="825" t="s">
        <v>5108</v>
      </c>
      <c r="D585" s="43" t="s">
        <v>9649</v>
      </c>
      <c r="E585" s="322">
        <v>409800</v>
      </c>
      <c r="F585" s="152" t="s">
        <v>10667</v>
      </c>
      <c r="G585" s="323">
        <v>42262</v>
      </c>
      <c r="H585" s="829">
        <v>42271</v>
      </c>
      <c r="I585" s="965"/>
      <c r="J585" s="970">
        <v>42306</v>
      </c>
      <c r="K585" s="166"/>
      <c r="L585" s="242" t="s">
        <v>10668</v>
      </c>
      <c r="M585" s="277" t="s">
        <v>114</v>
      </c>
      <c r="N585" s="277" t="s">
        <v>59</v>
      </c>
      <c r="O585" s="739">
        <v>42305</v>
      </c>
      <c r="P585" s="44">
        <v>42305</v>
      </c>
      <c r="Q585" s="242" t="s">
        <v>47</v>
      </c>
      <c r="R585" s="954" t="s">
        <v>1322</v>
      </c>
      <c r="S585" s="194"/>
      <c r="T585" s="863"/>
      <c r="U585" s="863"/>
    </row>
    <row r="586" s="795" customFormat="1" ht="21" customHeight="1" spans="1:21">
      <c r="A586" s="55">
        <v>584</v>
      </c>
      <c r="B586" s="149" t="s">
        <v>9799</v>
      </c>
      <c r="C586" s="825" t="s">
        <v>5108</v>
      </c>
      <c r="D586" s="43" t="s">
        <v>10090</v>
      </c>
      <c r="E586" s="322">
        <v>409800</v>
      </c>
      <c r="F586" s="152" t="s">
        <v>10669</v>
      </c>
      <c r="G586" s="323">
        <v>42243</v>
      </c>
      <c r="H586" s="829">
        <v>42252</v>
      </c>
      <c r="I586" s="329"/>
      <c r="J586" s="314">
        <v>42336</v>
      </c>
      <c r="K586" s="166"/>
      <c r="L586" s="273" t="s">
        <v>10670</v>
      </c>
      <c r="M586" s="273" t="s">
        <v>5923</v>
      </c>
      <c r="N586" s="48" t="s">
        <v>89</v>
      </c>
      <c r="O586" s="283">
        <v>42301</v>
      </c>
      <c r="P586" s="44">
        <v>42301</v>
      </c>
      <c r="Q586" s="273" t="s">
        <v>47</v>
      </c>
      <c r="R586" s="391" t="s">
        <v>10671</v>
      </c>
      <c r="S586" s="196"/>
      <c r="T586" s="863"/>
      <c r="U586" s="863"/>
    </row>
    <row r="587" s="795" customFormat="1" ht="22.5" customHeight="1" spans="1:21">
      <c r="A587" s="55">
        <v>585</v>
      </c>
      <c r="B587" s="149" t="s">
        <v>9799</v>
      </c>
      <c r="C587" s="825" t="s">
        <v>5108</v>
      </c>
      <c r="D587" s="55" t="s">
        <v>10090</v>
      </c>
      <c r="E587" s="35">
        <v>409800</v>
      </c>
      <c r="F587" s="152" t="s">
        <v>10672</v>
      </c>
      <c r="G587" s="310">
        <v>42214</v>
      </c>
      <c r="H587" s="857">
        <v>42223</v>
      </c>
      <c r="I587" s="329"/>
      <c r="J587" s="970">
        <v>42306</v>
      </c>
      <c r="K587" s="315" t="s">
        <v>52</v>
      </c>
      <c r="L587" s="279" t="s">
        <v>10673</v>
      </c>
      <c r="M587" s="166" t="s">
        <v>5853</v>
      </c>
      <c r="N587" s="166" t="s">
        <v>744</v>
      </c>
      <c r="O587" s="334">
        <v>42301</v>
      </c>
      <c r="P587" s="167">
        <v>42301</v>
      </c>
      <c r="Q587" s="279" t="s">
        <v>106</v>
      </c>
      <c r="R587" s="961" t="s">
        <v>10674</v>
      </c>
      <c r="S587" s="194"/>
      <c r="T587" s="863"/>
      <c r="U587" s="863"/>
    </row>
    <row r="588" s="795" customFormat="1" ht="21" customHeight="1" spans="1:21">
      <c r="A588" s="55">
        <v>586</v>
      </c>
      <c r="B588" s="149" t="s">
        <v>9799</v>
      </c>
      <c r="C588" s="825" t="s">
        <v>5108</v>
      </c>
      <c r="D588" s="43" t="s">
        <v>9600</v>
      </c>
      <c r="E588" s="322">
        <v>409800</v>
      </c>
      <c r="F588" s="152" t="s">
        <v>10675</v>
      </c>
      <c r="G588" s="323">
        <v>42262</v>
      </c>
      <c r="H588" s="829">
        <v>42271</v>
      </c>
      <c r="I588" s="321"/>
      <c r="J588" s="314">
        <v>42336</v>
      </c>
      <c r="K588" s="166" t="s">
        <v>10676</v>
      </c>
      <c r="L588" s="273" t="s">
        <v>10677</v>
      </c>
      <c r="M588" s="274" t="s">
        <v>5156</v>
      </c>
      <c r="N588" s="48" t="s">
        <v>59</v>
      </c>
      <c r="O588" s="283">
        <v>42311</v>
      </c>
      <c r="P588" s="44">
        <v>42311</v>
      </c>
      <c r="Q588" s="273" t="s">
        <v>47</v>
      </c>
      <c r="R588" s="961" t="s">
        <v>3396</v>
      </c>
      <c r="S588" s="194"/>
      <c r="T588" s="863"/>
      <c r="U588" s="863"/>
    </row>
    <row r="589" s="795" customFormat="1" ht="21" customHeight="1" spans="1:21">
      <c r="A589" s="55">
        <v>587</v>
      </c>
      <c r="B589" s="149" t="s">
        <v>9824</v>
      </c>
      <c r="C589" s="824" t="s">
        <v>9555</v>
      </c>
      <c r="D589" s="43" t="s">
        <v>9995</v>
      </c>
      <c r="E589" s="322">
        <v>437500</v>
      </c>
      <c r="F589" s="152" t="s">
        <v>10678</v>
      </c>
      <c r="G589" s="323">
        <v>42304</v>
      </c>
      <c r="H589" s="829">
        <v>42311</v>
      </c>
      <c r="I589" s="344"/>
      <c r="J589" s="314">
        <v>42336</v>
      </c>
      <c r="K589" s="339"/>
      <c r="L589" s="279" t="s">
        <v>10679</v>
      </c>
      <c r="M589" s="166" t="s">
        <v>6194</v>
      </c>
      <c r="N589" s="166" t="s">
        <v>641</v>
      </c>
      <c r="O589" s="167">
        <v>42315</v>
      </c>
      <c r="P589" s="167">
        <v>42315</v>
      </c>
      <c r="Q589" s="279" t="s">
        <v>106</v>
      </c>
      <c r="R589" s="954" t="s">
        <v>7819</v>
      </c>
      <c r="S589" s="194"/>
      <c r="T589" s="863"/>
      <c r="U589" s="863"/>
    </row>
    <row r="590" s="795" customFormat="1" ht="21" customHeight="1" spans="1:21">
      <c r="A590" s="55">
        <v>588</v>
      </c>
      <c r="B590" s="149" t="s">
        <v>10417</v>
      </c>
      <c r="C590" s="824" t="s">
        <v>10680</v>
      </c>
      <c r="D590" s="43" t="s">
        <v>9785</v>
      </c>
      <c r="E590" s="322">
        <v>499800</v>
      </c>
      <c r="F590" s="152" t="s">
        <v>10681</v>
      </c>
      <c r="G590" s="323">
        <v>42296</v>
      </c>
      <c r="H590" s="829">
        <v>42302</v>
      </c>
      <c r="J590" s="970">
        <v>42306</v>
      </c>
      <c r="K590" s="276" t="s">
        <v>52</v>
      </c>
      <c r="L590" s="242" t="s">
        <v>10682</v>
      </c>
      <c r="M590" s="48" t="s">
        <v>5301</v>
      </c>
      <c r="N590" s="48" t="s">
        <v>5701</v>
      </c>
      <c r="O590" s="44">
        <v>42312</v>
      </c>
      <c r="P590" s="44">
        <v>42313</v>
      </c>
      <c r="Q590" s="273" t="s">
        <v>1447</v>
      </c>
      <c r="R590" s="954" t="s">
        <v>10683</v>
      </c>
      <c r="S590" s="194"/>
      <c r="T590" s="863"/>
      <c r="U590" s="863"/>
    </row>
    <row r="591" s="795" customFormat="1" ht="21" customHeight="1" spans="1:21">
      <c r="A591" s="55">
        <v>589</v>
      </c>
      <c r="B591" s="149" t="s">
        <v>10684</v>
      </c>
      <c r="C591" s="825" t="s">
        <v>9708</v>
      </c>
      <c r="D591" s="55" t="s">
        <v>9852</v>
      </c>
      <c r="E591" s="35">
        <v>742600</v>
      </c>
      <c r="F591" s="152" t="s">
        <v>10685</v>
      </c>
      <c r="G591" s="310">
        <v>42298</v>
      </c>
      <c r="H591" s="857">
        <v>42309</v>
      </c>
      <c r="I591" s="329"/>
      <c r="J591" s="360">
        <v>42336</v>
      </c>
      <c r="K591" s="339"/>
      <c r="L591" s="273" t="s">
        <v>10686</v>
      </c>
      <c r="M591" s="48" t="s">
        <v>70</v>
      </c>
      <c r="N591" s="48" t="s">
        <v>84</v>
      </c>
      <c r="O591" s="44">
        <v>42317</v>
      </c>
      <c r="P591" s="44">
        <v>42318</v>
      </c>
      <c r="Q591" s="273" t="s">
        <v>106</v>
      </c>
      <c r="R591" s="954" t="s">
        <v>2217</v>
      </c>
      <c r="S591" s="194"/>
      <c r="T591" s="863"/>
      <c r="U591" s="863"/>
    </row>
    <row r="592" s="795" customFormat="1" ht="21" customHeight="1" spans="1:21">
      <c r="A592" s="55">
        <v>590</v>
      </c>
      <c r="B592" s="149" t="s">
        <v>9989</v>
      </c>
      <c r="C592" s="825" t="s">
        <v>5534</v>
      </c>
      <c r="D592" s="55" t="s">
        <v>9802</v>
      </c>
      <c r="E592" s="35">
        <v>446600</v>
      </c>
      <c r="F592" s="152" t="s">
        <v>10687</v>
      </c>
      <c r="G592" s="310">
        <v>42214</v>
      </c>
      <c r="H592" s="857">
        <v>42224</v>
      </c>
      <c r="I592" s="321" t="s">
        <v>5830</v>
      </c>
      <c r="J592" s="314">
        <v>42244</v>
      </c>
      <c r="K592" s="315" t="s">
        <v>52</v>
      </c>
      <c r="L592" s="290" t="s">
        <v>10688</v>
      </c>
      <c r="M592" s="291" t="s">
        <v>916</v>
      </c>
      <c r="N592" s="291" t="s">
        <v>5701</v>
      </c>
      <c r="O592" s="281">
        <v>42311</v>
      </c>
      <c r="P592" s="47">
        <v>42311</v>
      </c>
      <c r="Q592" s="274" t="s">
        <v>47</v>
      </c>
      <c r="R592" s="969" t="s">
        <v>1332</v>
      </c>
      <c r="S592" s="194"/>
      <c r="T592" s="863"/>
      <c r="U592" s="863"/>
    </row>
    <row r="593" s="795" customFormat="1" ht="21" customHeight="1" spans="1:21">
      <c r="A593" s="55">
        <v>591</v>
      </c>
      <c r="B593" s="149" t="s">
        <v>9989</v>
      </c>
      <c r="C593" s="825" t="s">
        <v>5534</v>
      </c>
      <c r="D593" s="43" t="s">
        <v>9649</v>
      </c>
      <c r="E593" s="322">
        <v>446600</v>
      </c>
      <c r="F593" s="152" t="s">
        <v>10689</v>
      </c>
      <c r="G593" s="824">
        <v>42250</v>
      </c>
      <c r="H593" s="829">
        <v>42260</v>
      </c>
      <c r="I593" s="329"/>
      <c r="J593" s="970">
        <v>42306</v>
      </c>
      <c r="K593" s="315" t="s">
        <v>52</v>
      </c>
      <c r="L593" s="273" t="s">
        <v>10690</v>
      </c>
      <c r="M593" s="48" t="s">
        <v>7534</v>
      </c>
      <c r="N593" s="48" t="s">
        <v>59</v>
      </c>
      <c r="O593" s="44">
        <v>42308</v>
      </c>
      <c r="P593" s="44">
        <v>42309</v>
      </c>
      <c r="Q593" s="273" t="s">
        <v>47</v>
      </c>
      <c r="R593" s="954" t="s">
        <v>1332</v>
      </c>
      <c r="S593" s="194"/>
      <c r="T593" s="863"/>
      <c r="U593" s="863"/>
    </row>
    <row r="594" s="795" customFormat="1" ht="21" customHeight="1" spans="1:21">
      <c r="A594" s="55">
        <v>592</v>
      </c>
      <c r="B594" s="149" t="s">
        <v>9865</v>
      </c>
      <c r="C594" s="824" t="s">
        <v>9590</v>
      </c>
      <c r="D594" s="55" t="s">
        <v>9995</v>
      </c>
      <c r="E594" s="826">
        <v>417800</v>
      </c>
      <c r="F594" s="152" t="s">
        <v>10691</v>
      </c>
      <c r="G594" s="310">
        <v>42296</v>
      </c>
      <c r="H594" s="857">
        <v>42304</v>
      </c>
      <c r="I594" s="321"/>
      <c r="J594" s="970">
        <v>42306</v>
      </c>
      <c r="K594" s="166"/>
      <c r="L594" s="97" t="s">
        <v>10692</v>
      </c>
      <c r="M594" s="97" t="s">
        <v>5156</v>
      </c>
      <c r="N594" s="972" t="s">
        <v>59</v>
      </c>
      <c r="O594" s="423">
        <v>42302</v>
      </c>
      <c r="P594" s="44">
        <v>42317</v>
      </c>
      <c r="Q594" s="273" t="s">
        <v>47</v>
      </c>
      <c r="R594" s="954" t="s">
        <v>659</v>
      </c>
      <c r="S594" s="194"/>
      <c r="T594" s="863"/>
      <c r="U594" s="863"/>
    </row>
    <row r="595" s="795" customFormat="1" ht="21" customHeight="1" spans="1:21">
      <c r="A595" s="55">
        <v>593</v>
      </c>
      <c r="B595" s="149" t="s">
        <v>9799</v>
      </c>
      <c r="C595" s="825" t="s">
        <v>5108</v>
      </c>
      <c r="D595" s="43" t="s">
        <v>9785</v>
      </c>
      <c r="E595" s="322">
        <v>409800</v>
      </c>
      <c r="F595" s="152" t="s">
        <v>10693</v>
      </c>
      <c r="G595" s="323">
        <v>42297</v>
      </c>
      <c r="H595" s="829">
        <v>42308</v>
      </c>
      <c r="I595" s="965"/>
      <c r="J595" s="970">
        <v>42306</v>
      </c>
      <c r="K595" s="276" t="s">
        <v>52</v>
      </c>
      <c r="L595" s="273" t="s">
        <v>10694</v>
      </c>
      <c r="M595" s="273" t="s">
        <v>5479</v>
      </c>
      <c r="N595" s="48" t="s">
        <v>59</v>
      </c>
      <c r="O595" s="283">
        <v>42307</v>
      </c>
      <c r="P595" s="44">
        <v>42308</v>
      </c>
      <c r="Q595" s="273" t="s">
        <v>47</v>
      </c>
      <c r="R595" s="961" t="s">
        <v>5870</v>
      </c>
      <c r="S595" s="194"/>
      <c r="T595" s="863"/>
      <c r="U595" s="863"/>
    </row>
    <row r="596" s="795" customFormat="1" ht="21" customHeight="1" spans="1:21">
      <c r="A596" s="55">
        <v>594</v>
      </c>
      <c r="B596" s="149" t="s">
        <v>9799</v>
      </c>
      <c r="C596" s="825" t="s">
        <v>5108</v>
      </c>
      <c r="D596" s="55" t="s">
        <v>9576</v>
      </c>
      <c r="E596" s="35">
        <v>409800</v>
      </c>
      <c r="F596" s="152" t="s">
        <v>10695</v>
      </c>
      <c r="G596" s="310">
        <v>42262</v>
      </c>
      <c r="H596" s="857">
        <v>42276</v>
      </c>
      <c r="I596" s="321" t="s">
        <v>5830</v>
      </c>
      <c r="J596" s="970">
        <v>42306</v>
      </c>
      <c r="K596" s="166" t="s">
        <v>10676</v>
      </c>
      <c r="L596" s="48" t="s">
        <v>10696</v>
      </c>
      <c r="M596" s="48" t="s">
        <v>5836</v>
      </c>
      <c r="N596" s="48" t="s">
        <v>89</v>
      </c>
      <c r="O596" s="44">
        <v>42317</v>
      </c>
      <c r="P596" s="44">
        <v>42317</v>
      </c>
      <c r="Q596" s="48" t="s">
        <v>47</v>
      </c>
      <c r="R596" s="961" t="s">
        <v>659</v>
      </c>
      <c r="S596" s="194"/>
      <c r="T596" s="863"/>
      <c r="U596" s="863"/>
    </row>
    <row r="597" s="795" customFormat="1" ht="21" customHeight="1" spans="1:21">
      <c r="A597" s="55">
        <v>595</v>
      </c>
      <c r="B597" s="149" t="s">
        <v>10697</v>
      </c>
      <c r="C597" s="824" t="s">
        <v>10698</v>
      </c>
      <c r="D597" s="43" t="s">
        <v>9785</v>
      </c>
      <c r="E597" s="322">
        <v>506600</v>
      </c>
      <c r="F597" s="152" t="s">
        <v>10699</v>
      </c>
      <c r="G597" s="323">
        <v>42296</v>
      </c>
      <c r="H597" s="829">
        <v>42302</v>
      </c>
      <c r="I597" s="329"/>
      <c r="J597" s="360">
        <v>42336</v>
      </c>
      <c r="K597" s="339"/>
      <c r="L597" s="273" t="s">
        <v>10700</v>
      </c>
      <c r="M597" s="48" t="s">
        <v>912</v>
      </c>
      <c r="N597" s="48" t="s">
        <v>5701</v>
      </c>
      <c r="O597" s="44">
        <v>42317</v>
      </c>
      <c r="P597" s="44">
        <v>42317</v>
      </c>
      <c r="Q597" s="273" t="s">
        <v>106</v>
      </c>
      <c r="R597" s="954" t="s">
        <v>5870</v>
      </c>
      <c r="S597" s="194"/>
      <c r="T597" s="863"/>
      <c r="U597" s="863"/>
    </row>
    <row r="598" s="795" customFormat="1" ht="21" customHeight="1" spans="1:21">
      <c r="A598" s="55">
        <v>596</v>
      </c>
      <c r="B598" s="149" t="s">
        <v>9799</v>
      </c>
      <c r="C598" s="825" t="s">
        <v>5108</v>
      </c>
      <c r="D598" s="55" t="s">
        <v>9576</v>
      </c>
      <c r="E598" s="35">
        <v>409800</v>
      </c>
      <c r="F598" s="152" t="s">
        <v>10701</v>
      </c>
      <c r="G598" s="310">
        <v>42262</v>
      </c>
      <c r="H598" s="857">
        <v>42272</v>
      </c>
      <c r="I598" s="321"/>
      <c r="J598" s="360">
        <v>42336</v>
      </c>
      <c r="K598" s="166" t="s">
        <v>10676</v>
      </c>
      <c r="L598" s="166" t="s">
        <v>10702</v>
      </c>
      <c r="M598" s="296" t="s">
        <v>6154</v>
      </c>
      <c r="N598" s="296" t="s">
        <v>641</v>
      </c>
      <c r="O598" s="762">
        <v>42319</v>
      </c>
      <c r="P598" s="751">
        <v>42320</v>
      </c>
      <c r="Q598" s="296" t="s">
        <v>106</v>
      </c>
      <c r="R598" s="961" t="s">
        <v>5870</v>
      </c>
      <c r="S598" s="194"/>
      <c r="T598" s="863"/>
      <c r="U598" s="863"/>
    </row>
    <row r="599" s="795" customFormat="1" ht="21" customHeight="1" spans="1:21">
      <c r="A599" s="55">
        <v>597</v>
      </c>
      <c r="B599" s="149" t="s">
        <v>10417</v>
      </c>
      <c r="C599" s="824" t="s">
        <v>10680</v>
      </c>
      <c r="D599" s="55" t="s">
        <v>9852</v>
      </c>
      <c r="E599" s="35">
        <v>499800</v>
      </c>
      <c r="F599" s="152" t="s">
        <v>10703</v>
      </c>
      <c r="G599" s="310">
        <v>42298</v>
      </c>
      <c r="H599" s="857">
        <v>42309</v>
      </c>
      <c r="I599" s="329"/>
      <c r="J599" s="360">
        <v>42336</v>
      </c>
      <c r="K599" s="339"/>
      <c r="L599" s="273" t="s">
        <v>10704</v>
      </c>
      <c r="M599" s="52" t="s">
        <v>5301</v>
      </c>
      <c r="N599" s="48" t="s">
        <v>59</v>
      </c>
      <c r="O599" s="44">
        <v>42318</v>
      </c>
      <c r="P599" s="44">
        <v>42318</v>
      </c>
      <c r="Q599" s="273" t="s">
        <v>1447</v>
      </c>
      <c r="R599" s="954" t="s">
        <v>1354</v>
      </c>
      <c r="S599" s="194"/>
      <c r="T599" s="863"/>
      <c r="U599" s="863"/>
    </row>
    <row r="600" s="795" customFormat="1" ht="21" customHeight="1" spans="1:21">
      <c r="A600" s="55">
        <v>598</v>
      </c>
      <c r="B600" s="149" t="s">
        <v>9799</v>
      </c>
      <c r="C600" s="825" t="s">
        <v>5108</v>
      </c>
      <c r="D600" s="55" t="s">
        <v>9600</v>
      </c>
      <c r="E600" s="35">
        <v>409800</v>
      </c>
      <c r="F600" s="152" t="s">
        <v>10705</v>
      </c>
      <c r="G600" s="310">
        <v>42262</v>
      </c>
      <c r="H600" s="857">
        <v>42275</v>
      </c>
      <c r="I600" s="321"/>
      <c r="J600" s="360">
        <v>42336</v>
      </c>
      <c r="K600" s="166" t="s">
        <v>10676</v>
      </c>
      <c r="L600" s="166" t="s">
        <v>10706</v>
      </c>
      <c r="M600" s="284" t="s">
        <v>6046</v>
      </c>
      <c r="N600" s="166" t="s">
        <v>641</v>
      </c>
      <c r="O600" s="167">
        <v>42316</v>
      </c>
      <c r="P600" s="167">
        <v>42317</v>
      </c>
      <c r="Q600" s="166" t="s">
        <v>106</v>
      </c>
      <c r="R600" s="961" t="s">
        <v>1347</v>
      </c>
      <c r="S600" s="194"/>
      <c r="T600" s="863"/>
      <c r="U600" s="863"/>
    </row>
    <row r="601" s="795" customFormat="1" ht="21" customHeight="1" spans="1:21">
      <c r="A601" s="55">
        <v>599</v>
      </c>
      <c r="B601" s="149" t="s">
        <v>9799</v>
      </c>
      <c r="C601" s="825" t="s">
        <v>5108</v>
      </c>
      <c r="D601" s="43" t="s">
        <v>9576</v>
      </c>
      <c r="E601" s="322">
        <v>409800</v>
      </c>
      <c r="F601" s="152" t="s">
        <v>10707</v>
      </c>
      <c r="G601" s="323">
        <v>42291</v>
      </c>
      <c r="H601" s="829">
        <v>42299</v>
      </c>
      <c r="I601" s="325"/>
      <c r="J601" s="360">
        <v>42336</v>
      </c>
      <c r="K601" s="166"/>
      <c r="L601" s="279" t="s">
        <v>10708</v>
      </c>
      <c r="M601" s="280" t="s">
        <v>5622</v>
      </c>
      <c r="N601" s="166" t="s">
        <v>744</v>
      </c>
      <c r="O601" s="334">
        <v>42319</v>
      </c>
      <c r="P601" s="167">
        <v>42320</v>
      </c>
      <c r="Q601" s="279" t="s">
        <v>106</v>
      </c>
      <c r="R601" s="961" t="s">
        <v>1347</v>
      </c>
      <c r="S601" s="194"/>
      <c r="T601" s="863"/>
      <c r="U601" s="863"/>
    </row>
    <row r="602" s="795" customFormat="1" ht="21" customHeight="1" spans="1:21">
      <c r="A602" s="55">
        <v>600</v>
      </c>
      <c r="B602" s="149" t="s">
        <v>9799</v>
      </c>
      <c r="C602" s="825" t="s">
        <v>5108</v>
      </c>
      <c r="D602" s="55" t="s">
        <v>9600</v>
      </c>
      <c r="E602" s="35">
        <v>409800</v>
      </c>
      <c r="F602" s="152" t="s">
        <v>10709</v>
      </c>
      <c r="G602" s="310">
        <v>42262</v>
      </c>
      <c r="H602" s="857">
        <v>42276</v>
      </c>
      <c r="I602" s="321" t="s">
        <v>5830</v>
      </c>
      <c r="J602" s="360">
        <v>42336</v>
      </c>
      <c r="K602" s="166" t="s">
        <v>10676</v>
      </c>
      <c r="L602" s="166" t="s">
        <v>10710</v>
      </c>
      <c r="M602" s="284" t="s">
        <v>5858</v>
      </c>
      <c r="N602" s="279" t="s">
        <v>744</v>
      </c>
      <c r="O602" s="167">
        <v>42323</v>
      </c>
      <c r="P602" s="167">
        <v>42323</v>
      </c>
      <c r="Q602" s="166" t="s">
        <v>106</v>
      </c>
      <c r="R602" s="961" t="s">
        <v>676</v>
      </c>
      <c r="S602" s="194"/>
      <c r="T602" s="863"/>
      <c r="U602" s="863"/>
    </row>
    <row r="603" s="795" customFormat="1" ht="21" customHeight="1" spans="1:21">
      <c r="A603" s="55">
        <v>601</v>
      </c>
      <c r="B603" s="149" t="s">
        <v>10417</v>
      </c>
      <c r="C603" s="824" t="s">
        <v>10680</v>
      </c>
      <c r="D603" s="43" t="s">
        <v>9649</v>
      </c>
      <c r="E603" s="322">
        <v>499800</v>
      </c>
      <c r="F603" s="152" t="s">
        <v>10711</v>
      </c>
      <c r="G603" s="323">
        <v>42296</v>
      </c>
      <c r="H603" s="829">
        <v>42302</v>
      </c>
      <c r="I603" s="329"/>
      <c r="J603" s="970">
        <v>42306</v>
      </c>
      <c r="K603" s="339"/>
      <c r="L603" s="274" t="s">
        <v>10712</v>
      </c>
      <c r="M603" s="52" t="s">
        <v>114</v>
      </c>
      <c r="N603" s="48" t="s">
        <v>59</v>
      </c>
      <c r="O603" s="44">
        <v>42316</v>
      </c>
      <c r="P603" s="44">
        <v>42317</v>
      </c>
      <c r="Q603" s="273" t="s">
        <v>47</v>
      </c>
      <c r="R603" s="954" t="s">
        <v>2232</v>
      </c>
      <c r="S603" s="194"/>
      <c r="T603" s="863"/>
      <c r="U603" s="863"/>
    </row>
    <row r="604" s="795" customFormat="1" ht="21" customHeight="1" spans="1:21">
      <c r="A604" s="55">
        <v>602</v>
      </c>
      <c r="B604" s="149" t="s">
        <v>9865</v>
      </c>
      <c r="C604" s="824" t="s">
        <v>9590</v>
      </c>
      <c r="D604" s="43" t="s">
        <v>10713</v>
      </c>
      <c r="E604" s="818">
        <v>417800</v>
      </c>
      <c r="F604" s="152" t="s">
        <v>10714</v>
      </c>
      <c r="G604" s="323">
        <v>42291</v>
      </c>
      <c r="H604" s="829">
        <v>42299</v>
      </c>
      <c r="I604" s="965"/>
      <c r="J604" s="970">
        <v>42306</v>
      </c>
      <c r="K604" s="166"/>
      <c r="L604" s="273" t="s">
        <v>10715</v>
      </c>
      <c r="M604" s="274" t="s">
        <v>5923</v>
      </c>
      <c r="N604" s="48" t="s">
        <v>89</v>
      </c>
      <c r="O604" s="283">
        <v>42299</v>
      </c>
      <c r="P604" s="44">
        <v>42299</v>
      </c>
      <c r="Q604" s="273" t="s">
        <v>106</v>
      </c>
      <c r="R604" s="954" t="s">
        <v>2232</v>
      </c>
      <c r="S604" s="194"/>
      <c r="T604" s="863"/>
      <c r="U604" s="863"/>
    </row>
    <row r="605" s="795" customFormat="1" ht="21" customHeight="1" spans="1:21">
      <c r="A605" s="55">
        <v>603</v>
      </c>
      <c r="B605" s="149" t="s">
        <v>9865</v>
      </c>
      <c r="C605" s="824" t="s">
        <v>9590</v>
      </c>
      <c r="D605" s="43" t="s">
        <v>10042</v>
      </c>
      <c r="E605" s="818">
        <v>417800</v>
      </c>
      <c r="F605" s="152" t="s">
        <v>10716</v>
      </c>
      <c r="G605" s="323">
        <v>42310</v>
      </c>
      <c r="H605" s="829">
        <v>42318</v>
      </c>
      <c r="I605" s="321"/>
      <c r="J605" s="360">
        <v>42336</v>
      </c>
      <c r="K605" s="166"/>
      <c r="L605" s="354" t="s">
        <v>10717</v>
      </c>
      <c r="M605" s="327" t="s">
        <v>730</v>
      </c>
      <c r="N605" s="354" t="s">
        <v>89</v>
      </c>
      <c r="O605" s="423">
        <v>42330</v>
      </c>
      <c r="P605" s="44">
        <v>42330</v>
      </c>
      <c r="Q605" s="273" t="s">
        <v>106</v>
      </c>
      <c r="R605" s="961" t="s">
        <v>5521</v>
      </c>
      <c r="S605" s="194"/>
      <c r="T605" s="863"/>
      <c r="U605" s="863"/>
    </row>
    <row r="606" s="795" customFormat="1" ht="21" customHeight="1" spans="1:21">
      <c r="A606" s="55">
        <v>604</v>
      </c>
      <c r="B606" s="149" t="s">
        <v>9799</v>
      </c>
      <c r="C606" s="825" t="s">
        <v>5108</v>
      </c>
      <c r="D606" s="43" t="s">
        <v>9785</v>
      </c>
      <c r="E606" s="322">
        <v>409800</v>
      </c>
      <c r="F606" s="152" t="s">
        <v>10718</v>
      </c>
      <c r="G606" s="323">
        <v>42291</v>
      </c>
      <c r="H606" s="829">
        <v>42299</v>
      </c>
      <c r="I606" s="965"/>
      <c r="J606" s="970">
        <v>42306</v>
      </c>
      <c r="K606" s="166"/>
      <c r="L606" s="279" t="s">
        <v>10719</v>
      </c>
      <c r="M606" s="280" t="s">
        <v>5867</v>
      </c>
      <c r="N606" s="279" t="s">
        <v>801</v>
      </c>
      <c r="O606" s="964">
        <v>42322</v>
      </c>
      <c r="P606" s="167">
        <v>42332</v>
      </c>
      <c r="Q606" s="279" t="s">
        <v>1447</v>
      </c>
      <c r="R606" s="961" t="s">
        <v>1365</v>
      </c>
      <c r="S606" s="194"/>
      <c r="T606" s="863"/>
      <c r="U606" s="863"/>
    </row>
    <row r="607" s="795" customFormat="1" ht="21" customHeight="1" spans="1:21">
      <c r="A607" s="55">
        <v>605</v>
      </c>
      <c r="B607" s="149" t="s">
        <v>9799</v>
      </c>
      <c r="C607" s="825" t="s">
        <v>5108</v>
      </c>
      <c r="D607" s="43" t="s">
        <v>9785</v>
      </c>
      <c r="E607" s="322">
        <v>409800</v>
      </c>
      <c r="F607" s="152" t="s">
        <v>10720</v>
      </c>
      <c r="G607" s="323">
        <v>42298</v>
      </c>
      <c r="H607" s="829">
        <v>42308</v>
      </c>
      <c r="I607" s="965"/>
      <c r="J607" s="970">
        <v>42306</v>
      </c>
      <c r="K607" s="166"/>
      <c r="L607" s="279" t="s">
        <v>10721</v>
      </c>
      <c r="M607" s="280" t="s">
        <v>8585</v>
      </c>
      <c r="N607" s="279" t="s">
        <v>744</v>
      </c>
      <c r="O607" s="964">
        <v>42320</v>
      </c>
      <c r="P607" s="167">
        <v>42320</v>
      </c>
      <c r="Q607" s="279" t="s">
        <v>47</v>
      </c>
      <c r="R607" s="961" t="s">
        <v>680</v>
      </c>
      <c r="S607" s="194"/>
      <c r="T607" s="863"/>
      <c r="U607" s="863"/>
    </row>
    <row r="608" s="795" customFormat="1" ht="21" customHeight="1" spans="1:21">
      <c r="A608" s="55">
        <v>606</v>
      </c>
      <c r="B608" s="149" t="s">
        <v>9799</v>
      </c>
      <c r="C608" s="825" t="s">
        <v>5108</v>
      </c>
      <c r="D608" s="55" t="s">
        <v>10090</v>
      </c>
      <c r="E608" s="35">
        <v>409800</v>
      </c>
      <c r="F608" s="152" t="s">
        <v>10722</v>
      </c>
      <c r="G608" s="310">
        <v>42242</v>
      </c>
      <c r="H608" s="857">
        <v>42251</v>
      </c>
      <c r="I608" s="325"/>
      <c r="J608" s="360">
        <v>42336</v>
      </c>
      <c r="K608" s="315" t="s">
        <v>52</v>
      </c>
      <c r="L608" s="273" t="s">
        <v>10723</v>
      </c>
      <c r="M608" s="274" t="s">
        <v>698</v>
      </c>
      <c r="N608" s="273" t="s">
        <v>84</v>
      </c>
      <c r="O608" s="283">
        <v>42324</v>
      </c>
      <c r="P608" s="44">
        <v>42324</v>
      </c>
      <c r="Q608" s="273" t="s">
        <v>47</v>
      </c>
      <c r="R608" s="391" t="s">
        <v>1368</v>
      </c>
      <c r="S608" s="196"/>
      <c r="T608" s="863"/>
      <c r="U608" s="863"/>
    </row>
    <row r="609" s="795" customFormat="1" ht="21" customHeight="1" spans="1:21">
      <c r="A609" s="55">
        <v>607</v>
      </c>
      <c r="B609" s="149" t="s">
        <v>9799</v>
      </c>
      <c r="C609" s="825" t="s">
        <v>5108</v>
      </c>
      <c r="D609" s="55" t="s">
        <v>10090</v>
      </c>
      <c r="E609" s="35">
        <v>409800</v>
      </c>
      <c r="F609" s="152" t="s">
        <v>10724</v>
      </c>
      <c r="G609" s="310">
        <v>42264</v>
      </c>
      <c r="H609" s="857">
        <v>42272</v>
      </c>
      <c r="I609" s="321"/>
      <c r="J609" s="360">
        <v>42336</v>
      </c>
      <c r="K609" s="166"/>
      <c r="L609" s="273" t="s">
        <v>10725</v>
      </c>
      <c r="M609" s="274" t="s">
        <v>114</v>
      </c>
      <c r="N609" s="48" t="s">
        <v>59</v>
      </c>
      <c r="O609" s="283">
        <v>42329</v>
      </c>
      <c r="P609" s="44">
        <v>42320</v>
      </c>
      <c r="Q609" s="273" t="s">
        <v>47</v>
      </c>
      <c r="R609" s="967" t="s">
        <v>686</v>
      </c>
      <c r="S609" s="194"/>
      <c r="T609" s="863"/>
      <c r="U609" s="863"/>
    </row>
    <row r="610" s="795" customFormat="1" ht="21" customHeight="1" spans="1:21">
      <c r="A610" s="55">
        <v>608</v>
      </c>
      <c r="B610" s="149" t="s">
        <v>9799</v>
      </c>
      <c r="C610" s="825" t="s">
        <v>5108</v>
      </c>
      <c r="D610" s="55" t="s">
        <v>10090</v>
      </c>
      <c r="E610" s="35">
        <v>409800</v>
      </c>
      <c r="F610" s="152" t="s">
        <v>10726</v>
      </c>
      <c r="G610" s="310">
        <v>42264</v>
      </c>
      <c r="H610" s="857">
        <v>42272</v>
      </c>
      <c r="I610" s="321"/>
      <c r="J610" s="360">
        <v>42336</v>
      </c>
      <c r="K610" s="166"/>
      <c r="L610" s="273" t="s">
        <v>10727</v>
      </c>
      <c r="M610" s="274" t="s">
        <v>698</v>
      </c>
      <c r="N610" s="48" t="s">
        <v>84</v>
      </c>
      <c r="O610" s="283">
        <v>42334</v>
      </c>
      <c r="P610" s="44">
        <v>42334</v>
      </c>
      <c r="Q610" s="273" t="s">
        <v>47</v>
      </c>
      <c r="R610" s="967" t="s">
        <v>686</v>
      </c>
      <c r="S610" s="194"/>
      <c r="T610" s="863"/>
      <c r="U610" s="863"/>
    </row>
    <row r="611" s="795" customFormat="1" ht="21" customHeight="1" spans="1:21">
      <c r="A611" s="55">
        <v>609</v>
      </c>
      <c r="B611" s="149" t="s">
        <v>9799</v>
      </c>
      <c r="C611" s="825" t="s">
        <v>5108</v>
      </c>
      <c r="D611" s="43" t="s">
        <v>10618</v>
      </c>
      <c r="E611" s="322">
        <v>409800</v>
      </c>
      <c r="F611" s="152" t="s">
        <v>10728</v>
      </c>
      <c r="G611" s="323">
        <v>42243</v>
      </c>
      <c r="H611" s="829">
        <v>42252</v>
      </c>
      <c r="I611" s="321"/>
      <c r="J611" s="287">
        <v>42364</v>
      </c>
      <c r="K611" s="276" t="s">
        <v>52</v>
      </c>
      <c r="L611" s="273" t="s">
        <v>10729</v>
      </c>
      <c r="M611" s="274" t="s">
        <v>70</v>
      </c>
      <c r="N611" s="48" t="s">
        <v>84</v>
      </c>
      <c r="O611" s="283">
        <v>42329</v>
      </c>
      <c r="P611" s="44">
        <v>42329</v>
      </c>
      <c r="Q611" s="273" t="s">
        <v>47</v>
      </c>
      <c r="R611" s="954" t="s">
        <v>692</v>
      </c>
      <c r="S611" s="194"/>
      <c r="T611" s="863"/>
      <c r="U611" s="863"/>
    </row>
    <row r="612" s="795" customFormat="1" ht="21" customHeight="1" spans="1:21">
      <c r="A612" s="55">
        <v>610</v>
      </c>
      <c r="B612" s="149" t="s">
        <v>9834</v>
      </c>
      <c r="C612" s="825" t="s">
        <v>9312</v>
      </c>
      <c r="D612" s="43" t="s">
        <v>9852</v>
      </c>
      <c r="E612" s="322">
        <v>468700</v>
      </c>
      <c r="F612" s="152" t="s">
        <v>10730</v>
      </c>
      <c r="G612" s="323">
        <v>42327</v>
      </c>
      <c r="H612" s="829">
        <v>42340</v>
      </c>
      <c r="I612" s="329"/>
      <c r="J612" s="287">
        <v>42364</v>
      </c>
      <c r="K612" s="339"/>
      <c r="L612" s="273" t="s">
        <v>10731</v>
      </c>
      <c r="M612" s="52" t="s">
        <v>730</v>
      </c>
      <c r="N612" s="48" t="s">
        <v>89</v>
      </c>
      <c r="O612" s="44">
        <v>42338</v>
      </c>
      <c r="P612" s="44">
        <v>42338</v>
      </c>
      <c r="Q612" s="273" t="s">
        <v>47</v>
      </c>
      <c r="R612" s="954" t="s">
        <v>692</v>
      </c>
      <c r="S612" s="194"/>
      <c r="T612" s="863"/>
      <c r="U612" s="863"/>
    </row>
    <row r="613" s="795" customFormat="1" ht="21" customHeight="1" spans="1:21">
      <c r="A613" s="55">
        <v>611</v>
      </c>
      <c r="B613" s="149" t="s">
        <v>10697</v>
      </c>
      <c r="C613" s="824" t="s">
        <v>531</v>
      </c>
      <c r="D613" s="43" t="s">
        <v>9852</v>
      </c>
      <c r="E613" s="322">
        <v>506600</v>
      </c>
      <c r="F613" s="152" t="s">
        <v>10732</v>
      </c>
      <c r="G613" s="323">
        <v>42328</v>
      </c>
      <c r="H613" s="829">
        <v>42339</v>
      </c>
      <c r="I613" s="329"/>
      <c r="J613" s="360">
        <v>42336</v>
      </c>
      <c r="K613" s="315" t="s">
        <v>52</v>
      </c>
      <c r="L613" s="279" t="s">
        <v>10733</v>
      </c>
      <c r="M613" s="284" t="s">
        <v>1026</v>
      </c>
      <c r="N613" s="166" t="s">
        <v>641</v>
      </c>
      <c r="O613" s="167">
        <v>42329</v>
      </c>
      <c r="P613" s="167">
        <v>42329</v>
      </c>
      <c r="Q613" s="279" t="s">
        <v>106</v>
      </c>
      <c r="R613" s="954" t="s">
        <v>701</v>
      </c>
      <c r="S613" s="194"/>
      <c r="T613" s="863"/>
      <c r="U613" s="863"/>
    </row>
    <row r="614" s="795" customFormat="1" ht="21" customHeight="1" spans="1:21">
      <c r="A614" s="55">
        <v>612</v>
      </c>
      <c r="B614" s="149" t="s">
        <v>9799</v>
      </c>
      <c r="C614" s="825" t="s">
        <v>5108</v>
      </c>
      <c r="D614" s="43" t="s">
        <v>10618</v>
      </c>
      <c r="E614" s="322">
        <v>409800</v>
      </c>
      <c r="F614" s="152" t="s">
        <v>10734</v>
      </c>
      <c r="G614" s="323">
        <v>42241</v>
      </c>
      <c r="H614" s="829">
        <v>42253</v>
      </c>
      <c r="I614" s="321"/>
      <c r="J614" s="287">
        <v>42364</v>
      </c>
      <c r="K614" s="276" t="s">
        <v>52</v>
      </c>
      <c r="L614" s="242" t="s">
        <v>10735</v>
      </c>
      <c r="M614" s="52" t="s">
        <v>698</v>
      </c>
      <c r="N614" s="48" t="s">
        <v>84</v>
      </c>
      <c r="O614" s="44">
        <v>42338</v>
      </c>
      <c r="P614" s="44">
        <v>42339</v>
      </c>
      <c r="Q614" s="385" t="s">
        <v>47</v>
      </c>
      <c r="R614" s="954" t="s">
        <v>10736</v>
      </c>
      <c r="S614" s="194"/>
      <c r="T614" s="863"/>
      <c r="U614" s="863"/>
    </row>
    <row r="615" s="795" customFormat="1" ht="24" customHeight="1" spans="1:21">
      <c r="A615" s="55">
        <v>613</v>
      </c>
      <c r="B615" s="149" t="s">
        <v>9799</v>
      </c>
      <c r="C615" s="825" t="s">
        <v>5108</v>
      </c>
      <c r="D615" s="55" t="s">
        <v>9576</v>
      </c>
      <c r="E615" s="35">
        <f>409800+26800</f>
        <v>436600</v>
      </c>
      <c r="F615" s="152" t="s">
        <v>10737</v>
      </c>
      <c r="G615" s="310">
        <v>42179</v>
      </c>
      <c r="H615" s="857">
        <v>42190</v>
      </c>
      <c r="I615" s="329" t="s">
        <v>10738</v>
      </c>
      <c r="J615" s="287">
        <v>42364</v>
      </c>
      <c r="K615" s="315" t="s">
        <v>52</v>
      </c>
      <c r="L615" s="273" t="s">
        <v>10739</v>
      </c>
      <c r="M615" s="274" t="s">
        <v>70</v>
      </c>
      <c r="N615" s="273" t="s">
        <v>84</v>
      </c>
      <c r="O615" s="283">
        <v>42335</v>
      </c>
      <c r="P615" s="44">
        <v>42335</v>
      </c>
      <c r="Q615" s="273" t="s">
        <v>1447</v>
      </c>
      <c r="R615" s="391" t="s">
        <v>10736</v>
      </c>
      <c r="S615" s="196"/>
      <c r="T615" s="863"/>
      <c r="U615" s="863"/>
    </row>
    <row r="616" s="796" customFormat="1" ht="28.5" customHeight="1" spans="1:21">
      <c r="A616" s="55">
        <v>614</v>
      </c>
      <c r="B616" s="821" t="s">
        <v>9814</v>
      </c>
      <c r="C616" s="824" t="s">
        <v>9273</v>
      </c>
      <c r="D616" s="43" t="s">
        <v>9649</v>
      </c>
      <c r="E616" s="322">
        <v>429500</v>
      </c>
      <c r="F616" s="152" t="s">
        <v>10740</v>
      </c>
      <c r="G616" s="323">
        <v>42327</v>
      </c>
      <c r="H616" s="829">
        <v>42340</v>
      </c>
      <c r="I616" s="321"/>
      <c r="J616" s="287">
        <v>42364</v>
      </c>
      <c r="K616" s="339"/>
      <c r="L616" s="52" t="s">
        <v>10741</v>
      </c>
      <c r="M616" s="52" t="s">
        <v>5301</v>
      </c>
      <c r="N616" s="52" t="s">
        <v>59</v>
      </c>
      <c r="O616" s="47">
        <v>42337</v>
      </c>
      <c r="P616" s="47">
        <v>42337</v>
      </c>
      <c r="Q616" s="52" t="s">
        <v>47</v>
      </c>
      <c r="R616" s="974" t="s">
        <v>5897</v>
      </c>
      <c r="S616" s="263"/>
      <c r="T616" s="865"/>
      <c r="U616" s="865"/>
    </row>
    <row r="617" s="795" customFormat="1" ht="21" customHeight="1" spans="1:21">
      <c r="A617" s="55">
        <v>615</v>
      </c>
      <c r="B617" s="149" t="s">
        <v>10417</v>
      </c>
      <c r="C617" s="824" t="s">
        <v>10680</v>
      </c>
      <c r="D617" s="43" t="s">
        <v>9649</v>
      </c>
      <c r="E617" s="322">
        <v>499800</v>
      </c>
      <c r="F617" s="152" t="s">
        <v>10742</v>
      </c>
      <c r="G617" s="323">
        <v>42296</v>
      </c>
      <c r="H617" s="829">
        <v>42302</v>
      </c>
      <c r="I617" s="329"/>
      <c r="J617" s="360">
        <v>42336</v>
      </c>
      <c r="K617" s="339"/>
      <c r="L617" s="279" t="s">
        <v>10743</v>
      </c>
      <c r="M617" s="284" t="s">
        <v>6174</v>
      </c>
      <c r="N617" s="166" t="s">
        <v>744</v>
      </c>
      <c r="O617" s="167">
        <v>42323</v>
      </c>
      <c r="P617" s="167">
        <v>42323</v>
      </c>
      <c r="Q617" s="279" t="s">
        <v>106</v>
      </c>
      <c r="R617" s="954" t="s">
        <v>611</v>
      </c>
      <c r="S617" s="194"/>
      <c r="T617" s="863"/>
      <c r="U617" s="863"/>
    </row>
    <row r="618" s="795" customFormat="1" ht="21" customHeight="1" spans="1:21">
      <c r="A618" s="55">
        <v>616</v>
      </c>
      <c r="B618" s="149" t="s">
        <v>9799</v>
      </c>
      <c r="C618" s="825" t="s">
        <v>5108</v>
      </c>
      <c r="D618" s="43" t="s">
        <v>9649</v>
      </c>
      <c r="E618" s="322">
        <v>409800</v>
      </c>
      <c r="F618" s="152" t="s">
        <v>10744</v>
      </c>
      <c r="G618" s="323">
        <v>42263</v>
      </c>
      <c r="H618" s="829">
        <v>42285</v>
      </c>
      <c r="I618" s="965"/>
      <c r="J618" s="205">
        <v>42306</v>
      </c>
      <c r="K618" s="166"/>
      <c r="L618" s="48" t="s">
        <v>10745</v>
      </c>
      <c r="M618" s="277" t="s">
        <v>5479</v>
      </c>
      <c r="N618" s="48" t="s">
        <v>59</v>
      </c>
      <c r="O618" s="739">
        <v>42332</v>
      </c>
      <c r="P618" s="44">
        <v>42332</v>
      </c>
      <c r="Q618" s="242" t="s">
        <v>106</v>
      </c>
      <c r="R618" s="954" t="s">
        <v>1395</v>
      </c>
      <c r="S618" s="194"/>
      <c r="T618" s="863"/>
      <c r="U618" s="863"/>
    </row>
    <row r="619" s="795" customFormat="1" ht="21" customHeight="1" spans="1:21">
      <c r="A619" s="55">
        <v>617</v>
      </c>
      <c r="B619" s="149" t="s">
        <v>9824</v>
      </c>
      <c r="C619" s="824" t="s">
        <v>9555</v>
      </c>
      <c r="D619" s="55" t="s">
        <v>9573</v>
      </c>
      <c r="E619" s="35">
        <v>437500</v>
      </c>
      <c r="F619" s="152" t="s">
        <v>10746</v>
      </c>
      <c r="G619" s="310">
        <v>42324</v>
      </c>
      <c r="H619" s="857">
        <v>42337</v>
      </c>
      <c r="I619" s="329"/>
      <c r="J619" s="287">
        <v>42364</v>
      </c>
      <c r="K619" s="339"/>
      <c r="L619" s="273" t="s">
        <v>10747</v>
      </c>
      <c r="M619" s="52" t="s">
        <v>5156</v>
      </c>
      <c r="N619" s="48" t="s">
        <v>59</v>
      </c>
      <c r="O619" s="44">
        <v>42342</v>
      </c>
      <c r="P619" s="44">
        <v>42342</v>
      </c>
      <c r="Q619" s="44" t="s">
        <v>47</v>
      </c>
      <c r="R619" s="954" t="s">
        <v>1395</v>
      </c>
      <c r="S619" s="194"/>
      <c r="T619" s="863"/>
      <c r="U619" s="863"/>
    </row>
    <row r="620" s="795" customFormat="1" ht="21" customHeight="1" spans="1:21">
      <c r="A620" s="55">
        <v>618</v>
      </c>
      <c r="B620" s="149" t="s">
        <v>10417</v>
      </c>
      <c r="C620" s="824" t="s">
        <v>10680</v>
      </c>
      <c r="D620" s="43" t="s">
        <v>9649</v>
      </c>
      <c r="E620" s="322">
        <v>499800</v>
      </c>
      <c r="F620" s="152" t="s">
        <v>10748</v>
      </c>
      <c r="G620" s="323">
        <v>42324</v>
      </c>
      <c r="H620" s="829">
        <v>42331</v>
      </c>
      <c r="I620" s="329"/>
      <c r="J620" s="360">
        <v>42336</v>
      </c>
      <c r="K620" s="339"/>
      <c r="L620" s="242" t="s">
        <v>10749</v>
      </c>
      <c r="M620" s="52" t="s">
        <v>730</v>
      </c>
      <c r="N620" s="48" t="s">
        <v>89</v>
      </c>
      <c r="O620" s="44">
        <v>42329</v>
      </c>
      <c r="P620" s="44">
        <v>42329</v>
      </c>
      <c r="Q620" s="242" t="s">
        <v>106</v>
      </c>
      <c r="R620" s="954" t="s">
        <v>1395</v>
      </c>
      <c r="S620" s="194"/>
      <c r="T620" s="863"/>
      <c r="U620" s="863"/>
    </row>
    <row r="621" s="795" customFormat="1" ht="21" customHeight="1" spans="1:21">
      <c r="A621" s="55">
        <v>619</v>
      </c>
      <c r="B621" s="149" t="s">
        <v>9834</v>
      </c>
      <c r="C621" s="825" t="s">
        <v>9312</v>
      </c>
      <c r="D621" s="43" t="s">
        <v>9852</v>
      </c>
      <c r="E621" s="322">
        <v>468700</v>
      </c>
      <c r="F621" s="152" t="s">
        <v>10750</v>
      </c>
      <c r="G621" s="323">
        <v>42327</v>
      </c>
      <c r="H621" s="829">
        <v>42341</v>
      </c>
      <c r="I621" s="329"/>
      <c r="J621" s="287">
        <v>42364</v>
      </c>
      <c r="K621" s="339"/>
      <c r="L621" s="273" t="s">
        <v>10751</v>
      </c>
      <c r="M621" s="52" t="s">
        <v>70</v>
      </c>
      <c r="N621" s="48" t="s">
        <v>84</v>
      </c>
      <c r="O621" s="44">
        <v>42342</v>
      </c>
      <c r="P621" s="44">
        <v>42342</v>
      </c>
      <c r="Q621" s="273" t="s">
        <v>47</v>
      </c>
      <c r="R621" s="954" t="s">
        <v>1395</v>
      </c>
      <c r="S621" s="194"/>
      <c r="T621" s="863"/>
      <c r="U621" s="863"/>
    </row>
    <row r="622" s="795" customFormat="1" ht="21" customHeight="1" spans="1:21">
      <c r="A622" s="55">
        <v>620</v>
      </c>
      <c r="B622" s="149" t="s">
        <v>9834</v>
      </c>
      <c r="C622" s="825" t="s">
        <v>9312</v>
      </c>
      <c r="D622" s="43" t="s">
        <v>9852</v>
      </c>
      <c r="E622" s="322">
        <v>468700</v>
      </c>
      <c r="F622" s="152" t="s">
        <v>10752</v>
      </c>
      <c r="G622" s="323">
        <v>42296</v>
      </c>
      <c r="H622" s="829">
        <v>42302</v>
      </c>
      <c r="I622" s="329"/>
      <c r="J622" s="287">
        <v>42364</v>
      </c>
      <c r="K622" s="339"/>
      <c r="L622" s="273" t="s">
        <v>10753</v>
      </c>
      <c r="M622" s="52" t="s">
        <v>683</v>
      </c>
      <c r="N622" s="48" t="s">
        <v>59</v>
      </c>
      <c r="O622" s="44">
        <v>42337</v>
      </c>
      <c r="P622" s="44">
        <v>42337</v>
      </c>
      <c r="Q622" s="273" t="s">
        <v>47</v>
      </c>
      <c r="R622" s="954" t="s">
        <v>597</v>
      </c>
      <c r="S622" s="194"/>
      <c r="T622" s="863"/>
      <c r="U622" s="863"/>
    </row>
    <row r="623" s="795" customFormat="1" ht="21" customHeight="1" spans="1:21">
      <c r="A623" s="55">
        <v>621</v>
      </c>
      <c r="B623" s="149" t="s">
        <v>9799</v>
      </c>
      <c r="C623" s="825" t="s">
        <v>5108</v>
      </c>
      <c r="D623" s="55" t="s">
        <v>9785</v>
      </c>
      <c r="E623" s="35">
        <v>409800</v>
      </c>
      <c r="F623" s="189" t="s">
        <v>10754</v>
      </c>
      <c r="G623" s="310">
        <v>42332</v>
      </c>
      <c r="H623" s="857">
        <v>42347</v>
      </c>
      <c r="I623" s="321"/>
      <c r="J623" s="360">
        <v>42336</v>
      </c>
      <c r="K623" s="166"/>
      <c r="L623" s="242" t="s">
        <v>10755</v>
      </c>
      <c r="M623" s="242" t="s">
        <v>10756</v>
      </c>
      <c r="N623" s="242" t="s">
        <v>84</v>
      </c>
      <c r="O623" s="739">
        <v>42342</v>
      </c>
      <c r="P623" s="44">
        <v>42342</v>
      </c>
      <c r="Q623" s="242" t="s">
        <v>47</v>
      </c>
      <c r="R623" s="954" t="s">
        <v>597</v>
      </c>
      <c r="S623" s="194"/>
      <c r="T623" s="863"/>
      <c r="U623" s="863"/>
    </row>
    <row r="624" s="795" customFormat="1" ht="21" customHeight="1" spans="1:21">
      <c r="A624" s="55">
        <v>622</v>
      </c>
      <c r="B624" s="149" t="s">
        <v>9834</v>
      </c>
      <c r="C624" s="825" t="s">
        <v>9312</v>
      </c>
      <c r="D624" s="43" t="s">
        <v>9785</v>
      </c>
      <c r="E624" s="322">
        <v>468700</v>
      </c>
      <c r="F624" s="152" t="s">
        <v>10757</v>
      </c>
      <c r="G624" s="323">
        <v>42325</v>
      </c>
      <c r="H624" s="829">
        <v>42339</v>
      </c>
      <c r="I624" s="329"/>
      <c r="J624" s="287">
        <v>42364</v>
      </c>
      <c r="K624" s="339"/>
      <c r="L624" s="333" t="s">
        <v>10758</v>
      </c>
      <c r="M624" s="333" t="s">
        <v>2053</v>
      </c>
      <c r="N624" s="333" t="s">
        <v>5701</v>
      </c>
      <c r="O624" s="44">
        <v>42346</v>
      </c>
      <c r="P624" s="44">
        <v>42352</v>
      </c>
      <c r="Q624" s="273" t="s">
        <v>47</v>
      </c>
      <c r="R624" s="954" t="s">
        <v>597</v>
      </c>
      <c r="S624" s="194"/>
      <c r="T624" s="863"/>
      <c r="U624" s="863"/>
    </row>
    <row r="625" s="795" customFormat="1" ht="21" customHeight="1" spans="1:21">
      <c r="A625" s="55">
        <v>623</v>
      </c>
      <c r="B625" s="149" t="s">
        <v>10390</v>
      </c>
      <c r="C625" s="824" t="s">
        <v>5534</v>
      </c>
      <c r="D625" s="43" t="s">
        <v>9576</v>
      </c>
      <c r="E625" s="322">
        <v>446600</v>
      </c>
      <c r="F625" s="152" t="s">
        <v>10759</v>
      </c>
      <c r="G625" s="323">
        <v>42327</v>
      </c>
      <c r="H625" s="829">
        <v>42341</v>
      </c>
      <c r="I625" s="329"/>
      <c r="J625" s="287">
        <v>42364</v>
      </c>
      <c r="K625" s="339"/>
      <c r="L625" s="279" t="s">
        <v>10760</v>
      </c>
      <c r="M625" s="284" t="s">
        <v>6087</v>
      </c>
      <c r="N625" s="166" t="s">
        <v>744</v>
      </c>
      <c r="O625" s="167">
        <v>42329</v>
      </c>
      <c r="P625" s="167">
        <v>42329</v>
      </c>
      <c r="Q625" s="279" t="s">
        <v>47</v>
      </c>
      <c r="R625" s="954" t="s">
        <v>597</v>
      </c>
      <c r="S625" s="194"/>
      <c r="T625" s="863"/>
      <c r="U625" s="863"/>
    </row>
    <row r="626" s="795" customFormat="1" ht="21" customHeight="1" spans="1:21">
      <c r="A626" s="55">
        <v>624</v>
      </c>
      <c r="B626" s="149" t="s">
        <v>9799</v>
      </c>
      <c r="C626" s="825" t="s">
        <v>5108</v>
      </c>
      <c r="D626" s="43" t="s">
        <v>10618</v>
      </c>
      <c r="E626" s="322">
        <v>409800</v>
      </c>
      <c r="F626" s="152" t="s">
        <v>10761</v>
      </c>
      <c r="G626" s="323">
        <v>42262</v>
      </c>
      <c r="H626" s="829">
        <v>42271</v>
      </c>
      <c r="I626" s="321"/>
      <c r="J626" s="287">
        <v>42364</v>
      </c>
      <c r="K626" s="276" t="s">
        <v>52</v>
      </c>
      <c r="L626" s="273" t="s">
        <v>10762</v>
      </c>
      <c r="M626" s="274" t="s">
        <v>657</v>
      </c>
      <c r="N626" s="48" t="s">
        <v>84</v>
      </c>
      <c r="O626" s="283">
        <v>42348</v>
      </c>
      <c r="P626" s="44">
        <v>42348</v>
      </c>
      <c r="Q626" s="273" t="s">
        <v>106</v>
      </c>
      <c r="R626" s="954" t="s">
        <v>597</v>
      </c>
      <c r="S626" s="194"/>
      <c r="T626" s="863"/>
      <c r="U626" s="863"/>
    </row>
    <row r="627" s="795" customFormat="1" ht="21" customHeight="1" spans="1:21">
      <c r="A627" s="55">
        <v>625</v>
      </c>
      <c r="B627" s="149" t="s">
        <v>9799</v>
      </c>
      <c r="C627" s="825" t="s">
        <v>5108</v>
      </c>
      <c r="D627" s="55" t="s">
        <v>9785</v>
      </c>
      <c r="E627" s="35">
        <v>409800</v>
      </c>
      <c r="F627" s="189" t="s">
        <v>10763</v>
      </c>
      <c r="G627" s="310">
        <v>42332</v>
      </c>
      <c r="H627" s="857">
        <v>42342</v>
      </c>
      <c r="I627" s="321"/>
      <c r="J627" s="360">
        <v>42336</v>
      </c>
      <c r="K627" s="166"/>
      <c r="L627" s="48" t="s">
        <v>10764</v>
      </c>
      <c r="M627" s="48" t="s">
        <v>5016</v>
      </c>
      <c r="N627" s="48" t="s">
        <v>89</v>
      </c>
      <c r="O627" s="44">
        <v>42351</v>
      </c>
      <c r="P627" s="44">
        <v>42351</v>
      </c>
      <c r="Q627" s="48" t="s">
        <v>47</v>
      </c>
      <c r="R627" s="954" t="s">
        <v>1398</v>
      </c>
      <c r="S627" s="194"/>
      <c r="T627" s="863"/>
      <c r="U627" s="863"/>
    </row>
    <row r="628" s="795" customFormat="1" ht="21" customHeight="1" spans="1:21">
      <c r="A628" s="55">
        <v>626</v>
      </c>
      <c r="B628" s="149" t="s">
        <v>9799</v>
      </c>
      <c r="C628" s="825" t="s">
        <v>5108</v>
      </c>
      <c r="D628" s="43" t="s">
        <v>10090</v>
      </c>
      <c r="E628" s="322">
        <v>409800</v>
      </c>
      <c r="F628" s="152" t="s">
        <v>10765</v>
      </c>
      <c r="G628" s="323">
        <v>42296</v>
      </c>
      <c r="H628" s="829">
        <v>42302</v>
      </c>
      <c r="I628" s="965"/>
      <c r="J628" s="287">
        <v>42364</v>
      </c>
      <c r="K628" s="166"/>
      <c r="L628" s="273" t="s">
        <v>10766</v>
      </c>
      <c r="M628" s="274" t="s">
        <v>916</v>
      </c>
      <c r="N628" s="48" t="s">
        <v>5701</v>
      </c>
      <c r="O628" s="283">
        <v>42343</v>
      </c>
      <c r="P628" s="44">
        <v>42344</v>
      </c>
      <c r="Q628" s="273" t="s">
        <v>47</v>
      </c>
      <c r="R628" s="954" t="s">
        <v>1398</v>
      </c>
      <c r="S628" s="194"/>
      <c r="T628" s="863"/>
      <c r="U628" s="863"/>
    </row>
    <row r="629" s="795" customFormat="1" ht="21" customHeight="1" spans="1:21">
      <c r="A629" s="55">
        <v>627</v>
      </c>
      <c r="B629" s="149" t="s">
        <v>9799</v>
      </c>
      <c r="C629" s="825" t="s">
        <v>5108</v>
      </c>
      <c r="D629" s="55" t="s">
        <v>9649</v>
      </c>
      <c r="E629" s="35">
        <v>409800</v>
      </c>
      <c r="F629" s="152" t="s">
        <v>10767</v>
      </c>
      <c r="G629" s="310">
        <v>42305</v>
      </c>
      <c r="H629" s="857">
        <v>42316</v>
      </c>
      <c r="I629" s="321"/>
      <c r="J629" s="360">
        <v>42336</v>
      </c>
      <c r="K629" s="166"/>
      <c r="L629" s="277" t="s">
        <v>10768</v>
      </c>
      <c r="M629" s="277" t="s">
        <v>5479</v>
      </c>
      <c r="N629" s="277" t="s">
        <v>59</v>
      </c>
      <c r="O629" s="470">
        <v>42342</v>
      </c>
      <c r="P629" s="47">
        <v>42342</v>
      </c>
      <c r="Q629" s="277" t="s">
        <v>47</v>
      </c>
      <c r="R629" s="954" t="s">
        <v>10769</v>
      </c>
      <c r="S629" s="194"/>
      <c r="T629" s="863"/>
      <c r="U629" s="863"/>
    </row>
    <row r="630" s="795" customFormat="1" ht="21" customHeight="1" spans="1:21">
      <c r="A630" s="55">
        <v>628</v>
      </c>
      <c r="B630" s="149" t="s">
        <v>10684</v>
      </c>
      <c r="C630" s="825" t="s">
        <v>10770</v>
      </c>
      <c r="D630" s="43" t="s">
        <v>9852</v>
      </c>
      <c r="E630" s="322">
        <v>742600</v>
      </c>
      <c r="F630" s="152" t="s">
        <v>10771</v>
      </c>
      <c r="G630" s="323">
        <v>42325</v>
      </c>
      <c r="H630" s="829">
        <v>42339</v>
      </c>
      <c r="I630" s="329"/>
      <c r="J630" s="360">
        <v>42336</v>
      </c>
      <c r="K630" s="339"/>
      <c r="L630" s="166" t="s">
        <v>10772</v>
      </c>
      <c r="M630" s="280" t="s">
        <v>10773</v>
      </c>
      <c r="N630" s="166" t="s">
        <v>744</v>
      </c>
      <c r="O630" s="167">
        <v>42328</v>
      </c>
      <c r="P630" s="167">
        <v>42328</v>
      </c>
      <c r="Q630" s="279" t="s">
        <v>47</v>
      </c>
      <c r="R630" s="954" t="s">
        <v>1402</v>
      </c>
      <c r="S630" s="194"/>
      <c r="T630" s="863"/>
      <c r="U630" s="863"/>
    </row>
    <row r="631" s="796" customFormat="1" ht="21" customHeight="1" spans="1:21">
      <c r="A631" s="55">
        <v>630</v>
      </c>
      <c r="B631" s="821" t="s">
        <v>9814</v>
      </c>
      <c r="C631" s="824" t="s">
        <v>9273</v>
      </c>
      <c r="D631" s="43" t="s">
        <v>10618</v>
      </c>
      <c r="E631" s="322">
        <v>429500</v>
      </c>
      <c r="F631" s="152" t="s">
        <v>10774</v>
      </c>
      <c r="G631" s="323">
        <v>42327</v>
      </c>
      <c r="H631" s="829">
        <v>42341</v>
      </c>
      <c r="I631" s="344"/>
      <c r="J631" s="287">
        <v>42364</v>
      </c>
      <c r="K631" s="338"/>
      <c r="L631" s="277" t="s">
        <v>10775</v>
      </c>
      <c r="M631" s="52" t="s">
        <v>662</v>
      </c>
      <c r="N631" s="52" t="s">
        <v>89</v>
      </c>
      <c r="O631" s="47">
        <v>42350</v>
      </c>
      <c r="P631" s="47">
        <v>42351</v>
      </c>
      <c r="Q631" s="277" t="s">
        <v>106</v>
      </c>
      <c r="R631" s="939" t="s">
        <v>1402</v>
      </c>
      <c r="S631" s="263"/>
      <c r="T631" s="865"/>
      <c r="U631" s="865"/>
    </row>
    <row r="632" s="795" customFormat="1" ht="21" customHeight="1" spans="1:21">
      <c r="A632" s="55">
        <v>631</v>
      </c>
      <c r="B632" s="149" t="s">
        <v>9799</v>
      </c>
      <c r="C632" s="825" t="s">
        <v>5108</v>
      </c>
      <c r="D632" s="55" t="s">
        <v>9649</v>
      </c>
      <c r="E632" s="35">
        <v>409800</v>
      </c>
      <c r="F632" s="152" t="s">
        <v>10776</v>
      </c>
      <c r="G632" s="310">
        <v>42262</v>
      </c>
      <c r="H632" s="857">
        <v>42273</v>
      </c>
      <c r="I632" s="321"/>
      <c r="J632" s="205">
        <v>42275</v>
      </c>
      <c r="K632" s="276" t="s">
        <v>52</v>
      </c>
      <c r="L632" s="863" t="s">
        <v>10777</v>
      </c>
      <c r="M632" s="277" t="s">
        <v>5923</v>
      </c>
      <c r="N632" s="242" t="s">
        <v>89</v>
      </c>
      <c r="O632" s="739">
        <v>42354</v>
      </c>
      <c r="P632" s="44">
        <v>42354</v>
      </c>
      <c r="Q632" s="242" t="s">
        <v>106</v>
      </c>
      <c r="R632" s="954" t="s">
        <v>1402</v>
      </c>
      <c r="S632" s="194"/>
      <c r="T632" s="863"/>
      <c r="U632" s="863"/>
    </row>
    <row r="633" s="795" customFormat="1" ht="21" customHeight="1" spans="1:21">
      <c r="A633" s="55">
        <v>632</v>
      </c>
      <c r="B633" s="149" t="s">
        <v>9799</v>
      </c>
      <c r="C633" s="825" t="s">
        <v>5108</v>
      </c>
      <c r="D633" s="55" t="s">
        <v>9785</v>
      </c>
      <c r="E633" s="35">
        <v>409800</v>
      </c>
      <c r="F633" s="189" t="s">
        <v>10778</v>
      </c>
      <c r="G633" s="310">
        <v>42332</v>
      </c>
      <c r="H633" s="857">
        <v>42347</v>
      </c>
      <c r="I633" s="321"/>
      <c r="J633" s="360">
        <v>42336</v>
      </c>
      <c r="K633" s="166"/>
      <c r="L633" s="242" t="s">
        <v>10779</v>
      </c>
      <c r="M633" s="242" t="s">
        <v>5923</v>
      </c>
      <c r="N633" s="242" t="s">
        <v>89</v>
      </c>
      <c r="O633" s="364">
        <v>42350</v>
      </c>
      <c r="P633" s="364">
        <v>42351</v>
      </c>
      <c r="Q633" s="242" t="s">
        <v>47</v>
      </c>
      <c r="R633" s="954" t="s">
        <v>748</v>
      </c>
      <c r="S633" s="194"/>
      <c r="T633" s="863"/>
      <c r="U633" s="863"/>
    </row>
    <row r="634" s="795" customFormat="1" ht="21" customHeight="1" spans="1:21">
      <c r="A634" s="55">
        <v>633</v>
      </c>
      <c r="B634" s="149" t="s">
        <v>9799</v>
      </c>
      <c r="C634" s="825" t="s">
        <v>5108</v>
      </c>
      <c r="D634" s="55" t="s">
        <v>9600</v>
      </c>
      <c r="E634" s="35">
        <v>409800</v>
      </c>
      <c r="F634" s="152" t="s">
        <v>10780</v>
      </c>
      <c r="G634" s="310">
        <v>42296</v>
      </c>
      <c r="H634" s="857">
        <v>42302</v>
      </c>
      <c r="I634" s="321"/>
      <c r="J634" s="287">
        <v>42364</v>
      </c>
      <c r="K634" s="166"/>
      <c r="L634" s="354" t="s">
        <v>10781</v>
      </c>
      <c r="M634" s="327" t="s">
        <v>5923</v>
      </c>
      <c r="N634" s="354" t="s">
        <v>89</v>
      </c>
      <c r="O634" s="423">
        <v>42357</v>
      </c>
      <c r="P634" s="44">
        <v>42357</v>
      </c>
      <c r="Q634" s="354" t="s">
        <v>47</v>
      </c>
      <c r="R634" s="954" t="s">
        <v>2320</v>
      </c>
      <c r="S634" s="194"/>
      <c r="T634" s="863"/>
      <c r="U634" s="863"/>
    </row>
    <row r="635" s="795" customFormat="1" ht="21" customHeight="1" spans="1:21">
      <c r="A635" s="55">
        <v>634</v>
      </c>
      <c r="B635" s="149" t="s">
        <v>10417</v>
      </c>
      <c r="C635" s="824" t="s">
        <v>10680</v>
      </c>
      <c r="D635" s="43" t="s">
        <v>9852</v>
      </c>
      <c r="E635" s="322">
        <v>499800</v>
      </c>
      <c r="F635" s="152" t="s">
        <v>10782</v>
      </c>
      <c r="G635" s="323">
        <v>42328</v>
      </c>
      <c r="H635" s="829">
        <v>42339</v>
      </c>
      <c r="I635" s="329"/>
      <c r="J635" s="287">
        <v>42364</v>
      </c>
      <c r="K635" s="315" t="s">
        <v>52</v>
      </c>
      <c r="L635" s="242" t="s">
        <v>10783</v>
      </c>
      <c r="M635" s="52" t="s">
        <v>916</v>
      </c>
      <c r="N635" s="48" t="s">
        <v>5701</v>
      </c>
      <c r="O635" s="44">
        <v>42360</v>
      </c>
      <c r="P635" s="44">
        <v>42360</v>
      </c>
      <c r="Q635" s="242" t="s">
        <v>106</v>
      </c>
      <c r="R635" s="954" t="s">
        <v>731</v>
      </c>
      <c r="S635" s="194"/>
      <c r="T635" s="863"/>
      <c r="U635" s="863"/>
    </row>
    <row r="636" s="795" customFormat="1" ht="21" customHeight="1" spans="1:21">
      <c r="A636" s="55">
        <v>635</v>
      </c>
      <c r="B636" s="149" t="s">
        <v>9799</v>
      </c>
      <c r="C636" s="825" t="s">
        <v>5108</v>
      </c>
      <c r="D636" s="55" t="s">
        <v>9785</v>
      </c>
      <c r="E636" s="35">
        <v>409800</v>
      </c>
      <c r="F636" s="189" t="s">
        <v>10784</v>
      </c>
      <c r="G636" s="310">
        <v>42332</v>
      </c>
      <c r="H636" s="857">
        <v>42347</v>
      </c>
      <c r="I636" s="321"/>
      <c r="J636" s="360">
        <v>42336</v>
      </c>
      <c r="K636" s="166"/>
      <c r="L636" s="327" t="s">
        <v>10785</v>
      </c>
      <c r="M636" s="327" t="s">
        <v>5923</v>
      </c>
      <c r="N636" s="327" t="s">
        <v>89</v>
      </c>
      <c r="O636" s="47">
        <v>42347</v>
      </c>
      <c r="P636" s="44">
        <v>42364</v>
      </c>
      <c r="Q636" s="48" t="s">
        <v>47</v>
      </c>
      <c r="R636" s="954" t="s">
        <v>1412</v>
      </c>
      <c r="S636" s="194"/>
      <c r="T636" s="863"/>
      <c r="U636" s="863"/>
    </row>
    <row r="637" s="795" customFormat="1" ht="21" customHeight="1" spans="1:21">
      <c r="A637" s="55">
        <v>636</v>
      </c>
      <c r="B637" s="149" t="s">
        <v>9799</v>
      </c>
      <c r="C637" s="825" t="s">
        <v>5108</v>
      </c>
      <c r="D637" s="55" t="s">
        <v>9649</v>
      </c>
      <c r="E637" s="35">
        <v>409800</v>
      </c>
      <c r="F637" s="152" t="s">
        <v>10786</v>
      </c>
      <c r="G637" s="310">
        <v>42332</v>
      </c>
      <c r="H637" s="857">
        <v>42347</v>
      </c>
      <c r="I637" s="321"/>
      <c r="J637" s="208">
        <v>42364</v>
      </c>
      <c r="K637" s="166"/>
      <c r="L637" s="242" t="s">
        <v>10787</v>
      </c>
      <c r="M637" s="242" t="s">
        <v>114</v>
      </c>
      <c r="N637" s="242" t="s">
        <v>59</v>
      </c>
      <c r="O637" s="739">
        <v>42357</v>
      </c>
      <c r="P637" s="44">
        <v>42357</v>
      </c>
      <c r="Q637" s="242" t="s">
        <v>47</v>
      </c>
      <c r="R637" s="954" t="s">
        <v>1412</v>
      </c>
      <c r="S637" s="194"/>
      <c r="T637" s="863"/>
      <c r="U637" s="863"/>
    </row>
    <row r="638" s="795" customFormat="1" ht="21" customHeight="1" spans="1:21">
      <c r="A638" s="55">
        <v>637</v>
      </c>
      <c r="B638" s="149" t="s">
        <v>9799</v>
      </c>
      <c r="C638" s="825" t="s">
        <v>5108</v>
      </c>
      <c r="D638" s="55" t="s">
        <v>9649</v>
      </c>
      <c r="E638" s="35">
        <v>409800</v>
      </c>
      <c r="F638" s="151" t="s">
        <v>10788</v>
      </c>
      <c r="G638" s="310">
        <v>42305</v>
      </c>
      <c r="H638" s="857">
        <v>42316</v>
      </c>
      <c r="I638" s="321"/>
      <c r="J638" s="360">
        <v>42336</v>
      </c>
      <c r="K638" s="166"/>
      <c r="L638" s="242" t="s">
        <v>10789</v>
      </c>
      <c r="M638" s="277" t="s">
        <v>730</v>
      </c>
      <c r="N638" s="242" t="s">
        <v>89</v>
      </c>
      <c r="O638" s="739">
        <v>42362</v>
      </c>
      <c r="P638" s="44">
        <v>42362</v>
      </c>
      <c r="Q638" s="242" t="s">
        <v>47</v>
      </c>
      <c r="R638" s="863" t="s">
        <v>1412</v>
      </c>
      <c r="S638" s="194"/>
      <c r="T638" s="863"/>
      <c r="U638" s="863"/>
    </row>
    <row r="639" s="795" customFormat="1" ht="21" customHeight="1" spans="1:21">
      <c r="A639" s="55">
        <v>638</v>
      </c>
      <c r="B639" s="149" t="s">
        <v>9834</v>
      </c>
      <c r="C639" s="825" t="s">
        <v>9312</v>
      </c>
      <c r="D639" s="55" t="s">
        <v>9785</v>
      </c>
      <c r="E639" s="35">
        <v>468700</v>
      </c>
      <c r="F639" s="152" t="s">
        <v>10790</v>
      </c>
      <c r="G639" s="310">
        <v>42325</v>
      </c>
      <c r="H639" s="857">
        <v>42337</v>
      </c>
      <c r="I639" s="329"/>
      <c r="J639" s="208">
        <v>42364</v>
      </c>
      <c r="K639" s="339"/>
      <c r="L639" s="273" t="s">
        <v>10791</v>
      </c>
      <c r="M639" s="48" t="s">
        <v>5962</v>
      </c>
      <c r="N639" s="48" t="s">
        <v>59</v>
      </c>
      <c r="O639" s="44">
        <v>42356</v>
      </c>
      <c r="P639" s="44">
        <v>42356</v>
      </c>
      <c r="Q639" s="273" t="s">
        <v>47</v>
      </c>
      <c r="R639" s="954" t="s">
        <v>1418</v>
      </c>
      <c r="S639" s="194"/>
      <c r="T639" s="863"/>
      <c r="U639" s="863"/>
    </row>
    <row r="640" s="795" customFormat="1" ht="21" customHeight="1" spans="1:21">
      <c r="A640" s="55">
        <v>639</v>
      </c>
      <c r="B640" s="149" t="s">
        <v>9799</v>
      </c>
      <c r="C640" s="825" t="s">
        <v>5108</v>
      </c>
      <c r="D640" s="55" t="s">
        <v>9785</v>
      </c>
      <c r="E640" s="35">
        <v>409800</v>
      </c>
      <c r="F640" s="151" t="s">
        <v>10792</v>
      </c>
      <c r="G640" s="310">
        <v>42262</v>
      </c>
      <c r="H640" s="857">
        <v>42276</v>
      </c>
      <c r="I640" s="321" t="s">
        <v>10793</v>
      </c>
      <c r="J640" s="205">
        <v>42275</v>
      </c>
      <c r="K640" s="276" t="s">
        <v>52</v>
      </c>
      <c r="L640" s="442" t="s">
        <v>10794</v>
      </c>
      <c r="M640" s="13" t="s">
        <v>70</v>
      </c>
      <c r="N640" s="363" t="s">
        <v>84</v>
      </c>
      <c r="O640" s="973">
        <v>42352</v>
      </c>
      <c r="P640" s="358">
        <v>42353</v>
      </c>
      <c r="Q640" s="363" t="s">
        <v>106</v>
      </c>
      <c r="R640" s="975" t="s">
        <v>1418</v>
      </c>
      <c r="S640" s="194"/>
      <c r="T640" s="863"/>
      <c r="U640" s="863"/>
    </row>
    <row r="641" s="795" customFormat="1" ht="21" customHeight="1" spans="1:21">
      <c r="A641" s="55">
        <v>640</v>
      </c>
      <c r="B641" s="149" t="s">
        <v>9799</v>
      </c>
      <c r="C641" s="825" t="s">
        <v>5108</v>
      </c>
      <c r="D641" s="55" t="s">
        <v>9785</v>
      </c>
      <c r="E641" s="35">
        <v>409800</v>
      </c>
      <c r="F641" s="715" t="s">
        <v>10795</v>
      </c>
      <c r="G641" s="310">
        <v>42332</v>
      </c>
      <c r="H641" s="857">
        <v>42347</v>
      </c>
      <c r="I641" s="321"/>
      <c r="J641" s="360">
        <v>42336</v>
      </c>
      <c r="K641" s="166"/>
      <c r="L641" s="48" t="s">
        <v>10796</v>
      </c>
      <c r="M641" s="48" t="s">
        <v>912</v>
      </c>
      <c r="N641" s="48" t="s">
        <v>5701</v>
      </c>
      <c r="O641" s="44">
        <v>42354</v>
      </c>
      <c r="P641" s="44">
        <v>42354</v>
      </c>
      <c r="Q641" s="48" t="s">
        <v>47</v>
      </c>
      <c r="R641" s="954" t="s">
        <v>752</v>
      </c>
      <c r="S641" s="194"/>
      <c r="T641" s="863"/>
      <c r="U641" s="863"/>
    </row>
    <row r="642" s="795" customFormat="1" ht="42.75" customHeight="1" spans="1:21">
      <c r="A642" s="55">
        <v>642</v>
      </c>
      <c r="B642" s="821" t="s">
        <v>9814</v>
      </c>
      <c r="C642" s="824" t="s">
        <v>9273</v>
      </c>
      <c r="D642" s="55" t="s">
        <v>9576</v>
      </c>
      <c r="E642" s="322">
        <f>429500+26800</f>
        <v>456300</v>
      </c>
      <c r="F642" s="152" t="s">
        <v>10797</v>
      </c>
      <c r="G642" s="310">
        <v>42139</v>
      </c>
      <c r="H642" s="857">
        <v>42149</v>
      </c>
      <c r="I642" s="329" t="s">
        <v>10798</v>
      </c>
      <c r="J642" s="300" t="s">
        <v>10799</v>
      </c>
      <c r="K642" s="315" t="s">
        <v>52</v>
      </c>
      <c r="L642" s="977" t="s">
        <v>10800</v>
      </c>
      <c r="M642" s="52" t="s">
        <v>5923</v>
      </c>
      <c r="N642" s="52" t="s">
        <v>89</v>
      </c>
      <c r="O642" s="47">
        <v>42330</v>
      </c>
      <c r="P642" s="47">
        <v>42362</v>
      </c>
      <c r="Q642" s="277" t="s">
        <v>47</v>
      </c>
      <c r="R642" s="391" t="s">
        <v>761</v>
      </c>
      <c r="S642" s="194"/>
      <c r="T642" s="863"/>
      <c r="U642" s="863"/>
    </row>
    <row r="643" s="795" customFormat="1" ht="21" customHeight="1" spans="1:21">
      <c r="A643" s="55">
        <v>643</v>
      </c>
      <c r="B643" s="149" t="s">
        <v>10390</v>
      </c>
      <c r="C643" s="824" t="s">
        <v>5534</v>
      </c>
      <c r="D643" s="43" t="s">
        <v>9852</v>
      </c>
      <c r="E643" s="322">
        <v>446600</v>
      </c>
      <c r="F643" s="152" t="s">
        <v>10801</v>
      </c>
      <c r="G643" s="323">
        <v>42327</v>
      </c>
      <c r="H643" s="829">
        <v>42341</v>
      </c>
      <c r="I643" s="329"/>
      <c r="J643" s="360">
        <v>42364</v>
      </c>
      <c r="K643" s="339"/>
      <c r="L643" s="279" t="s">
        <v>10802</v>
      </c>
      <c r="M643" s="284" t="s">
        <v>10803</v>
      </c>
      <c r="N643" s="166" t="s">
        <v>5636</v>
      </c>
      <c r="O643" s="167">
        <v>42357</v>
      </c>
      <c r="P643" s="167">
        <v>42357</v>
      </c>
      <c r="Q643" s="279" t="s">
        <v>1447</v>
      </c>
      <c r="R643" s="961" t="s">
        <v>2379</v>
      </c>
      <c r="S643" s="194"/>
      <c r="T643" s="863"/>
      <c r="U643" s="863"/>
    </row>
    <row r="644" s="795" customFormat="1" ht="21" customHeight="1" spans="1:21">
      <c r="A644" s="55">
        <v>644</v>
      </c>
      <c r="B644" s="149" t="s">
        <v>9799</v>
      </c>
      <c r="C644" s="825" t="s">
        <v>5108</v>
      </c>
      <c r="D644" s="55" t="s">
        <v>9785</v>
      </c>
      <c r="E644" s="35">
        <v>409800</v>
      </c>
      <c r="F644" s="715" t="s">
        <v>10804</v>
      </c>
      <c r="G644" s="310">
        <v>42332</v>
      </c>
      <c r="H644" s="857">
        <v>42347</v>
      </c>
      <c r="I644" s="321"/>
      <c r="J644" s="360">
        <v>42336</v>
      </c>
      <c r="K644" s="166"/>
      <c r="L644" s="196" t="s">
        <v>10805</v>
      </c>
      <c r="M644" s="166" t="s">
        <v>10806</v>
      </c>
      <c r="N644" s="166" t="s">
        <v>744</v>
      </c>
      <c r="O644" s="167">
        <v>42370</v>
      </c>
      <c r="P644" s="167">
        <v>42370</v>
      </c>
      <c r="Q644" s="166" t="s">
        <v>106</v>
      </c>
      <c r="R644" s="954" t="s">
        <v>2379</v>
      </c>
      <c r="S644" s="194"/>
      <c r="T644" s="863"/>
      <c r="U644" s="863"/>
    </row>
    <row r="645" s="796" customFormat="1" ht="21" customHeight="1" spans="1:21">
      <c r="A645" s="55">
        <v>645</v>
      </c>
      <c r="B645" s="149" t="s">
        <v>9865</v>
      </c>
      <c r="C645" s="824" t="s">
        <v>9590</v>
      </c>
      <c r="D645" s="43" t="s">
        <v>9995</v>
      </c>
      <c r="E645" s="818">
        <v>417800</v>
      </c>
      <c r="F645" s="152" t="s">
        <v>10807</v>
      </c>
      <c r="G645" s="323">
        <v>42332</v>
      </c>
      <c r="H645" s="829">
        <v>42351</v>
      </c>
      <c r="I645" s="965"/>
      <c r="J645" s="205">
        <v>42364</v>
      </c>
      <c r="K645" s="284"/>
      <c r="L645" s="327" t="s">
        <v>10808</v>
      </c>
      <c r="M645" s="327" t="s">
        <v>5156</v>
      </c>
      <c r="N645" s="327" t="s">
        <v>59</v>
      </c>
      <c r="O645" s="377">
        <v>42362</v>
      </c>
      <c r="P645" s="47">
        <v>42362</v>
      </c>
      <c r="Q645" s="274" t="s">
        <v>106</v>
      </c>
      <c r="R645" s="939" t="s">
        <v>2379</v>
      </c>
      <c r="S645" s="263"/>
      <c r="T645" s="865"/>
      <c r="U645" s="865"/>
    </row>
    <row r="646" s="795" customFormat="1" ht="21" customHeight="1" spans="1:21">
      <c r="A646" s="55">
        <v>647</v>
      </c>
      <c r="B646" s="149" t="s">
        <v>9799</v>
      </c>
      <c r="C646" s="825" t="s">
        <v>5108</v>
      </c>
      <c r="D646" s="43" t="s">
        <v>9649</v>
      </c>
      <c r="E646" s="322">
        <v>409800</v>
      </c>
      <c r="F646" s="152" t="s">
        <v>10809</v>
      </c>
      <c r="G646" s="323">
        <v>42332</v>
      </c>
      <c r="H646" s="829">
        <v>42360</v>
      </c>
      <c r="I646" s="965"/>
      <c r="J646" s="208">
        <v>42364</v>
      </c>
      <c r="K646" s="166"/>
      <c r="L646" s="48" t="s">
        <v>10810</v>
      </c>
      <c r="M646" s="48" t="s">
        <v>912</v>
      </c>
      <c r="N646" s="48" t="s">
        <v>5701</v>
      </c>
      <c r="O646" s="44">
        <v>42368</v>
      </c>
      <c r="P646" s="44">
        <v>42368</v>
      </c>
      <c r="Q646" s="48" t="s">
        <v>47</v>
      </c>
      <c r="R646" s="954" t="s">
        <v>2379</v>
      </c>
      <c r="S646" s="194"/>
      <c r="T646" s="863"/>
      <c r="U646" s="863"/>
    </row>
    <row r="647" s="795" customFormat="1" ht="21" customHeight="1" spans="1:21">
      <c r="A647" s="55">
        <v>651</v>
      </c>
      <c r="B647" s="149" t="s">
        <v>9799</v>
      </c>
      <c r="C647" s="825" t="s">
        <v>5108</v>
      </c>
      <c r="D647" s="55" t="s">
        <v>9649</v>
      </c>
      <c r="E647" s="35">
        <v>409800</v>
      </c>
      <c r="F647" s="151" t="s">
        <v>10811</v>
      </c>
      <c r="G647" s="310">
        <v>42352</v>
      </c>
      <c r="H647" s="857">
        <v>42374</v>
      </c>
      <c r="I647" s="321"/>
      <c r="J647" s="208">
        <v>42364</v>
      </c>
      <c r="K647" s="166"/>
      <c r="L647" s="242" t="s">
        <v>10812</v>
      </c>
      <c r="M647" s="242" t="s">
        <v>5923</v>
      </c>
      <c r="N647" s="242" t="s">
        <v>89</v>
      </c>
      <c r="O647" s="739">
        <v>42369</v>
      </c>
      <c r="P647" s="44">
        <v>42369</v>
      </c>
      <c r="Q647" s="242" t="s">
        <v>47</v>
      </c>
      <c r="R647" s="954" t="s">
        <v>771</v>
      </c>
      <c r="S647" s="194"/>
      <c r="T647" s="863"/>
      <c r="U647" s="863"/>
    </row>
    <row r="648" s="795" customFormat="1" ht="21" customHeight="1" spans="1:21">
      <c r="A648" s="55">
        <v>652</v>
      </c>
      <c r="B648" s="149" t="s">
        <v>9824</v>
      </c>
      <c r="C648" s="824" t="s">
        <v>9555</v>
      </c>
      <c r="D648" s="43" t="s">
        <v>9573</v>
      </c>
      <c r="E648" s="322">
        <v>437500</v>
      </c>
      <c r="F648" s="152" t="s">
        <v>10813</v>
      </c>
      <c r="G648" s="323">
        <v>42291</v>
      </c>
      <c r="H648" s="829">
        <v>42299</v>
      </c>
      <c r="I648" s="329"/>
      <c r="J648" s="208">
        <v>42364</v>
      </c>
      <c r="K648" s="339"/>
      <c r="L648" s="242" t="s">
        <v>10814</v>
      </c>
      <c r="M648" s="52" t="s">
        <v>698</v>
      </c>
      <c r="N648" s="48" t="s">
        <v>84</v>
      </c>
      <c r="O648" s="44">
        <v>42370</v>
      </c>
      <c r="P648" s="44">
        <v>42370</v>
      </c>
      <c r="Q648" s="242" t="s">
        <v>47</v>
      </c>
      <c r="R648" s="954" t="s">
        <v>771</v>
      </c>
      <c r="S648" s="194"/>
      <c r="T648" s="863"/>
      <c r="U648" s="863"/>
    </row>
    <row r="649" s="795" customFormat="1" ht="21" customHeight="1" spans="1:21">
      <c r="A649" s="55">
        <v>653</v>
      </c>
      <c r="B649" s="149" t="s">
        <v>9799</v>
      </c>
      <c r="C649" s="825" t="s">
        <v>5108</v>
      </c>
      <c r="D649" s="55" t="s">
        <v>9785</v>
      </c>
      <c r="E649" s="35">
        <v>409800</v>
      </c>
      <c r="F649" s="151" t="s">
        <v>10815</v>
      </c>
      <c r="G649" s="310">
        <v>42352</v>
      </c>
      <c r="H649" s="857">
        <v>42374</v>
      </c>
      <c r="I649" s="321"/>
      <c r="J649" s="360">
        <v>42364</v>
      </c>
      <c r="K649" s="166"/>
      <c r="L649" s="354" t="s">
        <v>10816</v>
      </c>
      <c r="M649" s="354" t="s">
        <v>695</v>
      </c>
      <c r="N649" s="354" t="s">
        <v>84</v>
      </c>
      <c r="O649" s="44">
        <v>42365</v>
      </c>
      <c r="P649" s="44">
        <v>42365</v>
      </c>
      <c r="Q649" s="48" t="s">
        <v>47</v>
      </c>
      <c r="R649" s="954" t="s">
        <v>771</v>
      </c>
      <c r="S649" s="194"/>
      <c r="T649" s="863"/>
      <c r="U649" s="863"/>
    </row>
    <row r="650" s="796" customFormat="1" ht="28.5" customHeight="1" spans="1:21">
      <c r="A650" s="55">
        <v>657</v>
      </c>
      <c r="B650" s="821" t="s">
        <v>9814</v>
      </c>
      <c r="C650" s="824" t="s">
        <v>9273</v>
      </c>
      <c r="D650" s="55" t="s">
        <v>9649</v>
      </c>
      <c r="E650" s="35">
        <v>429500</v>
      </c>
      <c r="F650" s="152" t="s">
        <v>10817</v>
      </c>
      <c r="G650" s="825">
        <v>42142</v>
      </c>
      <c r="H650" s="857">
        <v>42148</v>
      </c>
      <c r="I650" s="321"/>
      <c r="J650" s="328">
        <v>42215</v>
      </c>
      <c r="K650" s="315" t="s">
        <v>52</v>
      </c>
      <c r="L650" s="52" t="s">
        <v>10818</v>
      </c>
      <c r="M650" s="52" t="s">
        <v>5923</v>
      </c>
      <c r="N650" s="52" t="s">
        <v>89</v>
      </c>
      <c r="O650" s="47">
        <v>42374</v>
      </c>
      <c r="P650" s="47">
        <v>42375</v>
      </c>
      <c r="Q650" s="52" t="s">
        <v>5480</v>
      </c>
      <c r="R650" s="320" t="s">
        <v>1470</v>
      </c>
      <c r="S650" s="263"/>
      <c r="T650" s="865"/>
      <c r="U650" s="865"/>
    </row>
    <row r="651" s="795" customFormat="1" ht="21" customHeight="1" spans="1:21">
      <c r="A651" s="55">
        <v>658</v>
      </c>
      <c r="B651" s="149"/>
      <c r="C651" s="825"/>
      <c r="D651" s="43" t="s">
        <v>9649</v>
      </c>
      <c r="E651" s="322">
        <f>409800+4800</f>
        <v>414600</v>
      </c>
      <c r="F651" s="152" t="s">
        <v>10819</v>
      </c>
      <c r="G651" s="323">
        <v>42298</v>
      </c>
      <c r="H651" s="829">
        <v>42308</v>
      </c>
      <c r="I651" s="965" t="s">
        <v>10820</v>
      </c>
      <c r="J651" s="205">
        <v>42306</v>
      </c>
      <c r="K651" s="315" t="s">
        <v>52</v>
      </c>
      <c r="L651" s="48" t="s">
        <v>10821</v>
      </c>
      <c r="M651" s="277" t="s">
        <v>657</v>
      </c>
      <c r="N651" s="277" t="s">
        <v>84</v>
      </c>
      <c r="O651" s="739">
        <v>42375</v>
      </c>
      <c r="P651" s="44">
        <v>42376</v>
      </c>
      <c r="Q651" s="242" t="s">
        <v>106</v>
      </c>
      <c r="R651" s="954" t="s">
        <v>1470</v>
      </c>
      <c r="S651" s="194"/>
      <c r="T651" s="863"/>
      <c r="U651" s="863"/>
    </row>
    <row r="652" s="795" customFormat="1" ht="21" customHeight="1" spans="1:21">
      <c r="A652" s="55">
        <v>660</v>
      </c>
      <c r="B652" s="149" t="s">
        <v>9799</v>
      </c>
      <c r="C652" s="825" t="s">
        <v>5108</v>
      </c>
      <c r="D652" s="55" t="s">
        <v>9785</v>
      </c>
      <c r="E652" s="35">
        <v>409800</v>
      </c>
      <c r="F652" s="151" t="s">
        <v>10822</v>
      </c>
      <c r="G652" s="310">
        <v>42263</v>
      </c>
      <c r="H652" s="857">
        <v>42275</v>
      </c>
      <c r="I652" s="321"/>
      <c r="J652" s="205">
        <v>42275</v>
      </c>
      <c r="K652" s="166"/>
      <c r="L652" s="48" t="s">
        <v>10823</v>
      </c>
      <c r="M652" s="263" t="s">
        <v>912</v>
      </c>
      <c r="N652" s="48" t="s">
        <v>5701</v>
      </c>
      <c r="O652" s="44">
        <v>42383</v>
      </c>
      <c r="P652" s="44">
        <v>42384</v>
      </c>
      <c r="Q652" s="242" t="s">
        <v>106</v>
      </c>
      <c r="R652" s="981" t="s">
        <v>796</v>
      </c>
      <c r="S652" s="194"/>
      <c r="T652" s="863"/>
      <c r="U652" s="863"/>
    </row>
    <row r="653" s="795" customFormat="1" ht="21" customHeight="1" spans="1:21">
      <c r="A653" s="55">
        <v>661</v>
      </c>
      <c r="B653" s="149" t="s">
        <v>9799</v>
      </c>
      <c r="C653" s="825" t="s">
        <v>5108</v>
      </c>
      <c r="D653" s="43" t="s">
        <v>9649</v>
      </c>
      <c r="E653" s="322">
        <f>409800+4800</f>
        <v>414600</v>
      </c>
      <c r="F653" s="152" t="s">
        <v>10824</v>
      </c>
      <c r="G653" s="323">
        <v>42291</v>
      </c>
      <c r="H653" s="829">
        <v>42299</v>
      </c>
      <c r="I653" s="965" t="s">
        <v>10825</v>
      </c>
      <c r="J653" s="205">
        <v>42306</v>
      </c>
      <c r="K653" s="315" t="s">
        <v>52</v>
      </c>
      <c r="L653" s="48" t="s">
        <v>10826</v>
      </c>
      <c r="M653" s="277" t="s">
        <v>695</v>
      </c>
      <c r="N653" s="277" t="s">
        <v>84</v>
      </c>
      <c r="O653" s="739">
        <v>42385</v>
      </c>
      <c r="P653" s="44">
        <v>42385</v>
      </c>
      <c r="Q653" s="242" t="s">
        <v>106</v>
      </c>
      <c r="R653" s="954" t="s">
        <v>7602</v>
      </c>
      <c r="S653" s="194"/>
      <c r="T653" s="863"/>
      <c r="U653" s="863"/>
    </row>
    <row r="654" s="795" customFormat="1" ht="27" customHeight="1" spans="1:21">
      <c r="A654" s="55">
        <v>662</v>
      </c>
      <c r="B654" s="149" t="s">
        <v>9834</v>
      </c>
      <c r="C654" s="825" t="s">
        <v>9312</v>
      </c>
      <c r="D654" s="43" t="s">
        <v>9852</v>
      </c>
      <c r="E654" s="322">
        <v>468700</v>
      </c>
      <c r="F654" s="152" t="s">
        <v>10827</v>
      </c>
      <c r="G654" s="323">
        <v>42296</v>
      </c>
      <c r="H654" s="829">
        <v>42302</v>
      </c>
      <c r="I654" s="329"/>
      <c r="J654" s="205">
        <v>42306</v>
      </c>
      <c r="K654" s="339"/>
      <c r="L654" s="273" t="s">
        <v>10828</v>
      </c>
      <c r="M654" s="52" t="s">
        <v>70</v>
      </c>
      <c r="N654" s="48" t="s">
        <v>84</v>
      </c>
      <c r="O654" s="44">
        <v>42329</v>
      </c>
      <c r="P654" s="44">
        <v>42329</v>
      </c>
      <c r="Q654" s="273" t="s">
        <v>106</v>
      </c>
      <c r="R654" s="954" t="s">
        <v>8735</v>
      </c>
      <c r="S654" s="194"/>
      <c r="T654" s="863"/>
      <c r="U654" s="863"/>
    </row>
    <row r="655" s="795" customFormat="1" ht="21" customHeight="1" spans="1:21">
      <c r="A655" s="55">
        <v>663</v>
      </c>
      <c r="B655" s="149" t="s">
        <v>9799</v>
      </c>
      <c r="C655" s="825" t="s">
        <v>5108</v>
      </c>
      <c r="D655" s="43" t="s">
        <v>9785</v>
      </c>
      <c r="E655" s="322">
        <f>409800+16800</f>
        <v>426600</v>
      </c>
      <c r="F655" s="152" t="s">
        <v>10829</v>
      </c>
      <c r="G655" s="323">
        <v>42301</v>
      </c>
      <c r="H655" s="829">
        <v>42311</v>
      </c>
      <c r="I655" s="344" t="s">
        <v>10830</v>
      </c>
      <c r="J655" s="205">
        <v>42306</v>
      </c>
      <c r="K655" s="315" t="s">
        <v>52</v>
      </c>
      <c r="L655" s="48" t="s">
        <v>10831</v>
      </c>
      <c r="M655" s="52" t="s">
        <v>1630</v>
      </c>
      <c r="N655" s="48" t="s">
        <v>744</v>
      </c>
      <c r="O655" s="44">
        <v>42384</v>
      </c>
      <c r="P655" s="44">
        <v>42384</v>
      </c>
      <c r="Q655" s="48" t="s">
        <v>106</v>
      </c>
      <c r="R655" s="954" t="s">
        <v>8735</v>
      </c>
      <c r="S655" s="194"/>
      <c r="T655" s="863"/>
      <c r="U655" s="863"/>
    </row>
    <row r="656" s="795" customFormat="1" ht="21" customHeight="1" spans="1:21">
      <c r="A656" s="55">
        <v>664</v>
      </c>
      <c r="B656" s="149" t="s">
        <v>9799</v>
      </c>
      <c r="C656" s="825" t="s">
        <v>5108</v>
      </c>
      <c r="D656" s="43" t="s">
        <v>9649</v>
      </c>
      <c r="E656" s="322">
        <f>409800+4800</f>
        <v>414600</v>
      </c>
      <c r="F656" s="152" t="s">
        <v>10832</v>
      </c>
      <c r="G656" s="323">
        <v>42276</v>
      </c>
      <c r="H656" s="829">
        <v>42302</v>
      </c>
      <c r="I656" s="965" t="s">
        <v>10825</v>
      </c>
      <c r="J656" s="205">
        <v>42306</v>
      </c>
      <c r="K656" s="315" t="s">
        <v>52</v>
      </c>
      <c r="L656" s="48" t="s">
        <v>10833</v>
      </c>
      <c r="M656" s="48" t="s">
        <v>2053</v>
      </c>
      <c r="N656" s="48" t="s">
        <v>5701</v>
      </c>
      <c r="O656" s="44">
        <v>42383</v>
      </c>
      <c r="P656" s="44">
        <v>42388</v>
      </c>
      <c r="Q656" s="48" t="s">
        <v>106</v>
      </c>
      <c r="R656" s="954" t="s">
        <v>2464</v>
      </c>
      <c r="S656" s="194"/>
      <c r="T656" s="863"/>
      <c r="U656" s="863"/>
    </row>
    <row r="657" s="795" customFormat="1" ht="21" customHeight="1" spans="1:21">
      <c r="A657" s="55">
        <v>629</v>
      </c>
      <c r="B657" s="149" t="s">
        <v>9865</v>
      </c>
      <c r="C657" s="824" t="s">
        <v>9590</v>
      </c>
      <c r="D657" s="43" t="s">
        <v>9573</v>
      </c>
      <c r="E657" s="818">
        <v>417800</v>
      </c>
      <c r="F657" s="152" t="s">
        <v>10834</v>
      </c>
      <c r="G657" s="323">
        <v>42324</v>
      </c>
      <c r="H657" s="829">
        <v>42331</v>
      </c>
      <c r="I657" s="965"/>
      <c r="J657" s="278">
        <v>42394</v>
      </c>
      <c r="K657" s="166"/>
      <c r="L657" s="279" t="s">
        <v>10835</v>
      </c>
      <c r="M657" s="280" t="s">
        <v>10773</v>
      </c>
      <c r="N657" s="166" t="s">
        <v>744</v>
      </c>
      <c r="O657" s="334">
        <v>42330</v>
      </c>
      <c r="P657" s="167">
        <v>42330</v>
      </c>
      <c r="Q657" s="279" t="s">
        <v>1447</v>
      </c>
      <c r="R657" s="954" t="s">
        <v>5574</v>
      </c>
      <c r="S657" s="194"/>
      <c r="T657" s="863"/>
      <c r="U657" s="863"/>
    </row>
    <row r="658" s="795" customFormat="1" ht="21" customHeight="1" spans="1:21">
      <c r="A658" s="55">
        <v>641</v>
      </c>
      <c r="B658" s="149" t="s">
        <v>9824</v>
      </c>
      <c r="C658" s="824" t="s">
        <v>9555</v>
      </c>
      <c r="D658" s="55" t="s">
        <v>10042</v>
      </c>
      <c r="E658" s="35">
        <v>437500</v>
      </c>
      <c r="F658" s="152" t="s">
        <v>10836</v>
      </c>
      <c r="G658" s="310">
        <v>42324</v>
      </c>
      <c r="H658" s="857">
        <v>42337</v>
      </c>
      <c r="I658" s="321"/>
      <c r="J658" s="278">
        <v>42394</v>
      </c>
      <c r="K658" s="339"/>
      <c r="L658" s="52" t="s">
        <v>10837</v>
      </c>
      <c r="M658" s="52" t="s">
        <v>2053</v>
      </c>
      <c r="N658" s="52" t="s">
        <v>5701</v>
      </c>
      <c r="O658" s="47">
        <v>42358</v>
      </c>
      <c r="P658" s="47">
        <v>42358</v>
      </c>
      <c r="Q658" s="52" t="s">
        <v>106</v>
      </c>
      <c r="R658" s="954" t="s">
        <v>756</v>
      </c>
      <c r="S658" s="194"/>
      <c r="T658" s="863"/>
      <c r="U658" s="863"/>
    </row>
    <row r="659" s="795" customFormat="1" ht="21" customHeight="1" spans="1:21">
      <c r="A659" s="55">
        <v>646</v>
      </c>
      <c r="B659" s="149" t="s">
        <v>9799</v>
      </c>
      <c r="C659" s="825" t="s">
        <v>5108</v>
      </c>
      <c r="D659" s="55" t="s">
        <v>9649</v>
      </c>
      <c r="E659" s="35">
        <v>409800</v>
      </c>
      <c r="F659" s="152" t="s">
        <v>10838</v>
      </c>
      <c r="G659" s="310">
        <v>42332</v>
      </c>
      <c r="H659" s="857">
        <v>42347</v>
      </c>
      <c r="I659" s="321"/>
      <c r="J659" s="278">
        <v>42394</v>
      </c>
      <c r="K659" s="166"/>
      <c r="L659" s="242" t="s">
        <v>10839</v>
      </c>
      <c r="M659" s="242" t="s">
        <v>695</v>
      </c>
      <c r="N659" s="242" t="s">
        <v>84</v>
      </c>
      <c r="O659" s="739">
        <v>42344</v>
      </c>
      <c r="P659" s="44">
        <v>42344</v>
      </c>
      <c r="Q659" s="242" t="s">
        <v>47</v>
      </c>
      <c r="R659" s="954" t="s">
        <v>2379</v>
      </c>
      <c r="S659" s="194"/>
      <c r="T659" s="863"/>
      <c r="U659" s="863"/>
    </row>
    <row r="660" s="795" customFormat="1" ht="21" customHeight="1" spans="1:21">
      <c r="A660" s="55">
        <v>648</v>
      </c>
      <c r="B660" s="149" t="s">
        <v>9824</v>
      </c>
      <c r="C660" s="824" t="s">
        <v>9555</v>
      </c>
      <c r="D660" s="43" t="s">
        <v>9995</v>
      </c>
      <c r="E660" s="322">
        <v>437500</v>
      </c>
      <c r="F660" s="152" t="s">
        <v>10840</v>
      </c>
      <c r="G660" s="323">
        <v>42351</v>
      </c>
      <c r="H660" s="829">
        <v>42359</v>
      </c>
      <c r="I660" s="321"/>
      <c r="J660" s="278">
        <v>42394</v>
      </c>
      <c r="K660" s="339"/>
      <c r="L660" s="274" t="s">
        <v>10841</v>
      </c>
      <c r="M660" s="52" t="s">
        <v>7534</v>
      </c>
      <c r="N660" s="48" t="s">
        <v>59</v>
      </c>
      <c r="O660" s="44">
        <v>42370</v>
      </c>
      <c r="P660" s="44">
        <v>42371</v>
      </c>
      <c r="Q660" s="273" t="s">
        <v>106</v>
      </c>
      <c r="R660" s="954" t="s">
        <v>768</v>
      </c>
      <c r="S660" s="194"/>
      <c r="T660" s="863"/>
      <c r="U660" s="863"/>
    </row>
    <row r="661" s="795" customFormat="1" ht="21" customHeight="1" spans="1:21">
      <c r="A661" s="55">
        <v>650</v>
      </c>
      <c r="B661" s="149" t="s">
        <v>9834</v>
      </c>
      <c r="C661" s="825" t="s">
        <v>9312</v>
      </c>
      <c r="D661" s="55" t="s">
        <v>9852</v>
      </c>
      <c r="E661" s="35">
        <v>468700</v>
      </c>
      <c r="F661" s="152" t="s">
        <v>10842</v>
      </c>
      <c r="G661" s="310">
        <v>42327</v>
      </c>
      <c r="H661" s="857">
        <v>42370</v>
      </c>
      <c r="I661" s="329"/>
      <c r="J661" s="278">
        <v>42394</v>
      </c>
      <c r="K661" s="339"/>
      <c r="L661" s="48" t="s">
        <v>10843</v>
      </c>
      <c r="M661" s="48" t="s">
        <v>662</v>
      </c>
      <c r="N661" s="48" t="s">
        <v>89</v>
      </c>
      <c r="O661" s="44">
        <v>42371</v>
      </c>
      <c r="P661" s="44">
        <v>42372</v>
      </c>
      <c r="Q661" s="48" t="s">
        <v>47</v>
      </c>
      <c r="R661" s="954" t="s">
        <v>771</v>
      </c>
      <c r="S661" s="194"/>
      <c r="T661" s="863"/>
      <c r="U661" s="863"/>
    </row>
    <row r="662" s="795" customFormat="1" ht="21" customHeight="1" spans="1:21">
      <c r="A662" s="55">
        <v>655</v>
      </c>
      <c r="B662" s="149" t="s">
        <v>9834</v>
      </c>
      <c r="C662" s="825" t="s">
        <v>9312</v>
      </c>
      <c r="D662" s="43" t="s">
        <v>9785</v>
      </c>
      <c r="E662" s="322">
        <v>468700</v>
      </c>
      <c r="F662" s="152" t="s">
        <v>10844</v>
      </c>
      <c r="G662" s="323">
        <v>42353</v>
      </c>
      <c r="H662" s="829">
        <v>42365</v>
      </c>
      <c r="I662" s="329"/>
      <c r="J662" s="278">
        <v>42394</v>
      </c>
      <c r="K662" s="339"/>
      <c r="L662" s="273" t="s">
        <v>10845</v>
      </c>
      <c r="M662" s="48" t="s">
        <v>730</v>
      </c>
      <c r="N662" s="48" t="s">
        <v>89</v>
      </c>
      <c r="O662" s="44">
        <v>42381</v>
      </c>
      <c r="P662" s="44">
        <v>42381</v>
      </c>
      <c r="Q662" s="273" t="s">
        <v>106</v>
      </c>
      <c r="R662" s="954" t="s">
        <v>6393</v>
      </c>
      <c r="S662" s="194"/>
      <c r="T662" s="863"/>
      <c r="U662" s="863"/>
    </row>
    <row r="663" s="795" customFormat="1" ht="21" customHeight="1" spans="1:21">
      <c r="A663" s="55">
        <v>656</v>
      </c>
      <c r="B663" s="149" t="s">
        <v>9799</v>
      </c>
      <c r="C663" s="825" t="s">
        <v>5108</v>
      </c>
      <c r="D663" s="55" t="s">
        <v>9649</v>
      </c>
      <c r="E663" s="35">
        <f>409800+8800</f>
        <v>418600</v>
      </c>
      <c r="F663" s="152" t="s">
        <v>10846</v>
      </c>
      <c r="G663" s="310">
        <v>42332</v>
      </c>
      <c r="H663" s="857">
        <v>42347</v>
      </c>
      <c r="I663" s="344" t="s">
        <v>10847</v>
      </c>
      <c r="J663" s="278">
        <v>42394</v>
      </c>
      <c r="K663" s="166"/>
      <c r="L663" s="242" t="s">
        <v>10848</v>
      </c>
      <c r="M663" s="242" t="s">
        <v>5923</v>
      </c>
      <c r="N663" s="242" t="s">
        <v>89</v>
      </c>
      <c r="O663" s="739">
        <v>42370</v>
      </c>
      <c r="P663" s="44">
        <v>42370</v>
      </c>
      <c r="Q663" s="242" t="s">
        <v>47</v>
      </c>
      <c r="R663" s="954" t="s">
        <v>779</v>
      </c>
      <c r="S663" s="194"/>
      <c r="T663" s="863"/>
      <c r="U663" s="863"/>
    </row>
    <row r="664" s="795" customFormat="1" ht="21" customHeight="1" spans="1:21">
      <c r="A664" s="55">
        <v>649</v>
      </c>
      <c r="B664" s="149" t="s">
        <v>10417</v>
      </c>
      <c r="C664" s="824" t="s">
        <v>10680</v>
      </c>
      <c r="D664" s="55" t="s">
        <v>9785</v>
      </c>
      <c r="E664" s="35">
        <v>499800</v>
      </c>
      <c r="F664" s="152" t="s">
        <v>10849</v>
      </c>
      <c r="G664" s="310">
        <v>42294</v>
      </c>
      <c r="H664" s="857">
        <v>42304</v>
      </c>
      <c r="I664" s="329"/>
      <c r="J664" s="278">
        <v>42394</v>
      </c>
      <c r="K664" s="359" t="s">
        <v>10850</v>
      </c>
      <c r="L664" s="242" t="s">
        <v>10851</v>
      </c>
      <c r="M664" s="52" t="s">
        <v>7621</v>
      </c>
      <c r="N664" s="48" t="s">
        <v>5701</v>
      </c>
      <c r="O664" s="44">
        <v>42363</v>
      </c>
      <c r="P664" s="44">
        <v>42363</v>
      </c>
      <c r="Q664" s="242" t="s">
        <v>47</v>
      </c>
      <c r="R664" s="954" t="s">
        <v>1451</v>
      </c>
      <c r="S664" s="194"/>
      <c r="T664" s="863"/>
      <c r="U664" s="863"/>
    </row>
    <row r="665" s="795" customFormat="1" ht="22.5" spans="1:21">
      <c r="A665" s="55">
        <v>654</v>
      </c>
      <c r="B665" s="149" t="s">
        <v>9799</v>
      </c>
      <c r="C665" s="825" t="s">
        <v>5108</v>
      </c>
      <c r="D665" s="43" t="s">
        <v>9649</v>
      </c>
      <c r="E665" s="322">
        <v>409800</v>
      </c>
      <c r="F665" s="152" t="s">
        <v>10852</v>
      </c>
      <c r="G665" s="323">
        <v>42352</v>
      </c>
      <c r="H665" s="829">
        <v>42365</v>
      </c>
      <c r="I665" s="321"/>
      <c r="J665" s="278">
        <v>42394</v>
      </c>
      <c r="K665" s="300" t="s">
        <v>10853</v>
      </c>
      <c r="L665" s="922" t="s">
        <v>10854</v>
      </c>
      <c r="M665" s="277" t="s">
        <v>2053</v>
      </c>
      <c r="N665" s="242" t="s">
        <v>5701</v>
      </c>
      <c r="O665" s="739">
        <v>42370</v>
      </c>
      <c r="P665" s="44">
        <v>42370</v>
      </c>
      <c r="Q665" s="242" t="s">
        <v>47</v>
      </c>
      <c r="R665" s="954" t="s">
        <v>771</v>
      </c>
      <c r="S665" s="194"/>
      <c r="T665" s="863"/>
      <c r="U665" s="863"/>
    </row>
    <row r="666" s="795" customFormat="1" ht="18.75" customHeight="1" spans="1:21">
      <c r="A666" s="55">
        <v>659</v>
      </c>
      <c r="B666" s="149" t="s">
        <v>10417</v>
      </c>
      <c r="C666" s="824" t="s">
        <v>10680</v>
      </c>
      <c r="D666" s="43" t="s">
        <v>9785</v>
      </c>
      <c r="E666" s="322">
        <v>499800</v>
      </c>
      <c r="F666" s="152" t="s">
        <v>10855</v>
      </c>
      <c r="G666" s="323">
        <v>42351</v>
      </c>
      <c r="H666" s="829">
        <v>42359</v>
      </c>
      <c r="I666" s="344"/>
      <c r="J666" s="360">
        <v>42397</v>
      </c>
      <c r="K666" s="339">
        <v>3</v>
      </c>
      <c r="L666" s="922" t="s">
        <v>10856</v>
      </c>
      <c r="M666" s="52" t="s">
        <v>657</v>
      </c>
      <c r="N666" s="48" t="s">
        <v>84</v>
      </c>
      <c r="O666" s="44">
        <v>42368</v>
      </c>
      <c r="P666" s="44">
        <v>42369</v>
      </c>
      <c r="Q666" s="242" t="s">
        <v>106</v>
      </c>
      <c r="R666" s="954" t="s">
        <v>796</v>
      </c>
      <c r="S666" s="194"/>
      <c r="T666" s="863"/>
      <c r="U666" s="863"/>
    </row>
    <row r="667" s="795" customFormat="1" ht="22.5" customHeight="1" spans="1:21">
      <c r="A667" s="55">
        <v>664</v>
      </c>
      <c r="B667" s="821" t="s">
        <v>9814</v>
      </c>
      <c r="C667" s="824" t="s">
        <v>9273</v>
      </c>
      <c r="D667" s="43" t="s">
        <v>9576</v>
      </c>
      <c r="E667" s="322">
        <f>429500+8800</f>
        <v>438300</v>
      </c>
      <c r="F667" s="152" t="s">
        <v>10857</v>
      </c>
      <c r="G667" s="323">
        <v>42181</v>
      </c>
      <c r="H667" s="829">
        <v>42194</v>
      </c>
      <c r="I667" s="344" t="s">
        <v>10858</v>
      </c>
      <c r="J667" s="360">
        <v>42397</v>
      </c>
      <c r="K667" s="315" t="s">
        <v>52</v>
      </c>
      <c r="L667" s="48" t="s">
        <v>10859</v>
      </c>
      <c r="M667" s="48" t="s">
        <v>653</v>
      </c>
      <c r="N667" s="48" t="s">
        <v>84</v>
      </c>
      <c r="O667" s="44">
        <v>42391</v>
      </c>
      <c r="P667" s="44">
        <v>42391</v>
      </c>
      <c r="Q667" s="48" t="s">
        <v>106</v>
      </c>
      <c r="R667" s="967" t="s">
        <v>2483</v>
      </c>
      <c r="S667" s="194"/>
      <c r="T667" s="863"/>
      <c r="U667" s="863"/>
    </row>
    <row r="668" s="796" customFormat="1" ht="21" customHeight="1" spans="1:21">
      <c r="A668" s="55">
        <v>669</v>
      </c>
      <c r="B668" s="821" t="s">
        <v>9814</v>
      </c>
      <c r="C668" s="824" t="s">
        <v>9273</v>
      </c>
      <c r="D668" s="43" t="s">
        <v>10618</v>
      </c>
      <c r="E668" s="322">
        <v>429500</v>
      </c>
      <c r="F668" s="152" t="s">
        <v>10860</v>
      </c>
      <c r="G668" s="323">
        <v>42264</v>
      </c>
      <c r="H668" s="829">
        <v>42273</v>
      </c>
      <c r="I668" s="344"/>
      <c r="J668" s="328" t="s">
        <v>10861</v>
      </c>
      <c r="K668" s="315" t="s">
        <v>52</v>
      </c>
      <c r="L668" s="277" t="s">
        <v>10862</v>
      </c>
      <c r="M668" s="52" t="s">
        <v>5479</v>
      </c>
      <c r="N668" s="52" t="s">
        <v>59</v>
      </c>
      <c r="O668" s="47">
        <v>42381</v>
      </c>
      <c r="P668" s="47">
        <v>42381</v>
      </c>
      <c r="Q668" s="277" t="s">
        <v>5480</v>
      </c>
      <c r="R668" s="939" t="s">
        <v>2483</v>
      </c>
      <c r="S668" s="263"/>
      <c r="T668" s="865"/>
      <c r="U668" s="865"/>
    </row>
    <row r="669" s="795" customFormat="1" ht="21" customHeight="1" spans="1:21">
      <c r="A669" s="55">
        <v>674</v>
      </c>
      <c r="B669" s="149" t="s">
        <v>9834</v>
      </c>
      <c r="C669" s="825" t="s">
        <v>9312</v>
      </c>
      <c r="D669" s="43" t="s">
        <v>9852</v>
      </c>
      <c r="E669" s="322">
        <v>468700</v>
      </c>
      <c r="F669" s="152" t="s">
        <v>10863</v>
      </c>
      <c r="G669" s="323">
        <v>42327</v>
      </c>
      <c r="H669" s="829">
        <v>42341</v>
      </c>
      <c r="I669" s="344"/>
      <c r="J669" s="360">
        <v>42397</v>
      </c>
      <c r="K669" s="339"/>
      <c r="L669" s="273" t="s">
        <v>10864</v>
      </c>
      <c r="M669" s="52" t="s">
        <v>662</v>
      </c>
      <c r="N669" s="48" t="s">
        <v>89</v>
      </c>
      <c r="O669" s="44">
        <v>42393</v>
      </c>
      <c r="P669" s="44">
        <v>42393</v>
      </c>
      <c r="Q669" s="273" t="s">
        <v>106</v>
      </c>
      <c r="R669" s="954" t="s">
        <v>2483</v>
      </c>
      <c r="S669" s="194"/>
      <c r="T669" s="863"/>
      <c r="U669" s="863"/>
    </row>
    <row r="670" s="795" customFormat="1" ht="21" customHeight="1" spans="1:21">
      <c r="A670" s="55">
        <v>679</v>
      </c>
      <c r="B670" s="149" t="s">
        <v>9799</v>
      </c>
      <c r="C670" s="825" t="s">
        <v>5108</v>
      </c>
      <c r="D670" s="43" t="s">
        <v>9785</v>
      </c>
      <c r="E670" s="322">
        <v>409800</v>
      </c>
      <c r="F670" s="189" t="s">
        <v>10865</v>
      </c>
      <c r="G670" s="323">
        <v>42380</v>
      </c>
      <c r="H670" s="829">
        <v>42389</v>
      </c>
      <c r="I670" s="344"/>
      <c r="J670" s="360">
        <v>42397</v>
      </c>
      <c r="K670" s="338"/>
      <c r="L670" s="48" t="s">
        <v>10866</v>
      </c>
      <c r="M670" s="52" t="s">
        <v>657</v>
      </c>
      <c r="N670" s="48" t="s">
        <v>84</v>
      </c>
      <c r="O670" s="44">
        <v>42387</v>
      </c>
      <c r="P670" s="44">
        <v>42390</v>
      </c>
      <c r="Q670" s="48" t="s">
        <v>106</v>
      </c>
      <c r="R670" s="954" t="s">
        <v>10867</v>
      </c>
      <c r="S670" s="194"/>
      <c r="T670" s="863"/>
      <c r="U670" s="863"/>
    </row>
    <row r="671" s="795" customFormat="1" ht="21" customHeight="1" spans="1:21">
      <c r="A671" s="55">
        <v>684</v>
      </c>
      <c r="B671" s="149" t="s">
        <v>10868</v>
      </c>
      <c r="C671" s="825" t="s">
        <v>10869</v>
      </c>
      <c r="D671" s="43" t="s">
        <v>10870</v>
      </c>
      <c r="E671" s="322">
        <v>476800</v>
      </c>
      <c r="F671" s="152" t="s">
        <v>10871</v>
      </c>
      <c r="G671" s="323">
        <v>42352</v>
      </c>
      <c r="H671" s="829">
        <v>42365</v>
      </c>
      <c r="I671" s="344"/>
      <c r="J671" s="360">
        <v>42397</v>
      </c>
      <c r="K671" s="339"/>
      <c r="L671" s="273" t="s">
        <v>10872</v>
      </c>
      <c r="M671" s="48" t="s">
        <v>662</v>
      </c>
      <c r="N671" s="48" t="s">
        <v>89</v>
      </c>
      <c r="O671" s="44">
        <v>42393</v>
      </c>
      <c r="P671" s="44">
        <v>42393</v>
      </c>
      <c r="Q671" s="273" t="s">
        <v>106</v>
      </c>
      <c r="R671" s="954" t="s">
        <v>1547</v>
      </c>
      <c r="S671" s="194"/>
      <c r="T671" s="863"/>
      <c r="U671" s="863"/>
    </row>
    <row r="672" s="795" customFormat="1" ht="21" customHeight="1" spans="1:21">
      <c r="A672" s="55">
        <v>689</v>
      </c>
      <c r="B672" s="149" t="s">
        <v>9799</v>
      </c>
      <c r="C672" s="825" t="s">
        <v>5108</v>
      </c>
      <c r="D672" s="43" t="s">
        <v>9649</v>
      </c>
      <c r="E672" s="322">
        <v>409800</v>
      </c>
      <c r="F672" s="152" t="s">
        <v>10873</v>
      </c>
      <c r="G672" s="323">
        <v>42380</v>
      </c>
      <c r="H672" s="829">
        <v>42389</v>
      </c>
      <c r="I672" s="321"/>
      <c r="J672" s="360">
        <v>42397</v>
      </c>
      <c r="K672" s="59"/>
      <c r="L672" s="196" t="s">
        <v>10874</v>
      </c>
      <c r="M672" s="280" t="s">
        <v>6358</v>
      </c>
      <c r="N672" s="279" t="s">
        <v>641</v>
      </c>
      <c r="O672" s="964">
        <v>42393</v>
      </c>
      <c r="P672" s="167">
        <v>42393</v>
      </c>
      <c r="Q672" s="166" t="s">
        <v>106</v>
      </c>
      <c r="R672" s="961" t="s">
        <v>1547</v>
      </c>
      <c r="S672" s="194"/>
      <c r="T672" s="863"/>
      <c r="U672" s="863"/>
    </row>
    <row r="673" s="13" customFormat="1" ht="21" customHeight="1" spans="1:21">
      <c r="A673" s="55">
        <v>694</v>
      </c>
      <c r="B673" s="149" t="s">
        <v>9834</v>
      </c>
      <c r="C673" s="825" t="s">
        <v>9312</v>
      </c>
      <c r="D673" s="43" t="s">
        <v>9576</v>
      </c>
      <c r="E673" s="322">
        <v>468700</v>
      </c>
      <c r="F673" s="152" t="s">
        <v>10875</v>
      </c>
      <c r="G673" s="824">
        <v>42181</v>
      </c>
      <c r="H673" s="829">
        <v>42197</v>
      </c>
      <c r="I673" s="965"/>
      <c r="J673" s="360">
        <v>42397</v>
      </c>
      <c r="K673" s="315" t="s">
        <v>52</v>
      </c>
      <c r="L673" s="242" t="s">
        <v>10876</v>
      </c>
      <c r="M673" s="277" t="s">
        <v>916</v>
      </c>
      <c r="N673" s="242" t="s">
        <v>5701</v>
      </c>
      <c r="O673" s="289">
        <v>42398</v>
      </c>
      <c r="P673" s="44">
        <v>42398</v>
      </c>
      <c r="Q673" s="242" t="s">
        <v>106</v>
      </c>
      <c r="R673" s="391" t="s">
        <v>5945</v>
      </c>
      <c r="S673" s="194"/>
      <c r="T673" s="48"/>
      <c r="U673" s="48"/>
    </row>
    <row r="674" s="795" customFormat="1" ht="21" customHeight="1" spans="1:21">
      <c r="A674" s="55">
        <v>699</v>
      </c>
      <c r="B674" s="149" t="s">
        <v>9799</v>
      </c>
      <c r="C674" s="825" t="s">
        <v>5108</v>
      </c>
      <c r="D674" s="43" t="s">
        <v>9649</v>
      </c>
      <c r="E674" s="322">
        <v>409800</v>
      </c>
      <c r="F674" s="152" t="s">
        <v>10877</v>
      </c>
      <c r="G674" s="323">
        <v>42380</v>
      </c>
      <c r="H674" s="829">
        <v>42389</v>
      </c>
      <c r="I674" s="321"/>
      <c r="J674" s="360">
        <v>42397</v>
      </c>
      <c r="K674" s="59"/>
      <c r="L674" s="166" t="s">
        <v>10878</v>
      </c>
      <c r="M674" s="280" t="s">
        <v>6142</v>
      </c>
      <c r="N674" s="279" t="s">
        <v>641</v>
      </c>
      <c r="O674" s="964">
        <v>42393</v>
      </c>
      <c r="P674" s="167">
        <v>42393</v>
      </c>
      <c r="Q674" s="279" t="s">
        <v>47</v>
      </c>
      <c r="R674" s="961" t="s">
        <v>5945</v>
      </c>
      <c r="S674" s="194"/>
      <c r="T674" s="863"/>
      <c r="U674" s="863"/>
    </row>
    <row r="675" s="795" customFormat="1" ht="21" customHeight="1" spans="1:21">
      <c r="A675" s="55">
        <v>704</v>
      </c>
      <c r="B675" s="149" t="s">
        <v>9799</v>
      </c>
      <c r="C675" s="825" t="s">
        <v>5108</v>
      </c>
      <c r="D675" s="43" t="s">
        <v>9649</v>
      </c>
      <c r="E675" s="322">
        <f>409800+8800</f>
        <v>418600</v>
      </c>
      <c r="F675" s="152" t="s">
        <v>10879</v>
      </c>
      <c r="G675" s="323">
        <v>42298</v>
      </c>
      <c r="H675" s="829">
        <v>42309</v>
      </c>
      <c r="I675" s="321" t="s">
        <v>10880</v>
      </c>
      <c r="J675" s="205">
        <v>42306</v>
      </c>
      <c r="K675" s="315" t="s">
        <v>52</v>
      </c>
      <c r="L675" s="978" t="s">
        <v>10881</v>
      </c>
      <c r="M675" s="277" t="s">
        <v>730</v>
      </c>
      <c r="N675" s="242" t="s">
        <v>89</v>
      </c>
      <c r="O675" s="739">
        <v>42386</v>
      </c>
      <c r="P675" s="44">
        <v>42386</v>
      </c>
      <c r="Q675" s="242" t="s">
        <v>1447</v>
      </c>
      <c r="R675" s="391" t="s">
        <v>10882</v>
      </c>
      <c r="S675" s="194"/>
      <c r="T675" s="863"/>
      <c r="U675" s="863"/>
    </row>
    <row r="676" s="795" customFormat="1" ht="21" customHeight="1" spans="1:21">
      <c r="A676" s="55">
        <v>709</v>
      </c>
      <c r="B676" s="149" t="s">
        <v>9834</v>
      </c>
      <c r="C676" s="825" t="s">
        <v>9312</v>
      </c>
      <c r="D676" s="55" t="s">
        <v>9649</v>
      </c>
      <c r="E676" s="35">
        <v>468700</v>
      </c>
      <c r="F676" s="152" t="s">
        <v>10883</v>
      </c>
      <c r="G676" s="310">
        <v>42324</v>
      </c>
      <c r="H676" s="857">
        <v>42337</v>
      </c>
      <c r="I676" s="329"/>
      <c r="J676" s="360">
        <v>42397</v>
      </c>
      <c r="K676" s="365" t="s">
        <v>52</v>
      </c>
      <c r="L676" s="48" t="s">
        <v>10884</v>
      </c>
      <c r="M676" s="48" t="s">
        <v>5923</v>
      </c>
      <c r="N676" s="48" t="s">
        <v>89</v>
      </c>
      <c r="O676" s="44">
        <v>42404</v>
      </c>
      <c r="P676" s="44">
        <v>42404</v>
      </c>
      <c r="Q676" s="48" t="s">
        <v>106</v>
      </c>
      <c r="R676" s="981" t="s">
        <v>6404</v>
      </c>
      <c r="S676" s="194"/>
      <c r="T676" s="863"/>
      <c r="U676" s="863"/>
    </row>
    <row r="677" s="796" customFormat="1" ht="21" customHeight="1" spans="1:21">
      <c r="A677" s="55">
        <v>710</v>
      </c>
      <c r="B677" s="821" t="s">
        <v>10885</v>
      </c>
      <c r="C677" s="824" t="s">
        <v>9273</v>
      </c>
      <c r="D677" s="43" t="s">
        <v>9785</v>
      </c>
      <c r="E677" s="322">
        <v>429500</v>
      </c>
      <c r="F677" s="152" t="s">
        <v>10886</v>
      </c>
      <c r="G677" s="323">
        <v>42380</v>
      </c>
      <c r="H677" s="829">
        <v>42387</v>
      </c>
      <c r="I677" s="344"/>
      <c r="J677" s="360">
        <v>42397</v>
      </c>
      <c r="K677" s="338"/>
      <c r="L677" s="277" t="s">
        <v>10887</v>
      </c>
      <c r="M677" s="52" t="s">
        <v>10888</v>
      </c>
      <c r="N677" s="52" t="s">
        <v>641</v>
      </c>
      <c r="O677" s="47">
        <v>42421</v>
      </c>
      <c r="P677" s="47">
        <v>42423</v>
      </c>
      <c r="Q677" s="277" t="s">
        <v>106</v>
      </c>
      <c r="R677" s="939" t="s">
        <v>6409</v>
      </c>
      <c r="S677" s="263"/>
      <c r="T677" s="865"/>
      <c r="U677" s="865"/>
    </row>
    <row r="678" s="795" customFormat="1" ht="21" customHeight="1" spans="1:21">
      <c r="A678" s="55">
        <v>711</v>
      </c>
      <c r="B678" s="149" t="s">
        <v>10889</v>
      </c>
      <c r="C678" s="825" t="s">
        <v>9312</v>
      </c>
      <c r="D678" s="43" t="s">
        <v>10890</v>
      </c>
      <c r="E678" s="35">
        <v>468500</v>
      </c>
      <c r="F678" s="152" t="s">
        <v>10891</v>
      </c>
      <c r="G678" s="310">
        <v>42373</v>
      </c>
      <c r="H678" s="857">
        <v>42379</v>
      </c>
      <c r="I678" s="321" t="s">
        <v>7576</v>
      </c>
      <c r="J678" s="205">
        <v>42426</v>
      </c>
      <c r="K678" s="339"/>
      <c r="L678" s="273" t="s">
        <v>10892</v>
      </c>
      <c r="M678" s="48" t="s">
        <v>662</v>
      </c>
      <c r="N678" s="48" t="s">
        <v>59</v>
      </c>
      <c r="O678" s="44">
        <v>42418</v>
      </c>
      <c r="P678" s="44">
        <v>42418</v>
      </c>
      <c r="Q678" s="273" t="s">
        <v>47</v>
      </c>
      <c r="R678" s="954" t="s">
        <v>5954</v>
      </c>
      <c r="S678" s="194"/>
      <c r="T678" s="863"/>
      <c r="U678" s="863"/>
    </row>
    <row r="679" s="795" customFormat="1" ht="21" customHeight="1" spans="1:21">
      <c r="A679" s="55">
        <v>712</v>
      </c>
      <c r="B679" s="149" t="s">
        <v>10893</v>
      </c>
      <c r="C679" s="976" t="s">
        <v>10894</v>
      </c>
      <c r="D679" s="43" t="s">
        <v>9576</v>
      </c>
      <c r="E679" s="43">
        <v>415300</v>
      </c>
      <c r="F679" s="152" t="s">
        <v>10895</v>
      </c>
      <c r="G679" s="323">
        <v>42382</v>
      </c>
      <c r="H679" s="829">
        <v>42389</v>
      </c>
      <c r="I679" s="321" t="s">
        <v>7576</v>
      </c>
      <c r="J679" s="360">
        <v>42426</v>
      </c>
      <c r="K679" s="166"/>
      <c r="L679" s="979" t="s">
        <v>10896</v>
      </c>
      <c r="M679" s="48" t="s">
        <v>631</v>
      </c>
      <c r="N679" s="48" t="s">
        <v>89</v>
      </c>
      <c r="O679" s="44">
        <v>42425</v>
      </c>
      <c r="P679" s="44">
        <v>42426</v>
      </c>
      <c r="Q679" s="48" t="s">
        <v>106</v>
      </c>
      <c r="R679" s="954" t="s">
        <v>839</v>
      </c>
      <c r="S679" s="194"/>
      <c r="T679" s="863"/>
      <c r="U679" s="863"/>
    </row>
    <row r="680" s="800" customFormat="1" ht="21.75" customHeight="1" spans="1:21">
      <c r="A680" s="55">
        <v>713</v>
      </c>
      <c r="B680" s="149" t="s">
        <v>10893</v>
      </c>
      <c r="C680" s="976" t="s">
        <v>10894</v>
      </c>
      <c r="D680" s="55" t="s">
        <v>10618</v>
      </c>
      <c r="E680" s="55">
        <v>415300</v>
      </c>
      <c r="F680" s="152" t="s">
        <v>10897</v>
      </c>
      <c r="G680" s="64">
        <v>42395</v>
      </c>
      <c r="H680" s="132">
        <v>42419</v>
      </c>
      <c r="I680" s="321" t="s">
        <v>7576</v>
      </c>
      <c r="J680" s="360">
        <v>42426</v>
      </c>
      <c r="K680" s="339"/>
      <c r="L680" s="979" t="s">
        <v>10898</v>
      </c>
      <c r="M680" s="223" t="s">
        <v>7621</v>
      </c>
      <c r="N680" s="223" t="s">
        <v>5701</v>
      </c>
      <c r="O680" s="56">
        <v>42421</v>
      </c>
      <c r="P680" s="214">
        <v>42422</v>
      </c>
      <c r="Q680" s="223" t="s">
        <v>47</v>
      </c>
      <c r="R680" s="982" t="s">
        <v>834</v>
      </c>
      <c r="S680" s="351"/>
      <c r="T680" s="351"/>
      <c r="U680" s="351"/>
    </row>
    <row r="681" s="795" customFormat="1" ht="21" customHeight="1" spans="1:21">
      <c r="A681" s="55">
        <v>714</v>
      </c>
      <c r="B681" s="149" t="s">
        <v>9834</v>
      </c>
      <c r="C681" s="825" t="s">
        <v>9312</v>
      </c>
      <c r="D681" s="55" t="s">
        <v>9576</v>
      </c>
      <c r="E681" s="35">
        <v>468700</v>
      </c>
      <c r="F681" s="152" t="s">
        <v>10899</v>
      </c>
      <c r="G681" s="310">
        <v>42241</v>
      </c>
      <c r="H681" s="857">
        <v>42251</v>
      </c>
      <c r="I681" s="321"/>
      <c r="J681" s="360">
        <v>42397</v>
      </c>
      <c r="K681" s="365" t="s">
        <v>52</v>
      </c>
      <c r="L681" s="273" t="s">
        <v>10900</v>
      </c>
      <c r="M681" s="274" t="s">
        <v>114</v>
      </c>
      <c r="N681" s="48" t="s">
        <v>59</v>
      </c>
      <c r="O681" s="283">
        <v>42416</v>
      </c>
      <c r="P681" s="44">
        <v>42423</v>
      </c>
      <c r="Q681" s="273" t="s">
        <v>47</v>
      </c>
      <c r="R681" s="961" t="s">
        <v>834</v>
      </c>
      <c r="S681" s="194"/>
      <c r="T681" s="863"/>
      <c r="U681" s="863"/>
    </row>
    <row r="682" s="795" customFormat="1" ht="21" customHeight="1" spans="1:21">
      <c r="A682" s="55">
        <v>715</v>
      </c>
      <c r="B682" s="149" t="s">
        <v>9834</v>
      </c>
      <c r="C682" s="825" t="s">
        <v>9312</v>
      </c>
      <c r="D682" s="43" t="s">
        <v>9785</v>
      </c>
      <c r="E682" s="322">
        <v>468700</v>
      </c>
      <c r="F682" s="152" t="s">
        <v>10901</v>
      </c>
      <c r="G682" s="323">
        <v>42380</v>
      </c>
      <c r="H682" s="829">
        <v>42387</v>
      </c>
      <c r="I682" s="329"/>
      <c r="J682" s="360">
        <v>42397</v>
      </c>
      <c r="K682" s="339"/>
      <c r="L682" s="273" t="s">
        <v>10902</v>
      </c>
      <c r="M682" s="48" t="s">
        <v>5425</v>
      </c>
      <c r="N682" s="48" t="s">
        <v>84</v>
      </c>
      <c r="O682" s="44">
        <v>42394</v>
      </c>
      <c r="P682" s="44">
        <v>42395</v>
      </c>
      <c r="Q682" s="273" t="s">
        <v>106</v>
      </c>
      <c r="R682" s="954" t="s">
        <v>834</v>
      </c>
      <c r="S682" s="194"/>
      <c r="T682" s="863"/>
      <c r="U682" s="863"/>
    </row>
    <row r="683" s="795" customFormat="1" ht="21" customHeight="1" spans="1:21">
      <c r="A683" s="55">
        <v>716</v>
      </c>
      <c r="B683" s="149" t="s">
        <v>9834</v>
      </c>
      <c r="C683" s="825" t="s">
        <v>9312</v>
      </c>
      <c r="D683" s="43" t="s">
        <v>9649</v>
      </c>
      <c r="E683" s="322">
        <v>468700</v>
      </c>
      <c r="F683" s="152" t="s">
        <v>10903</v>
      </c>
      <c r="G683" s="323">
        <v>42380</v>
      </c>
      <c r="H683" s="829">
        <v>42388</v>
      </c>
      <c r="I683" s="329"/>
      <c r="J683" s="360">
        <v>42397</v>
      </c>
      <c r="K683" s="339"/>
      <c r="L683" s="274" t="s">
        <v>10904</v>
      </c>
      <c r="M683" s="48" t="s">
        <v>5425</v>
      </c>
      <c r="N683" s="48" t="s">
        <v>84</v>
      </c>
      <c r="O683" s="44">
        <v>42419</v>
      </c>
      <c r="P683" s="44">
        <v>42420</v>
      </c>
      <c r="Q683" s="273" t="s">
        <v>47</v>
      </c>
      <c r="R683" s="954" t="s">
        <v>834</v>
      </c>
      <c r="S683" s="194"/>
      <c r="T683" s="863"/>
      <c r="U683" s="863"/>
    </row>
    <row r="684" s="795" customFormat="1" ht="21" customHeight="1" spans="1:21">
      <c r="A684" s="55">
        <v>717</v>
      </c>
      <c r="B684" s="149" t="s">
        <v>9834</v>
      </c>
      <c r="C684" s="825" t="s">
        <v>9312</v>
      </c>
      <c r="D684" s="55" t="s">
        <v>9576</v>
      </c>
      <c r="E684" s="35">
        <v>468700</v>
      </c>
      <c r="F684" s="152" t="s">
        <v>10905</v>
      </c>
      <c r="G684" s="310">
        <v>42264</v>
      </c>
      <c r="H684" s="857">
        <v>42272</v>
      </c>
      <c r="I684" s="329"/>
      <c r="J684" s="360">
        <v>42397</v>
      </c>
      <c r="K684" s="365" t="s">
        <v>52</v>
      </c>
      <c r="L684" s="273" t="s">
        <v>10906</v>
      </c>
      <c r="M684" s="52" t="s">
        <v>114</v>
      </c>
      <c r="N684" s="48" t="s">
        <v>59</v>
      </c>
      <c r="O684" s="44">
        <v>42424</v>
      </c>
      <c r="P684" s="44">
        <v>42424</v>
      </c>
      <c r="Q684" s="273" t="s">
        <v>47</v>
      </c>
      <c r="R684" s="954" t="s">
        <v>842</v>
      </c>
      <c r="S684" s="194"/>
      <c r="T684" s="863"/>
      <c r="U684" s="863"/>
    </row>
    <row r="685" s="795" customFormat="1" ht="21" customHeight="1" spans="1:21">
      <c r="A685" s="55">
        <v>718</v>
      </c>
      <c r="B685" s="149" t="s">
        <v>10889</v>
      </c>
      <c r="C685" s="825" t="s">
        <v>9312</v>
      </c>
      <c r="D685" s="43" t="s">
        <v>10518</v>
      </c>
      <c r="E685" s="322">
        <v>468500</v>
      </c>
      <c r="F685" s="152" t="s">
        <v>10907</v>
      </c>
      <c r="G685" s="323">
        <v>42397</v>
      </c>
      <c r="H685" s="829">
        <v>42419</v>
      </c>
      <c r="I685" s="321" t="s">
        <v>7576</v>
      </c>
      <c r="J685" s="360">
        <v>42455</v>
      </c>
      <c r="K685" s="365" t="s">
        <v>52</v>
      </c>
      <c r="L685" s="273" t="s">
        <v>10908</v>
      </c>
      <c r="M685" s="48" t="s">
        <v>114</v>
      </c>
      <c r="N685" s="48" t="s">
        <v>59</v>
      </c>
      <c r="O685" s="44">
        <v>42432</v>
      </c>
      <c r="P685" s="44">
        <v>42432</v>
      </c>
      <c r="Q685" s="273" t="s">
        <v>106</v>
      </c>
      <c r="R685" s="954" t="s">
        <v>1569</v>
      </c>
      <c r="S685" s="194"/>
      <c r="T685" s="863"/>
      <c r="U685" s="863"/>
    </row>
    <row r="686" s="795" customFormat="1" ht="21" customHeight="1" spans="1:21">
      <c r="A686" s="55">
        <v>719</v>
      </c>
      <c r="B686" s="149" t="s">
        <v>10889</v>
      </c>
      <c r="C686" s="825" t="s">
        <v>9312</v>
      </c>
      <c r="D686" s="43" t="s">
        <v>10890</v>
      </c>
      <c r="E686" s="322">
        <v>468500</v>
      </c>
      <c r="F686" s="152" t="s">
        <v>10909</v>
      </c>
      <c r="G686" s="323">
        <v>42389</v>
      </c>
      <c r="H686" s="829">
        <v>42401</v>
      </c>
      <c r="I686" s="321" t="s">
        <v>7576</v>
      </c>
      <c r="J686" s="360">
        <v>42426</v>
      </c>
      <c r="K686" s="338"/>
      <c r="L686" s="273" t="s">
        <v>10910</v>
      </c>
      <c r="M686" s="48" t="s">
        <v>662</v>
      </c>
      <c r="N686" s="48" t="s">
        <v>59</v>
      </c>
      <c r="O686" s="44">
        <v>42426</v>
      </c>
      <c r="P686" s="44">
        <v>42426</v>
      </c>
      <c r="Q686" s="273" t="s">
        <v>47</v>
      </c>
      <c r="R686" s="954" t="s">
        <v>1569</v>
      </c>
      <c r="S686" s="194"/>
      <c r="T686" s="863"/>
      <c r="U686" s="863"/>
    </row>
    <row r="687" s="13" customFormat="1" ht="29.25" customHeight="1" spans="1:21">
      <c r="A687" s="55">
        <v>720</v>
      </c>
      <c r="B687" s="149" t="s">
        <v>9834</v>
      </c>
      <c r="C687" s="825" t="s">
        <v>9312</v>
      </c>
      <c r="D687" s="43" t="s">
        <v>9576</v>
      </c>
      <c r="E687" s="322">
        <v>468700</v>
      </c>
      <c r="F687" s="152" t="s">
        <v>10911</v>
      </c>
      <c r="G687" s="824">
        <v>42214</v>
      </c>
      <c r="H687" s="829">
        <v>42223</v>
      </c>
      <c r="I687" s="344"/>
      <c r="J687" s="360">
        <v>42397</v>
      </c>
      <c r="K687" s="365" t="s">
        <v>52</v>
      </c>
      <c r="L687" s="298" t="s">
        <v>10912</v>
      </c>
      <c r="M687" s="296" t="s">
        <v>5853</v>
      </c>
      <c r="N687" s="166" t="s">
        <v>744</v>
      </c>
      <c r="O687" s="160">
        <v>42421</v>
      </c>
      <c r="P687" s="167">
        <v>42421</v>
      </c>
      <c r="Q687" s="85" t="s">
        <v>47</v>
      </c>
      <c r="R687" s="953" t="s">
        <v>5985</v>
      </c>
      <c r="S687" s="194"/>
      <c r="T687" s="48"/>
      <c r="U687" s="48"/>
    </row>
    <row r="688" s="796" customFormat="1" ht="21" customHeight="1" spans="1:21">
      <c r="A688" s="55">
        <v>721</v>
      </c>
      <c r="B688" s="821" t="s">
        <v>10913</v>
      </c>
      <c r="C688" s="824" t="s">
        <v>10914</v>
      </c>
      <c r="D688" s="43" t="s">
        <v>10915</v>
      </c>
      <c r="E688" s="322">
        <v>435300</v>
      </c>
      <c r="F688" s="152" t="s">
        <v>10916</v>
      </c>
      <c r="G688" s="323">
        <v>42380</v>
      </c>
      <c r="H688" s="829">
        <v>42388</v>
      </c>
      <c r="I688" s="344" t="s">
        <v>7576</v>
      </c>
      <c r="J688" s="360">
        <v>42426</v>
      </c>
      <c r="K688" s="338"/>
      <c r="L688" s="277" t="s">
        <v>10917</v>
      </c>
      <c r="M688" s="52" t="s">
        <v>683</v>
      </c>
      <c r="N688" s="52" t="s">
        <v>89</v>
      </c>
      <c r="O688" s="980">
        <v>42421</v>
      </c>
      <c r="P688" s="980">
        <v>42421</v>
      </c>
      <c r="Q688" s="331" t="s">
        <v>47</v>
      </c>
      <c r="R688" s="939" t="s">
        <v>2532</v>
      </c>
      <c r="S688" s="263"/>
      <c r="T688" s="865"/>
      <c r="U688" s="865"/>
    </row>
    <row r="689" s="795" customFormat="1" ht="21" customHeight="1" spans="1:21">
      <c r="A689" s="55">
        <v>722</v>
      </c>
      <c r="B689" s="149" t="s">
        <v>9834</v>
      </c>
      <c r="C689" s="825" t="s">
        <v>9312</v>
      </c>
      <c r="D689" s="55" t="s">
        <v>9785</v>
      </c>
      <c r="E689" s="35">
        <v>468700</v>
      </c>
      <c r="F689" s="152" t="s">
        <v>10918</v>
      </c>
      <c r="G689" s="310">
        <v>42332</v>
      </c>
      <c r="H689" s="857">
        <v>42347</v>
      </c>
      <c r="I689" s="329"/>
      <c r="J689" s="360">
        <v>42397</v>
      </c>
      <c r="K689" s="339"/>
      <c r="L689" s="340" t="s">
        <v>10919</v>
      </c>
      <c r="M689" s="340" t="s">
        <v>5962</v>
      </c>
      <c r="N689" s="340" t="s">
        <v>59</v>
      </c>
      <c r="O689" s="47">
        <v>42425</v>
      </c>
      <c r="P689" s="47">
        <v>42425</v>
      </c>
      <c r="Q689" s="273" t="s">
        <v>106</v>
      </c>
      <c r="R689" s="967" t="s">
        <v>5985</v>
      </c>
      <c r="S689" s="194"/>
      <c r="T689" s="863"/>
      <c r="U689" s="863"/>
    </row>
    <row r="690" s="795" customFormat="1" ht="21" customHeight="1" spans="1:21">
      <c r="A690" s="55">
        <v>723</v>
      </c>
      <c r="B690" s="149" t="s">
        <v>10889</v>
      </c>
      <c r="C690" s="825" t="s">
        <v>9312</v>
      </c>
      <c r="D690" s="43" t="s">
        <v>10890</v>
      </c>
      <c r="E690" s="322">
        <v>468500</v>
      </c>
      <c r="F690" s="152" t="s">
        <v>10920</v>
      </c>
      <c r="G690" s="323">
        <v>42424</v>
      </c>
      <c r="H690" s="829">
        <v>42434</v>
      </c>
      <c r="I690" s="321" t="s">
        <v>7576</v>
      </c>
      <c r="J690" s="360">
        <v>42455</v>
      </c>
      <c r="K690" s="339"/>
      <c r="L690" s="273" t="s">
        <v>10921</v>
      </c>
      <c r="M690" s="48" t="s">
        <v>916</v>
      </c>
      <c r="N690" s="48" t="s">
        <v>5701</v>
      </c>
      <c r="O690" s="980">
        <v>42435</v>
      </c>
      <c r="P690" s="980">
        <v>42435</v>
      </c>
      <c r="Q690" s="331" t="s">
        <v>47</v>
      </c>
      <c r="R690" s="954" t="s">
        <v>5985</v>
      </c>
      <c r="S690" s="194"/>
      <c r="T690" s="863"/>
      <c r="U690" s="863"/>
    </row>
    <row r="691" s="800" customFormat="1" ht="21.75" customHeight="1" spans="1:21">
      <c r="A691" s="55">
        <v>724</v>
      </c>
      <c r="B691" s="149" t="s">
        <v>10893</v>
      </c>
      <c r="C691" s="976" t="s">
        <v>10894</v>
      </c>
      <c r="D691" s="55" t="s">
        <v>10915</v>
      </c>
      <c r="E691" s="55">
        <v>415300</v>
      </c>
      <c r="F691" s="152" t="s">
        <v>10922</v>
      </c>
      <c r="G691" s="64">
        <v>42396</v>
      </c>
      <c r="H691" s="132">
        <v>42419</v>
      </c>
      <c r="I691" s="321" t="s">
        <v>7576</v>
      </c>
      <c r="J691" s="360">
        <v>42426</v>
      </c>
      <c r="K691" s="339"/>
      <c r="L691" s="48" t="s">
        <v>10923</v>
      </c>
      <c r="M691" s="223" t="s">
        <v>912</v>
      </c>
      <c r="N691" s="223" t="s">
        <v>5701</v>
      </c>
      <c r="O691" s="980">
        <v>42435</v>
      </c>
      <c r="P691" s="214">
        <v>42435</v>
      </c>
      <c r="Q691" s="331" t="s">
        <v>47</v>
      </c>
      <c r="R691" s="982" t="s">
        <v>2532</v>
      </c>
      <c r="S691" s="351"/>
      <c r="T691" s="351"/>
      <c r="U691" s="351"/>
    </row>
    <row r="692" s="795" customFormat="1" ht="21" customHeight="1" spans="1:21">
      <c r="A692" s="55">
        <v>725</v>
      </c>
      <c r="B692" s="149" t="s">
        <v>9834</v>
      </c>
      <c r="C692" s="825" t="s">
        <v>9312</v>
      </c>
      <c r="D692" s="43" t="s">
        <v>9785</v>
      </c>
      <c r="E692" s="322">
        <v>468700</v>
      </c>
      <c r="F692" s="152" t="s">
        <v>10924</v>
      </c>
      <c r="G692" s="323">
        <v>42296</v>
      </c>
      <c r="H692" s="829">
        <v>42302</v>
      </c>
      <c r="I692" s="329"/>
      <c r="J692" s="205">
        <v>42306</v>
      </c>
      <c r="K692" s="339" t="s">
        <v>6008</v>
      </c>
      <c r="L692" s="52" t="s">
        <v>10925</v>
      </c>
      <c r="M692" s="52" t="s">
        <v>6214</v>
      </c>
      <c r="N692" s="52" t="s">
        <v>641</v>
      </c>
      <c r="O692" s="44">
        <v>42425</v>
      </c>
      <c r="P692" s="44">
        <v>42425</v>
      </c>
      <c r="Q692" s="273" t="s">
        <v>106</v>
      </c>
      <c r="R692" s="954" t="s">
        <v>5988</v>
      </c>
      <c r="S692" s="194"/>
      <c r="T692" s="863"/>
      <c r="U692" s="863"/>
    </row>
    <row r="693" s="795" customFormat="1" ht="21" customHeight="1" spans="1:21">
      <c r="A693" s="55">
        <v>726</v>
      </c>
      <c r="B693" s="149" t="s">
        <v>10926</v>
      </c>
      <c r="C693" s="825" t="s">
        <v>10927</v>
      </c>
      <c r="D693" s="43" t="s">
        <v>50</v>
      </c>
      <c r="E693" s="322">
        <v>448500</v>
      </c>
      <c r="F693" s="189" t="s">
        <v>10928</v>
      </c>
      <c r="G693" s="323">
        <v>42362</v>
      </c>
      <c r="H693" s="829">
        <v>42373</v>
      </c>
      <c r="I693" s="321" t="s">
        <v>7576</v>
      </c>
      <c r="J693" s="360">
        <v>42455</v>
      </c>
      <c r="K693" s="166"/>
      <c r="L693" s="48" t="s">
        <v>10929</v>
      </c>
      <c r="M693" s="48" t="s">
        <v>736</v>
      </c>
      <c r="N693" s="48" t="s">
        <v>89</v>
      </c>
      <c r="O693" s="44">
        <v>42441</v>
      </c>
      <c r="P693" s="44">
        <v>42441</v>
      </c>
      <c r="Q693" s="48" t="s">
        <v>106</v>
      </c>
      <c r="R693" s="981" t="s">
        <v>1585</v>
      </c>
      <c r="S693" s="194"/>
      <c r="T693" s="863"/>
      <c r="U693" s="863"/>
    </row>
    <row r="694" s="795" customFormat="1" ht="21" customHeight="1" spans="1:21">
      <c r="A694" s="55">
        <v>727</v>
      </c>
      <c r="B694" s="149" t="s">
        <v>10889</v>
      </c>
      <c r="C694" s="825" t="s">
        <v>9312</v>
      </c>
      <c r="D694" s="55" t="s">
        <v>10890</v>
      </c>
      <c r="E694" s="35">
        <v>468500</v>
      </c>
      <c r="F694" s="152" t="s">
        <v>10930</v>
      </c>
      <c r="G694" s="310">
        <v>42396</v>
      </c>
      <c r="H694" s="857">
        <v>42419</v>
      </c>
      <c r="I694" s="321" t="s">
        <v>7576</v>
      </c>
      <c r="J694" s="360">
        <v>42455</v>
      </c>
      <c r="K694" s="339"/>
      <c r="L694" s="273" t="s">
        <v>10931</v>
      </c>
      <c r="M694" s="48" t="s">
        <v>70</v>
      </c>
      <c r="N694" s="48" t="s">
        <v>10932</v>
      </c>
      <c r="O694" s="44">
        <v>42432</v>
      </c>
      <c r="P694" s="44">
        <v>42432</v>
      </c>
      <c r="Q694" s="273" t="s">
        <v>47</v>
      </c>
      <c r="R694" s="954" t="s">
        <v>1585</v>
      </c>
      <c r="S694" s="194"/>
      <c r="T694" s="863"/>
      <c r="U694" s="863"/>
    </row>
    <row r="695" s="795" customFormat="1" ht="21" customHeight="1" spans="1:21">
      <c r="A695" s="55">
        <v>728</v>
      </c>
      <c r="B695" s="149" t="s">
        <v>10933</v>
      </c>
      <c r="C695" s="910" t="s">
        <v>10414</v>
      </c>
      <c r="D695" s="55" t="s">
        <v>10915</v>
      </c>
      <c r="E695" s="35">
        <v>662200</v>
      </c>
      <c r="F695" s="152" t="s">
        <v>10934</v>
      </c>
      <c r="G695" s="310">
        <v>42396</v>
      </c>
      <c r="H695" s="857">
        <v>42419</v>
      </c>
      <c r="I695" s="321" t="s">
        <v>7576</v>
      </c>
      <c r="J695" s="360">
        <v>42455</v>
      </c>
      <c r="K695" s="339"/>
      <c r="L695" s="273" t="s">
        <v>10935</v>
      </c>
      <c r="M695" s="48" t="s">
        <v>657</v>
      </c>
      <c r="N695" s="48" t="s">
        <v>84</v>
      </c>
      <c r="O695" s="44">
        <v>42445</v>
      </c>
      <c r="P695" s="44">
        <v>42445</v>
      </c>
      <c r="Q695" s="273" t="s">
        <v>106</v>
      </c>
      <c r="R695" s="954" t="s">
        <v>862</v>
      </c>
      <c r="S695" s="194"/>
      <c r="T695" s="863"/>
      <c r="U695" s="863"/>
    </row>
    <row r="696" s="800" customFormat="1" ht="21.75" customHeight="1" spans="1:21">
      <c r="A696" s="55">
        <v>729</v>
      </c>
      <c r="B696" s="149" t="s">
        <v>10893</v>
      </c>
      <c r="C696" s="976" t="s">
        <v>10894</v>
      </c>
      <c r="D696" s="55" t="s">
        <v>10915</v>
      </c>
      <c r="E696" s="55">
        <v>415300</v>
      </c>
      <c r="F696" s="152" t="s">
        <v>10936</v>
      </c>
      <c r="G696" s="64">
        <v>42396</v>
      </c>
      <c r="H696" s="132">
        <v>42419</v>
      </c>
      <c r="I696" s="321" t="s">
        <v>7576</v>
      </c>
      <c r="J696" s="360">
        <v>42426</v>
      </c>
      <c r="K696" s="338"/>
      <c r="L696" s="48" t="s">
        <v>10937</v>
      </c>
      <c r="M696" s="48" t="s">
        <v>7534</v>
      </c>
      <c r="N696" s="48" t="s">
        <v>59</v>
      </c>
      <c r="O696" s="44">
        <v>42444</v>
      </c>
      <c r="P696" s="44">
        <v>42444</v>
      </c>
      <c r="Q696" s="48" t="s">
        <v>47</v>
      </c>
      <c r="R696" s="982" t="s">
        <v>1599</v>
      </c>
      <c r="S696" s="351"/>
      <c r="T696" s="351"/>
      <c r="U696" s="351"/>
    </row>
    <row r="697" s="800" customFormat="1" ht="21.75" customHeight="1" spans="1:21">
      <c r="A697" s="55">
        <v>730</v>
      </c>
      <c r="B697" s="149" t="s">
        <v>10893</v>
      </c>
      <c r="C697" s="976" t="s">
        <v>10894</v>
      </c>
      <c r="D697" s="55" t="s">
        <v>10915</v>
      </c>
      <c r="E697" s="55">
        <v>415300</v>
      </c>
      <c r="F697" s="152" t="s">
        <v>10938</v>
      </c>
      <c r="G697" s="64">
        <v>42396</v>
      </c>
      <c r="H697" s="132">
        <v>42419</v>
      </c>
      <c r="I697" s="321" t="s">
        <v>7576</v>
      </c>
      <c r="J697" s="360">
        <v>42426</v>
      </c>
      <c r="K697" s="338"/>
      <c r="L697" s="48" t="s">
        <v>10939</v>
      </c>
      <c r="M697" s="48" t="s">
        <v>730</v>
      </c>
      <c r="N697" s="48" t="s">
        <v>89</v>
      </c>
      <c r="O697" s="44">
        <v>42447</v>
      </c>
      <c r="P697" s="44">
        <v>42447</v>
      </c>
      <c r="Q697" s="48" t="s">
        <v>106</v>
      </c>
      <c r="R697" s="982" t="s">
        <v>871</v>
      </c>
      <c r="S697" s="351"/>
      <c r="T697" s="351"/>
      <c r="U697" s="351"/>
    </row>
    <row r="698" s="795" customFormat="1" ht="21" customHeight="1" spans="1:21">
      <c r="A698" s="55">
        <v>731</v>
      </c>
      <c r="B698" s="149" t="s">
        <v>10889</v>
      </c>
      <c r="C698" s="825" t="s">
        <v>9312</v>
      </c>
      <c r="D698" s="43" t="s">
        <v>10915</v>
      </c>
      <c r="E698" s="322">
        <v>468500</v>
      </c>
      <c r="F698" s="152" t="s">
        <v>10940</v>
      </c>
      <c r="G698" s="323">
        <v>42424</v>
      </c>
      <c r="H698" s="829">
        <v>42434</v>
      </c>
      <c r="I698" s="321" t="s">
        <v>7576</v>
      </c>
      <c r="J698" s="360">
        <v>42455</v>
      </c>
      <c r="K698" s="338"/>
      <c r="L698" s="273" t="s">
        <v>10941</v>
      </c>
      <c r="M698" s="48" t="s">
        <v>653</v>
      </c>
      <c r="N698" s="48" t="s">
        <v>5701</v>
      </c>
      <c r="O698" s="44">
        <v>42435</v>
      </c>
      <c r="P698" s="44">
        <v>42435</v>
      </c>
      <c r="Q698" s="273" t="s">
        <v>47</v>
      </c>
      <c r="R698" s="954" t="s">
        <v>871</v>
      </c>
      <c r="S698" s="194"/>
      <c r="T698" s="863"/>
      <c r="U698" s="863"/>
    </row>
    <row r="699" s="795" customFormat="1" ht="21" customHeight="1" spans="1:21">
      <c r="A699" s="55">
        <v>732</v>
      </c>
      <c r="B699" s="149" t="s">
        <v>10893</v>
      </c>
      <c r="C699" s="976" t="s">
        <v>10894</v>
      </c>
      <c r="D699" s="43" t="s">
        <v>10618</v>
      </c>
      <c r="E699" s="55">
        <f>415300+8800</f>
        <v>424100</v>
      </c>
      <c r="F699" s="152" t="s">
        <v>10942</v>
      </c>
      <c r="G699" s="323">
        <v>42381</v>
      </c>
      <c r="H699" s="829">
        <v>42388</v>
      </c>
      <c r="I699" s="321" t="s">
        <v>10943</v>
      </c>
      <c r="J699" s="360">
        <v>42455</v>
      </c>
      <c r="K699" s="338" t="s">
        <v>52</v>
      </c>
      <c r="L699" s="48" t="s">
        <v>10944</v>
      </c>
      <c r="M699" s="48" t="s">
        <v>916</v>
      </c>
      <c r="N699" s="48" t="s">
        <v>5701</v>
      </c>
      <c r="O699" s="44">
        <v>42448</v>
      </c>
      <c r="P699" s="44">
        <v>42448</v>
      </c>
      <c r="Q699" s="48" t="s">
        <v>47</v>
      </c>
      <c r="R699" s="954" t="s">
        <v>5646</v>
      </c>
      <c r="S699" s="194"/>
      <c r="T699" s="863"/>
      <c r="U699" s="863"/>
    </row>
    <row r="700" s="795" customFormat="1" ht="21" customHeight="1" spans="1:21">
      <c r="A700" s="55">
        <v>733</v>
      </c>
      <c r="B700" s="149" t="s">
        <v>10945</v>
      </c>
      <c r="C700" s="825" t="s">
        <v>10946</v>
      </c>
      <c r="D700" s="55" t="s">
        <v>10890</v>
      </c>
      <c r="E700" s="35">
        <v>461200</v>
      </c>
      <c r="F700" s="151" t="s">
        <v>10947</v>
      </c>
      <c r="G700" s="310">
        <v>42444</v>
      </c>
      <c r="H700" s="857">
        <v>42457</v>
      </c>
      <c r="I700" s="321" t="s">
        <v>7576</v>
      </c>
      <c r="J700" s="360">
        <v>42455</v>
      </c>
      <c r="K700" s="166"/>
      <c r="L700" s="166" t="s">
        <v>10948</v>
      </c>
      <c r="M700" s="166" t="s">
        <v>7626</v>
      </c>
      <c r="N700" s="166" t="s">
        <v>641</v>
      </c>
      <c r="O700" s="167">
        <v>42446</v>
      </c>
      <c r="P700" s="167">
        <v>42446</v>
      </c>
      <c r="Q700" s="166" t="s">
        <v>106</v>
      </c>
      <c r="R700" s="954" t="s">
        <v>885</v>
      </c>
      <c r="S700" s="194"/>
      <c r="T700" s="863"/>
      <c r="U700" s="863"/>
    </row>
    <row r="701" s="800" customFormat="1" ht="21.75" customHeight="1" spans="1:21">
      <c r="A701" s="55">
        <v>734</v>
      </c>
      <c r="B701" s="153" t="s">
        <v>10949</v>
      </c>
      <c r="C701" s="976" t="s">
        <v>10894</v>
      </c>
      <c r="D701" s="55" t="s">
        <v>10950</v>
      </c>
      <c r="E701" s="55">
        <v>415300</v>
      </c>
      <c r="F701" s="151" t="s">
        <v>10951</v>
      </c>
      <c r="G701" s="64">
        <v>42377</v>
      </c>
      <c r="H701" s="132">
        <v>42400</v>
      </c>
      <c r="I701" s="321" t="s">
        <v>7576</v>
      </c>
      <c r="J701" s="360">
        <v>42397</v>
      </c>
      <c r="K701" s="338" t="s">
        <v>52</v>
      </c>
      <c r="L701" s="48" t="s">
        <v>8937</v>
      </c>
      <c r="M701" s="70" t="s">
        <v>5479</v>
      </c>
      <c r="N701" s="70" t="s">
        <v>59</v>
      </c>
      <c r="O701" s="44">
        <v>42421</v>
      </c>
      <c r="P701" s="214">
        <v>42460</v>
      </c>
      <c r="Q701" s="70" t="s">
        <v>47</v>
      </c>
      <c r="R701" s="982" t="s">
        <v>885</v>
      </c>
      <c r="S701" s="351"/>
      <c r="T701" s="351"/>
      <c r="U701" s="351"/>
    </row>
    <row r="702" s="795" customFormat="1" ht="21" customHeight="1" spans="1:21">
      <c r="A702" s="55">
        <v>735</v>
      </c>
      <c r="B702" s="153" t="s">
        <v>10949</v>
      </c>
      <c r="C702" s="976" t="s">
        <v>10894</v>
      </c>
      <c r="D702" s="43" t="s">
        <v>10090</v>
      </c>
      <c r="E702" s="322">
        <v>415300</v>
      </c>
      <c r="F702" s="152" t="s">
        <v>10952</v>
      </c>
      <c r="G702" s="323">
        <v>42382</v>
      </c>
      <c r="H702" s="829">
        <v>42387</v>
      </c>
      <c r="I702" s="321" t="s">
        <v>7576</v>
      </c>
      <c r="J702" s="360">
        <v>42487</v>
      </c>
      <c r="K702" s="338" t="s">
        <v>52</v>
      </c>
      <c r="L702" s="48" t="s">
        <v>10953</v>
      </c>
      <c r="M702" s="48" t="s">
        <v>7621</v>
      </c>
      <c r="N702" s="48" t="s">
        <v>5701</v>
      </c>
      <c r="O702" s="44">
        <v>42459</v>
      </c>
      <c r="P702" s="44">
        <v>42459</v>
      </c>
      <c r="Q702" s="48" t="s">
        <v>47</v>
      </c>
      <c r="R702" s="954" t="s">
        <v>890</v>
      </c>
      <c r="S702" s="194"/>
      <c r="T702" s="863"/>
      <c r="U702" s="863"/>
    </row>
    <row r="703" s="795" customFormat="1" ht="21" customHeight="1" spans="1:21">
      <c r="A703" s="55">
        <v>736</v>
      </c>
      <c r="B703" s="149" t="s">
        <v>10954</v>
      </c>
      <c r="C703" s="910" t="s">
        <v>10955</v>
      </c>
      <c r="D703" s="43" t="s">
        <v>10890</v>
      </c>
      <c r="E703" s="322">
        <v>524900</v>
      </c>
      <c r="F703" s="152" t="s">
        <v>10956</v>
      </c>
      <c r="G703" s="323">
        <v>42424</v>
      </c>
      <c r="H703" s="829">
        <v>42431</v>
      </c>
      <c r="I703" s="321" t="s">
        <v>7576</v>
      </c>
      <c r="J703" s="360">
        <v>42455</v>
      </c>
      <c r="K703" s="339"/>
      <c r="L703" s="279" t="s">
        <v>10957</v>
      </c>
      <c r="M703" s="166" t="s">
        <v>6385</v>
      </c>
      <c r="N703" s="166" t="s">
        <v>744</v>
      </c>
      <c r="O703" s="167">
        <v>42449</v>
      </c>
      <c r="P703" s="167">
        <v>42449</v>
      </c>
      <c r="Q703" s="279" t="s">
        <v>47</v>
      </c>
      <c r="R703" s="954" t="s">
        <v>10958</v>
      </c>
      <c r="S703" s="194"/>
      <c r="T703" s="863"/>
      <c r="U703" s="863"/>
    </row>
    <row r="704" s="795" customFormat="1" ht="21" customHeight="1" spans="1:21">
      <c r="A704" s="55">
        <v>737</v>
      </c>
      <c r="B704" s="149" t="s">
        <v>10954</v>
      </c>
      <c r="C704" s="910" t="s">
        <v>10955</v>
      </c>
      <c r="D704" s="43" t="s">
        <v>10890</v>
      </c>
      <c r="E704" s="322">
        <v>524900</v>
      </c>
      <c r="F704" s="152" t="s">
        <v>10959</v>
      </c>
      <c r="G704" s="323">
        <v>42451</v>
      </c>
      <c r="H704" s="829">
        <v>42459</v>
      </c>
      <c r="I704" s="965" t="s">
        <v>7576</v>
      </c>
      <c r="J704" s="360">
        <v>42455</v>
      </c>
      <c r="K704" s="338" t="s">
        <v>52</v>
      </c>
      <c r="L704" s="273" t="s">
        <v>10960</v>
      </c>
      <c r="M704" s="48" t="s">
        <v>662</v>
      </c>
      <c r="N704" s="48" t="s">
        <v>59</v>
      </c>
      <c r="O704" s="44">
        <v>42467</v>
      </c>
      <c r="P704" s="44">
        <v>42468</v>
      </c>
      <c r="Q704" s="273" t="s">
        <v>106</v>
      </c>
      <c r="R704" s="954" t="s">
        <v>6006</v>
      </c>
      <c r="S704" s="194"/>
      <c r="T704" s="863"/>
      <c r="U704" s="863"/>
    </row>
    <row r="705" s="795" customFormat="1" ht="21" customHeight="1" spans="1:21">
      <c r="A705" s="55">
        <v>738</v>
      </c>
      <c r="B705" s="149" t="s">
        <v>10893</v>
      </c>
      <c r="C705" s="976" t="s">
        <v>10894</v>
      </c>
      <c r="D705" s="43" t="s">
        <v>10618</v>
      </c>
      <c r="E705" s="43">
        <v>415300</v>
      </c>
      <c r="F705" s="152" t="s">
        <v>10961</v>
      </c>
      <c r="G705" s="59">
        <v>42446</v>
      </c>
      <c r="H705" s="136">
        <v>42454</v>
      </c>
      <c r="I705" s="321" t="s">
        <v>7576</v>
      </c>
      <c r="J705" s="360">
        <v>42455</v>
      </c>
      <c r="K705" s="284" t="s">
        <v>52</v>
      </c>
      <c r="L705" s="48" t="s">
        <v>10962</v>
      </c>
      <c r="M705" s="48" t="s">
        <v>730</v>
      </c>
      <c r="N705" s="48" t="s">
        <v>89</v>
      </c>
      <c r="O705" s="44">
        <v>42435</v>
      </c>
      <c r="P705" s="44">
        <v>42450</v>
      </c>
      <c r="Q705" s="48" t="s">
        <v>106</v>
      </c>
      <c r="R705" s="954" t="s">
        <v>6006</v>
      </c>
      <c r="S705" s="194"/>
      <c r="T705" s="863"/>
      <c r="U705" s="863"/>
    </row>
    <row r="706" s="795" customFormat="1" ht="21" customHeight="1" spans="1:21">
      <c r="A706" s="55">
        <v>739</v>
      </c>
      <c r="B706" s="149" t="s">
        <v>10954</v>
      </c>
      <c r="C706" s="910" t="s">
        <v>10955</v>
      </c>
      <c r="D706" s="43" t="s">
        <v>10890</v>
      </c>
      <c r="E706" s="322">
        <v>524900</v>
      </c>
      <c r="F706" s="152" t="s">
        <v>10963</v>
      </c>
      <c r="G706" s="323">
        <v>42396</v>
      </c>
      <c r="H706" s="829">
        <v>42419</v>
      </c>
      <c r="I706" s="321" t="s">
        <v>10964</v>
      </c>
      <c r="J706" s="360">
        <v>42426</v>
      </c>
      <c r="K706" s="208"/>
      <c r="L706" s="279" t="s">
        <v>10965</v>
      </c>
      <c r="M706" s="166" t="s">
        <v>5853</v>
      </c>
      <c r="N706" s="166" t="s">
        <v>744</v>
      </c>
      <c r="O706" s="167">
        <v>42450</v>
      </c>
      <c r="P706" s="167">
        <v>42450</v>
      </c>
      <c r="Q706" s="279" t="s">
        <v>47</v>
      </c>
      <c r="R706" s="954" t="s">
        <v>6458</v>
      </c>
      <c r="S706" s="194"/>
      <c r="T706" s="863"/>
      <c r="U706" s="863"/>
    </row>
    <row r="707" s="795" customFormat="1" ht="21" customHeight="1" spans="1:21">
      <c r="A707" s="55">
        <v>740</v>
      </c>
      <c r="B707" s="149" t="s">
        <v>10893</v>
      </c>
      <c r="C707" s="976" t="s">
        <v>10894</v>
      </c>
      <c r="D707" s="43" t="s">
        <v>10618</v>
      </c>
      <c r="E707" s="43">
        <v>415300</v>
      </c>
      <c r="F707" s="152" t="s">
        <v>10966</v>
      </c>
      <c r="G707" s="59">
        <v>42451</v>
      </c>
      <c r="H707" s="136">
        <v>42459</v>
      </c>
      <c r="I707" s="965" t="s">
        <v>7576</v>
      </c>
      <c r="J707" s="360">
        <v>42487</v>
      </c>
      <c r="K707" s="284" t="s">
        <v>52</v>
      </c>
      <c r="L707" s="48" t="s">
        <v>10967</v>
      </c>
      <c r="M707" s="48" t="s">
        <v>653</v>
      </c>
      <c r="N707" s="48" t="s">
        <v>5701</v>
      </c>
      <c r="O707" s="44">
        <v>42457</v>
      </c>
      <c r="P707" s="44">
        <v>42464</v>
      </c>
      <c r="Q707" s="48" t="s">
        <v>106</v>
      </c>
      <c r="R707" s="954" t="s">
        <v>6458</v>
      </c>
      <c r="S707" s="194"/>
      <c r="T707" s="863"/>
      <c r="U707" s="863"/>
    </row>
    <row r="708" s="795" customFormat="1" ht="21" customHeight="1" spans="1:21">
      <c r="A708" s="55">
        <v>741</v>
      </c>
      <c r="B708" s="149" t="s">
        <v>10954</v>
      </c>
      <c r="C708" s="910" t="s">
        <v>10955</v>
      </c>
      <c r="D708" s="43" t="s">
        <v>10090</v>
      </c>
      <c r="E708" s="322">
        <v>524900</v>
      </c>
      <c r="F708" s="152" t="s">
        <v>10968</v>
      </c>
      <c r="G708" s="323">
        <v>42446</v>
      </c>
      <c r="H708" s="829">
        <v>42452</v>
      </c>
      <c r="I708" s="965" t="s">
        <v>7576</v>
      </c>
      <c r="J708" s="360">
        <v>42455</v>
      </c>
      <c r="K708" s="339"/>
      <c r="L708" s="279" t="s">
        <v>10969</v>
      </c>
      <c r="M708" s="166" t="s">
        <v>10970</v>
      </c>
      <c r="N708" s="166" t="s">
        <v>641</v>
      </c>
      <c r="O708" s="167">
        <v>42468</v>
      </c>
      <c r="P708" s="167">
        <v>42468</v>
      </c>
      <c r="Q708" s="279" t="s">
        <v>106</v>
      </c>
      <c r="R708" s="961" t="s">
        <v>3746</v>
      </c>
      <c r="S708" s="194"/>
      <c r="T708" s="863"/>
      <c r="U708" s="863"/>
    </row>
    <row r="709" s="800" customFormat="1" ht="21.75" customHeight="1" spans="1:21">
      <c r="A709" s="55">
        <v>742</v>
      </c>
      <c r="B709" s="149" t="s">
        <v>10893</v>
      </c>
      <c r="C709" s="976" t="s">
        <v>10894</v>
      </c>
      <c r="D709" s="43" t="s">
        <v>10915</v>
      </c>
      <c r="E709" s="43">
        <v>415300</v>
      </c>
      <c r="F709" s="152" t="s">
        <v>10971</v>
      </c>
      <c r="G709" s="59">
        <v>42446</v>
      </c>
      <c r="H709" s="136">
        <v>42454</v>
      </c>
      <c r="I709" s="321" t="s">
        <v>7576</v>
      </c>
      <c r="J709" s="360">
        <v>42455</v>
      </c>
      <c r="K709" s="338"/>
      <c r="L709" s="48" t="s">
        <v>10972</v>
      </c>
      <c r="M709" s="70" t="s">
        <v>70</v>
      </c>
      <c r="N709" s="70" t="s">
        <v>84</v>
      </c>
      <c r="O709" s="44">
        <v>42463</v>
      </c>
      <c r="P709" s="214">
        <v>42464</v>
      </c>
      <c r="Q709" s="70" t="s">
        <v>106</v>
      </c>
      <c r="R709" s="982" t="s">
        <v>5654</v>
      </c>
      <c r="S709" s="351"/>
      <c r="T709" s="351"/>
      <c r="U709" s="351"/>
    </row>
    <row r="710" s="795" customFormat="1" ht="21" customHeight="1" spans="1:21">
      <c r="A710" s="55">
        <v>743</v>
      </c>
      <c r="B710" s="149" t="s">
        <v>10889</v>
      </c>
      <c r="C710" s="825" t="s">
        <v>9312</v>
      </c>
      <c r="D710" s="43" t="s">
        <v>10890</v>
      </c>
      <c r="E710" s="322">
        <v>468500</v>
      </c>
      <c r="F710" s="152" t="s">
        <v>10973</v>
      </c>
      <c r="G710" s="323">
        <v>42396</v>
      </c>
      <c r="H710" s="829">
        <v>42419</v>
      </c>
      <c r="I710" s="965" t="s">
        <v>10964</v>
      </c>
      <c r="J710" s="360">
        <v>42426</v>
      </c>
      <c r="K710" s="338"/>
      <c r="L710" s="48" t="s">
        <v>10974</v>
      </c>
      <c r="M710" s="70" t="s">
        <v>631</v>
      </c>
      <c r="N710" s="70" t="s">
        <v>89</v>
      </c>
      <c r="O710" s="44">
        <v>42460</v>
      </c>
      <c r="P710" s="214">
        <v>42461</v>
      </c>
      <c r="Q710" s="70" t="s">
        <v>47</v>
      </c>
      <c r="R710" s="994" t="s">
        <v>5654</v>
      </c>
      <c r="S710" s="194"/>
      <c r="T710" s="863"/>
      <c r="U710" s="863"/>
    </row>
    <row r="711" s="795" customFormat="1" ht="21" customHeight="1" spans="1:21">
      <c r="A711" s="55">
        <v>744</v>
      </c>
      <c r="B711" s="149" t="s">
        <v>10954</v>
      </c>
      <c r="C711" s="910" t="s">
        <v>10955</v>
      </c>
      <c r="D711" s="43" t="s">
        <v>617</v>
      </c>
      <c r="E711" s="322">
        <v>524900</v>
      </c>
      <c r="F711" s="152" t="s">
        <v>10975</v>
      </c>
      <c r="G711" s="323">
        <v>42452</v>
      </c>
      <c r="H711" s="829">
        <v>42458</v>
      </c>
      <c r="I711" s="965" t="s">
        <v>7576</v>
      </c>
      <c r="J711" s="360">
        <v>42455</v>
      </c>
      <c r="K711" s="314" t="s">
        <v>6083</v>
      </c>
      <c r="L711" s="279" t="s">
        <v>10976</v>
      </c>
      <c r="M711" s="166" t="s">
        <v>1017</v>
      </c>
      <c r="N711" s="166" t="s">
        <v>641</v>
      </c>
      <c r="O711" s="167">
        <v>42469</v>
      </c>
      <c r="P711" s="167">
        <v>42469</v>
      </c>
      <c r="Q711" s="279" t="s">
        <v>106</v>
      </c>
      <c r="R711" s="954" t="s">
        <v>1637</v>
      </c>
      <c r="S711" s="194"/>
      <c r="T711" s="863"/>
      <c r="U711" s="863"/>
    </row>
    <row r="712" s="800" customFormat="1" ht="21.75" customHeight="1" spans="1:21">
      <c r="A712" s="55">
        <v>745</v>
      </c>
      <c r="B712" s="149" t="s">
        <v>10893</v>
      </c>
      <c r="C712" s="976" t="s">
        <v>10894</v>
      </c>
      <c r="D712" s="43" t="s">
        <v>10915</v>
      </c>
      <c r="E712" s="43">
        <v>415300</v>
      </c>
      <c r="F712" s="152" t="s">
        <v>10977</v>
      </c>
      <c r="G712" s="59">
        <v>42422</v>
      </c>
      <c r="H712" s="136">
        <v>42429</v>
      </c>
      <c r="I712" s="321" t="s">
        <v>7576</v>
      </c>
      <c r="J712" s="360">
        <v>42455</v>
      </c>
      <c r="K712" s="338"/>
      <c r="L712" s="48" t="s">
        <v>10978</v>
      </c>
      <c r="M712" s="70" t="s">
        <v>730</v>
      </c>
      <c r="N712" s="70" t="s">
        <v>89</v>
      </c>
      <c r="O712" s="44">
        <v>42469</v>
      </c>
      <c r="P712" s="214">
        <v>42469</v>
      </c>
      <c r="Q712" s="70" t="s">
        <v>106</v>
      </c>
      <c r="R712" s="982" t="s">
        <v>920</v>
      </c>
      <c r="S712" s="351"/>
      <c r="T712" s="351"/>
      <c r="U712" s="351"/>
    </row>
    <row r="713" s="795" customFormat="1" ht="21" customHeight="1" spans="1:21">
      <c r="A713" s="55">
        <v>746</v>
      </c>
      <c r="B713" s="149" t="s">
        <v>9799</v>
      </c>
      <c r="C713" s="825" t="s">
        <v>5108</v>
      </c>
      <c r="D713" s="43" t="s">
        <v>9785</v>
      </c>
      <c r="E713" s="322">
        <v>409800</v>
      </c>
      <c r="F713" s="152" t="s">
        <v>10979</v>
      </c>
      <c r="G713" s="323">
        <v>42380</v>
      </c>
      <c r="H713" s="829">
        <v>42389</v>
      </c>
      <c r="I713" s="344"/>
      <c r="J713" s="360">
        <v>42397</v>
      </c>
      <c r="K713" s="166" t="s">
        <v>52</v>
      </c>
      <c r="L713" s="48" t="s">
        <v>10980</v>
      </c>
      <c r="M713" s="52" t="s">
        <v>631</v>
      </c>
      <c r="N713" s="48" t="s">
        <v>89</v>
      </c>
      <c r="O713" s="44">
        <v>42393</v>
      </c>
      <c r="P713" s="44">
        <v>42393</v>
      </c>
      <c r="Q713" s="48" t="s">
        <v>106</v>
      </c>
      <c r="R713" s="954" t="s">
        <v>6468</v>
      </c>
      <c r="S713" s="194"/>
      <c r="T713" s="863"/>
      <c r="U713" s="863"/>
    </row>
    <row r="714" s="795" customFormat="1" ht="21" customHeight="1" spans="1:21">
      <c r="A714" s="55">
        <v>747</v>
      </c>
      <c r="B714" s="149" t="s">
        <v>10889</v>
      </c>
      <c r="C714" s="825" t="s">
        <v>9312</v>
      </c>
      <c r="D714" s="43" t="s">
        <v>10890</v>
      </c>
      <c r="E714" s="322">
        <v>468500</v>
      </c>
      <c r="F714" s="152" t="s">
        <v>10981</v>
      </c>
      <c r="G714" s="323">
        <v>42446</v>
      </c>
      <c r="H714" s="829">
        <v>42452</v>
      </c>
      <c r="I714" s="965" t="s">
        <v>7576</v>
      </c>
      <c r="J714" s="360">
        <v>42455</v>
      </c>
      <c r="K714" s="338"/>
      <c r="L714" s="336" t="s">
        <v>10982</v>
      </c>
      <c r="M714" s="229" t="s">
        <v>70</v>
      </c>
      <c r="N714" s="229" t="s">
        <v>84</v>
      </c>
      <c r="O714" s="620">
        <v>42472</v>
      </c>
      <c r="P714" s="620">
        <v>42473</v>
      </c>
      <c r="Q714" s="336" t="s">
        <v>47</v>
      </c>
      <c r="R714" s="994" t="s">
        <v>924</v>
      </c>
      <c r="S714" s="194"/>
      <c r="T714" s="863"/>
      <c r="U714" s="863"/>
    </row>
    <row r="715" s="796" customFormat="1" ht="21" customHeight="1" spans="1:21">
      <c r="A715" s="55">
        <v>748</v>
      </c>
      <c r="B715" s="821" t="s">
        <v>10913</v>
      </c>
      <c r="C715" s="824" t="s">
        <v>10914</v>
      </c>
      <c r="D715" s="43" t="s">
        <v>10915</v>
      </c>
      <c r="E715" s="322">
        <v>435300</v>
      </c>
      <c r="F715" s="152" t="s">
        <v>10983</v>
      </c>
      <c r="G715" s="323">
        <v>42395</v>
      </c>
      <c r="H715" s="829">
        <v>42401</v>
      </c>
      <c r="I715" s="965" t="s">
        <v>10964</v>
      </c>
      <c r="J715" s="360">
        <v>42426</v>
      </c>
      <c r="L715" s="48" t="s">
        <v>10984</v>
      </c>
      <c r="M715" s="70" t="s">
        <v>662</v>
      </c>
      <c r="N715" s="70" t="s">
        <v>59</v>
      </c>
      <c r="O715" s="44">
        <v>42469</v>
      </c>
      <c r="P715" s="214">
        <v>42469</v>
      </c>
      <c r="Q715" s="70" t="s">
        <v>47</v>
      </c>
      <c r="R715" s="939" t="s">
        <v>924</v>
      </c>
      <c r="S715" s="263"/>
      <c r="T715" s="865"/>
      <c r="U715" s="865"/>
    </row>
    <row r="716" s="795" customFormat="1" ht="21" customHeight="1" spans="1:21">
      <c r="A716" s="55">
        <v>749</v>
      </c>
      <c r="B716" s="149" t="s">
        <v>10889</v>
      </c>
      <c r="C716" s="825" t="s">
        <v>9312</v>
      </c>
      <c r="D716" s="43" t="s">
        <v>9576</v>
      </c>
      <c r="E716" s="322">
        <v>468500</v>
      </c>
      <c r="F716" s="152" t="s">
        <v>10985</v>
      </c>
      <c r="G716" s="323">
        <v>42452</v>
      </c>
      <c r="H716" s="829">
        <v>42462</v>
      </c>
      <c r="I716" s="965" t="s">
        <v>7576</v>
      </c>
      <c r="J716" s="360">
        <v>42455</v>
      </c>
      <c r="K716" s="338"/>
      <c r="L716" s="273" t="s">
        <v>10986</v>
      </c>
      <c r="M716" s="48" t="s">
        <v>7621</v>
      </c>
      <c r="N716" s="48" t="s">
        <v>5701</v>
      </c>
      <c r="O716" s="44">
        <v>42456</v>
      </c>
      <c r="P716" s="44">
        <v>42477</v>
      </c>
      <c r="Q716" s="273" t="s">
        <v>47</v>
      </c>
      <c r="R716" s="954" t="s">
        <v>924</v>
      </c>
      <c r="S716" s="194"/>
      <c r="T716" s="863"/>
      <c r="U716" s="863"/>
    </row>
    <row r="717" s="795" customFormat="1" ht="21" customHeight="1" spans="1:21">
      <c r="A717" s="55">
        <v>750</v>
      </c>
      <c r="B717" s="149" t="s">
        <v>10889</v>
      </c>
      <c r="C717" s="825" t="s">
        <v>9312</v>
      </c>
      <c r="D717" s="43" t="s">
        <v>10890</v>
      </c>
      <c r="E717" s="322">
        <v>468500</v>
      </c>
      <c r="F717" s="152" t="s">
        <v>10987</v>
      </c>
      <c r="G717" s="323">
        <v>42452</v>
      </c>
      <c r="H717" s="829">
        <v>42462</v>
      </c>
      <c r="I717" s="965" t="s">
        <v>7576</v>
      </c>
      <c r="J717" s="360">
        <v>42455</v>
      </c>
      <c r="K717" s="338"/>
      <c r="L717" s="336" t="s">
        <v>10988</v>
      </c>
      <c r="M717" s="229" t="s">
        <v>45</v>
      </c>
      <c r="N717" s="229" t="s">
        <v>59</v>
      </c>
      <c r="O717" s="620">
        <v>42477</v>
      </c>
      <c r="P717" s="620">
        <v>42477</v>
      </c>
      <c r="Q717" s="336" t="s">
        <v>47</v>
      </c>
      <c r="R717" s="994" t="s">
        <v>924</v>
      </c>
      <c r="S717" s="194"/>
      <c r="T717" s="863"/>
      <c r="U717" s="863"/>
    </row>
    <row r="718" s="795" customFormat="1" ht="21" customHeight="1" spans="1:21">
      <c r="A718" s="55">
        <v>751</v>
      </c>
      <c r="B718" s="153" t="s">
        <v>10949</v>
      </c>
      <c r="C718" s="983" t="s">
        <v>10989</v>
      </c>
      <c r="D718" s="43" t="s">
        <v>10090</v>
      </c>
      <c r="E718" s="322">
        <v>415300</v>
      </c>
      <c r="F718" s="152" t="s">
        <v>10990</v>
      </c>
      <c r="G718" s="323">
        <v>42446</v>
      </c>
      <c r="H718" s="829">
        <v>42456</v>
      </c>
      <c r="I718" s="321" t="s">
        <v>7576</v>
      </c>
      <c r="J718" s="278">
        <v>42487</v>
      </c>
      <c r="K718" s="166"/>
      <c r="L718" s="48" t="s">
        <v>10991</v>
      </c>
      <c r="M718" s="48" t="s">
        <v>5923</v>
      </c>
      <c r="N718" s="48" t="s">
        <v>89</v>
      </c>
      <c r="O718" s="44">
        <v>42470</v>
      </c>
      <c r="P718" s="44">
        <v>42471</v>
      </c>
      <c r="Q718" s="48" t="s">
        <v>47</v>
      </c>
      <c r="R718" s="954" t="s">
        <v>5661</v>
      </c>
      <c r="S718" s="194"/>
      <c r="T718" s="863"/>
      <c r="U718" s="863"/>
    </row>
    <row r="719" s="800" customFormat="1" ht="21.75" customHeight="1" spans="1:21">
      <c r="A719" s="55">
        <v>752</v>
      </c>
      <c r="B719" s="153" t="s">
        <v>10949</v>
      </c>
      <c r="C719" s="983" t="s">
        <v>10989</v>
      </c>
      <c r="D719" s="55" t="s">
        <v>10950</v>
      </c>
      <c r="E719" s="55">
        <v>415300</v>
      </c>
      <c r="F719" s="152" t="s">
        <v>10992</v>
      </c>
      <c r="G719" s="64">
        <v>42422</v>
      </c>
      <c r="H719" s="132">
        <v>42431</v>
      </c>
      <c r="I719" s="321" t="s">
        <v>7576</v>
      </c>
      <c r="J719" s="360">
        <v>42455</v>
      </c>
      <c r="K719" s="338"/>
      <c r="L719" s="48" t="s">
        <v>10993</v>
      </c>
      <c r="M719" s="70" t="s">
        <v>736</v>
      </c>
      <c r="N719" s="70" t="s">
        <v>89</v>
      </c>
      <c r="O719" s="44">
        <v>42477</v>
      </c>
      <c r="P719" s="214">
        <v>42477</v>
      </c>
      <c r="Q719" s="70" t="s">
        <v>47</v>
      </c>
      <c r="R719" s="982" t="s">
        <v>2600</v>
      </c>
      <c r="S719" s="351"/>
      <c r="T719" s="351"/>
      <c r="U719" s="351"/>
    </row>
    <row r="720" s="800" customFormat="1" ht="21.75" customHeight="1" spans="1:21">
      <c r="A720" s="55">
        <v>753</v>
      </c>
      <c r="B720" s="153" t="s">
        <v>10949</v>
      </c>
      <c r="C720" s="983" t="s">
        <v>10989</v>
      </c>
      <c r="D720" s="43" t="s">
        <v>10950</v>
      </c>
      <c r="E720" s="43">
        <v>415300</v>
      </c>
      <c r="F720" s="152" t="s">
        <v>10994</v>
      </c>
      <c r="G720" s="59">
        <v>42451</v>
      </c>
      <c r="H720" s="136">
        <v>42459</v>
      </c>
      <c r="I720" s="321" t="s">
        <v>7576</v>
      </c>
      <c r="J720" s="360">
        <v>42487</v>
      </c>
      <c r="K720" s="338" t="s">
        <v>52</v>
      </c>
      <c r="L720" s="52" t="s">
        <v>10995</v>
      </c>
      <c r="M720" s="52" t="s">
        <v>912</v>
      </c>
      <c r="N720" s="48" t="s">
        <v>5701</v>
      </c>
      <c r="O720" s="44">
        <v>42482</v>
      </c>
      <c r="P720" s="214">
        <v>42482</v>
      </c>
      <c r="Q720" s="70" t="s">
        <v>106</v>
      </c>
      <c r="R720" s="982" t="s">
        <v>6023</v>
      </c>
      <c r="S720" s="351"/>
      <c r="T720" s="351"/>
      <c r="U720" s="351"/>
    </row>
    <row r="721" s="800" customFormat="1" ht="21.75" customHeight="1" spans="1:21">
      <c r="A721" s="55">
        <v>754</v>
      </c>
      <c r="B721" s="149" t="s">
        <v>10893</v>
      </c>
      <c r="C721" s="983" t="s">
        <v>10989</v>
      </c>
      <c r="D721" s="43" t="s">
        <v>10915</v>
      </c>
      <c r="E721" s="43">
        <v>415300</v>
      </c>
      <c r="F721" s="152" t="s">
        <v>10996</v>
      </c>
      <c r="G721" s="59">
        <v>42446</v>
      </c>
      <c r="H721" s="136">
        <v>42454</v>
      </c>
      <c r="I721" s="965" t="s">
        <v>7576</v>
      </c>
      <c r="J721" s="360">
        <v>42487</v>
      </c>
      <c r="K721" s="338"/>
      <c r="L721" s="48" t="s">
        <v>10997</v>
      </c>
      <c r="M721" s="48" t="s">
        <v>70</v>
      </c>
      <c r="N721" s="48" t="s">
        <v>59</v>
      </c>
      <c r="O721" s="44">
        <v>42491</v>
      </c>
      <c r="P721" s="44">
        <v>42491</v>
      </c>
      <c r="Q721" s="48" t="s">
        <v>106</v>
      </c>
      <c r="R721" s="982" t="s">
        <v>959</v>
      </c>
      <c r="S721" s="995" t="s">
        <v>10998</v>
      </c>
      <c r="T721" s="351"/>
      <c r="U721" s="351"/>
    </row>
    <row r="722" s="800" customFormat="1" ht="21.75" customHeight="1" spans="1:21">
      <c r="A722" s="55">
        <v>755</v>
      </c>
      <c r="B722" s="149" t="s">
        <v>10893</v>
      </c>
      <c r="C722" s="983" t="s">
        <v>10989</v>
      </c>
      <c r="D722" s="43" t="s">
        <v>10915</v>
      </c>
      <c r="E722" s="43">
        <v>415300</v>
      </c>
      <c r="F722" s="152" t="s">
        <v>10999</v>
      </c>
      <c r="G722" s="59">
        <v>42481</v>
      </c>
      <c r="H722" s="136">
        <v>42489</v>
      </c>
      <c r="I722" s="965" t="s">
        <v>7576</v>
      </c>
      <c r="J722" s="360">
        <v>42487</v>
      </c>
      <c r="K722" s="338"/>
      <c r="L722" s="48" t="s">
        <v>11000</v>
      </c>
      <c r="M722" s="70" t="s">
        <v>695</v>
      </c>
      <c r="N722" s="70" t="s">
        <v>84</v>
      </c>
      <c r="O722" s="44">
        <v>42491</v>
      </c>
      <c r="P722" s="214">
        <v>42492</v>
      </c>
      <c r="Q722" s="70" t="s">
        <v>106</v>
      </c>
      <c r="R722" s="982" t="s">
        <v>967</v>
      </c>
      <c r="S722" s="351"/>
      <c r="T722" s="351"/>
      <c r="U722" s="351"/>
    </row>
    <row r="723" s="795" customFormat="1" ht="21" customHeight="1" spans="1:21">
      <c r="A723" s="55">
        <v>756</v>
      </c>
      <c r="B723" s="149" t="s">
        <v>11001</v>
      </c>
      <c r="C723" s="824" t="s">
        <v>11002</v>
      </c>
      <c r="D723" s="43" t="s">
        <v>10915</v>
      </c>
      <c r="E723" s="322">
        <v>524900</v>
      </c>
      <c r="F723" s="152" t="s">
        <v>11003</v>
      </c>
      <c r="G723" s="323">
        <v>42486</v>
      </c>
      <c r="H723" s="829">
        <v>42494</v>
      </c>
      <c r="I723" s="965" t="s">
        <v>7576</v>
      </c>
      <c r="J723" s="360">
        <v>42511</v>
      </c>
      <c r="K723" s="338"/>
      <c r="L723" s="279" t="s">
        <v>11004</v>
      </c>
      <c r="M723" s="166" t="s">
        <v>8032</v>
      </c>
      <c r="N723" s="166" t="s">
        <v>641</v>
      </c>
      <c r="O723" s="167">
        <v>42492</v>
      </c>
      <c r="P723" s="167">
        <v>42492</v>
      </c>
      <c r="Q723" s="279" t="s">
        <v>106</v>
      </c>
      <c r="R723" s="954" t="s">
        <v>5669</v>
      </c>
      <c r="S723" s="194"/>
      <c r="T723" s="863"/>
      <c r="U723" s="863"/>
    </row>
    <row r="724" s="795" customFormat="1" ht="21" customHeight="1" spans="1:21">
      <c r="A724" s="55">
        <v>757</v>
      </c>
      <c r="B724" s="149" t="s">
        <v>10889</v>
      </c>
      <c r="C724" s="824" t="s">
        <v>11005</v>
      </c>
      <c r="D724" s="43" t="s">
        <v>10890</v>
      </c>
      <c r="E724" s="322">
        <v>468500</v>
      </c>
      <c r="F724" s="152" t="s">
        <v>11006</v>
      </c>
      <c r="G724" s="323">
        <v>42486</v>
      </c>
      <c r="H724" s="829">
        <v>42495</v>
      </c>
      <c r="I724" s="965" t="s">
        <v>7576</v>
      </c>
      <c r="J724" s="360">
        <v>42511</v>
      </c>
      <c r="K724" s="338"/>
      <c r="L724" s="48" t="s">
        <v>11007</v>
      </c>
      <c r="M724" s="70" t="s">
        <v>698</v>
      </c>
      <c r="N724" s="70" t="s">
        <v>84</v>
      </c>
      <c r="O724" s="44">
        <v>42482</v>
      </c>
      <c r="P724" s="214">
        <v>42482</v>
      </c>
      <c r="Q724" s="70" t="s">
        <v>47</v>
      </c>
      <c r="R724" s="954" t="s">
        <v>976</v>
      </c>
      <c r="S724" s="194"/>
      <c r="T724" s="863"/>
      <c r="U724" s="863"/>
    </row>
    <row r="725" s="800" customFormat="1" ht="21.75" customHeight="1" spans="1:21">
      <c r="A725" s="55">
        <v>758</v>
      </c>
      <c r="B725" s="149" t="s">
        <v>10893</v>
      </c>
      <c r="C725" s="983" t="s">
        <v>10989</v>
      </c>
      <c r="D725" s="43" t="s">
        <v>10915</v>
      </c>
      <c r="E725" s="43">
        <v>415300</v>
      </c>
      <c r="F725" s="152" t="s">
        <v>11008</v>
      </c>
      <c r="G725" s="59">
        <v>42485</v>
      </c>
      <c r="H725" s="136">
        <v>42494</v>
      </c>
      <c r="I725" s="965" t="s">
        <v>7576</v>
      </c>
      <c r="J725" s="360">
        <v>42487</v>
      </c>
      <c r="K725" s="338"/>
      <c r="L725" s="48" t="s">
        <v>11009</v>
      </c>
      <c r="M725" s="70" t="s">
        <v>736</v>
      </c>
      <c r="N725" s="70" t="s">
        <v>59</v>
      </c>
      <c r="O725" s="44">
        <v>42498</v>
      </c>
      <c r="P725" s="214">
        <v>42498</v>
      </c>
      <c r="Q725" s="70" t="s">
        <v>47</v>
      </c>
      <c r="R725" s="953" t="s">
        <v>6050</v>
      </c>
      <c r="S725" s="996"/>
      <c r="T725" s="351"/>
      <c r="U725" s="351"/>
    </row>
    <row r="726" s="795" customFormat="1" ht="21" customHeight="1" spans="1:21">
      <c r="A726" s="55">
        <v>759</v>
      </c>
      <c r="B726" s="149" t="s">
        <v>10926</v>
      </c>
      <c r="C726" s="824" t="s">
        <v>11010</v>
      </c>
      <c r="D726" s="43" t="s">
        <v>10890</v>
      </c>
      <c r="E726" s="322">
        <v>448500</v>
      </c>
      <c r="F726" s="152" t="s">
        <v>11011</v>
      </c>
      <c r="G726" s="323">
        <v>42380</v>
      </c>
      <c r="H726" s="829">
        <v>42388</v>
      </c>
      <c r="I726" s="321" t="s">
        <v>7576</v>
      </c>
      <c r="J726" s="360">
        <v>42511</v>
      </c>
      <c r="K726" s="284" t="s">
        <v>52</v>
      </c>
      <c r="L726" s="48" t="s">
        <v>11012</v>
      </c>
      <c r="M726" s="48" t="s">
        <v>2053</v>
      </c>
      <c r="N726" s="48" t="s">
        <v>5701</v>
      </c>
      <c r="O726" s="44">
        <v>42505</v>
      </c>
      <c r="P726" s="44">
        <v>42505</v>
      </c>
      <c r="Q726" s="48" t="s">
        <v>106</v>
      </c>
      <c r="R726" s="981" t="s">
        <v>981</v>
      </c>
      <c r="S726" s="194"/>
      <c r="T726" s="863"/>
      <c r="U726" s="863"/>
    </row>
    <row r="727" s="795" customFormat="1" ht="21" customHeight="1" spans="1:21">
      <c r="A727" s="55">
        <v>760</v>
      </c>
      <c r="B727" s="149" t="s">
        <v>11001</v>
      </c>
      <c r="C727" s="824" t="s">
        <v>11002</v>
      </c>
      <c r="D727" s="43" t="s">
        <v>10890</v>
      </c>
      <c r="E727" s="322">
        <v>524900</v>
      </c>
      <c r="F727" s="152" t="s">
        <v>11013</v>
      </c>
      <c r="G727" s="323">
        <v>42486</v>
      </c>
      <c r="H727" s="829">
        <v>42495</v>
      </c>
      <c r="I727" s="965" t="s">
        <v>7576</v>
      </c>
      <c r="J727" s="360">
        <v>42511</v>
      </c>
      <c r="K727" s="360" t="s">
        <v>6083</v>
      </c>
      <c r="L727" s="279" t="s">
        <v>11014</v>
      </c>
      <c r="M727" s="166" t="s">
        <v>11015</v>
      </c>
      <c r="N727" s="166" t="s">
        <v>641</v>
      </c>
      <c r="O727" s="167">
        <v>42488</v>
      </c>
      <c r="P727" s="167">
        <v>42488</v>
      </c>
      <c r="Q727" s="279" t="s">
        <v>47</v>
      </c>
      <c r="R727" s="954" t="s">
        <v>997</v>
      </c>
      <c r="S727" s="194"/>
      <c r="T727" s="863"/>
      <c r="U727" s="863"/>
    </row>
    <row r="728" s="795" customFormat="1" ht="21" customHeight="1" spans="1:21">
      <c r="A728" s="55">
        <v>761</v>
      </c>
      <c r="B728" s="149" t="s">
        <v>10945</v>
      </c>
      <c r="C728" s="824" t="s">
        <v>11016</v>
      </c>
      <c r="D728" s="43" t="s">
        <v>9576</v>
      </c>
      <c r="E728" s="322">
        <v>461200</v>
      </c>
      <c r="F728" s="152" t="s">
        <v>11017</v>
      </c>
      <c r="G728" s="323">
        <v>42451</v>
      </c>
      <c r="H728" s="829">
        <v>42457</v>
      </c>
      <c r="I728" s="965" t="s">
        <v>11018</v>
      </c>
      <c r="J728" s="360">
        <v>42455</v>
      </c>
      <c r="K728" s="166" t="s">
        <v>52</v>
      </c>
      <c r="L728" s="166" t="s">
        <v>11019</v>
      </c>
      <c r="M728" s="284" t="s">
        <v>6954</v>
      </c>
      <c r="N728" s="166" t="s">
        <v>744</v>
      </c>
      <c r="O728" s="167">
        <v>42465</v>
      </c>
      <c r="P728" s="167">
        <v>42465</v>
      </c>
      <c r="Q728" s="166" t="s">
        <v>47</v>
      </c>
      <c r="R728" s="954" t="s">
        <v>997</v>
      </c>
      <c r="S728" s="194"/>
      <c r="T728" s="863"/>
      <c r="U728" s="863"/>
    </row>
    <row r="729" s="800" customFormat="1" ht="21.75" customHeight="1" spans="1:21">
      <c r="A729" s="55">
        <v>762</v>
      </c>
      <c r="B729" s="153" t="s">
        <v>10949</v>
      </c>
      <c r="C729" s="983" t="s">
        <v>10989</v>
      </c>
      <c r="D729" s="43" t="s">
        <v>10915</v>
      </c>
      <c r="E729" s="43">
        <v>415300</v>
      </c>
      <c r="F729" s="152" t="s">
        <v>11020</v>
      </c>
      <c r="G729" s="59">
        <v>42489</v>
      </c>
      <c r="H729" s="136">
        <v>42499</v>
      </c>
      <c r="I729" s="965" t="s">
        <v>7576</v>
      </c>
      <c r="J729" s="360">
        <v>42511</v>
      </c>
      <c r="K729" s="338" t="s">
        <v>52</v>
      </c>
      <c r="L729" s="70" t="s">
        <v>11021</v>
      </c>
      <c r="M729" s="70" t="s">
        <v>662</v>
      </c>
      <c r="N729" s="70" t="s">
        <v>59</v>
      </c>
      <c r="O729" s="44">
        <v>42502</v>
      </c>
      <c r="P729" s="214">
        <v>42507</v>
      </c>
      <c r="Q729" s="70" t="s">
        <v>47</v>
      </c>
      <c r="R729" s="982" t="s">
        <v>1020</v>
      </c>
      <c r="S729" s="351"/>
      <c r="T729" s="351"/>
      <c r="U729" s="351"/>
    </row>
    <row r="730" s="795" customFormat="1" ht="21" customHeight="1" spans="1:21">
      <c r="A730" s="55">
        <v>763</v>
      </c>
      <c r="B730" s="149" t="s">
        <v>11001</v>
      </c>
      <c r="C730" s="824" t="s">
        <v>11002</v>
      </c>
      <c r="D730" s="43" t="s">
        <v>10890</v>
      </c>
      <c r="E730" s="322">
        <v>524900</v>
      </c>
      <c r="F730" s="152" t="s">
        <v>11022</v>
      </c>
      <c r="G730" s="323">
        <v>42486</v>
      </c>
      <c r="H730" s="829">
        <v>42494</v>
      </c>
      <c r="I730" s="965" t="s">
        <v>7576</v>
      </c>
      <c r="J730" s="360">
        <v>42518</v>
      </c>
      <c r="K730" s="338"/>
      <c r="L730" s="273" t="s">
        <v>11023</v>
      </c>
      <c r="M730" s="48" t="s">
        <v>2053</v>
      </c>
      <c r="N730" s="48" t="s">
        <v>5701</v>
      </c>
      <c r="O730" s="44">
        <v>42491</v>
      </c>
      <c r="P730" s="44">
        <v>42491</v>
      </c>
      <c r="Q730" s="273" t="s">
        <v>47</v>
      </c>
      <c r="R730" s="954" t="s">
        <v>1010</v>
      </c>
      <c r="S730" s="194"/>
      <c r="T730" s="863"/>
      <c r="U730" s="863"/>
    </row>
    <row r="731" s="795" customFormat="1" ht="21" customHeight="1" spans="1:21">
      <c r="A731" s="55">
        <v>764</v>
      </c>
      <c r="B731" s="153" t="s">
        <v>10949</v>
      </c>
      <c r="C731" s="983" t="s">
        <v>10989</v>
      </c>
      <c r="D731" s="43" t="s">
        <v>10618</v>
      </c>
      <c r="E731" s="43">
        <v>415300</v>
      </c>
      <c r="F731" s="152" t="s">
        <v>11024</v>
      </c>
      <c r="G731" s="59">
        <v>42489</v>
      </c>
      <c r="H731" s="136">
        <v>42499</v>
      </c>
      <c r="I731" s="965" t="s">
        <v>7576</v>
      </c>
      <c r="J731" s="360">
        <v>42518</v>
      </c>
      <c r="K731" s="284" t="s">
        <v>52</v>
      </c>
      <c r="L731" s="333" t="s">
        <v>11025</v>
      </c>
      <c r="M731" s="333" t="s">
        <v>5923</v>
      </c>
      <c r="N731" s="333" t="s">
        <v>89</v>
      </c>
      <c r="O731" s="373">
        <v>42492</v>
      </c>
      <c r="P731" s="214">
        <v>42493</v>
      </c>
      <c r="Q731" s="333" t="s">
        <v>47</v>
      </c>
      <c r="R731" s="967" t="s">
        <v>1010</v>
      </c>
      <c r="S731" s="194"/>
      <c r="T731" s="863"/>
      <c r="U731" s="863"/>
    </row>
    <row r="732" s="795" customFormat="1" ht="21" customHeight="1" spans="1:21">
      <c r="A732" s="55">
        <v>765</v>
      </c>
      <c r="B732" s="149" t="s">
        <v>10889</v>
      </c>
      <c r="C732" s="824" t="s">
        <v>11005</v>
      </c>
      <c r="D732" s="43" t="s">
        <v>11026</v>
      </c>
      <c r="E732" s="322">
        <v>468500</v>
      </c>
      <c r="F732" s="152" t="s">
        <v>11027</v>
      </c>
      <c r="G732" s="323">
        <v>42362</v>
      </c>
      <c r="H732" s="829">
        <v>42373</v>
      </c>
      <c r="I732" s="321" t="s">
        <v>7576</v>
      </c>
      <c r="J732" s="360">
        <v>42487</v>
      </c>
      <c r="K732" s="338" t="s">
        <v>52</v>
      </c>
      <c r="L732" s="273" t="s">
        <v>11028</v>
      </c>
      <c r="M732" s="48" t="s">
        <v>695</v>
      </c>
      <c r="N732" s="48" t="s">
        <v>84</v>
      </c>
      <c r="O732" s="44">
        <v>42512</v>
      </c>
      <c r="P732" s="44">
        <v>42512</v>
      </c>
      <c r="Q732" s="273" t="s">
        <v>47</v>
      </c>
      <c r="R732" s="954" t="s">
        <v>1737</v>
      </c>
      <c r="S732" s="194"/>
      <c r="T732" s="863"/>
      <c r="U732" s="863"/>
    </row>
    <row r="733" s="795" customFormat="1" ht="21" customHeight="1" spans="1:21">
      <c r="A733" s="55">
        <v>766</v>
      </c>
      <c r="B733" s="153" t="s">
        <v>10949</v>
      </c>
      <c r="C733" s="983" t="s">
        <v>10989</v>
      </c>
      <c r="D733" s="43" t="s">
        <v>9576</v>
      </c>
      <c r="E733" s="43">
        <v>415300</v>
      </c>
      <c r="F733" s="152" t="s">
        <v>11029</v>
      </c>
      <c r="G733" s="323">
        <v>42451</v>
      </c>
      <c r="H733" s="829">
        <v>42459</v>
      </c>
      <c r="I733" s="321" t="s">
        <v>11018</v>
      </c>
      <c r="J733" s="360">
        <v>42455</v>
      </c>
      <c r="K733" s="284" t="s">
        <v>52</v>
      </c>
      <c r="L733" s="48" t="s">
        <v>11030</v>
      </c>
      <c r="M733" s="48" t="s">
        <v>912</v>
      </c>
      <c r="N733" s="48" t="s">
        <v>5701</v>
      </c>
      <c r="O733" s="980">
        <v>42505</v>
      </c>
      <c r="P733" s="214">
        <v>42506</v>
      </c>
      <c r="Q733" s="331" t="s">
        <v>106</v>
      </c>
      <c r="R733" s="967" t="s">
        <v>1737</v>
      </c>
      <c r="S733" s="194"/>
      <c r="T733" s="863"/>
      <c r="U733" s="863"/>
    </row>
    <row r="734" s="800" customFormat="1" ht="21.75" customHeight="1" spans="1:21">
      <c r="A734" s="55">
        <v>767</v>
      </c>
      <c r="B734" s="153" t="s">
        <v>10949</v>
      </c>
      <c r="C734" s="983" t="s">
        <v>10989</v>
      </c>
      <c r="D734" s="43" t="s">
        <v>10915</v>
      </c>
      <c r="E734" s="43">
        <v>415300</v>
      </c>
      <c r="F734" s="152" t="s">
        <v>11031</v>
      </c>
      <c r="G734" s="59">
        <v>42507</v>
      </c>
      <c r="H734" s="136">
        <v>42514</v>
      </c>
      <c r="I734" s="965" t="s">
        <v>7576</v>
      </c>
      <c r="J734" s="360">
        <v>42518</v>
      </c>
      <c r="K734" s="338"/>
      <c r="L734" s="70" t="s">
        <v>11032</v>
      </c>
      <c r="M734" s="70" t="s">
        <v>916</v>
      </c>
      <c r="N734" s="70" t="s">
        <v>5701</v>
      </c>
      <c r="O734" s="44">
        <v>42516</v>
      </c>
      <c r="P734" s="214">
        <v>42516</v>
      </c>
      <c r="Q734" s="70" t="s">
        <v>47</v>
      </c>
      <c r="R734" s="982" t="s">
        <v>3829</v>
      </c>
      <c r="S734" s="351"/>
      <c r="T734" s="351"/>
      <c r="U734" s="351"/>
    </row>
    <row r="735" s="795" customFormat="1" ht="21" customHeight="1" spans="1:21">
      <c r="A735" s="55">
        <v>768</v>
      </c>
      <c r="B735" s="149" t="s">
        <v>10933</v>
      </c>
      <c r="C735" s="824" t="s">
        <v>11033</v>
      </c>
      <c r="D735" s="43" t="s">
        <v>10890</v>
      </c>
      <c r="E735" s="322">
        <v>662200</v>
      </c>
      <c r="F735" s="152" t="s">
        <v>11034</v>
      </c>
      <c r="G735" s="323">
        <v>42500</v>
      </c>
      <c r="H735" s="323">
        <v>42513</v>
      </c>
      <c r="I735" s="965" t="s">
        <v>7576</v>
      </c>
      <c r="J735" s="360">
        <v>42518</v>
      </c>
      <c r="K735" s="338"/>
      <c r="L735" s="279" t="s">
        <v>11035</v>
      </c>
      <c r="M735" s="166" t="s">
        <v>11036</v>
      </c>
      <c r="N735" s="166" t="s">
        <v>641</v>
      </c>
      <c r="O735" s="167">
        <v>42503</v>
      </c>
      <c r="P735" s="167">
        <v>42503</v>
      </c>
      <c r="Q735" s="279" t="s">
        <v>106</v>
      </c>
      <c r="R735" s="954" t="s">
        <v>2719</v>
      </c>
      <c r="S735" s="194"/>
      <c r="T735" s="863"/>
      <c r="U735" s="863"/>
    </row>
    <row r="736" s="795" customFormat="1" ht="21" customHeight="1" spans="1:21">
      <c r="A736" s="55">
        <v>769</v>
      </c>
      <c r="B736" s="149" t="s">
        <v>10889</v>
      </c>
      <c r="C736" s="824" t="s">
        <v>11005</v>
      </c>
      <c r="D736" s="43" t="s">
        <v>617</v>
      </c>
      <c r="E736" s="322">
        <v>468500</v>
      </c>
      <c r="F736" s="152" t="s">
        <v>11037</v>
      </c>
      <c r="G736" s="323">
        <v>42444</v>
      </c>
      <c r="H736" s="829">
        <v>42454</v>
      </c>
      <c r="I736" s="344" t="s">
        <v>7576</v>
      </c>
      <c r="J736" s="360">
        <v>42518</v>
      </c>
      <c r="K736" s="338" t="s">
        <v>52</v>
      </c>
      <c r="L736" s="273" t="s">
        <v>11038</v>
      </c>
      <c r="M736" s="48" t="s">
        <v>730</v>
      </c>
      <c r="N736" s="48" t="s">
        <v>59</v>
      </c>
      <c r="O736" s="44">
        <v>42505</v>
      </c>
      <c r="P736" s="44">
        <v>42506</v>
      </c>
      <c r="Q736" s="273" t="s">
        <v>47</v>
      </c>
      <c r="R736" s="954" t="s">
        <v>2719</v>
      </c>
      <c r="S736" s="194"/>
      <c r="T736" s="863"/>
      <c r="U736" s="863"/>
    </row>
    <row r="737" s="795" customFormat="1" ht="21" customHeight="1" spans="1:21">
      <c r="A737" s="55">
        <v>770</v>
      </c>
      <c r="B737" s="153" t="s">
        <v>10949</v>
      </c>
      <c r="C737" s="983" t="s">
        <v>10989</v>
      </c>
      <c r="D737" s="43" t="s">
        <v>9576</v>
      </c>
      <c r="E737" s="43">
        <v>415300</v>
      </c>
      <c r="F737" s="152" t="s">
        <v>11039</v>
      </c>
      <c r="G737" s="323">
        <v>42486</v>
      </c>
      <c r="H737" s="829">
        <v>42495</v>
      </c>
      <c r="I737" s="344" t="s">
        <v>7576</v>
      </c>
      <c r="J737" s="360">
        <v>42487</v>
      </c>
      <c r="K737" s="284"/>
      <c r="L737" s="984" t="s">
        <v>11040</v>
      </c>
      <c r="M737" s="48" t="s">
        <v>730</v>
      </c>
      <c r="N737" s="48" t="s">
        <v>59</v>
      </c>
      <c r="O737" s="980">
        <v>42518</v>
      </c>
      <c r="P737" s="214">
        <v>42518</v>
      </c>
      <c r="Q737" s="331" t="s">
        <v>47</v>
      </c>
      <c r="R737" s="967" t="s">
        <v>2722</v>
      </c>
      <c r="S737" s="194"/>
      <c r="T737" s="863"/>
      <c r="U737" s="863"/>
    </row>
    <row r="738" s="795" customFormat="1" ht="21" customHeight="1" spans="1:21">
      <c r="A738" s="55">
        <v>771</v>
      </c>
      <c r="B738" s="149"/>
      <c r="C738" s="825" t="s">
        <v>11002</v>
      </c>
      <c r="D738" s="55" t="s">
        <v>10915</v>
      </c>
      <c r="E738" s="35">
        <v>524900</v>
      </c>
      <c r="F738" s="152" t="s">
        <v>11041</v>
      </c>
      <c r="G738" s="310">
        <v>42509</v>
      </c>
      <c r="H738" s="857">
        <v>42516</v>
      </c>
      <c r="I738" s="329" t="s">
        <v>7576</v>
      </c>
      <c r="J738" s="360">
        <v>42518</v>
      </c>
      <c r="K738" s="338" t="s">
        <v>52</v>
      </c>
      <c r="L738" s="354" t="s">
        <v>11042</v>
      </c>
      <c r="M738" s="354" t="s">
        <v>114</v>
      </c>
      <c r="N738" s="354" t="s">
        <v>59</v>
      </c>
      <c r="O738" s="44">
        <v>42504</v>
      </c>
      <c r="P738" s="44">
        <v>42510</v>
      </c>
      <c r="Q738" s="354" t="s">
        <v>47</v>
      </c>
      <c r="R738" s="954" t="s">
        <v>1032</v>
      </c>
      <c r="S738" s="194"/>
      <c r="T738" s="863"/>
      <c r="U738" s="863"/>
    </row>
    <row r="739" s="795" customFormat="1" ht="21" customHeight="1" spans="1:21">
      <c r="A739" s="55">
        <v>772</v>
      </c>
      <c r="B739" s="149" t="s">
        <v>10933</v>
      </c>
      <c r="C739" s="824" t="s">
        <v>11033</v>
      </c>
      <c r="D739" s="43" t="s">
        <v>10890</v>
      </c>
      <c r="E739" s="322">
        <v>662200</v>
      </c>
      <c r="F739" s="152" t="s">
        <v>11043</v>
      </c>
      <c r="G739" s="323">
        <v>42500</v>
      </c>
      <c r="H739" s="323">
        <v>42513</v>
      </c>
      <c r="I739" s="344" t="s">
        <v>7576</v>
      </c>
      <c r="J739" s="360">
        <v>42518</v>
      </c>
      <c r="K739" s="338"/>
      <c r="L739" s="331" t="s">
        <v>11044</v>
      </c>
      <c r="M739" s="331" t="s">
        <v>2053</v>
      </c>
      <c r="N739" s="13" t="s">
        <v>5701</v>
      </c>
      <c r="O739" s="44">
        <v>42461</v>
      </c>
      <c r="P739" s="44">
        <v>42501</v>
      </c>
      <c r="Q739" s="273" t="s">
        <v>106</v>
      </c>
      <c r="R739" s="954" t="s">
        <v>1032</v>
      </c>
      <c r="S739" s="194"/>
      <c r="T739" s="863"/>
      <c r="U739" s="863"/>
    </row>
    <row r="740" s="800" customFormat="1" ht="21.75" customHeight="1" spans="1:21">
      <c r="A740" s="55">
        <v>773</v>
      </c>
      <c r="B740" s="153"/>
      <c r="C740" s="983" t="s">
        <v>10989</v>
      </c>
      <c r="D740" s="43" t="s">
        <v>10915</v>
      </c>
      <c r="E740" s="43">
        <v>415300</v>
      </c>
      <c r="F740" s="152" t="s">
        <v>11045</v>
      </c>
      <c r="G740" s="59">
        <v>42455</v>
      </c>
      <c r="H740" s="136">
        <v>42465</v>
      </c>
      <c r="I740" s="344" t="s">
        <v>11046</v>
      </c>
      <c r="J740" s="985">
        <v>42538</v>
      </c>
      <c r="K740" s="338" t="s">
        <v>52</v>
      </c>
      <c r="L740" s="984" t="s">
        <v>11047</v>
      </c>
      <c r="M740" s="986" t="s">
        <v>662</v>
      </c>
      <c r="N740" s="986" t="s">
        <v>59</v>
      </c>
      <c r="O740" s="987">
        <v>42527</v>
      </c>
      <c r="P740" s="988">
        <v>42527</v>
      </c>
      <c r="Q740" s="986" t="s">
        <v>106</v>
      </c>
      <c r="R740" s="982" t="s">
        <v>6133</v>
      </c>
      <c r="S740" s="351"/>
      <c r="T740" s="351"/>
      <c r="U740" s="351"/>
    </row>
    <row r="741" s="795" customFormat="1" ht="21" customHeight="1" spans="1:21">
      <c r="A741" s="55">
        <v>774</v>
      </c>
      <c r="B741" s="149" t="s">
        <v>11001</v>
      </c>
      <c r="C741" s="825" t="s">
        <v>11002</v>
      </c>
      <c r="D741" s="55" t="s">
        <v>10890</v>
      </c>
      <c r="E741" s="35">
        <v>524900</v>
      </c>
      <c r="F741" s="152" t="s">
        <v>11048</v>
      </c>
      <c r="G741" s="310">
        <v>42509</v>
      </c>
      <c r="H741" s="857">
        <v>42516</v>
      </c>
      <c r="I741" s="329" t="s">
        <v>7576</v>
      </c>
      <c r="J741" s="360">
        <v>42518</v>
      </c>
      <c r="K741" s="338" t="s">
        <v>52</v>
      </c>
      <c r="L741" s="279" t="s">
        <v>11049</v>
      </c>
      <c r="M741" s="166" t="s">
        <v>5822</v>
      </c>
      <c r="N741" s="166" t="s">
        <v>744</v>
      </c>
      <c r="O741" s="167">
        <v>42512</v>
      </c>
      <c r="P741" s="167">
        <v>42512</v>
      </c>
      <c r="Q741" s="279" t="s">
        <v>1447</v>
      </c>
      <c r="R741" s="954"/>
      <c r="S741" s="194"/>
      <c r="T741" s="863"/>
      <c r="U741" s="863"/>
    </row>
    <row r="742" s="795" customFormat="1" ht="21" customHeight="1" spans="1:21">
      <c r="A742" s="55">
        <v>775</v>
      </c>
      <c r="B742" s="149" t="s">
        <v>10893</v>
      </c>
      <c r="C742" s="983" t="s">
        <v>10989</v>
      </c>
      <c r="D742" s="55" t="s">
        <v>10618</v>
      </c>
      <c r="E742" s="55">
        <v>415300</v>
      </c>
      <c r="F742" s="152" t="s">
        <v>11050</v>
      </c>
      <c r="G742" s="64">
        <v>42507</v>
      </c>
      <c r="H742" s="132">
        <v>42516</v>
      </c>
      <c r="I742" s="329" t="s">
        <v>7576</v>
      </c>
      <c r="J742" s="314">
        <v>42538</v>
      </c>
      <c r="K742" s="166"/>
      <c r="L742" s="376" t="s">
        <v>11051</v>
      </c>
      <c r="M742" s="376" t="s">
        <v>730</v>
      </c>
      <c r="N742" s="376" t="s">
        <v>59</v>
      </c>
      <c r="O742" s="383">
        <v>42523</v>
      </c>
      <c r="P742" s="214">
        <v>42524</v>
      </c>
      <c r="Q742" s="376" t="s">
        <v>106</v>
      </c>
      <c r="R742" s="961" t="s">
        <v>5223</v>
      </c>
      <c r="S742" s="194"/>
      <c r="T742" s="863"/>
      <c r="U742" s="863"/>
    </row>
    <row r="743" s="795" customFormat="1" ht="21" customHeight="1" spans="1:21">
      <c r="A743" s="55">
        <v>776</v>
      </c>
      <c r="B743" s="149" t="s">
        <v>10889</v>
      </c>
      <c r="C743" s="824" t="s">
        <v>11005</v>
      </c>
      <c r="D743" s="55" t="s">
        <v>10890</v>
      </c>
      <c r="E743" s="35">
        <v>468500</v>
      </c>
      <c r="F743" s="152" t="s">
        <v>11052</v>
      </c>
      <c r="G743" s="310">
        <v>42509</v>
      </c>
      <c r="H743" s="857">
        <v>42516</v>
      </c>
      <c r="I743" s="329" t="s">
        <v>7576</v>
      </c>
      <c r="J743" s="360">
        <v>42518</v>
      </c>
      <c r="K743" s="339"/>
      <c r="L743" s="273" t="s">
        <v>11053</v>
      </c>
      <c r="M743" s="48" t="s">
        <v>698</v>
      </c>
      <c r="N743" s="48" t="s">
        <v>84</v>
      </c>
      <c r="O743" s="44">
        <v>42515</v>
      </c>
      <c r="P743" s="44">
        <v>42515</v>
      </c>
      <c r="Q743" s="273" t="s">
        <v>106</v>
      </c>
      <c r="R743" s="954" t="s">
        <v>6106</v>
      </c>
      <c r="S743" s="194"/>
      <c r="T743" s="863"/>
      <c r="U743" s="863"/>
    </row>
    <row r="744" s="795" customFormat="1" ht="21" customHeight="1" spans="1:21">
      <c r="A744" s="55">
        <v>777</v>
      </c>
      <c r="B744" s="149" t="s">
        <v>10889</v>
      </c>
      <c r="C744" s="824" t="s">
        <v>11005</v>
      </c>
      <c r="D744" s="43" t="s">
        <v>10890</v>
      </c>
      <c r="E744" s="322">
        <v>468500</v>
      </c>
      <c r="F744" s="152" t="s">
        <v>11054</v>
      </c>
      <c r="G744" s="323">
        <v>42514</v>
      </c>
      <c r="H744" s="829">
        <v>42524</v>
      </c>
      <c r="I744" s="329" t="s">
        <v>7576</v>
      </c>
      <c r="J744" s="360">
        <v>42538</v>
      </c>
      <c r="K744" s="338"/>
      <c r="L744" s="273" t="s">
        <v>11055</v>
      </c>
      <c r="M744" s="48" t="s">
        <v>912</v>
      </c>
      <c r="N744" s="48" t="s">
        <v>6145</v>
      </c>
      <c r="O744" s="44">
        <v>42526</v>
      </c>
      <c r="P744" s="44">
        <v>42526</v>
      </c>
      <c r="Q744" s="273" t="s">
        <v>106</v>
      </c>
      <c r="R744" s="954" t="s">
        <v>5223</v>
      </c>
      <c r="S744" s="194"/>
      <c r="T744" s="863"/>
      <c r="U744" s="863"/>
    </row>
    <row r="745" s="795" customFormat="1" ht="21" customHeight="1" spans="1:21">
      <c r="A745" s="55">
        <v>778</v>
      </c>
      <c r="B745" s="149" t="s">
        <v>10889</v>
      </c>
      <c r="C745" s="824" t="s">
        <v>11005</v>
      </c>
      <c r="D745" s="43" t="s">
        <v>10915</v>
      </c>
      <c r="E745" s="322">
        <v>468500</v>
      </c>
      <c r="F745" s="152" t="s">
        <v>11056</v>
      </c>
      <c r="G745" s="323">
        <v>42486</v>
      </c>
      <c r="H745" s="829">
        <v>42492</v>
      </c>
      <c r="I745" s="344" t="s">
        <v>7576</v>
      </c>
      <c r="J745" s="360">
        <v>42538</v>
      </c>
      <c r="K745" s="338"/>
      <c r="L745" s="277" t="s">
        <v>11057</v>
      </c>
      <c r="M745" s="277" t="s">
        <v>10970</v>
      </c>
      <c r="N745" s="52" t="s">
        <v>641</v>
      </c>
      <c r="O745" s="776">
        <v>42528</v>
      </c>
      <c r="P745" s="47">
        <v>42529</v>
      </c>
      <c r="Q745" s="291" t="s">
        <v>106</v>
      </c>
      <c r="R745" s="939"/>
      <c r="S745" s="194"/>
      <c r="T745" s="863"/>
      <c r="U745" s="863"/>
    </row>
    <row r="746" s="795" customFormat="1" ht="21" customHeight="1" spans="1:21">
      <c r="A746" s="55">
        <v>779</v>
      </c>
      <c r="B746" s="149" t="s">
        <v>10889</v>
      </c>
      <c r="C746" s="824" t="s">
        <v>11005</v>
      </c>
      <c r="D746" s="43" t="s">
        <v>10950</v>
      </c>
      <c r="E746" s="322">
        <v>468500</v>
      </c>
      <c r="F746" s="152" t="s">
        <v>11058</v>
      </c>
      <c r="G746" s="310">
        <v>42446</v>
      </c>
      <c r="H746" s="857">
        <v>42457</v>
      </c>
      <c r="I746" s="329" t="s">
        <v>7576</v>
      </c>
      <c r="J746" s="360">
        <v>42487</v>
      </c>
      <c r="K746" s="339"/>
      <c r="L746" s="242" t="s">
        <v>10069</v>
      </c>
      <c r="M746" s="48" t="s">
        <v>45</v>
      </c>
      <c r="N746" s="48" t="s">
        <v>89</v>
      </c>
      <c r="O746" s="44">
        <v>42529</v>
      </c>
      <c r="P746" s="44">
        <v>42532</v>
      </c>
      <c r="Q746" s="273" t="s">
        <v>106</v>
      </c>
      <c r="R746" s="954" t="s">
        <v>3846</v>
      </c>
      <c r="S746" s="194"/>
      <c r="T746" s="863"/>
      <c r="U746" s="863"/>
    </row>
    <row r="747" s="795" customFormat="1" ht="21" customHeight="1" spans="1:21">
      <c r="A747" s="55">
        <v>780</v>
      </c>
      <c r="B747" s="153" t="s">
        <v>10949</v>
      </c>
      <c r="C747" s="983" t="s">
        <v>10989</v>
      </c>
      <c r="D747" s="43" t="s">
        <v>10618</v>
      </c>
      <c r="E747" s="43">
        <v>415300</v>
      </c>
      <c r="F747" s="152" t="s">
        <v>11059</v>
      </c>
      <c r="G747" s="59">
        <v>42516</v>
      </c>
      <c r="H747" s="136">
        <v>42524</v>
      </c>
      <c r="I747" s="329" t="s">
        <v>7576</v>
      </c>
      <c r="J747" s="314">
        <v>42538</v>
      </c>
      <c r="K747" s="166"/>
      <c r="L747" s="376" t="s">
        <v>11060</v>
      </c>
      <c r="M747" s="376" t="s">
        <v>698</v>
      </c>
      <c r="N747" s="376" t="s">
        <v>84</v>
      </c>
      <c r="O747" s="383">
        <v>42530</v>
      </c>
      <c r="P747" s="214">
        <v>42530</v>
      </c>
      <c r="Q747" s="376" t="s">
        <v>106</v>
      </c>
      <c r="R747" s="961" t="s">
        <v>3846</v>
      </c>
      <c r="S747" s="194"/>
      <c r="T747" s="863"/>
      <c r="U747" s="863"/>
    </row>
    <row r="748" s="795" customFormat="1" ht="21" customHeight="1" spans="1:21">
      <c r="A748" s="55">
        <v>781</v>
      </c>
      <c r="B748" s="149"/>
      <c r="C748" s="824" t="s">
        <v>11016</v>
      </c>
      <c r="D748" s="43" t="s">
        <v>10890</v>
      </c>
      <c r="E748" s="322">
        <v>461200</v>
      </c>
      <c r="F748" s="152" t="s">
        <v>11061</v>
      </c>
      <c r="G748" s="323">
        <v>42514</v>
      </c>
      <c r="H748" s="829">
        <v>42524</v>
      </c>
      <c r="I748" s="344" t="s">
        <v>7576</v>
      </c>
      <c r="J748" s="360">
        <v>42538</v>
      </c>
      <c r="K748" s="166"/>
      <c r="L748" s="376" t="s">
        <v>11062</v>
      </c>
      <c r="M748" s="376" t="s">
        <v>6276</v>
      </c>
      <c r="N748" s="376" t="s">
        <v>5701</v>
      </c>
      <c r="O748" s="383">
        <v>42529</v>
      </c>
      <c r="P748" s="214">
        <v>42530</v>
      </c>
      <c r="Q748" s="376" t="s">
        <v>106</v>
      </c>
      <c r="R748" s="954" t="s">
        <v>1056</v>
      </c>
      <c r="S748" s="194"/>
      <c r="T748" s="863"/>
      <c r="U748" s="863"/>
    </row>
    <row r="749" s="800" customFormat="1" ht="21.75" customHeight="1" spans="1:21">
      <c r="A749" s="55">
        <v>782</v>
      </c>
      <c r="B749" s="153" t="s">
        <v>10949</v>
      </c>
      <c r="C749" s="983" t="s">
        <v>10989</v>
      </c>
      <c r="D749" s="43" t="s">
        <v>10950</v>
      </c>
      <c r="E749" s="43">
        <v>415300</v>
      </c>
      <c r="F749" s="152" t="s">
        <v>11063</v>
      </c>
      <c r="G749" s="59">
        <v>42516</v>
      </c>
      <c r="H749" s="136">
        <v>42524</v>
      </c>
      <c r="I749" s="329" t="s">
        <v>7576</v>
      </c>
      <c r="J749" s="360">
        <v>42518</v>
      </c>
      <c r="K749" s="338"/>
      <c r="L749" s="984" t="s">
        <v>11064</v>
      </c>
      <c r="M749" s="70" t="s">
        <v>662</v>
      </c>
      <c r="N749" s="70" t="s">
        <v>59</v>
      </c>
      <c r="O749" s="44">
        <v>42524</v>
      </c>
      <c r="P749" s="214">
        <v>42524</v>
      </c>
      <c r="Q749" s="70" t="s">
        <v>106</v>
      </c>
      <c r="R749" s="982" t="s">
        <v>1056</v>
      </c>
      <c r="S749" s="351"/>
      <c r="T749" s="351"/>
      <c r="U749" s="351"/>
    </row>
    <row r="750" s="800" customFormat="1" ht="21.75" customHeight="1" spans="1:21">
      <c r="A750" s="55">
        <v>783</v>
      </c>
      <c r="B750" s="153" t="s">
        <v>10949</v>
      </c>
      <c r="C750" s="983" t="s">
        <v>10989</v>
      </c>
      <c r="D750" s="55" t="s">
        <v>10950</v>
      </c>
      <c r="E750" s="55">
        <v>415300</v>
      </c>
      <c r="F750" s="152" t="s">
        <v>11065</v>
      </c>
      <c r="G750" s="64">
        <v>42444</v>
      </c>
      <c r="H750" s="132">
        <v>42457</v>
      </c>
      <c r="I750" s="329" t="s">
        <v>11018</v>
      </c>
      <c r="J750" s="360">
        <v>42455</v>
      </c>
      <c r="K750" s="338" t="s">
        <v>52</v>
      </c>
      <c r="L750" s="984" t="s">
        <v>11066</v>
      </c>
      <c r="M750" s="984" t="s">
        <v>114</v>
      </c>
      <c r="N750" s="989" t="s">
        <v>59</v>
      </c>
      <c r="O750" s="990">
        <v>42531</v>
      </c>
      <c r="P750" s="990">
        <v>42531</v>
      </c>
      <c r="Q750" s="665" t="s">
        <v>47</v>
      </c>
      <c r="R750" s="982" t="s">
        <v>2752</v>
      </c>
      <c r="S750" s="351"/>
      <c r="T750" s="351"/>
      <c r="U750" s="351"/>
    </row>
    <row r="751" s="800" customFormat="1" ht="21.75" customHeight="1" spans="1:21">
      <c r="A751" s="55">
        <v>784</v>
      </c>
      <c r="B751" s="153" t="s">
        <v>10949</v>
      </c>
      <c r="C751" s="983" t="s">
        <v>10989</v>
      </c>
      <c r="D751" s="43" t="s">
        <v>10950</v>
      </c>
      <c r="E751" s="43">
        <v>415300</v>
      </c>
      <c r="F751" s="152" t="s">
        <v>11067</v>
      </c>
      <c r="G751" s="59">
        <v>42481</v>
      </c>
      <c r="H751" s="136">
        <v>42489</v>
      </c>
      <c r="I751" s="344" t="s">
        <v>7576</v>
      </c>
      <c r="J751" s="360">
        <v>42487</v>
      </c>
      <c r="K751" s="338"/>
      <c r="L751" s="984" t="s">
        <v>11068</v>
      </c>
      <c r="M751" s="70" t="s">
        <v>698</v>
      </c>
      <c r="N751" s="70" t="s">
        <v>84</v>
      </c>
      <c r="O751" s="44">
        <v>42518</v>
      </c>
      <c r="P751" s="214">
        <v>42518</v>
      </c>
      <c r="Q751" s="70" t="s">
        <v>47</v>
      </c>
      <c r="R751" s="982" t="s">
        <v>1056</v>
      </c>
      <c r="S751" s="351"/>
      <c r="T751" s="351"/>
      <c r="U751" s="351"/>
    </row>
    <row r="752" s="795" customFormat="1" ht="21" customHeight="1" spans="1:21">
      <c r="A752" s="55">
        <v>785</v>
      </c>
      <c r="B752" s="149" t="s">
        <v>10889</v>
      </c>
      <c r="C752" s="824" t="s">
        <v>11005</v>
      </c>
      <c r="D752" s="43" t="s">
        <v>10915</v>
      </c>
      <c r="E752" s="322">
        <v>468500</v>
      </c>
      <c r="F752" s="152" t="s">
        <v>11069</v>
      </c>
      <c r="G752" s="323">
        <v>42481</v>
      </c>
      <c r="H752" s="829">
        <v>42492</v>
      </c>
      <c r="I752" s="344" t="s">
        <v>7576</v>
      </c>
      <c r="J752" s="360">
        <v>42487</v>
      </c>
      <c r="K752" s="338"/>
      <c r="L752" s="48" t="s">
        <v>11070</v>
      </c>
      <c r="M752" s="48" t="s">
        <v>2053</v>
      </c>
      <c r="N752" s="48" t="s">
        <v>5701</v>
      </c>
      <c r="O752" s="44">
        <v>42531</v>
      </c>
      <c r="P752" s="44">
        <v>42532</v>
      </c>
      <c r="Q752" s="48" t="s">
        <v>106</v>
      </c>
      <c r="R752" s="954" t="s">
        <v>1056</v>
      </c>
      <c r="S752" s="194"/>
      <c r="T752" s="863"/>
      <c r="U752" s="863"/>
    </row>
    <row r="753" s="800" customFormat="1" ht="21.75" customHeight="1" spans="1:21">
      <c r="A753" s="55">
        <v>786</v>
      </c>
      <c r="B753" s="153" t="s">
        <v>10949</v>
      </c>
      <c r="C753" s="983" t="s">
        <v>10989</v>
      </c>
      <c r="D753" s="43" t="s">
        <v>10915</v>
      </c>
      <c r="E753" s="43">
        <v>415300</v>
      </c>
      <c r="F753" s="152" t="s">
        <v>11071</v>
      </c>
      <c r="G753" s="59">
        <v>42507</v>
      </c>
      <c r="H753" s="136">
        <v>42514</v>
      </c>
      <c r="I753" s="344" t="s">
        <v>7576</v>
      </c>
      <c r="J753" s="360">
        <v>42518</v>
      </c>
      <c r="K753" s="360"/>
      <c r="L753" s="671" t="s">
        <v>11072</v>
      </c>
      <c r="M753" s="70" t="s">
        <v>916</v>
      </c>
      <c r="N753" s="70" t="s">
        <v>6145</v>
      </c>
      <c r="O753" s="44">
        <v>42529</v>
      </c>
      <c r="P753" s="214">
        <v>42529</v>
      </c>
      <c r="Q753" s="70" t="s">
        <v>47</v>
      </c>
      <c r="R753" s="982" t="s">
        <v>2752</v>
      </c>
      <c r="S753" s="351"/>
      <c r="T753" s="351"/>
      <c r="U753" s="351"/>
    </row>
    <row r="754" s="795" customFormat="1" ht="21" customHeight="1" spans="1:21">
      <c r="A754" s="55">
        <v>787</v>
      </c>
      <c r="B754" s="149" t="s">
        <v>11073</v>
      </c>
      <c r="C754" s="824" t="s">
        <v>11005</v>
      </c>
      <c r="D754" s="43" t="s">
        <v>11074</v>
      </c>
      <c r="E754" s="322">
        <v>474500</v>
      </c>
      <c r="F754" s="152" t="s">
        <v>11075</v>
      </c>
      <c r="G754" s="323">
        <v>42382</v>
      </c>
      <c r="H754" s="829">
        <v>42389</v>
      </c>
      <c r="I754" s="329" t="s">
        <v>7576</v>
      </c>
      <c r="J754" s="205">
        <v>42543</v>
      </c>
      <c r="K754" s="338" t="s">
        <v>52</v>
      </c>
      <c r="L754" s="273" t="s">
        <v>11076</v>
      </c>
      <c r="M754" s="48" t="s">
        <v>912</v>
      </c>
      <c r="N754" s="48" t="s">
        <v>6145</v>
      </c>
      <c r="O754" s="44">
        <v>42527</v>
      </c>
      <c r="P754" s="44">
        <v>42527</v>
      </c>
      <c r="Q754" s="273" t="s">
        <v>106</v>
      </c>
      <c r="R754" s="954" t="s">
        <v>6121</v>
      </c>
      <c r="S754" s="194"/>
      <c r="T754" s="863"/>
      <c r="U754" s="863"/>
    </row>
    <row r="755" s="800" customFormat="1" ht="21.75" customHeight="1" spans="1:21">
      <c r="A755" s="55">
        <v>788</v>
      </c>
      <c r="B755" s="153" t="s">
        <v>10949</v>
      </c>
      <c r="C755" s="983" t="s">
        <v>10989</v>
      </c>
      <c r="D755" s="43" t="s">
        <v>10915</v>
      </c>
      <c r="E755" s="43">
        <v>415300</v>
      </c>
      <c r="F755" s="152" t="s">
        <v>11077</v>
      </c>
      <c r="G755" s="59">
        <v>42516</v>
      </c>
      <c r="H755" s="136">
        <v>42524</v>
      </c>
      <c r="I755" s="329" t="s">
        <v>7576</v>
      </c>
      <c r="J755" s="360">
        <v>42543</v>
      </c>
      <c r="K755" s="338"/>
      <c r="L755" s="984" t="s">
        <v>11078</v>
      </c>
      <c r="M755" s="70" t="s">
        <v>916</v>
      </c>
      <c r="N755" s="70" t="s">
        <v>5701</v>
      </c>
      <c r="O755" s="44">
        <v>42533</v>
      </c>
      <c r="P755" s="214">
        <v>42536</v>
      </c>
      <c r="Q755" s="70" t="s">
        <v>47</v>
      </c>
      <c r="R755" s="982" t="s">
        <v>6121</v>
      </c>
      <c r="S755" s="351"/>
      <c r="T755" s="351"/>
      <c r="U755" s="351"/>
    </row>
    <row r="756" s="800" customFormat="1" ht="21.75" customHeight="1" spans="1:21">
      <c r="A756" s="55">
        <v>789</v>
      </c>
      <c r="B756" s="153" t="s">
        <v>10949</v>
      </c>
      <c r="C756" s="983" t="s">
        <v>10989</v>
      </c>
      <c r="D756" s="43" t="s">
        <v>10950</v>
      </c>
      <c r="E756" s="43">
        <v>415300</v>
      </c>
      <c r="F756" s="152" t="s">
        <v>11079</v>
      </c>
      <c r="G756" s="59">
        <v>42485</v>
      </c>
      <c r="H756" s="136">
        <v>42495</v>
      </c>
      <c r="I756" s="344" t="s">
        <v>7576</v>
      </c>
      <c r="J756" s="360">
        <v>42487</v>
      </c>
      <c r="K756" s="338"/>
      <c r="L756" s="984" t="s">
        <v>11080</v>
      </c>
      <c r="M756" s="70" t="s">
        <v>730</v>
      </c>
      <c r="N756" s="70" t="s">
        <v>59</v>
      </c>
      <c r="O756" s="44">
        <v>42539</v>
      </c>
      <c r="P756" s="214">
        <v>42539</v>
      </c>
      <c r="Q756" s="70" t="s">
        <v>106</v>
      </c>
      <c r="R756" s="982" t="s">
        <v>6121</v>
      </c>
      <c r="S756" s="351"/>
      <c r="T756" s="351"/>
      <c r="U756" s="351"/>
    </row>
    <row r="757" s="800" customFormat="1" ht="21.75" customHeight="1" spans="1:21">
      <c r="A757" s="55">
        <v>790</v>
      </c>
      <c r="B757" s="153" t="s">
        <v>10949</v>
      </c>
      <c r="C757" s="983" t="s">
        <v>10989</v>
      </c>
      <c r="D757" s="43" t="s">
        <v>10915</v>
      </c>
      <c r="E757" s="43">
        <v>415300</v>
      </c>
      <c r="F757" s="152" t="s">
        <v>11081</v>
      </c>
      <c r="G757" s="59">
        <v>42507</v>
      </c>
      <c r="H757" s="136">
        <v>42514</v>
      </c>
      <c r="I757" s="344" t="s">
        <v>11082</v>
      </c>
      <c r="J757" s="360">
        <v>42543</v>
      </c>
      <c r="K757" s="338"/>
      <c r="L757" s="274" t="s">
        <v>11083</v>
      </c>
      <c r="M757" s="274" t="s">
        <v>662</v>
      </c>
      <c r="N757" s="52" t="s">
        <v>6114</v>
      </c>
      <c r="O757" s="377">
        <v>42532</v>
      </c>
      <c r="P757" s="377">
        <v>42532</v>
      </c>
      <c r="Q757" s="81" t="s">
        <v>47</v>
      </c>
      <c r="R757" s="982" t="s">
        <v>1066</v>
      </c>
      <c r="S757" s="351"/>
      <c r="T757" s="351"/>
      <c r="U757" s="351"/>
    </row>
    <row r="758" s="795" customFormat="1" ht="21" customHeight="1" spans="1:21">
      <c r="A758" s="55">
        <v>791</v>
      </c>
      <c r="B758" s="149"/>
      <c r="C758" s="824" t="s">
        <v>11084</v>
      </c>
      <c r="D758" s="43" t="s">
        <v>11085</v>
      </c>
      <c r="E758" s="322">
        <v>435300</v>
      </c>
      <c r="F758" s="382" t="s">
        <v>11086</v>
      </c>
      <c r="G758" s="310">
        <v>42446</v>
      </c>
      <c r="H758" s="857">
        <v>42457</v>
      </c>
      <c r="I758" s="329" t="s">
        <v>7619</v>
      </c>
      <c r="J758" s="328">
        <v>42545</v>
      </c>
      <c r="K758" s="338" t="s">
        <v>52</v>
      </c>
      <c r="L758" s="242" t="s">
        <v>11087</v>
      </c>
      <c r="M758" s="48" t="s">
        <v>698</v>
      </c>
      <c r="N758" s="48" t="s">
        <v>84</v>
      </c>
      <c r="O758" s="44">
        <v>42542</v>
      </c>
      <c r="P758" s="44">
        <v>42543</v>
      </c>
      <c r="Q758" s="242" t="s">
        <v>106</v>
      </c>
      <c r="R758" s="954" t="s">
        <v>2768</v>
      </c>
      <c r="S758" s="194"/>
      <c r="T758" s="863"/>
      <c r="U758" s="863"/>
    </row>
    <row r="759" s="795" customFormat="1" ht="21" customHeight="1" spans="1:21">
      <c r="A759" s="55">
        <v>792</v>
      </c>
      <c r="B759" s="149" t="s">
        <v>10893</v>
      </c>
      <c r="C759" s="983" t="s">
        <v>10989</v>
      </c>
      <c r="D759" s="55" t="s">
        <v>10915</v>
      </c>
      <c r="E759" s="35">
        <v>415300</v>
      </c>
      <c r="F759" s="152" t="s">
        <v>11088</v>
      </c>
      <c r="G759" s="310">
        <v>42376</v>
      </c>
      <c r="H759" s="857">
        <v>42379</v>
      </c>
      <c r="I759" s="329" t="s">
        <v>11018</v>
      </c>
      <c r="J759" s="360">
        <v>42455</v>
      </c>
      <c r="K759" s="338" t="s">
        <v>52</v>
      </c>
      <c r="L759" s="984" t="s">
        <v>11089</v>
      </c>
      <c r="M759" s="48" t="s">
        <v>730</v>
      </c>
      <c r="N759" s="48" t="s">
        <v>89</v>
      </c>
      <c r="O759" s="44">
        <v>42531</v>
      </c>
      <c r="P759" s="44">
        <v>42531</v>
      </c>
      <c r="Q759" s="48" t="s">
        <v>47</v>
      </c>
      <c r="R759" s="981" t="s">
        <v>2768</v>
      </c>
      <c r="S759" s="194"/>
      <c r="T759" s="863"/>
      <c r="U759" s="863"/>
    </row>
    <row r="760" s="795" customFormat="1" ht="21" customHeight="1" spans="1:21">
      <c r="A760" s="55">
        <v>793</v>
      </c>
      <c r="B760" s="149" t="s">
        <v>10889</v>
      </c>
      <c r="C760" s="824" t="s">
        <v>11005</v>
      </c>
      <c r="D760" s="55" t="s">
        <v>10950</v>
      </c>
      <c r="E760" s="35">
        <v>468500</v>
      </c>
      <c r="F760" s="151" t="s">
        <v>11090</v>
      </c>
      <c r="G760" s="310">
        <v>42509</v>
      </c>
      <c r="H760" s="857">
        <v>42516</v>
      </c>
      <c r="I760" s="329" t="s">
        <v>7576</v>
      </c>
      <c r="J760" s="205">
        <v>42550</v>
      </c>
      <c r="K760" s="339"/>
      <c r="L760" s="273" t="s">
        <v>11091</v>
      </c>
      <c r="M760" s="48" t="s">
        <v>683</v>
      </c>
      <c r="N760" s="48" t="s">
        <v>84</v>
      </c>
      <c r="O760" s="44">
        <v>42537</v>
      </c>
      <c r="P760" s="44">
        <v>42537</v>
      </c>
      <c r="Q760" s="273" t="s">
        <v>47</v>
      </c>
      <c r="R760" s="954" t="s">
        <v>5247</v>
      </c>
      <c r="S760" s="194"/>
      <c r="T760" s="863"/>
      <c r="U760" s="863"/>
    </row>
    <row r="761" s="800" customFormat="1" ht="21.75" customHeight="1" spans="1:21">
      <c r="A761" s="55">
        <v>794</v>
      </c>
      <c r="B761" s="153" t="s">
        <v>10949</v>
      </c>
      <c r="C761" s="983" t="s">
        <v>10989</v>
      </c>
      <c r="D761" s="43" t="s">
        <v>10915</v>
      </c>
      <c r="E761" s="43">
        <v>415300</v>
      </c>
      <c r="F761" s="152" t="s">
        <v>11092</v>
      </c>
      <c r="G761" s="59">
        <v>42514</v>
      </c>
      <c r="H761" s="136">
        <v>42524</v>
      </c>
      <c r="I761" s="344" t="s">
        <v>7576</v>
      </c>
      <c r="J761" s="360">
        <v>42550</v>
      </c>
      <c r="K761" s="338"/>
      <c r="L761" s="984" t="s">
        <v>11093</v>
      </c>
      <c r="M761" s="70" t="s">
        <v>912</v>
      </c>
      <c r="N761" s="70" t="s">
        <v>5701</v>
      </c>
      <c r="O761" s="44">
        <v>42539</v>
      </c>
      <c r="P761" s="214">
        <v>42539</v>
      </c>
      <c r="Q761" s="70" t="s">
        <v>47</v>
      </c>
      <c r="R761" s="982" t="s">
        <v>5247</v>
      </c>
      <c r="S761" s="351"/>
      <c r="T761" s="351"/>
      <c r="U761" s="351"/>
    </row>
    <row r="762" s="795" customFormat="1" ht="21" customHeight="1" spans="1:21">
      <c r="A762" s="55">
        <v>795</v>
      </c>
      <c r="B762" s="153" t="s">
        <v>10949</v>
      </c>
      <c r="C762" s="983" t="s">
        <v>10989</v>
      </c>
      <c r="D762" s="43" t="s">
        <v>10618</v>
      </c>
      <c r="E762" s="43">
        <v>415300</v>
      </c>
      <c r="F762" s="152" t="s">
        <v>11094</v>
      </c>
      <c r="G762" s="59">
        <v>42516</v>
      </c>
      <c r="H762" s="136">
        <v>42524</v>
      </c>
      <c r="I762" s="344" t="s">
        <v>7576</v>
      </c>
      <c r="J762" s="360">
        <v>42550</v>
      </c>
      <c r="K762" s="166"/>
      <c r="L762" s="376" t="s">
        <v>11095</v>
      </c>
      <c r="M762" s="376" t="s">
        <v>912</v>
      </c>
      <c r="N762" s="376" t="s">
        <v>5701</v>
      </c>
      <c r="O762" s="383">
        <v>42526</v>
      </c>
      <c r="P762" s="214">
        <v>42526</v>
      </c>
      <c r="Q762" s="376" t="s">
        <v>47</v>
      </c>
      <c r="R762" s="961" t="s">
        <v>5247</v>
      </c>
      <c r="S762" s="194"/>
      <c r="T762" s="863"/>
      <c r="U762" s="863"/>
    </row>
    <row r="763" s="795" customFormat="1" ht="21" customHeight="1" spans="1:21">
      <c r="A763" s="55">
        <v>796</v>
      </c>
      <c r="B763" s="149" t="s">
        <v>11096</v>
      </c>
      <c r="C763" s="153" t="s">
        <v>11010</v>
      </c>
      <c r="D763" s="43" t="s">
        <v>10890</v>
      </c>
      <c r="E763" s="43">
        <v>448500</v>
      </c>
      <c r="F763" s="152" t="s">
        <v>11097</v>
      </c>
      <c r="G763" s="59">
        <v>42534</v>
      </c>
      <c r="H763" s="136">
        <v>42545</v>
      </c>
      <c r="I763" s="344" t="s">
        <v>7576</v>
      </c>
      <c r="J763" s="360">
        <v>42550</v>
      </c>
      <c r="K763" s="166"/>
      <c r="L763" s="376" t="s">
        <v>11098</v>
      </c>
      <c r="M763" s="376" t="s">
        <v>912</v>
      </c>
      <c r="N763" s="376" t="s">
        <v>5701</v>
      </c>
      <c r="O763" s="383">
        <v>42538</v>
      </c>
      <c r="P763" s="214">
        <v>42538</v>
      </c>
      <c r="Q763" s="376" t="s">
        <v>47</v>
      </c>
      <c r="R763" s="961" t="s">
        <v>5247</v>
      </c>
      <c r="S763" s="194"/>
      <c r="T763" s="863"/>
      <c r="U763" s="863"/>
    </row>
    <row r="764" s="795" customFormat="1" ht="21" customHeight="1" spans="1:21">
      <c r="A764" s="55">
        <v>797</v>
      </c>
      <c r="B764" s="149" t="s">
        <v>10945</v>
      </c>
      <c r="C764" s="824" t="s">
        <v>11016</v>
      </c>
      <c r="D764" s="43" t="s">
        <v>10915</v>
      </c>
      <c r="E764" s="322">
        <v>461200</v>
      </c>
      <c r="F764" s="152" t="s">
        <v>11099</v>
      </c>
      <c r="G764" s="323">
        <v>42486</v>
      </c>
      <c r="H764" s="829">
        <v>42492</v>
      </c>
      <c r="I764" s="344" t="s">
        <v>7576</v>
      </c>
      <c r="J764" s="360">
        <v>42550</v>
      </c>
      <c r="K764" s="166"/>
      <c r="L764" s="333" t="s">
        <v>11100</v>
      </c>
      <c r="M764" s="333" t="s">
        <v>45</v>
      </c>
      <c r="N764" s="333" t="s">
        <v>89</v>
      </c>
      <c r="O764" s="44">
        <v>42542</v>
      </c>
      <c r="P764" s="44">
        <v>42542</v>
      </c>
      <c r="Q764" s="48" t="s">
        <v>106</v>
      </c>
      <c r="R764" s="954" t="s">
        <v>1071</v>
      </c>
      <c r="S764" s="194"/>
      <c r="T764" s="863"/>
      <c r="U764" s="863"/>
    </row>
    <row r="765" s="800" customFormat="1" ht="21.75" customHeight="1" spans="1:21">
      <c r="A765" s="55">
        <v>798</v>
      </c>
      <c r="B765" s="153" t="s">
        <v>10949</v>
      </c>
      <c r="C765" s="983" t="s">
        <v>10989</v>
      </c>
      <c r="D765" s="55" t="s">
        <v>10915</v>
      </c>
      <c r="E765" s="55">
        <v>415300</v>
      </c>
      <c r="F765" s="152" t="s">
        <v>11101</v>
      </c>
      <c r="G765" s="64">
        <v>42396</v>
      </c>
      <c r="H765" s="132">
        <v>42415</v>
      </c>
      <c r="I765" s="329" t="s">
        <v>11102</v>
      </c>
      <c r="J765" s="360">
        <v>42455</v>
      </c>
      <c r="K765" s="338" t="s">
        <v>52</v>
      </c>
      <c r="L765" s="984" t="s">
        <v>11103</v>
      </c>
      <c r="M765" s="48" t="s">
        <v>70</v>
      </c>
      <c r="N765" s="48" t="s">
        <v>59</v>
      </c>
      <c r="O765" s="44">
        <v>42533</v>
      </c>
      <c r="P765" s="44">
        <v>42533</v>
      </c>
      <c r="Q765" s="48" t="s">
        <v>47</v>
      </c>
      <c r="R765" s="982" t="s">
        <v>1071</v>
      </c>
      <c r="S765" s="351"/>
      <c r="T765" s="351"/>
      <c r="U765" s="351"/>
    </row>
    <row r="766" s="795" customFormat="1" ht="21" customHeight="1" spans="1:21">
      <c r="A766" s="55">
        <v>799</v>
      </c>
      <c r="B766" s="149" t="s">
        <v>10889</v>
      </c>
      <c r="C766" s="824" t="s">
        <v>11005</v>
      </c>
      <c r="D766" s="43" t="s">
        <v>10890</v>
      </c>
      <c r="E766" s="322">
        <v>468500</v>
      </c>
      <c r="F766" s="369" t="s">
        <v>11104</v>
      </c>
      <c r="G766" s="323">
        <v>42514</v>
      </c>
      <c r="H766" s="829">
        <v>42524</v>
      </c>
      <c r="I766" s="329" t="s">
        <v>7576</v>
      </c>
      <c r="J766" s="360">
        <v>42563</v>
      </c>
      <c r="K766" s="338"/>
      <c r="L766" s="340" t="s">
        <v>11105</v>
      </c>
      <c r="M766" s="340" t="s">
        <v>653</v>
      </c>
      <c r="N766" s="340" t="s">
        <v>84</v>
      </c>
      <c r="O766" s="393">
        <v>42529</v>
      </c>
      <c r="P766" s="991">
        <v>42529</v>
      </c>
      <c r="Q766" s="340" t="s">
        <v>47</v>
      </c>
      <c r="R766" s="954" t="s">
        <v>5262</v>
      </c>
      <c r="S766" s="194"/>
      <c r="T766" s="863"/>
      <c r="U766" s="863"/>
    </row>
    <row r="767" s="795" customFormat="1" ht="21" customHeight="1" spans="1:21">
      <c r="A767" s="55">
        <v>800</v>
      </c>
      <c r="B767" s="149" t="s">
        <v>10889</v>
      </c>
      <c r="C767" s="824" t="s">
        <v>11005</v>
      </c>
      <c r="D767" s="43" t="s">
        <v>10950</v>
      </c>
      <c r="E767" s="322">
        <v>468500</v>
      </c>
      <c r="F767" s="369" t="s">
        <v>11106</v>
      </c>
      <c r="G767" s="323">
        <v>42514</v>
      </c>
      <c r="H767" s="829">
        <v>42524</v>
      </c>
      <c r="I767" s="329" t="s">
        <v>7576</v>
      </c>
      <c r="J767" s="360">
        <v>42563</v>
      </c>
      <c r="K767" s="338"/>
      <c r="L767" s="992" t="s">
        <v>11107</v>
      </c>
      <c r="M767" s="863" t="s">
        <v>912</v>
      </c>
      <c r="N767" s="863" t="s">
        <v>6145</v>
      </c>
      <c r="O767" s="993">
        <v>42549</v>
      </c>
      <c r="P767" s="993">
        <v>42550</v>
      </c>
      <c r="Q767" s="863" t="s">
        <v>106</v>
      </c>
      <c r="R767" s="954" t="s">
        <v>5262</v>
      </c>
      <c r="S767" s="194"/>
      <c r="T767" s="863"/>
      <c r="U767" s="863"/>
    </row>
    <row r="768" s="795" customFormat="1" ht="21" customHeight="1" spans="1:21">
      <c r="A768" s="55">
        <v>801</v>
      </c>
      <c r="B768" s="149" t="s">
        <v>10889</v>
      </c>
      <c r="C768" s="824" t="s">
        <v>11005</v>
      </c>
      <c r="D768" s="55" t="s">
        <v>10915</v>
      </c>
      <c r="E768" s="35">
        <v>468500</v>
      </c>
      <c r="F768" s="369" t="s">
        <v>11108</v>
      </c>
      <c r="G768" s="310">
        <v>42514</v>
      </c>
      <c r="H768" s="857">
        <v>42526</v>
      </c>
      <c r="I768" s="329" t="s">
        <v>7576</v>
      </c>
      <c r="J768" s="360">
        <v>42563</v>
      </c>
      <c r="K768" s="339"/>
      <c r="L768" s="789" t="s">
        <v>11109</v>
      </c>
      <c r="M768" s="14" t="s">
        <v>683</v>
      </c>
      <c r="N768" s="52" t="s">
        <v>84</v>
      </c>
      <c r="O768" s="47">
        <v>42532</v>
      </c>
      <c r="P768" s="47">
        <v>42532</v>
      </c>
      <c r="Q768" s="274" t="s">
        <v>47</v>
      </c>
      <c r="R768" s="954" t="s">
        <v>1074</v>
      </c>
      <c r="S768" s="194"/>
      <c r="T768" s="863"/>
      <c r="U768" s="863"/>
    </row>
    <row r="769" s="795" customFormat="1" ht="21" customHeight="1" spans="1:21">
      <c r="A769" s="55">
        <v>802</v>
      </c>
      <c r="B769" s="149" t="s">
        <v>11110</v>
      </c>
      <c r="C769" s="825" t="s">
        <v>11002</v>
      </c>
      <c r="D769" s="43" t="s">
        <v>10915</v>
      </c>
      <c r="E769" s="322">
        <v>524900</v>
      </c>
      <c r="F769" s="369" t="s">
        <v>11111</v>
      </c>
      <c r="G769" s="323">
        <v>42545</v>
      </c>
      <c r="H769" s="829">
        <v>42552</v>
      </c>
      <c r="I769" s="344" t="s">
        <v>7576</v>
      </c>
      <c r="J769" s="360">
        <v>42563</v>
      </c>
      <c r="K769" s="338"/>
      <c r="L769" s="242" t="s">
        <v>11112</v>
      </c>
      <c r="M769" s="48" t="s">
        <v>114</v>
      </c>
      <c r="N769" s="387" t="s">
        <v>59</v>
      </c>
      <c r="O769" s="44">
        <v>42529</v>
      </c>
      <c r="P769" s="44">
        <v>42545</v>
      </c>
      <c r="Q769" s="242" t="s">
        <v>47</v>
      </c>
      <c r="R769" s="954" t="s">
        <v>1074</v>
      </c>
      <c r="S769" s="194"/>
      <c r="T769" s="863"/>
      <c r="U769" s="863"/>
    </row>
    <row r="770" s="795" customFormat="1" ht="21" customHeight="1" spans="1:21">
      <c r="A770" s="55">
        <v>803</v>
      </c>
      <c r="B770" s="149" t="s">
        <v>11110</v>
      </c>
      <c r="C770" s="825" t="s">
        <v>11002</v>
      </c>
      <c r="D770" s="43" t="s">
        <v>10915</v>
      </c>
      <c r="E770" s="322">
        <v>524900</v>
      </c>
      <c r="F770" s="369" t="s">
        <v>11113</v>
      </c>
      <c r="G770" s="323">
        <v>42534</v>
      </c>
      <c r="H770" s="829">
        <v>42548</v>
      </c>
      <c r="I770" s="344" t="s">
        <v>7576</v>
      </c>
      <c r="J770" s="360">
        <v>42563</v>
      </c>
      <c r="K770" s="338"/>
      <c r="L770" s="242" t="s">
        <v>11114</v>
      </c>
      <c r="M770" s="48" t="s">
        <v>70</v>
      </c>
      <c r="N770" s="48" t="s">
        <v>59</v>
      </c>
      <c r="O770" s="44">
        <v>42526</v>
      </c>
      <c r="P770" s="44">
        <v>42535</v>
      </c>
      <c r="Q770" s="242" t="s">
        <v>47</v>
      </c>
      <c r="R770" s="954" t="s">
        <v>1074</v>
      </c>
      <c r="S770" s="194"/>
      <c r="T770" s="863"/>
      <c r="U770" s="863"/>
    </row>
    <row r="771" s="795" customFormat="1" ht="21" customHeight="1" spans="1:21">
      <c r="A771" s="55">
        <v>804</v>
      </c>
      <c r="B771" s="149" t="s">
        <v>10889</v>
      </c>
      <c r="C771" s="824" t="s">
        <v>11005</v>
      </c>
      <c r="D771" s="43" t="s">
        <v>10890</v>
      </c>
      <c r="E771" s="322">
        <v>468500</v>
      </c>
      <c r="F771" s="369" t="s">
        <v>11115</v>
      </c>
      <c r="G771" s="323">
        <v>42534</v>
      </c>
      <c r="H771" s="829">
        <v>42545</v>
      </c>
      <c r="I771" s="344" t="s">
        <v>7576</v>
      </c>
      <c r="J771" s="360">
        <v>42563</v>
      </c>
      <c r="K771" s="338"/>
      <c r="L771" s="274" t="s">
        <v>11116</v>
      </c>
      <c r="M771" s="52" t="s">
        <v>916</v>
      </c>
      <c r="N771" s="52" t="s">
        <v>5701</v>
      </c>
      <c r="O771" s="393">
        <v>42532</v>
      </c>
      <c r="P771" s="991">
        <v>42536</v>
      </c>
      <c r="Q771" s="327" t="s">
        <v>47</v>
      </c>
      <c r="R771" s="954" t="s">
        <v>1074</v>
      </c>
      <c r="S771" s="194"/>
      <c r="T771" s="863"/>
      <c r="U771" s="863"/>
    </row>
    <row r="772" s="795" customFormat="1" ht="21" customHeight="1" spans="1:21">
      <c r="A772" s="55">
        <v>605</v>
      </c>
      <c r="B772" s="153" t="s">
        <v>10949</v>
      </c>
      <c r="C772" s="983" t="s">
        <v>10989</v>
      </c>
      <c r="D772" s="43" t="s">
        <v>10618</v>
      </c>
      <c r="E772" s="43">
        <v>415300</v>
      </c>
      <c r="F772" s="152" t="s">
        <v>11117</v>
      </c>
      <c r="G772" s="59">
        <v>42507</v>
      </c>
      <c r="H772" s="136">
        <v>42514</v>
      </c>
      <c r="I772" s="344" t="s">
        <v>7576</v>
      </c>
      <c r="J772" s="360">
        <v>42518</v>
      </c>
      <c r="K772" s="284"/>
      <c r="L772" s="333" t="s">
        <v>11118</v>
      </c>
      <c r="M772" s="333" t="s">
        <v>730</v>
      </c>
      <c r="N772" s="333" t="s">
        <v>59</v>
      </c>
      <c r="O772" s="373">
        <v>42515</v>
      </c>
      <c r="P772" s="214">
        <v>42515</v>
      </c>
      <c r="Q772" s="333" t="s">
        <v>47</v>
      </c>
      <c r="R772" s="961" t="s">
        <v>1074</v>
      </c>
      <c r="S772" s="194"/>
      <c r="T772" s="863"/>
      <c r="U772" s="863"/>
    </row>
    <row r="773" s="795" customFormat="1" ht="21" customHeight="1" spans="1:21">
      <c r="A773" s="55">
        <v>606</v>
      </c>
      <c r="B773" s="149" t="s">
        <v>10889</v>
      </c>
      <c r="C773" s="824" t="s">
        <v>11005</v>
      </c>
      <c r="D773" s="55" t="s">
        <v>10915</v>
      </c>
      <c r="E773" s="35">
        <v>468500</v>
      </c>
      <c r="F773" s="151" t="s">
        <v>11119</v>
      </c>
      <c r="G773" s="310">
        <v>42514</v>
      </c>
      <c r="H773" s="857">
        <v>42526</v>
      </c>
      <c r="I773" s="329" t="s">
        <v>7576</v>
      </c>
      <c r="J773" s="360">
        <v>42550</v>
      </c>
      <c r="K773" s="339"/>
      <c r="L773" s="274" t="s">
        <v>11120</v>
      </c>
      <c r="M773" s="52" t="s">
        <v>653</v>
      </c>
      <c r="N773" s="52" t="s">
        <v>84</v>
      </c>
      <c r="O773" s="47">
        <v>42547</v>
      </c>
      <c r="P773" s="47">
        <v>42548</v>
      </c>
      <c r="Q773" s="274" t="s">
        <v>47</v>
      </c>
      <c r="R773" s="795" t="s">
        <v>1074</v>
      </c>
      <c r="S773" s="194"/>
      <c r="T773" s="863"/>
      <c r="U773" s="863"/>
    </row>
    <row r="774" s="795" customFormat="1" ht="21" customHeight="1" spans="1:21">
      <c r="A774" s="55">
        <v>607</v>
      </c>
      <c r="B774" s="149" t="s">
        <v>10933</v>
      </c>
      <c r="C774" s="824" t="s">
        <v>11033</v>
      </c>
      <c r="D774" s="43" t="s">
        <v>10890</v>
      </c>
      <c r="E774" s="322">
        <v>662200</v>
      </c>
      <c r="F774" s="152" t="s">
        <v>11121</v>
      </c>
      <c r="G774" s="323">
        <v>42500</v>
      </c>
      <c r="H774" s="323">
        <v>42513</v>
      </c>
      <c r="I774" s="344" t="s">
        <v>7576</v>
      </c>
      <c r="J774" s="360">
        <v>42518</v>
      </c>
      <c r="K774" s="338" t="s">
        <v>52</v>
      </c>
      <c r="L774" s="279" t="s">
        <v>11122</v>
      </c>
      <c r="M774" s="166" t="s">
        <v>5842</v>
      </c>
      <c r="N774" s="166" t="s">
        <v>641</v>
      </c>
      <c r="O774" s="167">
        <v>42505</v>
      </c>
      <c r="P774" s="167">
        <v>42505</v>
      </c>
      <c r="Q774" s="279" t="s">
        <v>47</v>
      </c>
      <c r="R774" s="954" t="s">
        <v>1071</v>
      </c>
      <c r="S774" s="194"/>
      <c r="T774" s="863"/>
      <c r="U774" s="863"/>
    </row>
    <row r="775" s="800" customFormat="1" ht="21.75" customHeight="1" spans="1:21">
      <c r="A775" s="55">
        <v>608</v>
      </c>
      <c r="B775" s="153" t="s">
        <v>10949</v>
      </c>
      <c r="C775" s="983" t="s">
        <v>10989</v>
      </c>
      <c r="D775" s="43" t="s">
        <v>10915</v>
      </c>
      <c r="E775" s="43">
        <v>415300</v>
      </c>
      <c r="F775" s="152" t="s">
        <v>11123</v>
      </c>
      <c r="G775" s="59">
        <v>42534</v>
      </c>
      <c r="H775" s="136">
        <v>42545</v>
      </c>
      <c r="I775" s="329" t="s">
        <v>7576</v>
      </c>
      <c r="J775" s="360">
        <v>42550</v>
      </c>
      <c r="K775" s="338"/>
      <c r="L775" s="273" t="s">
        <v>11124</v>
      </c>
      <c r="M775" s="274" t="s">
        <v>662</v>
      </c>
      <c r="N775" s="48" t="s">
        <v>59</v>
      </c>
      <c r="O775" s="44">
        <v>42546</v>
      </c>
      <c r="P775" s="214">
        <v>42546</v>
      </c>
      <c r="Q775" s="70" t="s">
        <v>47</v>
      </c>
      <c r="R775" s="982" t="s">
        <v>1093</v>
      </c>
      <c r="S775" s="351"/>
      <c r="T775" s="351"/>
      <c r="U775" s="351"/>
    </row>
    <row r="776" s="800" customFormat="1" ht="21.75" customHeight="1" spans="1:21">
      <c r="A776" s="55">
        <v>609</v>
      </c>
      <c r="B776" s="153" t="s">
        <v>10949</v>
      </c>
      <c r="C776" s="983" t="s">
        <v>10989</v>
      </c>
      <c r="D776" s="43" t="s">
        <v>10950</v>
      </c>
      <c r="E776" s="43">
        <v>415300</v>
      </c>
      <c r="F776" s="152" t="s">
        <v>11125</v>
      </c>
      <c r="G776" s="323">
        <v>42545</v>
      </c>
      <c r="H776" s="829">
        <v>42552</v>
      </c>
      <c r="I776" s="329" t="s">
        <v>7576</v>
      </c>
      <c r="J776" s="360">
        <v>42574</v>
      </c>
      <c r="K776" s="992"/>
      <c r="L776" s="48" t="s">
        <v>11126</v>
      </c>
      <c r="M776" s="81" t="s">
        <v>675</v>
      </c>
      <c r="N776" s="81" t="s">
        <v>632</v>
      </c>
      <c r="O776" s="44">
        <v>42555</v>
      </c>
      <c r="P776" s="44">
        <v>42555</v>
      </c>
      <c r="Q776" s="48" t="s">
        <v>47</v>
      </c>
      <c r="R776" s="982" t="s">
        <v>1118</v>
      </c>
      <c r="S776" s="351"/>
      <c r="T776" s="351"/>
      <c r="U776" s="351"/>
    </row>
    <row r="777" s="795" customFormat="1" ht="21" customHeight="1" spans="1:21">
      <c r="A777" s="55">
        <v>610</v>
      </c>
      <c r="B777" s="149" t="s">
        <v>11096</v>
      </c>
      <c r="C777" s="153" t="s">
        <v>11010</v>
      </c>
      <c r="D777" s="43" t="s">
        <v>10890</v>
      </c>
      <c r="E777" s="43">
        <v>448500</v>
      </c>
      <c r="F777" s="152" t="s">
        <v>11127</v>
      </c>
      <c r="G777" s="323">
        <v>42539</v>
      </c>
      <c r="H777" s="829">
        <v>42548</v>
      </c>
      <c r="I777" s="344" t="s">
        <v>7576</v>
      </c>
      <c r="J777" s="998">
        <v>42635</v>
      </c>
      <c r="K777" s="999" t="s">
        <v>52</v>
      </c>
      <c r="L777" s="421" t="s">
        <v>11128</v>
      </c>
      <c r="M777" s="421" t="s">
        <v>653</v>
      </c>
      <c r="N777" s="421" t="s">
        <v>6145</v>
      </c>
      <c r="O777" s="784">
        <v>42527</v>
      </c>
      <c r="P777" s="1000">
        <v>42552</v>
      </c>
      <c r="Q777" s="783" t="s">
        <v>47</v>
      </c>
      <c r="R777" s="961" t="s">
        <v>1118</v>
      </c>
      <c r="S777" s="194"/>
      <c r="T777" s="863"/>
      <c r="U777" s="863"/>
    </row>
    <row r="778" s="795" customFormat="1" ht="21" customHeight="1" spans="1:21">
      <c r="A778" s="55">
        <v>611</v>
      </c>
      <c r="B778" s="149" t="s">
        <v>10889</v>
      </c>
      <c r="C778" s="824" t="s">
        <v>11005</v>
      </c>
      <c r="D778" s="43" t="s">
        <v>10915</v>
      </c>
      <c r="E778" s="322">
        <v>468500</v>
      </c>
      <c r="F778" s="152" t="s">
        <v>11129</v>
      </c>
      <c r="G778" s="323">
        <v>42446</v>
      </c>
      <c r="H778" s="829">
        <v>42452</v>
      </c>
      <c r="I778" s="344" t="s">
        <v>11018</v>
      </c>
      <c r="J778" s="360">
        <v>42455</v>
      </c>
      <c r="K778" s="338" t="s">
        <v>52</v>
      </c>
      <c r="L778" s="48" t="s">
        <v>11130</v>
      </c>
      <c r="M778" s="48" t="s">
        <v>70</v>
      </c>
      <c r="N778" s="48" t="s">
        <v>59</v>
      </c>
      <c r="O778" s="44">
        <v>42519</v>
      </c>
      <c r="P778" s="44">
        <v>42532</v>
      </c>
      <c r="Q778" s="273" t="s">
        <v>47</v>
      </c>
      <c r="R778" s="954" t="s">
        <v>6155</v>
      </c>
      <c r="S778" s="194"/>
      <c r="T778" s="863"/>
      <c r="U778" s="863"/>
    </row>
    <row r="779" s="795" customFormat="1" ht="21" customHeight="1" spans="1:21">
      <c r="A779" s="55">
        <v>612</v>
      </c>
      <c r="B779" s="149" t="s">
        <v>10889</v>
      </c>
      <c r="C779" s="824" t="s">
        <v>11005</v>
      </c>
      <c r="D779" s="43" t="s">
        <v>10915</v>
      </c>
      <c r="E779" s="322">
        <v>468500</v>
      </c>
      <c r="F779" s="152" t="s">
        <v>11131</v>
      </c>
      <c r="G779" s="323">
        <v>42534</v>
      </c>
      <c r="H779" s="829">
        <v>42545</v>
      </c>
      <c r="I779" s="329" t="s">
        <v>11132</v>
      </c>
      <c r="J779" s="360">
        <v>42574</v>
      </c>
      <c r="K779" s="339"/>
      <c r="L779" s="779" t="s">
        <v>11133</v>
      </c>
      <c r="M779" s="52" t="s">
        <v>736</v>
      </c>
      <c r="N779" s="52" t="s">
        <v>89</v>
      </c>
      <c r="O779" s="47">
        <v>42560</v>
      </c>
      <c r="P779" s="47">
        <v>42560</v>
      </c>
      <c r="Q779" s="274" t="s">
        <v>47</v>
      </c>
      <c r="R779" s="954" t="s">
        <v>1124</v>
      </c>
      <c r="S779" s="194"/>
      <c r="T779" s="863"/>
      <c r="U779" s="863"/>
    </row>
    <row r="780" s="795" customFormat="1" ht="21" customHeight="1" spans="1:21">
      <c r="A780" s="55">
        <v>613</v>
      </c>
      <c r="B780" s="153" t="s">
        <v>10949</v>
      </c>
      <c r="C780" s="983" t="s">
        <v>10989</v>
      </c>
      <c r="D780" s="43" t="s">
        <v>9576</v>
      </c>
      <c r="E780" s="43">
        <v>415300</v>
      </c>
      <c r="F780" s="152" t="s">
        <v>11134</v>
      </c>
      <c r="G780" s="323">
        <v>42545</v>
      </c>
      <c r="H780" s="829">
        <v>42553</v>
      </c>
      <c r="I780" s="329" t="s">
        <v>11135</v>
      </c>
      <c r="J780" s="360">
        <v>42574</v>
      </c>
      <c r="K780" s="166"/>
      <c r="L780" s="392" t="s">
        <v>11136</v>
      </c>
      <c r="M780" s="48" t="s">
        <v>114</v>
      </c>
      <c r="N780" s="48" t="s">
        <v>59</v>
      </c>
      <c r="O780" s="44">
        <v>42560</v>
      </c>
      <c r="P780" s="44">
        <v>42560</v>
      </c>
      <c r="Q780" s="48" t="s">
        <v>47</v>
      </c>
      <c r="R780" s="967" t="s">
        <v>1130</v>
      </c>
      <c r="S780" s="194"/>
      <c r="T780" s="863"/>
      <c r="U780" s="863"/>
    </row>
    <row r="781" s="800" customFormat="1" ht="21.75" customHeight="1" spans="1:21">
      <c r="A781" s="55">
        <v>614</v>
      </c>
      <c r="B781" s="153" t="s">
        <v>10949</v>
      </c>
      <c r="C781" s="983" t="s">
        <v>10989</v>
      </c>
      <c r="D781" s="43" t="s">
        <v>10915</v>
      </c>
      <c r="E781" s="43">
        <v>415300</v>
      </c>
      <c r="F781" s="152" t="s">
        <v>11137</v>
      </c>
      <c r="G781" s="323">
        <v>42565</v>
      </c>
      <c r="H781" s="829">
        <v>42573</v>
      </c>
      <c r="I781" s="344" t="s">
        <v>7576</v>
      </c>
      <c r="J781" s="360">
        <v>42574</v>
      </c>
      <c r="K781" s="992"/>
      <c r="L781" s="361" t="s">
        <v>11138</v>
      </c>
      <c r="M781" s="361" t="s">
        <v>662</v>
      </c>
      <c r="N781" s="387" t="s">
        <v>59</v>
      </c>
      <c r="O781" s="44">
        <v>42541</v>
      </c>
      <c r="P781" s="44">
        <v>42566</v>
      </c>
      <c r="Q781" s="48" t="s">
        <v>106</v>
      </c>
      <c r="R781" s="982" t="s">
        <v>5323</v>
      </c>
      <c r="S781" s="351"/>
      <c r="T781" s="351"/>
      <c r="U781" s="351"/>
    </row>
    <row r="782" s="795" customFormat="1" ht="21" customHeight="1" spans="1:21">
      <c r="A782" s="55">
        <v>615</v>
      </c>
      <c r="B782" s="149" t="s">
        <v>10889</v>
      </c>
      <c r="C782" s="824" t="s">
        <v>11005</v>
      </c>
      <c r="D782" s="55" t="s">
        <v>10890</v>
      </c>
      <c r="E782" s="35">
        <v>468500</v>
      </c>
      <c r="F782" s="151" t="s">
        <v>11139</v>
      </c>
      <c r="G782" s="310">
        <v>42563</v>
      </c>
      <c r="H782" s="857">
        <v>42572</v>
      </c>
      <c r="I782" s="329" t="s">
        <v>7576</v>
      </c>
      <c r="J782" s="314">
        <v>42579</v>
      </c>
      <c r="K782" s="339"/>
      <c r="L782" s="274" t="s">
        <v>11140</v>
      </c>
      <c r="M782" s="52" t="s">
        <v>889</v>
      </c>
      <c r="N782" s="52" t="s">
        <v>84</v>
      </c>
      <c r="O782" s="47">
        <v>42556</v>
      </c>
      <c r="P782" s="47">
        <v>42569</v>
      </c>
      <c r="Q782" s="274" t="s">
        <v>47</v>
      </c>
      <c r="R782" s="939" t="s">
        <v>1136</v>
      </c>
      <c r="S782" s="194"/>
      <c r="T782" s="863"/>
      <c r="U782" s="863"/>
    </row>
    <row r="783" s="795" customFormat="1" ht="21" customHeight="1" spans="1:21">
      <c r="A783" s="55">
        <v>616</v>
      </c>
      <c r="B783" s="153" t="s">
        <v>10949</v>
      </c>
      <c r="C783" s="983" t="s">
        <v>10989</v>
      </c>
      <c r="D783" s="43" t="s">
        <v>10618</v>
      </c>
      <c r="E783" s="43">
        <v>415300</v>
      </c>
      <c r="F783" s="152" t="s">
        <v>11141</v>
      </c>
      <c r="G783" s="323">
        <v>42573</v>
      </c>
      <c r="H783" s="829">
        <v>42583</v>
      </c>
      <c r="I783" s="344" t="s">
        <v>7576</v>
      </c>
      <c r="J783" s="360">
        <v>42579</v>
      </c>
      <c r="K783" s="166"/>
      <c r="L783" s="340" t="s">
        <v>11142</v>
      </c>
      <c r="M783" s="340" t="s">
        <v>916</v>
      </c>
      <c r="N783" s="340" t="s">
        <v>5701</v>
      </c>
      <c r="O783" s="393">
        <v>42576</v>
      </c>
      <c r="P783" s="232">
        <v>42576</v>
      </c>
      <c r="Q783" s="340" t="s">
        <v>47</v>
      </c>
      <c r="R783" s="968" t="s">
        <v>5754</v>
      </c>
      <c r="S783" s="194"/>
      <c r="T783" s="863"/>
      <c r="U783" s="863"/>
    </row>
    <row r="784" s="795" customFormat="1" ht="21" customHeight="1" spans="1:21">
      <c r="A784" s="55">
        <v>617</v>
      </c>
      <c r="B784" s="149"/>
      <c r="C784" s="983" t="s">
        <v>10989</v>
      </c>
      <c r="D784" s="43" t="s">
        <v>10618</v>
      </c>
      <c r="E784" s="43">
        <v>415300</v>
      </c>
      <c r="F784" s="152" t="s">
        <v>11143</v>
      </c>
      <c r="G784" s="323">
        <v>42573</v>
      </c>
      <c r="H784" s="829">
        <v>42585</v>
      </c>
      <c r="I784" s="344" t="s">
        <v>7576</v>
      </c>
      <c r="J784" s="360">
        <v>42579</v>
      </c>
      <c r="K784" s="166"/>
      <c r="L784" s="340" t="s">
        <v>11144</v>
      </c>
      <c r="M784" s="340" t="s">
        <v>653</v>
      </c>
      <c r="N784" s="340" t="s">
        <v>84</v>
      </c>
      <c r="O784" s="393">
        <v>42577</v>
      </c>
      <c r="P784" s="232">
        <v>42578</v>
      </c>
      <c r="Q784" s="340" t="s">
        <v>106</v>
      </c>
      <c r="R784" s="968" t="s">
        <v>1937</v>
      </c>
      <c r="S784" s="194"/>
      <c r="T784" s="863"/>
      <c r="U784" s="863"/>
    </row>
    <row r="785" s="795" customFormat="1" ht="21" customHeight="1" spans="1:21">
      <c r="A785" s="55">
        <v>618</v>
      </c>
      <c r="B785" s="153" t="s">
        <v>10949</v>
      </c>
      <c r="C785" s="983" t="s">
        <v>10989</v>
      </c>
      <c r="D785" s="43" t="s">
        <v>9576</v>
      </c>
      <c r="E785" s="322">
        <f>415300+7700</f>
        <v>423000</v>
      </c>
      <c r="F785" s="152" t="s">
        <v>11145</v>
      </c>
      <c r="G785" s="323">
        <v>42573</v>
      </c>
      <c r="H785" s="829">
        <v>42583</v>
      </c>
      <c r="I785" s="344" t="s">
        <v>7576</v>
      </c>
      <c r="J785" s="360">
        <v>42579</v>
      </c>
      <c r="K785" s="166"/>
      <c r="L785" s="52" t="s">
        <v>11146</v>
      </c>
      <c r="M785" s="52" t="s">
        <v>653</v>
      </c>
      <c r="N785" s="52" t="s">
        <v>84</v>
      </c>
      <c r="O785" s="47">
        <v>42583</v>
      </c>
      <c r="P785" s="47">
        <v>42583</v>
      </c>
      <c r="Q785" s="52" t="s">
        <v>47</v>
      </c>
      <c r="R785" s="968" t="s">
        <v>1153</v>
      </c>
      <c r="S785" s="194"/>
      <c r="T785" s="863"/>
      <c r="U785" s="863"/>
    </row>
    <row r="786" s="795" customFormat="1" ht="21" customHeight="1" spans="1:21">
      <c r="A786" s="55">
        <v>619</v>
      </c>
      <c r="B786" s="149"/>
      <c r="C786" s="825" t="s">
        <v>11147</v>
      </c>
      <c r="D786" s="43" t="s">
        <v>10890</v>
      </c>
      <c r="E786" s="322">
        <v>662200</v>
      </c>
      <c r="F786" s="152" t="s">
        <v>11148</v>
      </c>
      <c r="G786" s="323">
        <v>42573</v>
      </c>
      <c r="H786" s="829">
        <v>42587</v>
      </c>
      <c r="I786" s="344" t="s">
        <v>7576</v>
      </c>
      <c r="J786" s="205">
        <v>42598</v>
      </c>
      <c r="K786" s="338"/>
      <c r="L786" s="280" t="s">
        <v>11149</v>
      </c>
      <c r="M786" s="284" t="s">
        <v>6174</v>
      </c>
      <c r="N786" s="284" t="s">
        <v>744</v>
      </c>
      <c r="O786" s="285">
        <v>42586</v>
      </c>
      <c r="P786" s="285">
        <v>42586</v>
      </c>
      <c r="Q786" s="280" t="s">
        <v>106</v>
      </c>
      <c r="R786" s="1003" t="s">
        <v>1153</v>
      </c>
      <c r="S786" s="194"/>
      <c r="T786" s="863"/>
      <c r="U786" s="863"/>
    </row>
    <row r="787" s="795" customFormat="1" ht="21" customHeight="1" spans="1:21">
      <c r="A787" s="55">
        <v>620</v>
      </c>
      <c r="B787" s="149" t="s">
        <v>10889</v>
      </c>
      <c r="C787" s="824" t="s">
        <v>11005</v>
      </c>
      <c r="D787" s="43" t="s">
        <v>10950</v>
      </c>
      <c r="E787" s="322">
        <f>468500+7700</f>
        <v>476200</v>
      </c>
      <c r="F787" s="382" t="s">
        <v>11150</v>
      </c>
      <c r="G787" s="323">
        <v>42539</v>
      </c>
      <c r="H787" s="829">
        <v>42548</v>
      </c>
      <c r="I787" s="344" t="s">
        <v>7576</v>
      </c>
      <c r="J787" s="205">
        <v>42598</v>
      </c>
      <c r="K787" s="338" t="s">
        <v>52</v>
      </c>
      <c r="L787" s="1001" t="s">
        <v>287</v>
      </c>
      <c r="M787" s="52" t="s">
        <v>45</v>
      </c>
      <c r="N787" s="52" t="s">
        <v>632</v>
      </c>
      <c r="O787" s="47">
        <v>42596</v>
      </c>
      <c r="P787" s="47">
        <v>42596</v>
      </c>
      <c r="Q787" s="274" t="s">
        <v>106</v>
      </c>
      <c r="R787" s="939" t="s">
        <v>1164</v>
      </c>
      <c r="S787" s="194"/>
      <c r="T787" s="863"/>
      <c r="U787" s="863"/>
    </row>
    <row r="788" s="795" customFormat="1" ht="21" customHeight="1" spans="1:21">
      <c r="A788" s="55">
        <v>621</v>
      </c>
      <c r="B788" s="153" t="s">
        <v>10949</v>
      </c>
      <c r="C788" s="983" t="s">
        <v>10989</v>
      </c>
      <c r="D788" s="43" t="s">
        <v>10618</v>
      </c>
      <c r="E788" s="43">
        <v>415300</v>
      </c>
      <c r="F788" s="152" t="s">
        <v>11151</v>
      </c>
      <c r="G788" s="323">
        <v>42578</v>
      </c>
      <c r="H788" s="829">
        <v>42590</v>
      </c>
      <c r="I788" s="344" t="s">
        <v>7576</v>
      </c>
      <c r="J788" s="360">
        <v>42579</v>
      </c>
      <c r="K788" s="166"/>
      <c r="L788" s="340" t="s">
        <v>11152</v>
      </c>
      <c r="M788" s="340" t="s">
        <v>653</v>
      </c>
      <c r="N788" s="340" t="s">
        <v>84</v>
      </c>
      <c r="O788" s="393">
        <v>42582</v>
      </c>
      <c r="P788" s="232">
        <v>42583</v>
      </c>
      <c r="Q788" s="52" t="s">
        <v>47</v>
      </c>
      <c r="R788" s="968" t="s">
        <v>1164</v>
      </c>
      <c r="S788" s="194"/>
      <c r="T788" s="863"/>
      <c r="U788" s="863"/>
    </row>
    <row r="789" s="795" customFormat="1" ht="21" customHeight="1" spans="1:21">
      <c r="A789" s="55">
        <v>622</v>
      </c>
      <c r="B789" s="149" t="s">
        <v>11153</v>
      </c>
      <c r="C789" s="825" t="s">
        <v>11154</v>
      </c>
      <c r="D789" s="43" t="s">
        <v>10890</v>
      </c>
      <c r="E789" s="322">
        <v>524900</v>
      </c>
      <c r="F789" s="152" t="s">
        <v>11155</v>
      </c>
      <c r="G789" s="323">
        <v>42578</v>
      </c>
      <c r="H789" s="829">
        <v>42590</v>
      </c>
      <c r="I789" s="344" t="s">
        <v>7576</v>
      </c>
      <c r="J789" s="208">
        <v>42579</v>
      </c>
      <c r="K789" s="339"/>
      <c r="L789" s="361" t="s">
        <v>11156</v>
      </c>
      <c r="M789" s="361" t="s">
        <v>916</v>
      </c>
      <c r="N789" s="387" t="s">
        <v>6145</v>
      </c>
      <c r="O789" s="388">
        <v>42530</v>
      </c>
      <c r="P789" s="47">
        <v>42578</v>
      </c>
      <c r="Q789" s="274" t="s">
        <v>47</v>
      </c>
      <c r="R789" s="1003" t="s">
        <v>1950</v>
      </c>
      <c r="S789" s="194"/>
      <c r="T789" s="863"/>
      <c r="U789" s="863"/>
    </row>
    <row r="790" s="795" customFormat="1" ht="21" customHeight="1" spans="1:21">
      <c r="A790" s="55">
        <v>623</v>
      </c>
      <c r="B790" s="149" t="s">
        <v>10889</v>
      </c>
      <c r="C790" s="824" t="s">
        <v>11005</v>
      </c>
      <c r="D790" s="43" t="s">
        <v>10915</v>
      </c>
      <c r="E790" s="322">
        <f>468500+7700</f>
        <v>476200</v>
      </c>
      <c r="F790" s="152" t="s">
        <v>11157</v>
      </c>
      <c r="G790" s="323">
        <v>42573</v>
      </c>
      <c r="H790" s="829">
        <v>42583</v>
      </c>
      <c r="I790" s="344" t="s">
        <v>7576</v>
      </c>
      <c r="J790" s="360">
        <v>42605</v>
      </c>
      <c r="K790" s="339"/>
      <c r="L790" s="48" t="s">
        <v>11158</v>
      </c>
      <c r="M790" s="48" t="s">
        <v>695</v>
      </c>
      <c r="N790" s="48" t="s">
        <v>84</v>
      </c>
      <c r="O790" s="44">
        <v>42585</v>
      </c>
      <c r="P790" s="44">
        <v>42588</v>
      </c>
      <c r="Q790" s="242" t="s">
        <v>47</v>
      </c>
      <c r="R790" s="939" t="s">
        <v>5350</v>
      </c>
      <c r="S790" s="194"/>
      <c r="T790" s="863"/>
      <c r="U790" s="863"/>
    </row>
    <row r="791" s="795" customFormat="1" ht="21" customHeight="1" spans="1:21">
      <c r="A791" s="55">
        <v>624</v>
      </c>
      <c r="B791" s="153" t="s">
        <v>10949</v>
      </c>
      <c r="C791" s="983" t="s">
        <v>10989</v>
      </c>
      <c r="D791" s="43" t="s">
        <v>9576</v>
      </c>
      <c r="E791" s="43">
        <v>415300</v>
      </c>
      <c r="F791" s="382" t="s">
        <v>11159</v>
      </c>
      <c r="G791" s="323">
        <v>42424</v>
      </c>
      <c r="H791" s="829">
        <v>42434</v>
      </c>
      <c r="I791" s="329" t="s">
        <v>11160</v>
      </c>
      <c r="J791" s="360">
        <v>42455</v>
      </c>
      <c r="K791" s="166" t="s">
        <v>52</v>
      </c>
      <c r="L791" s="52" t="s">
        <v>11161</v>
      </c>
      <c r="M791" s="81" t="s">
        <v>70</v>
      </c>
      <c r="N791" s="81" t="s">
        <v>59</v>
      </c>
      <c r="O791" s="47">
        <v>42595</v>
      </c>
      <c r="P791" s="47">
        <v>42595</v>
      </c>
      <c r="Q791" s="52" t="s">
        <v>47</v>
      </c>
      <c r="R791" s="969" t="s">
        <v>1964</v>
      </c>
      <c r="S791" s="194"/>
      <c r="T791" s="863"/>
      <c r="U791" s="863"/>
    </row>
    <row r="792" s="800" customFormat="1" ht="21.75" customHeight="1" spans="1:21">
      <c r="A792" s="55">
        <v>625</v>
      </c>
      <c r="B792" s="821" t="s">
        <v>10913</v>
      </c>
      <c r="C792" s="824" t="s">
        <v>11084</v>
      </c>
      <c r="D792" s="43" t="s">
        <v>10915</v>
      </c>
      <c r="E792" s="43">
        <v>435300</v>
      </c>
      <c r="F792" s="152" t="s">
        <v>11162</v>
      </c>
      <c r="G792" s="323">
        <v>42545</v>
      </c>
      <c r="H792" s="829">
        <v>42552</v>
      </c>
      <c r="I792" s="329" t="s">
        <v>7576</v>
      </c>
      <c r="J792" s="360">
        <v>42605</v>
      </c>
      <c r="K792" s="338"/>
      <c r="L792" s="1002" t="s">
        <v>11163</v>
      </c>
      <c r="M792" s="52" t="s">
        <v>912</v>
      </c>
      <c r="N792" s="52" t="s">
        <v>5701</v>
      </c>
      <c r="O792" s="47">
        <v>42575</v>
      </c>
      <c r="P792" s="47">
        <v>42576</v>
      </c>
      <c r="Q792" s="277" t="s">
        <v>47</v>
      </c>
      <c r="R792" s="939" t="s">
        <v>1171</v>
      </c>
      <c r="S792" s="351"/>
      <c r="T792" s="351"/>
      <c r="U792" s="351"/>
    </row>
    <row r="793" s="795" customFormat="1" ht="21" customHeight="1" spans="1:21">
      <c r="A793" s="55">
        <v>626</v>
      </c>
      <c r="B793" s="149" t="s">
        <v>11164</v>
      </c>
      <c r="C793" s="825" t="s">
        <v>11165</v>
      </c>
      <c r="D793" s="43" t="s">
        <v>41</v>
      </c>
      <c r="E793" s="322">
        <f>478800+7700</f>
        <v>486500</v>
      </c>
      <c r="F793" s="152" t="s">
        <v>11166</v>
      </c>
      <c r="G793" s="323">
        <v>42578</v>
      </c>
      <c r="H793" s="829">
        <v>42587</v>
      </c>
      <c r="I793" s="344" t="s">
        <v>7576</v>
      </c>
      <c r="J793" s="205">
        <v>42605</v>
      </c>
      <c r="K793" s="338"/>
      <c r="L793" s="43" t="s">
        <v>11167</v>
      </c>
      <c r="M793" s="52" t="s">
        <v>736</v>
      </c>
      <c r="N793" s="52" t="s">
        <v>89</v>
      </c>
      <c r="O793" s="47">
        <v>42596</v>
      </c>
      <c r="P793" s="47">
        <v>42597</v>
      </c>
      <c r="Q793" s="277" t="s">
        <v>47</v>
      </c>
      <c r="R793" s="1003" t="s">
        <v>1174</v>
      </c>
      <c r="S793" s="194"/>
      <c r="T793" s="863"/>
      <c r="U793" s="863"/>
    </row>
    <row r="794" s="795" customFormat="1" ht="21" customHeight="1" spans="1:21">
      <c r="A794" s="55">
        <v>627</v>
      </c>
      <c r="B794" s="149" t="s">
        <v>10889</v>
      </c>
      <c r="C794" s="824" t="s">
        <v>11005</v>
      </c>
      <c r="D794" s="55" t="s">
        <v>10890</v>
      </c>
      <c r="E794" s="322">
        <f>468500+7700</f>
        <v>476200</v>
      </c>
      <c r="F794" s="152" t="s">
        <v>11168</v>
      </c>
      <c r="G794" s="310">
        <v>42563</v>
      </c>
      <c r="H794" s="857">
        <v>42572</v>
      </c>
      <c r="I794" s="329" t="s">
        <v>7576</v>
      </c>
      <c r="J794" s="314">
        <v>42605</v>
      </c>
      <c r="K794" s="339"/>
      <c r="L794" s="274" t="s">
        <v>11169</v>
      </c>
      <c r="M794" s="52" t="s">
        <v>916</v>
      </c>
      <c r="N794" s="52" t="s">
        <v>5701</v>
      </c>
      <c r="O794" s="47">
        <v>42598</v>
      </c>
      <c r="P794" s="47">
        <v>42598</v>
      </c>
      <c r="Q794" s="274" t="s">
        <v>47</v>
      </c>
      <c r="R794" s="939" t="s">
        <v>1174</v>
      </c>
      <c r="S794" s="194"/>
      <c r="T794" s="863"/>
      <c r="U794" s="863"/>
    </row>
    <row r="795" s="795" customFormat="1" ht="21" customHeight="1" spans="1:21">
      <c r="A795" s="55">
        <v>628</v>
      </c>
      <c r="B795" s="149" t="s">
        <v>11153</v>
      </c>
      <c r="C795" s="825" t="s">
        <v>11154</v>
      </c>
      <c r="D795" s="55" t="s">
        <v>10950</v>
      </c>
      <c r="E795" s="35">
        <v>524900</v>
      </c>
      <c r="F795" s="152" t="s">
        <v>11170</v>
      </c>
      <c r="G795" s="310">
        <v>42563</v>
      </c>
      <c r="H795" s="857">
        <v>42572</v>
      </c>
      <c r="I795" s="329" t="s">
        <v>7576</v>
      </c>
      <c r="J795" s="208">
        <v>42574</v>
      </c>
      <c r="K795" s="339"/>
      <c r="L795" s="274" t="s">
        <v>11171</v>
      </c>
      <c r="M795" s="52" t="s">
        <v>2053</v>
      </c>
      <c r="N795" s="52" t="s">
        <v>5701</v>
      </c>
      <c r="O795" s="47">
        <v>42558</v>
      </c>
      <c r="P795" s="47">
        <v>42568</v>
      </c>
      <c r="Q795" s="274" t="s">
        <v>106</v>
      </c>
      <c r="R795" s="1003" t="s">
        <v>1174</v>
      </c>
      <c r="S795" s="194"/>
      <c r="T795" s="863"/>
      <c r="U795" s="863"/>
    </row>
    <row r="796" s="795" customFormat="1" ht="21" customHeight="1" spans="1:21">
      <c r="A796" s="55">
        <v>629</v>
      </c>
      <c r="B796" s="149" t="s">
        <v>11153</v>
      </c>
      <c r="C796" s="825" t="s">
        <v>11154</v>
      </c>
      <c r="D796" s="43" t="s">
        <v>10915</v>
      </c>
      <c r="E796" s="322">
        <v>524900</v>
      </c>
      <c r="F796" s="152" t="s">
        <v>11172</v>
      </c>
      <c r="G796" s="323">
        <v>42578</v>
      </c>
      <c r="H796" s="829">
        <v>42587</v>
      </c>
      <c r="I796" s="344" t="s">
        <v>7576</v>
      </c>
      <c r="J796" s="208">
        <v>42579</v>
      </c>
      <c r="K796" s="339"/>
      <c r="L796" s="361" t="s">
        <v>11044</v>
      </c>
      <c r="M796" s="361" t="s">
        <v>2053</v>
      </c>
      <c r="N796" s="387" t="s">
        <v>5701</v>
      </c>
      <c r="O796" s="388">
        <v>42558</v>
      </c>
      <c r="P796" s="47">
        <v>42578</v>
      </c>
      <c r="Q796" s="274" t="s">
        <v>106</v>
      </c>
      <c r="R796" s="1003" t="s">
        <v>1174</v>
      </c>
      <c r="S796" s="194"/>
      <c r="T796" s="863"/>
      <c r="U796" s="863"/>
    </row>
    <row r="797" s="795" customFormat="1" ht="21" customHeight="1" spans="1:21">
      <c r="A797" s="55">
        <v>630</v>
      </c>
      <c r="B797" s="149" t="s">
        <v>11164</v>
      </c>
      <c r="C797" s="825" t="s">
        <v>11165</v>
      </c>
      <c r="D797" s="43" t="s">
        <v>41</v>
      </c>
      <c r="E797" s="322">
        <f>478800+7700</f>
        <v>486500</v>
      </c>
      <c r="F797" s="369" t="s">
        <v>11173</v>
      </c>
      <c r="G797" s="323">
        <v>42573</v>
      </c>
      <c r="H797" s="829">
        <v>42583</v>
      </c>
      <c r="I797" s="344" t="s">
        <v>7576</v>
      </c>
      <c r="J797" s="205">
        <v>42609</v>
      </c>
      <c r="K797" s="338"/>
      <c r="L797" s="43" t="s">
        <v>11174</v>
      </c>
      <c r="M797" s="52" t="s">
        <v>683</v>
      </c>
      <c r="N797" s="52" t="s">
        <v>84</v>
      </c>
      <c r="O797" s="47">
        <v>42599</v>
      </c>
      <c r="P797" s="47">
        <v>42602</v>
      </c>
      <c r="Q797" s="277" t="s">
        <v>47</v>
      </c>
      <c r="R797" s="1003" t="s">
        <v>6211</v>
      </c>
      <c r="S797" s="194"/>
      <c r="T797" s="863"/>
      <c r="U797" s="863"/>
    </row>
    <row r="798" s="800" customFormat="1" ht="21.75" customHeight="1" spans="1:21">
      <c r="A798" s="55">
        <v>631</v>
      </c>
      <c r="B798" s="821" t="s">
        <v>10913</v>
      </c>
      <c r="C798" s="824" t="s">
        <v>11084</v>
      </c>
      <c r="D798" s="43" t="s">
        <v>10915</v>
      </c>
      <c r="E798" s="43">
        <f>435300+7700</f>
        <v>443000</v>
      </c>
      <c r="F798" s="369" t="s">
        <v>11175</v>
      </c>
      <c r="G798" s="323">
        <v>42573</v>
      </c>
      <c r="H798" s="829">
        <v>42587</v>
      </c>
      <c r="I798" s="344" t="s">
        <v>7576</v>
      </c>
      <c r="J798" s="360">
        <v>42609</v>
      </c>
      <c r="K798" s="338"/>
      <c r="L798" s="1002" t="s">
        <v>11176</v>
      </c>
      <c r="M798" s="52" t="s">
        <v>912</v>
      </c>
      <c r="N798" s="52" t="s">
        <v>5701</v>
      </c>
      <c r="O798" s="47">
        <v>42601</v>
      </c>
      <c r="P798" s="47">
        <v>42601</v>
      </c>
      <c r="Q798" s="277" t="s">
        <v>47</v>
      </c>
      <c r="R798" s="1004" t="s">
        <v>1973</v>
      </c>
      <c r="S798" s="351"/>
      <c r="T798" s="351"/>
      <c r="U798" s="351"/>
    </row>
    <row r="799" s="800" customFormat="1" ht="21.75" customHeight="1" spans="1:21">
      <c r="A799" s="55">
        <v>632</v>
      </c>
      <c r="B799" s="153" t="s">
        <v>10949</v>
      </c>
      <c r="C799" s="983" t="s">
        <v>10989</v>
      </c>
      <c r="D799" s="43" t="s">
        <v>10950</v>
      </c>
      <c r="E799" s="43">
        <v>415300</v>
      </c>
      <c r="F799" s="152" t="s">
        <v>11177</v>
      </c>
      <c r="G799" s="323">
        <v>42565</v>
      </c>
      <c r="H799" s="829">
        <v>42573</v>
      </c>
      <c r="I799" s="329" t="s">
        <v>7576</v>
      </c>
      <c r="J799" s="360">
        <v>42579</v>
      </c>
      <c r="K799" s="338" t="s">
        <v>52</v>
      </c>
      <c r="L799" s="52" t="s">
        <v>11178</v>
      </c>
      <c r="M799" s="81" t="s">
        <v>662</v>
      </c>
      <c r="N799" s="81" t="s">
        <v>59</v>
      </c>
      <c r="O799" s="47">
        <v>42608</v>
      </c>
      <c r="P799" s="47">
        <v>42608</v>
      </c>
      <c r="Q799" s="52" t="s">
        <v>47</v>
      </c>
      <c r="R799" s="1005" t="s">
        <v>2972</v>
      </c>
      <c r="S799" s="351"/>
      <c r="T799" s="351"/>
      <c r="U799" s="351"/>
    </row>
    <row r="800" s="795" customFormat="1" ht="21" customHeight="1" spans="1:21">
      <c r="A800" s="55">
        <v>633</v>
      </c>
      <c r="B800" s="153" t="s">
        <v>10949</v>
      </c>
      <c r="C800" s="983" t="s">
        <v>10989</v>
      </c>
      <c r="D800" s="43" t="s">
        <v>10618</v>
      </c>
      <c r="E800" s="43">
        <v>415300</v>
      </c>
      <c r="F800" s="152" t="s">
        <v>11179</v>
      </c>
      <c r="G800" s="323">
        <v>42545</v>
      </c>
      <c r="H800" s="829">
        <v>42552</v>
      </c>
      <c r="I800" s="329" t="s">
        <v>11135</v>
      </c>
      <c r="J800" s="360">
        <v>42605</v>
      </c>
      <c r="K800" s="166"/>
      <c r="L800" s="340" t="s">
        <v>11180</v>
      </c>
      <c r="M800" s="81" t="s">
        <v>916</v>
      </c>
      <c r="N800" s="340" t="s">
        <v>5701</v>
      </c>
      <c r="O800" s="393">
        <v>42601</v>
      </c>
      <c r="P800" s="232">
        <v>42601</v>
      </c>
      <c r="Q800" s="340" t="s">
        <v>47</v>
      </c>
      <c r="R800" s="968" t="s">
        <v>2972</v>
      </c>
      <c r="S800" s="194"/>
      <c r="T800" s="863"/>
      <c r="U800" s="863"/>
    </row>
    <row r="801" s="795" customFormat="1" ht="21" customHeight="1" spans="1:21">
      <c r="A801" s="55">
        <v>634</v>
      </c>
      <c r="B801" s="149" t="s">
        <v>10889</v>
      </c>
      <c r="C801" s="824" t="s">
        <v>11005</v>
      </c>
      <c r="D801" s="43" t="s">
        <v>10915</v>
      </c>
      <c r="E801" s="322">
        <f>468500+7700</f>
        <v>476200</v>
      </c>
      <c r="F801" s="152" t="s">
        <v>11181</v>
      </c>
      <c r="G801" s="323">
        <v>42573</v>
      </c>
      <c r="H801" s="829">
        <v>42587</v>
      </c>
      <c r="I801" s="344" t="s">
        <v>7576</v>
      </c>
      <c r="J801" s="360">
        <v>42609</v>
      </c>
      <c r="K801" s="339"/>
      <c r="L801" s="431" t="s">
        <v>11182</v>
      </c>
      <c r="M801" s="14" t="s">
        <v>675</v>
      </c>
      <c r="N801" s="358" t="s">
        <v>632</v>
      </c>
      <c r="O801" s="358">
        <v>42603</v>
      </c>
      <c r="P801" s="358">
        <v>42603</v>
      </c>
      <c r="Q801" s="363" t="s">
        <v>47</v>
      </c>
      <c r="R801" s="939" t="s">
        <v>1186</v>
      </c>
      <c r="S801" s="194"/>
      <c r="T801" s="863"/>
      <c r="U801" s="863"/>
    </row>
    <row r="802" s="795" customFormat="1" ht="21" customHeight="1" spans="1:21">
      <c r="A802" s="55">
        <v>635</v>
      </c>
      <c r="B802" s="153" t="s">
        <v>10949</v>
      </c>
      <c r="C802" s="983" t="s">
        <v>10989</v>
      </c>
      <c r="D802" s="43" t="s">
        <v>9576</v>
      </c>
      <c r="E802" s="43">
        <v>415300</v>
      </c>
      <c r="F802" s="152" t="s">
        <v>11183</v>
      </c>
      <c r="G802" s="323">
        <v>42598</v>
      </c>
      <c r="H802" s="829">
        <v>42608</v>
      </c>
      <c r="I802" s="344" t="s">
        <v>7576</v>
      </c>
      <c r="J802" s="360">
        <v>42609</v>
      </c>
      <c r="K802" s="166"/>
      <c r="L802" s="52" t="s">
        <v>11184</v>
      </c>
      <c r="M802" s="81" t="s">
        <v>912</v>
      </c>
      <c r="N802" s="81" t="s">
        <v>5701</v>
      </c>
      <c r="O802" s="47">
        <v>42600</v>
      </c>
      <c r="P802" s="47">
        <v>42600</v>
      </c>
      <c r="Q802" s="52" t="s">
        <v>47</v>
      </c>
      <c r="R802" s="968" t="s">
        <v>1186</v>
      </c>
      <c r="S802" s="194"/>
      <c r="T802" s="863"/>
      <c r="U802" s="863"/>
    </row>
    <row r="803" s="795" customFormat="1" ht="21" customHeight="1" spans="1:21">
      <c r="A803" s="55">
        <v>636</v>
      </c>
      <c r="B803" s="153" t="s">
        <v>10949</v>
      </c>
      <c r="C803" s="983" t="s">
        <v>10989</v>
      </c>
      <c r="D803" s="43" t="s">
        <v>10618</v>
      </c>
      <c r="E803" s="43">
        <v>415300</v>
      </c>
      <c r="F803" s="152" t="s">
        <v>11185</v>
      </c>
      <c r="G803" s="323">
        <v>42599</v>
      </c>
      <c r="H803" s="829">
        <v>42611</v>
      </c>
      <c r="I803" s="344" t="s">
        <v>7576</v>
      </c>
      <c r="J803" s="360">
        <v>42609</v>
      </c>
      <c r="K803" s="166"/>
      <c r="L803" s="340" t="s">
        <v>11186</v>
      </c>
      <c r="M803" s="340" t="s">
        <v>730</v>
      </c>
      <c r="N803" s="340" t="s">
        <v>59</v>
      </c>
      <c r="O803" s="393">
        <v>42605</v>
      </c>
      <c r="P803" s="232">
        <v>42605</v>
      </c>
      <c r="Q803" s="340" t="s">
        <v>106</v>
      </c>
      <c r="R803" s="968" t="s">
        <v>2981</v>
      </c>
      <c r="S803" s="194"/>
      <c r="T803" s="863"/>
      <c r="U803" s="863"/>
    </row>
    <row r="804" s="800" customFormat="1" ht="21.75" customHeight="1" spans="1:21">
      <c r="A804" s="55">
        <v>637</v>
      </c>
      <c r="B804" s="153" t="s">
        <v>10949</v>
      </c>
      <c r="C804" s="983" t="s">
        <v>10989</v>
      </c>
      <c r="D804" s="43" t="s">
        <v>10915</v>
      </c>
      <c r="E804" s="322">
        <f>415300+7700</f>
        <v>423000</v>
      </c>
      <c r="F804" s="152" t="s">
        <v>11187</v>
      </c>
      <c r="G804" s="323">
        <v>42573</v>
      </c>
      <c r="H804" s="829">
        <v>42583</v>
      </c>
      <c r="I804" s="344" t="s">
        <v>11188</v>
      </c>
      <c r="J804" s="360">
        <v>42579</v>
      </c>
      <c r="K804" s="992"/>
      <c r="L804" s="361" t="s">
        <v>11189</v>
      </c>
      <c r="M804" s="361" t="s">
        <v>730</v>
      </c>
      <c r="N804" s="361" t="s">
        <v>59</v>
      </c>
      <c r="O804" s="47">
        <v>42602</v>
      </c>
      <c r="P804" s="47">
        <v>42602</v>
      </c>
      <c r="Q804" s="52" t="s">
        <v>47</v>
      </c>
      <c r="R804" s="1005" t="s">
        <v>1190</v>
      </c>
      <c r="S804" s="351"/>
      <c r="T804" s="351"/>
      <c r="U804" s="351"/>
    </row>
    <row r="805" s="795" customFormat="1" ht="21" customHeight="1" spans="1:21">
      <c r="A805" s="55">
        <v>638</v>
      </c>
      <c r="B805" s="153" t="s">
        <v>10949</v>
      </c>
      <c r="C805" s="983" t="s">
        <v>10989</v>
      </c>
      <c r="D805" s="43" t="s">
        <v>9576</v>
      </c>
      <c r="E805" s="43">
        <v>415300</v>
      </c>
      <c r="F805" s="152" t="s">
        <v>11190</v>
      </c>
      <c r="G805" s="323">
        <v>42599</v>
      </c>
      <c r="H805" s="829">
        <v>42611</v>
      </c>
      <c r="I805" s="329" t="s">
        <v>7576</v>
      </c>
      <c r="J805" s="360">
        <v>42609</v>
      </c>
      <c r="K805" s="166" t="s">
        <v>52</v>
      </c>
      <c r="L805" s="52" t="s">
        <v>11191</v>
      </c>
      <c r="M805" s="81" t="s">
        <v>730</v>
      </c>
      <c r="N805" s="81" t="s">
        <v>59</v>
      </c>
      <c r="O805" s="47">
        <v>42601</v>
      </c>
      <c r="P805" s="47">
        <v>42601</v>
      </c>
      <c r="Q805" s="52" t="s">
        <v>47</v>
      </c>
      <c r="R805" s="968" t="s">
        <v>1212</v>
      </c>
      <c r="S805" s="194"/>
      <c r="T805" s="863"/>
      <c r="U805" s="863"/>
    </row>
    <row r="806" s="795" customFormat="1" ht="21" customHeight="1" spans="1:21">
      <c r="A806" s="55">
        <v>639</v>
      </c>
      <c r="B806" s="149" t="s">
        <v>10889</v>
      </c>
      <c r="C806" s="824" t="s">
        <v>11005</v>
      </c>
      <c r="D806" s="43" t="s">
        <v>9576</v>
      </c>
      <c r="E806" s="322">
        <f>468500+7700</f>
        <v>476200</v>
      </c>
      <c r="F806" s="997" t="s">
        <v>11192</v>
      </c>
      <c r="G806" s="323">
        <v>42514</v>
      </c>
      <c r="H806" s="829">
        <v>42524</v>
      </c>
      <c r="I806" s="344" t="s">
        <v>7576</v>
      </c>
      <c r="J806" s="360">
        <v>42609</v>
      </c>
      <c r="K806" s="338" t="s">
        <v>52</v>
      </c>
      <c r="L806" s="52" t="s">
        <v>11193</v>
      </c>
      <c r="M806" s="52" t="s">
        <v>916</v>
      </c>
      <c r="N806" s="47" t="s">
        <v>5701</v>
      </c>
      <c r="O806" s="47">
        <v>42608</v>
      </c>
      <c r="P806" s="47">
        <v>42608</v>
      </c>
      <c r="Q806" s="274" t="s">
        <v>106</v>
      </c>
      <c r="R806" s="939" t="s">
        <v>1212</v>
      </c>
      <c r="S806" s="194"/>
      <c r="T806" s="863"/>
      <c r="U806" s="863"/>
    </row>
    <row r="807" s="796" customFormat="1" ht="21" customHeight="1" spans="1:21">
      <c r="A807" s="55">
        <v>640</v>
      </c>
      <c r="B807" s="821" t="s">
        <v>10913</v>
      </c>
      <c r="C807" s="824" t="s">
        <v>11084</v>
      </c>
      <c r="D807" s="43" t="s">
        <v>10950</v>
      </c>
      <c r="E807" s="43">
        <f>435300+7700</f>
        <v>443000</v>
      </c>
      <c r="F807" s="152" t="s">
        <v>11194</v>
      </c>
      <c r="G807" s="323">
        <v>42573</v>
      </c>
      <c r="H807" s="829">
        <v>42587</v>
      </c>
      <c r="I807" s="344" t="s">
        <v>7576</v>
      </c>
      <c r="J807" s="328">
        <v>42630</v>
      </c>
      <c r="K807" s="166"/>
      <c r="L807" s="277" t="s">
        <v>11195</v>
      </c>
      <c r="M807" s="52" t="s">
        <v>698</v>
      </c>
      <c r="N807" s="52" t="s">
        <v>84</v>
      </c>
      <c r="O807" s="47">
        <v>42618</v>
      </c>
      <c r="P807" s="47">
        <v>42618</v>
      </c>
      <c r="Q807" s="277" t="s">
        <v>106</v>
      </c>
      <c r="R807" s="939" t="s">
        <v>1205</v>
      </c>
      <c r="S807" s="263"/>
      <c r="T807" s="865"/>
      <c r="U807" s="865"/>
    </row>
    <row r="808" s="800" customFormat="1" ht="21.75" customHeight="1" spans="1:21">
      <c r="A808" s="55">
        <v>641</v>
      </c>
      <c r="B808" s="153" t="s">
        <v>10949</v>
      </c>
      <c r="C808" s="983" t="s">
        <v>10989</v>
      </c>
      <c r="D808" s="55" t="s">
        <v>10915</v>
      </c>
      <c r="E808" s="35">
        <v>415300</v>
      </c>
      <c r="F808" s="151" t="s">
        <v>11196</v>
      </c>
      <c r="G808" s="310">
        <v>42608</v>
      </c>
      <c r="H808" s="857">
        <v>42616</v>
      </c>
      <c r="I808" s="329" t="s">
        <v>11197</v>
      </c>
      <c r="J808" s="314">
        <v>42609</v>
      </c>
      <c r="K808" s="992"/>
      <c r="L808" s="390" t="s">
        <v>11198</v>
      </c>
      <c r="M808" s="390" t="s">
        <v>695</v>
      </c>
      <c r="N808" s="390" t="s">
        <v>84</v>
      </c>
      <c r="O808" s="44">
        <v>42616</v>
      </c>
      <c r="P808" s="44">
        <v>42616</v>
      </c>
      <c r="Q808" s="48" t="s">
        <v>106</v>
      </c>
      <c r="R808" s="982" t="s">
        <v>3024</v>
      </c>
      <c r="S808" s="351"/>
      <c r="T808" s="351"/>
      <c r="U808" s="351"/>
    </row>
    <row r="809" s="795" customFormat="1" ht="21" customHeight="1" spans="1:21">
      <c r="A809" s="55">
        <v>642</v>
      </c>
      <c r="B809" s="153" t="s">
        <v>10949</v>
      </c>
      <c r="C809" s="983" t="s">
        <v>10989</v>
      </c>
      <c r="D809" s="43" t="s">
        <v>9576</v>
      </c>
      <c r="E809" s="43">
        <v>415300</v>
      </c>
      <c r="F809" s="152" t="s">
        <v>11199</v>
      </c>
      <c r="G809" s="323">
        <v>42606</v>
      </c>
      <c r="H809" s="829">
        <v>42613</v>
      </c>
      <c r="I809" s="329" t="s">
        <v>7576</v>
      </c>
      <c r="J809" s="360">
        <v>42609</v>
      </c>
      <c r="K809" s="166"/>
      <c r="L809" s="52" t="s">
        <v>11200</v>
      </c>
      <c r="M809" s="81" t="s">
        <v>653</v>
      </c>
      <c r="N809" s="81" t="s">
        <v>84</v>
      </c>
      <c r="O809" s="47">
        <v>42610</v>
      </c>
      <c r="P809" s="47">
        <v>42611</v>
      </c>
      <c r="Q809" s="52" t="s">
        <v>47</v>
      </c>
      <c r="R809" s="968" t="s">
        <v>3024</v>
      </c>
      <c r="S809" s="194"/>
      <c r="T809" s="863"/>
      <c r="U809" s="863"/>
    </row>
    <row r="810" s="795" customFormat="1" ht="21" customHeight="1" spans="1:22">
      <c r="A810" s="55">
        <v>643</v>
      </c>
      <c r="B810" s="149" t="s">
        <v>10889</v>
      </c>
      <c r="C810" s="824" t="s">
        <v>11005</v>
      </c>
      <c r="D810" s="43" t="s">
        <v>9576</v>
      </c>
      <c r="E810" s="322">
        <v>468500</v>
      </c>
      <c r="F810" s="382" t="s">
        <v>11201</v>
      </c>
      <c r="G810" s="310">
        <v>42377</v>
      </c>
      <c r="H810" s="857">
        <v>42400</v>
      </c>
      <c r="I810" s="706">
        <f ca="1" t="shared" ref="I810:I873" si="0">TODAY()-H810</f>
        <v>1504</v>
      </c>
      <c r="J810" s="329" t="s">
        <v>11018</v>
      </c>
      <c r="K810" s="360">
        <v>42455</v>
      </c>
      <c r="L810" s="338" t="s">
        <v>52</v>
      </c>
      <c r="M810" s="274" t="s">
        <v>11202</v>
      </c>
      <c r="N810" s="52" t="s">
        <v>114</v>
      </c>
      <c r="O810" s="52" t="s">
        <v>59</v>
      </c>
      <c r="P810" s="47">
        <v>42616</v>
      </c>
      <c r="Q810" s="47">
        <v>42616</v>
      </c>
      <c r="R810" s="274" t="s">
        <v>47</v>
      </c>
      <c r="S810" s="939" t="s">
        <v>1227</v>
      </c>
      <c r="T810" s="194"/>
      <c r="U810" s="863"/>
      <c r="V810" s="863"/>
    </row>
    <row r="811" s="795" customFormat="1" ht="21" customHeight="1" spans="1:22">
      <c r="A811" s="55">
        <v>644</v>
      </c>
      <c r="B811" s="149" t="s">
        <v>10889</v>
      </c>
      <c r="C811" s="824" t="s">
        <v>11005</v>
      </c>
      <c r="D811" s="43" t="s">
        <v>10950</v>
      </c>
      <c r="E811" s="322">
        <v>468500</v>
      </c>
      <c r="F811" s="382" t="s">
        <v>11203</v>
      </c>
      <c r="G811" s="323">
        <v>42452</v>
      </c>
      <c r="H811" s="829">
        <v>42458</v>
      </c>
      <c r="I811" s="706">
        <f ca="1" t="shared" si="0"/>
        <v>1446</v>
      </c>
      <c r="J811" s="344" t="s">
        <v>7619</v>
      </c>
      <c r="K811" s="205">
        <v>42630</v>
      </c>
      <c r="L811" s="338" t="s">
        <v>52</v>
      </c>
      <c r="M811" s="277" t="s">
        <v>11204</v>
      </c>
      <c r="N811" s="52" t="s">
        <v>70</v>
      </c>
      <c r="O811" s="52" t="s">
        <v>59</v>
      </c>
      <c r="P811" s="47">
        <v>42610</v>
      </c>
      <c r="Q811" s="47">
        <v>42611</v>
      </c>
      <c r="R811" s="277" t="s">
        <v>47</v>
      </c>
      <c r="S811" s="939" t="s">
        <v>1223</v>
      </c>
      <c r="T811" s="194"/>
      <c r="U811" s="863"/>
      <c r="V811" s="863"/>
    </row>
    <row r="812" s="800" customFormat="1" ht="21.75" customHeight="1" spans="1:22">
      <c r="A812" s="55">
        <v>645</v>
      </c>
      <c r="B812" s="153" t="s">
        <v>10949</v>
      </c>
      <c r="C812" s="983" t="s">
        <v>10989</v>
      </c>
      <c r="D812" s="43" t="s">
        <v>10950</v>
      </c>
      <c r="E812" s="322">
        <v>415300</v>
      </c>
      <c r="F812" s="152" t="s">
        <v>11205</v>
      </c>
      <c r="G812" s="323">
        <v>42573</v>
      </c>
      <c r="H812" s="829">
        <v>42583</v>
      </c>
      <c r="I812" s="706">
        <f ca="1" t="shared" si="0"/>
        <v>1321</v>
      </c>
      <c r="J812" s="344" t="s">
        <v>7576</v>
      </c>
      <c r="K812" s="360">
        <v>42579</v>
      </c>
      <c r="L812" s="992"/>
      <c r="M812" s="52" t="s">
        <v>11206</v>
      </c>
      <c r="N812" s="81" t="s">
        <v>6276</v>
      </c>
      <c r="O812" s="81" t="s">
        <v>89</v>
      </c>
      <c r="P812" s="47">
        <v>42606</v>
      </c>
      <c r="Q812" s="47">
        <v>42608</v>
      </c>
      <c r="R812" s="52" t="s">
        <v>47</v>
      </c>
      <c r="S812" s="1005" t="s">
        <v>1223</v>
      </c>
      <c r="T812" s="351"/>
      <c r="U812" s="351"/>
      <c r="V812" s="351"/>
    </row>
    <row r="813" s="796" customFormat="1" ht="21" customHeight="1" spans="1:22">
      <c r="A813" s="55">
        <v>646</v>
      </c>
      <c r="B813" s="821" t="s">
        <v>10913</v>
      </c>
      <c r="C813" s="824" t="s">
        <v>11084</v>
      </c>
      <c r="D813" s="43" t="s">
        <v>10915</v>
      </c>
      <c r="E813" s="322">
        <v>435300</v>
      </c>
      <c r="F813" s="382" t="s">
        <v>11207</v>
      </c>
      <c r="G813" s="323">
        <v>42395</v>
      </c>
      <c r="H813" s="829">
        <v>42401</v>
      </c>
      <c r="I813" s="706">
        <f ca="1" t="shared" si="0"/>
        <v>1503</v>
      </c>
      <c r="J813" s="344" t="s">
        <v>11208</v>
      </c>
      <c r="K813" s="360">
        <v>42426</v>
      </c>
      <c r="L813" s="166" t="s">
        <v>52</v>
      </c>
      <c r="M813" s="1002" t="s">
        <v>11209</v>
      </c>
      <c r="N813" s="1002" t="s">
        <v>657</v>
      </c>
      <c r="O813" s="1002" t="s">
        <v>84</v>
      </c>
      <c r="P813" s="47">
        <v>42614</v>
      </c>
      <c r="Q813" s="47">
        <v>42615</v>
      </c>
      <c r="R813" s="1002" t="s">
        <v>106</v>
      </c>
      <c r="S813" s="1006" t="s">
        <v>1223</v>
      </c>
      <c r="T813" s="263"/>
      <c r="U813" s="865"/>
      <c r="V813" s="865"/>
    </row>
    <row r="814" s="795" customFormat="1" ht="21" customHeight="1" spans="1:22">
      <c r="A814" s="55">
        <v>647</v>
      </c>
      <c r="B814" s="149" t="s">
        <v>11110</v>
      </c>
      <c r="C814" s="825" t="s">
        <v>11002</v>
      </c>
      <c r="D814" s="55" t="s">
        <v>10890</v>
      </c>
      <c r="E814" s="35">
        <v>524900</v>
      </c>
      <c r="F814" s="151" t="s">
        <v>11210</v>
      </c>
      <c r="G814" s="310">
        <v>42608</v>
      </c>
      <c r="H814" s="857">
        <v>42616</v>
      </c>
      <c r="I814" s="706">
        <f ca="1" t="shared" si="0"/>
        <v>1288</v>
      </c>
      <c r="J814" s="329" t="s">
        <v>7576</v>
      </c>
      <c r="K814" s="314">
        <v>42609</v>
      </c>
      <c r="L814" s="339"/>
      <c r="M814" s="390" t="s">
        <v>11211</v>
      </c>
      <c r="N814" s="674" t="s">
        <v>916</v>
      </c>
      <c r="O814" s="674" t="s">
        <v>5701</v>
      </c>
      <c r="P814" s="44">
        <v>42587</v>
      </c>
      <c r="Q814" s="44">
        <v>42609</v>
      </c>
      <c r="R814" s="242" t="s">
        <v>106</v>
      </c>
      <c r="S814" s="954" t="s">
        <v>1223</v>
      </c>
      <c r="T814" s="194"/>
      <c r="U814" s="863"/>
      <c r="V814" s="863"/>
    </row>
    <row r="815" s="800" customFormat="1" ht="21.75" customHeight="1" spans="1:22">
      <c r="A815" s="55">
        <v>648</v>
      </c>
      <c r="B815" s="153" t="s">
        <v>10949</v>
      </c>
      <c r="C815" s="983" t="s">
        <v>10989</v>
      </c>
      <c r="D815" s="55" t="s">
        <v>10915</v>
      </c>
      <c r="E815" s="35">
        <v>415300</v>
      </c>
      <c r="F815" s="151" t="s">
        <v>11212</v>
      </c>
      <c r="G815" s="310">
        <v>42608</v>
      </c>
      <c r="H815" s="857">
        <v>42616</v>
      </c>
      <c r="I815" s="706">
        <f ca="1" t="shared" si="0"/>
        <v>1288</v>
      </c>
      <c r="J815" s="329" t="s">
        <v>11213</v>
      </c>
      <c r="K815" s="314">
        <v>42609</v>
      </c>
      <c r="L815" s="992"/>
      <c r="M815" s="390" t="s">
        <v>11214</v>
      </c>
      <c r="N815" s="361" t="s">
        <v>631</v>
      </c>
      <c r="O815" s="361" t="s">
        <v>632</v>
      </c>
      <c r="P815" s="44">
        <v>42616</v>
      </c>
      <c r="Q815" s="44">
        <v>42616</v>
      </c>
      <c r="R815" s="52" t="s">
        <v>47</v>
      </c>
      <c r="S815" s="982" t="s">
        <v>1223</v>
      </c>
      <c r="T815" s="351"/>
      <c r="U815" s="351"/>
      <c r="V815" s="351"/>
    </row>
    <row r="816" s="796" customFormat="1" ht="21" customHeight="1" spans="1:22">
      <c r="A816" s="55">
        <v>649</v>
      </c>
      <c r="B816" s="821" t="s">
        <v>10913</v>
      </c>
      <c r="C816" s="824" t="s">
        <v>11084</v>
      </c>
      <c r="D816" s="43" t="s">
        <v>11085</v>
      </c>
      <c r="E816" s="322">
        <v>435300</v>
      </c>
      <c r="F816" s="382" t="s">
        <v>11215</v>
      </c>
      <c r="G816" s="323">
        <v>42444</v>
      </c>
      <c r="H816" s="829">
        <v>42454</v>
      </c>
      <c r="I816" s="706">
        <f ca="1" t="shared" si="0"/>
        <v>1450</v>
      </c>
      <c r="J816" s="344" t="s">
        <v>11216</v>
      </c>
      <c r="K816" s="328">
        <v>42630</v>
      </c>
      <c r="L816" s="338" t="s">
        <v>52</v>
      </c>
      <c r="M816" s="277" t="s">
        <v>11217</v>
      </c>
      <c r="N816" s="52" t="s">
        <v>683</v>
      </c>
      <c r="O816" s="52" t="s">
        <v>84</v>
      </c>
      <c r="P816" s="47">
        <v>42617</v>
      </c>
      <c r="Q816" s="47">
        <v>42617</v>
      </c>
      <c r="R816" s="277" t="s">
        <v>106</v>
      </c>
      <c r="S816" s="939" t="s">
        <v>2041</v>
      </c>
      <c r="T816" s="263"/>
      <c r="U816" s="865"/>
      <c r="V816" s="865"/>
    </row>
    <row r="817" s="795" customFormat="1" ht="21" customHeight="1" spans="1:22">
      <c r="A817" s="55">
        <v>650</v>
      </c>
      <c r="B817" s="149" t="s">
        <v>11218</v>
      </c>
      <c r="C817" s="825" t="s">
        <v>11010</v>
      </c>
      <c r="D817" s="55" t="s">
        <v>10890</v>
      </c>
      <c r="E817" s="35">
        <v>448500</v>
      </c>
      <c r="F817" s="151" t="s">
        <v>11219</v>
      </c>
      <c r="G817" s="310">
        <v>42605</v>
      </c>
      <c r="H817" s="857">
        <v>42616</v>
      </c>
      <c r="I817" s="706">
        <f ca="1" t="shared" si="0"/>
        <v>1288</v>
      </c>
      <c r="J817" s="329" t="s">
        <v>7576</v>
      </c>
      <c r="K817" s="314">
        <v>42609</v>
      </c>
      <c r="L817" s="339"/>
      <c r="M817" s="242" t="s">
        <v>11220</v>
      </c>
      <c r="N817" s="48" t="s">
        <v>5842</v>
      </c>
      <c r="O817" s="48" t="s">
        <v>641</v>
      </c>
      <c r="P817" s="44">
        <v>42617</v>
      </c>
      <c r="Q817" s="44">
        <v>42617</v>
      </c>
      <c r="R817" s="242" t="s">
        <v>47</v>
      </c>
      <c r="S817" s="954" t="s">
        <v>2041</v>
      </c>
      <c r="T817" s="194"/>
      <c r="U817" s="863"/>
      <c r="V817" s="863"/>
    </row>
    <row r="818" s="800" customFormat="1" ht="21.75" customHeight="1" spans="1:22">
      <c r="A818" s="55">
        <v>651</v>
      </c>
      <c r="B818" s="153" t="s">
        <v>10949</v>
      </c>
      <c r="C818" s="983" t="s">
        <v>10989</v>
      </c>
      <c r="D818" s="43" t="s">
        <v>10950</v>
      </c>
      <c r="E818" s="322">
        <f>415300+7700</f>
        <v>423000</v>
      </c>
      <c r="F818" s="152" t="s">
        <v>11221</v>
      </c>
      <c r="G818" s="323">
        <v>42573</v>
      </c>
      <c r="H818" s="829">
        <v>42585</v>
      </c>
      <c r="I818" s="706">
        <f ca="1" t="shared" si="0"/>
        <v>1319</v>
      </c>
      <c r="J818" s="344" t="s">
        <v>7576</v>
      </c>
      <c r="K818" s="360">
        <v>42579</v>
      </c>
      <c r="L818" s="992"/>
      <c r="M818" s="52" t="s">
        <v>11222</v>
      </c>
      <c r="N818" s="81" t="s">
        <v>675</v>
      </c>
      <c r="O818" s="81" t="s">
        <v>89</v>
      </c>
      <c r="P818" s="47">
        <v>42610</v>
      </c>
      <c r="Q818" s="47">
        <v>42611</v>
      </c>
      <c r="R818" s="52" t="s">
        <v>47</v>
      </c>
      <c r="S818" s="1005" t="s">
        <v>1236</v>
      </c>
      <c r="T818" s="351"/>
      <c r="U818" s="351"/>
      <c r="V818" s="351"/>
    </row>
    <row r="819" s="795" customFormat="1" ht="21" customHeight="1" spans="1:22">
      <c r="A819" s="55">
        <v>652</v>
      </c>
      <c r="B819" s="149" t="s">
        <v>10889</v>
      </c>
      <c r="C819" s="824" t="s">
        <v>11005</v>
      </c>
      <c r="D819" s="43" t="s">
        <v>9576</v>
      </c>
      <c r="E819" s="322">
        <f>468500+7700</f>
        <v>476200</v>
      </c>
      <c r="F819" s="382" t="s">
        <v>11223</v>
      </c>
      <c r="G819" s="323">
        <v>42539</v>
      </c>
      <c r="H819" s="829">
        <v>42548</v>
      </c>
      <c r="I819" s="706">
        <f ca="1" t="shared" si="0"/>
        <v>1356</v>
      </c>
      <c r="J819" s="344" t="s">
        <v>7576</v>
      </c>
      <c r="K819" s="360">
        <v>42635</v>
      </c>
      <c r="L819" s="338" t="s">
        <v>52</v>
      </c>
      <c r="M819" s="274" t="s">
        <v>11224</v>
      </c>
      <c r="N819" s="52" t="s">
        <v>675</v>
      </c>
      <c r="O819" s="52" t="s">
        <v>89</v>
      </c>
      <c r="P819" s="47">
        <v>42623</v>
      </c>
      <c r="Q819" s="47">
        <v>42623</v>
      </c>
      <c r="R819" s="274" t="s">
        <v>106</v>
      </c>
      <c r="S819" s="939" t="s">
        <v>1241</v>
      </c>
      <c r="T819" s="194"/>
      <c r="U819" s="863"/>
      <c r="V819" s="863"/>
    </row>
    <row r="820" s="800" customFormat="1" ht="21.75" customHeight="1" spans="1:22">
      <c r="A820" s="55">
        <v>653</v>
      </c>
      <c r="B820" s="153" t="s">
        <v>10949</v>
      </c>
      <c r="C820" s="983" t="s">
        <v>10989</v>
      </c>
      <c r="D820" s="43" t="s">
        <v>10915</v>
      </c>
      <c r="E820" s="322">
        <f>415300+7700</f>
        <v>423000</v>
      </c>
      <c r="F820" s="152" t="s">
        <v>11225</v>
      </c>
      <c r="G820" s="323">
        <v>42578</v>
      </c>
      <c r="H820" s="829">
        <v>42587</v>
      </c>
      <c r="I820" s="706">
        <f ca="1" t="shared" si="0"/>
        <v>1317</v>
      </c>
      <c r="J820" s="344" t="s">
        <v>11188</v>
      </c>
      <c r="K820" s="360">
        <v>42579</v>
      </c>
      <c r="L820" s="992"/>
      <c r="M820" s="361" t="s">
        <v>11226</v>
      </c>
      <c r="N820" s="361" t="s">
        <v>662</v>
      </c>
      <c r="O820" s="361" t="s">
        <v>59</v>
      </c>
      <c r="P820" s="47">
        <v>42623</v>
      </c>
      <c r="Q820" s="47">
        <v>42623</v>
      </c>
      <c r="R820" s="52" t="s">
        <v>106</v>
      </c>
      <c r="S820" s="1005" t="s">
        <v>1241</v>
      </c>
      <c r="T820" s="351"/>
      <c r="U820" s="351"/>
      <c r="V820" s="351"/>
    </row>
    <row r="821" s="796" customFormat="1" ht="21" customHeight="1" spans="1:22">
      <c r="A821" s="55">
        <v>654</v>
      </c>
      <c r="B821" s="821" t="s">
        <v>10913</v>
      </c>
      <c r="C821" s="824" t="s">
        <v>11084</v>
      </c>
      <c r="D821" s="43" t="s">
        <v>10915</v>
      </c>
      <c r="E821" s="322">
        <v>435300</v>
      </c>
      <c r="F821" s="152" t="s">
        <v>11227</v>
      </c>
      <c r="G821" s="323">
        <v>42452</v>
      </c>
      <c r="H821" s="829">
        <v>42458</v>
      </c>
      <c r="I821" s="706">
        <f ca="1" t="shared" si="0"/>
        <v>1446</v>
      </c>
      <c r="J821" s="344" t="s">
        <v>11228</v>
      </c>
      <c r="K821" s="360">
        <v>42609</v>
      </c>
      <c r="L821" s="166" t="s">
        <v>52</v>
      </c>
      <c r="M821" s="1002" t="s">
        <v>11229</v>
      </c>
      <c r="N821" s="1002" t="s">
        <v>912</v>
      </c>
      <c r="O821" s="1002" t="s">
        <v>5701</v>
      </c>
      <c r="P821" s="47">
        <v>42592</v>
      </c>
      <c r="Q821" s="47">
        <v>42592</v>
      </c>
      <c r="R821" s="1002" t="s">
        <v>47</v>
      </c>
      <c r="S821" s="939" t="s">
        <v>1241</v>
      </c>
      <c r="T821" s="263"/>
      <c r="U821" s="865"/>
      <c r="V821" s="865"/>
    </row>
    <row r="822" s="800" customFormat="1" ht="21.75" customHeight="1" spans="1:22">
      <c r="A822" s="55">
        <v>655</v>
      </c>
      <c r="B822" s="153" t="s">
        <v>10949</v>
      </c>
      <c r="C822" s="983" t="s">
        <v>10989</v>
      </c>
      <c r="D822" s="55" t="s">
        <v>10915</v>
      </c>
      <c r="E822" s="35">
        <v>415300</v>
      </c>
      <c r="F822" s="151" t="s">
        <v>11230</v>
      </c>
      <c r="G822" s="310">
        <v>42608</v>
      </c>
      <c r="H822" s="857">
        <v>42616</v>
      </c>
      <c r="I822" s="706">
        <f ca="1" t="shared" si="0"/>
        <v>1288</v>
      </c>
      <c r="J822" s="329" t="s">
        <v>7576</v>
      </c>
      <c r="K822" s="314">
        <v>42609</v>
      </c>
      <c r="L822" s="992"/>
      <c r="M822" s="390" t="s">
        <v>11231</v>
      </c>
      <c r="N822" s="390" t="s">
        <v>631</v>
      </c>
      <c r="O822" s="390" t="s">
        <v>632</v>
      </c>
      <c r="P822" s="44">
        <v>42610</v>
      </c>
      <c r="Q822" s="44">
        <v>42610</v>
      </c>
      <c r="R822" s="48" t="s">
        <v>106</v>
      </c>
      <c r="S822" s="982" t="s">
        <v>1244</v>
      </c>
      <c r="T822" s="351"/>
      <c r="U822" s="351"/>
      <c r="V822" s="351"/>
    </row>
    <row r="823" s="795" customFormat="1" ht="21" customHeight="1" spans="1:22">
      <c r="A823" s="55">
        <v>656</v>
      </c>
      <c r="B823" s="153" t="s">
        <v>10949</v>
      </c>
      <c r="C823" s="983" t="s">
        <v>10989</v>
      </c>
      <c r="D823" s="43" t="s">
        <v>10090</v>
      </c>
      <c r="E823" s="322">
        <f>415300+7700</f>
        <v>423000</v>
      </c>
      <c r="F823" s="152" t="s">
        <v>11232</v>
      </c>
      <c r="G823" s="323">
        <v>42573</v>
      </c>
      <c r="H823" s="829">
        <v>42585</v>
      </c>
      <c r="I823" s="706">
        <f ca="1" t="shared" si="0"/>
        <v>1319</v>
      </c>
      <c r="J823" s="344" t="s">
        <v>11233</v>
      </c>
      <c r="K823" s="360">
        <v>42635</v>
      </c>
      <c r="L823" s="166"/>
      <c r="M823" s="340" t="s">
        <v>11234</v>
      </c>
      <c r="N823" s="340" t="s">
        <v>736</v>
      </c>
      <c r="O823" s="340" t="s">
        <v>89</v>
      </c>
      <c r="P823" s="393">
        <v>42624</v>
      </c>
      <c r="Q823" s="232">
        <v>42626</v>
      </c>
      <c r="R823" s="340" t="s">
        <v>47</v>
      </c>
      <c r="S823" s="968" t="s">
        <v>2057</v>
      </c>
      <c r="T823" s="194"/>
      <c r="U823" s="863"/>
      <c r="V823" s="863"/>
    </row>
    <row r="824" s="795" customFormat="1" ht="21" customHeight="1" spans="1:22">
      <c r="A824" s="55">
        <v>657</v>
      </c>
      <c r="B824" s="149" t="s">
        <v>10945</v>
      </c>
      <c r="C824" s="824" t="s">
        <v>11016</v>
      </c>
      <c r="D824" s="43" t="s">
        <v>10915</v>
      </c>
      <c r="E824" s="322">
        <f>461200+7700</f>
        <v>468900</v>
      </c>
      <c r="F824" s="152" t="s">
        <v>11235</v>
      </c>
      <c r="G824" s="323">
        <v>42573</v>
      </c>
      <c r="H824" s="829">
        <v>42583</v>
      </c>
      <c r="I824" s="706">
        <f ca="1" t="shared" si="0"/>
        <v>1321</v>
      </c>
      <c r="J824" s="344" t="s">
        <v>7576</v>
      </c>
      <c r="K824" s="360">
        <v>42635</v>
      </c>
      <c r="L824" s="166"/>
      <c r="M824" s="340" t="s">
        <v>11236</v>
      </c>
      <c r="N824" s="340" t="s">
        <v>662</v>
      </c>
      <c r="O824" s="52" t="s">
        <v>59</v>
      </c>
      <c r="P824" s="47">
        <v>42623</v>
      </c>
      <c r="Q824" s="47">
        <v>42623</v>
      </c>
      <c r="R824" s="52" t="s">
        <v>47</v>
      </c>
      <c r="S824" s="939" t="s">
        <v>2057</v>
      </c>
      <c r="T824" s="194"/>
      <c r="U824" s="863"/>
      <c r="V824" s="863"/>
    </row>
    <row r="825" s="800" customFormat="1" ht="21.75" customHeight="1" spans="1:22">
      <c r="A825" s="55">
        <v>658</v>
      </c>
      <c r="B825" s="153" t="s">
        <v>10949</v>
      </c>
      <c r="C825" s="983" t="s">
        <v>10989</v>
      </c>
      <c r="D825" s="43" t="s">
        <v>10915</v>
      </c>
      <c r="E825" s="322">
        <v>415300</v>
      </c>
      <c r="F825" s="152" t="s">
        <v>11237</v>
      </c>
      <c r="G825" s="323">
        <v>42608</v>
      </c>
      <c r="H825" s="829">
        <v>42618</v>
      </c>
      <c r="I825" s="706">
        <f ca="1" t="shared" si="0"/>
        <v>1286</v>
      </c>
      <c r="J825" s="344" t="s">
        <v>7576</v>
      </c>
      <c r="K825" s="360">
        <v>42609</v>
      </c>
      <c r="L825" s="992"/>
      <c r="M825" s="361" t="s">
        <v>11238</v>
      </c>
      <c r="N825" s="361" t="s">
        <v>631</v>
      </c>
      <c r="O825" s="361" t="s">
        <v>632</v>
      </c>
      <c r="P825" s="47">
        <v>42610</v>
      </c>
      <c r="Q825" s="47">
        <v>42611</v>
      </c>
      <c r="R825" s="52" t="s">
        <v>47</v>
      </c>
      <c r="S825" s="982" t="s">
        <v>2057</v>
      </c>
      <c r="T825" s="351"/>
      <c r="U825" s="351"/>
      <c r="V825" s="351"/>
    </row>
    <row r="826" s="795" customFormat="1" ht="21" customHeight="1" spans="1:22">
      <c r="A826" s="55">
        <v>659</v>
      </c>
      <c r="B826" s="149" t="s">
        <v>10945</v>
      </c>
      <c r="C826" s="824" t="s">
        <v>11016</v>
      </c>
      <c r="D826" s="43" t="s">
        <v>10915</v>
      </c>
      <c r="E826" s="322">
        <f>461200+7700</f>
        <v>468900</v>
      </c>
      <c r="F826" s="382" t="s">
        <v>11239</v>
      </c>
      <c r="G826" s="323">
        <v>42539</v>
      </c>
      <c r="H826" s="829">
        <v>42548</v>
      </c>
      <c r="I826" s="706">
        <f ca="1" t="shared" si="0"/>
        <v>1356</v>
      </c>
      <c r="J826" s="329" t="s">
        <v>7576</v>
      </c>
      <c r="K826" s="360">
        <v>42609</v>
      </c>
      <c r="L826" s="166" t="s">
        <v>52</v>
      </c>
      <c r="M826" s="340" t="s">
        <v>11240</v>
      </c>
      <c r="N826" s="340" t="s">
        <v>736</v>
      </c>
      <c r="O826" s="340" t="s">
        <v>89</v>
      </c>
      <c r="P826" s="47">
        <v>42626</v>
      </c>
      <c r="Q826" s="47">
        <v>42627</v>
      </c>
      <c r="R826" s="52" t="s">
        <v>47</v>
      </c>
      <c r="S826" s="939" t="s">
        <v>5804</v>
      </c>
      <c r="T826" s="194"/>
      <c r="U826" s="863"/>
      <c r="V826" s="863"/>
    </row>
    <row r="827" s="800" customFormat="1" ht="21.75" customHeight="1" spans="1:22">
      <c r="A827" s="55">
        <v>660</v>
      </c>
      <c r="B827" s="153" t="s">
        <v>10949</v>
      </c>
      <c r="C827" s="983" t="s">
        <v>10989</v>
      </c>
      <c r="D827" s="43" t="s">
        <v>10915</v>
      </c>
      <c r="E827" s="322">
        <f>415300+7700</f>
        <v>423000</v>
      </c>
      <c r="F827" s="152" t="s">
        <v>11241</v>
      </c>
      <c r="G827" s="323">
        <v>42573</v>
      </c>
      <c r="H827" s="829">
        <v>42583</v>
      </c>
      <c r="I827" s="706">
        <f ca="1" t="shared" si="0"/>
        <v>1321</v>
      </c>
      <c r="J827" s="344" t="s">
        <v>11188</v>
      </c>
      <c r="K827" s="360">
        <v>42579</v>
      </c>
      <c r="L827" s="992"/>
      <c r="M827" s="361" t="s">
        <v>11242</v>
      </c>
      <c r="N827" s="361" t="s">
        <v>698</v>
      </c>
      <c r="O827" s="361" t="s">
        <v>84</v>
      </c>
      <c r="P827" s="47">
        <v>42630</v>
      </c>
      <c r="Q827" s="47">
        <v>42630</v>
      </c>
      <c r="R827" s="52" t="s">
        <v>47</v>
      </c>
      <c r="S827" s="1004" t="s">
        <v>6605</v>
      </c>
      <c r="T827" s="351"/>
      <c r="U827" s="351"/>
      <c r="V827" s="351"/>
    </row>
    <row r="828" s="795" customFormat="1" ht="21" customHeight="1" spans="1:22">
      <c r="A828" s="55">
        <v>661</v>
      </c>
      <c r="B828" s="153" t="s">
        <v>10949</v>
      </c>
      <c r="C828" s="983" t="s">
        <v>10989</v>
      </c>
      <c r="D828" s="43" t="s">
        <v>9576</v>
      </c>
      <c r="E828" s="322">
        <v>415300</v>
      </c>
      <c r="F828" s="152" t="s">
        <v>11243</v>
      </c>
      <c r="G828" s="323">
        <v>42626</v>
      </c>
      <c r="H828" s="829">
        <v>42634</v>
      </c>
      <c r="I828" s="706">
        <f ca="1" t="shared" si="0"/>
        <v>1270</v>
      </c>
      <c r="J828" s="344" t="s">
        <v>7576</v>
      </c>
      <c r="K828" s="314">
        <v>42640</v>
      </c>
      <c r="L828" s="166"/>
      <c r="M828" s="340" t="s">
        <v>11244</v>
      </c>
      <c r="N828" s="340" t="s">
        <v>631</v>
      </c>
      <c r="O828" s="340" t="s">
        <v>6114</v>
      </c>
      <c r="P828" s="393">
        <v>42637</v>
      </c>
      <c r="Q828" s="232">
        <v>42637</v>
      </c>
      <c r="R828" s="340" t="s">
        <v>106</v>
      </c>
      <c r="S828" s="968" t="s">
        <v>1254</v>
      </c>
      <c r="T828" s="194"/>
      <c r="U828" s="863"/>
      <c r="V828" s="863"/>
    </row>
    <row r="829" s="795" customFormat="1" ht="21" customHeight="1" spans="1:22">
      <c r="A829" s="55">
        <v>662</v>
      </c>
      <c r="B829" s="149" t="s">
        <v>11245</v>
      </c>
      <c r="C829" s="824" t="s">
        <v>11005</v>
      </c>
      <c r="D829" s="43" t="s">
        <v>617</v>
      </c>
      <c r="E829" s="322">
        <f>468500+7700</f>
        <v>476200</v>
      </c>
      <c r="F829" s="382" t="s">
        <v>11246</v>
      </c>
      <c r="G829" s="323">
        <v>42565</v>
      </c>
      <c r="H829" s="829">
        <v>42573</v>
      </c>
      <c r="I829" s="706">
        <f ca="1" t="shared" si="0"/>
        <v>1331</v>
      </c>
      <c r="J829" s="329" t="s">
        <v>7576</v>
      </c>
      <c r="K829" s="360">
        <v>42579</v>
      </c>
      <c r="L829" s="338" t="s">
        <v>52</v>
      </c>
      <c r="M829" s="52" t="s">
        <v>11247</v>
      </c>
      <c r="N829" s="52" t="s">
        <v>683</v>
      </c>
      <c r="O829" s="52" t="s">
        <v>84</v>
      </c>
      <c r="P829" s="47">
        <v>42626</v>
      </c>
      <c r="Q829" s="47">
        <v>42626</v>
      </c>
      <c r="R829" s="274" t="s">
        <v>47</v>
      </c>
      <c r="S829" s="1003" t="s">
        <v>1254</v>
      </c>
      <c r="T829" s="194"/>
      <c r="U829" s="863"/>
      <c r="V829" s="863"/>
    </row>
    <row r="830" s="795" customFormat="1" ht="21" customHeight="1" spans="1:22">
      <c r="A830" s="55">
        <v>663</v>
      </c>
      <c r="B830" s="149" t="s">
        <v>11245</v>
      </c>
      <c r="C830" s="824" t="s">
        <v>11005</v>
      </c>
      <c r="D830" s="43" t="s">
        <v>10890</v>
      </c>
      <c r="E830" s="322">
        <v>468500</v>
      </c>
      <c r="F830" s="152" t="s">
        <v>11248</v>
      </c>
      <c r="G830" s="323">
        <v>42608</v>
      </c>
      <c r="H830" s="829">
        <v>42618</v>
      </c>
      <c r="I830" s="706">
        <f ca="1" t="shared" si="0"/>
        <v>1286</v>
      </c>
      <c r="J830" s="344" t="s">
        <v>11213</v>
      </c>
      <c r="K830" s="360">
        <v>42609</v>
      </c>
      <c r="L830" s="339"/>
      <c r="M830" s="52" t="s">
        <v>11249</v>
      </c>
      <c r="N830" s="52" t="s">
        <v>662</v>
      </c>
      <c r="O830" s="48" t="s">
        <v>59</v>
      </c>
      <c r="P830" s="44">
        <v>42640</v>
      </c>
      <c r="Q830" s="44">
        <v>42640</v>
      </c>
      <c r="R830" s="242" t="s">
        <v>106</v>
      </c>
      <c r="S830" s="939" t="s">
        <v>1263</v>
      </c>
      <c r="T830" s="194"/>
      <c r="U830" s="863"/>
      <c r="V830" s="863"/>
    </row>
    <row r="831" s="800" customFormat="1" ht="21.75" customHeight="1" spans="1:22">
      <c r="A831" s="55">
        <v>664</v>
      </c>
      <c r="B831" s="153" t="s">
        <v>10949</v>
      </c>
      <c r="C831" s="983" t="s">
        <v>10989</v>
      </c>
      <c r="D831" s="43" t="s">
        <v>10915</v>
      </c>
      <c r="E831" s="322">
        <v>415300</v>
      </c>
      <c r="F831" s="152" t="s">
        <v>11250</v>
      </c>
      <c r="G831" s="323">
        <v>42626</v>
      </c>
      <c r="H831" s="829">
        <v>42634</v>
      </c>
      <c r="I831" s="706">
        <f ca="1" t="shared" si="0"/>
        <v>1270</v>
      </c>
      <c r="J831" s="344" t="s">
        <v>7576</v>
      </c>
      <c r="K831" s="360">
        <v>42636</v>
      </c>
      <c r="L831" s="992"/>
      <c r="M831" s="361" t="s">
        <v>11251</v>
      </c>
      <c r="N831" s="361" t="s">
        <v>662</v>
      </c>
      <c r="O831" s="361" t="s">
        <v>59</v>
      </c>
      <c r="P831" s="47">
        <v>42628</v>
      </c>
      <c r="Q831" s="47">
        <v>42630</v>
      </c>
      <c r="R831" s="52" t="s">
        <v>47</v>
      </c>
      <c r="S831" s="982" t="s">
        <v>8212</v>
      </c>
      <c r="T831" s="351"/>
      <c r="U831" s="351"/>
      <c r="V831" s="351"/>
    </row>
    <row r="832" s="800" customFormat="1" ht="21.75" customHeight="1" spans="1:22">
      <c r="A832" s="55">
        <v>665</v>
      </c>
      <c r="B832" s="153" t="s">
        <v>10949</v>
      </c>
      <c r="C832" s="983" t="s">
        <v>10989</v>
      </c>
      <c r="D832" s="43" t="s">
        <v>10915</v>
      </c>
      <c r="E832" s="322">
        <f>415300+7700</f>
        <v>423000</v>
      </c>
      <c r="F832" s="152" t="s">
        <v>11252</v>
      </c>
      <c r="G832" s="323">
        <v>42578</v>
      </c>
      <c r="H832" s="829">
        <v>42587</v>
      </c>
      <c r="I832" s="706">
        <f ca="1" t="shared" si="0"/>
        <v>1317</v>
      </c>
      <c r="J832" s="344" t="s">
        <v>11188</v>
      </c>
      <c r="K832" s="360">
        <v>42579</v>
      </c>
      <c r="L832" s="992"/>
      <c r="M832" s="52" t="s">
        <v>11253</v>
      </c>
      <c r="N832" s="81" t="s">
        <v>6223</v>
      </c>
      <c r="O832" s="81" t="s">
        <v>89</v>
      </c>
      <c r="P832" s="47">
        <v>42623</v>
      </c>
      <c r="Q832" s="47">
        <v>42623</v>
      </c>
      <c r="R832" s="52" t="s">
        <v>47</v>
      </c>
      <c r="S832" s="1005" t="s">
        <v>8212</v>
      </c>
      <c r="T832" s="351"/>
      <c r="U832" s="351"/>
      <c r="V832" s="351"/>
    </row>
    <row r="833" s="795" customFormat="1" ht="21" customHeight="1" spans="1:22">
      <c r="A833" s="55">
        <v>666</v>
      </c>
      <c r="B833" s="149" t="s">
        <v>10945</v>
      </c>
      <c r="C833" s="824" t="s">
        <v>11016</v>
      </c>
      <c r="D833" s="43" t="s">
        <v>10090</v>
      </c>
      <c r="E833" s="322">
        <f>461200+7700</f>
        <v>468900</v>
      </c>
      <c r="F833" s="152" t="s">
        <v>11254</v>
      </c>
      <c r="G833" s="323">
        <v>42573</v>
      </c>
      <c r="H833" s="829">
        <v>42583</v>
      </c>
      <c r="I833" s="706">
        <f ca="1" t="shared" si="0"/>
        <v>1321</v>
      </c>
      <c r="J833" s="344" t="s">
        <v>7576</v>
      </c>
      <c r="K833" s="314">
        <v>42640</v>
      </c>
      <c r="L833" s="166"/>
      <c r="M833" s="52" t="s">
        <v>11255</v>
      </c>
      <c r="N833" s="340" t="s">
        <v>2053</v>
      </c>
      <c r="O833" s="340" t="s">
        <v>5701</v>
      </c>
      <c r="P833" s="47">
        <v>42636</v>
      </c>
      <c r="Q833" s="47">
        <v>42637</v>
      </c>
      <c r="R833" s="52" t="s">
        <v>47</v>
      </c>
      <c r="S833" s="939" t="s">
        <v>627</v>
      </c>
      <c r="T833" s="194"/>
      <c r="U833" s="863"/>
      <c r="V833" s="863"/>
    </row>
    <row r="834" s="800" customFormat="1" ht="21.75" customHeight="1" spans="1:22">
      <c r="A834" s="55">
        <v>667</v>
      </c>
      <c r="B834" s="153" t="s">
        <v>10949</v>
      </c>
      <c r="C834" s="983" t="s">
        <v>10989</v>
      </c>
      <c r="D834" s="43" t="s">
        <v>10915</v>
      </c>
      <c r="E834" s="322">
        <v>416300</v>
      </c>
      <c r="F834" s="152" t="s">
        <v>11256</v>
      </c>
      <c r="G834" s="323">
        <v>42639</v>
      </c>
      <c r="H834" s="829">
        <v>42654</v>
      </c>
      <c r="I834" s="706">
        <f ca="1" t="shared" si="0"/>
        <v>1250</v>
      </c>
      <c r="J834" s="344" t="s">
        <v>7576</v>
      </c>
      <c r="K834" s="314">
        <v>42640</v>
      </c>
      <c r="L834" s="992"/>
      <c r="M834" s="361" t="s">
        <v>11257</v>
      </c>
      <c r="N834" s="361" t="s">
        <v>2053</v>
      </c>
      <c r="O834" s="361" t="s">
        <v>5701</v>
      </c>
      <c r="P834" s="47">
        <v>42640</v>
      </c>
      <c r="Q834" s="47">
        <v>42640</v>
      </c>
      <c r="R834" s="52" t="s">
        <v>106</v>
      </c>
      <c r="S834" s="982" t="s">
        <v>627</v>
      </c>
      <c r="T834" s="351"/>
      <c r="U834" s="351"/>
      <c r="V834" s="351"/>
    </row>
    <row r="835" s="795" customFormat="1" ht="21" customHeight="1" spans="1:22">
      <c r="A835" s="55">
        <v>668</v>
      </c>
      <c r="B835" s="149" t="s">
        <v>11110</v>
      </c>
      <c r="C835" s="824" t="s">
        <v>11002</v>
      </c>
      <c r="D835" s="43" t="s">
        <v>10915</v>
      </c>
      <c r="E835" s="322">
        <v>524900</v>
      </c>
      <c r="F835" s="152" t="s">
        <v>11258</v>
      </c>
      <c r="G835" s="323">
        <v>42634</v>
      </c>
      <c r="H835" s="829">
        <v>42643</v>
      </c>
      <c r="I835" s="706">
        <f ca="1" t="shared" si="0"/>
        <v>1261</v>
      </c>
      <c r="J835" s="344" t="s">
        <v>7576</v>
      </c>
      <c r="K835" s="360">
        <v>42636</v>
      </c>
      <c r="L835" s="338"/>
      <c r="M835" s="361" t="s">
        <v>11259</v>
      </c>
      <c r="N835" s="387" t="s">
        <v>916</v>
      </c>
      <c r="O835" s="387" t="s">
        <v>5701</v>
      </c>
      <c r="P835" s="388">
        <v>42614</v>
      </c>
      <c r="Q835" s="47">
        <v>42634</v>
      </c>
      <c r="R835" s="387" t="s">
        <v>47</v>
      </c>
      <c r="S835" s="1003" t="s">
        <v>627</v>
      </c>
      <c r="T835" s="194"/>
      <c r="U835" s="863"/>
      <c r="V835" s="863"/>
    </row>
    <row r="836" s="796" customFormat="1" ht="21" customHeight="1" spans="1:22">
      <c r="A836" s="55">
        <v>669</v>
      </c>
      <c r="B836" s="821"/>
      <c r="C836" s="824" t="s">
        <v>11005</v>
      </c>
      <c r="D836" s="43" t="s">
        <v>10915</v>
      </c>
      <c r="E836" s="322">
        <v>468500</v>
      </c>
      <c r="F836" s="152" t="s">
        <v>11260</v>
      </c>
      <c r="G836" s="323">
        <v>42599</v>
      </c>
      <c r="H836" s="829">
        <v>42613</v>
      </c>
      <c r="I836" s="706">
        <f ca="1" t="shared" si="0"/>
        <v>1291</v>
      </c>
      <c r="J836" s="344" t="s">
        <v>11213</v>
      </c>
      <c r="K836" s="360">
        <v>42660</v>
      </c>
      <c r="L836" s="338"/>
      <c r="M836" s="52" t="s">
        <v>11261</v>
      </c>
      <c r="N836" s="52" t="s">
        <v>45</v>
      </c>
      <c r="O836" s="52" t="s">
        <v>89</v>
      </c>
      <c r="P836" s="47">
        <v>42644</v>
      </c>
      <c r="Q836" s="47">
        <v>42645</v>
      </c>
      <c r="R836" s="277" t="s">
        <v>106</v>
      </c>
      <c r="S836" s="939" t="s">
        <v>1274</v>
      </c>
      <c r="T836" s="263"/>
      <c r="U836" s="865"/>
      <c r="V836" s="865"/>
    </row>
    <row r="837" s="795" customFormat="1" ht="21" customHeight="1" spans="1:22">
      <c r="A837" s="55">
        <v>670</v>
      </c>
      <c r="B837" s="149"/>
      <c r="C837" s="824" t="s">
        <v>11005</v>
      </c>
      <c r="D837" s="43" t="s">
        <v>10890</v>
      </c>
      <c r="E837" s="322">
        <v>468500</v>
      </c>
      <c r="F837" s="152" t="s">
        <v>11262</v>
      </c>
      <c r="G837" s="323">
        <v>42626</v>
      </c>
      <c r="H837" s="829">
        <v>42634</v>
      </c>
      <c r="I837" s="706">
        <f ca="1" t="shared" si="0"/>
        <v>1270</v>
      </c>
      <c r="J837" s="344" t="s">
        <v>7576</v>
      </c>
      <c r="K837" s="314">
        <v>42636</v>
      </c>
      <c r="L837" s="339"/>
      <c r="M837" s="52" t="s">
        <v>11263</v>
      </c>
      <c r="N837" s="48" t="s">
        <v>114</v>
      </c>
      <c r="O837" s="48" t="s">
        <v>59</v>
      </c>
      <c r="P837" s="44">
        <v>42635</v>
      </c>
      <c r="Q837" s="44">
        <v>42635</v>
      </c>
      <c r="R837" s="242" t="s">
        <v>47</v>
      </c>
      <c r="S837" s="954" t="s">
        <v>3118</v>
      </c>
      <c r="T837" s="194"/>
      <c r="U837" s="863"/>
      <c r="V837" s="863"/>
    </row>
    <row r="838" s="795" customFormat="1" ht="21" customHeight="1" spans="1:22">
      <c r="A838" s="55">
        <v>671</v>
      </c>
      <c r="B838" s="149" t="s">
        <v>10945</v>
      </c>
      <c r="C838" s="824" t="s">
        <v>11016</v>
      </c>
      <c r="D838" s="55" t="s">
        <v>10915</v>
      </c>
      <c r="E838" s="322">
        <f>461200+7700</f>
        <v>468900</v>
      </c>
      <c r="F838" s="152" t="s">
        <v>11264</v>
      </c>
      <c r="G838" s="310">
        <v>42514</v>
      </c>
      <c r="H838" s="857">
        <v>42526</v>
      </c>
      <c r="I838" s="706">
        <f ca="1" t="shared" si="0"/>
        <v>1378</v>
      </c>
      <c r="J838" s="329" t="s">
        <v>7576</v>
      </c>
      <c r="K838" s="360">
        <v>42609</v>
      </c>
      <c r="L838" s="166" t="s">
        <v>52</v>
      </c>
      <c r="M838" s="340" t="s">
        <v>11265</v>
      </c>
      <c r="N838" s="48" t="s">
        <v>657</v>
      </c>
      <c r="O838" s="48" t="s">
        <v>84</v>
      </c>
      <c r="P838" s="44">
        <v>42637</v>
      </c>
      <c r="Q838" s="44">
        <v>42637</v>
      </c>
      <c r="R838" s="48" t="s">
        <v>47</v>
      </c>
      <c r="S838" s="1003" t="s">
        <v>642</v>
      </c>
      <c r="T838" s="194"/>
      <c r="U838" s="863"/>
      <c r="V838" s="863"/>
    </row>
    <row r="839" s="795" customFormat="1" ht="21" customHeight="1" spans="1:22">
      <c r="A839" s="55">
        <v>672</v>
      </c>
      <c r="B839" s="153" t="s">
        <v>10949</v>
      </c>
      <c r="C839" s="983" t="s">
        <v>10989</v>
      </c>
      <c r="D839" s="43" t="s">
        <v>9576</v>
      </c>
      <c r="E839" s="322">
        <v>416300</v>
      </c>
      <c r="F839" s="152" t="s">
        <v>11266</v>
      </c>
      <c r="G839" s="323">
        <v>42639</v>
      </c>
      <c r="H839" s="829">
        <v>42654</v>
      </c>
      <c r="I839" s="706">
        <f ca="1" t="shared" si="0"/>
        <v>1250</v>
      </c>
      <c r="J839" s="344" t="s">
        <v>11267</v>
      </c>
      <c r="K839" s="314">
        <v>42640</v>
      </c>
      <c r="L839" s="166"/>
      <c r="M839" s="361" t="s">
        <v>11268</v>
      </c>
      <c r="N839" s="361" t="s">
        <v>6223</v>
      </c>
      <c r="O839" s="361" t="s">
        <v>632</v>
      </c>
      <c r="P839" s="388">
        <v>42644</v>
      </c>
      <c r="Q839" s="232">
        <v>42644</v>
      </c>
      <c r="R839" s="361" t="s">
        <v>106</v>
      </c>
      <c r="S839" s="968" t="s">
        <v>2146</v>
      </c>
      <c r="T839" s="194"/>
      <c r="U839" s="863"/>
      <c r="V839" s="863"/>
    </row>
    <row r="840" s="795" customFormat="1" ht="21" customHeight="1" spans="1:22">
      <c r="A840" s="55">
        <v>673</v>
      </c>
      <c r="B840" s="149"/>
      <c r="C840" s="824" t="s">
        <v>11005</v>
      </c>
      <c r="D840" s="43" t="s">
        <v>10950</v>
      </c>
      <c r="E840" s="322">
        <v>468500</v>
      </c>
      <c r="F840" s="152" t="s">
        <v>11269</v>
      </c>
      <c r="G840" s="323">
        <v>42422</v>
      </c>
      <c r="H840" s="829">
        <v>42429</v>
      </c>
      <c r="I840" s="706">
        <f ca="1" t="shared" si="0"/>
        <v>1475</v>
      </c>
      <c r="J840" s="329" t="s">
        <v>11018</v>
      </c>
      <c r="K840" s="360">
        <v>42455</v>
      </c>
      <c r="L840" s="338" t="s">
        <v>52</v>
      </c>
      <c r="M840" s="340" t="s">
        <v>11270</v>
      </c>
      <c r="N840" s="340" t="s">
        <v>683</v>
      </c>
      <c r="O840" s="340" t="s">
        <v>84</v>
      </c>
      <c r="P840" s="393">
        <v>42644</v>
      </c>
      <c r="Q840" s="232">
        <v>42645</v>
      </c>
      <c r="R840" s="340" t="s">
        <v>47</v>
      </c>
      <c r="S840" s="939" t="s">
        <v>2146</v>
      </c>
      <c r="T840" s="194"/>
      <c r="U840" s="863"/>
      <c r="V840" s="863"/>
    </row>
    <row r="841" s="795" customFormat="1" ht="21" customHeight="1" spans="1:22">
      <c r="A841" s="55">
        <v>674</v>
      </c>
      <c r="B841" s="149"/>
      <c r="C841" s="824" t="s">
        <v>11005</v>
      </c>
      <c r="D841" s="43" t="s">
        <v>10915</v>
      </c>
      <c r="E841" s="322">
        <v>468500</v>
      </c>
      <c r="F841" s="152" t="s">
        <v>11271</v>
      </c>
      <c r="G841" s="323">
        <v>42599</v>
      </c>
      <c r="H841" s="829">
        <v>42613</v>
      </c>
      <c r="I841" s="706">
        <f ca="1" t="shared" si="0"/>
        <v>1291</v>
      </c>
      <c r="J841" s="344" t="s">
        <v>11213</v>
      </c>
      <c r="K841" s="314">
        <v>42640</v>
      </c>
      <c r="L841" s="339"/>
      <c r="M841" s="52" t="s">
        <v>11272</v>
      </c>
      <c r="N841" s="52" t="s">
        <v>45</v>
      </c>
      <c r="O841" s="52" t="s">
        <v>89</v>
      </c>
      <c r="P841" s="44">
        <v>42644</v>
      </c>
      <c r="Q841" s="44">
        <v>42644</v>
      </c>
      <c r="R841" s="242" t="s">
        <v>47</v>
      </c>
      <c r="S841" s="939" t="s">
        <v>1285</v>
      </c>
      <c r="T841" s="194"/>
      <c r="U841" s="863"/>
      <c r="V841" s="863"/>
    </row>
    <row r="842" s="801" customFormat="1" ht="21" customHeight="1" spans="1:22">
      <c r="A842" s="217">
        <v>675</v>
      </c>
      <c r="B842" s="847"/>
      <c r="C842" s="853" t="s">
        <v>11005</v>
      </c>
      <c r="D842" s="217" t="s">
        <v>617</v>
      </c>
      <c r="E842" s="908">
        <v>469500</v>
      </c>
      <c r="F842" s="265" t="s">
        <v>11273</v>
      </c>
      <c r="G842" s="1007">
        <v>42643</v>
      </c>
      <c r="H842" s="1008">
        <v>42651</v>
      </c>
      <c r="I842" s="1011">
        <f ca="1" t="shared" si="0"/>
        <v>1253</v>
      </c>
      <c r="J842" s="1012" t="s">
        <v>7576</v>
      </c>
      <c r="K842" s="768">
        <v>42665</v>
      </c>
      <c r="L842" s="365"/>
      <c r="M842" s="218" t="s">
        <v>11274</v>
      </c>
      <c r="N842" s="218" t="s">
        <v>640</v>
      </c>
      <c r="O842" s="218" t="s">
        <v>641</v>
      </c>
      <c r="P842" s="268">
        <v>42645</v>
      </c>
      <c r="Q842" s="268">
        <v>42645</v>
      </c>
      <c r="R842" s="734" t="s">
        <v>106</v>
      </c>
      <c r="S842" s="1019" t="s">
        <v>5832</v>
      </c>
      <c r="T842" s="307"/>
      <c r="U842" s="848"/>
      <c r="V842" s="848"/>
    </row>
    <row r="843" s="801" customFormat="1" ht="21" customHeight="1" spans="1:22">
      <c r="A843" s="217">
        <v>676</v>
      </c>
      <c r="B843" s="847" t="s">
        <v>11110</v>
      </c>
      <c r="C843" s="853" t="s">
        <v>11002</v>
      </c>
      <c r="D843" s="217" t="s">
        <v>10890</v>
      </c>
      <c r="E843" s="908">
        <v>524900</v>
      </c>
      <c r="F843" s="265" t="s">
        <v>11275</v>
      </c>
      <c r="G843" s="1007">
        <v>42634</v>
      </c>
      <c r="H843" s="1008">
        <v>42648</v>
      </c>
      <c r="I843" s="1011">
        <f ca="1" t="shared" si="0"/>
        <v>1256</v>
      </c>
      <c r="J843" s="1012" t="s">
        <v>7576</v>
      </c>
      <c r="K843" s="768">
        <v>42636</v>
      </c>
      <c r="L843" s="365" t="s">
        <v>52</v>
      </c>
      <c r="M843" s="906" t="s">
        <v>11276</v>
      </c>
      <c r="N843" s="1013" t="s">
        <v>675</v>
      </c>
      <c r="O843" s="1013" t="s">
        <v>89</v>
      </c>
      <c r="P843" s="1014">
        <v>42638</v>
      </c>
      <c r="Q843" s="268">
        <v>42640</v>
      </c>
      <c r="R843" s="1013" t="s">
        <v>47</v>
      </c>
      <c r="S843" s="1019" t="s">
        <v>5442</v>
      </c>
      <c r="T843" s="307"/>
      <c r="U843" s="848"/>
      <c r="V843" s="848"/>
    </row>
    <row r="844" s="795" customFormat="1" ht="21" customHeight="1" spans="1:22">
      <c r="A844" s="55">
        <v>677</v>
      </c>
      <c r="B844" s="149"/>
      <c r="C844" s="824" t="s">
        <v>11005</v>
      </c>
      <c r="D844" s="43" t="s">
        <v>10915</v>
      </c>
      <c r="E844" s="322">
        <v>468500</v>
      </c>
      <c r="F844" s="152" t="s">
        <v>11277</v>
      </c>
      <c r="G844" s="323">
        <v>42599</v>
      </c>
      <c r="H844" s="829">
        <v>42622</v>
      </c>
      <c r="I844" s="706">
        <f ca="1" t="shared" si="0"/>
        <v>1282</v>
      </c>
      <c r="J844" s="344" t="s">
        <v>11278</v>
      </c>
      <c r="K844" s="360">
        <v>42665</v>
      </c>
      <c r="L844" s="339"/>
      <c r="M844" s="52" t="s">
        <v>11279</v>
      </c>
      <c r="N844" s="52" t="s">
        <v>45</v>
      </c>
      <c r="O844" s="48" t="s">
        <v>89</v>
      </c>
      <c r="P844" s="44">
        <v>42645</v>
      </c>
      <c r="Q844" s="44">
        <v>42645</v>
      </c>
      <c r="R844" s="242" t="s">
        <v>47</v>
      </c>
      <c r="S844" s="939" t="s">
        <v>5442</v>
      </c>
      <c r="T844" s="194"/>
      <c r="U844" s="863"/>
      <c r="V844" s="863"/>
    </row>
    <row r="845" s="795" customFormat="1" ht="21" customHeight="1" spans="1:22">
      <c r="A845" s="55">
        <v>678</v>
      </c>
      <c r="B845" s="149" t="s">
        <v>10945</v>
      </c>
      <c r="C845" s="824" t="s">
        <v>11016</v>
      </c>
      <c r="D845" s="43" t="s">
        <v>10915</v>
      </c>
      <c r="E845" s="322">
        <v>461200</v>
      </c>
      <c r="F845" s="152" t="s">
        <v>11280</v>
      </c>
      <c r="G845" s="323">
        <v>42599</v>
      </c>
      <c r="H845" s="829">
        <v>42608</v>
      </c>
      <c r="I845" s="706">
        <f ca="1" t="shared" si="0"/>
        <v>1296</v>
      </c>
      <c r="J845" s="344" t="s">
        <v>11213</v>
      </c>
      <c r="K845" s="314">
        <v>42640</v>
      </c>
      <c r="L845" s="166"/>
      <c r="M845" s="340" t="s">
        <v>11281</v>
      </c>
      <c r="N845" s="340" t="s">
        <v>912</v>
      </c>
      <c r="O845" s="340" t="s">
        <v>5701</v>
      </c>
      <c r="P845" s="47">
        <v>42659</v>
      </c>
      <c r="Q845" s="47">
        <v>42659</v>
      </c>
      <c r="R845" s="52" t="s">
        <v>47</v>
      </c>
      <c r="S845" s="939" t="s">
        <v>5442</v>
      </c>
      <c r="T845" s="194"/>
      <c r="U845" s="863"/>
      <c r="V845" s="863"/>
    </row>
    <row r="846" s="801" customFormat="1" ht="21" customHeight="1" spans="1:22">
      <c r="A846" s="217">
        <v>679</v>
      </c>
      <c r="B846" s="847" t="s">
        <v>11110</v>
      </c>
      <c r="C846" s="853" t="s">
        <v>11002</v>
      </c>
      <c r="D846" s="217" t="s">
        <v>10915</v>
      </c>
      <c r="E846" s="908">
        <v>525900</v>
      </c>
      <c r="F846" s="265" t="s">
        <v>11282</v>
      </c>
      <c r="G846" s="1007">
        <v>42639</v>
      </c>
      <c r="H846" s="1008">
        <v>42654</v>
      </c>
      <c r="I846" s="1011">
        <f ca="1" t="shared" si="0"/>
        <v>1250</v>
      </c>
      <c r="J846" s="1012" t="s">
        <v>11283</v>
      </c>
      <c r="K846" s="768">
        <v>42640</v>
      </c>
      <c r="L846" s="365"/>
      <c r="M846" s="906" t="s">
        <v>11284</v>
      </c>
      <c r="N846" s="1013" t="s">
        <v>653</v>
      </c>
      <c r="O846" s="1013" t="s">
        <v>5701</v>
      </c>
      <c r="P846" s="1014">
        <v>42595</v>
      </c>
      <c r="Q846" s="268">
        <v>42634</v>
      </c>
      <c r="R846" s="734" t="s">
        <v>47</v>
      </c>
      <c r="S846" s="1019" t="s">
        <v>1304</v>
      </c>
      <c r="T846" s="307"/>
      <c r="U846" s="848"/>
      <c r="V846" s="848"/>
    </row>
    <row r="847" s="795" customFormat="1" ht="21" customHeight="1" spans="1:22">
      <c r="A847" s="55">
        <v>680</v>
      </c>
      <c r="B847" s="149"/>
      <c r="C847" s="983" t="s">
        <v>10989</v>
      </c>
      <c r="D847" s="43" t="s">
        <v>11285</v>
      </c>
      <c r="E847" s="322">
        <f>415300+7700</f>
        <v>423000</v>
      </c>
      <c r="F847" s="152" t="s">
        <v>11286</v>
      </c>
      <c r="G847" s="323">
        <v>42573</v>
      </c>
      <c r="H847" s="829">
        <v>42583</v>
      </c>
      <c r="I847" s="706">
        <f ca="1" t="shared" si="0"/>
        <v>1321</v>
      </c>
      <c r="J847" s="344" t="s">
        <v>7576</v>
      </c>
      <c r="K847" s="360">
        <v>42665</v>
      </c>
      <c r="L847" s="166" t="s">
        <v>52</v>
      </c>
      <c r="M847" s="340" t="s">
        <v>11287</v>
      </c>
      <c r="N847" s="340" t="s">
        <v>698</v>
      </c>
      <c r="O847" s="340" t="s">
        <v>84</v>
      </c>
      <c r="P847" s="393">
        <v>42661</v>
      </c>
      <c r="Q847" s="232">
        <v>42661</v>
      </c>
      <c r="R847" s="340" t="s">
        <v>47</v>
      </c>
      <c r="S847" s="968" t="s">
        <v>5846</v>
      </c>
      <c r="T847" s="194"/>
      <c r="U847" s="863"/>
      <c r="V847" s="863"/>
    </row>
    <row r="848" s="801" customFormat="1" ht="21" customHeight="1" spans="1:22">
      <c r="A848" s="217">
        <v>681</v>
      </c>
      <c r="B848" s="847"/>
      <c r="C848" s="853" t="s">
        <v>11002</v>
      </c>
      <c r="D848" s="217" t="s">
        <v>10915</v>
      </c>
      <c r="E848" s="908">
        <v>530500</v>
      </c>
      <c r="F848" s="265" t="s">
        <v>11288</v>
      </c>
      <c r="G848" s="1007">
        <v>42652</v>
      </c>
      <c r="H848" s="1008">
        <v>42665</v>
      </c>
      <c r="I848" s="1011">
        <f ca="1" t="shared" si="0"/>
        <v>1239</v>
      </c>
      <c r="J848" s="1012" t="s">
        <v>11289</v>
      </c>
      <c r="K848" s="768">
        <v>42665</v>
      </c>
      <c r="L848" s="365"/>
      <c r="M848" s="906" t="s">
        <v>11290</v>
      </c>
      <c r="N848" s="1013" t="s">
        <v>916</v>
      </c>
      <c r="O848" s="1013" t="s">
        <v>5701</v>
      </c>
      <c r="P848" s="1014">
        <v>42640</v>
      </c>
      <c r="Q848" s="268">
        <v>42653</v>
      </c>
      <c r="R848" s="906" t="s">
        <v>47</v>
      </c>
      <c r="S848" s="1019" t="s">
        <v>1304</v>
      </c>
      <c r="T848" s="307"/>
      <c r="U848" s="848"/>
      <c r="V848" s="848"/>
    </row>
    <row r="849" s="796" customFormat="1" ht="21" customHeight="1" spans="1:22">
      <c r="A849" s="55">
        <v>682</v>
      </c>
      <c r="B849" s="821" t="s">
        <v>10913</v>
      </c>
      <c r="C849" s="824" t="s">
        <v>11084</v>
      </c>
      <c r="D849" s="43" t="s">
        <v>10915</v>
      </c>
      <c r="E849" s="322">
        <v>435300</v>
      </c>
      <c r="F849" s="152" t="s">
        <v>11291</v>
      </c>
      <c r="G849" s="323">
        <v>42626</v>
      </c>
      <c r="H849" s="829">
        <v>42635</v>
      </c>
      <c r="I849" s="706">
        <f ca="1" t="shared" si="0"/>
        <v>1269</v>
      </c>
      <c r="J849" s="344" t="s">
        <v>11292</v>
      </c>
      <c r="K849" s="314">
        <v>42640</v>
      </c>
      <c r="L849" s="338"/>
      <c r="M849" s="277" t="s">
        <v>11293</v>
      </c>
      <c r="N849" s="52" t="s">
        <v>70</v>
      </c>
      <c r="O849" s="52" t="s">
        <v>59</v>
      </c>
      <c r="P849" s="47">
        <v>42654</v>
      </c>
      <c r="Q849" s="47">
        <v>42654</v>
      </c>
      <c r="R849" s="277" t="s">
        <v>47</v>
      </c>
      <c r="S849" s="939" t="s">
        <v>5846</v>
      </c>
      <c r="T849" s="263"/>
      <c r="U849" s="865"/>
      <c r="V849" s="865"/>
    </row>
    <row r="850" s="802" customFormat="1" ht="21.75" customHeight="1" spans="1:22">
      <c r="A850" s="217">
        <v>683</v>
      </c>
      <c r="B850" s="266" t="s">
        <v>10949</v>
      </c>
      <c r="C850" s="1009" t="s">
        <v>10989</v>
      </c>
      <c r="D850" s="217" t="s">
        <v>10915</v>
      </c>
      <c r="E850" s="908">
        <v>416300</v>
      </c>
      <c r="F850" s="265" t="s">
        <v>11294</v>
      </c>
      <c r="G850" s="1007">
        <v>42648</v>
      </c>
      <c r="H850" s="1008">
        <v>42657</v>
      </c>
      <c r="I850" s="1011">
        <f ca="1" t="shared" si="0"/>
        <v>1247</v>
      </c>
      <c r="J850" s="1012" t="s">
        <v>7576</v>
      </c>
      <c r="K850" s="768">
        <v>42671</v>
      </c>
      <c r="L850" s="1015" t="s">
        <v>52</v>
      </c>
      <c r="M850" s="906" t="s">
        <v>11295</v>
      </c>
      <c r="N850" s="906" t="s">
        <v>736</v>
      </c>
      <c r="O850" s="906" t="s">
        <v>89</v>
      </c>
      <c r="P850" s="268">
        <v>42639</v>
      </c>
      <c r="Q850" s="268">
        <v>42667</v>
      </c>
      <c r="R850" s="218" t="s">
        <v>47</v>
      </c>
      <c r="S850" s="1020" t="s">
        <v>5846</v>
      </c>
      <c r="T850" s="1021"/>
      <c r="U850" s="1021"/>
      <c r="V850" s="1021"/>
    </row>
    <row r="851" s="795" customFormat="1" ht="21" customHeight="1" spans="1:22">
      <c r="A851" s="55">
        <v>684</v>
      </c>
      <c r="B851" s="149" t="s">
        <v>11245</v>
      </c>
      <c r="C851" s="824" t="s">
        <v>11005</v>
      </c>
      <c r="D851" s="43" t="s">
        <v>10915</v>
      </c>
      <c r="E851" s="322">
        <v>468500</v>
      </c>
      <c r="F851" s="152" t="s">
        <v>11296</v>
      </c>
      <c r="G851" s="323">
        <v>42598</v>
      </c>
      <c r="H851" s="829">
        <v>42608</v>
      </c>
      <c r="I851" s="706">
        <f ca="1" t="shared" si="0"/>
        <v>1296</v>
      </c>
      <c r="J851" s="344" t="s">
        <v>11297</v>
      </c>
      <c r="K851" s="314">
        <v>42640</v>
      </c>
      <c r="L851" s="339"/>
      <c r="M851" s="52" t="s">
        <v>11298</v>
      </c>
      <c r="N851" s="52" t="s">
        <v>70</v>
      </c>
      <c r="O851" s="52" t="s">
        <v>59</v>
      </c>
      <c r="P851" s="47">
        <v>42637</v>
      </c>
      <c r="Q851" s="47">
        <v>42639</v>
      </c>
      <c r="R851" s="277" t="s">
        <v>47</v>
      </c>
      <c r="S851" s="939" t="s">
        <v>5854</v>
      </c>
      <c r="T851" s="194"/>
      <c r="U851" s="863"/>
      <c r="V851" s="863"/>
    </row>
    <row r="852" s="795" customFormat="1" ht="21" customHeight="1" spans="1:22">
      <c r="A852" s="55">
        <v>685</v>
      </c>
      <c r="B852" s="149" t="s">
        <v>11110</v>
      </c>
      <c r="C852" s="824" t="s">
        <v>11002</v>
      </c>
      <c r="D852" s="43" t="s">
        <v>10890</v>
      </c>
      <c r="E852" s="322">
        <v>525900</v>
      </c>
      <c r="F852" s="152" t="s">
        <v>11299</v>
      </c>
      <c r="G852" s="323">
        <v>42639</v>
      </c>
      <c r="H852" s="829">
        <v>42654</v>
      </c>
      <c r="I852" s="706">
        <f ca="1" t="shared" si="0"/>
        <v>1250</v>
      </c>
      <c r="J852" s="344" t="s">
        <v>7576</v>
      </c>
      <c r="K852" s="314">
        <v>42640</v>
      </c>
      <c r="L852" s="338"/>
      <c r="M852" s="361" t="s">
        <v>11300</v>
      </c>
      <c r="N852" s="387" t="s">
        <v>114</v>
      </c>
      <c r="O852" s="387" t="s">
        <v>59</v>
      </c>
      <c r="P852" s="388">
        <v>42631</v>
      </c>
      <c r="Q852" s="47">
        <v>42640</v>
      </c>
      <c r="R852" s="387" t="s">
        <v>47</v>
      </c>
      <c r="S852" s="1003" t="s">
        <v>11301</v>
      </c>
      <c r="T852" s="194"/>
      <c r="U852" s="863"/>
      <c r="V852" s="863"/>
    </row>
    <row r="853" s="801" customFormat="1" ht="21" customHeight="1" spans="1:22">
      <c r="A853" s="217">
        <v>686</v>
      </c>
      <c r="B853" s="847" t="s">
        <v>11218</v>
      </c>
      <c r="C853" s="266" t="s">
        <v>11010</v>
      </c>
      <c r="D853" s="217" t="s">
        <v>10890</v>
      </c>
      <c r="E853" s="908">
        <v>448500</v>
      </c>
      <c r="F853" s="265" t="s">
        <v>11302</v>
      </c>
      <c r="G853" s="1007">
        <v>42635</v>
      </c>
      <c r="H853" s="1008">
        <v>42643</v>
      </c>
      <c r="I853" s="1011">
        <f ca="1" t="shared" si="0"/>
        <v>1261</v>
      </c>
      <c r="J853" s="1012" t="s">
        <v>11292</v>
      </c>
      <c r="K853" s="768">
        <v>42640</v>
      </c>
      <c r="L853" s="302" t="s">
        <v>52</v>
      </c>
      <c r="M853" s="218" t="s">
        <v>11303</v>
      </c>
      <c r="N853" s="218" t="s">
        <v>730</v>
      </c>
      <c r="O853" s="218" t="s">
        <v>59</v>
      </c>
      <c r="P853" s="268">
        <v>42670</v>
      </c>
      <c r="Q853" s="268">
        <v>42672</v>
      </c>
      <c r="R853" s="218" t="s">
        <v>47</v>
      </c>
      <c r="S853" s="1022" t="s">
        <v>1314</v>
      </c>
      <c r="T853" s="307"/>
      <c r="U853" s="848"/>
      <c r="V853" s="848"/>
    </row>
    <row r="854" s="795" customFormat="1" ht="21" customHeight="1" spans="1:22">
      <c r="A854" s="55">
        <v>687</v>
      </c>
      <c r="B854" s="149" t="s">
        <v>11245</v>
      </c>
      <c r="C854" s="824" t="s">
        <v>11005</v>
      </c>
      <c r="D854" s="55" t="s">
        <v>10890</v>
      </c>
      <c r="E854" s="35">
        <v>468500</v>
      </c>
      <c r="F854" s="151" t="s">
        <v>11304</v>
      </c>
      <c r="G854" s="310">
        <v>42608</v>
      </c>
      <c r="H854" s="857">
        <v>42616</v>
      </c>
      <c r="I854" s="706">
        <f ca="1" t="shared" si="0"/>
        <v>1288</v>
      </c>
      <c r="J854" s="329" t="s">
        <v>11213</v>
      </c>
      <c r="K854" s="314">
        <v>42640</v>
      </c>
      <c r="L854" s="339"/>
      <c r="M854" s="52" t="s">
        <v>11305</v>
      </c>
      <c r="N854" s="52" t="s">
        <v>6276</v>
      </c>
      <c r="O854" s="52" t="s">
        <v>89</v>
      </c>
      <c r="P854" s="47">
        <v>42649</v>
      </c>
      <c r="Q854" s="47">
        <v>42651</v>
      </c>
      <c r="R854" s="52" t="s">
        <v>47</v>
      </c>
      <c r="S854" s="954" t="s">
        <v>1314</v>
      </c>
      <c r="T854" s="194"/>
      <c r="U854" s="863"/>
      <c r="V854" s="863"/>
    </row>
    <row r="855" s="801" customFormat="1" ht="21" customHeight="1" spans="1:22">
      <c r="A855" s="217">
        <v>688</v>
      </c>
      <c r="B855" s="847" t="s">
        <v>10913</v>
      </c>
      <c r="C855" s="853" t="s">
        <v>11084</v>
      </c>
      <c r="D855" s="217" t="s">
        <v>10915</v>
      </c>
      <c r="E855" s="908">
        <v>435300</v>
      </c>
      <c r="F855" s="265" t="s">
        <v>11306</v>
      </c>
      <c r="G855" s="1007">
        <v>42635</v>
      </c>
      <c r="H855" s="1008">
        <v>42643</v>
      </c>
      <c r="I855" s="1011">
        <f ca="1" t="shared" si="0"/>
        <v>1261</v>
      </c>
      <c r="J855" s="1012" t="s">
        <v>11292</v>
      </c>
      <c r="K855" s="768">
        <v>42640</v>
      </c>
      <c r="L855" s="365"/>
      <c r="M855" s="922" t="s">
        <v>11307</v>
      </c>
      <c r="N855" s="218" t="s">
        <v>657</v>
      </c>
      <c r="O855" s="218" t="s">
        <v>84</v>
      </c>
      <c r="P855" s="268">
        <v>42657</v>
      </c>
      <c r="Q855" s="268">
        <v>42657</v>
      </c>
      <c r="R855" s="922" t="s">
        <v>47</v>
      </c>
      <c r="S855" s="1023" t="s">
        <v>1314</v>
      </c>
      <c r="T855" s="307"/>
      <c r="U855" s="848"/>
      <c r="V855" s="848"/>
    </row>
    <row r="856" s="802" customFormat="1" ht="21.75" customHeight="1" spans="1:22">
      <c r="A856" s="217">
        <v>689</v>
      </c>
      <c r="B856" s="266" t="s">
        <v>10949</v>
      </c>
      <c r="C856" s="1009" t="s">
        <v>10989</v>
      </c>
      <c r="D856" s="217" t="s">
        <v>10915</v>
      </c>
      <c r="E856" s="908">
        <v>416300</v>
      </c>
      <c r="F856" s="265" t="s">
        <v>11308</v>
      </c>
      <c r="G856" s="1007">
        <v>42639</v>
      </c>
      <c r="H856" s="1008">
        <v>42654</v>
      </c>
      <c r="I856" s="1011">
        <f ca="1" t="shared" si="0"/>
        <v>1250</v>
      </c>
      <c r="J856" s="1012" t="s">
        <v>7576</v>
      </c>
      <c r="K856" s="768">
        <v>42640</v>
      </c>
      <c r="L856" s="1016"/>
      <c r="M856" s="906" t="s">
        <v>11309</v>
      </c>
      <c r="N856" s="906" t="s">
        <v>912</v>
      </c>
      <c r="O856" s="906" t="s">
        <v>5701</v>
      </c>
      <c r="P856" s="268">
        <v>42645</v>
      </c>
      <c r="Q856" s="268">
        <v>42645</v>
      </c>
      <c r="R856" s="218" t="s">
        <v>47</v>
      </c>
      <c r="S856" s="1020" t="s">
        <v>1317</v>
      </c>
      <c r="T856" s="1021"/>
      <c r="U856" s="1021"/>
      <c r="V856" s="1021"/>
    </row>
    <row r="857" s="795" customFormat="1" ht="21" customHeight="1" spans="1:22">
      <c r="A857" s="55">
        <v>690</v>
      </c>
      <c r="B857" s="149"/>
      <c r="C857" s="824" t="s">
        <v>11002</v>
      </c>
      <c r="D857" s="43" t="s">
        <v>10915</v>
      </c>
      <c r="E857" s="322">
        <v>530500</v>
      </c>
      <c r="F857" s="152" t="s">
        <v>11310</v>
      </c>
      <c r="G857" s="323">
        <v>42663</v>
      </c>
      <c r="H857" s="829">
        <v>42668</v>
      </c>
      <c r="I857" s="706">
        <f ca="1" t="shared" si="0"/>
        <v>1236</v>
      </c>
      <c r="J857" s="344" t="s">
        <v>11289</v>
      </c>
      <c r="K857" s="360">
        <v>42671</v>
      </c>
      <c r="L857" s="338"/>
      <c r="M857" s="52" t="s">
        <v>11311</v>
      </c>
      <c r="N857" s="52" t="s">
        <v>736</v>
      </c>
      <c r="O857" s="52" t="s">
        <v>89</v>
      </c>
      <c r="P857" s="47">
        <v>42665</v>
      </c>
      <c r="Q857" s="47">
        <v>42665</v>
      </c>
      <c r="R857" s="274" t="s">
        <v>106</v>
      </c>
      <c r="S857" s="1003" t="s">
        <v>10671</v>
      </c>
      <c r="T857" s="194"/>
      <c r="U857" s="863"/>
      <c r="V857" s="863"/>
    </row>
    <row r="858" s="795" customFormat="1" ht="21" customHeight="1" spans="1:22">
      <c r="A858" s="55">
        <v>691</v>
      </c>
      <c r="B858" s="149"/>
      <c r="C858" s="824" t="s">
        <v>11005</v>
      </c>
      <c r="D858" s="43" t="s">
        <v>10890</v>
      </c>
      <c r="E858" s="322">
        <v>468500</v>
      </c>
      <c r="F858" s="152" t="s">
        <v>11312</v>
      </c>
      <c r="G858" s="323">
        <v>42635</v>
      </c>
      <c r="H858" s="829">
        <v>42643</v>
      </c>
      <c r="I858" s="706">
        <f ca="1" t="shared" si="0"/>
        <v>1261</v>
      </c>
      <c r="J858" s="344" t="s">
        <v>11267</v>
      </c>
      <c r="K858" s="360">
        <v>42665</v>
      </c>
      <c r="L858" s="339"/>
      <c r="M858" s="52" t="s">
        <v>11313</v>
      </c>
      <c r="N858" s="52" t="s">
        <v>6276</v>
      </c>
      <c r="O858" s="52" t="s">
        <v>89</v>
      </c>
      <c r="P858" s="47">
        <v>42645</v>
      </c>
      <c r="Q858" s="47">
        <v>42645</v>
      </c>
      <c r="R858" s="277" t="s">
        <v>47</v>
      </c>
      <c r="S858" s="954" t="s">
        <v>10671</v>
      </c>
      <c r="T858" s="194"/>
      <c r="U858" s="863"/>
      <c r="V858" s="863"/>
    </row>
    <row r="859" s="795" customFormat="1" ht="21" customHeight="1" spans="1:22">
      <c r="A859" s="55">
        <v>692</v>
      </c>
      <c r="B859" s="149"/>
      <c r="C859" s="983" t="s">
        <v>10989</v>
      </c>
      <c r="D859" s="43" t="s">
        <v>10618</v>
      </c>
      <c r="E859" s="322">
        <v>418800</v>
      </c>
      <c r="F859" s="152" t="s">
        <v>11314</v>
      </c>
      <c r="G859" s="323">
        <v>42663</v>
      </c>
      <c r="H859" s="829">
        <v>42668</v>
      </c>
      <c r="I859" s="706">
        <f ca="1" t="shared" si="0"/>
        <v>1236</v>
      </c>
      <c r="J859" s="344" t="s">
        <v>11289</v>
      </c>
      <c r="K859" s="360">
        <v>42671</v>
      </c>
      <c r="L859" s="166"/>
      <c r="M859" s="361" t="s">
        <v>11315</v>
      </c>
      <c r="N859" s="361" t="s">
        <v>912</v>
      </c>
      <c r="O859" s="361" t="s">
        <v>5701</v>
      </c>
      <c r="P859" s="47">
        <v>42660</v>
      </c>
      <c r="Q859" s="47">
        <v>42668</v>
      </c>
      <c r="R859" s="52" t="s">
        <v>47</v>
      </c>
      <c r="S859" s="968" t="s">
        <v>7809</v>
      </c>
      <c r="T859" s="194"/>
      <c r="U859" s="863"/>
      <c r="V859" s="863"/>
    </row>
    <row r="860" s="801" customFormat="1" ht="21" customHeight="1" spans="1:22">
      <c r="A860" s="217">
        <v>693</v>
      </c>
      <c r="B860" s="847" t="s">
        <v>11245</v>
      </c>
      <c r="C860" s="853" t="s">
        <v>11005</v>
      </c>
      <c r="D860" s="217" t="s">
        <v>10890</v>
      </c>
      <c r="E860" s="908">
        <v>469500</v>
      </c>
      <c r="F860" s="265" t="s">
        <v>11316</v>
      </c>
      <c r="G860" s="1007">
        <v>42663</v>
      </c>
      <c r="H860" s="1008">
        <v>42675</v>
      </c>
      <c r="I860" s="1011">
        <f ca="1" t="shared" si="0"/>
        <v>1229</v>
      </c>
      <c r="J860" s="1012" t="s">
        <v>7576</v>
      </c>
      <c r="K860" s="768">
        <v>42665</v>
      </c>
      <c r="L860" s="365"/>
      <c r="M860" s="218" t="s">
        <v>11317</v>
      </c>
      <c r="N860" s="218" t="s">
        <v>912</v>
      </c>
      <c r="O860" s="218" t="s">
        <v>5701</v>
      </c>
      <c r="P860" s="268">
        <v>42663</v>
      </c>
      <c r="Q860" s="268">
        <v>42665</v>
      </c>
      <c r="R860" s="922" t="s">
        <v>47</v>
      </c>
      <c r="S860" s="1023" t="s">
        <v>7809</v>
      </c>
      <c r="T860" s="307"/>
      <c r="U860" s="848"/>
      <c r="V860" s="848"/>
    </row>
    <row r="861" s="802" customFormat="1" ht="21.75" customHeight="1" spans="1:22">
      <c r="A861" s="217">
        <v>694</v>
      </c>
      <c r="B861" s="266"/>
      <c r="C861" s="1009" t="s">
        <v>10989</v>
      </c>
      <c r="D861" s="217" t="s">
        <v>10915</v>
      </c>
      <c r="E861" s="908">
        <v>416300</v>
      </c>
      <c r="F861" s="265" t="s">
        <v>11318</v>
      </c>
      <c r="G861" s="1007">
        <v>42639</v>
      </c>
      <c r="H861" s="1008">
        <v>42654</v>
      </c>
      <c r="I861" s="1011">
        <f ca="1" t="shared" si="0"/>
        <v>1250</v>
      </c>
      <c r="J861" s="1012" t="s">
        <v>11267</v>
      </c>
      <c r="K861" s="768">
        <v>42640</v>
      </c>
      <c r="L861" s="1015"/>
      <c r="M861" s="906" t="s">
        <v>11319</v>
      </c>
      <c r="N861" s="906" t="s">
        <v>736</v>
      </c>
      <c r="O861" s="906" t="s">
        <v>632</v>
      </c>
      <c r="P861" s="268">
        <v>42647</v>
      </c>
      <c r="Q861" s="268">
        <v>42647</v>
      </c>
      <c r="R861" s="218" t="s">
        <v>47</v>
      </c>
      <c r="S861" s="1020" t="s">
        <v>7809</v>
      </c>
      <c r="T861" s="1021"/>
      <c r="U861" s="1021"/>
      <c r="V861" s="1021"/>
    </row>
    <row r="862" s="800" customFormat="1" ht="21.75" customHeight="1" spans="1:22">
      <c r="A862" s="55">
        <v>695</v>
      </c>
      <c r="C862" s="983" t="s">
        <v>10989</v>
      </c>
      <c r="D862" s="55" t="s">
        <v>10950</v>
      </c>
      <c r="E862" s="55">
        <v>415300</v>
      </c>
      <c r="F862" s="382" t="s">
        <v>11320</v>
      </c>
      <c r="G862" s="64">
        <v>42373</v>
      </c>
      <c r="H862" s="132">
        <v>42379</v>
      </c>
      <c r="I862" s="706">
        <f ca="1" t="shared" si="0"/>
        <v>1525</v>
      </c>
      <c r="J862" s="329" t="s">
        <v>11018</v>
      </c>
      <c r="K862" s="360">
        <v>42397</v>
      </c>
      <c r="L862" s="338" t="s">
        <v>52</v>
      </c>
      <c r="M862" s="361" t="s">
        <v>11321</v>
      </c>
      <c r="N862" s="361" t="s">
        <v>45</v>
      </c>
      <c r="O862" s="361" t="s">
        <v>89</v>
      </c>
      <c r="P862" s="47">
        <v>42675</v>
      </c>
      <c r="Q862" s="47">
        <v>42675</v>
      </c>
      <c r="R862" s="52" t="s">
        <v>47</v>
      </c>
      <c r="S862" s="982" t="s">
        <v>3396</v>
      </c>
      <c r="T862" s="351"/>
      <c r="U862" s="351"/>
      <c r="V862" s="351"/>
    </row>
    <row r="863" s="795" customFormat="1" ht="21" customHeight="1" spans="1:22">
      <c r="A863" s="55">
        <v>696</v>
      </c>
      <c r="B863" s="149" t="s">
        <v>11245</v>
      </c>
      <c r="C863" s="824" t="s">
        <v>11005</v>
      </c>
      <c r="D863" s="43" t="s">
        <v>617</v>
      </c>
      <c r="E863" s="322">
        <v>469500</v>
      </c>
      <c r="F863" s="152" t="s">
        <v>11322</v>
      </c>
      <c r="G863" s="323">
        <v>42663</v>
      </c>
      <c r="H863" s="829">
        <v>42668</v>
      </c>
      <c r="I863" s="706">
        <f ca="1" t="shared" si="0"/>
        <v>1236</v>
      </c>
      <c r="J863" s="344" t="s">
        <v>11278</v>
      </c>
      <c r="K863" s="360">
        <v>42671</v>
      </c>
      <c r="L863" s="338"/>
      <c r="M863" s="761" t="s">
        <v>11323</v>
      </c>
      <c r="N863" s="52" t="s">
        <v>1039</v>
      </c>
      <c r="O863" s="52" t="s">
        <v>641</v>
      </c>
      <c r="P863" s="47">
        <v>42673</v>
      </c>
      <c r="Q863" s="47">
        <v>42674</v>
      </c>
      <c r="R863" s="274" t="s">
        <v>47</v>
      </c>
      <c r="S863" s="1003" t="s">
        <v>7819</v>
      </c>
      <c r="T863" s="194"/>
      <c r="U863" s="863"/>
      <c r="V863" s="863"/>
    </row>
    <row r="864" s="796" customFormat="1" ht="21" customHeight="1" spans="1:22">
      <c r="A864" s="55">
        <v>697</v>
      </c>
      <c r="B864" s="821" t="s">
        <v>10913</v>
      </c>
      <c r="C864" s="824" t="s">
        <v>11084</v>
      </c>
      <c r="D864" s="43" t="s">
        <v>10950</v>
      </c>
      <c r="E864" s="322">
        <v>435300</v>
      </c>
      <c r="F864" s="382" t="s">
        <v>11324</v>
      </c>
      <c r="G864" s="323">
        <v>42380</v>
      </c>
      <c r="H864" s="829">
        <v>42388</v>
      </c>
      <c r="I864" s="706">
        <f ca="1" t="shared" si="0"/>
        <v>1516</v>
      </c>
      <c r="J864" s="344" t="s">
        <v>11325</v>
      </c>
      <c r="K864" s="360">
        <v>42671</v>
      </c>
      <c r="L864" s="166" t="s">
        <v>52</v>
      </c>
      <c r="M864" s="277" t="s">
        <v>11326</v>
      </c>
      <c r="N864" s="52" t="s">
        <v>11327</v>
      </c>
      <c r="O864" s="52" t="s">
        <v>744</v>
      </c>
      <c r="P864" s="47">
        <v>42660</v>
      </c>
      <c r="Q864" s="47">
        <v>42660</v>
      </c>
      <c r="R864" s="277" t="s">
        <v>106</v>
      </c>
      <c r="S864" s="939" t="s">
        <v>7814</v>
      </c>
      <c r="T864" s="263"/>
      <c r="U864" s="865"/>
      <c r="V864" s="865"/>
    </row>
    <row r="865" s="796" customFormat="1" ht="21" customHeight="1" spans="1:22">
      <c r="A865" s="55">
        <v>698</v>
      </c>
      <c r="B865" s="821" t="s">
        <v>10913</v>
      </c>
      <c r="C865" s="824" t="s">
        <v>11084</v>
      </c>
      <c r="D865" s="43" t="s">
        <v>10915</v>
      </c>
      <c r="E865" s="322">
        <v>435300</v>
      </c>
      <c r="F865" s="382" t="s">
        <v>11328</v>
      </c>
      <c r="G865" s="323">
        <v>42446</v>
      </c>
      <c r="H865" s="829">
        <v>42452</v>
      </c>
      <c r="I865" s="706">
        <f ca="1" t="shared" si="0"/>
        <v>1452</v>
      </c>
      <c r="J865" s="344" t="s">
        <v>11228</v>
      </c>
      <c r="K865" s="360">
        <v>42579</v>
      </c>
      <c r="L865" s="166" t="s">
        <v>52</v>
      </c>
      <c r="M865" s="52" t="s">
        <v>11329</v>
      </c>
      <c r="N865" s="340" t="s">
        <v>916</v>
      </c>
      <c r="O865" s="340" t="s">
        <v>6145</v>
      </c>
      <c r="P865" s="47">
        <v>42594</v>
      </c>
      <c r="Q865" s="47">
        <v>42594</v>
      </c>
      <c r="R865" s="52" t="s">
        <v>47</v>
      </c>
      <c r="S865" s="939" t="s">
        <v>7819</v>
      </c>
      <c r="T865" s="263"/>
      <c r="U865" s="865"/>
      <c r="V865" s="865"/>
    </row>
    <row r="866" s="802" customFormat="1" ht="21.75" customHeight="1" spans="1:22">
      <c r="A866" s="217">
        <v>699</v>
      </c>
      <c r="C866" s="1009" t="s">
        <v>10989</v>
      </c>
      <c r="D866" s="217" t="s">
        <v>10915</v>
      </c>
      <c r="E866" s="908">
        <v>416300</v>
      </c>
      <c r="F866" s="265" t="s">
        <v>11330</v>
      </c>
      <c r="G866" s="1007">
        <v>42639</v>
      </c>
      <c r="H866" s="1008">
        <v>42654</v>
      </c>
      <c r="I866" s="1011">
        <f ca="1" t="shared" si="0"/>
        <v>1250</v>
      </c>
      <c r="J866" s="1012" t="s">
        <v>11267</v>
      </c>
      <c r="K866" s="768">
        <v>42640</v>
      </c>
      <c r="L866" s="1015"/>
      <c r="M866" s="906" t="s">
        <v>11331</v>
      </c>
      <c r="N866" s="906" t="s">
        <v>45</v>
      </c>
      <c r="O866" s="906" t="s">
        <v>89</v>
      </c>
      <c r="P866" s="268">
        <v>42679</v>
      </c>
      <c r="Q866" s="268">
        <v>42679</v>
      </c>
      <c r="R866" s="218" t="s">
        <v>47</v>
      </c>
      <c r="S866" s="1020" t="s">
        <v>7814</v>
      </c>
      <c r="T866" s="1021"/>
      <c r="U866" s="1021"/>
      <c r="V866" s="1021"/>
    </row>
    <row r="867" s="795" customFormat="1" ht="21" customHeight="1" spans="1:22">
      <c r="A867" s="55">
        <v>700</v>
      </c>
      <c r="B867" s="149" t="s">
        <v>10945</v>
      </c>
      <c r="C867" s="824" t="s">
        <v>11016</v>
      </c>
      <c r="D867" s="43" t="s">
        <v>10890</v>
      </c>
      <c r="E867" s="322">
        <v>461200</v>
      </c>
      <c r="F867" s="152" t="s">
        <v>11332</v>
      </c>
      <c r="G867" s="323">
        <v>42599</v>
      </c>
      <c r="H867" s="829">
        <v>42613</v>
      </c>
      <c r="I867" s="706">
        <f ca="1" t="shared" si="0"/>
        <v>1291</v>
      </c>
      <c r="J867" s="344" t="s">
        <v>11213</v>
      </c>
      <c r="K867" s="360">
        <v>42609</v>
      </c>
      <c r="L867" s="166" t="s">
        <v>52</v>
      </c>
      <c r="M867" s="340" t="s">
        <v>11333</v>
      </c>
      <c r="N867" s="340" t="s">
        <v>698</v>
      </c>
      <c r="O867" s="340" t="s">
        <v>658</v>
      </c>
      <c r="P867" s="47">
        <v>42677</v>
      </c>
      <c r="Q867" s="47">
        <v>42677</v>
      </c>
      <c r="R867" s="52" t="s">
        <v>47</v>
      </c>
      <c r="S867" s="939" t="s">
        <v>654</v>
      </c>
      <c r="T867" s="194"/>
      <c r="U867" s="863"/>
      <c r="V867" s="863"/>
    </row>
    <row r="868" s="795" customFormat="1" ht="21" customHeight="1" spans="1:22">
      <c r="A868" s="55">
        <v>701</v>
      </c>
      <c r="B868" s="149" t="s">
        <v>11245</v>
      </c>
      <c r="C868" s="824" t="s">
        <v>11005</v>
      </c>
      <c r="D868" s="43" t="s">
        <v>10090</v>
      </c>
      <c r="E868" s="322">
        <f>468500+7700</f>
        <v>476200</v>
      </c>
      <c r="F868" s="382" t="s">
        <v>11334</v>
      </c>
      <c r="G868" s="323">
        <v>42514</v>
      </c>
      <c r="H868" s="829">
        <v>42524</v>
      </c>
      <c r="I868" s="706">
        <f ca="1" t="shared" si="0"/>
        <v>1380</v>
      </c>
      <c r="J868" s="329" t="s">
        <v>7576</v>
      </c>
      <c r="K868" s="360">
        <v>42671</v>
      </c>
      <c r="L868" s="338" t="s">
        <v>52</v>
      </c>
      <c r="M868" s="52" t="s">
        <v>11335</v>
      </c>
      <c r="N868" s="52" t="s">
        <v>6276</v>
      </c>
      <c r="O868" s="52" t="s">
        <v>84</v>
      </c>
      <c r="P868" s="47">
        <v>42683</v>
      </c>
      <c r="Q868" s="47">
        <v>42684</v>
      </c>
      <c r="R868" s="274" t="s">
        <v>106</v>
      </c>
      <c r="S868" s="1003" t="s">
        <v>654</v>
      </c>
      <c r="T868" s="194"/>
      <c r="U868" s="863"/>
      <c r="V868" s="863"/>
    </row>
    <row r="869" s="795" customFormat="1" ht="21" customHeight="1" spans="1:22">
      <c r="A869" s="55">
        <v>702</v>
      </c>
      <c r="B869" s="149" t="s">
        <v>11245</v>
      </c>
      <c r="C869" s="824" t="s">
        <v>11005</v>
      </c>
      <c r="D869" s="43" t="s">
        <v>10915</v>
      </c>
      <c r="E869" s="322">
        <v>468500</v>
      </c>
      <c r="F869" s="152" t="s">
        <v>11336</v>
      </c>
      <c r="G869" s="323">
        <v>42635</v>
      </c>
      <c r="H869" s="829">
        <v>42643</v>
      </c>
      <c r="I869" s="706">
        <f ca="1" t="shared" si="0"/>
        <v>1261</v>
      </c>
      <c r="J869" s="344" t="s">
        <v>11267</v>
      </c>
      <c r="K869" s="360">
        <v>42697</v>
      </c>
      <c r="L869" s="339"/>
      <c r="M869" s="52" t="s">
        <v>11337</v>
      </c>
      <c r="N869" s="52" t="s">
        <v>683</v>
      </c>
      <c r="O869" s="52" t="s">
        <v>84</v>
      </c>
      <c r="P869" s="47">
        <v>42681</v>
      </c>
      <c r="Q869" s="47">
        <v>42681</v>
      </c>
      <c r="R869" s="277" t="s">
        <v>47</v>
      </c>
      <c r="S869" s="939" t="s">
        <v>654</v>
      </c>
      <c r="T869" s="194"/>
      <c r="U869" s="863"/>
      <c r="V869" s="863"/>
    </row>
    <row r="870" s="801" customFormat="1" ht="21" customHeight="1" spans="1:22">
      <c r="A870" s="217">
        <v>703</v>
      </c>
      <c r="B870" s="847" t="s">
        <v>10945</v>
      </c>
      <c r="C870" s="853" t="s">
        <v>11016</v>
      </c>
      <c r="D870" s="217" t="s">
        <v>9576</v>
      </c>
      <c r="E870" s="908">
        <v>462200</v>
      </c>
      <c r="F870" s="265" t="s">
        <v>11338</v>
      </c>
      <c r="G870" s="1007">
        <v>42639</v>
      </c>
      <c r="H870" s="1008">
        <v>42654</v>
      </c>
      <c r="I870" s="1011">
        <f ca="1" t="shared" si="0"/>
        <v>1250</v>
      </c>
      <c r="J870" s="1012" t="s">
        <v>11267</v>
      </c>
      <c r="K870" s="768">
        <v>42640</v>
      </c>
      <c r="L870" s="302"/>
      <c r="M870" s="218" t="s">
        <v>11339</v>
      </c>
      <c r="N870" s="1017" t="s">
        <v>6281</v>
      </c>
      <c r="O870" s="1017" t="s">
        <v>744</v>
      </c>
      <c r="P870" s="268">
        <v>42668</v>
      </c>
      <c r="Q870" s="268">
        <v>42668</v>
      </c>
      <c r="R870" s="218" t="s">
        <v>106</v>
      </c>
      <c r="S870" s="1023" t="s">
        <v>654</v>
      </c>
      <c r="T870" s="307"/>
      <c r="U870" s="848"/>
      <c r="V870" s="848"/>
    </row>
    <row r="871" s="801" customFormat="1" ht="21" customHeight="1" spans="1:22">
      <c r="A871" s="217">
        <v>704</v>
      </c>
      <c r="B871" s="847"/>
      <c r="C871" s="853" t="s">
        <v>11002</v>
      </c>
      <c r="D871" s="217" t="s">
        <v>10890</v>
      </c>
      <c r="E871" s="908">
        <v>530500</v>
      </c>
      <c r="F871" s="265" t="s">
        <v>11340</v>
      </c>
      <c r="G871" s="1007">
        <v>42662</v>
      </c>
      <c r="H871" s="1008">
        <v>42668</v>
      </c>
      <c r="I871" s="1011">
        <f ca="1" t="shared" si="0"/>
        <v>1236</v>
      </c>
      <c r="J871" s="1012" t="s">
        <v>11289</v>
      </c>
      <c r="K871" s="768">
        <v>42671</v>
      </c>
      <c r="L871" s="365"/>
      <c r="M871" s="218" t="s">
        <v>11341</v>
      </c>
      <c r="N871" s="218" t="s">
        <v>912</v>
      </c>
      <c r="O871" s="218" t="s">
        <v>5701</v>
      </c>
      <c r="P871" s="268">
        <v>42666</v>
      </c>
      <c r="Q871" s="268">
        <v>42667</v>
      </c>
      <c r="R871" s="734" t="s">
        <v>47</v>
      </c>
      <c r="S871" s="1019" t="s">
        <v>659</v>
      </c>
      <c r="T871" s="307"/>
      <c r="U871" s="848"/>
      <c r="V871" s="848"/>
    </row>
    <row r="872" s="795" customFormat="1" ht="21" customHeight="1" spans="1:22">
      <c r="A872" s="55">
        <v>705</v>
      </c>
      <c r="B872" s="149"/>
      <c r="C872" s="983" t="s">
        <v>10989</v>
      </c>
      <c r="D872" s="43" t="s">
        <v>10618</v>
      </c>
      <c r="E872" s="322">
        <v>418800</v>
      </c>
      <c r="F872" s="152" t="s">
        <v>11342</v>
      </c>
      <c r="G872" s="323">
        <v>42670</v>
      </c>
      <c r="H872" s="829">
        <v>42685</v>
      </c>
      <c r="I872" s="706">
        <f ca="1" t="shared" si="0"/>
        <v>1219</v>
      </c>
      <c r="J872" s="344" t="s">
        <v>11289</v>
      </c>
      <c r="K872" s="360">
        <v>42697</v>
      </c>
      <c r="L872" s="166"/>
      <c r="M872" s="361" t="s">
        <v>11343</v>
      </c>
      <c r="N872" s="361" t="s">
        <v>662</v>
      </c>
      <c r="O872" s="361" t="s">
        <v>6114</v>
      </c>
      <c r="P872" s="393">
        <v>42673</v>
      </c>
      <c r="Q872" s="232">
        <v>42673</v>
      </c>
      <c r="R872" s="52" t="s">
        <v>47</v>
      </c>
      <c r="S872" s="968" t="s">
        <v>659</v>
      </c>
      <c r="T872" s="194"/>
      <c r="U872" s="863"/>
      <c r="V872" s="863"/>
    </row>
    <row r="873" s="801" customFormat="1" ht="21" customHeight="1" spans="1:22">
      <c r="A873" s="217">
        <v>706</v>
      </c>
      <c r="B873" s="847" t="s">
        <v>10913</v>
      </c>
      <c r="C873" s="853" t="s">
        <v>11084</v>
      </c>
      <c r="D873" s="217" t="s">
        <v>10915</v>
      </c>
      <c r="E873" s="908">
        <v>436300</v>
      </c>
      <c r="F873" s="265" t="s">
        <v>11344</v>
      </c>
      <c r="G873" s="1007">
        <v>42643</v>
      </c>
      <c r="H873" s="1008">
        <v>42651</v>
      </c>
      <c r="I873" s="1011">
        <f ca="1" t="shared" si="0"/>
        <v>1253</v>
      </c>
      <c r="J873" s="1012" t="s">
        <v>7576</v>
      </c>
      <c r="K873" s="768">
        <v>42665</v>
      </c>
      <c r="L873" s="365"/>
      <c r="M873" s="218" t="s">
        <v>11345</v>
      </c>
      <c r="N873" s="218" t="s">
        <v>653</v>
      </c>
      <c r="O873" s="218" t="s">
        <v>84</v>
      </c>
      <c r="P873" s="268">
        <v>42646</v>
      </c>
      <c r="Q873" s="268">
        <v>42646</v>
      </c>
      <c r="R873" s="922" t="s">
        <v>47</v>
      </c>
      <c r="S873" s="1023" t="s">
        <v>659</v>
      </c>
      <c r="T873" s="307"/>
      <c r="U873" s="848"/>
      <c r="V873" s="848"/>
    </row>
    <row r="874" s="801" customFormat="1" ht="21" customHeight="1" spans="1:22">
      <c r="A874" s="217">
        <v>707</v>
      </c>
      <c r="B874" s="847"/>
      <c r="C874" s="1009" t="s">
        <v>10989</v>
      </c>
      <c r="D874" s="217" t="s">
        <v>10618</v>
      </c>
      <c r="E874" s="908">
        <v>415300</v>
      </c>
      <c r="F874" s="265" t="s">
        <v>11346</v>
      </c>
      <c r="G874" s="1007">
        <v>42635</v>
      </c>
      <c r="H874" s="1008">
        <v>42648</v>
      </c>
      <c r="I874" s="1011">
        <f ca="1" t="shared" ref="I874:I937" si="1">TODAY()-H874</f>
        <v>1256</v>
      </c>
      <c r="J874" s="1012" t="s">
        <v>7576</v>
      </c>
      <c r="K874" s="768">
        <v>42636</v>
      </c>
      <c r="L874" s="302"/>
      <c r="M874" s="906" t="s">
        <v>11347</v>
      </c>
      <c r="N874" s="906" t="s">
        <v>662</v>
      </c>
      <c r="O874" s="906" t="s">
        <v>59</v>
      </c>
      <c r="P874" s="1018">
        <v>42672</v>
      </c>
      <c r="Q874" s="1024">
        <v>42672</v>
      </c>
      <c r="R874" s="906" t="s">
        <v>47</v>
      </c>
      <c r="S874" s="1022" t="s">
        <v>5870</v>
      </c>
      <c r="T874" s="307"/>
      <c r="U874" s="848"/>
      <c r="V874" s="848"/>
    </row>
    <row r="875" s="795" customFormat="1" ht="21" customHeight="1" spans="1:22">
      <c r="A875" s="55">
        <v>708</v>
      </c>
      <c r="B875" s="149" t="s">
        <v>11245</v>
      </c>
      <c r="C875" s="824" t="s">
        <v>11005</v>
      </c>
      <c r="D875" s="43" t="s">
        <v>10090</v>
      </c>
      <c r="E875" s="322">
        <v>468500</v>
      </c>
      <c r="F875" s="152" t="s">
        <v>11348</v>
      </c>
      <c r="G875" s="323">
        <v>42598</v>
      </c>
      <c r="H875" s="829">
        <v>42608</v>
      </c>
      <c r="I875" s="706">
        <f ca="1" t="shared" si="1"/>
        <v>1296</v>
      </c>
      <c r="J875" s="329" t="s">
        <v>11213</v>
      </c>
      <c r="K875" s="360">
        <v>42697</v>
      </c>
      <c r="L875" s="338" t="s">
        <v>52</v>
      </c>
      <c r="M875" s="52" t="s">
        <v>11349</v>
      </c>
      <c r="N875" s="52" t="s">
        <v>695</v>
      </c>
      <c r="O875" s="52" t="s">
        <v>84</v>
      </c>
      <c r="P875" s="47">
        <v>42672</v>
      </c>
      <c r="Q875" s="47">
        <v>42672</v>
      </c>
      <c r="R875" s="277" t="s">
        <v>47</v>
      </c>
      <c r="S875" s="1003" t="s">
        <v>5870</v>
      </c>
      <c r="T875" s="194"/>
      <c r="U875" s="863"/>
      <c r="V875" s="863"/>
    </row>
    <row r="876" s="795" customFormat="1" ht="21" customHeight="1" spans="1:22">
      <c r="A876" s="55">
        <v>709</v>
      </c>
      <c r="B876" s="149" t="s">
        <v>11245</v>
      </c>
      <c r="C876" s="824" t="s">
        <v>11005</v>
      </c>
      <c r="D876" s="43" t="s">
        <v>10890</v>
      </c>
      <c r="E876" s="322">
        <v>469500</v>
      </c>
      <c r="F876" s="152" t="s">
        <v>11350</v>
      </c>
      <c r="G876" s="323">
        <v>42670</v>
      </c>
      <c r="H876" s="829">
        <v>42685</v>
      </c>
      <c r="I876" s="706">
        <f ca="1" t="shared" si="1"/>
        <v>1219</v>
      </c>
      <c r="J876" s="344" t="s">
        <v>7576</v>
      </c>
      <c r="K876" s="360">
        <v>42697</v>
      </c>
      <c r="L876" s="339"/>
      <c r="M876" s="52" t="s">
        <v>11351</v>
      </c>
      <c r="N876" s="52" t="s">
        <v>2053</v>
      </c>
      <c r="O876" s="52" t="s">
        <v>11352</v>
      </c>
      <c r="P876" s="47">
        <v>42685</v>
      </c>
      <c r="Q876" s="47">
        <v>42685</v>
      </c>
      <c r="R876" s="277" t="s">
        <v>106</v>
      </c>
      <c r="S876" s="954" t="s">
        <v>654</v>
      </c>
      <c r="T876" s="194"/>
      <c r="U876" s="863"/>
      <c r="V876" s="863"/>
    </row>
    <row r="877" s="800" customFormat="1" ht="21.75" customHeight="1" spans="1:22">
      <c r="A877" s="55">
        <v>710</v>
      </c>
      <c r="C877" s="983" t="s">
        <v>10989</v>
      </c>
      <c r="D877" s="43" t="s">
        <v>10915</v>
      </c>
      <c r="E877" s="322">
        <v>418800</v>
      </c>
      <c r="F877" s="152" t="s">
        <v>11353</v>
      </c>
      <c r="G877" s="323">
        <v>42663</v>
      </c>
      <c r="H877" s="829">
        <v>42675</v>
      </c>
      <c r="I877" s="706">
        <f ca="1" t="shared" si="1"/>
        <v>1229</v>
      </c>
      <c r="J877" s="344" t="s">
        <v>11289</v>
      </c>
      <c r="K877" s="360">
        <v>42671</v>
      </c>
      <c r="L877" s="789"/>
      <c r="M877" s="361" t="s">
        <v>11354</v>
      </c>
      <c r="N877" s="361" t="s">
        <v>657</v>
      </c>
      <c r="O877" s="361" t="s">
        <v>89</v>
      </c>
      <c r="P877" s="47">
        <v>42672</v>
      </c>
      <c r="Q877" s="47">
        <v>42672</v>
      </c>
      <c r="R877" s="52" t="s">
        <v>106</v>
      </c>
      <c r="S877" s="982" t="s">
        <v>668</v>
      </c>
      <c r="T877" s="351"/>
      <c r="U877" s="351"/>
      <c r="V877" s="351"/>
    </row>
    <row r="878" s="795" customFormat="1" ht="21" customHeight="1" spans="1:22">
      <c r="A878" s="55">
        <v>711</v>
      </c>
      <c r="B878" s="149"/>
      <c r="C878" s="824" t="s">
        <v>11005</v>
      </c>
      <c r="D878" s="43" t="s">
        <v>10890</v>
      </c>
      <c r="E878" s="322">
        <v>469500</v>
      </c>
      <c r="F878" s="152" t="s">
        <v>11355</v>
      </c>
      <c r="G878" s="323">
        <v>42670</v>
      </c>
      <c r="H878" s="829">
        <v>42685</v>
      </c>
      <c r="I878" s="706">
        <f ca="1" t="shared" si="1"/>
        <v>1219</v>
      </c>
      <c r="J878" s="344" t="s">
        <v>7576</v>
      </c>
      <c r="K878" s="360">
        <v>42697</v>
      </c>
      <c r="L878" s="339"/>
      <c r="M878" s="52" t="s">
        <v>11356</v>
      </c>
      <c r="N878" s="52" t="s">
        <v>45</v>
      </c>
      <c r="O878" s="52" t="s">
        <v>89</v>
      </c>
      <c r="P878" s="47">
        <v>42680</v>
      </c>
      <c r="Q878" s="47">
        <v>42681</v>
      </c>
      <c r="R878" s="277" t="s">
        <v>47</v>
      </c>
      <c r="S878" s="954" t="s">
        <v>668</v>
      </c>
      <c r="T878" s="194"/>
      <c r="U878" s="863"/>
      <c r="V878" s="863"/>
    </row>
    <row r="879" s="795" customFormat="1" ht="21" customHeight="1" spans="1:22">
      <c r="A879" s="55">
        <v>712</v>
      </c>
      <c r="B879" s="149" t="s">
        <v>11245</v>
      </c>
      <c r="C879" s="824" t="s">
        <v>11005</v>
      </c>
      <c r="D879" s="43" t="s">
        <v>10950</v>
      </c>
      <c r="E879" s="322">
        <f>468500+7700</f>
        <v>476200</v>
      </c>
      <c r="F879" s="382" t="s">
        <v>11357</v>
      </c>
      <c r="G879" s="323">
        <v>42573</v>
      </c>
      <c r="H879" s="829">
        <v>42587</v>
      </c>
      <c r="I879" s="706">
        <f ca="1" t="shared" si="1"/>
        <v>1317</v>
      </c>
      <c r="J879" s="344" t="s">
        <v>7576</v>
      </c>
      <c r="K879" s="360">
        <v>42697</v>
      </c>
      <c r="L879" s="338" t="s">
        <v>52</v>
      </c>
      <c r="M879" s="771" t="s">
        <v>11358</v>
      </c>
      <c r="N879" s="52" t="s">
        <v>698</v>
      </c>
      <c r="O879" s="52" t="s">
        <v>658</v>
      </c>
      <c r="P879" s="47">
        <v>42680</v>
      </c>
      <c r="Q879" s="47">
        <v>42680</v>
      </c>
      <c r="R879" s="274" t="s">
        <v>47</v>
      </c>
      <c r="S879" s="939" t="s">
        <v>668</v>
      </c>
      <c r="T879" s="194"/>
      <c r="U879" s="863"/>
      <c r="V879" s="863"/>
    </row>
    <row r="880" s="795" customFormat="1" ht="21" customHeight="1" spans="1:22">
      <c r="A880" s="55">
        <v>713</v>
      </c>
      <c r="B880" s="149"/>
      <c r="C880" s="824" t="s">
        <v>11002</v>
      </c>
      <c r="D880" s="43" t="s">
        <v>10915</v>
      </c>
      <c r="E880" s="322">
        <v>530500</v>
      </c>
      <c r="F880" s="152" t="s">
        <v>11359</v>
      </c>
      <c r="G880" s="323">
        <v>42670</v>
      </c>
      <c r="H880" s="829">
        <v>42685</v>
      </c>
      <c r="I880" s="706">
        <f ca="1" t="shared" si="1"/>
        <v>1219</v>
      </c>
      <c r="J880" s="344" t="s">
        <v>11289</v>
      </c>
      <c r="K880" s="360">
        <v>42671</v>
      </c>
      <c r="L880" s="338"/>
      <c r="M880" s="52" t="s">
        <v>11360</v>
      </c>
      <c r="N880" s="52" t="s">
        <v>225</v>
      </c>
      <c r="O880" s="52" t="s">
        <v>89</v>
      </c>
      <c r="P880" s="47">
        <v>42686</v>
      </c>
      <c r="Q880" s="47">
        <v>42686</v>
      </c>
      <c r="R880" s="274" t="s">
        <v>47</v>
      </c>
      <c r="S880" s="1003" t="s">
        <v>3420</v>
      </c>
      <c r="T880" s="194"/>
      <c r="U880" s="863"/>
      <c r="V880" s="863"/>
    </row>
    <row r="881" s="795" customFormat="1" ht="21" customHeight="1" spans="1:22">
      <c r="A881" s="55">
        <v>714</v>
      </c>
      <c r="B881" s="149" t="s">
        <v>11245</v>
      </c>
      <c r="C881" s="824" t="s">
        <v>11005</v>
      </c>
      <c r="D881" s="43" t="s">
        <v>10915</v>
      </c>
      <c r="E881" s="322">
        <v>468500</v>
      </c>
      <c r="F881" s="152" t="s">
        <v>11361</v>
      </c>
      <c r="G881" s="323">
        <v>42606</v>
      </c>
      <c r="H881" s="829">
        <v>42613</v>
      </c>
      <c r="I881" s="706">
        <f ca="1" t="shared" si="1"/>
        <v>1291</v>
      </c>
      <c r="J881" s="344" t="s">
        <v>11213</v>
      </c>
      <c r="K881" s="360">
        <v>42746</v>
      </c>
      <c r="L881" s="339" t="s">
        <v>52</v>
      </c>
      <c r="M881" s="284" t="s">
        <v>11362</v>
      </c>
      <c r="N881" s="52" t="s">
        <v>6276</v>
      </c>
      <c r="O881" s="52" t="s">
        <v>84</v>
      </c>
      <c r="P881" s="47">
        <v>42685</v>
      </c>
      <c r="Q881" s="47">
        <v>42686</v>
      </c>
      <c r="R881" s="277" t="s">
        <v>47</v>
      </c>
      <c r="S881" s="939" t="s">
        <v>676</v>
      </c>
      <c r="T881" s="194"/>
      <c r="U881" s="863"/>
      <c r="V881" s="863"/>
    </row>
    <row r="882" s="795" customFormat="1" ht="21" customHeight="1" spans="1:22">
      <c r="A882" s="55">
        <v>715</v>
      </c>
      <c r="B882" s="149"/>
      <c r="C882" s="983" t="s">
        <v>10989</v>
      </c>
      <c r="D882" s="43" t="s">
        <v>11285</v>
      </c>
      <c r="E882" s="322">
        <v>415300</v>
      </c>
      <c r="F882" s="152" t="s">
        <v>11363</v>
      </c>
      <c r="G882" s="323">
        <v>42598</v>
      </c>
      <c r="H882" s="829">
        <v>42608</v>
      </c>
      <c r="I882" s="706">
        <f ca="1" t="shared" si="1"/>
        <v>1296</v>
      </c>
      <c r="J882" s="329" t="s">
        <v>11364</v>
      </c>
      <c r="K882" s="360">
        <v>42671</v>
      </c>
      <c r="L882" s="166" t="s">
        <v>52</v>
      </c>
      <c r="M882" s="340" t="s">
        <v>11365</v>
      </c>
      <c r="N882" s="340" t="s">
        <v>889</v>
      </c>
      <c r="O882" s="340" t="s">
        <v>2814</v>
      </c>
      <c r="P882" s="393">
        <v>42678</v>
      </c>
      <c r="Q882" s="232">
        <v>42679</v>
      </c>
      <c r="R882" s="340" t="s">
        <v>47</v>
      </c>
      <c r="S882" s="968" t="s">
        <v>676</v>
      </c>
      <c r="T882" s="194"/>
      <c r="U882" s="863"/>
      <c r="V882" s="863"/>
    </row>
    <row r="883" s="795" customFormat="1" ht="21" customHeight="1" spans="1:22">
      <c r="A883" s="55">
        <v>716</v>
      </c>
      <c r="B883" s="149"/>
      <c r="C883" s="824" t="s">
        <v>11005</v>
      </c>
      <c r="D883" s="43" t="s">
        <v>10915</v>
      </c>
      <c r="E883" s="322">
        <v>468500</v>
      </c>
      <c r="F883" s="152" t="s">
        <v>11366</v>
      </c>
      <c r="G883" s="323">
        <v>42635</v>
      </c>
      <c r="H883" s="829">
        <v>42643</v>
      </c>
      <c r="I883" s="706">
        <f ca="1" t="shared" si="1"/>
        <v>1261</v>
      </c>
      <c r="J883" s="344" t="s">
        <v>11267</v>
      </c>
      <c r="K883" s="360">
        <v>42700</v>
      </c>
      <c r="L883" s="339"/>
      <c r="M883" s="52" t="s">
        <v>11367</v>
      </c>
      <c r="N883" s="52" t="s">
        <v>916</v>
      </c>
      <c r="O883" s="52" t="s">
        <v>89</v>
      </c>
      <c r="P883" s="47">
        <v>42682</v>
      </c>
      <c r="Q883" s="47">
        <v>42682</v>
      </c>
      <c r="R883" s="277" t="s">
        <v>106</v>
      </c>
      <c r="S883" s="939" t="s">
        <v>5521</v>
      </c>
      <c r="T883" s="194"/>
      <c r="U883" s="863"/>
      <c r="V883" s="863"/>
    </row>
    <row r="884" s="795" customFormat="1" ht="21" customHeight="1" spans="1:22">
      <c r="A884" s="55">
        <v>717</v>
      </c>
      <c r="B884" s="149"/>
      <c r="C884" s="824" t="s">
        <v>11005</v>
      </c>
      <c r="D884" s="43" t="s">
        <v>10090</v>
      </c>
      <c r="E884" s="322">
        <v>468500</v>
      </c>
      <c r="F884" s="152" t="s">
        <v>11368</v>
      </c>
      <c r="G884" s="323">
        <v>42635</v>
      </c>
      <c r="H884" s="829">
        <v>42648</v>
      </c>
      <c r="I884" s="706">
        <f ca="1" t="shared" si="1"/>
        <v>1256</v>
      </c>
      <c r="J884" s="344" t="s">
        <v>11292</v>
      </c>
      <c r="K884" s="314">
        <v>42700</v>
      </c>
      <c r="L884" s="338"/>
      <c r="M884" s="52" t="s">
        <v>11369</v>
      </c>
      <c r="N884" s="52" t="s">
        <v>662</v>
      </c>
      <c r="O884" s="52" t="s">
        <v>59</v>
      </c>
      <c r="P884" s="47">
        <v>42694</v>
      </c>
      <c r="Q884" s="47">
        <v>42696</v>
      </c>
      <c r="R884" s="274" t="s">
        <v>47</v>
      </c>
      <c r="S884" s="1003" t="s">
        <v>5528</v>
      </c>
      <c r="T884" s="194"/>
      <c r="U884" s="863"/>
      <c r="V884" s="863"/>
    </row>
    <row r="885" s="795" customFormat="1" ht="21" customHeight="1" spans="1:22">
      <c r="A885" s="55">
        <v>718</v>
      </c>
      <c r="B885" s="149" t="s">
        <v>11245</v>
      </c>
      <c r="C885" s="824" t="s">
        <v>11005</v>
      </c>
      <c r="D885" s="43" t="s">
        <v>10090</v>
      </c>
      <c r="E885" s="322">
        <v>468500</v>
      </c>
      <c r="F885" s="152" t="s">
        <v>11370</v>
      </c>
      <c r="G885" s="323">
        <v>42599</v>
      </c>
      <c r="H885" s="829">
        <v>42622</v>
      </c>
      <c r="I885" s="706">
        <f ca="1" t="shared" si="1"/>
        <v>1282</v>
      </c>
      <c r="J885" s="329" t="s">
        <v>11278</v>
      </c>
      <c r="K885" s="314">
        <v>42700</v>
      </c>
      <c r="L885" s="338" t="s">
        <v>52</v>
      </c>
      <c r="M885" s="52" t="s">
        <v>11371</v>
      </c>
      <c r="N885" s="52" t="s">
        <v>657</v>
      </c>
      <c r="O885" s="52" t="s">
        <v>89</v>
      </c>
      <c r="P885" s="47">
        <v>42685</v>
      </c>
      <c r="Q885" s="47">
        <v>42686</v>
      </c>
      <c r="R885" s="274" t="s">
        <v>106</v>
      </c>
      <c r="S885" s="939" t="s">
        <v>5528</v>
      </c>
      <c r="T885" s="194"/>
      <c r="U885" s="863"/>
      <c r="V885" s="863"/>
    </row>
    <row r="886" s="795" customFormat="1" ht="21" customHeight="1" spans="1:22">
      <c r="A886" s="55">
        <v>719</v>
      </c>
      <c r="B886" s="149"/>
      <c r="C886" s="983" t="s">
        <v>10989</v>
      </c>
      <c r="D886" s="43" t="s">
        <v>9576</v>
      </c>
      <c r="E886" s="322">
        <v>418800</v>
      </c>
      <c r="F886" s="152" t="s">
        <v>11372</v>
      </c>
      <c r="G886" s="323">
        <v>42663</v>
      </c>
      <c r="H886" s="829">
        <v>42668</v>
      </c>
      <c r="I886" s="706">
        <f ca="1" t="shared" si="1"/>
        <v>1236</v>
      </c>
      <c r="J886" s="344" t="s">
        <v>11373</v>
      </c>
      <c r="K886" s="360">
        <v>42671</v>
      </c>
      <c r="L886" s="166"/>
      <c r="M886" s="361" t="s">
        <v>11374</v>
      </c>
      <c r="N886" s="361" t="s">
        <v>675</v>
      </c>
      <c r="O886" s="361" t="s">
        <v>89</v>
      </c>
      <c r="P886" s="393">
        <v>42677</v>
      </c>
      <c r="Q886" s="232">
        <v>42678</v>
      </c>
      <c r="R886" s="361" t="s">
        <v>47</v>
      </c>
      <c r="S886" s="968" t="s">
        <v>5528</v>
      </c>
      <c r="T886" s="194"/>
      <c r="U886" s="863"/>
      <c r="V886" s="863"/>
    </row>
    <row r="887" s="796" customFormat="1" ht="21" customHeight="1" spans="1:22">
      <c r="A887" s="55">
        <v>720</v>
      </c>
      <c r="B887" s="821"/>
      <c r="C887" s="983" t="s">
        <v>10989</v>
      </c>
      <c r="D887" s="43" t="s">
        <v>10618</v>
      </c>
      <c r="E887" s="322">
        <v>418800</v>
      </c>
      <c r="F887" s="395" t="s">
        <v>11375</v>
      </c>
      <c r="G887" s="323">
        <v>42683</v>
      </c>
      <c r="H887" s="829">
        <v>42693</v>
      </c>
      <c r="I887" s="706">
        <f ca="1" t="shared" si="1"/>
        <v>1211</v>
      </c>
      <c r="J887" s="344" t="s">
        <v>11289</v>
      </c>
      <c r="K887" s="314">
        <v>42700</v>
      </c>
      <c r="L887" s="284"/>
      <c r="M887" s="361" t="s">
        <v>11376</v>
      </c>
      <c r="N887" s="361" t="s">
        <v>916</v>
      </c>
      <c r="O887" s="361" t="s">
        <v>89</v>
      </c>
      <c r="P887" s="393">
        <v>42685</v>
      </c>
      <c r="Q887" s="232">
        <v>42686</v>
      </c>
      <c r="R887" s="52" t="s">
        <v>47</v>
      </c>
      <c r="S887" s="968" t="s">
        <v>5528</v>
      </c>
      <c r="T887" s="263"/>
      <c r="U887" s="865"/>
      <c r="V887" s="865"/>
    </row>
    <row r="888" s="796" customFormat="1" ht="21" customHeight="1" spans="1:22">
      <c r="A888" s="55">
        <v>721</v>
      </c>
      <c r="B888" s="821" t="s">
        <v>10913</v>
      </c>
      <c r="C888" s="824" t="s">
        <v>11084</v>
      </c>
      <c r="D888" s="43" t="s">
        <v>10915</v>
      </c>
      <c r="E888" s="322">
        <v>435300</v>
      </c>
      <c r="F888" s="382" t="s">
        <v>11377</v>
      </c>
      <c r="G888" s="323">
        <v>42486</v>
      </c>
      <c r="H888" s="829">
        <v>42492</v>
      </c>
      <c r="I888" s="706">
        <f ca="1" t="shared" si="1"/>
        <v>1412</v>
      </c>
      <c r="J888" s="344" t="s">
        <v>11228</v>
      </c>
      <c r="K888" s="360">
        <v>42609</v>
      </c>
      <c r="L888" s="338" t="s">
        <v>52</v>
      </c>
      <c r="M888" s="277" t="s">
        <v>11378</v>
      </c>
      <c r="N888" s="52" t="s">
        <v>6223</v>
      </c>
      <c r="O888" s="52" t="s">
        <v>89</v>
      </c>
      <c r="P888" s="47">
        <v>42622</v>
      </c>
      <c r="Q888" s="47">
        <v>42633</v>
      </c>
      <c r="R888" s="277" t="s">
        <v>106</v>
      </c>
      <c r="S888" s="939" t="s">
        <v>5528</v>
      </c>
      <c r="T888" s="263"/>
      <c r="U888" s="865"/>
      <c r="V888" s="865"/>
    </row>
    <row r="889" s="795" customFormat="1" ht="21" customHeight="1" spans="1:22">
      <c r="A889" s="55">
        <v>722</v>
      </c>
      <c r="B889" s="149"/>
      <c r="C889" s="824" t="s">
        <v>11002</v>
      </c>
      <c r="D889" s="43" t="s">
        <v>10915</v>
      </c>
      <c r="E889" s="322">
        <v>530500</v>
      </c>
      <c r="F889" s="395" t="s">
        <v>11379</v>
      </c>
      <c r="G889" s="323">
        <v>42683</v>
      </c>
      <c r="H889" s="829">
        <v>42693</v>
      </c>
      <c r="I889" s="706">
        <f ca="1" t="shared" si="1"/>
        <v>1211</v>
      </c>
      <c r="J889" s="344" t="s">
        <v>11380</v>
      </c>
      <c r="K889" s="314">
        <v>42700</v>
      </c>
      <c r="L889" s="338"/>
      <c r="M889" s="52" t="s">
        <v>11381</v>
      </c>
      <c r="N889" s="52" t="s">
        <v>695</v>
      </c>
      <c r="O889" s="52" t="s">
        <v>84</v>
      </c>
      <c r="P889" s="47">
        <v>42695</v>
      </c>
      <c r="Q889" s="47">
        <v>42697</v>
      </c>
      <c r="R889" s="52" t="s">
        <v>106</v>
      </c>
      <c r="S889" s="1003" t="s">
        <v>5528</v>
      </c>
      <c r="T889" s="194"/>
      <c r="U889" s="863"/>
      <c r="V889" s="863"/>
    </row>
    <row r="890" s="796" customFormat="1" ht="21" customHeight="1" spans="1:22">
      <c r="A890" s="55">
        <v>723</v>
      </c>
      <c r="B890" s="821" t="s">
        <v>10913</v>
      </c>
      <c r="C890" s="824" t="s">
        <v>11084</v>
      </c>
      <c r="D890" s="43" t="s">
        <v>10915</v>
      </c>
      <c r="E890" s="322">
        <v>438800</v>
      </c>
      <c r="F890" s="152" t="s">
        <v>11382</v>
      </c>
      <c r="G890" s="323">
        <v>42663</v>
      </c>
      <c r="H890" s="829">
        <v>42675</v>
      </c>
      <c r="I890" s="706">
        <f ca="1" t="shared" si="1"/>
        <v>1229</v>
      </c>
      <c r="J890" s="344" t="s">
        <v>11383</v>
      </c>
      <c r="K890" s="314">
        <v>42700</v>
      </c>
      <c r="L890" s="338" t="s">
        <v>11384</v>
      </c>
      <c r="M890" s="277" t="s">
        <v>11385</v>
      </c>
      <c r="N890" s="52" t="s">
        <v>6329</v>
      </c>
      <c r="O890" s="52" t="s">
        <v>641</v>
      </c>
      <c r="P890" s="47">
        <v>42694</v>
      </c>
      <c r="Q890" s="47">
        <v>42694</v>
      </c>
      <c r="R890" s="277" t="s">
        <v>47</v>
      </c>
      <c r="S890" s="939" t="s">
        <v>6732</v>
      </c>
      <c r="T890" s="263"/>
      <c r="U890" s="865"/>
      <c r="V890" s="865"/>
    </row>
    <row r="891" s="795" customFormat="1" ht="21" customHeight="1" spans="1:22">
      <c r="A891" s="55">
        <v>724</v>
      </c>
      <c r="B891" s="149" t="s">
        <v>11218</v>
      </c>
      <c r="C891" s="153" t="s">
        <v>11010</v>
      </c>
      <c r="D891" s="43" t="s">
        <v>10915</v>
      </c>
      <c r="E891" s="322">
        <v>449500</v>
      </c>
      <c r="F891" s="152" t="s">
        <v>11386</v>
      </c>
      <c r="G891" s="323">
        <v>42670</v>
      </c>
      <c r="H891" s="829">
        <v>42685</v>
      </c>
      <c r="I891" s="706">
        <f ca="1" t="shared" si="1"/>
        <v>1219</v>
      </c>
      <c r="J891" s="344" t="s">
        <v>7576</v>
      </c>
      <c r="K891" s="314">
        <v>42700</v>
      </c>
      <c r="L891" s="166"/>
      <c r="M891" s="52" t="s">
        <v>11387</v>
      </c>
      <c r="N891" s="52" t="s">
        <v>675</v>
      </c>
      <c r="O891" s="52" t="s">
        <v>89</v>
      </c>
      <c r="P891" s="47">
        <v>42697</v>
      </c>
      <c r="Q891" s="47">
        <v>42698</v>
      </c>
      <c r="R891" s="52" t="s">
        <v>47</v>
      </c>
      <c r="S891" s="968" t="s">
        <v>680</v>
      </c>
      <c r="T891" s="194"/>
      <c r="U891" s="863"/>
      <c r="V891" s="863"/>
    </row>
    <row r="892" s="795" customFormat="1" ht="21" customHeight="1" spans="1:22">
      <c r="A892" s="55">
        <v>725</v>
      </c>
      <c r="B892" s="149" t="s">
        <v>11218</v>
      </c>
      <c r="C892" s="153" t="s">
        <v>11010</v>
      </c>
      <c r="D892" s="43" t="s">
        <v>10890</v>
      </c>
      <c r="E892" s="322">
        <v>449500</v>
      </c>
      <c r="F892" s="152" t="s">
        <v>11388</v>
      </c>
      <c r="G892" s="323">
        <v>42663</v>
      </c>
      <c r="H892" s="829">
        <v>42675</v>
      </c>
      <c r="I892" s="706">
        <f ca="1" t="shared" si="1"/>
        <v>1229</v>
      </c>
      <c r="J892" s="344" t="s">
        <v>11278</v>
      </c>
      <c r="K892" s="360">
        <v>42671</v>
      </c>
      <c r="L892" s="166"/>
      <c r="M892" s="361" t="s">
        <v>11389</v>
      </c>
      <c r="N892" s="361" t="s">
        <v>7512</v>
      </c>
      <c r="O892" s="361" t="s">
        <v>744</v>
      </c>
      <c r="P892" s="393">
        <v>42691</v>
      </c>
      <c r="Q892" s="232">
        <v>42692</v>
      </c>
      <c r="R892" s="361" t="s">
        <v>47</v>
      </c>
      <c r="S892" s="968" t="s">
        <v>7844</v>
      </c>
      <c r="T892" s="194"/>
      <c r="U892" s="863"/>
      <c r="V892" s="863"/>
    </row>
    <row r="893" s="802" customFormat="1" ht="21.75" customHeight="1" spans="1:22">
      <c r="A893" s="217">
        <v>726</v>
      </c>
      <c r="C893" s="1009" t="s">
        <v>10989</v>
      </c>
      <c r="D893" s="217" t="s">
        <v>10915</v>
      </c>
      <c r="E893" s="908">
        <v>418800</v>
      </c>
      <c r="F893" s="265" t="s">
        <v>11390</v>
      </c>
      <c r="G893" s="1007">
        <v>42663</v>
      </c>
      <c r="H893" s="1008">
        <v>42668</v>
      </c>
      <c r="I893" s="1011">
        <f ca="1" t="shared" si="1"/>
        <v>1236</v>
      </c>
      <c r="J893" s="1012" t="s">
        <v>11373</v>
      </c>
      <c r="K893" s="768">
        <v>42700</v>
      </c>
      <c r="L893" s="1015"/>
      <c r="M893" s="906" t="s">
        <v>11391</v>
      </c>
      <c r="N893" s="906" t="s">
        <v>657</v>
      </c>
      <c r="O893" s="906" t="s">
        <v>89</v>
      </c>
      <c r="P893" s="268">
        <v>42674</v>
      </c>
      <c r="Q893" s="268">
        <v>42675</v>
      </c>
      <c r="R893" s="218" t="s">
        <v>47</v>
      </c>
      <c r="S893" s="1020" t="s">
        <v>7844</v>
      </c>
      <c r="T893" s="1021"/>
      <c r="U893" s="1021"/>
      <c r="V893" s="1021"/>
    </row>
    <row r="894" s="795" customFormat="1" ht="21" customHeight="1" spans="1:22">
      <c r="A894" s="55">
        <v>727</v>
      </c>
      <c r="B894" s="149" t="s">
        <v>11245</v>
      </c>
      <c r="C894" s="824" t="s">
        <v>11005</v>
      </c>
      <c r="D894" s="43" t="s">
        <v>10090</v>
      </c>
      <c r="E894" s="322">
        <v>469500</v>
      </c>
      <c r="F894" s="152" t="s">
        <v>11392</v>
      </c>
      <c r="G894" s="323">
        <v>42691</v>
      </c>
      <c r="H894" s="829">
        <v>42703</v>
      </c>
      <c r="I894" s="706">
        <f ca="1" t="shared" si="1"/>
        <v>1201</v>
      </c>
      <c r="J894" s="344" t="s">
        <v>11393</v>
      </c>
      <c r="K894" s="360">
        <v>42726</v>
      </c>
      <c r="L894" s="338"/>
      <c r="M894" s="52" t="s">
        <v>11394</v>
      </c>
      <c r="N894" s="52" t="s">
        <v>736</v>
      </c>
      <c r="O894" s="52" t="s">
        <v>89</v>
      </c>
      <c r="P894" s="47">
        <v>42705</v>
      </c>
      <c r="Q894" s="47">
        <v>42706</v>
      </c>
      <c r="R894" s="274" t="s">
        <v>106</v>
      </c>
      <c r="S894" s="1003" t="s">
        <v>7844</v>
      </c>
      <c r="T894" s="194"/>
      <c r="U894" s="863"/>
      <c r="V894" s="863"/>
    </row>
    <row r="895" s="795" customFormat="1" ht="21" customHeight="1" spans="1:22">
      <c r="A895" s="55">
        <v>728</v>
      </c>
      <c r="B895" s="149"/>
      <c r="C895" s="983" t="s">
        <v>10989</v>
      </c>
      <c r="D895" s="43" t="s">
        <v>9576</v>
      </c>
      <c r="E895" s="322">
        <v>418800</v>
      </c>
      <c r="F895" s="1010" t="s">
        <v>11395</v>
      </c>
      <c r="G895" s="323">
        <v>42671</v>
      </c>
      <c r="H895" s="829">
        <v>42688</v>
      </c>
      <c r="I895" s="706">
        <f ca="1" t="shared" si="1"/>
        <v>1216</v>
      </c>
      <c r="J895" s="344" t="s">
        <v>11289</v>
      </c>
      <c r="K895" s="314">
        <v>42700</v>
      </c>
      <c r="L895" s="166" t="s">
        <v>52</v>
      </c>
      <c r="M895" s="361" t="s">
        <v>11396</v>
      </c>
      <c r="N895" s="361" t="s">
        <v>726</v>
      </c>
      <c r="O895" s="361" t="s">
        <v>84</v>
      </c>
      <c r="P895" s="393">
        <v>42685</v>
      </c>
      <c r="Q895" s="232">
        <v>42685</v>
      </c>
      <c r="R895" s="361" t="s">
        <v>47</v>
      </c>
      <c r="S895" s="968" t="s">
        <v>689</v>
      </c>
      <c r="T895" s="194"/>
      <c r="U895" s="863"/>
      <c r="V895" s="863"/>
    </row>
    <row r="896" s="795" customFormat="1" ht="21" customHeight="1" spans="1:22">
      <c r="A896" s="55">
        <v>729</v>
      </c>
      <c r="B896" s="149" t="s">
        <v>11245</v>
      </c>
      <c r="C896" s="824" t="s">
        <v>11005</v>
      </c>
      <c r="D896" s="43" t="s">
        <v>10915</v>
      </c>
      <c r="E896" s="322">
        <v>468500</v>
      </c>
      <c r="F896" s="382" t="s">
        <v>11397</v>
      </c>
      <c r="G896" s="323">
        <v>42626</v>
      </c>
      <c r="H896" s="829">
        <v>42639</v>
      </c>
      <c r="I896" s="706">
        <f ca="1" t="shared" si="1"/>
        <v>1265</v>
      </c>
      <c r="J896" s="344" t="s">
        <v>11292</v>
      </c>
      <c r="K896" s="360">
        <v>42726</v>
      </c>
      <c r="L896" s="339" t="s">
        <v>52</v>
      </c>
      <c r="M896" s="284" t="s">
        <v>11398</v>
      </c>
      <c r="N896" s="52" t="s">
        <v>916</v>
      </c>
      <c r="O896" s="52" t="s">
        <v>89</v>
      </c>
      <c r="P896" s="47">
        <v>42704</v>
      </c>
      <c r="Q896" s="47">
        <v>42704</v>
      </c>
      <c r="R896" s="277" t="s">
        <v>47</v>
      </c>
      <c r="S896" s="939" t="s">
        <v>2293</v>
      </c>
      <c r="T896" s="194"/>
      <c r="U896" s="863"/>
      <c r="V896" s="863"/>
    </row>
    <row r="897" s="795" customFormat="1" ht="21" customHeight="1" spans="1:22">
      <c r="A897" s="55">
        <v>730</v>
      </c>
      <c r="B897" s="149" t="s">
        <v>10945</v>
      </c>
      <c r="C897" s="824" t="s">
        <v>11016</v>
      </c>
      <c r="D897" s="43" t="s">
        <v>10890</v>
      </c>
      <c r="E897" s="322">
        <v>461200</v>
      </c>
      <c r="F897" s="382" t="s">
        <v>11399</v>
      </c>
      <c r="G897" s="323">
        <v>42599</v>
      </c>
      <c r="H897" s="829">
        <v>42622</v>
      </c>
      <c r="I897" s="706">
        <f ca="1" t="shared" si="1"/>
        <v>1282</v>
      </c>
      <c r="J897" s="344" t="s">
        <v>11213</v>
      </c>
      <c r="K897" s="360">
        <v>42609</v>
      </c>
      <c r="L897" s="166" t="s">
        <v>52</v>
      </c>
      <c r="M897" s="761" t="s">
        <v>11400</v>
      </c>
      <c r="N897" s="340" t="s">
        <v>698</v>
      </c>
      <c r="O897" s="340" t="s">
        <v>84</v>
      </c>
      <c r="P897" s="47">
        <v>42708</v>
      </c>
      <c r="Q897" s="47">
        <v>42710</v>
      </c>
      <c r="R897" s="52" t="s">
        <v>47</v>
      </c>
      <c r="S897" s="939" t="s">
        <v>2293</v>
      </c>
      <c r="T897" s="194"/>
      <c r="U897" s="863"/>
      <c r="V897" s="863"/>
    </row>
    <row r="898" s="795" customFormat="1" ht="21" customHeight="1" spans="1:22">
      <c r="A898" s="55">
        <v>731</v>
      </c>
      <c r="B898" s="149" t="s">
        <v>11245</v>
      </c>
      <c r="C898" s="824" t="s">
        <v>11005</v>
      </c>
      <c r="D898" s="43" t="s">
        <v>617</v>
      </c>
      <c r="E898" s="322">
        <v>476500</v>
      </c>
      <c r="F898" s="152" t="s">
        <v>11401</v>
      </c>
      <c r="G898" s="323">
        <v>42691</v>
      </c>
      <c r="H898" s="829">
        <v>42703</v>
      </c>
      <c r="I898" s="706">
        <f ca="1" t="shared" si="1"/>
        <v>1201</v>
      </c>
      <c r="J898" s="344" t="s">
        <v>11402</v>
      </c>
      <c r="K898" s="314">
        <v>42700</v>
      </c>
      <c r="L898" s="338"/>
      <c r="M898" s="771" t="s">
        <v>11403</v>
      </c>
      <c r="N898" s="52" t="s">
        <v>2053</v>
      </c>
      <c r="O898" s="52" t="s">
        <v>11352</v>
      </c>
      <c r="P898" s="47">
        <v>42705</v>
      </c>
      <c r="Q898" s="47">
        <v>42711</v>
      </c>
      <c r="R898" s="274" t="s">
        <v>106</v>
      </c>
      <c r="S898" s="1003" t="s">
        <v>2293</v>
      </c>
      <c r="T898" s="194"/>
      <c r="U898" s="863"/>
      <c r="V898" s="863"/>
    </row>
    <row r="899" s="796" customFormat="1" ht="21" customHeight="1" spans="1:22">
      <c r="A899" s="55">
        <v>732</v>
      </c>
      <c r="B899" s="821"/>
      <c r="C899" s="983" t="s">
        <v>10989</v>
      </c>
      <c r="D899" s="43" t="s">
        <v>10618</v>
      </c>
      <c r="E899" s="322">
        <v>418800</v>
      </c>
      <c r="F899" s="152" t="s">
        <v>11404</v>
      </c>
      <c r="G899" s="323">
        <v>42699</v>
      </c>
      <c r="H899" s="829">
        <v>42711</v>
      </c>
      <c r="I899" s="52">
        <f ca="1" t="shared" si="1"/>
        <v>1193</v>
      </c>
      <c r="J899" s="344" t="s">
        <v>11380</v>
      </c>
      <c r="K899" s="314">
        <v>42700</v>
      </c>
      <c r="L899" s="284"/>
      <c r="M899" s="361" t="s">
        <v>8704</v>
      </c>
      <c r="N899" s="361" t="s">
        <v>698</v>
      </c>
      <c r="O899" s="361" t="s">
        <v>84</v>
      </c>
      <c r="P899" s="393">
        <v>42704</v>
      </c>
      <c r="Q899" s="232">
        <v>42711</v>
      </c>
      <c r="R899" s="52" t="s">
        <v>47</v>
      </c>
      <c r="S899" s="968" t="s">
        <v>709</v>
      </c>
      <c r="T899" s="263"/>
      <c r="U899" s="865"/>
      <c r="V899" s="865"/>
    </row>
    <row r="900" s="795" customFormat="1" ht="21" customHeight="1" spans="1:22">
      <c r="A900" s="55">
        <v>733</v>
      </c>
      <c r="B900" s="149" t="s">
        <v>11245</v>
      </c>
      <c r="C900" s="824" t="s">
        <v>11005</v>
      </c>
      <c r="D900" s="43" t="s">
        <v>10915</v>
      </c>
      <c r="E900" s="322">
        <v>469500</v>
      </c>
      <c r="F900" s="152" t="s">
        <v>11405</v>
      </c>
      <c r="G900" s="323">
        <v>42670</v>
      </c>
      <c r="H900" s="829">
        <v>42685</v>
      </c>
      <c r="I900" s="52">
        <f ca="1" t="shared" si="1"/>
        <v>1219</v>
      </c>
      <c r="J900" s="344" t="s">
        <v>7576</v>
      </c>
      <c r="K900" s="360">
        <v>42726</v>
      </c>
      <c r="L900" s="339"/>
      <c r="M900" s="52" t="s">
        <v>11406</v>
      </c>
      <c r="N900" s="52" t="s">
        <v>698</v>
      </c>
      <c r="O900" s="52" t="s">
        <v>84</v>
      </c>
      <c r="P900" s="47">
        <v>42701</v>
      </c>
      <c r="Q900" s="47">
        <v>42702</v>
      </c>
      <c r="R900" s="277" t="s">
        <v>47</v>
      </c>
      <c r="S900" s="939" t="s">
        <v>709</v>
      </c>
      <c r="T900" s="194"/>
      <c r="U900" s="863"/>
      <c r="V900" s="863"/>
    </row>
    <row r="901" s="795" customFormat="1" ht="21" customHeight="1" spans="1:22">
      <c r="A901" s="55">
        <v>734</v>
      </c>
      <c r="B901" s="149"/>
      <c r="C901" s="983" t="s">
        <v>10989</v>
      </c>
      <c r="D901" s="43" t="s">
        <v>10618</v>
      </c>
      <c r="E901" s="322">
        <v>418800</v>
      </c>
      <c r="F901" s="395" t="s">
        <v>11407</v>
      </c>
      <c r="G901" s="323">
        <v>42683</v>
      </c>
      <c r="H901" s="829">
        <v>42693</v>
      </c>
      <c r="I901" s="52">
        <f ca="1" t="shared" si="1"/>
        <v>1211</v>
      </c>
      <c r="J901" s="344" t="s">
        <v>11289</v>
      </c>
      <c r="K901" s="314">
        <v>42700</v>
      </c>
      <c r="L901" s="166"/>
      <c r="M901" s="361" t="s">
        <v>11408</v>
      </c>
      <c r="N901" s="361" t="s">
        <v>912</v>
      </c>
      <c r="O901" s="361" t="s">
        <v>59</v>
      </c>
      <c r="P901" s="393">
        <v>42704</v>
      </c>
      <c r="Q901" s="232">
        <v>42709</v>
      </c>
      <c r="R901" s="361" t="s">
        <v>47</v>
      </c>
      <c r="S901" s="968" t="s">
        <v>1395</v>
      </c>
      <c r="T901" s="194"/>
      <c r="U901" s="863"/>
      <c r="V901" s="863"/>
    </row>
    <row r="902" s="800" customFormat="1" ht="21.75" customHeight="1" spans="1:22">
      <c r="A902" s="55">
        <v>735</v>
      </c>
      <c r="C902" s="983" t="s">
        <v>10989</v>
      </c>
      <c r="D902" s="43" t="s">
        <v>10915</v>
      </c>
      <c r="E902" s="322">
        <v>415300</v>
      </c>
      <c r="F902" s="382" t="s">
        <v>11409</v>
      </c>
      <c r="G902" s="323">
        <v>42573</v>
      </c>
      <c r="H902" s="829">
        <v>42583</v>
      </c>
      <c r="I902" s="52">
        <f ca="1" t="shared" si="1"/>
        <v>1321</v>
      </c>
      <c r="J902" s="344" t="s">
        <v>11410</v>
      </c>
      <c r="K902" s="360">
        <v>42579</v>
      </c>
      <c r="L902" s="378" t="s">
        <v>52</v>
      </c>
      <c r="M902" s="361" t="s">
        <v>11411</v>
      </c>
      <c r="N902" s="361" t="s">
        <v>730</v>
      </c>
      <c r="O902" s="387" t="s">
        <v>59</v>
      </c>
      <c r="P902" s="47">
        <v>42704</v>
      </c>
      <c r="Q902" s="47">
        <v>42704</v>
      </c>
      <c r="R902" s="52" t="s">
        <v>47</v>
      </c>
      <c r="S902" s="1005" t="s">
        <v>1395</v>
      </c>
      <c r="T902" s="351"/>
      <c r="U902" s="351"/>
      <c r="V902" s="351"/>
    </row>
    <row r="903" s="795" customFormat="1" ht="21" customHeight="1" spans="1:22">
      <c r="A903" s="55">
        <v>736</v>
      </c>
      <c r="B903" s="149" t="s">
        <v>11245</v>
      </c>
      <c r="C903" s="824" t="s">
        <v>11005</v>
      </c>
      <c r="D903" s="43" t="s">
        <v>10915</v>
      </c>
      <c r="E903" s="322">
        <v>468500</v>
      </c>
      <c r="F903" s="152" t="s">
        <v>11412</v>
      </c>
      <c r="G903" s="323">
        <v>42635</v>
      </c>
      <c r="H903" s="829">
        <v>42643</v>
      </c>
      <c r="I903" s="52">
        <f ca="1" t="shared" si="1"/>
        <v>1261</v>
      </c>
      <c r="J903" s="344" t="s">
        <v>11292</v>
      </c>
      <c r="K903" s="360">
        <v>42726</v>
      </c>
      <c r="L903" s="339"/>
      <c r="M903" s="284" t="s">
        <v>11413</v>
      </c>
      <c r="N903" s="52" t="s">
        <v>45</v>
      </c>
      <c r="O903" s="52" t="s">
        <v>89</v>
      </c>
      <c r="P903" s="47">
        <v>42708</v>
      </c>
      <c r="Q903" s="47">
        <v>42708</v>
      </c>
      <c r="R903" s="277" t="s">
        <v>106</v>
      </c>
      <c r="S903" s="939" t="s">
        <v>11414</v>
      </c>
      <c r="T903" s="194"/>
      <c r="U903" s="863"/>
      <c r="V903" s="863"/>
    </row>
    <row r="904" s="801" customFormat="1" ht="21" customHeight="1" spans="1:22">
      <c r="A904" s="217">
        <v>737</v>
      </c>
      <c r="B904" s="847" t="s">
        <v>11245</v>
      </c>
      <c r="C904" s="853" t="s">
        <v>11005</v>
      </c>
      <c r="D904" s="217" t="s">
        <v>10915</v>
      </c>
      <c r="E904" s="908">
        <v>469500</v>
      </c>
      <c r="F904" s="265" t="s">
        <v>11415</v>
      </c>
      <c r="G904" s="1007">
        <v>42663</v>
      </c>
      <c r="H904" s="1008">
        <v>42675</v>
      </c>
      <c r="I904" s="218">
        <f ca="1" t="shared" si="1"/>
        <v>1229</v>
      </c>
      <c r="J904" s="1012" t="s">
        <v>11213</v>
      </c>
      <c r="K904" s="768">
        <v>42726</v>
      </c>
      <c r="L904" s="365"/>
      <c r="M904" s="218" t="s">
        <v>11416</v>
      </c>
      <c r="N904" s="218" t="s">
        <v>45</v>
      </c>
      <c r="O904" s="218" t="s">
        <v>89</v>
      </c>
      <c r="P904" s="268">
        <v>42708</v>
      </c>
      <c r="Q904" s="268">
        <v>42709</v>
      </c>
      <c r="R904" s="218" t="s">
        <v>106</v>
      </c>
      <c r="S904" s="1023" t="s">
        <v>1395</v>
      </c>
      <c r="T904" s="307"/>
      <c r="U904" s="848"/>
      <c r="V904" s="848"/>
    </row>
    <row r="905" s="795" customFormat="1" ht="21" customHeight="1" spans="1:22">
      <c r="A905" s="55">
        <v>738</v>
      </c>
      <c r="B905" s="149" t="s">
        <v>11245</v>
      </c>
      <c r="C905" s="824" t="s">
        <v>11005</v>
      </c>
      <c r="D905" s="43" t="s">
        <v>10890</v>
      </c>
      <c r="E905" s="322">
        <v>476500</v>
      </c>
      <c r="F905" s="382" t="s">
        <v>11417</v>
      </c>
      <c r="G905" s="323">
        <v>42695</v>
      </c>
      <c r="H905" s="829">
        <v>42703</v>
      </c>
      <c r="I905" s="52">
        <f ca="1" t="shared" si="1"/>
        <v>1201</v>
      </c>
      <c r="J905" s="344" t="s">
        <v>11402</v>
      </c>
      <c r="K905" s="314">
        <v>42700</v>
      </c>
      <c r="L905" s="339" t="s">
        <v>52</v>
      </c>
      <c r="M905" s="52" t="s">
        <v>11418</v>
      </c>
      <c r="N905" s="52" t="s">
        <v>45</v>
      </c>
      <c r="O905" s="52" t="s">
        <v>89</v>
      </c>
      <c r="P905" s="47">
        <v>42707</v>
      </c>
      <c r="Q905" s="47">
        <v>42707</v>
      </c>
      <c r="R905" s="277" t="s">
        <v>47</v>
      </c>
      <c r="S905" s="939" t="s">
        <v>712</v>
      </c>
      <c r="T905" s="194"/>
      <c r="U905" s="863"/>
      <c r="V905" s="863"/>
    </row>
    <row r="906" s="795" customFormat="1" ht="21" customHeight="1" spans="1:22">
      <c r="A906" s="55">
        <v>739</v>
      </c>
      <c r="B906" s="149"/>
      <c r="C906" s="983" t="s">
        <v>10989</v>
      </c>
      <c r="D906" s="43" t="s">
        <v>9576</v>
      </c>
      <c r="E906" s="322">
        <v>418800</v>
      </c>
      <c r="F906" s="152" t="s">
        <v>11419</v>
      </c>
      <c r="G906" s="323">
        <v>42671</v>
      </c>
      <c r="H906" s="829">
        <v>42688</v>
      </c>
      <c r="I906" s="52">
        <f ca="1" t="shared" si="1"/>
        <v>1216</v>
      </c>
      <c r="J906" s="344" t="s">
        <v>11289</v>
      </c>
      <c r="K906" s="314">
        <v>42700</v>
      </c>
      <c r="L906" s="166"/>
      <c r="M906" s="361" t="s">
        <v>11420</v>
      </c>
      <c r="N906" s="361" t="s">
        <v>70</v>
      </c>
      <c r="O906" s="361" t="s">
        <v>59</v>
      </c>
      <c r="P906" s="393">
        <v>42685</v>
      </c>
      <c r="Q906" s="232">
        <v>42685</v>
      </c>
      <c r="R906" s="361" t="s">
        <v>47</v>
      </c>
      <c r="S906" s="968" t="s">
        <v>597</v>
      </c>
      <c r="T906" s="194"/>
      <c r="U906" s="863"/>
      <c r="V906" s="863"/>
    </row>
    <row r="907" s="795" customFormat="1" ht="21" customHeight="1" spans="1:22">
      <c r="A907" s="55">
        <v>740</v>
      </c>
      <c r="B907" s="149"/>
      <c r="C907" s="983" t="s">
        <v>10989</v>
      </c>
      <c r="D907" s="43" t="s">
        <v>10090</v>
      </c>
      <c r="E907" s="322">
        <v>418800</v>
      </c>
      <c r="F907" s="382" t="s">
        <v>11421</v>
      </c>
      <c r="G907" s="323">
        <v>42672</v>
      </c>
      <c r="H907" s="829">
        <v>42686</v>
      </c>
      <c r="I907" s="52">
        <f ca="1" t="shared" si="1"/>
        <v>1218</v>
      </c>
      <c r="J907" s="344" t="s">
        <v>11289</v>
      </c>
      <c r="K907" s="314">
        <v>42700</v>
      </c>
      <c r="L907" s="166" t="s">
        <v>52</v>
      </c>
      <c r="M907" s="361" t="s">
        <v>11422</v>
      </c>
      <c r="N907" s="361" t="s">
        <v>912</v>
      </c>
      <c r="O907" s="361" t="s">
        <v>59</v>
      </c>
      <c r="P907" s="393">
        <v>42712</v>
      </c>
      <c r="Q907" s="232">
        <v>42713</v>
      </c>
      <c r="R907" s="361" t="s">
        <v>47</v>
      </c>
      <c r="S907" s="968" t="s">
        <v>1402</v>
      </c>
      <c r="T907" s="194"/>
      <c r="U907" s="863"/>
      <c r="V907" s="863"/>
    </row>
    <row r="908" s="795" customFormat="1" ht="21" customHeight="1" spans="1:22">
      <c r="A908" s="55">
        <v>741</v>
      </c>
      <c r="B908" s="149"/>
      <c r="C908" s="824" t="s">
        <v>11005</v>
      </c>
      <c r="D908" s="43" t="s">
        <v>9576</v>
      </c>
      <c r="E908" s="322">
        <v>469500</v>
      </c>
      <c r="F908" s="152" t="s">
        <v>11423</v>
      </c>
      <c r="G908" s="323">
        <v>42670</v>
      </c>
      <c r="H908" s="829">
        <v>42685</v>
      </c>
      <c r="I908" s="52">
        <f ca="1" t="shared" si="1"/>
        <v>1219</v>
      </c>
      <c r="J908" s="344" t="s">
        <v>7576</v>
      </c>
      <c r="K908" s="360">
        <v>42726</v>
      </c>
      <c r="L908" s="339"/>
      <c r="M908" s="1030" t="s">
        <v>11424</v>
      </c>
      <c r="N908" s="52" t="s">
        <v>912</v>
      </c>
      <c r="O908" s="431" t="s">
        <v>59</v>
      </c>
      <c r="P908" s="438">
        <v>42719</v>
      </c>
      <c r="Q908" s="438">
        <v>42722</v>
      </c>
      <c r="R908" s="1030" t="s">
        <v>47</v>
      </c>
      <c r="S908" s="954" t="s">
        <v>611</v>
      </c>
      <c r="T908" s="194"/>
      <c r="U908" s="863"/>
      <c r="V908" s="863"/>
    </row>
    <row r="909" s="795" customFormat="1" ht="21" customHeight="1" spans="1:22">
      <c r="A909" s="55">
        <v>742</v>
      </c>
      <c r="B909" s="149" t="s">
        <v>10945</v>
      </c>
      <c r="C909" s="824" t="s">
        <v>11016</v>
      </c>
      <c r="D909" s="43" t="s">
        <v>10890</v>
      </c>
      <c r="E909" s="322">
        <v>461200</v>
      </c>
      <c r="F909" s="382" t="s">
        <v>11425</v>
      </c>
      <c r="G909" s="323">
        <v>42626</v>
      </c>
      <c r="H909" s="829">
        <v>42639</v>
      </c>
      <c r="I909" s="52">
        <f ca="1" t="shared" si="1"/>
        <v>1265</v>
      </c>
      <c r="J909" s="344" t="s">
        <v>11292</v>
      </c>
      <c r="K909" s="360">
        <v>42671</v>
      </c>
      <c r="L909" s="166" t="s">
        <v>52</v>
      </c>
      <c r="M909" s="761" t="s">
        <v>11426</v>
      </c>
      <c r="N909" s="340" t="s">
        <v>698</v>
      </c>
      <c r="O909" s="340" t="s">
        <v>84</v>
      </c>
      <c r="P909" s="47">
        <v>42714</v>
      </c>
      <c r="Q909" s="47">
        <v>42714</v>
      </c>
      <c r="R909" s="52" t="s">
        <v>47</v>
      </c>
      <c r="S909" s="939" t="s">
        <v>1402</v>
      </c>
      <c r="T909" s="194"/>
      <c r="U909" s="863"/>
      <c r="V909" s="863"/>
    </row>
    <row r="910" s="795" customFormat="1" ht="21" customHeight="1" spans="1:22">
      <c r="A910" s="55">
        <v>743</v>
      </c>
      <c r="B910" s="149" t="s">
        <v>11245</v>
      </c>
      <c r="C910" s="824" t="s">
        <v>11005</v>
      </c>
      <c r="D910" s="43" t="s">
        <v>9576</v>
      </c>
      <c r="E910" s="322">
        <v>476500</v>
      </c>
      <c r="F910" s="152" t="s">
        <v>11427</v>
      </c>
      <c r="G910" s="323">
        <v>42692</v>
      </c>
      <c r="H910" s="829">
        <v>42703</v>
      </c>
      <c r="I910" s="52">
        <f ca="1" t="shared" si="1"/>
        <v>1201</v>
      </c>
      <c r="J910" s="344" t="s">
        <v>11402</v>
      </c>
      <c r="K910" s="314">
        <v>42730</v>
      </c>
      <c r="L910" s="339"/>
      <c r="M910" s="52" t="s">
        <v>11428</v>
      </c>
      <c r="N910" s="52" t="s">
        <v>912</v>
      </c>
      <c r="O910" s="431" t="s">
        <v>59</v>
      </c>
      <c r="P910" s="438">
        <v>42718</v>
      </c>
      <c r="Q910" s="438">
        <v>42719</v>
      </c>
      <c r="R910" s="1030" t="s">
        <v>47</v>
      </c>
      <c r="S910" s="954" t="s">
        <v>731</v>
      </c>
      <c r="T910" s="194"/>
      <c r="U910" s="863"/>
      <c r="V910" s="863"/>
    </row>
    <row r="911" s="796" customFormat="1" ht="21" customHeight="1" spans="1:22">
      <c r="A911" s="55">
        <v>744</v>
      </c>
      <c r="B911" s="821" t="s">
        <v>10913</v>
      </c>
      <c r="C911" s="824" t="s">
        <v>11084</v>
      </c>
      <c r="D911" s="43" t="s">
        <v>10915</v>
      </c>
      <c r="E911" s="322">
        <v>438800</v>
      </c>
      <c r="F911" s="152" t="s">
        <v>11429</v>
      </c>
      <c r="G911" s="323">
        <v>42700</v>
      </c>
      <c r="H911" s="829">
        <v>42718</v>
      </c>
      <c r="I911" s="52">
        <f ca="1" t="shared" si="1"/>
        <v>1186</v>
      </c>
      <c r="J911" s="344" t="s">
        <v>11380</v>
      </c>
      <c r="K911" s="314">
        <v>42730</v>
      </c>
      <c r="L911" s="338"/>
      <c r="M911" s="442" t="s">
        <v>11430</v>
      </c>
      <c r="N911" s="52" t="s">
        <v>912</v>
      </c>
      <c r="O911" s="431" t="s">
        <v>59</v>
      </c>
      <c r="P911" s="438">
        <v>42710</v>
      </c>
      <c r="Q911" s="438">
        <v>42710</v>
      </c>
      <c r="R911" s="442" t="s">
        <v>47</v>
      </c>
      <c r="S911" s="939" t="s">
        <v>731</v>
      </c>
      <c r="T911" s="263"/>
      <c r="U911" s="865"/>
      <c r="V911" s="865"/>
    </row>
    <row r="912" s="796" customFormat="1" ht="21" customHeight="1" spans="1:22">
      <c r="A912" s="55">
        <v>745</v>
      </c>
      <c r="B912" s="821"/>
      <c r="C912" s="983" t="s">
        <v>10989</v>
      </c>
      <c r="D912" s="43" t="s">
        <v>10618</v>
      </c>
      <c r="E912" s="322">
        <v>418800</v>
      </c>
      <c r="F912" s="152" t="s">
        <v>11431</v>
      </c>
      <c r="G912" s="323">
        <v>42699</v>
      </c>
      <c r="H912" s="829">
        <v>42711</v>
      </c>
      <c r="I912" s="52">
        <f ca="1" t="shared" si="1"/>
        <v>1193</v>
      </c>
      <c r="J912" s="344" t="s">
        <v>11380</v>
      </c>
      <c r="K912" s="314">
        <v>42700</v>
      </c>
      <c r="L912" s="284"/>
      <c r="M912" s="361" t="s">
        <v>11432</v>
      </c>
      <c r="N912" s="361" t="s">
        <v>70</v>
      </c>
      <c r="O912" s="361" t="s">
        <v>59</v>
      </c>
      <c r="P912" s="393">
        <v>42711</v>
      </c>
      <c r="Q912" s="232">
        <v>42712</v>
      </c>
      <c r="R912" s="52" t="s">
        <v>47</v>
      </c>
      <c r="S912" s="968" t="s">
        <v>731</v>
      </c>
      <c r="T912" s="263"/>
      <c r="U912" s="865"/>
      <c r="V912" s="865"/>
    </row>
    <row r="913" s="803" customFormat="1" ht="21.75" customHeight="1" spans="1:22">
      <c r="A913" s="55">
        <v>746</v>
      </c>
      <c r="B913" s="153" t="s">
        <v>11433</v>
      </c>
      <c r="C913" s="983" t="s">
        <v>10989</v>
      </c>
      <c r="D913" s="43" t="s">
        <v>10915</v>
      </c>
      <c r="E913" s="322">
        <v>418800</v>
      </c>
      <c r="F913" s="152" t="s">
        <v>11434</v>
      </c>
      <c r="G913" s="323">
        <v>42700</v>
      </c>
      <c r="H913" s="829">
        <v>42718</v>
      </c>
      <c r="I913" s="52">
        <f ca="1" t="shared" si="1"/>
        <v>1186</v>
      </c>
      <c r="J913" s="344" t="s">
        <v>11289</v>
      </c>
      <c r="K913" s="314">
        <v>42730</v>
      </c>
      <c r="L913" s="789"/>
      <c r="M913" s="1031" t="s">
        <v>11435</v>
      </c>
      <c r="N913" s="361" t="s">
        <v>657</v>
      </c>
      <c r="O913" s="361" t="s">
        <v>89</v>
      </c>
      <c r="P913" s="47">
        <v>42700</v>
      </c>
      <c r="Q913" s="47">
        <v>42703</v>
      </c>
      <c r="R913" s="52" t="s">
        <v>47</v>
      </c>
      <c r="S913" s="1005" t="s">
        <v>731</v>
      </c>
      <c r="T913" s="349"/>
      <c r="U913" s="349"/>
      <c r="V913" s="349"/>
    </row>
    <row r="914" s="795" customFormat="1" ht="21" customHeight="1" spans="1:22">
      <c r="A914" s="55">
        <v>747</v>
      </c>
      <c r="B914" s="149" t="s">
        <v>11218</v>
      </c>
      <c r="C914" s="153" t="s">
        <v>11010</v>
      </c>
      <c r="D914" s="43" t="s">
        <v>10915</v>
      </c>
      <c r="E914" s="322">
        <v>456500</v>
      </c>
      <c r="F914" s="152" t="s">
        <v>11436</v>
      </c>
      <c r="G914" s="323">
        <v>42699</v>
      </c>
      <c r="H914" s="829">
        <v>42711</v>
      </c>
      <c r="I914" s="52">
        <f ca="1" t="shared" si="1"/>
        <v>1193</v>
      </c>
      <c r="J914" s="344" t="s">
        <v>11402</v>
      </c>
      <c r="K914" s="314">
        <v>42700</v>
      </c>
      <c r="L914" s="166"/>
      <c r="M914" s="52" t="s">
        <v>11437</v>
      </c>
      <c r="N914" s="52" t="s">
        <v>45</v>
      </c>
      <c r="O914" s="52" t="s">
        <v>89</v>
      </c>
      <c r="P914" s="47">
        <v>42725</v>
      </c>
      <c r="Q914" s="47">
        <v>42726</v>
      </c>
      <c r="R914" s="52" t="s">
        <v>106</v>
      </c>
      <c r="S914" s="968" t="s">
        <v>731</v>
      </c>
      <c r="T914" s="194"/>
      <c r="U914" s="863"/>
      <c r="V914" s="863"/>
    </row>
    <row r="915" s="796" customFormat="1" ht="21" customHeight="1" spans="1:22">
      <c r="A915" s="55">
        <v>748</v>
      </c>
      <c r="B915" s="821"/>
      <c r="C915" s="824" t="s">
        <v>11002</v>
      </c>
      <c r="D915" s="43" t="s">
        <v>10915</v>
      </c>
      <c r="E915" s="322">
        <v>530500</v>
      </c>
      <c r="F915" s="152" t="s">
        <v>11438</v>
      </c>
      <c r="G915" s="323">
        <v>42699</v>
      </c>
      <c r="H915" s="829">
        <v>42718</v>
      </c>
      <c r="I915" s="52">
        <f ca="1" t="shared" si="1"/>
        <v>1186</v>
      </c>
      <c r="J915" s="344" t="s">
        <v>11289</v>
      </c>
      <c r="K915" s="360">
        <v>42700</v>
      </c>
      <c r="L915" s="338"/>
      <c r="M915" s="52" t="s">
        <v>11439</v>
      </c>
      <c r="N915" s="52" t="s">
        <v>683</v>
      </c>
      <c r="O915" s="52" t="s">
        <v>84</v>
      </c>
      <c r="P915" s="47">
        <v>42700</v>
      </c>
      <c r="Q915" s="47">
        <v>42700</v>
      </c>
      <c r="R915" s="277" t="s">
        <v>106</v>
      </c>
      <c r="S915" s="939" t="s">
        <v>731</v>
      </c>
      <c r="T915" s="263"/>
      <c r="U915" s="865"/>
      <c r="V915" s="865"/>
    </row>
    <row r="916" s="800" customFormat="1" ht="21.75" customHeight="1" spans="1:22">
      <c r="A916" s="55">
        <v>749</v>
      </c>
      <c r="B916" s="153" t="s">
        <v>11440</v>
      </c>
      <c r="C916" s="983" t="s">
        <v>10989</v>
      </c>
      <c r="D916" s="43" t="s">
        <v>10915</v>
      </c>
      <c r="E916" s="322">
        <v>418800</v>
      </c>
      <c r="F916" s="152" t="s">
        <v>11441</v>
      </c>
      <c r="G916" s="323">
        <v>42700</v>
      </c>
      <c r="H916" s="829">
        <v>42718</v>
      </c>
      <c r="I916" s="52">
        <f ca="1" t="shared" si="1"/>
        <v>1186</v>
      </c>
      <c r="J916" s="344" t="s">
        <v>11289</v>
      </c>
      <c r="K916" s="314">
        <v>42730</v>
      </c>
      <c r="L916" s="789"/>
      <c r="M916" s="361" t="s">
        <v>11442</v>
      </c>
      <c r="N916" s="361" t="s">
        <v>675</v>
      </c>
      <c r="O916" s="361" t="s">
        <v>89</v>
      </c>
      <c r="P916" s="47">
        <v>42694</v>
      </c>
      <c r="Q916" s="47">
        <v>42702</v>
      </c>
      <c r="R916" s="52" t="s">
        <v>47</v>
      </c>
      <c r="S916" s="982" t="s">
        <v>1408</v>
      </c>
      <c r="T916" s="351"/>
      <c r="U916" s="351"/>
      <c r="V916" s="351"/>
    </row>
    <row r="917" s="795" customFormat="1" ht="21" customHeight="1" spans="1:22">
      <c r="A917" s="55">
        <v>750</v>
      </c>
      <c r="B917" s="149"/>
      <c r="C917" s="824" t="s">
        <v>11002</v>
      </c>
      <c r="D917" s="43" t="s">
        <v>10890</v>
      </c>
      <c r="E917" s="322">
        <v>530500</v>
      </c>
      <c r="F917" s="152" t="s">
        <v>11443</v>
      </c>
      <c r="G917" s="323">
        <v>42699</v>
      </c>
      <c r="H917" s="829">
        <v>42711</v>
      </c>
      <c r="I917" s="52">
        <f ca="1" t="shared" si="1"/>
        <v>1193</v>
      </c>
      <c r="J917" s="344" t="s">
        <v>11289</v>
      </c>
      <c r="K917" s="314">
        <v>42700</v>
      </c>
      <c r="L917" s="339"/>
      <c r="M917" s="52" t="s">
        <v>11444</v>
      </c>
      <c r="N917" s="52" t="s">
        <v>114</v>
      </c>
      <c r="O917" s="52" t="s">
        <v>59</v>
      </c>
      <c r="P917" s="47">
        <v>42727</v>
      </c>
      <c r="Q917" s="47">
        <v>42727</v>
      </c>
      <c r="R917" s="277" t="s">
        <v>47</v>
      </c>
      <c r="S917" s="939" t="s">
        <v>1418</v>
      </c>
      <c r="T917" s="194"/>
      <c r="U917" s="863"/>
      <c r="V917" s="863"/>
    </row>
    <row r="918" s="795" customFormat="1" ht="21" customHeight="1" spans="1:22">
      <c r="A918" s="55">
        <v>751</v>
      </c>
      <c r="B918" s="149" t="s">
        <v>11245</v>
      </c>
      <c r="C918" s="824" t="s">
        <v>11005</v>
      </c>
      <c r="D918" s="43" t="s">
        <v>10915</v>
      </c>
      <c r="E918" s="322">
        <v>468500</v>
      </c>
      <c r="F918" s="382" t="s">
        <v>11445</v>
      </c>
      <c r="G918" s="323">
        <v>42606</v>
      </c>
      <c r="H918" s="829">
        <v>42613</v>
      </c>
      <c r="I918" s="52">
        <f ca="1" t="shared" si="1"/>
        <v>1291</v>
      </c>
      <c r="J918" s="344" t="s">
        <v>11213</v>
      </c>
      <c r="K918" s="360">
        <v>42671</v>
      </c>
      <c r="L918" s="339" t="s">
        <v>52</v>
      </c>
      <c r="M918" s="771" t="s">
        <v>11446</v>
      </c>
      <c r="N918" s="52" t="s">
        <v>695</v>
      </c>
      <c r="O918" s="47" t="s">
        <v>84</v>
      </c>
      <c r="P918" s="47">
        <v>42732</v>
      </c>
      <c r="Q918" s="47">
        <v>42733</v>
      </c>
      <c r="R918" s="274" t="s">
        <v>47</v>
      </c>
      <c r="S918" s="939" t="s">
        <v>1418</v>
      </c>
      <c r="T918" s="194"/>
      <c r="U918" s="863"/>
      <c r="V918" s="863"/>
    </row>
    <row r="919" s="796" customFormat="1" ht="21" customHeight="1" spans="1:22">
      <c r="A919" s="55">
        <v>752</v>
      </c>
      <c r="B919" s="821" t="s">
        <v>10913</v>
      </c>
      <c r="C919" s="824" t="s">
        <v>11084</v>
      </c>
      <c r="D919" s="43" t="s">
        <v>10890</v>
      </c>
      <c r="E919" s="322">
        <v>438800</v>
      </c>
      <c r="F919" s="152" t="s">
        <v>11447</v>
      </c>
      <c r="G919" s="323">
        <v>42727</v>
      </c>
      <c r="H919" s="829">
        <v>42746</v>
      </c>
      <c r="I919" s="52">
        <f ca="1" t="shared" si="1"/>
        <v>1158</v>
      </c>
      <c r="J919" s="344" t="s">
        <v>11289</v>
      </c>
      <c r="K919" s="360">
        <v>42746</v>
      </c>
      <c r="L919" s="338"/>
      <c r="M919" s="361" t="s">
        <v>11448</v>
      </c>
      <c r="N919" s="361" t="s">
        <v>2053</v>
      </c>
      <c r="O919" s="387" t="s">
        <v>11352</v>
      </c>
      <c r="P919" s="438">
        <v>42705</v>
      </c>
      <c r="Q919" s="438">
        <v>42731</v>
      </c>
      <c r="R919" s="442" t="s">
        <v>106</v>
      </c>
      <c r="S919" s="939" t="s">
        <v>1418</v>
      </c>
      <c r="T919" s="263"/>
      <c r="U919" s="865"/>
      <c r="V919" s="865"/>
    </row>
    <row r="920" s="795" customFormat="1" ht="21" customHeight="1" spans="1:22">
      <c r="A920" s="55">
        <v>753</v>
      </c>
      <c r="B920" s="149" t="s">
        <v>11245</v>
      </c>
      <c r="C920" s="824" t="s">
        <v>11005</v>
      </c>
      <c r="D920" s="43" t="s">
        <v>9576</v>
      </c>
      <c r="E920" s="322">
        <v>468500</v>
      </c>
      <c r="F920" s="382" t="s">
        <v>11449</v>
      </c>
      <c r="G920" s="323">
        <v>42573</v>
      </c>
      <c r="H920" s="829">
        <v>42583</v>
      </c>
      <c r="I920" s="52">
        <f ca="1" t="shared" si="1"/>
        <v>1321</v>
      </c>
      <c r="J920" s="344" t="s">
        <v>11393</v>
      </c>
      <c r="K920" s="314">
        <v>42640</v>
      </c>
      <c r="L920" s="338" t="s">
        <v>52</v>
      </c>
      <c r="M920" s="1030" t="s">
        <v>11450</v>
      </c>
      <c r="N920" s="52" t="s">
        <v>662</v>
      </c>
      <c r="O920" s="431" t="s">
        <v>59</v>
      </c>
      <c r="P920" s="438">
        <v>42735</v>
      </c>
      <c r="Q920" s="438">
        <v>42735</v>
      </c>
      <c r="R920" s="1030" t="s">
        <v>106</v>
      </c>
      <c r="S920" s="939" t="s">
        <v>756</v>
      </c>
      <c r="T920" s="194"/>
      <c r="U920" s="863"/>
      <c r="V920" s="863"/>
    </row>
    <row r="921" s="795" customFormat="1" ht="21" customHeight="1" spans="1:22">
      <c r="A921" s="55">
        <v>754</v>
      </c>
      <c r="B921" s="149" t="s">
        <v>11245</v>
      </c>
      <c r="C921" s="824" t="s">
        <v>11005</v>
      </c>
      <c r="D921" s="43" t="s">
        <v>10890</v>
      </c>
      <c r="E921" s="322">
        <v>476500</v>
      </c>
      <c r="F921" s="152" t="s">
        <v>11451</v>
      </c>
      <c r="G921" s="323">
        <v>42699</v>
      </c>
      <c r="H921" s="829">
        <v>42711</v>
      </c>
      <c r="I921" s="52">
        <f ca="1" t="shared" si="1"/>
        <v>1193</v>
      </c>
      <c r="J921" s="344" t="s">
        <v>11402</v>
      </c>
      <c r="K921" s="360">
        <v>42746</v>
      </c>
      <c r="L921" s="339"/>
      <c r="M921" s="52" t="s">
        <v>11452</v>
      </c>
      <c r="N921" s="52" t="s">
        <v>225</v>
      </c>
      <c r="O921" s="52" t="s">
        <v>89</v>
      </c>
      <c r="P921" s="47">
        <v>42733</v>
      </c>
      <c r="Q921" s="47">
        <v>42733</v>
      </c>
      <c r="R921" s="277" t="s">
        <v>106</v>
      </c>
      <c r="S921" s="939" t="s">
        <v>761</v>
      </c>
      <c r="T921" s="194"/>
      <c r="U921" s="863"/>
      <c r="V921" s="863"/>
    </row>
    <row r="922" s="795" customFormat="1" ht="21" customHeight="1" spans="1:22">
      <c r="A922" s="55">
        <v>755</v>
      </c>
      <c r="B922" s="149"/>
      <c r="C922" s="983" t="s">
        <v>10989</v>
      </c>
      <c r="D922" s="43" t="s">
        <v>10090</v>
      </c>
      <c r="E922" s="322">
        <v>418800</v>
      </c>
      <c r="F922" s="152" t="s">
        <v>11453</v>
      </c>
      <c r="G922" s="323">
        <v>42691</v>
      </c>
      <c r="H922" s="829">
        <v>42703</v>
      </c>
      <c r="I922" s="52">
        <f ca="1" t="shared" si="1"/>
        <v>1201</v>
      </c>
      <c r="J922" s="344" t="s">
        <v>11402</v>
      </c>
      <c r="K922" s="314">
        <v>42730</v>
      </c>
      <c r="L922" s="166"/>
      <c r="M922" s="361" t="s">
        <v>11454</v>
      </c>
      <c r="N922" s="361" t="s">
        <v>698</v>
      </c>
      <c r="O922" s="361" t="s">
        <v>84</v>
      </c>
      <c r="P922" s="393">
        <v>42735</v>
      </c>
      <c r="Q922" s="232">
        <v>42735</v>
      </c>
      <c r="R922" s="361" t="s">
        <v>47</v>
      </c>
      <c r="S922" s="968" t="s">
        <v>1508</v>
      </c>
      <c r="T922" s="194"/>
      <c r="U922" s="863"/>
      <c r="V922" s="863"/>
    </row>
    <row r="923" s="795" customFormat="1" ht="21" customHeight="1" spans="1:22">
      <c r="A923" s="55">
        <v>756</v>
      </c>
      <c r="B923" s="149"/>
      <c r="C923" s="824" t="s">
        <v>11002</v>
      </c>
      <c r="D923" s="43" t="s">
        <v>10890</v>
      </c>
      <c r="E923" s="322">
        <v>530500</v>
      </c>
      <c r="F923" s="152" t="s">
        <v>11455</v>
      </c>
      <c r="G923" s="323">
        <v>42720</v>
      </c>
      <c r="H923" s="829">
        <v>42733</v>
      </c>
      <c r="I923" s="52">
        <f ca="1" t="shared" si="1"/>
        <v>1171</v>
      </c>
      <c r="J923" s="344" t="s">
        <v>11289</v>
      </c>
      <c r="K923" s="360">
        <v>42746</v>
      </c>
      <c r="L923" s="339"/>
      <c r="M923" s="52" t="s">
        <v>11456</v>
      </c>
      <c r="N923" s="52" t="s">
        <v>7512</v>
      </c>
      <c r="O923" s="52" t="s">
        <v>744</v>
      </c>
      <c r="P923" s="47">
        <v>42722</v>
      </c>
      <c r="Q923" s="47">
        <v>42722</v>
      </c>
      <c r="R923" s="277" t="s">
        <v>106</v>
      </c>
      <c r="S923" s="939" t="s">
        <v>756</v>
      </c>
      <c r="T923" s="194"/>
      <c r="U923" s="863"/>
      <c r="V923" s="863"/>
    </row>
    <row r="924" s="795" customFormat="1" ht="21" customHeight="1" spans="1:22">
      <c r="A924" s="55">
        <v>757</v>
      </c>
      <c r="B924" s="149" t="s">
        <v>11245</v>
      </c>
      <c r="C924" s="824" t="s">
        <v>11005</v>
      </c>
      <c r="D924" s="43" t="s">
        <v>10890</v>
      </c>
      <c r="E924" s="322">
        <v>476500</v>
      </c>
      <c r="F924" s="152" t="s">
        <v>11457</v>
      </c>
      <c r="G924" s="323">
        <v>42720</v>
      </c>
      <c r="H924" s="829">
        <v>42733</v>
      </c>
      <c r="I924" s="52">
        <f ca="1" t="shared" si="1"/>
        <v>1171</v>
      </c>
      <c r="J924" s="344" t="s">
        <v>11289</v>
      </c>
      <c r="K924" s="360">
        <v>42746</v>
      </c>
      <c r="L924" s="339"/>
      <c r="M924" s="52" t="s">
        <v>11458</v>
      </c>
      <c r="N924" s="52" t="s">
        <v>6954</v>
      </c>
      <c r="O924" s="52" t="s">
        <v>744</v>
      </c>
      <c r="P924" s="47">
        <v>42732</v>
      </c>
      <c r="Q924" s="47">
        <v>42732</v>
      </c>
      <c r="R924" s="277" t="s">
        <v>47</v>
      </c>
      <c r="S924" s="939" t="s">
        <v>1451</v>
      </c>
      <c r="T924" s="194"/>
      <c r="U924" s="863"/>
      <c r="V924" s="863"/>
    </row>
    <row r="925" s="795" customFormat="1" ht="21" customHeight="1" spans="1:22">
      <c r="A925" s="55">
        <v>758</v>
      </c>
      <c r="B925" s="149" t="s">
        <v>11245</v>
      </c>
      <c r="C925" s="824" t="s">
        <v>11005</v>
      </c>
      <c r="D925" s="43" t="s">
        <v>10890</v>
      </c>
      <c r="E925" s="322">
        <v>476500</v>
      </c>
      <c r="F925" s="152" t="s">
        <v>11459</v>
      </c>
      <c r="G925" s="323">
        <v>42720</v>
      </c>
      <c r="H925" s="829">
        <v>42730</v>
      </c>
      <c r="I925" s="52">
        <f ca="1" t="shared" si="1"/>
        <v>1174</v>
      </c>
      <c r="J925" s="344" t="s">
        <v>11289</v>
      </c>
      <c r="K925" s="360">
        <v>42746</v>
      </c>
      <c r="L925" s="339"/>
      <c r="M925" s="52" t="s">
        <v>11460</v>
      </c>
      <c r="N925" s="52" t="s">
        <v>853</v>
      </c>
      <c r="O925" s="52" t="s">
        <v>744</v>
      </c>
      <c r="P925" s="47">
        <v>42732</v>
      </c>
      <c r="Q925" s="47">
        <v>42732</v>
      </c>
      <c r="R925" s="277" t="s">
        <v>47</v>
      </c>
      <c r="S925" s="939" t="s">
        <v>1451</v>
      </c>
      <c r="T925" s="194"/>
      <c r="U925" s="863"/>
      <c r="V925" s="863"/>
    </row>
    <row r="926" s="795" customFormat="1" ht="21" customHeight="1" spans="1:22">
      <c r="A926" s="55">
        <v>759</v>
      </c>
      <c r="B926" s="149" t="s">
        <v>11245</v>
      </c>
      <c r="C926" s="824" t="s">
        <v>11005</v>
      </c>
      <c r="D926" s="43" t="s">
        <v>9576</v>
      </c>
      <c r="E926" s="322">
        <v>468500</v>
      </c>
      <c r="F926" s="382" t="s">
        <v>11461</v>
      </c>
      <c r="G926" s="323">
        <v>42606</v>
      </c>
      <c r="H926" s="829">
        <v>42613</v>
      </c>
      <c r="I926" s="52">
        <f ca="1" t="shared" si="1"/>
        <v>1291</v>
      </c>
      <c r="J926" s="344" t="s">
        <v>11213</v>
      </c>
      <c r="K926" s="314">
        <v>42640</v>
      </c>
      <c r="L926" s="338" t="s">
        <v>52</v>
      </c>
      <c r="M926" s="1030" t="s">
        <v>11462</v>
      </c>
      <c r="N926" s="52" t="s">
        <v>916</v>
      </c>
      <c r="O926" s="431" t="s">
        <v>89</v>
      </c>
      <c r="P926" s="438">
        <v>42740</v>
      </c>
      <c r="Q926" s="438">
        <v>42740</v>
      </c>
      <c r="R926" s="1030" t="s">
        <v>47</v>
      </c>
      <c r="S926" s="939" t="s">
        <v>771</v>
      </c>
      <c r="T926" s="194"/>
      <c r="U926" s="863"/>
      <c r="V926" s="863"/>
    </row>
    <row r="927" s="795" customFormat="1" ht="21" customHeight="1" spans="1:22">
      <c r="A927" s="55">
        <v>760</v>
      </c>
      <c r="B927" s="149" t="s">
        <v>11245</v>
      </c>
      <c r="C927" s="824" t="s">
        <v>11005</v>
      </c>
      <c r="D927" s="43" t="s">
        <v>10890</v>
      </c>
      <c r="E927" s="322">
        <v>476500</v>
      </c>
      <c r="F927" s="152" t="s">
        <v>11463</v>
      </c>
      <c r="G927" s="323">
        <v>42699</v>
      </c>
      <c r="H927" s="829">
        <v>42711</v>
      </c>
      <c r="I927" s="52">
        <f ca="1" t="shared" si="1"/>
        <v>1193</v>
      </c>
      <c r="J927" s="344" t="s">
        <v>11402</v>
      </c>
      <c r="K927" s="360">
        <v>42749</v>
      </c>
      <c r="L927" s="339"/>
      <c r="M927" s="52" t="s">
        <v>11464</v>
      </c>
      <c r="N927" s="52" t="s">
        <v>984</v>
      </c>
      <c r="O927" s="52" t="s">
        <v>641</v>
      </c>
      <c r="P927" s="47">
        <v>43100</v>
      </c>
      <c r="Q927" s="47">
        <v>43100</v>
      </c>
      <c r="R927" s="277" t="s">
        <v>47</v>
      </c>
      <c r="S927" s="939" t="s">
        <v>1459</v>
      </c>
      <c r="T927" s="194"/>
      <c r="U927" s="863"/>
      <c r="V927" s="863"/>
    </row>
    <row r="928" s="795" customFormat="1" ht="21" customHeight="1" spans="1:22">
      <c r="A928" s="55">
        <v>761</v>
      </c>
      <c r="B928" s="149" t="s">
        <v>11073</v>
      </c>
      <c r="C928" s="824" t="s">
        <v>11005</v>
      </c>
      <c r="D928" s="43" t="s">
        <v>11074</v>
      </c>
      <c r="E928" s="322">
        <v>474500</v>
      </c>
      <c r="F928" s="1025" t="s">
        <v>11465</v>
      </c>
      <c r="G928" s="323">
        <v>42382</v>
      </c>
      <c r="H928" s="829">
        <v>42389</v>
      </c>
      <c r="I928" s="52">
        <f ca="1" t="shared" si="1"/>
        <v>1515</v>
      </c>
      <c r="J928" s="329" t="s">
        <v>11292</v>
      </c>
      <c r="K928" s="205">
        <v>42749</v>
      </c>
      <c r="L928" s="338" t="s">
        <v>52</v>
      </c>
      <c r="M928" s="52" t="s">
        <v>11466</v>
      </c>
      <c r="N928" s="52" t="s">
        <v>70</v>
      </c>
      <c r="O928" s="52" t="s">
        <v>59</v>
      </c>
      <c r="P928" s="47">
        <v>42742</v>
      </c>
      <c r="Q928" s="47">
        <v>42744</v>
      </c>
      <c r="R928" s="277" t="s">
        <v>106</v>
      </c>
      <c r="S928" s="1003" t="s">
        <v>779</v>
      </c>
      <c r="T928" s="194"/>
      <c r="U928" s="863"/>
      <c r="V928" s="863"/>
    </row>
    <row r="929" s="795" customFormat="1" ht="21" customHeight="1" spans="1:22">
      <c r="A929" s="55">
        <v>762</v>
      </c>
      <c r="B929" s="149" t="s">
        <v>10945</v>
      </c>
      <c r="C929" s="824" t="s">
        <v>11016</v>
      </c>
      <c r="D929" s="43" t="s">
        <v>10915</v>
      </c>
      <c r="E929" s="322">
        <v>466800</v>
      </c>
      <c r="F929" s="152" t="s">
        <v>11467</v>
      </c>
      <c r="G929" s="323">
        <v>42691</v>
      </c>
      <c r="H929" s="829">
        <v>42703</v>
      </c>
      <c r="I929" s="52">
        <f ca="1" t="shared" si="1"/>
        <v>1201</v>
      </c>
      <c r="J929" s="344" t="s">
        <v>11402</v>
      </c>
      <c r="K929" s="360">
        <v>42749</v>
      </c>
      <c r="L929" s="166"/>
      <c r="M929" s="771" t="s">
        <v>11468</v>
      </c>
      <c r="N929" s="340" t="s">
        <v>653</v>
      </c>
      <c r="O929" s="340" t="s">
        <v>84</v>
      </c>
      <c r="P929" s="47">
        <v>42738</v>
      </c>
      <c r="Q929" s="47">
        <v>42738</v>
      </c>
      <c r="R929" s="52" t="s">
        <v>47</v>
      </c>
      <c r="S929" s="939" t="s">
        <v>6393</v>
      </c>
      <c r="T929" s="194"/>
      <c r="U929" s="863"/>
      <c r="V929" s="863"/>
    </row>
    <row r="930" s="795" customFormat="1" ht="21" customHeight="1" spans="1:22">
      <c r="A930" s="55">
        <v>763</v>
      </c>
      <c r="B930" s="55">
        <v>19</v>
      </c>
      <c r="C930" s="824" t="s">
        <v>11005</v>
      </c>
      <c r="D930" s="824" t="s">
        <v>10915</v>
      </c>
      <c r="E930" s="322">
        <v>476500</v>
      </c>
      <c r="F930" s="152" t="s">
        <v>11469</v>
      </c>
      <c r="G930" s="323">
        <v>42720</v>
      </c>
      <c r="H930" s="829">
        <v>42730</v>
      </c>
      <c r="I930" s="52">
        <f ca="1" t="shared" si="1"/>
        <v>1174</v>
      </c>
      <c r="J930" s="344" t="s">
        <v>11402</v>
      </c>
      <c r="K930" s="360">
        <v>42749</v>
      </c>
      <c r="L930" s="339"/>
      <c r="M930" s="52" t="s">
        <v>11470</v>
      </c>
      <c r="N930" s="52" t="s">
        <v>11471</v>
      </c>
      <c r="O930" s="52" t="s">
        <v>641</v>
      </c>
      <c r="P930" s="47">
        <v>42738</v>
      </c>
      <c r="Q930" s="47">
        <v>42739</v>
      </c>
      <c r="R930" s="277" t="s">
        <v>47</v>
      </c>
      <c r="S930" s="939" t="s">
        <v>779</v>
      </c>
      <c r="T930" s="194"/>
      <c r="U930" s="863"/>
      <c r="V930" s="863"/>
    </row>
    <row r="931" s="795" customFormat="1" ht="21" customHeight="1" spans="1:22">
      <c r="A931" s="55">
        <v>764</v>
      </c>
      <c r="B931" s="149"/>
      <c r="C931" s="983" t="s">
        <v>10989</v>
      </c>
      <c r="D931" s="55" t="s">
        <v>11285</v>
      </c>
      <c r="E931" s="322">
        <v>415300</v>
      </c>
      <c r="F931" s="382" t="s">
        <v>11472</v>
      </c>
      <c r="G931" s="310">
        <v>42563</v>
      </c>
      <c r="H931" s="857">
        <v>42572</v>
      </c>
      <c r="I931" s="52">
        <f ca="1" t="shared" si="1"/>
        <v>1332</v>
      </c>
      <c r="J931" s="329" t="s">
        <v>11473</v>
      </c>
      <c r="K931" s="360">
        <v>42753</v>
      </c>
      <c r="L931" s="166" t="s">
        <v>52</v>
      </c>
      <c r="M931" s="340" t="s">
        <v>11474</v>
      </c>
      <c r="N931" s="340" t="s">
        <v>698</v>
      </c>
      <c r="O931" s="340" t="s">
        <v>84</v>
      </c>
      <c r="P931" s="393">
        <v>42748</v>
      </c>
      <c r="Q931" s="232">
        <v>42748</v>
      </c>
      <c r="R931" s="340" t="s">
        <v>106</v>
      </c>
      <c r="S931" s="968" t="s">
        <v>788</v>
      </c>
      <c r="T931" s="194"/>
      <c r="U931" s="863"/>
      <c r="V931" s="863"/>
    </row>
    <row r="932" s="795" customFormat="1" ht="21" customHeight="1" spans="1:22">
      <c r="A932" s="55">
        <v>765</v>
      </c>
      <c r="B932" s="149" t="s">
        <v>10945</v>
      </c>
      <c r="C932" s="824" t="s">
        <v>11016</v>
      </c>
      <c r="D932" s="43" t="s">
        <v>10915</v>
      </c>
      <c r="E932" s="322">
        <v>466800</v>
      </c>
      <c r="F932" s="152" t="s">
        <v>11475</v>
      </c>
      <c r="G932" s="323">
        <v>42691</v>
      </c>
      <c r="H932" s="829">
        <v>42710</v>
      </c>
      <c r="I932" s="52">
        <f ca="1" t="shared" si="1"/>
        <v>1194</v>
      </c>
      <c r="J932" s="344" t="s">
        <v>11402</v>
      </c>
      <c r="K932" s="360">
        <v>42700</v>
      </c>
      <c r="L932" s="166"/>
      <c r="M932" s="771" t="s">
        <v>11476</v>
      </c>
      <c r="N932" s="340" t="s">
        <v>70</v>
      </c>
      <c r="O932" s="340" t="s">
        <v>59</v>
      </c>
      <c r="P932" s="121">
        <v>42720</v>
      </c>
      <c r="Q932" s="121">
        <v>42721</v>
      </c>
      <c r="R932" s="52" t="s">
        <v>47</v>
      </c>
      <c r="S932" s="939" t="s">
        <v>1476</v>
      </c>
      <c r="T932" s="194"/>
      <c r="U932" s="863"/>
      <c r="V932" s="863"/>
    </row>
    <row r="933" s="795" customFormat="1" ht="21" customHeight="1" spans="1:22">
      <c r="A933" s="55">
        <v>766</v>
      </c>
      <c r="B933" s="149"/>
      <c r="C933" s="824" t="s">
        <v>11002</v>
      </c>
      <c r="D933" s="43" t="s">
        <v>10890</v>
      </c>
      <c r="E933" s="322">
        <v>530500</v>
      </c>
      <c r="F933" s="322" t="s">
        <v>11477</v>
      </c>
      <c r="G933" s="51">
        <v>42741</v>
      </c>
      <c r="H933" s="829">
        <v>42754</v>
      </c>
      <c r="I933" s="52">
        <f ca="1" t="shared" si="1"/>
        <v>1150</v>
      </c>
      <c r="J933" s="344" t="s">
        <v>11289</v>
      </c>
      <c r="K933" s="360">
        <v>42754</v>
      </c>
      <c r="L933" s="338"/>
      <c r="M933" s="387" t="s">
        <v>11478</v>
      </c>
      <c r="N933" s="1032" t="s">
        <v>912</v>
      </c>
      <c r="O933" s="52" t="s">
        <v>59</v>
      </c>
      <c r="P933" s="1033">
        <v>42753</v>
      </c>
      <c r="Q933" s="1033">
        <v>42753</v>
      </c>
      <c r="R933" s="1033">
        <v>42753</v>
      </c>
      <c r="S933" s="1003" t="s">
        <v>796</v>
      </c>
      <c r="T933" s="194"/>
      <c r="U933" s="863"/>
      <c r="V933" s="863"/>
    </row>
    <row r="934" s="795" customFormat="1" ht="21" customHeight="1" spans="1:22">
      <c r="A934" s="55">
        <v>767</v>
      </c>
      <c r="B934" s="821" t="s">
        <v>10913</v>
      </c>
      <c r="C934" s="824" t="s">
        <v>11084</v>
      </c>
      <c r="D934" s="55" t="s">
        <v>10890</v>
      </c>
      <c r="E934" s="35">
        <v>438800</v>
      </c>
      <c r="F934" s="151" t="s">
        <v>11479</v>
      </c>
      <c r="G934" s="310">
        <v>42727</v>
      </c>
      <c r="H934" s="857">
        <v>42750</v>
      </c>
      <c r="I934" s="48">
        <f ca="1" t="shared" si="1"/>
        <v>1154</v>
      </c>
      <c r="J934" s="329" t="s">
        <v>11289</v>
      </c>
      <c r="K934" s="314">
        <v>42754</v>
      </c>
      <c r="L934" s="339"/>
      <c r="M934" s="363" t="s">
        <v>1210</v>
      </c>
      <c r="N934" s="48" t="s">
        <v>2396</v>
      </c>
      <c r="O934" s="357" t="s">
        <v>744</v>
      </c>
      <c r="P934" s="456">
        <v>42736</v>
      </c>
      <c r="Q934" s="456">
        <v>42737</v>
      </c>
      <c r="R934" s="363" t="s">
        <v>106</v>
      </c>
      <c r="S934" s="954" t="s">
        <v>796</v>
      </c>
      <c r="T934" s="194"/>
      <c r="U934" s="863"/>
      <c r="V934" s="863"/>
    </row>
    <row r="935" s="795" customFormat="1" ht="21" customHeight="1" spans="1:22">
      <c r="A935" s="55">
        <v>768</v>
      </c>
      <c r="B935" s="149" t="s">
        <v>11073</v>
      </c>
      <c r="C935" s="824" t="s">
        <v>11005</v>
      </c>
      <c r="D935" s="43" t="s">
        <v>11480</v>
      </c>
      <c r="E935" s="322">
        <v>474500</v>
      </c>
      <c r="F935" s="1025" t="s">
        <v>11481</v>
      </c>
      <c r="G935" s="323">
        <v>42382</v>
      </c>
      <c r="H935" s="829">
        <v>42392</v>
      </c>
      <c r="I935" s="52">
        <f ca="1" t="shared" si="1"/>
        <v>1512</v>
      </c>
      <c r="J935" s="344" t="s">
        <v>11482</v>
      </c>
      <c r="K935" s="205">
        <v>42786</v>
      </c>
      <c r="L935" s="338" t="s">
        <v>52</v>
      </c>
      <c r="M935" s="52" t="s">
        <v>11483</v>
      </c>
      <c r="N935" s="52" t="s">
        <v>2396</v>
      </c>
      <c r="O935" s="52" t="s">
        <v>744</v>
      </c>
      <c r="P935" s="121">
        <v>42751</v>
      </c>
      <c r="Q935" s="121">
        <v>42751</v>
      </c>
      <c r="R935" s="1033">
        <v>42753</v>
      </c>
      <c r="S935" s="954" t="s">
        <v>7602</v>
      </c>
      <c r="T935" s="194"/>
      <c r="U935" s="863"/>
      <c r="V935" s="863"/>
    </row>
    <row r="936" s="795" customFormat="1" ht="21" customHeight="1" spans="1:22">
      <c r="A936" s="55">
        <v>769</v>
      </c>
      <c r="B936" s="149" t="s">
        <v>11245</v>
      </c>
      <c r="C936" s="824" t="s">
        <v>11005</v>
      </c>
      <c r="D936" s="55" t="s">
        <v>9576</v>
      </c>
      <c r="E936" s="35">
        <v>468500</v>
      </c>
      <c r="F936" s="382" t="s">
        <v>11484</v>
      </c>
      <c r="G936" s="310">
        <v>42606</v>
      </c>
      <c r="H936" s="857">
        <v>42616</v>
      </c>
      <c r="I936" s="52">
        <f ca="1" t="shared" si="1"/>
        <v>1288</v>
      </c>
      <c r="J936" s="329" t="s">
        <v>11213</v>
      </c>
      <c r="K936" s="360">
        <v>42671</v>
      </c>
      <c r="L936" s="339" t="s">
        <v>52</v>
      </c>
      <c r="M936" s="1030" t="s">
        <v>11485</v>
      </c>
      <c r="N936" s="52" t="s">
        <v>2116</v>
      </c>
      <c r="O936" s="431" t="s">
        <v>744</v>
      </c>
      <c r="P936" s="440">
        <v>42747</v>
      </c>
      <c r="Q936" s="440">
        <v>42747</v>
      </c>
      <c r="R936" s="1030" t="s">
        <v>47</v>
      </c>
      <c r="S936" s="954" t="s">
        <v>1516</v>
      </c>
      <c r="T936" s="194"/>
      <c r="U936" s="863"/>
      <c r="V936" s="863"/>
    </row>
    <row r="937" s="795" customFormat="1" ht="21" customHeight="1" spans="1:22">
      <c r="A937" s="55">
        <v>770</v>
      </c>
      <c r="B937" s="149"/>
      <c r="C937" s="983" t="s">
        <v>10989</v>
      </c>
      <c r="D937" s="43" t="s">
        <v>10915</v>
      </c>
      <c r="E937" s="43">
        <v>418800</v>
      </c>
      <c r="F937" s="43" t="s">
        <v>11486</v>
      </c>
      <c r="G937" s="323">
        <v>42744</v>
      </c>
      <c r="H937" s="829">
        <v>42752</v>
      </c>
      <c r="I937" s="52">
        <f ca="1" t="shared" si="1"/>
        <v>1152</v>
      </c>
      <c r="J937" s="344" t="s">
        <v>11289</v>
      </c>
      <c r="K937" s="205">
        <v>42786</v>
      </c>
      <c r="L937" s="166"/>
      <c r="M937" s="340" t="s">
        <v>11487</v>
      </c>
      <c r="N937" s="340" t="s">
        <v>2396</v>
      </c>
      <c r="O937" s="340" t="s">
        <v>744</v>
      </c>
      <c r="P937" s="1034">
        <v>42752</v>
      </c>
      <c r="Q937" s="59">
        <v>42752</v>
      </c>
      <c r="R937" s="340" t="s">
        <v>106</v>
      </c>
      <c r="S937" s="968" t="s">
        <v>8735</v>
      </c>
      <c r="T937" s="194"/>
      <c r="U937" s="863"/>
      <c r="V937" s="863"/>
    </row>
    <row r="938" s="795" customFormat="1" ht="21" customHeight="1" spans="1:22">
      <c r="A938" s="55">
        <v>771</v>
      </c>
      <c r="B938" s="149" t="s">
        <v>11245</v>
      </c>
      <c r="C938" s="824" t="s">
        <v>11005</v>
      </c>
      <c r="D938" s="43" t="s">
        <v>10915</v>
      </c>
      <c r="E938" s="43">
        <v>476500</v>
      </c>
      <c r="F938" s="43" t="s">
        <v>11488</v>
      </c>
      <c r="G938" s="323">
        <v>42744</v>
      </c>
      <c r="H938" s="829">
        <v>42752</v>
      </c>
      <c r="I938" s="52">
        <f ca="1" t="shared" ref="I938:I1001" si="2">TODAY()-H938</f>
        <v>1152</v>
      </c>
      <c r="J938" s="344" t="s">
        <v>11289</v>
      </c>
      <c r="K938" s="205">
        <v>42786</v>
      </c>
      <c r="L938" s="339"/>
      <c r="M938" s="340" t="s">
        <v>11489</v>
      </c>
      <c r="N938" s="340" t="s">
        <v>8702</v>
      </c>
      <c r="O938" s="340" t="s">
        <v>641</v>
      </c>
      <c r="P938" s="1034">
        <v>43098</v>
      </c>
      <c r="Q938" s="121">
        <v>42753</v>
      </c>
      <c r="R938" s="277" t="s">
        <v>106</v>
      </c>
      <c r="S938" s="939" t="s">
        <v>1519</v>
      </c>
      <c r="T938" s="194"/>
      <c r="U938" s="863"/>
      <c r="V938" s="863"/>
    </row>
    <row r="939" s="795" customFormat="1" ht="21" customHeight="1" spans="1:22">
      <c r="A939" s="55">
        <v>772</v>
      </c>
      <c r="B939" s="149" t="s">
        <v>11490</v>
      </c>
      <c r="C939" s="976" t="s">
        <v>11491</v>
      </c>
      <c r="D939" s="52" t="s">
        <v>9597</v>
      </c>
      <c r="E939" s="52">
        <v>438300</v>
      </c>
      <c r="F939" s="263" t="s">
        <v>11492</v>
      </c>
      <c r="G939" s="47">
        <v>42720</v>
      </c>
      <c r="H939" s="824">
        <v>42733</v>
      </c>
      <c r="I939" s="52">
        <f ca="1" t="shared" si="2"/>
        <v>1171</v>
      </c>
      <c r="J939" s="959" t="s">
        <v>11402</v>
      </c>
      <c r="K939" s="205">
        <v>42786</v>
      </c>
      <c r="L939" s="166"/>
      <c r="M939" s="52" t="s">
        <v>11493</v>
      </c>
      <c r="N939" s="52" t="s">
        <v>70</v>
      </c>
      <c r="O939" s="52" t="s">
        <v>59</v>
      </c>
      <c r="P939" s="447">
        <v>42751</v>
      </c>
      <c r="Q939" s="59">
        <v>42751</v>
      </c>
      <c r="R939" s="52" t="s">
        <v>47</v>
      </c>
      <c r="S939" s="968" t="s">
        <v>10222</v>
      </c>
      <c r="T939" s="194"/>
      <c r="U939" s="863"/>
      <c r="V939" s="863"/>
    </row>
    <row r="940" s="795" customFormat="1" ht="21" customHeight="1" spans="1:22">
      <c r="A940" s="55">
        <v>773</v>
      </c>
      <c r="B940" s="149" t="s">
        <v>11245</v>
      </c>
      <c r="C940" s="1026" t="s">
        <v>11005</v>
      </c>
      <c r="D940" s="43" t="s">
        <v>11285</v>
      </c>
      <c r="E940" s="43">
        <v>468500</v>
      </c>
      <c r="F940" s="1027" t="s">
        <v>11494</v>
      </c>
      <c r="G940" s="51">
        <v>42573</v>
      </c>
      <c r="H940" s="829">
        <v>42583</v>
      </c>
      <c r="I940" s="52">
        <f ca="1" t="shared" si="2"/>
        <v>1321</v>
      </c>
      <c r="J940" s="959" t="s">
        <v>11495</v>
      </c>
      <c r="K940" s="205">
        <v>42786</v>
      </c>
      <c r="L940" s="338" t="s">
        <v>52</v>
      </c>
      <c r="M940" s="291" t="s">
        <v>11496</v>
      </c>
      <c r="N940" s="52" t="s">
        <v>45</v>
      </c>
      <c r="O940" s="52" t="s">
        <v>89</v>
      </c>
      <c r="P940" s="121">
        <v>42775</v>
      </c>
      <c r="Q940" s="121">
        <v>42776</v>
      </c>
      <c r="R940" s="274" t="s">
        <v>47</v>
      </c>
      <c r="S940" s="1003" t="s">
        <v>813</v>
      </c>
      <c r="T940" s="194"/>
      <c r="U940" s="863"/>
      <c r="V940" s="863"/>
    </row>
    <row r="941" s="795" customFormat="1" ht="21" customHeight="1" spans="1:22">
      <c r="A941" s="55">
        <v>774</v>
      </c>
      <c r="B941" s="149" t="s">
        <v>11245</v>
      </c>
      <c r="C941" s="1026" t="s">
        <v>11005</v>
      </c>
      <c r="D941" s="43" t="s">
        <v>10915</v>
      </c>
      <c r="E941" s="43">
        <v>476500</v>
      </c>
      <c r="F941" s="1027" t="s">
        <v>11497</v>
      </c>
      <c r="G941" s="51">
        <v>42695</v>
      </c>
      <c r="H941" s="829">
        <v>42703</v>
      </c>
      <c r="I941" s="52">
        <f ca="1" t="shared" si="2"/>
        <v>1201</v>
      </c>
      <c r="J941" s="959" t="s">
        <v>11402</v>
      </c>
      <c r="K941" s="205">
        <v>42786</v>
      </c>
      <c r="L941" s="338" t="s">
        <v>52</v>
      </c>
      <c r="M941" s="52" t="s">
        <v>11498</v>
      </c>
      <c r="N941" s="52" t="s">
        <v>114</v>
      </c>
      <c r="O941" s="52" t="s">
        <v>59</v>
      </c>
      <c r="P941" s="121">
        <v>42779</v>
      </c>
      <c r="Q941" s="121">
        <v>42779</v>
      </c>
      <c r="R941" s="277" t="s">
        <v>106</v>
      </c>
      <c r="S941" s="939" t="s">
        <v>821</v>
      </c>
      <c r="T941" s="194"/>
      <c r="U941" s="863"/>
      <c r="V941" s="863"/>
    </row>
    <row r="942" s="795" customFormat="1" ht="21" customHeight="1" spans="1:22">
      <c r="A942" s="55">
        <v>775</v>
      </c>
      <c r="B942" s="149" t="s">
        <v>11245</v>
      </c>
      <c r="C942" s="1026" t="s">
        <v>11005</v>
      </c>
      <c r="D942" s="43" t="s">
        <v>11285</v>
      </c>
      <c r="E942" s="43">
        <v>476500</v>
      </c>
      <c r="F942" s="407" t="s">
        <v>11499</v>
      </c>
      <c r="G942" s="51">
        <v>42727</v>
      </c>
      <c r="H942" s="829">
        <v>42746</v>
      </c>
      <c r="I942" s="52">
        <f ca="1" t="shared" si="2"/>
        <v>1158</v>
      </c>
      <c r="J942" s="959" t="s">
        <v>11402</v>
      </c>
      <c r="K942" s="205">
        <v>42786</v>
      </c>
      <c r="L942" s="338"/>
      <c r="M942" s="291" t="s">
        <v>11500</v>
      </c>
      <c r="N942" s="52" t="s">
        <v>225</v>
      </c>
      <c r="O942" s="52" t="s">
        <v>89</v>
      </c>
      <c r="P942" s="121">
        <v>42778</v>
      </c>
      <c r="Q942" s="121">
        <v>42779</v>
      </c>
      <c r="R942" s="274" t="s">
        <v>106</v>
      </c>
      <c r="S942" s="1003" t="s">
        <v>821</v>
      </c>
      <c r="T942" s="194"/>
      <c r="U942" s="863"/>
      <c r="V942" s="863"/>
    </row>
    <row r="943" s="795" customFormat="1" ht="21" customHeight="1" spans="1:22">
      <c r="A943" s="55">
        <v>776</v>
      </c>
      <c r="B943" s="149" t="s">
        <v>11245</v>
      </c>
      <c r="C943" s="1026" t="s">
        <v>11005</v>
      </c>
      <c r="D943" s="43" t="s">
        <v>10890</v>
      </c>
      <c r="E943" s="43">
        <v>476500</v>
      </c>
      <c r="F943" s="43" t="s">
        <v>11501</v>
      </c>
      <c r="G943" s="51">
        <v>42744</v>
      </c>
      <c r="H943" s="829">
        <v>42753</v>
      </c>
      <c r="I943" s="52">
        <f ca="1" t="shared" si="2"/>
        <v>1151</v>
      </c>
      <c r="J943" s="959" t="s">
        <v>11402</v>
      </c>
      <c r="K943" s="338">
        <v>42791</v>
      </c>
      <c r="L943" s="338"/>
      <c r="M943" s="52" t="s">
        <v>11502</v>
      </c>
      <c r="N943" s="52" t="s">
        <v>695</v>
      </c>
      <c r="O943" s="52" t="s">
        <v>84</v>
      </c>
      <c r="P943" s="121">
        <v>42777</v>
      </c>
      <c r="Q943" s="121">
        <v>42779</v>
      </c>
      <c r="R943" s="277" t="s">
        <v>47</v>
      </c>
      <c r="S943" s="939" t="s">
        <v>11503</v>
      </c>
      <c r="T943" s="194"/>
      <c r="U943" s="863"/>
      <c r="V943" s="863"/>
    </row>
    <row r="944" s="795" customFormat="1" ht="24" customHeight="1" spans="1:22">
      <c r="A944" s="55">
        <v>777</v>
      </c>
      <c r="B944" s="149"/>
      <c r="C944" s="983" t="s">
        <v>10989</v>
      </c>
      <c r="D944" s="43" t="s">
        <v>10890</v>
      </c>
      <c r="E944" s="43">
        <v>418800</v>
      </c>
      <c r="F944" s="43" t="s">
        <v>11504</v>
      </c>
      <c r="G944" s="51">
        <v>42773</v>
      </c>
      <c r="H944" s="829">
        <v>42781</v>
      </c>
      <c r="I944" s="52">
        <f ca="1" t="shared" si="2"/>
        <v>1123</v>
      </c>
      <c r="J944" s="959" t="s">
        <v>11289</v>
      </c>
      <c r="K944" s="338">
        <v>42791</v>
      </c>
      <c r="L944" s="284"/>
      <c r="M944" s="327" t="s">
        <v>11505</v>
      </c>
      <c r="N944" s="327" t="s">
        <v>2396</v>
      </c>
      <c r="O944" s="327" t="s">
        <v>744</v>
      </c>
      <c r="P944" s="447">
        <v>42782</v>
      </c>
      <c r="Q944" s="59">
        <v>42782</v>
      </c>
      <c r="R944" s="327" t="s">
        <v>47</v>
      </c>
      <c r="S944" s="968" t="s">
        <v>4576</v>
      </c>
      <c r="T944" s="194"/>
      <c r="U944" s="863"/>
      <c r="V944" s="863"/>
    </row>
    <row r="945" s="795" customFormat="1" ht="21" customHeight="1" spans="1:22">
      <c r="A945" s="55">
        <v>778</v>
      </c>
      <c r="B945" s="149" t="s">
        <v>11506</v>
      </c>
      <c r="C945" s="976" t="s">
        <v>11491</v>
      </c>
      <c r="D945" s="52" t="s">
        <v>11074</v>
      </c>
      <c r="E945" s="43">
        <v>431900</v>
      </c>
      <c r="F945" s="43" t="s">
        <v>11507</v>
      </c>
      <c r="G945" s="47">
        <v>42773</v>
      </c>
      <c r="H945" s="824">
        <v>42781</v>
      </c>
      <c r="I945" s="52">
        <f ca="1" t="shared" si="2"/>
        <v>1123</v>
      </c>
      <c r="J945" s="959" t="s">
        <v>11508</v>
      </c>
      <c r="K945" s="338">
        <v>42791</v>
      </c>
      <c r="L945" s="284"/>
      <c r="M945" s="52" t="s">
        <v>11509</v>
      </c>
      <c r="N945" s="52" t="s">
        <v>730</v>
      </c>
      <c r="O945" s="52" t="s">
        <v>59</v>
      </c>
      <c r="P945" s="447">
        <v>42785</v>
      </c>
      <c r="Q945" s="59">
        <v>42786</v>
      </c>
      <c r="R945" s="52" t="s">
        <v>47</v>
      </c>
      <c r="S945" s="968" t="s">
        <v>4576</v>
      </c>
      <c r="T945" s="194"/>
      <c r="U945" s="863"/>
      <c r="V945" s="863"/>
    </row>
    <row r="946" s="795" customFormat="1" ht="21" customHeight="1" spans="1:19">
      <c r="A946" s="55">
        <v>779</v>
      </c>
      <c r="B946" s="149"/>
      <c r="C946" s="983" t="s">
        <v>10989</v>
      </c>
      <c r="D946" s="43" t="s">
        <v>10915</v>
      </c>
      <c r="E946" s="43">
        <v>418800</v>
      </c>
      <c r="F946" s="43" t="s">
        <v>11510</v>
      </c>
      <c r="G946" s="51">
        <v>42744</v>
      </c>
      <c r="H946" s="829">
        <v>42752</v>
      </c>
      <c r="I946" s="52">
        <f ca="1" t="shared" si="2"/>
        <v>1152</v>
      </c>
      <c r="J946" s="959" t="s">
        <v>11402</v>
      </c>
      <c r="K946" s="338">
        <v>42813</v>
      </c>
      <c r="L946" s="284"/>
      <c r="M946" s="327" t="s">
        <v>11511</v>
      </c>
      <c r="N946" s="327" t="s">
        <v>5953</v>
      </c>
      <c r="O946" s="327" t="s">
        <v>744</v>
      </c>
      <c r="P946" s="447">
        <v>42785</v>
      </c>
      <c r="Q946" s="59">
        <v>42785</v>
      </c>
      <c r="R946" s="327" t="s">
        <v>47</v>
      </c>
      <c r="S946" s="969" t="s">
        <v>7908</v>
      </c>
    </row>
    <row r="947" s="795" customFormat="1" ht="21" customHeight="1" spans="1:19">
      <c r="A947" s="55">
        <v>780</v>
      </c>
      <c r="B947" s="149"/>
      <c r="C947" s="983" t="s">
        <v>10989</v>
      </c>
      <c r="D947" s="43" t="s">
        <v>10915</v>
      </c>
      <c r="E947" s="43">
        <v>418800</v>
      </c>
      <c r="F947" s="43" t="s">
        <v>11512</v>
      </c>
      <c r="G947" s="51">
        <v>42744</v>
      </c>
      <c r="H947" s="829">
        <v>42752</v>
      </c>
      <c r="I947" s="52">
        <f ca="1" t="shared" si="2"/>
        <v>1152</v>
      </c>
      <c r="J947" s="959" t="s">
        <v>11402</v>
      </c>
      <c r="K947" s="338">
        <v>42791</v>
      </c>
      <c r="L947" s="284"/>
      <c r="M947" s="327" t="s">
        <v>11513</v>
      </c>
      <c r="N947" s="327" t="s">
        <v>698</v>
      </c>
      <c r="O947" s="327" t="s">
        <v>84</v>
      </c>
      <c r="P947" s="447">
        <v>42789</v>
      </c>
      <c r="Q947" s="59">
        <v>42789</v>
      </c>
      <c r="R947" s="327" t="s">
        <v>106</v>
      </c>
      <c r="S947" s="969" t="s">
        <v>7908</v>
      </c>
    </row>
    <row r="948" s="795" customFormat="1" ht="21" customHeight="1" spans="1:19">
      <c r="A948" s="55">
        <v>781</v>
      </c>
      <c r="B948" s="149" t="s">
        <v>11514</v>
      </c>
      <c r="C948" s="976" t="s">
        <v>11491</v>
      </c>
      <c r="D948" s="52" t="s">
        <v>11515</v>
      </c>
      <c r="E948" s="43">
        <v>430800</v>
      </c>
      <c r="F948" s="43" t="s">
        <v>11516</v>
      </c>
      <c r="G948" s="47">
        <v>42773</v>
      </c>
      <c r="H948" s="824">
        <v>42781</v>
      </c>
      <c r="I948" s="52">
        <f ca="1" t="shared" si="2"/>
        <v>1123</v>
      </c>
      <c r="J948" s="959" t="s">
        <v>11508</v>
      </c>
      <c r="K948" s="338">
        <v>42813</v>
      </c>
      <c r="L948" s="284"/>
      <c r="M948" s="52" t="s">
        <v>11517</v>
      </c>
      <c r="N948" s="52" t="s">
        <v>916</v>
      </c>
      <c r="O948" s="52" t="s">
        <v>89</v>
      </c>
      <c r="P948" s="447">
        <v>42791</v>
      </c>
      <c r="Q948" s="59">
        <v>42791</v>
      </c>
      <c r="R948" s="52" t="s">
        <v>106</v>
      </c>
      <c r="S948" s="969" t="s">
        <v>830</v>
      </c>
    </row>
    <row r="949" s="795" customFormat="1" ht="21" customHeight="1" spans="1:19">
      <c r="A949" s="55">
        <v>782</v>
      </c>
      <c r="B949" s="149" t="s">
        <v>11245</v>
      </c>
      <c r="C949" s="1026" t="s">
        <v>11005</v>
      </c>
      <c r="D949" s="43" t="s">
        <v>10090</v>
      </c>
      <c r="E949" s="43">
        <v>476500</v>
      </c>
      <c r="F949" s="43" t="s">
        <v>11518</v>
      </c>
      <c r="G949" s="51">
        <v>42744</v>
      </c>
      <c r="H949" s="829">
        <v>42753</v>
      </c>
      <c r="I949" s="52">
        <f ca="1" t="shared" si="2"/>
        <v>1151</v>
      </c>
      <c r="J949" s="959" t="s">
        <v>11402</v>
      </c>
      <c r="K949" s="338">
        <v>42813</v>
      </c>
      <c r="L949" s="338"/>
      <c r="M949" s="431" t="s">
        <v>11519</v>
      </c>
      <c r="N949" s="52" t="s">
        <v>9071</v>
      </c>
      <c r="O949" s="52" t="s">
        <v>641</v>
      </c>
      <c r="P949" s="121">
        <v>42791</v>
      </c>
      <c r="Q949" s="121">
        <v>42791</v>
      </c>
      <c r="R949" s="274" t="s">
        <v>47</v>
      </c>
      <c r="S949" s="1003" t="s">
        <v>834</v>
      </c>
    </row>
    <row r="950" s="795" customFormat="1" ht="21" customHeight="1" spans="1:19">
      <c r="A950" s="55">
        <v>783</v>
      </c>
      <c r="B950" s="149" t="s">
        <v>11245</v>
      </c>
      <c r="C950" s="1026" t="s">
        <v>11005</v>
      </c>
      <c r="D950" s="43" t="s">
        <v>9576</v>
      </c>
      <c r="E950" s="43">
        <v>476500</v>
      </c>
      <c r="F950" s="43" t="s">
        <v>11520</v>
      </c>
      <c r="G950" s="51">
        <v>42727</v>
      </c>
      <c r="H950" s="829">
        <v>42746</v>
      </c>
      <c r="I950" s="536">
        <f ca="1" t="shared" si="2"/>
        <v>1158</v>
      </c>
      <c r="J950" s="959" t="s">
        <v>11402</v>
      </c>
      <c r="K950" s="338">
        <v>42813</v>
      </c>
      <c r="L950" s="338"/>
      <c r="M950" s="431" t="s">
        <v>11521</v>
      </c>
      <c r="N950" s="431" t="s">
        <v>8944</v>
      </c>
      <c r="O950" s="431" t="s">
        <v>641</v>
      </c>
      <c r="P950" s="440">
        <v>42785</v>
      </c>
      <c r="Q950" s="440">
        <v>42785</v>
      </c>
      <c r="R950" s="1030" t="s">
        <v>47</v>
      </c>
      <c r="S950" s="981" t="s">
        <v>834</v>
      </c>
    </row>
    <row r="951" s="795" customFormat="1" ht="21" customHeight="1" spans="1:19">
      <c r="A951" s="55">
        <v>784</v>
      </c>
      <c r="B951" s="149"/>
      <c r="C951" s="983" t="s">
        <v>10989</v>
      </c>
      <c r="D951" s="43" t="s">
        <v>10890</v>
      </c>
      <c r="E951" s="43">
        <v>418800</v>
      </c>
      <c r="F951" s="43" t="s">
        <v>11522</v>
      </c>
      <c r="G951" s="51">
        <v>42744</v>
      </c>
      <c r="H951" s="829">
        <v>42777</v>
      </c>
      <c r="I951" s="52">
        <f ca="1" t="shared" si="2"/>
        <v>1127</v>
      </c>
      <c r="J951" s="959" t="s">
        <v>11402</v>
      </c>
      <c r="K951" s="338">
        <v>42813</v>
      </c>
      <c r="L951" s="284"/>
      <c r="M951" s="327" t="s">
        <v>11523</v>
      </c>
      <c r="N951" s="327" t="s">
        <v>6214</v>
      </c>
      <c r="O951" s="327" t="s">
        <v>641</v>
      </c>
      <c r="P951" s="447">
        <v>42785</v>
      </c>
      <c r="Q951" s="59">
        <v>42786</v>
      </c>
      <c r="R951" s="327" t="s">
        <v>47</v>
      </c>
      <c r="S951" s="969" t="s">
        <v>834</v>
      </c>
    </row>
    <row r="952" s="795" customFormat="1" ht="21" customHeight="1" spans="1:19">
      <c r="A952" s="55">
        <v>785</v>
      </c>
      <c r="B952" s="149" t="s">
        <v>11218</v>
      </c>
      <c r="C952" s="976" t="s">
        <v>11010</v>
      </c>
      <c r="D952" s="55" t="s">
        <v>10915</v>
      </c>
      <c r="E952" s="55">
        <v>456500</v>
      </c>
      <c r="F952" s="55" t="s">
        <v>11524</v>
      </c>
      <c r="G952" s="56">
        <v>42745</v>
      </c>
      <c r="H952" s="857">
        <v>42750</v>
      </c>
      <c r="I952" s="48">
        <f ca="1" t="shared" si="2"/>
        <v>1154</v>
      </c>
      <c r="J952" s="688" t="s">
        <v>11402</v>
      </c>
      <c r="K952" s="338">
        <v>42813</v>
      </c>
      <c r="L952" s="284"/>
      <c r="M952" s="48" t="s">
        <v>11525</v>
      </c>
      <c r="N952" s="48" t="s">
        <v>114</v>
      </c>
      <c r="O952" s="48" t="s">
        <v>59</v>
      </c>
      <c r="P952" s="171">
        <v>42787</v>
      </c>
      <c r="Q952" s="171">
        <v>42788</v>
      </c>
      <c r="R952" s="48" t="s">
        <v>47</v>
      </c>
      <c r="S952" s="967" t="s">
        <v>834</v>
      </c>
    </row>
    <row r="953" s="795" customFormat="1" ht="21" customHeight="1" spans="1:19">
      <c r="A953" s="55">
        <v>786</v>
      </c>
      <c r="B953" s="149" t="s">
        <v>11245</v>
      </c>
      <c r="C953" s="1026" t="s">
        <v>11005</v>
      </c>
      <c r="D953" s="43" t="s">
        <v>10915</v>
      </c>
      <c r="E953" s="43">
        <v>476500</v>
      </c>
      <c r="F953" s="43" t="s">
        <v>11526</v>
      </c>
      <c r="G953" s="51">
        <v>42720</v>
      </c>
      <c r="H953" s="829">
        <v>42733</v>
      </c>
      <c r="I953" s="52">
        <f ca="1" t="shared" si="2"/>
        <v>1171</v>
      </c>
      <c r="J953" s="959" t="s">
        <v>11402</v>
      </c>
      <c r="K953" s="338">
        <v>42813</v>
      </c>
      <c r="L953" s="338"/>
      <c r="M953" s="52" t="s">
        <v>11527</v>
      </c>
      <c r="N953" s="52" t="s">
        <v>225</v>
      </c>
      <c r="O953" s="52" t="s">
        <v>89</v>
      </c>
      <c r="P953" s="121">
        <v>42792</v>
      </c>
      <c r="Q953" s="121">
        <v>42792</v>
      </c>
      <c r="R953" s="277" t="s">
        <v>106</v>
      </c>
      <c r="S953" s="1003" t="s">
        <v>834</v>
      </c>
    </row>
    <row r="954" s="795" customFormat="1" ht="21" customHeight="1" spans="1:19">
      <c r="A954" s="55">
        <v>787</v>
      </c>
      <c r="B954" s="149" t="s">
        <v>11245</v>
      </c>
      <c r="C954" s="1026" t="s">
        <v>11005</v>
      </c>
      <c r="D954" s="43" t="s">
        <v>10915</v>
      </c>
      <c r="E954" s="43">
        <v>476500</v>
      </c>
      <c r="F954" s="43" t="s">
        <v>11528</v>
      </c>
      <c r="G954" s="51">
        <v>42700</v>
      </c>
      <c r="H954" s="829">
        <v>42714</v>
      </c>
      <c r="I954" s="52">
        <f ca="1" t="shared" si="2"/>
        <v>1190</v>
      </c>
      <c r="J954" s="959" t="s">
        <v>11402</v>
      </c>
      <c r="K954" s="338">
        <v>42813</v>
      </c>
      <c r="L954" s="338" t="s">
        <v>52</v>
      </c>
      <c r="M954" s="52" t="s">
        <v>11529</v>
      </c>
      <c r="N954" s="52" t="s">
        <v>80</v>
      </c>
      <c r="O954" s="52" t="s">
        <v>632</v>
      </c>
      <c r="P954" s="121">
        <v>42782</v>
      </c>
      <c r="Q954" s="121">
        <v>42782</v>
      </c>
      <c r="R954" s="277" t="s">
        <v>47</v>
      </c>
      <c r="S954" s="1003" t="s">
        <v>842</v>
      </c>
    </row>
    <row r="955" s="801" customFormat="1" ht="21" customHeight="1" spans="1:19">
      <c r="A955" s="55">
        <v>788</v>
      </c>
      <c r="B955" s="847" t="s">
        <v>10945</v>
      </c>
      <c r="C955" s="1028" t="s">
        <v>11016</v>
      </c>
      <c r="D955" s="217" t="s">
        <v>10890</v>
      </c>
      <c r="E955" s="217">
        <v>466800</v>
      </c>
      <c r="F955" s="408" t="s">
        <v>11530</v>
      </c>
      <c r="G955" s="1029">
        <v>42663</v>
      </c>
      <c r="H955" s="1008">
        <v>42668</v>
      </c>
      <c r="I955" s="218">
        <f ca="1" t="shared" si="2"/>
        <v>1236</v>
      </c>
      <c r="J955" s="1035" t="s">
        <v>11383</v>
      </c>
      <c r="K955" s="365">
        <v>42813</v>
      </c>
      <c r="L955" s="302" t="s">
        <v>52</v>
      </c>
      <c r="M955" s="736" t="s">
        <v>11531</v>
      </c>
      <c r="N955" s="1036" t="s">
        <v>45</v>
      </c>
      <c r="O955" s="1036" t="s">
        <v>632</v>
      </c>
      <c r="P955" s="1037">
        <v>42792</v>
      </c>
      <c r="Q955" s="1037">
        <v>42792</v>
      </c>
      <c r="R955" s="218" t="s">
        <v>47</v>
      </c>
      <c r="S955" s="1019" t="s">
        <v>842</v>
      </c>
    </row>
    <row r="956" s="796" customFormat="1" ht="21" customHeight="1" spans="1:19">
      <c r="A956" s="55">
        <v>789</v>
      </c>
      <c r="B956" s="821"/>
      <c r="C956" s="1026" t="s">
        <v>11532</v>
      </c>
      <c r="D956" s="43" t="s">
        <v>10890</v>
      </c>
      <c r="E956" s="43">
        <v>530500</v>
      </c>
      <c r="F956" s="43" t="s">
        <v>11533</v>
      </c>
      <c r="G956" s="51">
        <v>42790</v>
      </c>
      <c r="H956" s="829">
        <v>42796</v>
      </c>
      <c r="I956" s="52">
        <f ca="1" t="shared" si="2"/>
        <v>1108</v>
      </c>
      <c r="J956" s="959" t="s">
        <v>11289</v>
      </c>
      <c r="K956" s="338">
        <v>42813</v>
      </c>
      <c r="L956" s="338"/>
      <c r="M956" s="277" t="s">
        <v>11534</v>
      </c>
      <c r="N956" s="52" t="s">
        <v>975</v>
      </c>
      <c r="O956" s="52" t="s">
        <v>641</v>
      </c>
      <c r="P956" s="121">
        <v>42794</v>
      </c>
      <c r="Q956" s="121">
        <v>42794</v>
      </c>
      <c r="R956" s="277" t="s">
        <v>47</v>
      </c>
      <c r="S956" s="1003" t="s">
        <v>850</v>
      </c>
    </row>
    <row r="957" s="795" customFormat="1" ht="21" customHeight="1" spans="1:19">
      <c r="A957" s="55">
        <v>790</v>
      </c>
      <c r="B957" s="149" t="s">
        <v>11245</v>
      </c>
      <c r="C957" s="1026" t="s">
        <v>11005</v>
      </c>
      <c r="D957" s="43" t="s">
        <v>10915</v>
      </c>
      <c r="E957" s="43">
        <v>476500</v>
      </c>
      <c r="F957" s="43" t="s">
        <v>11535</v>
      </c>
      <c r="G957" s="51">
        <v>42744</v>
      </c>
      <c r="H957" s="829">
        <v>42752</v>
      </c>
      <c r="I957" s="52">
        <f ca="1" t="shared" si="2"/>
        <v>1152</v>
      </c>
      <c r="J957" s="959" t="s">
        <v>11402</v>
      </c>
      <c r="K957" s="338">
        <v>42813</v>
      </c>
      <c r="L957" s="338"/>
      <c r="M957" s="52" t="s">
        <v>11536</v>
      </c>
      <c r="N957" s="52" t="s">
        <v>225</v>
      </c>
      <c r="O957" s="52" t="s">
        <v>89</v>
      </c>
      <c r="P957" s="121">
        <v>42792</v>
      </c>
      <c r="Q957" s="121">
        <v>42793</v>
      </c>
      <c r="R957" s="277" t="s">
        <v>47</v>
      </c>
      <c r="S957" s="1003" t="s">
        <v>855</v>
      </c>
    </row>
    <row r="958" s="795" customFormat="1" ht="21" customHeight="1" spans="1:19">
      <c r="A958" s="55">
        <v>791</v>
      </c>
      <c r="B958" s="149"/>
      <c r="C958" s="983" t="s">
        <v>10989</v>
      </c>
      <c r="D958" s="43" t="s">
        <v>10890</v>
      </c>
      <c r="E958" s="43">
        <v>418800</v>
      </c>
      <c r="F958" s="43" t="s">
        <v>11537</v>
      </c>
      <c r="G958" s="51">
        <v>42789</v>
      </c>
      <c r="H958" s="829">
        <v>42797</v>
      </c>
      <c r="I958" s="52">
        <f ca="1" t="shared" si="2"/>
        <v>1107</v>
      </c>
      <c r="J958" s="959" t="s">
        <v>11289</v>
      </c>
      <c r="K958" s="338">
        <v>42813</v>
      </c>
      <c r="L958" s="284"/>
      <c r="M958" s="327" t="s">
        <v>11538</v>
      </c>
      <c r="N958" s="327" t="s">
        <v>853</v>
      </c>
      <c r="O958" s="327" t="s">
        <v>744</v>
      </c>
      <c r="P958" s="447">
        <v>42790</v>
      </c>
      <c r="Q958" s="59">
        <v>42790</v>
      </c>
      <c r="R958" s="327" t="s">
        <v>47</v>
      </c>
      <c r="S958" s="969" t="s">
        <v>855</v>
      </c>
    </row>
    <row r="959" s="796" customFormat="1" ht="21" customHeight="1" spans="1:19">
      <c r="A959" s="55">
        <v>792</v>
      </c>
      <c r="B959" s="821"/>
      <c r="C959" s="1026" t="s">
        <v>11532</v>
      </c>
      <c r="D959" s="43" t="s">
        <v>10915</v>
      </c>
      <c r="E959" s="43">
        <v>530500</v>
      </c>
      <c r="F959" s="43" t="s">
        <v>11539</v>
      </c>
      <c r="G959" s="51">
        <v>42789</v>
      </c>
      <c r="H959" s="829">
        <v>42797</v>
      </c>
      <c r="I959" s="52">
        <f ca="1" t="shared" si="2"/>
        <v>1107</v>
      </c>
      <c r="J959" s="959" t="s">
        <v>11402</v>
      </c>
      <c r="K959" s="338">
        <v>42813</v>
      </c>
      <c r="L959" s="338"/>
      <c r="M959" s="442" t="s">
        <v>11540</v>
      </c>
      <c r="N959" s="52" t="s">
        <v>889</v>
      </c>
      <c r="O959" s="431" t="s">
        <v>84</v>
      </c>
      <c r="P959" s="440">
        <v>42798</v>
      </c>
      <c r="Q959" s="440">
        <v>42798</v>
      </c>
      <c r="R959" s="442" t="s">
        <v>47</v>
      </c>
      <c r="S959" s="1003" t="s">
        <v>859</v>
      </c>
    </row>
    <row r="960" s="795" customFormat="1" ht="21" customHeight="1" spans="1:19">
      <c r="A960" s="55">
        <v>793</v>
      </c>
      <c r="B960" s="149" t="s">
        <v>11541</v>
      </c>
      <c r="C960" s="976" t="s">
        <v>11491</v>
      </c>
      <c r="D960" s="52" t="s">
        <v>9573</v>
      </c>
      <c r="E960" s="43">
        <v>431900</v>
      </c>
      <c r="F960" s="43" t="s">
        <v>11542</v>
      </c>
      <c r="G960" s="47">
        <v>42783</v>
      </c>
      <c r="H960" s="824">
        <v>42793</v>
      </c>
      <c r="I960" s="52">
        <f ca="1" t="shared" si="2"/>
        <v>1111</v>
      </c>
      <c r="J960" s="959" t="s">
        <v>11508</v>
      </c>
      <c r="K960" s="338">
        <v>42813</v>
      </c>
      <c r="L960" s="284"/>
      <c r="M960" s="52" t="s">
        <v>9986</v>
      </c>
      <c r="N960" s="52" t="s">
        <v>889</v>
      </c>
      <c r="O960" s="52" t="s">
        <v>84</v>
      </c>
      <c r="P960" s="447">
        <v>42791</v>
      </c>
      <c r="Q960" s="59">
        <v>42791</v>
      </c>
      <c r="R960" s="52" t="s">
        <v>106</v>
      </c>
      <c r="S960" s="969" t="s">
        <v>859</v>
      </c>
    </row>
    <row r="961" s="795" customFormat="1" ht="21" customHeight="1" spans="1:19">
      <c r="A961" s="55">
        <v>794</v>
      </c>
      <c r="B961" s="149" t="s">
        <v>11541</v>
      </c>
      <c r="C961" s="976" t="s">
        <v>11491</v>
      </c>
      <c r="D961" s="52" t="s">
        <v>11543</v>
      </c>
      <c r="E961" s="43">
        <v>431900</v>
      </c>
      <c r="F961" s="43" t="s">
        <v>11544</v>
      </c>
      <c r="G961" s="47">
        <v>42794</v>
      </c>
      <c r="H961" s="824">
        <v>42801</v>
      </c>
      <c r="I961" s="52">
        <f ca="1" t="shared" si="2"/>
        <v>1103</v>
      </c>
      <c r="J961" s="959" t="s">
        <v>11545</v>
      </c>
      <c r="K961" s="338">
        <v>42825</v>
      </c>
      <c r="L961" s="284" t="s">
        <v>52</v>
      </c>
      <c r="M961" s="52" t="s">
        <v>2240</v>
      </c>
      <c r="N961" s="52" t="s">
        <v>698</v>
      </c>
      <c r="O961" s="52" t="s">
        <v>84</v>
      </c>
      <c r="P961" s="447">
        <v>42805</v>
      </c>
      <c r="Q961" s="59">
        <v>42805</v>
      </c>
      <c r="R961" s="52" t="s">
        <v>47</v>
      </c>
      <c r="S961" s="969" t="s">
        <v>1599</v>
      </c>
    </row>
    <row r="962" s="795" customFormat="1" ht="21" customHeight="1" spans="1:19">
      <c r="A962" s="55">
        <v>795</v>
      </c>
      <c r="B962" s="149" t="s">
        <v>11245</v>
      </c>
      <c r="C962" s="1026" t="s">
        <v>11005</v>
      </c>
      <c r="D962" s="43" t="s">
        <v>9576</v>
      </c>
      <c r="E962" s="43">
        <v>468500</v>
      </c>
      <c r="F962" s="43" t="s">
        <v>11546</v>
      </c>
      <c r="G962" s="51">
        <v>42545</v>
      </c>
      <c r="H962" s="829">
        <v>42552</v>
      </c>
      <c r="I962" s="52">
        <f ca="1" t="shared" si="2"/>
        <v>1352</v>
      </c>
      <c r="J962" s="959" t="s">
        <v>11393</v>
      </c>
      <c r="K962" s="338">
        <v>42793</v>
      </c>
      <c r="L962" s="338" t="s">
        <v>52</v>
      </c>
      <c r="M962" s="1030" t="s">
        <v>11547</v>
      </c>
      <c r="N962" s="263" t="s">
        <v>8899</v>
      </c>
      <c r="O962" s="431"/>
      <c r="P962" s="440"/>
      <c r="Q962" s="440"/>
      <c r="R962" s="1030"/>
      <c r="S962" s="1003" t="s">
        <v>1599</v>
      </c>
    </row>
    <row r="963" s="795" customFormat="1" ht="21" customHeight="1" spans="1:19">
      <c r="A963" s="55">
        <v>796</v>
      </c>
      <c r="B963" s="149"/>
      <c r="C963" s="983" t="s">
        <v>10989</v>
      </c>
      <c r="D963" s="43" t="s">
        <v>10618</v>
      </c>
      <c r="E963" s="43">
        <v>418800</v>
      </c>
      <c r="F963" s="43" t="s">
        <v>11548</v>
      </c>
      <c r="G963" s="51">
        <v>42789</v>
      </c>
      <c r="H963" s="829">
        <v>42797</v>
      </c>
      <c r="I963" s="52">
        <f ca="1" t="shared" si="2"/>
        <v>1107</v>
      </c>
      <c r="J963" s="959" t="s">
        <v>11289</v>
      </c>
      <c r="K963" s="338">
        <v>42825</v>
      </c>
      <c r="L963" s="284"/>
      <c r="M963" s="327" t="s">
        <v>11549</v>
      </c>
      <c r="N963" s="327" t="s">
        <v>912</v>
      </c>
      <c r="O963" s="327" t="s">
        <v>59</v>
      </c>
      <c r="P963" s="447">
        <v>42754</v>
      </c>
      <c r="Q963" s="59">
        <v>42790</v>
      </c>
      <c r="R963" s="327" t="s">
        <v>106</v>
      </c>
      <c r="S963" s="969" t="s">
        <v>1599</v>
      </c>
    </row>
    <row r="964" s="796" customFormat="1" ht="21" customHeight="1" spans="1:19">
      <c r="A964" s="55">
        <v>797</v>
      </c>
      <c r="B964" s="821" t="s">
        <v>10913</v>
      </c>
      <c r="C964" s="1026" t="s">
        <v>11084</v>
      </c>
      <c r="D964" s="43" t="s">
        <v>10915</v>
      </c>
      <c r="E964" s="43">
        <v>438800</v>
      </c>
      <c r="F964" s="43" t="s">
        <v>11550</v>
      </c>
      <c r="G964" s="51">
        <v>42789</v>
      </c>
      <c r="H964" s="829">
        <v>42797</v>
      </c>
      <c r="I964" s="52">
        <f ca="1" t="shared" si="2"/>
        <v>1107</v>
      </c>
      <c r="J964" s="959" t="s">
        <v>11289</v>
      </c>
      <c r="K964" s="338">
        <v>42825</v>
      </c>
      <c r="L964" s="338"/>
      <c r="M964" s="327" t="s">
        <v>11551</v>
      </c>
      <c r="N964" s="327" t="s">
        <v>225</v>
      </c>
      <c r="O964" s="327" t="s">
        <v>89</v>
      </c>
      <c r="P964" s="447">
        <v>42736</v>
      </c>
      <c r="Q964" s="440">
        <v>42790</v>
      </c>
      <c r="R964" s="442" t="s">
        <v>47</v>
      </c>
      <c r="S964" s="1003" t="s">
        <v>868</v>
      </c>
    </row>
    <row r="965" s="795" customFormat="1" ht="21" customHeight="1" spans="1:19">
      <c r="A965" s="55">
        <v>798</v>
      </c>
      <c r="B965" s="149"/>
      <c r="C965" s="1026" t="s">
        <v>11532</v>
      </c>
      <c r="D965" s="43" t="s">
        <v>10890</v>
      </c>
      <c r="E965" s="43">
        <v>530500</v>
      </c>
      <c r="F965" s="43" t="s">
        <v>11552</v>
      </c>
      <c r="G965" s="51">
        <v>42809</v>
      </c>
      <c r="H965" s="829">
        <v>42814</v>
      </c>
      <c r="I965" s="536">
        <f ca="1" t="shared" si="2"/>
        <v>1090</v>
      </c>
      <c r="J965" s="959" t="s">
        <v>11289</v>
      </c>
      <c r="K965" s="338">
        <v>42825</v>
      </c>
      <c r="L965" s="338"/>
      <c r="M965" s="52" t="s">
        <v>11553</v>
      </c>
      <c r="N965" s="52" t="s">
        <v>225</v>
      </c>
      <c r="O965" s="52" t="s">
        <v>84</v>
      </c>
      <c r="P965" s="121">
        <v>42814</v>
      </c>
      <c r="Q965" s="121">
        <v>42814</v>
      </c>
      <c r="R965" s="274" t="s">
        <v>47</v>
      </c>
      <c r="S965" s="981" t="s">
        <v>871</v>
      </c>
    </row>
    <row r="966" s="795" customFormat="1" ht="21" customHeight="1" spans="1:19">
      <c r="A966" s="55">
        <v>799</v>
      </c>
      <c r="B966" s="149" t="s">
        <v>11218</v>
      </c>
      <c r="C966" s="976" t="s">
        <v>11010</v>
      </c>
      <c r="D966" s="43" t="s">
        <v>10890</v>
      </c>
      <c r="E966" s="43">
        <v>456500</v>
      </c>
      <c r="F966" s="43" t="s">
        <v>11554</v>
      </c>
      <c r="G966" s="51">
        <v>42745</v>
      </c>
      <c r="H966" s="829">
        <v>42751</v>
      </c>
      <c r="I966" s="52">
        <f ca="1" t="shared" si="2"/>
        <v>1153</v>
      </c>
      <c r="J966" s="959" t="s">
        <v>11402</v>
      </c>
      <c r="K966" s="338">
        <v>42825</v>
      </c>
      <c r="L966" s="284"/>
      <c r="M966" s="1039" t="s">
        <v>11555</v>
      </c>
      <c r="N966" s="1039" t="s">
        <v>916</v>
      </c>
      <c r="O966" s="1039" t="s">
        <v>59</v>
      </c>
      <c r="P966" s="388">
        <v>42812</v>
      </c>
      <c r="Q966" s="59">
        <v>42813</v>
      </c>
      <c r="R966" s="1039" t="s">
        <v>106</v>
      </c>
      <c r="S966" s="969" t="s">
        <v>8612</v>
      </c>
    </row>
    <row r="967" s="795" customFormat="1" ht="21" customHeight="1" spans="1:19">
      <c r="A967" s="55">
        <v>800</v>
      </c>
      <c r="B967" s="149"/>
      <c r="C967" s="983" t="s">
        <v>10989</v>
      </c>
      <c r="D967" s="43" t="s">
        <v>10618</v>
      </c>
      <c r="E967" s="43">
        <v>418800</v>
      </c>
      <c r="F967" s="43" t="s">
        <v>11556</v>
      </c>
      <c r="G967" s="51">
        <v>42808</v>
      </c>
      <c r="H967" s="829">
        <v>42814</v>
      </c>
      <c r="I967" s="52">
        <f ca="1" t="shared" si="2"/>
        <v>1090</v>
      </c>
      <c r="J967" s="959" t="s">
        <v>11289</v>
      </c>
      <c r="K967" s="338">
        <v>42825</v>
      </c>
      <c r="L967" s="284"/>
      <c r="M967" s="416" t="s">
        <v>11557</v>
      </c>
      <c r="N967" s="416" t="s">
        <v>114</v>
      </c>
      <c r="O967" s="416" t="s">
        <v>59</v>
      </c>
      <c r="P967" s="447">
        <v>42791</v>
      </c>
      <c r="Q967" s="59">
        <v>42801</v>
      </c>
      <c r="R967" s="327" t="s">
        <v>47</v>
      </c>
      <c r="S967" s="969" t="s">
        <v>5641</v>
      </c>
    </row>
    <row r="968" s="795" customFormat="1" ht="21" customHeight="1" spans="1:19">
      <c r="A968" s="55">
        <v>801</v>
      </c>
      <c r="B968" s="149" t="s">
        <v>11245</v>
      </c>
      <c r="C968" s="1026" t="s">
        <v>11005</v>
      </c>
      <c r="D968" s="43" t="s">
        <v>10915</v>
      </c>
      <c r="E968" s="43">
        <v>476500</v>
      </c>
      <c r="F968" s="43" t="s">
        <v>11558</v>
      </c>
      <c r="G968" s="51">
        <v>42809</v>
      </c>
      <c r="H968" s="829">
        <v>42814</v>
      </c>
      <c r="I968" s="536">
        <f ca="1" t="shared" si="2"/>
        <v>1090</v>
      </c>
      <c r="J968" s="959" t="s">
        <v>11289</v>
      </c>
      <c r="K968" s="338">
        <v>42825</v>
      </c>
      <c r="L968" s="338"/>
      <c r="M968" s="52" t="s">
        <v>11559</v>
      </c>
      <c r="N968" s="52" t="s">
        <v>80</v>
      </c>
      <c r="O968" s="431" t="s">
        <v>89</v>
      </c>
      <c r="P968" s="440">
        <v>42695</v>
      </c>
      <c r="Q968" s="440">
        <v>42809</v>
      </c>
      <c r="R968" s="1030" t="s">
        <v>47</v>
      </c>
      <c r="S968" s="981" t="s">
        <v>878</v>
      </c>
    </row>
    <row r="969" s="795" customFormat="1" ht="21" customHeight="1" spans="1:19">
      <c r="A969" s="55">
        <v>802</v>
      </c>
      <c r="B969" s="149"/>
      <c r="C969" s="983" t="s">
        <v>10989</v>
      </c>
      <c r="D969" s="43" t="s">
        <v>10890</v>
      </c>
      <c r="E969" s="43">
        <v>418800</v>
      </c>
      <c r="F969" s="43" t="s">
        <v>11560</v>
      </c>
      <c r="G969" s="51">
        <v>42773</v>
      </c>
      <c r="H969" s="829">
        <v>42781</v>
      </c>
      <c r="I969" s="52">
        <f ca="1" t="shared" si="2"/>
        <v>1123</v>
      </c>
      <c r="J969" s="959" t="s">
        <v>11545</v>
      </c>
      <c r="K969" s="338">
        <v>42825</v>
      </c>
      <c r="L969" s="284"/>
      <c r="M969" s="416" t="s">
        <v>11561</v>
      </c>
      <c r="N969" s="416" t="s">
        <v>225</v>
      </c>
      <c r="O969" s="416" t="s">
        <v>84</v>
      </c>
      <c r="P969" s="388">
        <v>42803</v>
      </c>
      <c r="Q969" s="59">
        <v>42813</v>
      </c>
      <c r="R969" s="327" t="s">
        <v>47</v>
      </c>
      <c r="S969" s="969" t="s">
        <v>881</v>
      </c>
    </row>
    <row r="970" s="795" customFormat="1" ht="21" customHeight="1" spans="1:19">
      <c r="A970" s="55">
        <v>803</v>
      </c>
      <c r="B970" s="149"/>
      <c r="C970" s="983" t="s">
        <v>10989</v>
      </c>
      <c r="D970" s="43" t="s">
        <v>10890</v>
      </c>
      <c r="E970" s="43">
        <v>418800</v>
      </c>
      <c r="F970" s="43" t="s">
        <v>11562</v>
      </c>
      <c r="G970" s="51">
        <v>42808</v>
      </c>
      <c r="H970" s="829">
        <v>42814</v>
      </c>
      <c r="I970" s="52">
        <f ca="1" t="shared" si="2"/>
        <v>1090</v>
      </c>
      <c r="J970" s="959" t="s">
        <v>11402</v>
      </c>
      <c r="K970" s="338">
        <v>42825</v>
      </c>
      <c r="L970" s="284"/>
      <c r="M970" s="416" t="s">
        <v>11563</v>
      </c>
      <c r="N970" s="416" t="s">
        <v>80</v>
      </c>
      <c r="O970" s="416" t="s">
        <v>84</v>
      </c>
      <c r="P970" s="388">
        <v>42816</v>
      </c>
      <c r="Q970" s="59">
        <v>42816</v>
      </c>
      <c r="R970" s="327" t="s">
        <v>47</v>
      </c>
      <c r="S970" s="969" t="s">
        <v>5646</v>
      </c>
    </row>
    <row r="971" s="795" customFormat="1" ht="21" customHeight="1" spans="1:19">
      <c r="A971" s="55">
        <v>804</v>
      </c>
      <c r="B971" s="149" t="s">
        <v>11245</v>
      </c>
      <c r="C971" s="1026" t="s">
        <v>11005</v>
      </c>
      <c r="D971" s="43" t="s">
        <v>10915</v>
      </c>
      <c r="E971" s="43">
        <v>476500</v>
      </c>
      <c r="F971" s="43" t="s">
        <v>11564</v>
      </c>
      <c r="G971" s="51">
        <v>42809</v>
      </c>
      <c r="H971" s="829">
        <v>42814</v>
      </c>
      <c r="I971" s="536">
        <f ca="1" t="shared" si="2"/>
        <v>1090</v>
      </c>
      <c r="J971" s="959" t="s">
        <v>11289</v>
      </c>
      <c r="K971" s="365">
        <v>42825</v>
      </c>
      <c r="L971" s="338"/>
      <c r="M971" s="431" t="s">
        <v>11565</v>
      </c>
      <c r="N971" s="431" t="s">
        <v>6358</v>
      </c>
      <c r="O971" s="431" t="s">
        <v>641</v>
      </c>
      <c r="P971" s="440">
        <v>42819</v>
      </c>
      <c r="Q971" s="440">
        <v>42819</v>
      </c>
      <c r="R971" s="1030" t="s">
        <v>106</v>
      </c>
      <c r="S971" s="1055" t="s">
        <v>885</v>
      </c>
    </row>
    <row r="972" s="795" customFormat="1" ht="21" customHeight="1" spans="1:19">
      <c r="A972" s="55">
        <v>805</v>
      </c>
      <c r="B972" s="149"/>
      <c r="C972" s="983" t="s">
        <v>10989</v>
      </c>
      <c r="D972" s="43" t="s">
        <v>10890</v>
      </c>
      <c r="E972" s="43">
        <v>418800</v>
      </c>
      <c r="F972" s="43" t="s">
        <v>11566</v>
      </c>
      <c r="G972" s="51">
        <v>42815</v>
      </c>
      <c r="H972" s="829">
        <v>42821</v>
      </c>
      <c r="I972" s="52">
        <f ca="1" t="shared" si="2"/>
        <v>1083</v>
      </c>
      <c r="J972" s="959" t="s">
        <v>11289</v>
      </c>
      <c r="K972" s="338">
        <v>42845</v>
      </c>
      <c r="L972" s="284"/>
      <c r="M972" s="416" t="s">
        <v>11567</v>
      </c>
      <c r="N972" s="416" t="s">
        <v>736</v>
      </c>
      <c r="O972" s="416" t="s">
        <v>84</v>
      </c>
      <c r="P972" s="388">
        <v>42817</v>
      </c>
      <c r="Q972" s="59">
        <v>42818</v>
      </c>
      <c r="R972" s="327" t="s">
        <v>47</v>
      </c>
      <c r="S972" s="969" t="s">
        <v>890</v>
      </c>
    </row>
    <row r="973" s="796" customFormat="1" ht="21" customHeight="1" spans="1:19">
      <c r="A973" s="55">
        <v>806</v>
      </c>
      <c r="B973" s="821" t="s">
        <v>10913</v>
      </c>
      <c r="C973" s="1026" t="s">
        <v>11084</v>
      </c>
      <c r="D973" s="43" t="s">
        <v>9576</v>
      </c>
      <c r="E973" s="43">
        <v>438800</v>
      </c>
      <c r="F973" s="43" t="s">
        <v>11568</v>
      </c>
      <c r="G973" s="51">
        <v>42741</v>
      </c>
      <c r="H973" s="829">
        <v>42754</v>
      </c>
      <c r="I973" s="52">
        <f ca="1" t="shared" si="2"/>
        <v>1150</v>
      </c>
      <c r="J973" s="959" t="s">
        <v>11402</v>
      </c>
      <c r="K973" s="338">
        <v>42845</v>
      </c>
      <c r="L973" s="338"/>
      <c r="M973" s="442" t="s">
        <v>11569</v>
      </c>
      <c r="N973" s="52" t="s">
        <v>736</v>
      </c>
      <c r="O973" s="431" t="s">
        <v>658</v>
      </c>
      <c r="P973" s="440">
        <v>42819</v>
      </c>
      <c r="Q973" s="440">
        <v>42819</v>
      </c>
      <c r="R973" s="442" t="s">
        <v>106</v>
      </c>
      <c r="S973" s="1003" t="s">
        <v>893</v>
      </c>
    </row>
    <row r="974" s="795" customFormat="1" ht="20.25" customHeight="1" spans="1:19">
      <c r="A974" s="55">
        <v>807</v>
      </c>
      <c r="B974" s="149"/>
      <c r="C974" s="976" t="s">
        <v>11010</v>
      </c>
      <c r="D974" s="43" t="s">
        <v>10890</v>
      </c>
      <c r="E974" s="43">
        <v>456500</v>
      </c>
      <c r="F974" s="43" t="s">
        <v>11570</v>
      </c>
      <c r="G974" s="51">
        <v>42741</v>
      </c>
      <c r="H974" s="829">
        <v>42752</v>
      </c>
      <c r="I974" s="52">
        <f ca="1" t="shared" si="2"/>
        <v>1152</v>
      </c>
      <c r="J974" s="959" t="s">
        <v>11402</v>
      </c>
      <c r="K974" s="338">
        <v>42845</v>
      </c>
      <c r="L974" s="284"/>
      <c r="M974" s="52" t="s">
        <v>11571</v>
      </c>
      <c r="N974" s="52" t="s">
        <v>45</v>
      </c>
      <c r="O974" s="52" t="s">
        <v>89</v>
      </c>
      <c r="P974" s="121">
        <v>42812</v>
      </c>
      <c r="Q974" s="121">
        <v>42812</v>
      </c>
      <c r="R974" s="52" t="s">
        <v>47</v>
      </c>
      <c r="S974" s="969" t="s">
        <v>904</v>
      </c>
    </row>
    <row r="975" s="795" customFormat="1" ht="21" customHeight="1" spans="1:19">
      <c r="A975" s="55">
        <v>808</v>
      </c>
      <c r="B975" s="149"/>
      <c r="C975" s="983" t="s">
        <v>10989</v>
      </c>
      <c r="D975" s="43" t="s">
        <v>10915</v>
      </c>
      <c r="E975" s="43">
        <v>418800</v>
      </c>
      <c r="F975" s="43" t="s">
        <v>11572</v>
      </c>
      <c r="G975" s="51">
        <v>42815</v>
      </c>
      <c r="H975" s="829">
        <v>42825</v>
      </c>
      <c r="I975" s="52">
        <f ca="1" t="shared" si="2"/>
        <v>1079</v>
      </c>
      <c r="J975" s="959" t="s">
        <v>11289</v>
      </c>
      <c r="K975" s="338">
        <v>42845</v>
      </c>
      <c r="L975" s="284"/>
      <c r="M975" s="1039" t="s">
        <v>11573</v>
      </c>
      <c r="N975" s="806" t="s">
        <v>730</v>
      </c>
      <c r="O975" s="416" t="s">
        <v>59</v>
      </c>
      <c r="P975" s="388">
        <v>42821</v>
      </c>
      <c r="Q975" s="59">
        <v>42821</v>
      </c>
      <c r="R975" s="327" t="s">
        <v>106</v>
      </c>
      <c r="S975" s="969" t="s">
        <v>904</v>
      </c>
    </row>
    <row r="976" s="795" customFormat="1" ht="21" customHeight="1" spans="1:19">
      <c r="A976" s="55">
        <v>809</v>
      </c>
      <c r="B976" s="149" t="s">
        <v>11245</v>
      </c>
      <c r="C976" s="1026" t="s">
        <v>11005</v>
      </c>
      <c r="D976" s="43" t="s">
        <v>10090</v>
      </c>
      <c r="E976" s="43">
        <v>476500</v>
      </c>
      <c r="F976" s="43" t="s">
        <v>11574</v>
      </c>
      <c r="G976" s="51">
        <v>42815</v>
      </c>
      <c r="H976" s="829">
        <v>42825</v>
      </c>
      <c r="I976" s="536">
        <f ca="1" t="shared" si="2"/>
        <v>1079</v>
      </c>
      <c r="J976" s="959" t="s">
        <v>11289</v>
      </c>
      <c r="K976" s="338">
        <v>42845</v>
      </c>
      <c r="L976" s="338"/>
      <c r="M976" s="431" t="s">
        <v>11575</v>
      </c>
      <c r="N976" s="431" t="s">
        <v>45</v>
      </c>
      <c r="O976" s="431" t="s">
        <v>89</v>
      </c>
      <c r="P976" s="440">
        <v>42820</v>
      </c>
      <c r="Q976" s="440">
        <v>42820</v>
      </c>
      <c r="R976" s="1030" t="s">
        <v>106</v>
      </c>
      <c r="S976" s="863" t="s">
        <v>8115</v>
      </c>
    </row>
    <row r="977" s="795" customFormat="1" ht="21" customHeight="1" spans="1:19">
      <c r="A977" s="55">
        <v>810</v>
      </c>
      <c r="B977" s="149" t="s">
        <v>11218</v>
      </c>
      <c r="C977" s="976" t="s">
        <v>11010</v>
      </c>
      <c r="D977" s="43" t="s">
        <v>10890</v>
      </c>
      <c r="E977" s="43">
        <v>456500</v>
      </c>
      <c r="F977" s="43" t="s">
        <v>11576</v>
      </c>
      <c r="G977" s="51">
        <v>42741</v>
      </c>
      <c r="H977" s="829">
        <v>42752</v>
      </c>
      <c r="I977" s="52">
        <f ca="1" t="shared" si="2"/>
        <v>1152</v>
      </c>
      <c r="J977" s="959" t="s">
        <v>11402</v>
      </c>
      <c r="K977" s="338">
        <v>42845</v>
      </c>
      <c r="L977" s="284" t="s">
        <v>52</v>
      </c>
      <c r="M977" s="52" t="s">
        <v>11577</v>
      </c>
      <c r="N977" s="52" t="s">
        <v>916</v>
      </c>
      <c r="O977" s="52" t="s">
        <v>89</v>
      </c>
      <c r="P977" s="121">
        <v>42829</v>
      </c>
      <c r="Q977" s="121">
        <v>42829</v>
      </c>
      <c r="R977" s="52" t="s">
        <v>47</v>
      </c>
      <c r="S977" s="969" t="s">
        <v>6458</v>
      </c>
    </row>
    <row r="978" s="795" customFormat="1" ht="21" customHeight="1" spans="1:19">
      <c r="A978" s="55">
        <v>811</v>
      </c>
      <c r="B978" s="149" t="s">
        <v>11245</v>
      </c>
      <c r="C978" s="1026" t="s">
        <v>11005</v>
      </c>
      <c r="D978" s="43" t="s">
        <v>9576</v>
      </c>
      <c r="E978" s="43">
        <v>468500</v>
      </c>
      <c r="F978" s="408" t="s">
        <v>11578</v>
      </c>
      <c r="G978" s="51">
        <v>42635</v>
      </c>
      <c r="H978" s="829">
        <v>42648</v>
      </c>
      <c r="I978" s="392">
        <f ca="1" t="shared" si="2"/>
        <v>1256</v>
      </c>
      <c r="J978" s="959" t="s">
        <v>11292</v>
      </c>
      <c r="K978" s="338">
        <v>42671</v>
      </c>
      <c r="L978" s="338" t="s">
        <v>52</v>
      </c>
      <c r="M978" s="1030" t="s">
        <v>11579</v>
      </c>
      <c r="N978" s="52" t="s">
        <v>225</v>
      </c>
      <c r="O978" s="431" t="s">
        <v>84</v>
      </c>
      <c r="P978" s="440">
        <v>42836</v>
      </c>
      <c r="Q978" s="440">
        <v>42836</v>
      </c>
      <c r="R978" s="1030" t="s">
        <v>106</v>
      </c>
      <c r="S978" s="981" t="s">
        <v>3746</v>
      </c>
    </row>
    <row r="979" s="796" customFormat="1" ht="21" customHeight="1" spans="1:19">
      <c r="A979" s="55">
        <v>812</v>
      </c>
      <c r="B979" s="821" t="s">
        <v>10913</v>
      </c>
      <c r="C979" s="1026" t="s">
        <v>11084</v>
      </c>
      <c r="D979" s="43" t="s">
        <v>9576</v>
      </c>
      <c r="E979" s="43">
        <v>438800</v>
      </c>
      <c r="F979" s="43" t="s">
        <v>11580</v>
      </c>
      <c r="G979" s="51">
        <v>42773</v>
      </c>
      <c r="H979" s="829">
        <v>42781</v>
      </c>
      <c r="I979" s="52">
        <f ca="1" t="shared" si="2"/>
        <v>1123</v>
      </c>
      <c r="J979" s="959" t="s">
        <v>11508</v>
      </c>
      <c r="K979" s="338">
        <v>42845</v>
      </c>
      <c r="L979" s="338"/>
      <c r="M979" s="442" t="s">
        <v>11581</v>
      </c>
      <c r="N979" s="52" t="s">
        <v>6329</v>
      </c>
      <c r="O979" s="431" t="s">
        <v>641</v>
      </c>
      <c r="P979" s="440">
        <v>42828</v>
      </c>
      <c r="Q979" s="440">
        <v>42829</v>
      </c>
      <c r="R979" s="442" t="s">
        <v>47</v>
      </c>
      <c r="S979" s="1003" t="s">
        <v>913</v>
      </c>
    </row>
    <row r="980" s="795" customFormat="1" ht="21" customHeight="1" spans="1:19">
      <c r="A980" s="55">
        <v>813</v>
      </c>
      <c r="B980" s="149" t="s">
        <v>11245</v>
      </c>
      <c r="C980" s="1026" t="s">
        <v>11005</v>
      </c>
      <c r="D980" s="43" t="s">
        <v>9576</v>
      </c>
      <c r="E980" s="43">
        <v>469500</v>
      </c>
      <c r="F980" s="408" t="s">
        <v>11582</v>
      </c>
      <c r="G980" s="51">
        <v>42683</v>
      </c>
      <c r="H980" s="829">
        <v>42693</v>
      </c>
      <c r="I980" s="392">
        <f ca="1" t="shared" si="2"/>
        <v>1211</v>
      </c>
      <c r="J980" s="959" t="s">
        <v>11297</v>
      </c>
      <c r="K980" s="338">
        <v>42825</v>
      </c>
      <c r="L980" s="338" t="s">
        <v>52</v>
      </c>
      <c r="M980" s="442" t="s">
        <v>11583</v>
      </c>
      <c r="N980" s="52" t="s">
        <v>45</v>
      </c>
      <c r="O980" s="431" t="s">
        <v>89</v>
      </c>
      <c r="P980" s="440">
        <v>42830</v>
      </c>
      <c r="Q980" s="440">
        <v>42830</v>
      </c>
      <c r="R980" s="1030" t="s">
        <v>47</v>
      </c>
      <c r="S980" s="981" t="s">
        <v>913</v>
      </c>
    </row>
    <row r="981" s="795" customFormat="1" ht="21" customHeight="1" spans="1:19">
      <c r="A981" s="55">
        <v>814</v>
      </c>
      <c r="B981" s="149"/>
      <c r="C981" s="983" t="s">
        <v>10989</v>
      </c>
      <c r="D981" s="43" t="s">
        <v>10915</v>
      </c>
      <c r="E981" s="43">
        <v>418800</v>
      </c>
      <c r="F981" s="43" t="s">
        <v>11584</v>
      </c>
      <c r="G981" s="51">
        <v>42815</v>
      </c>
      <c r="H981" s="829">
        <v>42825</v>
      </c>
      <c r="I981" s="52">
        <f ca="1" t="shared" si="2"/>
        <v>1079</v>
      </c>
      <c r="J981" s="959" t="s">
        <v>11289</v>
      </c>
      <c r="K981" s="338">
        <v>42845</v>
      </c>
      <c r="L981" s="284"/>
      <c r="M981" s="1039" t="s">
        <v>11585</v>
      </c>
      <c r="N981" s="1040" t="s">
        <v>743</v>
      </c>
      <c r="O981" s="416" t="s">
        <v>744</v>
      </c>
      <c r="P981" s="388">
        <v>42818</v>
      </c>
      <c r="Q981" s="59">
        <v>42818</v>
      </c>
      <c r="R981" s="327" t="s">
        <v>106</v>
      </c>
      <c r="S981" s="969" t="s">
        <v>5654</v>
      </c>
    </row>
    <row r="982" s="795" customFormat="1" ht="21" customHeight="1" spans="1:19">
      <c r="A982" s="55">
        <v>815</v>
      </c>
      <c r="B982" s="149"/>
      <c r="C982" s="1026" t="s">
        <v>11005</v>
      </c>
      <c r="D982" s="43" t="s">
        <v>10890</v>
      </c>
      <c r="E982" s="43">
        <v>476500</v>
      </c>
      <c r="F982" s="43" t="s">
        <v>11586</v>
      </c>
      <c r="G982" s="51">
        <v>42809</v>
      </c>
      <c r="H982" s="829">
        <v>42814</v>
      </c>
      <c r="I982" s="536">
        <f ca="1" t="shared" si="2"/>
        <v>1090</v>
      </c>
      <c r="J982" s="959" t="s">
        <v>11402</v>
      </c>
      <c r="K982" s="338">
        <v>42852</v>
      </c>
      <c r="L982" s="338"/>
      <c r="M982" s="442" t="s">
        <v>11587</v>
      </c>
      <c r="N982" s="52" t="s">
        <v>889</v>
      </c>
      <c r="O982" s="431" t="s">
        <v>89</v>
      </c>
      <c r="P982" s="440">
        <v>42823</v>
      </c>
      <c r="Q982" s="44">
        <v>42830</v>
      </c>
      <c r="R982" s="48" t="s">
        <v>106</v>
      </c>
      <c r="S982" s="863" t="s">
        <v>1658</v>
      </c>
    </row>
    <row r="983" s="795" customFormat="1" ht="21" customHeight="1" spans="1:19">
      <c r="A983" s="55">
        <v>816</v>
      </c>
      <c r="B983" s="149" t="s">
        <v>11541</v>
      </c>
      <c r="C983" s="976" t="s">
        <v>11491</v>
      </c>
      <c r="D983" s="48" t="s">
        <v>11543</v>
      </c>
      <c r="E983" s="55">
        <v>431900</v>
      </c>
      <c r="F983" s="408" t="s">
        <v>11588</v>
      </c>
      <c r="G983" s="44">
        <v>42811</v>
      </c>
      <c r="H983" s="857">
        <v>42819</v>
      </c>
      <c r="I983" s="48">
        <f ca="1" t="shared" si="2"/>
        <v>1085</v>
      </c>
      <c r="J983" s="688" t="s">
        <v>11402</v>
      </c>
      <c r="K983" s="338">
        <v>42852</v>
      </c>
      <c r="L983" s="166" t="s">
        <v>52</v>
      </c>
      <c r="M983" s="390" t="s">
        <v>11589</v>
      </c>
      <c r="N983" s="48" t="s">
        <v>698</v>
      </c>
      <c r="O983" s="48" t="s">
        <v>84</v>
      </c>
      <c r="P983" s="452">
        <v>42833</v>
      </c>
      <c r="Q983" s="64">
        <v>42834</v>
      </c>
      <c r="R983" s="48" t="s">
        <v>47</v>
      </c>
      <c r="S983" s="967" t="s">
        <v>1658</v>
      </c>
    </row>
    <row r="984" s="795" customFormat="1" ht="21" customHeight="1" spans="1:19">
      <c r="A984" s="55">
        <v>817</v>
      </c>
      <c r="B984" s="149" t="s">
        <v>11245</v>
      </c>
      <c r="C984" s="1026" t="s">
        <v>11005</v>
      </c>
      <c r="D984" s="43" t="s">
        <v>10915</v>
      </c>
      <c r="E984" s="43">
        <v>476500</v>
      </c>
      <c r="F984" s="43" t="s">
        <v>11590</v>
      </c>
      <c r="G984" s="51">
        <v>42835</v>
      </c>
      <c r="H984" s="829">
        <v>42845</v>
      </c>
      <c r="I984" s="536">
        <f ca="1" t="shared" si="2"/>
        <v>1059</v>
      </c>
      <c r="J984" s="959" t="s">
        <v>11289</v>
      </c>
      <c r="K984" s="338">
        <v>42852</v>
      </c>
      <c r="L984" s="338"/>
      <c r="M984" s="277" t="s">
        <v>11591</v>
      </c>
      <c r="N984" s="52" t="s">
        <v>730</v>
      </c>
      <c r="O984" s="52" t="s">
        <v>59</v>
      </c>
      <c r="P984" s="121">
        <v>42834</v>
      </c>
      <c r="Q984" s="44">
        <v>42836</v>
      </c>
      <c r="R984" s="48" t="s">
        <v>47</v>
      </c>
      <c r="S984" s="863" t="s">
        <v>933</v>
      </c>
    </row>
    <row r="985" s="795" customFormat="1" ht="21" customHeight="1" spans="1:19">
      <c r="A985" s="55">
        <v>818</v>
      </c>
      <c r="B985" s="149"/>
      <c r="C985" s="983" t="s">
        <v>10989</v>
      </c>
      <c r="D985" s="43" t="s">
        <v>10890</v>
      </c>
      <c r="E985" s="43">
        <v>418800</v>
      </c>
      <c r="F985" s="43" t="s">
        <v>11592</v>
      </c>
      <c r="G985" s="51">
        <v>42835</v>
      </c>
      <c r="H985" s="829">
        <v>42849</v>
      </c>
      <c r="I985" s="52">
        <f ca="1" t="shared" si="2"/>
        <v>1055</v>
      </c>
      <c r="J985" s="959" t="s">
        <v>11289</v>
      </c>
      <c r="K985" s="338">
        <v>42852</v>
      </c>
      <c r="L985" s="284"/>
      <c r="M985" s="361" t="s">
        <v>11593</v>
      </c>
      <c r="N985" s="361" t="s">
        <v>912</v>
      </c>
      <c r="O985" s="361" t="s">
        <v>59</v>
      </c>
      <c r="P985" s="388">
        <v>42840</v>
      </c>
      <c r="Q985" s="59">
        <v>42840</v>
      </c>
      <c r="R985" s="361" t="s">
        <v>47</v>
      </c>
      <c r="S985" s="969" t="s">
        <v>933</v>
      </c>
    </row>
    <row r="986" s="795" customFormat="1" ht="21" customHeight="1" spans="1:19">
      <c r="A986" s="55">
        <v>819</v>
      </c>
      <c r="B986" s="149" t="s">
        <v>11245</v>
      </c>
      <c r="C986" s="1026" t="s">
        <v>11005</v>
      </c>
      <c r="D986" s="43" t="s">
        <v>10890</v>
      </c>
      <c r="E986" s="43">
        <v>476500</v>
      </c>
      <c r="F986" s="43" t="s">
        <v>11594</v>
      </c>
      <c r="G986" s="51">
        <v>42835</v>
      </c>
      <c r="H986" s="829">
        <v>42845</v>
      </c>
      <c r="I986" s="536">
        <f ca="1" t="shared" si="2"/>
        <v>1059</v>
      </c>
      <c r="J986" s="959" t="s">
        <v>11289</v>
      </c>
      <c r="K986" s="338">
        <v>42852</v>
      </c>
      <c r="L986" s="338"/>
      <c r="M986" s="277" t="s">
        <v>11595</v>
      </c>
      <c r="N986" s="52" t="s">
        <v>5645</v>
      </c>
      <c r="O986" s="52" t="s">
        <v>308</v>
      </c>
      <c r="P986" s="121">
        <v>42840</v>
      </c>
      <c r="Q986" s="44">
        <v>42840</v>
      </c>
      <c r="R986" s="48" t="s">
        <v>106</v>
      </c>
      <c r="S986" s="863" t="s">
        <v>933</v>
      </c>
    </row>
    <row r="987" s="795" customFormat="1" ht="21" customHeight="1" spans="1:19">
      <c r="A987" s="55">
        <v>820</v>
      </c>
      <c r="B987" s="149" t="s">
        <v>11245</v>
      </c>
      <c r="C987" s="1026" t="s">
        <v>11005</v>
      </c>
      <c r="D987" s="43" t="s">
        <v>10915</v>
      </c>
      <c r="E987" s="43">
        <v>476500</v>
      </c>
      <c r="F987" s="43" t="s">
        <v>11596</v>
      </c>
      <c r="G987" s="51">
        <v>42835</v>
      </c>
      <c r="H987" s="829">
        <v>42845</v>
      </c>
      <c r="I987" s="536">
        <f ca="1" t="shared" si="2"/>
        <v>1059</v>
      </c>
      <c r="J987" s="959" t="s">
        <v>11289</v>
      </c>
      <c r="K987" s="338">
        <v>42852</v>
      </c>
      <c r="L987" s="338"/>
      <c r="M987" s="541" t="s">
        <v>11597</v>
      </c>
      <c r="N987" s="392" t="s">
        <v>225</v>
      </c>
      <c r="O987" s="541" t="s">
        <v>84</v>
      </c>
      <c r="P987" s="1041">
        <v>42840</v>
      </c>
      <c r="Q987" s="394">
        <v>42842</v>
      </c>
      <c r="R987" s="392" t="s">
        <v>47</v>
      </c>
      <c r="S987" s="863" t="s">
        <v>940</v>
      </c>
    </row>
    <row r="988" s="795" customFormat="1" ht="21" customHeight="1" spans="1:19">
      <c r="A988" s="55">
        <v>821</v>
      </c>
      <c r="B988" s="149" t="s">
        <v>11245</v>
      </c>
      <c r="C988" s="1026" t="s">
        <v>11005</v>
      </c>
      <c r="D988" s="43" t="s">
        <v>10890</v>
      </c>
      <c r="E988" s="43">
        <v>476500</v>
      </c>
      <c r="F988" s="43" t="s">
        <v>11598</v>
      </c>
      <c r="G988" s="51">
        <v>42835</v>
      </c>
      <c r="H988" s="829">
        <v>42849</v>
      </c>
      <c r="I988" s="536">
        <f ca="1" t="shared" si="2"/>
        <v>1055</v>
      </c>
      <c r="J988" s="959" t="s">
        <v>11289</v>
      </c>
      <c r="K988" s="338">
        <v>42875</v>
      </c>
      <c r="L988" s="338"/>
      <c r="M988" s="416" t="s">
        <v>11599</v>
      </c>
      <c r="N988" s="1039" t="s">
        <v>6453</v>
      </c>
      <c r="O988" s="416" t="s">
        <v>89</v>
      </c>
      <c r="P988" s="121">
        <v>42813</v>
      </c>
      <c r="Q988" s="44">
        <v>42852</v>
      </c>
      <c r="R988" s="48" t="s">
        <v>47</v>
      </c>
      <c r="S988" s="863" t="s">
        <v>950</v>
      </c>
    </row>
    <row r="989" s="795" customFormat="1" ht="21" customHeight="1" spans="1:19">
      <c r="A989" s="55">
        <v>822</v>
      </c>
      <c r="B989" s="149" t="s">
        <v>11245</v>
      </c>
      <c r="C989" s="1026" t="s">
        <v>11005</v>
      </c>
      <c r="D989" s="43" t="s">
        <v>9576</v>
      </c>
      <c r="E989" s="43">
        <v>468500</v>
      </c>
      <c r="F989" s="408" t="s">
        <v>11600</v>
      </c>
      <c r="G989" s="51">
        <v>42626</v>
      </c>
      <c r="H989" s="829">
        <v>42634</v>
      </c>
      <c r="I989" s="392">
        <f ca="1" t="shared" si="2"/>
        <v>1270</v>
      </c>
      <c r="J989" s="959" t="s">
        <v>11292</v>
      </c>
      <c r="K989" s="338">
        <v>42671</v>
      </c>
      <c r="L989" s="338" t="s">
        <v>52</v>
      </c>
      <c r="M989" s="1042" t="s">
        <v>11601</v>
      </c>
      <c r="N989" s="419" t="s">
        <v>114</v>
      </c>
      <c r="O989" s="431" t="s">
        <v>59</v>
      </c>
      <c r="P989" s="440">
        <v>42826</v>
      </c>
      <c r="Q989" s="440">
        <v>42827</v>
      </c>
      <c r="R989" s="1030" t="s">
        <v>106</v>
      </c>
      <c r="S989" s="981" t="s">
        <v>11602</v>
      </c>
    </row>
    <row r="990" s="795" customFormat="1" ht="21" customHeight="1" spans="1:19">
      <c r="A990" s="55">
        <v>823</v>
      </c>
      <c r="B990" s="149"/>
      <c r="C990" s="976" t="s">
        <v>10989</v>
      </c>
      <c r="D990" s="43" t="s">
        <v>10915</v>
      </c>
      <c r="E990" s="43">
        <v>418800</v>
      </c>
      <c r="F990" s="43" t="s">
        <v>11603</v>
      </c>
      <c r="G990" s="47">
        <v>42851</v>
      </c>
      <c r="H990" s="829">
        <v>42858</v>
      </c>
      <c r="I990" s="48">
        <f ca="1" t="shared" si="2"/>
        <v>1046</v>
      </c>
      <c r="J990" s="959" t="s">
        <v>11289</v>
      </c>
      <c r="K990" s="338">
        <v>42875</v>
      </c>
      <c r="L990" s="284"/>
      <c r="M990" s="416" t="s">
        <v>11604</v>
      </c>
      <c r="N990" s="416" t="s">
        <v>662</v>
      </c>
      <c r="O990" s="416" t="s">
        <v>59</v>
      </c>
      <c r="P990" s="388">
        <v>42841</v>
      </c>
      <c r="Q990" s="59">
        <v>42852</v>
      </c>
      <c r="R990" s="416" t="s">
        <v>106</v>
      </c>
      <c r="S990" s="969" t="s">
        <v>963</v>
      </c>
    </row>
    <row r="991" s="795" customFormat="1" ht="21" customHeight="1" spans="1:19">
      <c r="A991" s="55">
        <v>824</v>
      </c>
      <c r="B991" s="149"/>
      <c r="C991" s="976" t="s">
        <v>10989</v>
      </c>
      <c r="D991" s="43" t="s">
        <v>10890</v>
      </c>
      <c r="E991" s="43">
        <v>418800</v>
      </c>
      <c r="F991" s="43" t="s">
        <v>11605</v>
      </c>
      <c r="G991" s="47">
        <v>42851</v>
      </c>
      <c r="H991" s="829">
        <v>42858</v>
      </c>
      <c r="I991" s="52">
        <f ca="1" t="shared" si="2"/>
        <v>1046</v>
      </c>
      <c r="J991" s="959" t="s">
        <v>11289</v>
      </c>
      <c r="K991" s="338">
        <v>42875</v>
      </c>
      <c r="L991" s="284"/>
      <c r="M991" s="361" t="s">
        <v>11606</v>
      </c>
      <c r="N991" s="361" t="s">
        <v>662</v>
      </c>
      <c r="O991" s="361" t="s">
        <v>59</v>
      </c>
      <c r="P991" s="388">
        <v>42854</v>
      </c>
      <c r="Q991" s="59">
        <v>42854</v>
      </c>
      <c r="R991" s="361" t="s">
        <v>47</v>
      </c>
      <c r="S991" s="969" t="s">
        <v>963</v>
      </c>
    </row>
    <row r="992" s="795" customFormat="1" ht="21" customHeight="1" spans="1:19">
      <c r="A992" s="55">
        <v>825</v>
      </c>
      <c r="B992" s="149"/>
      <c r="C992" s="1026" t="s">
        <v>11005</v>
      </c>
      <c r="D992" s="55" t="s">
        <v>10915</v>
      </c>
      <c r="E992" s="55">
        <v>476500</v>
      </c>
      <c r="F992" s="55" t="s">
        <v>11607</v>
      </c>
      <c r="G992" s="56">
        <v>42846</v>
      </c>
      <c r="H992" s="857">
        <v>42854</v>
      </c>
      <c r="I992" s="927">
        <f ca="1" t="shared" si="2"/>
        <v>1050</v>
      </c>
      <c r="J992" s="688" t="s">
        <v>11289</v>
      </c>
      <c r="K992" s="339">
        <v>42852</v>
      </c>
      <c r="L992" s="339"/>
      <c r="M992" s="390" t="s">
        <v>11608</v>
      </c>
      <c r="N992" s="674" t="s">
        <v>683</v>
      </c>
      <c r="O992" s="674" t="s">
        <v>59</v>
      </c>
      <c r="P992" s="398">
        <v>42847</v>
      </c>
      <c r="Q992" s="44">
        <v>42848</v>
      </c>
      <c r="R992" s="674" t="s">
        <v>106</v>
      </c>
      <c r="S992" s="863" t="s">
        <v>963</v>
      </c>
    </row>
    <row r="993" s="795" customFormat="1" ht="21" customHeight="1" spans="1:19">
      <c r="A993" s="55">
        <v>826</v>
      </c>
      <c r="B993" s="149" t="s">
        <v>11541</v>
      </c>
      <c r="C993" s="976" t="s">
        <v>11491</v>
      </c>
      <c r="D993" s="48" t="s">
        <v>9573</v>
      </c>
      <c r="E993" s="55">
        <v>431900</v>
      </c>
      <c r="F993" s="55" t="s">
        <v>11609</v>
      </c>
      <c r="G993" s="44">
        <v>42846</v>
      </c>
      <c r="H993" s="857">
        <v>42854</v>
      </c>
      <c r="I993" s="48">
        <f ca="1" t="shared" si="2"/>
        <v>1050</v>
      </c>
      <c r="J993" s="688" t="s">
        <v>11289</v>
      </c>
      <c r="K993" s="338">
        <v>42875</v>
      </c>
      <c r="L993" s="166"/>
      <c r="M993" s="390" t="s">
        <v>11610</v>
      </c>
      <c r="N993" s="48" t="s">
        <v>958</v>
      </c>
      <c r="O993" s="48" t="s">
        <v>89</v>
      </c>
      <c r="P993" s="452">
        <v>42857</v>
      </c>
      <c r="Q993" s="64">
        <v>42857</v>
      </c>
      <c r="R993" s="48" t="s">
        <v>106</v>
      </c>
      <c r="S993" s="967" t="s">
        <v>959</v>
      </c>
    </row>
    <row r="994" s="795" customFormat="1" ht="21" customHeight="1" spans="1:19">
      <c r="A994" s="55">
        <v>827</v>
      </c>
      <c r="B994" s="821" t="s">
        <v>10945</v>
      </c>
      <c r="C994" s="1026" t="s">
        <v>11016</v>
      </c>
      <c r="D994" s="43" t="s">
        <v>10915</v>
      </c>
      <c r="E994" s="43">
        <v>466800</v>
      </c>
      <c r="F994" s="43" t="s">
        <v>11611</v>
      </c>
      <c r="G994" s="51">
        <v>42744</v>
      </c>
      <c r="H994" s="829">
        <v>42752</v>
      </c>
      <c r="I994" s="52">
        <f ca="1" t="shared" si="2"/>
        <v>1152</v>
      </c>
      <c r="J994" s="959" t="s">
        <v>11402</v>
      </c>
      <c r="K994" s="338">
        <v>42852</v>
      </c>
      <c r="L994" s="284" t="s">
        <v>52</v>
      </c>
      <c r="M994" s="1043" t="s">
        <v>11612</v>
      </c>
      <c r="N994" s="418" t="s">
        <v>1630</v>
      </c>
      <c r="O994" s="445" t="s">
        <v>744</v>
      </c>
      <c r="P994" s="440">
        <v>42833</v>
      </c>
      <c r="Q994" s="440">
        <v>42834</v>
      </c>
      <c r="R994" s="431" t="s">
        <v>47</v>
      </c>
      <c r="S994" s="1003" t="s">
        <v>963</v>
      </c>
    </row>
    <row r="995" s="795" customFormat="1" ht="21" customHeight="1" spans="1:19">
      <c r="A995" s="55">
        <v>828</v>
      </c>
      <c r="B995" s="149" t="s">
        <v>11541</v>
      </c>
      <c r="C995" s="976" t="s">
        <v>11491</v>
      </c>
      <c r="D995" s="48" t="s">
        <v>11613</v>
      </c>
      <c r="E995" s="55">
        <v>431900</v>
      </c>
      <c r="F995" s="55" t="s">
        <v>11614</v>
      </c>
      <c r="G995" s="44">
        <v>42846</v>
      </c>
      <c r="H995" s="857">
        <v>42854</v>
      </c>
      <c r="I995" s="48">
        <f ca="1" t="shared" si="2"/>
        <v>1050</v>
      </c>
      <c r="J995" s="688" t="s">
        <v>11289</v>
      </c>
      <c r="K995" s="338">
        <v>42875</v>
      </c>
      <c r="L995" s="166"/>
      <c r="M995" s="390" t="s">
        <v>11615</v>
      </c>
      <c r="N995" s="48" t="s">
        <v>958</v>
      </c>
      <c r="O995" s="48" t="s">
        <v>89</v>
      </c>
      <c r="P995" s="452">
        <v>42856</v>
      </c>
      <c r="Q995" s="64">
        <v>42857</v>
      </c>
      <c r="R995" s="48" t="s">
        <v>47</v>
      </c>
      <c r="S995" s="967" t="s">
        <v>967</v>
      </c>
    </row>
    <row r="996" s="796" customFormat="1" ht="21" customHeight="1" spans="1:19">
      <c r="A996" s="55">
        <v>829</v>
      </c>
      <c r="B996" s="821" t="s">
        <v>10913</v>
      </c>
      <c r="C996" s="1026" t="s">
        <v>11084</v>
      </c>
      <c r="D996" s="43" t="s">
        <v>10915</v>
      </c>
      <c r="E996" s="43">
        <v>438800</v>
      </c>
      <c r="F996" s="43" t="s">
        <v>11616</v>
      </c>
      <c r="G996" s="47">
        <v>42851</v>
      </c>
      <c r="H996" s="829">
        <v>42858</v>
      </c>
      <c r="I996" s="48">
        <f ca="1" t="shared" si="2"/>
        <v>1046</v>
      </c>
      <c r="J996" s="959" t="s">
        <v>11289</v>
      </c>
      <c r="K996" s="338">
        <v>42875</v>
      </c>
      <c r="L996" s="338"/>
      <c r="M996" s="1044" t="s">
        <v>11617</v>
      </c>
      <c r="N996" s="431" t="s">
        <v>695</v>
      </c>
      <c r="O996" s="431" t="s">
        <v>84</v>
      </c>
      <c r="P996" s="440">
        <v>42854</v>
      </c>
      <c r="Q996" s="440">
        <v>42855</v>
      </c>
      <c r="R996" s="442" t="s">
        <v>47</v>
      </c>
      <c r="S996" s="1003" t="s">
        <v>967</v>
      </c>
    </row>
    <row r="997" s="796" customFormat="1" ht="21" customHeight="1" spans="1:19">
      <c r="A997" s="55">
        <v>830</v>
      </c>
      <c r="B997" s="821" t="s">
        <v>10913</v>
      </c>
      <c r="C997" s="1026" t="s">
        <v>11084</v>
      </c>
      <c r="D997" s="43" t="s">
        <v>10618</v>
      </c>
      <c r="E997" s="43">
        <v>438800</v>
      </c>
      <c r="F997" s="43" t="s">
        <v>11618</v>
      </c>
      <c r="G997" s="51">
        <v>42815</v>
      </c>
      <c r="H997" s="829">
        <v>42821</v>
      </c>
      <c r="I997" s="52">
        <f ca="1" t="shared" si="2"/>
        <v>1083</v>
      </c>
      <c r="J997" s="959" t="s">
        <v>11508</v>
      </c>
      <c r="K997" s="338">
        <v>42875</v>
      </c>
      <c r="L997" s="338"/>
      <c r="M997" s="442" t="s">
        <v>11619</v>
      </c>
      <c r="N997" s="52" t="s">
        <v>884</v>
      </c>
      <c r="O997" s="431" t="s">
        <v>744</v>
      </c>
      <c r="P997" s="440">
        <v>42854</v>
      </c>
      <c r="Q997" s="440">
        <v>42855</v>
      </c>
      <c r="R997" s="442" t="s">
        <v>106</v>
      </c>
      <c r="S997" s="1003" t="s">
        <v>3793</v>
      </c>
    </row>
    <row r="998" s="795" customFormat="1" ht="21" customHeight="1" spans="1:19">
      <c r="A998" s="55">
        <v>831</v>
      </c>
      <c r="B998" s="149"/>
      <c r="C998" s="976" t="s">
        <v>10989</v>
      </c>
      <c r="D998" s="43" t="s">
        <v>10890</v>
      </c>
      <c r="E998" s="43">
        <v>418800</v>
      </c>
      <c r="F998" s="43" t="s">
        <v>11620</v>
      </c>
      <c r="G998" s="47">
        <v>42851</v>
      </c>
      <c r="H998" s="829">
        <v>42858</v>
      </c>
      <c r="I998" s="52">
        <f ca="1" t="shared" si="2"/>
        <v>1046</v>
      </c>
      <c r="J998" s="959" t="s">
        <v>11289</v>
      </c>
      <c r="K998" s="338">
        <v>42875</v>
      </c>
      <c r="L998" s="284"/>
      <c r="M998" s="361" t="s">
        <v>11621</v>
      </c>
      <c r="N998" s="361" t="s">
        <v>225</v>
      </c>
      <c r="O998" s="361" t="s">
        <v>84</v>
      </c>
      <c r="P998" s="388">
        <v>42854</v>
      </c>
      <c r="Q998" s="59">
        <v>42855</v>
      </c>
      <c r="R998" s="361" t="s">
        <v>47</v>
      </c>
      <c r="S998" s="969" t="s">
        <v>5669</v>
      </c>
    </row>
    <row r="999" s="795" customFormat="1" ht="21" customHeight="1" spans="1:19">
      <c r="A999" s="55">
        <v>832</v>
      </c>
      <c r="B999" s="149" t="s">
        <v>11245</v>
      </c>
      <c r="C999" s="1026" t="s">
        <v>11005</v>
      </c>
      <c r="D999" s="55" t="s">
        <v>10915</v>
      </c>
      <c r="E999" s="55">
        <v>476500</v>
      </c>
      <c r="F999" s="55" t="s">
        <v>11622</v>
      </c>
      <c r="G999" s="56">
        <v>42846</v>
      </c>
      <c r="H999" s="857">
        <v>42854</v>
      </c>
      <c r="I999" s="927">
        <f ca="1" t="shared" si="2"/>
        <v>1050</v>
      </c>
      <c r="J999" s="688" t="s">
        <v>11289</v>
      </c>
      <c r="K999" s="338">
        <v>42875</v>
      </c>
      <c r="L999" s="339"/>
      <c r="M999" s="48" t="s">
        <v>11623</v>
      </c>
      <c r="N999" s="48" t="s">
        <v>736</v>
      </c>
      <c r="O999" s="357" t="s">
        <v>658</v>
      </c>
      <c r="P999" s="456">
        <v>42856</v>
      </c>
      <c r="Q999" s="44">
        <v>42856</v>
      </c>
      <c r="R999" s="48" t="s">
        <v>47</v>
      </c>
      <c r="S999" s="863" t="s">
        <v>6050</v>
      </c>
    </row>
    <row r="1000" s="796" customFormat="1" ht="21" customHeight="1" spans="1:19">
      <c r="A1000" s="55">
        <v>833</v>
      </c>
      <c r="B1000" s="821" t="s">
        <v>10913</v>
      </c>
      <c r="C1000" s="1026" t="s">
        <v>11084</v>
      </c>
      <c r="D1000" s="43" t="s">
        <v>10090</v>
      </c>
      <c r="E1000" s="43">
        <v>438800</v>
      </c>
      <c r="F1000" s="43" t="s">
        <v>11624</v>
      </c>
      <c r="G1000" s="51">
        <v>42741</v>
      </c>
      <c r="H1000" s="829">
        <v>42752</v>
      </c>
      <c r="I1000" s="52">
        <f ca="1" t="shared" si="2"/>
        <v>1152</v>
      </c>
      <c r="J1000" s="959" t="s">
        <v>11402</v>
      </c>
      <c r="K1000" s="338">
        <v>42875</v>
      </c>
      <c r="L1000" s="338" t="s">
        <v>52</v>
      </c>
      <c r="M1000" s="1045" t="s">
        <v>11625</v>
      </c>
      <c r="N1000" s="1046" t="s">
        <v>6329</v>
      </c>
      <c r="O1000" s="431" t="s">
        <v>641</v>
      </c>
      <c r="P1000" s="440">
        <v>42831</v>
      </c>
      <c r="Q1000" s="440">
        <v>42852</v>
      </c>
      <c r="R1000" s="442" t="s">
        <v>47</v>
      </c>
      <c r="S1000" s="1003" t="s">
        <v>5669</v>
      </c>
    </row>
    <row r="1001" s="795" customFormat="1" ht="21" customHeight="1" spans="1:19">
      <c r="A1001" s="55">
        <v>834</v>
      </c>
      <c r="B1001" s="149"/>
      <c r="C1001" s="976" t="s">
        <v>10989</v>
      </c>
      <c r="D1001" s="43" t="s">
        <v>10890</v>
      </c>
      <c r="E1001" s="43">
        <v>418800</v>
      </c>
      <c r="F1001" s="43" t="s">
        <v>11626</v>
      </c>
      <c r="G1001" s="47">
        <v>42853</v>
      </c>
      <c r="H1001" s="829">
        <v>42859</v>
      </c>
      <c r="I1001" s="52">
        <f ca="1" t="shared" si="2"/>
        <v>1045</v>
      </c>
      <c r="J1001" s="959" t="s">
        <v>11289</v>
      </c>
      <c r="K1001" s="338">
        <v>42880</v>
      </c>
      <c r="L1001" s="284" t="s">
        <v>52</v>
      </c>
      <c r="M1001" s="361" t="s">
        <v>11627</v>
      </c>
      <c r="N1001" s="361" t="s">
        <v>736</v>
      </c>
      <c r="O1001" s="361" t="s">
        <v>84</v>
      </c>
      <c r="P1001" s="388">
        <v>42855</v>
      </c>
      <c r="Q1001" s="59">
        <v>42855</v>
      </c>
      <c r="R1001" s="361" t="s">
        <v>47</v>
      </c>
      <c r="S1001" s="969" t="s">
        <v>1000</v>
      </c>
    </row>
    <row r="1002" s="796" customFormat="1" ht="21" customHeight="1" spans="1:19">
      <c r="A1002" s="55">
        <v>835</v>
      </c>
      <c r="B1002" s="821" t="s">
        <v>10913</v>
      </c>
      <c r="C1002" s="1026" t="s">
        <v>11084</v>
      </c>
      <c r="D1002" s="43" t="s">
        <v>10915</v>
      </c>
      <c r="E1002" s="43">
        <v>438800</v>
      </c>
      <c r="F1002" s="1038" t="s">
        <v>11628</v>
      </c>
      <c r="G1002" s="47">
        <v>42856</v>
      </c>
      <c r="H1002" s="829">
        <v>42864</v>
      </c>
      <c r="I1002" s="52">
        <f ca="1" t="shared" ref="I1002:I1065" si="3">TODAY()-H1002</f>
        <v>1040</v>
      </c>
      <c r="J1002" s="959" t="s">
        <v>11629</v>
      </c>
      <c r="K1002" s="338">
        <v>42880</v>
      </c>
      <c r="L1002" s="338" t="s">
        <v>52</v>
      </c>
      <c r="M1002" s="277" t="s">
        <v>11630</v>
      </c>
      <c r="N1002" s="431" t="s">
        <v>6329</v>
      </c>
      <c r="O1002" s="431" t="s">
        <v>641</v>
      </c>
      <c r="P1002" s="440">
        <v>42869</v>
      </c>
      <c r="Q1002" s="440">
        <v>42869</v>
      </c>
      <c r="R1002" s="442" t="s">
        <v>47</v>
      </c>
      <c r="S1002" s="1003" t="s">
        <v>1010</v>
      </c>
    </row>
    <row r="1003" s="795" customFormat="1" ht="21" customHeight="1" spans="1:19">
      <c r="A1003" s="55">
        <v>836</v>
      </c>
      <c r="B1003" s="149" t="s">
        <v>11218</v>
      </c>
      <c r="C1003" s="976" t="s">
        <v>11010</v>
      </c>
      <c r="D1003" s="43" t="s">
        <v>10890</v>
      </c>
      <c r="E1003" s="43">
        <v>456500</v>
      </c>
      <c r="F1003" s="43" t="s">
        <v>11631</v>
      </c>
      <c r="G1003" s="51">
        <v>42815</v>
      </c>
      <c r="H1003" s="829">
        <v>42821</v>
      </c>
      <c r="I1003" s="52">
        <f ca="1" t="shared" si="3"/>
        <v>1083</v>
      </c>
      <c r="J1003" s="959" t="s">
        <v>11402</v>
      </c>
      <c r="K1003" s="338">
        <v>42880</v>
      </c>
      <c r="L1003" s="284"/>
      <c r="M1003" s="52" t="s">
        <v>11632</v>
      </c>
      <c r="N1003" s="52" t="s">
        <v>45</v>
      </c>
      <c r="O1003" s="52" t="s">
        <v>89</v>
      </c>
      <c r="P1003" s="121">
        <v>42875</v>
      </c>
      <c r="Q1003" s="121">
        <v>42875</v>
      </c>
      <c r="R1003" s="52" t="s">
        <v>47</v>
      </c>
      <c r="S1003" s="969" t="s">
        <v>1010</v>
      </c>
    </row>
    <row r="1004" s="796" customFormat="1" ht="21" customHeight="1" spans="1:19">
      <c r="A1004" s="55">
        <v>837</v>
      </c>
      <c r="B1004" s="821"/>
      <c r="C1004" s="1026" t="s">
        <v>11532</v>
      </c>
      <c r="D1004" s="43" t="s">
        <v>10915</v>
      </c>
      <c r="E1004" s="43">
        <v>530500</v>
      </c>
      <c r="F1004" s="43" t="s">
        <v>11633</v>
      </c>
      <c r="G1004" s="51">
        <v>42867</v>
      </c>
      <c r="H1004" s="829">
        <v>42875</v>
      </c>
      <c r="I1004" s="52">
        <f ca="1" t="shared" si="3"/>
        <v>1029</v>
      </c>
      <c r="J1004" s="959" t="s">
        <v>11289</v>
      </c>
      <c r="K1004" s="338">
        <v>42880</v>
      </c>
      <c r="L1004" s="338"/>
      <c r="M1004" s="387" t="s">
        <v>11634</v>
      </c>
      <c r="N1004" s="387" t="s">
        <v>912</v>
      </c>
      <c r="O1004" s="387" t="s">
        <v>59</v>
      </c>
      <c r="P1004" s="388">
        <v>42833</v>
      </c>
      <c r="Q1004" s="121">
        <v>42869</v>
      </c>
      <c r="R1004" s="387" t="s">
        <v>47</v>
      </c>
      <c r="S1004" s="1003" t="s">
        <v>1010</v>
      </c>
    </row>
    <row r="1005" s="795" customFormat="1" ht="21" customHeight="1" spans="1:19">
      <c r="A1005" s="55">
        <v>838</v>
      </c>
      <c r="B1005" s="149"/>
      <c r="C1005" s="976" t="s">
        <v>10989</v>
      </c>
      <c r="D1005" s="55" t="s">
        <v>9576</v>
      </c>
      <c r="E1005" s="55">
        <v>418800</v>
      </c>
      <c r="F1005" s="55" t="s">
        <v>11635</v>
      </c>
      <c r="G1005" s="44">
        <v>42846</v>
      </c>
      <c r="H1005" s="857">
        <v>42854</v>
      </c>
      <c r="I1005" s="48">
        <f ca="1" t="shared" si="3"/>
        <v>1050</v>
      </c>
      <c r="J1005" s="688" t="s">
        <v>11289</v>
      </c>
      <c r="K1005" s="339">
        <v>42852</v>
      </c>
      <c r="L1005" s="166"/>
      <c r="M1005" s="1047" t="s">
        <v>11636</v>
      </c>
      <c r="N1005" s="1048" t="s">
        <v>820</v>
      </c>
      <c r="O1005" s="1049" t="s">
        <v>89</v>
      </c>
      <c r="P1005" s="1050">
        <v>42815</v>
      </c>
      <c r="Q1005" s="1056">
        <v>42848</v>
      </c>
      <c r="R1005" s="1049" t="s">
        <v>47</v>
      </c>
      <c r="S1005" s="967" t="s">
        <v>2711</v>
      </c>
    </row>
    <row r="1006" s="795" customFormat="1" ht="21" customHeight="1" spans="1:19">
      <c r="A1006" s="55">
        <v>839</v>
      </c>
      <c r="B1006" s="149" t="s">
        <v>11245</v>
      </c>
      <c r="C1006" s="1026" t="s">
        <v>11005</v>
      </c>
      <c r="D1006" s="55" t="s">
        <v>10890</v>
      </c>
      <c r="E1006" s="55">
        <v>476500</v>
      </c>
      <c r="F1006" s="43" t="s">
        <v>11637</v>
      </c>
      <c r="G1006" s="56">
        <v>42846</v>
      </c>
      <c r="H1006" s="857">
        <v>42854</v>
      </c>
      <c r="I1006" s="927">
        <f ca="1" t="shared" si="3"/>
        <v>1050</v>
      </c>
      <c r="J1006" s="688" t="s">
        <v>11402</v>
      </c>
      <c r="K1006" s="339">
        <v>42883</v>
      </c>
      <c r="L1006" s="339"/>
      <c r="M1006" s="48" t="s">
        <v>11638</v>
      </c>
      <c r="N1006" s="48" t="s">
        <v>80</v>
      </c>
      <c r="O1006" s="48" t="s">
        <v>84</v>
      </c>
      <c r="P1006" s="171">
        <v>42876</v>
      </c>
      <c r="Q1006" s="44">
        <v>42876</v>
      </c>
      <c r="R1006" s="48" t="s">
        <v>47</v>
      </c>
      <c r="S1006" s="863" t="s">
        <v>2711</v>
      </c>
    </row>
    <row r="1007" s="795" customFormat="1" ht="21" customHeight="1" spans="1:19">
      <c r="A1007" s="55">
        <v>840</v>
      </c>
      <c r="B1007" s="149" t="s">
        <v>11541</v>
      </c>
      <c r="C1007" s="976" t="s">
        <v>11491</v>
      </c>
      <c r="D1007" s="52" t="s">
        <v>11613</v>
      </c>
      <c r="E1007" s="43">
        <v>431900</v>
      </c>
      <c r="F1007" s="43" t="s">
        <v>11639</v>
      </c>
      <c r="G1007" s="47">
        <v>42861</v>
      </c>
      <c r="H1007" s="829">
        <v>42880</v>
      </c>
      <c r="I1007" s="48">
        <f ca="1" t="shared" si="3"/>
        <v>1024</v>
      </c>
      <c r="J1007" s="688" t="s">
        <v>11289</v>
      </c>
      <c r="K1007" s="339">
        <v>42883</v>
      </c>
      <c r="L1007" s="166"/>
      <c r="M1007" s="361" t="s">
        <v>11640</v>
      </c>
      <c r="N1007" s="361" t="s">
        <v>698</v>
      </c>
      <c r="O1007" s="361" t="s">
        <v>84</v>
      </c>
      <c r="P1007" s="388">
        <v>42855</v>
      </c>
      <c r="Q1007" s="59">
        <v>42855</v>
      </c>
      <c r="R1007" s="387" t="s">
        <v>47</v>
      </c>
      <c r="S1007" s="969" t="s">
        <v>2711</v>
      </c>
    </row>
    <row r="1008" s="795" customFormat="1" ht="21" customHeight="1" spans="1:19">
      <c r="A1008" s="55">
        <v>841</v>
      </c>
      <c r="B1008" s="149"/>
      <c r="C1008" s="976" t="s">
        <v>10989</v>
      </c>
      <c r="D1008" s="43" t="s">
        <v>10915</v>
      </c>
      <c r="E1008" s="43">
        <v>418800</v>
      </c>
      <c r="F1008" s="43" t="s">
        <v>11641</v>
      </c>
      <c r="G1008" s="47">
        <v>42868</v>
      </c>
      <c r="H1008" s="829">
        <v>42875</v>
      </c>
      <c r="I1008" s="52">
        <f ca="1" t="shared" si="3"/>
        <v>1029</v>
      </c>
      <c r="J1008" s="959" t="s">
        <v>11289</v>
      </c>
      <c r="K1008" s="338">
        <v>42883</v>
      </c>
      <c r="L1008" s="284"/>
      <c r="M1008" s="361" t="s">
        <v>11642</v>
      </c>
      <c r="N1008" s="387" t="s">
        <v>225</v>
      </c>
      <c r="O1008" s="387" t="s">
        <v>84</v>
      </c>
      <c r="P1008" s="388">
        <v>42855</v>
      </c>
      <c r="Q1008" s="59">
        <v>42869</v>
      </c>
      <c r="R1008" s="387" t="s">
        <v>106</v>
      </c>
      <c r="S1008" s="969" t="s">
        <v>1023</v>
      </c>
    </row>
    <row r="1009" s="796" customFormat="1" ht="21" customHeight="1" spans="1:19">
      <c r="A1009" s="55">
        <v>842</v>
      </c>
      <c r="B1009" s="821"/>
      <c r="C1009" s="1026" t="s">
        <v>11532</v>
      </c>
      <c r="D1009" s="43" t="s">
        <v>10890</v>
      </c>
      <c r="E1009" s="43">
        <v>530500</v>
      </c>
      <c r="F1009" s="43" t="s">
        <v>11643</v>
      </c>
      <c r="G1009" s="51">
        <v>42873</v>
      </c>
      <c r="H1009" s="829">
        <v>42888</v>
      </c>
      <c r="I1009" s="52">
        <f ca="1" t="shared" si="3"/>
        <v>1016</v>
      </c>
      <c r="J1009" s="959" t="s">
        <v>11289</v>
      </c>
      <c r="K1009" s="338">
        <v>42902</v>
      </c>
      <c r="L1009" s="338"/>
      <c r="M1009" s="361" t="s">
        <v>11644</v>
      </c>
      <c r="N1009" s="387" t="s">
        <v>662</v>
      </c>
      <c r="O1009" s="387" t="s">
        <v>59</v>
      </c>
      <c r="P1009" s="388">
        <v>42823</v>
      </c>
      <c r="Q1009" s="121">
        <v>42875</v>
      </c>
      <c r="R1009" s="387" t="s">
        <v>47</v>
      </c>
      <c r="S1009" s="1003" t="s">
        <v>1040</v>
      </c>
    </row>
    <row r="1010" s="796" customFormat="1" ht="21" customHeight="1" spans="1:19">
      <c r="A1010" s="55">
        <v>843</v>
      </c>
      <c r="B1010" s="821"/>
      <c r="C1010" s="1026" t="s">
        <v>11532</v>
      </c>
      <c r="D1010" s="43" t="s">
        <v>10915</v>
      </c>
      <c r="E1010" s="43">
        <v>530500</v>
      </c>
      <c r="F1010" s="43" t="s">
        <v>11645</v>
      </c>
      <c r="G1010" s="51">
        <v>42800</v>
      </c>
      <c r="H1010" s="829">
        <v>42816</v>
      </c>
      <c r="I1010" s="52">
        <f ca="1" t="shared" si="3"/>
        <v>1088</v>
      </c>
      <c r="J1010" s="959" t="s">
        <v>11289</v>
      </c>
      <c r="K1010" s="338">
        <v>42902</v>
      </c>
      <c r="L1010" s="338"/>
      <c r="M1010" s="263" t="s">
        <v>11646</v>
      </c>
      <c r="N1010" s="52"/>
      <c r="O1010" s="52"/>
      <c r="P1010" s="121"/>
      <c r="Q1010" s="121"/>
      <c r="R1010" s="277"/>
      <c r="S1010" s="1003" t="s">
        <v>1040</v>
      </c>
    </row>
    <row r="1011" s="796" customFormat="1" ht="21" customHeight="1" spans="1:19">
      <c r="A1011" s="55">
        <v>844</v>
      </c>
      <c r="B1011" s="821"/>
      <c r="C1011" s="1026" t="s">
        <v>11532</v>
      </c>
      <c r="D1011" s="43" t="s">
        <v>10915</v>
      </c>
      <c r="E1011" s="43">
        <v>530500</v>
      </c>
      <c r="F1011" s="43" t="s">
        <v>11647</v>
      </c>
      <c r="G1011" s="51">
        <v>42800</v>
      </c>
      <c r="H1011" s="829">
        <v>42816</v>
      </c>
      <c r="I1011" s="52">
        <f ca="1" t="shared" si="3"/>
        <v>1088</v>
      </c>
      <c r="J1011" s="959" t="s">
        <v>11289</v>
      </c>
      <c r="K1011" s="338">
        <v>42902</v>
      </c>
      <c r="L1011" s="338"/>
      <c r="M1011" s="263" t="s">
        <v>11646</v>
      </c>
      <c r="N1011" s="52"/>
      <c r="O1011" s="52"/>
      <c r="P1011" s="121"/>
      <c r="Q1011" s="121"/>
      <c r="R1011" s="277"/>
      <c r="S1011" s="1003" t="s">
        <v>1040</v>
      </c>
    </row>
    <row r="1012" s="796" customFormat="1" ht="21" customHeight="1" spans="1:19">
      <c r="A1012" s="55">
        <v>845</v>
      </c>
      <c r="B1012" s="821"/>
      <c r="C1012" s="1026" t="s">
        <v>11532</v>
      </c>
      <c r="D1012" s="43" t="s">
        <v>10915</v>
      </c>
      <c r="E1012" s="43">
        <v>530500</v>
      </c>
      <c r="F1012" s="43" t="s">
        <v>11648</v>
      </c>
      <c r="G1012" s="51">
        <v>42800</v>
      </c>
      <c r="H1012" s="829">
        <v>42816</v>
      </c>
      <c r="I1012" s="52">
        <f ca="1" t="shared" si="3"/>
        <v>1088</v>
      </c>
      <c r="J1012" s="959" t="s">
        <v>11289</v>
      </c>
      <c r="K1012" s="338">
        <v>42902</v>
      </c>
      <c r="L1012" s="338"/>
      <c r="M1012" s="263" t="s">
        <v>11646</v>
      </c>
      <c r="N1012" s="52"/>
      <c r="O1012" s="52"/>
      <c r="P1012" s="121"/>
      <c r="Q1012" s="121"/>
      <c r="R1012" s="277"/>
      <c r="S1012" s="1003" t="s">
        <v>1040</v>
      </c>
    </row>
    <row r="1013" s="796" customFormat="1" ht="21" customHeight="1" spans="1:19">
      <c r="A1013" s="55">
        <v>846</v>
      </c>
      <c r="B1013" s="821"/>
      <c r="C1013" s="1026" t="s">
        <v>11084</v>
      </c>
      <c r="D1013" s="43" t="s">
        <v>9576</v>
      </c>
      <c r="E1013" s="43">
        <v>438800</v>
      </c>
      <c r="F1013" s="43" t="s">
        <v>11649</v>
      </c>
      <c r="G1013" s="51">
        <v>42846</v>
      </c>
      <c r="H1013" s="829">
        <v>42854</v>
      </c>
      <c r="I1013" s="52">
        <f ca="1" t="shared" si="3"/>
        <v>1050</v>
      </c>
      <c r="J1013" s="959" t="s">
        <v>11650</v>
      </c>
      <c r="K1013" s="338">
        <v>42902</v>
      </c>
      <c r="L1013" s="338"/>
      <c r="M1013" s="263" t="s">
        <v>11651</v>
      </c>
      <c r="N1013" s="52" t="s">
        <v>912</v>
      </c>
      <c r="O1013" s="52" t="s">
        <v>59</v>
      </c>
      <c r="P1013" s="121">
        <v>42891</v>
      </c>
      <c r="Q1013" s="121">
        <v>42891</v>
      </c>
      <c r="R1013" s="277" t="s">
        <v>106</v>
      </c>
      <c r="S1013" s="1003" t="s">
        <v>1036</v>
      </c>
    </row>
    <row r="1014" s="795" customFormat="1" ht="21" customHeight="1" spans="1:19">
      <c r="A1014" s="55">
        <v>847</v>
      </c>
      <c r="B1014" s="149" t="s">
        <v>11218</v>
      </c>
      <c r="C1014" s="976" t="s">
        <v>11010</v>
      </c>
      <c r="D1014" s="43" t="s">
        <v>10090</v>
      </c>
      <c r="E1014" s="43">
        <v>449500</v>
      </c>
      <c r="F1014" s="408" t="s">
        <v>11652</v>
      </c>
      <c r="G1014" s="51">
        <v>42691</v>
      </c>
      <c r="H1014" s="829">
        <v>42710</v>
      </c>
      <c r="I1014" s="392">
        <f ca="1" t="shared" si="3"/>
        <v>1194</v>
      </c>
      <c r="J1014" s="959" t="s">
        <v>11297</v>
      </c>
      <c r="K1014" s="338">
        <v>42730</v>
      </c>
      <c r="L1014" s="284" t="s">
        <v>52</v>
      </c>
      <c r="M1014" s="419" t="s">
        <v>11653</v>
      </c>
      <c r="N1014" s="419" t="s">
        <v>2053</v>
      </c>
      <c r="O1014" s="52" t="s">
        <v>2054</v>
      </c>
      <c r="P1014" s="121">
        <v>42887</v>
      </c>
      <c r="Q1014" s="121">
        <v>42887</v>
      </c>
      <c r="R1014" s="52" t="s">
        <v>47</v>
      </c>
      <c r="S1014" s="969" t="s">
        <v>6133</v>
      </c>
    </row>
    <row r="1015" s="795" customFormat="1" ht="21" customHeight="1" spans="1:19">
      <c r="A1015" s="55">
        <v>848</v>
      </c>
      <c r="B1015" s="149"/>
      <c r="C1015" s="976" t="s">
        <v>10989</v>
      </c>
      <c r="D1015" s="43" t="s">
        <v>11654</v>
      </c>
      <c r="E1015" s="43">
        <v>418800</v>
      </c>
      <c r="F1015" s="43" t="s">
        <v>11655</v>
      </c>
      <c r="G1015" s="47">
        <v>42877</v>
      </c>
      <c r="H1015" s="829">
        <v>42884</v>
      </c>
      <c r="I1015" s="52">
        <f ca="1" t="shared" si="3"/>
        <v>1020</v>
      </c>
      <c r="J1015" s="959" t="s">
        <v>11289</v>
      </c>
      <c r="K1015" s="338">
        <v>42902</v>
      </c>
      <c r="L1015" s="166"/>
      <c r="M1015" s="52" t="s">
        <v>11656</v>
      </c>
      <c r="N1015" s="52" t="s">
        <v>80</v>
      </c>
      <c r="O1015" s="52" t="s">
        <v>84</v>
      </c>
      <c r="P1015" s="47">
        <v>42858</v>
      </c>
      <c r="Q1015" s="59">
        <v>42881</v>
      </c>
      <c r="R1015" s="52" t="s">
        <v>47</v>
      </c>
      <c r="S1015" s="967" t="s">
        <v>1036</v>
      </c>
    </row>
    <row r="1016" s="796" customFormat="1" ht="21" customHeight="1" spans="1:19">
      <c r="A1016" s="55">
        <v>849</v>
      </c>
      <c r="B1016" s="821" t="s">
        <v>10913</v>
      </c>
      <c r="C1016" s="1026" t="s">
        <v>11084</v>
      </c>
      <c r="D1016" s="43" t="s">
        <v>10890</v>
      </c>
      <c r="E1016" s="43">
        <v>438800</v>
      </c>
      <c r="F1016" s="43" t="s">
        <v>11657</v>
      </c>
      <c r="G1016" s="47">
        <v>42877</v>
      </c>
      <c r="H1016" s="829">
        <v>42884</v>
      </c>
      <c r="I1016" s="52">
        <f ca="1" t="shared" si="3"/>
        <v>1020</v>
      </c>
      <c r="J1016" s="959" t="s">
        <v>11289</v>
      </c>
      <c r="K1016" s="338">
        <v>42902</v>
      </c>
      <c r="L1016" s="338"/>
      <c r="M1016" s="52" t="s">
        <v>11658</v>
      </c>
      <c r="N1016" s="431" t="s">
        <v>11659</v>
      </c>
      <c r="O1016" s="431" t="s">
        <v>308</v>
      </c>
      <c r="P1016" s="440">
        <v>42847</v>
      </c>
      <c r="Q1016" s="440">
        <v>42884</v>
      </c>
      <c r="R1016" s="442" t="s">
        <v>106</v>
      </c>
      <c r="S1016" s="1003" t="s">
        <v>1036</v>
      </c>
    </row>
    <row r="1017" s="795" customFormat="1" ht="23.1" customHeight="1" spans="1:19">
      <c r="A1017" s="55">
        <v>850</v>
      </c>
      <c r="B1017" s="149"/>
      <c r="C1017" s="976" t="s">
        <v>10989</v>
      </c>
      <c r="D1017" s="43" t="s">
        <v>10618</v>
      </c>
      <c r="E1017" s="43">
        <v>418800</v>
      </c>
      <c r="F1017" s="43" t="s">
        <v>11660</v>
      </c>
      <c r="G1017" s="47">
        <v>42877</v>
      </c>
      <c r="H1017" s="829">
        <v>42886</v>
      </c>
      <c r="I1017" s="52">
        <f ca="1" t="shared" si="3"/>
        <v>1018</v>
      </c>
      <c r="J1017" s="688" t="s">
        <v>11289</v>
      </c>
      <c r="K1017" s="338">
        <v>42902</v>
      </c>
      <c r="L1017" s="284"/>
      <c r="M1017" s="277" t="s">
        <v>11661</v>
      </c>
      <c r="N1017" s="52" t="s">
        <v>889</v>
      </c>
      <c r="O1017" s="52" t="s">
        <v>89</v>
      </c>
      <c r="P1017" s="47">
        <v>42868</v>
      </c>
      <c r="Q1017" s="59">
        <v>42881</v>
      </c>
      <c r="R1017" s="52" t="s">
        <v>47</v>
      </c>
      <c r="S1017" s="1057" t="s">
        <v>5223</v>
      </c>
    </row>
    <row r="1018" s="795" customFormat="1" ht="23.1" customHeight="1" spans="1:19">
      <c r="A1018" s="55">
        <v>851</v>
      </c>
      <c r="B1018" s="149" t="s">
        <v>11245</v>
      </c>
      <c r="C1018" s="1026" t="s">
        <v>11005</v>
      </c>
      <c r="D1018" s="43" t="s">
        <v>10890</v>
      </c>
      <c r="E1018" s="43">
        <v>476500</v>
      </c>
      <c r="F1018" s="43" t="s">
        <v>11662</v>
      </c>
      <c r="G1018" s="51">
        <v>42867</v>
      </c>
      <c r="H1018" s="829">
        <v>42875</v>
      </c>
      <c r="I1018" s="52">
        <f ca="1" t="shared" si="3"/>
        <v>1029</v>
      </c>
      <c r="J1018" s="959" t="s">
        <v>11289</v>
      </c>
      <c r="K1018" s="338">
        <v>42902</v>
      </c>
      <c r="L1018" s="339"/>
      <c r="M1018" s="277" t="s">
        <v>11663</v>
      </c>
      <c r="N1018" s="52" t="s">
        <v>225</v>
      </c>
      <c r="O1018" s="431" t="s">
        <v>84</v>
      </c>
      <c r="P1018" s="440">
        <v>42889</v>
      </c>
      <c r="Q1018" s="440">
        <v>42889</v>
      </c>
      <c r="R1018" s="431" t="s">
        <v>47</v>
      </c>
      <c r="S1018" s="434" t="s">
        <v>3846</v>
      </c>
    </row>
    <row r="1019" s="795" customFormat="1" ht="23.1" customHeight="1" spans="1:19">
      <c r="A1019" s="55">
        <v>852</v>
      </c>
      <c r="B1019" s="149" t="s">
        <v>11541</v>
      </c>
      <c r="C1019" s="976" t="s">
        <v>11491</v>
      </c>
      <c r="D1019" s="52" t="s">
        <v>9573</v>
      </c>
      <c r="E1019" s="43">
        <v>431900</v>
      </c>
      <c r="F1019" s="43" t="s">
        <v>11664</v>
      </c>
      <c r="G1019" s="47">
        <v>42877</v>
      </c>
      <c r="H1019" s="829">
        <v>42886</v>
      </c>
      <c r="I1019" s="52">
        <f ca="1" t="shared" si="3"/>
        <v>1018</v>
      </c>
      <c r="J1019" s="688" t="s">
        <v>11289</v>
      </c>
      <c r="K1019" s="338">
        <v>42902</v>
      </c>
      <c r="L1019" s="166"/>
      <c r="M1019" s="277" t="s">
        <v>11665</v>
      </c>
      <c r="N1019" s="52" t="s">
        <v>736</v>
      </c>
      <c r="O1019" s="52" t="s">
        <v>84</v>
      </c>
      <c r="P1019" s="452">
        <v>42884</v>
      </c>
      <c r="Q1019" s="64">
        <v>42887</v>
      </c>
      <c r="R1019" s="48" t="s">
        <v>47</v>
      </c>
      <c r="S1019" s="1058" t="s">
        <v>5223</v>
      </c>
    </row>
    <row r="1020" s="795" customFormat="1" ht="23.1" customHeight="1" spans="1:19">
      <c r="A1020" s="55">
        <v>853</v>
      </c>
      <c r="B1020" s="149" t="s">
        <v>11218</v>
      </c>
      <c r="C1020" s="976" t="s">
        <v>11010</v>
      </c>
      <c r="D1020" s="55" t="s">
        <v>9576</v>
      </c>
      <c r="E1020" s="55">
        <v>456500</v>
      </c>
      <c r="F1020" s="43" t="s">
        <v>11666</v>
      </c>
      <c r="G1020" s="56">
        <v>42846</v>
      </c>
      <c r="H1020" s="857">
        <v>42854</v>
      </c>
      <c r="I1020" s="52">
        <f ca="1" t="shared" si="3"/>
        <v>1050</v>
      </c>
      <c r="J1020" s="688" t="s">
        <v>11402</v>
      </c>
      <c r="K1020" s="338">
        <v>42902</v>
      </c>
      <c r="L1020" s="166"/>
      <c r="M1020" s="242" t="s">
        <v>11667</v>
      </c>
      <c r="N1020" s="48" t="s">
        <v>11668</v>
      </c>
      <c r="O1020" s="357" t="s">
        <v>641</v>
      </c>
      <c r="P1020" s="456">
        <v>42892</v>
      </c>
      <c r="Q1020" s="456">
        <v>42896</v>
      </c>
      <c r="R1020" s="357" t="s">
        <v>106</v>
      </c>
      <c r="S1020" s="1058" t="s">
        <v>1050</v>
      </c>
    </row>
    <row r="1021" s="795" customFormat="1" ht="23.1" customHeight="1" spans="1:19">
      <c r="A1021" s="55">
        <v>850</v>
      </c>
      <c r="B1021" s="149"/>
      <c r="C1021" s="976" t="s">
        <v>10989</v>
      </c>
      <c r="D1021" s="43" t="s">
        <v>10890</v>
      </c>
      <c r="E1021" s="43">
        <v>418800</v>
      </c>
      <c r="F1021" s="43" t="s">
        <v>11669</v>
      </c>
      <c r="G1021" s="47">
        <v>42880</v>
      </c>
      <c r="H1021" s="829">
        <v>42888</v>
      </c>
      <c r="I1021" s="52">
        <f ca="1" t="shared" si="3"/>
        <v>1016</v>
      </c>
      <c r="J1021" s="959" t="s">
        <v>11289</v>
      </c>
      <c r="K1021" s="338">
        <v>42883</v>
      </c>
      <c r="L1021" s="284"/>
      <c r="M1021" s="277" t="s">
        <v>11670</v>
      </c>
      <c r="N1021" s="52" t="s">
        <v>912</v>
      </c>
      <c r="O1021" s="52" t="s">
        <v>59</v>
      </c>
      <c r="P1021" s="47">
        <v>42890</v>
      </c>
      <c r="Q1021" s="59">
        <v>42890</v>
      </c>
      <c r="R1021" s="52" t="s">
        <v>106</v>
      </c>
      <c r="S1021" s="1057" t="s">
        <v>1050</v>
      </c>
    </row>
    <row r="1022" s="795" customFormat="1" ht="23.1" customHeight="1" spans="1:19">
      <c r="A1022" s="55">
        <v>850</v>
      </c>
      <c r="B1022" s="149"/>
      <c r="C1022" s="976" t="s">
        <v>10989</v>
      </c>
      <c r="D1022" s="43" t="s">
        <v>11654</v>
      </c>
      <c r="E1022" s="43">
        <v>418800</v>
      </c>
      <c r="F1022" s="43" t="s">
        <v>11671</v>
      </c>
      <c r="G1022" s="47">
        <v>42846</v>
      </c>
      <c r="H1022" s="829">
        <v>42854</v>
      </c>
      <c r="I1022" s="52">
        <f ca="1" t="shared" si="3"/>
        <v>1050</v>
      </c>
      <c r="J1022" s="959" t="s">
        <v>11672</v>
      </c>
      <c r="K1022" s="338">
        <v>42902</v>
      </c>
      <c r="L1022" s="166"/>
      <c r="M1022" s="277" t="s">
        <v>11673</v>
      </c>
      <c r="N1022" s="52" t="s">
        <v>980</v>
      </c>
      <c r="O1022" s="52" t="s">
        <v>84</v>
      </c>
      <c r="P1022" s="47">
        <v>42897</v>
      </c>
      <c r="Q1022" s="59">
        <v>42897</v>
      </c>
      <c r="R1022" s="52" t="s">
        <v>106</v>
      </c>
      <c r="S1022" s="1058" t="s">
        <v>1050</v>
      </c>
    </row>
    <row r="1023" s="795" customFormat="1" ht="23.1" customHeight="1" spans="1:19">
      <c r="A1023" s="55">
        <v>856</v>
      </c>
      <c r="B1023" s="149" t="s">
        <v>11541</v>
      </c>
      <c r="C1023" s="976" t="s">
        <v>11491</v>
      </c>
      <c r="D1023" s="52" t="s">
        <v>9573</v>
      </c>
      <c r="E1023" s="43">
        <v>431900</v>
      </c>
      <c r="F1023" s="43" t="s">
        <v>11674</v>
      </c>
      <c r="G1023" s="47">
        <v>42852</v>
      </c>
      <c r="H1023" s="829">
        <v>42859</v>
      </c>
      <c r="I1023" s="52">
        <f ca="1" t="shared" si="3"/>
        <v>1045</v>
      </c>
      <c r="J1023" s="959" t="s">
        <v>11675</v>
      </c>
      <c r="K1023" s="338">
        <v>42902</v>
      </c>
      <c r="L1023" s="166"/>
      <c r="M1023" s="1051" t="s">
        <v>11676</v>
      </c>
      <c r="N1023" s="1052" t="s">
        <v>114</v>
      </c>
      <c r="O1023" s="1053" t="s">
        <v>59</v>
      </c>
      <c r="P1023" s="1054">
        <v>42900</v>
      </c>
      <c r="Q1023" s="64">
        <v>42901</v>
      </c>
      <c r="R1023" s="48" t="s">
        <v>106</v>
      </c>
      <c r="S1023" s="1058" t="s">
        <v>5708</v>
      </c>
    </row>
    <row r="1024" s="795" customFormat="1" ht="23.1" customHeight="1" spans="1:19">
      <c r="A1024" s="55">
        <v>850</v>
      </c>
      <c r="B1024" s="149"/>
      <c r="C1024" s="976" t="s">
        <v>10989</v>
      </c>
      <c r="D1024" s="43" t="s">
        <v>10915</v>
      </c>
      <c r="E1024" s="43">
        <v>418800</v>
      </c>
      <c r="F1024" s="43" t="s">
        <v>11677</v>
      </c>
      <c r="G1024" s="47">
        <v>42881</v>
      </c>
      <c r="H1024" s="829">
        <v>42895</v>
      </c>
      <c r="I1024" s="52">
        <f ca="1" t="shared" si="3"/>
        <v>1009</v>
      </c>
      <c r="J1024" s="688" t="s">
        <v>11289</v>
      </c>
      <c r="K1024" s="338">
        <v>42902</v>
      </c>
      <c r="L1024" s="284"/>
      <c r="M1024" s="277" t="s">
        <v>11678</v>
      </c>
      <c r="N1024" s="52" t="s">
        <v>225</v>
      </c>
      <c r="O1024" s="52" t="s">
        <v>84</v>
      </c>
      <c r="P1024" s="47">
        <v>42884</v>
      </c>
      <c r="Q1024" s="59">
        <v>42884</v>
      </c>
      <c r="R1024" s="52" t="s">
        <v>47</v>
      </c>
      <c r="S1024" s="1057" t="s">
        <v>1056</v>
      </c>
    </row>
    <row r="1025" s="795" customFormat="1" ht="23.1" customHeight="1" spans="1:19">
      <c r="A1025" s="55">
        <v>850</v>
      </c>
      <c r="B1025" s="149"/>
      <c r="C1025" s="976" t="s">
        <v>10989</v>
      </c>
      <c r="D1025" s="43" t="s">
        <v>10915</v>
      </c>
      <c r="E1025" s="43">
        <v>418800</v>
      </c>
      <c r="F1025" s="43" t="s">
        <v>11679</v>
      </c>
      <c r="G1025" s="47">
        <v>42877</v>
      </c>
      <c r="H1025" s="829">
        <v>42886</v>
      </c>
      <c r="I1025" s="52">
        <f ca="1" t="shared" si="3"/>
        <v>1018</v>
      </c>
      <c r="J1025" s="959" t="s">
        <v>11289</v>
      </c>
      <c r="K1025" s="338">
        <v>42883</v>
      </c>
      <c r="L1025" s="284"/>
      <c r="M1025" s="277" t="s">
        <v>11680</v>
      </c>
      <c r="N1025" s="52" t="s">
        <v>730</v>
      </c>
      <c r="O1025" s="52" t="s">
        <v>59</v>
      </c>
      <c r="P1025" s="47">
        <v>42845</v>
      </c>
      <c r="Q1025" s="59">
        <v>42878</v>
      </c>
      <c r="R1025" s="52" t="s">
        <v>106</v>
      </c>
      <c r="S1025" s="1057" t="s">
        <v>1063</v>
      </c>
    </row>
    <row r="1026" s="795" customFormat="1" ht="23.1" customHeight="1" spans="1:19">
      <c r="A1026" s="55">
        <v>850</v>
      </c>
      <c r="B1026" s="149" t="s">
        <v>11218</v>
      </c>
      <c r="C1026" s="976" t="s">
        <v>11010</v>
      </c>
      <c r="D1026" s="43" t="s">
        <v>10890</v>
      </c>
      <c r="E1026" s="43">
        <v>456500</v>
      </c>
      <c r="F1026" s="43" t="s">
        <v>11681</v>
      </c>
      <c r="G1026" s="51">
        <v>42789</v>
      </c>
      <c r="H1026" s="829">
        <v>42797</v>
      </c>
      <c r="I1026" s="52">
        <f ca="1" t="shared" si="3"/>
        <v>1107</v>
      </c>
      <c r="J1026" s="959" t="s">
        <v>11402</v>
      </c>
      <c r="K1026" s="338">
        <v>42911</v>
      </c>
      <c r="L1026" s="284" t="s">
        <v>52</v>
      </c>
      <c r="M1026" s="277" t="s">
        <v>11682</v>
      </c>
      <c r="N1026" s="48" t="s">
        <v>45</v>
      </c>
      <c r="O1026" s="48" t="s">
        <v>89</v>
      </c>
      <c r="P1026" s="44">
        <v>42891</v>
      </c>
      <c r="Q1026" s="44">
        <v>42891</v>
      </c>
      <c r="R1026" s="48" t="s">
        <v>47</v>
      </c>
      <c r="S1026" s="1057" t="s">
        <v>1063</v>
      </c>
    </row>
    <row r="1027" s="795" customFormat="1" ht="23.1" customHeight="1" spans="1:19">
      <c r="A1027" s="55">
        <v>850</v>
      </c>
      <c r="B1027" s="149" t="s">
        <v>11245</v>
      </c>
      <c r="C1027" s="1026" t="s">
        <v>11005</v>
      </c>
      <c r="D1027" s="43" t="s">
        <v>9576</v>
      </c>
      <c r="E1027" s="43">
        <v>468500</v>
      </c>
      <c r="F1027" s="43" t="s">
        <v>11683</v>
      </c>
      <c r="G1027" s="51">
        <v>42662</v>
      </c>
      <c r="H1027" s="829">
        <v>42668</v>
      </c>
      <c r="I1027" s="52">
        <f ca="1" t="shared" si="3"/>
        <v>1236</v>
      </c>
      <c r="J1027" s="959" t="s">
        <v>11213</v>
      </c>
      <c r="K1027" s="338">
        <v>42825</v>
      </c>
      <c r="L1027" s="338" t="s">
        <v>52</v>
      </c>
      <c r="M1027" s="274" t="s">
        <v>11684</v>
      </c>
      <c r="N1027" s="52" t="s">
        <v>730</v>
      </c>
      <c r="O1027" s="52" t="s">
        <v>59</v>
      </c>
      <c r="P1027" s="440">
        <v>42894</v>
      </c>
      <c r="Q1027" s="440">
        <v>42895</v>
      </c>
      <c r="R1027" s="1030" t="s">
        <v>106</v>
      </c>
      <c r="S1027" s="1058" t="s">
        <v>6117</v>
      </c>
    </row>
    <row r="1028" s="795" customFormat="1" ht="23.1" customHeight="1" spans="1:19">
      <c r="A1028" s="55">
        <v>850</v>
      </c>
      <c r="B1028" s="149" t="s">
        <v>11541</v>
      </c>
      <c r="C1028" s="976" t="s">
        <v>11491</v>
      </c>
      <c r="D1028" s="48" t="s">
        <v>11685</v>
      </c>
      <c r="E1028" s="55">
        <v>431900</v>
      </c>
      <c r="F1028" s="43" t="s">
        <v>11686</v>
      </c>
      <c r="G1028" s="44">
        <v>42811</v>
      </c>
      <c r="H1028" s="825">
        <v>42819</v>
      </c>
      <c r="I1028" s="52">
        <f ca="1" t="shared" si="3"/>
        <v>1085</v>
      </c>
      <c r="J1028" s="688" t="s">
        <v>11402</v>
      </c>
      <c r="K1028" s="339">
        <v>42911</v>
      </c>
      <c r="L1028" s="166" t="s">
        <v>52</v>
      </c>
      <c r="M1028" s="277" t="s">
        <v>11687</v>
      </c>
      <c r="N1028" s="52" t="s">
        <v>889</v>
      </c>
      <c r="O1028" s="52" t="s">
        <v>89</v>
      </c>
      <c r="P1028" s="447">
        <v>42879</v>
      </c>
      <c r="Q1028" s="59">
        <v>42879</v>
      </c>
      <c r="R1028" s="52" t="s">
        <v>47</v>
      </c>
      <c r="S1028" s="1058" t="s">
        <v>6117</v>
      </c>
    </row>
    <row r="1029" s="795" customFormat="1" ht="23.1" customHeight="1" spans="1:19">
      <c r="A1029" s="55">
        <v>850</v>
      </c>
      <c r="B1029" s="149" t="s">
        <v>11245</v>
      </c>
      <c r="C1029" s="1026" t="s">
        <v>11005</v>
      </c>
      <c r="D1029" s="43" t="s">
        <v>9576</v>
      </c>
      <c r="E1029" s="43">
        <v>476500</v>
      </c>
      <c r="F1029" s="43" t="s">
        <v>11688</v>
      </c>
      <c r="G1029" s="51">
        <v>42720</v>
      </c>
      <c r="H1029" s="829">
        <v>42733</v>
      </c>
      <c r="I1029" s="52">
        <f ca="1" t="shared" si="3"/>
        <v>1171</v>
      </c>
      <c r="J1029" s="959" t="s">
        <v>11402</v>
      </c>
      <c r="K1029" s="338">
        <v>42730</v>
      </c>
      <c r="L1029" s="338" t="s">
        <v>52</v>
      </c>
      <c r="M1029" s="277" t="s">
        <v>11689</v>
      </c>
      <c r="N1029" s="52" t="s">
        <v>730</v>
      </c>
      <c r="O1029" s="52" t="s">
        <v>59</v>
      </c>
      <c r="P1029" s="440">
        <v>42904</v>
      </c>
      <c r="Q1029" s="440">
        <v>42904</v>
      </c>
      <c r="R1029" s="1030" t="s">
        <v>106</v>
      </c>
      <c r="S1029" s="1070" t="s">
        <v>5236</v>
      </c>
    </row>
    <row r="1030" s="795" customFormat="1" ht="23.1" customHeight="1" spans="1:19">
      <c r="A1030" s="55">
        <v>850</v>
      </c>
      <c r="B1030" s="149" t="s">
        <v>11218</v>
      </c>
      <c r="C1030" s="976" t="s">
        <v>11010</v>
      </c>
      <c r="D1030" s="43" t="s">
        <v>10915</v>
      </c>
      <c r="E1030" s="43">
        <v>456500</v>
      </c>
      <c r="F1030" s="43" t="s">
        <v>11690</v>
      </c>
      <c r="G1030" s="51">
        <v>42877</v>
      </c>
      <c r="H1030" s="829">
        <v>42884</v>
      </c>
      <c r="I1030" s="52">
        <f ca="1" t="shared" si="3"/>
        <v>1020</v>
      </c>
      <c r="J1030" s="688" t="s">
        <v>11289</v>
      </c>
      <c r="K1030" s="339">
        <v>42913</v>
      </c>
      <c r="L1030" s="166"/>
      <c r="M1030" s="242" t="s">
        <v>11691</v>
      </c>
      <c r="N1030" s="48" t="s">
        <v>8032</v>
      </c>
      <c r="O1030" s="357" t="s">
        <v>641</v>
      </c>
      <c r="P1030" s="456">
        <v>42892</v>
      </c>
      <c r="Q1030" s="456">
        <v>42892</v>
      </c>
      <c r="R1030" s="357" t="s">
        <v>106</v>
      </c>
      <c r="S1030" s="1058" t="s">
        <v>5236</v>
      </c>
    </row>
    <row r="1031" s="796" customFormat="1" ht="23.1" customHeight="1" spans="1:19">
      <c r="A1031" s="55">
        <v>850</v>
      </c>
      <c r="B1031" s="821"/>
      <c r="C1031" s="1026" t="s">
        <v>11084</v>
      </c>
      <c r="D1031" s="43" t="s">
        <v>10618</v>
      </c>
      <c r="E1031" s="43">
        <v>438800</v>
      </c>
      <c r="F1031" s="43" t="s">
        <v>11692</v>
      </c>
      <c r="G1031" s="47">
        <v>42882</v>
      </c>
      <c r="H1031" s="829">
        <v>42895</v>
      </c>
      <c r="I1031" s="52">
        <f ca="1" t="shared" si="3"/>
        <v>1009</v>
      </c>
      <c r="J1031" s="959" t="s">
        <v>11289</v>
      </c>
      <c r="K1031" s="338">
        <v>42909</v>
      </c>
      <c r="L1031" s="338" t="s">
        <v>52</v>
      </c>
      <c r="M1031" s="442" t="s">
        <v>11693</v>
      </c>
      <c r="N1031" s="431" t="s">
        <v>88</v>
      </c>
      <c r="O1031" s="431" t="s">
        <v>89</v>
      </c>
      <c r="P1031" s="438">
        <v>42862</v>
      </c>
      <c r="Q1031" s="456">
        <v>42875</v>
      </c>
      <c r="R1031" s="431" t="s">
        <v>47</v>
      </c>
      <c r="S1031" s="1057" t="s">
        <v>1066</v>
      </c>
    </row>
    <row r="1032" s="796" customFormat="1" ht="23.1" customHeight="1" spans="1:19">
      <c r="A1032" s="55">
        <v>850</v>
      </c>
      <c r="B1032" s="1059"/>
      <c r="C1032" s="1060" t="s">
        <v>11033</v>
      </c>
      <c r="D1032" s="465" t="s">
        <v>10890</v>
      </c>
      <c r="E1032" s="465">
        <v>663200</v>
      </c>
      <c r="F1032" s="465" t="s">
        <v>11694</v>
      </c>
      <c r="G1032" s="1061">
        <v>42867</v>
      </c>
      <c r="H1032" s="1062">
        <v>42875</v>
      </c>
      <c r="I1032" s="473">
        <f ca="1" t="shared" si="3"/>
        <v>1029</v>
      </c>
      <c r="J1032" s="1064" t="s">
        <v>11289</v>
      </c>
      <c r="K1032" s="538">
        <v>42913</v>
      </c>
      <c r="L1032" s="538"/>
      <c r="M1032" s="1065" t="s">
        <v>11695</v>
      </c>
      <c r="N1032" s="16" t="s">
        <v>1267</v>
      </c>
      <c r="O1032" s="16" t="s">
        <v>641</v>
      </c>
      <c r="P1032" s="467">
        <v>42901</v>
      </c>
      <c r="Q1032" s="467">
        <v>42901</v>
      </c>
      <c r="R1032" s="476" t="s">
        <v>47</v>
      </c>
      <c r="S1032" s="1071" t="s">
        <v>6117</v>
      </c>
    </row>
    <row r="1033" s="795" customFormat="1" ht="23.1" customHeight="1" spans="1:19">
      <c r="A1033" s="55">
        <v>850</v>
      </c>
      <c r="B1033" s="149" t="s">
        <v>11218</v>
      </c>
      <c r="C1033" s="976" t="s">
        <v>11010</v>
      </c>
      <c r="D1033" s="43" t="s">
        <v>10890</v>
      </c>
      <c r="E1033" s="43">
        <v>456500</v>
      </c>
      <c r="F1033" s="43" t="s">
        <v>11696</v>
      </c>
      <c r="G1033" s="51">
        <v>42835</v>
      </c>
      <c r="H1033" s="829">
        <v>42845</v>
      </c>
      <c r="I1033" s="52">
        <f ca="1" t="shared" si="3"/>
        <v>1059</v>
      </c>
      <c r="J1033" s="959" t="s">
        <v>11650</v>
      </c>
      <c r="K1033" s="338">
        <v>42913</v>
      </c>
      <c r="L1033" s="284"/>
      <c r="M1033" s="277" t="s">
        <v>11697</v>
      </c>
      <c r="N1033" s="52" t="s">
        <v>932</v>
      </c>
      <c r="O1033" s="52" t="s">
        <v>641</v>
      </c>
      <c r="P1033" s="121">
        <v>42891</v>
      </c>
      <c r="Q1033" s="121">
        <v>42891</v>
      </c>
      <c r="R1033" s="52" t="s">
        <v>106</v>
      </c>
      <c r="S1033" s="1057" t="s">
        <v>5247</v>
      </c>
    </row>
    <row r="1034" s="795" customFormat="1" ht="23.1" customHeight="1" spans="1:19">
      <c r="A1034" s="469">
        <v>851</v>
      </c>
      <c r="B1034" s="149"/>
      <c r="C1034" s="1026" t="s">
        <v>11005</v>
      </c>
      <c r="D1034" s="43" t="s">
        <v>10890</v>
      </c>
      <c r="E1034" s="43">
        <v>476500</v>
      </c>
      <c r="F1034" s="43" t="s">
        <v>11698</v>
      </c>
      <c r="G1034" s="51">
        <v>42902</v>
      </c>
      <c r="H1034" s="829">
        <v>42911</v>
      </c>
      <c r="I1034" s="52">
        <f ca="1" t="shared" si="3"/>
        <v>993</v>
      </c>
      <c r="J1034" s="959" t="s">
        <v>11402</v>
      </c>
      <c r="K1034" s="338">
        <v>42936</v>
      </c>
      <c r="L1034" s="339"/>
      <c r="M1034" s="242" t="s">
        <v>11699</v>
      </c>
      <c r="N1034" s="52" t="s">
        <v>730</v>
      </c>
      <c r="O1034" s="52" t="s">
        <v>59</v>
      </c>
      <c r="P1034" s="121">
        <v>42912</v>
      </c>
      <c r="Q1034" s="121">
        <v>42914</v>
      </c>
      <c r="R1034" s="52" t="s">
        <v>106</v>
      </c>
      <c r="S1034" s="434" t="s">
        <v>5247</v>
      </c>
    </row>
    <row r="1035" s="795" customFormat="1" ht="23.1" customHeight="1" spans="1:19">
      <c r="A1035" s="55">
        <v>852</v>
      </c>
      <c r="B1035" s="149"/>
      <c r="C1035" s="1026" t="s">
        <v>11005</v>
      </c>
      <c r="D1035" s="43" t="s">
        <v>10890</v>
      </c>
      <c r="E1035" s="43">
        <v>476500</v>
      </c>
      <c r="F1035" s="43" t="s">
        <v>11700</v>
      </c>
      <c r="G1035" s="51">
        <v>42877</v>
      </c>
      <c r="H1035" s="829">
        <v>42884</v>
      </c>
      <c r="I1035" s="52">
        <f ca="1" t="shared" si="3"/>
        <v>1020</v>
      </c>
      <c r="J1035" s="959" t="s">
        <v>11289</v>
      </c>
      <c r="K1035" s="338">
        <v>42936</v>
      </c>
      <c r="L1035" s="339"/>
      <c r="M1035" s="277" t="s">
        <v>11701</v>
      </c>
      <c r="N1035" s="52" t="s">
        <v>683</v>
      </c>
      <c r="O1035" s="52" t="s">
        <v>6114</v>
      </c>
      <c r="P1035" s="121">
        <v>42891</v>
      </c>
      <c r="Q1035" s="121">
        <v>42891</v>
      </c>
      <c r="R1035" s="52" t="s">
        <v>47</v>
      </c>
      <c r="S1035" s="434" t="s">
        <v>6130</v>
      </c>
    </row>
    <row r="1036" s="795" customFormat="1" ht="23.1" customHeight="1" spans="1:19">
      <c r="A1036" s="469">
        <v>853</v>
      </c>
      <c r="B1036" s="149" t="s">
        <v>11245</v>
      </c>
      <c r="C1036" s="1026" t="s">
        <v>11005</v>
      </c>
      <c r="D1036" s="43" t="s">
        <v>10890</v>
      </c>
      <c r="E1036" s="43">
        <v>476500</v>
      </c>
      <c r="F1036" s="43" t="s">
        <v>11702</v>
      </c>
      <c r="G1036" s="51">
        <v>42835</v>
      </c>
      <c r="H1036" s="829">
        <v>42864</v>
      </c>
      <c r="I1036" s="52">
        <f ca="1" t="shared" si="3"/>
        <v>1040</v>
      </c>
      <c r="J1036" s="959" t="s">
        <v>11402</v>
      </c>
      <c r="K1036" s="338">
        <v>42936</v>
      </c>
      <c r="L1036" s="338"/>
      <c r="M1036" s="277" t="s">
        <v>11703</v>
      </c>
      <c r="N1036" s="52" t="s">
        <v>45</v>
      </c>
      <c r="O1036" s="52" t="s">
        <v>89</v>
      </c>
      <c r="P1036" s="121">
        <v>42896</v>
      </c>
      <c r="Q1036" s="44">
        <v>42897</v>
      </c>
      <c r="R1036" s="48" t="s">
        <v>47</v>
      </c>
      <c r="S1036" s="434" t="s">
        <v>6130</v>
      </c>
    </row>
    <row r="1037" s="796" customFormat="1" ht="23.1" customHeight="1" spans="1:19">
      <c r="A1037" s="55">
        <v>854</v>
      </c>
      <c r="B1037" s="821" t="s">
        <v>10913</v>
      </c>
      <c r="C1037" s="1026" t="s">
        <v>11084</v>
      </c>
      <c r="D1037" s="43" t="s">
        <v>10915</v>
      </c>
      <c r="E1037" s="43">
        <v>438800</v>
      </c>
      <c r="F1037" s="43" t="s">
        <v>11704</v>
      </c>
      <c r="G1037" s="51">
        <v>42685</v>
      </c>
      <c r="H1037" s="829">
        <v>42693</v>
      </c>
      <c r="I1037" s="52">
        <f ca="1" t="shared" si="3"/>
        <v>1211</v>
      </c>
      <c r="J1037" s="959" t="s">
        <v>11705</v>
      </c>
      <c r="K1037" s="338">
        <v>42700</v>
      </c>
      <c r="L1037" s="338" t="s">
        <v>52</v>
      </c>
      <c r="M1037" s="277" t="s">
        <v>11706</v>
      </c>
      <c r="N1037" s="52" t="s">
        <v>662</v>
      </c>
      <c r="O1037" s="52" t="s">
        <v>59</v>
      </c>
      <c r="P1037" s="121">
        <v>42911</v>
      </c>
      <c r="Q1037" s="121">
        <v>42911</v>
      </c>
      <c r="R1037" s="277" t="s">
        <v>473</v>
      </c>
      <c r="S1037" s="1057" t="s">
        <v>1071</v>
      </c>
    </row>
    <row r="1038" s="795" customFormat="1" ht="23.1" customHeight="1" spans="1:19">
      <c r="A1038" s="469">
        <v>855</v>
      </c>
      <c r="B1038" s="149" t="s">
        <v>11218</v>
      </c>
      <c r="C1038" s="976" t="s">
        <v>11010</v>
      </c>
      <c r="D1038" s="52" t="s">
        <v>10890</v>
      </c>
      <c r="E1038" s="43">
        <v>456500</v>
      </c>
      <c r="F1038" s="708" t="s">
        <v>11707</v>
      </c>
      <c r="G1038" s="47">
        <v>42867</v>
      </c>
      <c r="H1038" s="829">
        <v>42875</v>
      </c>
      <c r="I1038" s="52">
        <f ca="1" t="shared" si="3"/>
        <v>1029</v>
      </c>
      <c r="J1038" s="688" t="s">
        <v>11289</v>
      </c>
      <c r="K1038" s="1066">
        <v>42936</v>
      </c>
      <c r="L1038" s="1067" t="s">
        <v>11708</v>
      </c>
      <c r="M1038" s="327" t="s">
        <v>11709</v>
      </c>
      <c r="N1038" s="327" t="s">
        <v>45</v>
      </c>
      <c r="O1038" s="327" t="s">
        <v>89</v>
      </c>
      <c r="P1038" s="377">
        <v>42895</v>
      </c>
      <c r="Q1038" s="59">
        <v>42912</v>
      </c>
      <c r="R1038" s="327" t="s">
        <v>47</v>
      </c>
      <c r="S1038" s="1058" t="s">
        <v>1074</v>
      </c>
    </row>
    <row r="1039" s="795" customFormat="1" ht="23.1" customHeight="1" spans="1:19">
      <c r="A1039" s="55">
        <v>856</v>
      </c>
      <c r="B1039" s="149" t="s">
        <v>11245</v>
      </c>
      <c r="C1039" s="1026" t="s">
        <v>11005</v>
      </c>
      <c r="D1039" s="43" t="s">
        <v>10890</v>
      </c>
      <c r="E1039" s="43">
        <v>476500</v>
      </c>
      <c r="F1039" s="43" t="s">
        <v>11710</v>
      </c>
      <c r="G1039" s="51">
        <v>42902</v>
      </c>
      <c r="H1039" s="829">
        <v>42911</v>
      </c>
      <c r="I1039" s="52">
        <f ca="1" t="shared" si="3"/>
        <v>993</v>
      </c>
      <c r="J1039" s="959" t="s">
        <v>11289</v>
      </c>
      <c r="K1039" s="338">
        <v>42936</v>
      </c>
      <c r="L1039" s="339"/>
      <c r="M1039" s="277" t="s">
        <v>11711</v>
      </c>
      <c r="N1039" s="47" t="s">
        <v>225</v>
      </c>
      <c r="O1039" s="52" t="s">
        <v>84</v>
      </c>
      <c r="P1039" s="121">
        <v>42906</v>
      </c>
      <c r="Q1039" s="121">
        <v>42906</v>
      </c>
      <c r="R1039" s="52" t="s">
        <v>47</v>
      </c>
      <c r="S1039" s="434" t="s">
        <v>1074</v>
      </c>
    </row>
    <row r="1040" s="795" customFormat="1" ht="23.1" customHeight="1" spans="1:19">
      <c r="A1040" s="469">
        <v>857</v>
      </c>
      <c r="B1040" s="149" t="s">
        <v>11245</v>
      </c>
      <c r="C1040" s="1026" t="s">
        <v>11005</v>
      </c>
      <c r="D1040" s="43" t="s">
        <v>10915</v>
      </c>
      <c r="E1040" s="43">
        <v>476500</v>
      </c>
      <c r="F1040" s="43" t="s">
        <v>11712</v>
      </c>
      <c r="G1040" s="51">
        <v>42846</v>
      </c>
      <c r="H1040" s="829">
        <v>42854</v>
      </c>
      <c r="I1040" s="52">
        <f ca="1" t="shared" si="3"/>
        <v>1050</v>
      </c>
      <c r="J1040" s="959" t="s">
        <v>11402</v>
      </c>
      <c r="K1040" s="338">
        <v>42936</v>
      </c>
      <c r="L1040" s="339"/>
      <c r="M1040" s="242" t="s">
        <v>11713</v>
      </c>
      <c r="N1040" s="48" t="s">
        <v>683</v>
      </c>
      <c r="O1040" s="48" t="s">
        <v>658</v>
      </c>
      <c r="P1040" s="171">
        <v>42897</v>
      </c>
      <c r="Q1040" s="44">
        <v>42897</v>
      </c>
      <c r="R1040" s="48" t="s">
        <v>47</v>
      </c>
      <c r="S1040" s="434" t="s">
        <v>1093</v>
      </c>
    </row>
    <row r="1041" s="795" customFormat="1" ht="23.1" customHeight="1" spans="1:19">
      <c r="A1041" s="55">
        <v>858</v>
      </c>
      <c r="B1041" s="149" t="s">
        <v>11245</v>
      </c>
      <c r="C1041" s="1026" t="s">
        <v>11005</v>
      </c>
      <c r="D1041" s="43" t="s">
        <v>10890</v>
      </c>
      <c r="E1041" s="43">
        <v>476500</v>
      </c>
      <c r="F1041" s="43" t="s">
        <v>11714</v>
      </c>
      <c r="G1041" s="51">
        <v>42900</v>
      </c>
      <c r="H1041" s="829">
        <v>42912</v>
      </c>
      <c r="I1041" s="52">
        <f ca="1" t="shared" si="3"/>
        <v>992</v>
      </c>
      <c r="J1041" s="959" t="s">
        <v>11289</v>
      </c>
      <c r="K1041" s="338">
        <v>42936</v>
      </c>
      <c r="L1041" s="339"/>
      <c r="M1041" s="277" t="s">
        <v>11715</v>
      </c>
      <c r="N1041" s="52" t="s">
        <v>70</v>
      </c>
      <c r="O1041" s="52" t="s">
        <v>59</v>
      </c>
      <c r="P1041" s="121">
        <v>42917</v>
      </c>
      <c r="Q1041" s="121">
        <v>42917</v>
      </c>
      <c r="R1041" s="48" t="s">
        <v>106</v>
      </c>
      <c r="S1041" s="1058" t="s">
        <v>1093</v>
      </c>
    </row>
    <row r="1042" s="795" customFormat="1" ht="23.1" customHeight="1" spans="1:19">
      <c r="A1042" s="469">
        <v>859</v>
      </c>
      <c r="B1042" s="149"/>
      <c r="C1042" s="976" t="s">
        <v>10989</v>
      </c>
      <c r="D1042" s="43" t="s">
        <v>10890</v>
      </c>
      <c r="E1042" s="43">
        <v>418800</v>
      </c>
      <c r="F1042" s="43" t="s">
        <v>11716</v>
      </c>
      <c r="G1042" s="47">
        <v>42906</v>
      </c>
      <c r="H1042" s="829">
        <v>42920</v>
      </c>
      <c r="I1042" s="52">
        <f ca="1" t="shared" si="3"/>
        <v>984</v>
      </c>
      <c r="J1042" s="959" t="s">
        <v>11289</v>
      </c>
      <c r="K1042" s="338">
        <v>42936</v>
      </c>
      <c r="L1042" s="284"/>
      <c r="M1042" s="327" t="s">
        <v>11717</v>
      </c>
      <c r="N1042" s="327" t="s">
        <v>912</v>
      </c>
      <c r="O1042" s="327" t="s">
        <v>59</v>
      </c>
      <c r="P1042" s="377">
        <v>42904</v>
      </c>
      <c r="Q1042" s="59">
        <v>42908</v>
      </c>
      <c r="R1042" s="327" t="s">
        <v>47</v>
      </c>
      <c r="S1042" s="1057" t="s">
        <v>1102</v>
      </c>
    </row>
    <row r="1043" s="795" customFormat="1" ht="23.1" customHeight="1" spans="1:19">
      <c r="A1043" s="55">
        <v>860</v>
      </c>
      <c r="B1043" s="149"/>
      <c r="C1043" s="976" t="s">
        <v>10989</v>
      </c>
      <c r="D1043" s="43" t="s">
        <v>10915</v>
      </c>
      <c r="E1043" s="43">
        <v>418800</v>
      </c>
      <c r="F1043" s="43" t="s">
        <v>11718</v>
      </c>
      <c r="G1043" s="47">
        <v>42906</v>
      </c>
      <c r="H1043" s="829">
        <v>42920</v>
      </c>
      <c r="I1043" s="52">
        <f ca="1" t="shared" si="3"/>
        <v>984</v>
      </c>
      <c r="J1043" s="959" t="s">
        <v>11289</v>
      </c>
      <c r="K1043" s="338">
        <v>42936</v>
      </c>
      <c r="L1043" s="284"/>
      <c r="M1043" s="327" t="s">
        <v>11719</v>
      </c>
      <c r="N1043" s="327" t="s">
        <v>70</v>
      </c>
      <c r="O1043" s="327" t="s">
        <v>59</v>
      </c>
      <c r="P1043" s="377">
        <v>42887</v>
      </c>
      <c r="Q1043" s="59">
        <v>42908</v>
      </c>
      <c r="R1043" s="327" t="s">
        <v>47</v>
      </c>
      <c r="S1043" s="1057" t="s">
        <v>1102</v>
      </c>
    </row>
    <row r="1044" s="795" customFormat="1" ht="23.1" customHeight="1" spans="1:19">
      <c r="A1044" s="469">
        <v>861</v>
      </c>
      <c r="B1044" s="149"/>
      <c r="C1044" s="1026" t="s">
        <v>11005</v>
      </c>
      <c r="D1044" s="43" t="s">
        <v>10618</v>
      </c>
      <c r="E1044" s="43">
        <v>476500</v>
      </c>
      <c r="F1044" s="43" t="s">
        <v>11720</v>
      </c>
      <c r="G1044" s="51">
        <v>42914</v>
      </c>
      <c r="H1044" s="829">
        <v>42925</v>
      </c>
      <c r="I1044" s="52">
        <f ca="1" t="shared" si="3"/>
        <v>979</v>
      </c>
      <c r="J1044" s="959" t="s">
        <v>11289</v>
      </c>
      <c r="K1044" s="338">
        <v>42936</v>
      </c>
      <c r="L1044" s="339"/>
      <c r="M1044" s="327" t="s">
        <v>11721</v>
      </c>
      <c r="N1044" s="327" t="s">
        <v>45</v>
      </c>
      <c r="O1044" s="327" t="s">
        <v>89</v>
      </c>
      <c r="P1044" s="377">
        <v>42891</v>
      </c>
      <c r="Q1044" s="44">
        <v>42920</v>
      </c>
      <c r="R1044" s="327" t="s">
        <v>106</v>
      </c>
      <c r="S1044" s="434" t="s">
        <v>5281</v>
      </c>
    </row>
    <row r="1045" s="795" customFormat="1" ht="23.1" customHeight="1" spans="1:19">
      <c r="A1045" s="55">
        <v>862</v>
      </c>
      <c r="B1045" s="149" t="s">
        <v>11245</v>
      </c>
      <c r="C1045" s="1026" t="s">
        <v>11005</v>
      </c>
      <c r="D1045" s="43" t="s">
        <v>10915</v>
      </c>
      <c r="E1045" s="43">
        <v>476500</v>
      </c>
      <c r="F1045" s="43" t="s">
        <v>11722</v>
      </c>
      <c r="G1045" s="51">
        <v>42867</v>
      </c>
      <c r="H1045" s="829">
        <v>42875</v>
      </c>
      <c r="I1045" s="52">
        <f ca="1" t="shared" si="3"/>
        <v>1029</v>
      </c>
      <c r="J1045" s="959" t="s">
        <v>11402</v>
      </c>
      <c r="K1045" s="338">
        <v>42936</v>
      </c>
      <c r="L1045" s="339" t="s">
        <v>52</v>
      </c>
      <c r="M1045" s="242" t="s">
        <v>11723</v>
      </c>
      <c r="N1045" s="48" t="s">
        <v>730</v>
      </c>
      <c r="O1045" s="48" t="s">
        <v>59</v>
      </c>
      <c r="P1045" s="171">
        <v>42925</v>
      </c>
      <c r="Q1045" s="44">
        <v>42926</v>
      </c>
      <c r="R1045" s="48" t="s">
        <v>106</v>
      </c>
      <c r="S1045" s="434" t="s">
        <v>6137</v>
      </c>
    </row>
    <row r="1046" s="795" customFormat="1" ht="23.1" customHeight="1" spans="1:19">
      <c r="A1046" s="469">
        <v>863</v>
      </c>
      <c r="B1046" s="149" t="s">
        <v>11541</v>
      </c>
      <c r="C1046" s="976" t="s">
        <v>11491</v>
      </c>
      <c r="D1046" s="43" t="s">
        <v>11613</v>
      </c>
      <c r="E1046" s="43">
        <v>431900</v>
      </c>
      <c r="F1046" s="43" t="s">
        <v>11724</v>
      </c>
      <c r="G1046" s="47">
        <v>42913</v>
      </c>
      <c r="H1046" s="829">
        <v>42925</v>
      </c>
      <c r="I1046" s="52">
        <f ca="1" t="shared" si="3"/>
        <v>979</v>
      </c>
      <c r="J1046" s="959" t="s">
        <v>11289</v>
      </c>
      <c r="K1046" s="338">
        <v>42936</v>
      </c>
      <c r="L1046" s="166" t="s">
        <v>52</v>
      </c>
      <c r="M1046" s="52" t="s">
        <v>11725</v>
      </c>
      <c r="N1046" s="52" t="s">
        <v>889</v>
      </c>
      <c r="O1046" s="52" t="s">
        <v>89</v>
      </c>
      <c r="P1046" s="447">
        <v>42924</v>
      </c>
      <c r="Q1046" s="59">
        <v>42925</v>
      </c>
      <c r="R1046" s="52" t="s">
        <v>47</v>
      </c>
      <c r="S1046" s="1058" t="s">
        <v>1871</v>
      </c>
    </row>
    <row r="1047" s="796" customFormat="1" ht="23.1" customHeight="1" spans="1:19">
      <c r="A1047" s="55">
        <v>864</v>
      </c>
      <c r="B1047" s="821" t="s">
        <v>10913</v>
      </c>
      <c r="C1047" s="1026" t="s">
        <v>11084</v>
      </c>
      <c r="D1047" s="43" t="s">
        <v>10618</v>
      </c>
      <c r="E1047" s="43">
        <v>438800</v>
      </c>
      <c r="F1047" s="43" t="s">
        <v>11726</v>
      </c>
      <c r="G1047" s="51">
        <v>42923</v>
      </c>
      <c r="H1047" s="829">
        <v>42931</v>
      </c>
      <c r="I1047" s="52">
        <f ca="1" t="shared" si="3"/>
        <v>973</v>
      </c>
      <c r="J1047" s="959" t="s">
        <v>11289</v>
      </c>
      <c r="K1047" s="338">
        <v>42936</v>
      </c>
      <c r="L1047" s="338"/>
      <c r="M1047" s="327" t="s">
        <v>10085</v>
      </c>
      <c r="N1047" s="327" t="s">
        <v>912</v>
      </c>
      <c r="O1047" s="327" t="s">
        <v>59</v>
      </c>
      <c r="P1047" s="377">
        <v>42926</v>
      </c>
      <c r="Q1047" s="121">
        <v>42926</v>
      </c>
      <c r="R1047" s="327" t="s">
        <v>106</v>
      </c>
      <c r="S1047" s="1057" t="s">
        <v>1118</v>
      </c>
    </row>
    <row r="1048" s="796" customFormat="1" ht="23.1" customHeight="1" spans="1:19">
      <c r="A1048" s="469">
        <v>865</v>
      </c>
      <c r="B1048" s="821" t="s">
        <v>10913</v>
      </c>
      <c r="C1048" s="1026" t="s">
        <v>11084</v>
      </c>
      <c r="D1048" s="43" t="s">
        <v>10890</v>
      </c>
      <c r="E1048" s="43">
        <v>438800</v>
      </c>
      <c r="F1048" s="43" t="s">
        <v>11727</v>
      </c>
      <c r="G1048" s="51">
        <v>42923</v>
      </c>
      <c r="H1048" s="829">
        <v>42930</v>
      </c>
      <c r="I1048" s="52">
        <f ca="1" t="shared" si="3"/>
        <v>974</v>
      </c>
      <c r="J1048" s="959" t="s">
        <v>11289</v>
      </c>
      <c r="K1048" s="338">
        <v>42936</v>
      </c>
      <c r="L1048" s="338"/>
      <c r="M1048" s="327" t="s">
        <v>11728</v>
      </c>
      <c r="N1048" s="327" t="s">
        <v>45</v>
      </c>
      <c r="O1048" s="327" t="s">
        <v>89</v>
      </c>
      <c r="P1048" s="377">
        <v>42895</v>
      </c>
      <c r="Q1048" s="121">
        <v>42925</v>
      </c>
      <c r="R1048" s="327" t="s">
        <v>106</v>
      </c>
      <c r="S1048" s="1057" t="s">
        <v>1118</v>
      </c>
    </row>
    <row r="1049" s="795" customFormat="1" ht="23.1" customHeight="1" spans="1:19">
      <c r="A1049" s="55">
        <v>866</v>
      </c>
      <c r="B1049" s="149" t="s">
        <v>11541</v>
      </c>
      <c r="C1049" s="976" t="s">
        <v>11491</v>
      </c>
      <c r="D1049" s="43" t="s">
        <v>11729</v>
      </c>
      <c r="E1049" s="43">
        <v>431900</v>
      </c>
      <c r="F1049" s="43" t="s">
        <v>11730</v>
      </c>
      <c r="G1049" s="47">
        <v>42923</v>
      </c>
      <c r="H1049" s="829">
        <v>42931</v>
      </c>
      <c r="I1049" s="52">
        <f ca="1" t="shared" si="3"/>
        <v>973</v>
      </c>
      <c r="J1049" s="959" t="s">
        <v>11289</v>
      </c>
      <c r="K1049" s="338">
        <v>42936</v>
      </c>
      <c r="L1049" s="166"/>
      <c r="M1049" s="52" t="s">
        <v>11731</v>
      </c>
      <c r="N1049" s="52" t="s">
        <v>45</v>
      </c>
      <c r="O1049" s="52" t="s">
        <v>89</v>
      </c>
      <c r="P1049" s="447">
        <v>42926</v>
      </c>
      <c r="Q1049" s="59">
        <v>42927</v>
      </c>
      <c r="R1049" s="52" t="s">
        <v>106</v>
      </c>
      <c r="S1049" s="1058" t="s">
        <v>1118</v>
      </c>
    </row>
    <row r="1050" s="795" customFormat="1" ht="23.1" customHeight="1" spans="1:19">
      <c r="A1050" s="469">
        <v>867</v>
      </c>
      <c r="B1050" s="149"/>
      <c r="C1050" s="976" t="s">
        <v>10989</v>
      </c>
      <c r="D1050" s="43" t="s">
        <v>10890</v>
      </c>
      <c r="E1050" s="43">
        <v>418800</v>
      </c>
      <c r="F1050" s="43" t="s">
        <v>11732</v>
      </c>
      <c r="G1050" s="47">
        <v>42922</v>
      </c>
      <c r="H1050" s="829">
        <v>42934</v>
      </c>
      <c r="I1050" s="52">
        <f ca="1" t="shared" si="3"/>
        <v>970</v>
      </c>
      <c r="J1050" s="959" t="s">
        <v>11289</v>
      </c>
      <c r="K1050" s="338">
        <v>42936</v>
      </c>
      <c r="L1050" s="284"/>
      <c r="M1050" s="327" t="s">
        <v>11733</v>
      </c>
      <c r="N1050" s="327" t="s">
        <v>912</v>
      </c>
      <c r="O1050" s="327" t="s">
        <v>59</v>
      </c>
      <c r="P1050" s="377">
        <v>42906</v>
      </c>
      <c r="Q1050" s="59">
        <v>42923</v>
      </c>
      <c r="R1050" s="327" t="s">
        <v>47</v>
      </c>
      <c r="S1050" s="1057" t="s">
        <v>6554</v>
      </c>
    </row>
    <row r="1051" s="796" customFormat="1" ht="23.1" customHeight="1" spans="1:19">
      <c r="A1051" s="55">
        <v>868</v>
      </c>
      <c r="B1051" s="821" t="s">
        <v>10913</v>
      </c>
      <c r="C1051" s="1026" t="s">
        <v>11084</v>
      </c>
      <c r="D1051" s="43" t="s">
        <v>10915</v>
      </c>
      <c r="E1051" s="43">
        <v>438800</v>
      </c>
      <c r="F1051" s="43" t="s">
        <v>11734</v>
      </c>
      <c r="G1051" s="51">
        <v>42906</v>
      </c>
      <c r="H1051" s="829">
        <v>42912</v>
      </c>
      <c r="I1051" s="52">
        <f ca="1" t="shared" si="3"/>
        <v>992</v>
      </c>
      <c r="J1051" s="959" t="s">
        <v>11289</v>
      </c>
      <c r="K1051" s="338">
        <v>42936</v>
      </c>
      <c r="L1051" s="338"/>
      <c r="M1051" s="327" t="s">
        <v>11735</v>
      </c>
      <c r="N1051" s="327" t="s">
        <v>662</v>
      </c>
      <c r="O1051" s="327" t="s">
        <v>59</v>
      </c>
      <c r="P1051" s="377">
        <v>42890</v>
      </c>
      <c r="Q1051" s="121">
        <v>42908</v>
      </c>
      <c r="R1051" s="327" t="s">
        <v>47</v>
      </c>
      <c r="S1051" s="1057" t="s">
        <v>6554</v>
      </c>
    </row>
    <row r="1052" s="795" customFormat="1" ht="23.1" customHeight="1" spans="1:19">
      <c r="A1052" s="469">
        <v>869</v>
      </c>
      <c r="B1052" s="149"/>
      <c r="C1052" s="976" t="s">
        <v>10989</v>
      </c>
      <c r="D1052" s="43" t="s">
        <v>10618</v>
      </c>
      <c r="E1052" s="43">
        <v>418800</v>
      </c>
      <c r="F1052" s="43" t="s">
        <v>11736</v>
      </c>
      <c r="G1052" s="47">
        <v>42906</v>
      </c>
      <c r="H1052" s="829">
        <v>42912</v>
      </c>
      <c r="I1052" s="52">
        <f ca="1" t="shared" si="3"/>
        <v>992</v>
      </c>
      <c r="J1052" s="959" t="s">
        <v>11289</v>
      </c>
      <c r="K1052" s="338">
        <v>42936</v>
      </c>
      <c r="L1052" s="284"/>
      <c r="M1052" s="327" t="s">
        <v>11737</v>
      </c>
      <c r="N1052" s="327" t="s">
        <v>80</v>
      </c>
      <c r="O1052" s="327" t="s">
        <v>84</v>
      </c>
      <c r="P1052" s="377">
        <v>42895</v>
      </c>
      <c r="Q1052" s="59">
        <v>42908</v>
      </c>
      <c r="R1052" s="327" t="s">
        <v>47</v>
      </c>
      <c r="S1052" s="1057" t="s">
        <v>6554</v>
      </c>
    </row>
    <row r="1053" s="795" customFormat="1" ht="23.1" customHeight="1" spans="1:19">
      <c r="A1053" s="55">
        <v>870</v>
      </c>
      <c r="B1053" s="149"/>
      <c r="C1053" s="976" t="s">
        <v>10989</v>
      </c>
      <c r="D1053" s="43" t="s">
        <v>10890</v>
      </c>
      <c r="E1053" s="43">
        <v>418800</v>
      </c>
      <c r="F1053" s="43" t="s">
        <v>11738</v>
      </c>
      <c r="G1053" s="47">
        <v>42922</v>
      </c>
      <c r="H1053" s="829">
        <v>42934</v>
      </c>
      <c r="I1053" s="52">
        <f ca="1" t="shared" si="3"/>
        <v>970</v>
      </c>
      <c r="J1053" s="959" t="s">
        <v>11289</v>
      </c>
      <c r="K1053" s="338">
        <v>42936</v>
      </c>
      <c r="L1053" s="284"/>
      <c r="M1053" s="327" t="s">
        <v>11739</v>
      </c>
      <c r="N1053" s="327" t="s">
        <v>225</v>
      </c>
      <c r="O1053" s="327" t="s">
        <v>84</v>
      </c>
      <c r="P1053" s="377">
        <v>42914</v>
      </c>
      <c r="Q1053" s="59">
        <v>42923</v>
      </c>
      <c r="R1053" s="327" t="s">
        <v>47</v>
      </c>
      <c r="S1053" s="1057" t="s">
        <v>6554</v>
      </c>
    </row>
    <row r="1054" s="795" customFormat="1" ht="23.1" customHeight="1" spans="1:19">
      <c r="A1054" s="469">
        <v>871</v>
      </c>
      <c r="B1054" s="518"/>
      <c r="C1054" s="910" t="s">
        <v>11740</v>
      </c>
      <c r="D1054" s="465" t="s">
        <v>10890</v>
      </c>
      <c r="E1054" s="465">
        <v>530500</v>
      </c>
      <c r="F1054" s="465" t="s">
        <v>11741</v>
      </c>
      <c r="G1054" s="1061">
        <v>42907</v>
      </c>
      <c r="H1054" s="1062">
        <v>42916</v>
      </c>
      <c r="I1054" s="473">
        <f ca="1" t="shared" si="3"/>
        <v>988</v>
      </c>
      <c r="J1054" s="1064" t="s">
        <v>11289</v>
      </c>
      <c r="K1054" s="538">
        <v>42942</v>
      </c>
      <c r="L1054" s="1068"/>
      <c r="M1054" s="511" t="s">
        <v>11742</v>
      </c>
      <c r="N1054" s="511" t="s">
        <v>114</v>
      </c>
      <c r="O1054" s="511" t="s">
        <v>59</v>
      </c>
      <c r="P1054" s="1069">
        <v>42896</v>
      </c>
      <c r="Q1054" s="1072">
        <v>42908</v>
      </c>
      <c r="R1054" s="511" t="s">
        <v>47</v>
      </c>
      <c r="S1054" s="1073" t="s">
        <v>5297</v>
      </c>
    </row>
    <row r="1055" s="795" customFormat="1" ht="23.1" customHeight="1" spans="1:19">
      <c r="A1055" s="55">
        <v>872</v>
      </c>
      <c r="B1055" s="149"/>
      <c r="C1055" s="976" t="s">
        <v>10989</v>
      </c>
      <c r="D1055" s="43" t="s">
        <v>9576</v>
      </c>
      <c r="E1055" s="43">
        <v>418800</v>
      </c>
      <c r="F1055" s="43" t="s">
        <v>11743</v>
      </c>
      <c r="G1055" s="47">
        <v>42909</v>
      </c>
      <c r="H1055" s="829">
        <v>42925</v>
      </c>
      <c r="I1055" s="52">
        <f ca="1" t="shared" si="3"/>
        <v>979</v>
      </c>
      <c r="J1055" s="959" t="s">
        <v>11289</v>
      </c>
      <c r="K1055" s="338">
        <v>42942</v>
      </c>
      <c r="L1055" s="284"/>
      <c r="M1055" s="52" t="s">
        <v>11744</v>
      </c>
      <c r="N1055" s="48" t="s">
        <v>698</v>
      </c>
      <c r="O1055" s="48" t="s">
        <v>84</v>
      </c>
      <c r="P1055" s="44">
        <v>42938</v>
      </c>
      <c r="Q1055" s="44">
        <v>42939</v>
      </c>
      <c r="R1055" s="48" t="s">
        <v>106</v>
      </c>
      <c r="S1055" s="1057" t="s">
        <v>1121</v>
      </c>
    </row>
    <row r="1056" s="795" customFormat="1" ht="23.1" customHeight="1" spans="1:19">
      <c r="A1056" s="469">
        <v>873</v>
      </c>
      <c r="B1056" s="149" t="s">
        <v>11245</v>
      </c>
      <c r="C1056" s="1026" t="s">
        <v>11005</v>
      </c>
      <c r="D1056" s="43" t="s">
        <v>10890</v>
      </c>
      <c r="E1056" s="43">
        <v>476500</v>
      </c>
      <c r="F1056" s="43" t="s">
        <v>11745</v>
      </c>
      <c r="G1056" s="51">
        <v>42902</v>
      </c>
      <c r="H1056" s="829">
        <v>42911</v>
      </c>
      <c r="I1056" s="52">
        <f ca="1" t="shared" si="3"/>
        <v>993</v>
      </c>
      <c r="J1056" s="959" t="s">
        <v>11289</v>
      </c>
      <c r="K1056" s="338">
        <v>42942</v>
      </c>
      <c r="L1056" s="339"/>
      <c r="M1056" s="277" t="s">
        <v>11746</v>
      </c>
      <c r="N1056" s="52" t="s">
        <v>683</v>
      </c>
      <c r="O1056" s="52" t="s">
        <v>59</v>
      </c>
      <c r="P1056" s="121">
        <v>42911</v>
      </c>
      <c r="Q1056" s="121">
        <v>42911</v>
      </c>
      <c r="R1056" s="52" t="s">
        <v>473</v>
      </c>
      <c r="S1056" s="434" t="s">
        <v>1121</v>
      </c>
    </row>
    <row r="1057" s="795" customFormat="1" ht="23.1" customHeight="1" spans="1:19">
      <c r="A1057" s="55">
        <v>874</v>
      </c>
      <c r="B1057" s="149" t="s">
        <v>11245</v>
      </c>
      <c r="C1057" s="1026" t="s">
        <v>11005</v>
      </c>
      <c r="D1057" s="43" t="s">
        <v>9576</v>
      </c>
      <c r="E1057" s="43">
        <v>476500</v>
      </c>
      <c r="F1057" s="43" t="s">
        <v>11747</v>
      </c>
      <c r="G1057" s="51">
        <v>42922</v>
      </c>
      <c r="H1057" s="829">
        <v>42934</v>
      </c>
      <c r="I1057" s="52">
        <f ca="1" t="shared" si="3"/>
        <v>970</v>
      </c>
      <c r="J1057" s="959" t="s">
        <v>11289</v>
      </c>
      <c r="K1057" s="338">
        <v>42942</v>
      </c>
      <c r="L1057" s="339"/>
      <c r="M1057" s="327" t="s">
        <v>11748</v>
      </c>
      <c r="N1057" s="327" t="s">
        <v>114</v>
      </c>
      <c r="O1057" s="327" t="s">
        <v>59</v>
      </c>
      <c r="P1057" s="377">
        <v>42904</v>
      </c>
      <c r="Q1057" s="44">
        <v>42923</v>
      </c>
      <c r="R1057" s="327" t="s">
        <v>47</v>
      </c>
      <c r="S1057" s="434" t="s">
        <v>1124</v>
      </c>
    </row>
    <row r="1058" s="796" customFormat="1" ht="23.1" customHeight="1" spans="1:19">
      <c r="A1058" s="469">
        <v>875</v>
      </c>
      <c r="B1058" s="821" t="s">
        <v>10913</v>
      </c>
      <c r="C1058" s="1026" t="s">
        <v>11084</v>
      </c>
      <c r="D1058" s="43" t="s">
        <v>9576</v>
      </c>
      <c r="E1058" s="43">
        <v>438800</v>
      </c>
      <c r="F1058" s="43" t="s">
        <v>11749</v>
      </c>
      <c r="G1058" s="51">
        <v>42923</v>
      </c>
      <c r="H1058" s="829">
        <v>42931</v>
      </c>
      <c r="I1058" s="52">
        <f ca="1" t="shared" si="3"/>
        <v>973</v>
      </c>
      <c r="J1058" s="959" t="s">
        <v>11289</v>
      </c>
      <c r="K1058" s="338">
        <v>42942</v>
      </c>
      <c r="L1058" s="338"/>
      <c r="M1058" s="327" t="s">
        <v>11750</v>
      </c>
      <c r="N1058" s="327" t="s">
        <v>730</v>
      </c>
      <c r="O1058" s="327" t="s">
        <v>59</v>
      </c>
      <c r="P1058" s="377">
        <v>42937</v>
      </c>
      <c r="Q1058" s="121">
        <v>42937</v>
      </c>
      <c r="R1058" s="327" t="s">
        <v>47</v>
      </c>
      <c r="S1058" s="1057" t="s">
        <v>1124</v>
      </c>
    </row>
    <row r="1059" s="795" customFormat="1" ht="23.1" customHeight="1" spans="1:19">
      <c r="A1059" s="55">
        <v>876</v>
      </c>
      <c r="B1059" s="149" t="s">
        <v>11245</v>
      </c>
      <c r="C1059" s="1026" t="s">
        <v>11005</v>
      </c>
      <c r="D1059" s="43" t="s">
        <v>10618</v>
      </c>
      <c r="E1059" s="43">
        <v>476500</v>
      </c>
      <c r="F1059" s="43" t="s">
        <v>11751</v>
      </c>
      <c r="G1059" s="51">
        <v>42922</v>
      </c>
      <c r="H1059" s="829">
        <v>42934</v>
      </c>
      <c r="I1059" s="52">
        <f ca="1" t="shared" si="3"/>
        <v>970</v>
      </c>
      <c r="J1059" s="959" t="s">
        <v>11289</v>
      </c>
      <c r="K1059" s="338">
        <v>42942</v>
      </c>
      <c r="L1059" s="339"/>
      <c r="M1059" s="327" t="s">
        <v>11752</v>
      </c>
      <c r="N1059" s="327" t="s">
        <v>958</v>
      </c>
      <c r="O1059" s="327" t="s">
        <v>89</v>
      </c>
      <c r="P1059" s="377">
        <v>42896</v>
      </c>
      <c r="Q1059" s="44">
        <v>42923</v>
      </c>
      <c r="R1059" s="327" t="s">
        <v>47</v>
      </c>
      <c r="S1059" s="434" t="s">
        <v>1124</v>
      </c>
    </row>
    <row r="1060" s="795" customFormat="1" ht="23.1" customHeight="1" spans="1:19">
      <c r="A1060" s="469">
        <v>877</v>
      </c>
      <c r="B1060" s="149" t="s">
        <v>11541</v>
      </c>
      <c r="C1060" s="976" t="s">
        <v>11491</v>
      </c>
      <c r="D1060" s="52" t="s">
        <v>11613</v>
      </c>
      <c r="E1060" s="43">
        <v>431900</v>
      </c>
      <c r="F1060" s="43" t="s">
        <v>11753</v>
      </c>
      <c r="G1060" s="47">
        <v>42902</v>
      </c>
      <c r="H1060" s="824">
        <v>42913</v>
      </c>
      <c r="I1060" s="52">
        <f ca="1" t="shared" si="3"/>
        <v>991</v>
      </c>
      <c r="J1060" s="959" t="s">
        <v>11289</v>
      </c>
      <c r="K1060" s="338">
        <v>42942</v>
      </c>
      <c r="L1060" s="166"/>
      <c r="M1060" s="52" t="s">
        <v>11754</v>
      </c>
      <c r="N1060" s="52" t="s">
        <v>1167</v>
      </c>
      <c r="O1060" s="52" t="s">
        <v>744</v>
      </c>
      <c r="P1060" s="447">
        <v>42918</v>
      </c>
      <c r="Q1060" s="59">
        <v>42919</v>
      </c>
      <c r="R1060" s="52" t="s">
        <v>47</v>
      </c>
      <c r="S1060" s="1058" t="s">
        <v>1115</v>
      </c>
    </row>
    <row r="1061" s="795" customFormat="1" ht="23.1" customHeight="1" spans="1:19">
      <c r="A1061" s="55">
        <v>878</v>
      </c>
      <c r="B1061" s="149" t="s">
        <v>11218</v>
      </c>
      <c r="C1061" s="976" t="s">
        <v>11010</v>
      </c>
      <c r="D1061" s="52" t="s">
        <v>10890</v>
      </c>
      <c r="E1061" s="43">
        <v>456500</v>
      </c>
      <c r="F1061" s="43" t="s">
        <v>11755</v>
      </c>
      <c r="G1061" s="51">
        <v>42906</v>
      </c>
      <c r="H1061" s="829">
        <v>42912</v>
      </c>
      <c r="I1061" s="52">
        <f ca="1" t="shared" si="3"/>
        <v>992</v>
      </c>
      <c r="J1061" s="959" t="s">
        <v>11289</v>
      </c>
      <c r="K1061" s="339">
        <v>42945</v>
      </c>
      <c r="L1061" s="166"/>
      <c r="M1061" s="277" t="s">
        <v>11756</v>
      </c>
      <c r="N1061" s="52" t="s">
        <v>736</v>
      </c>
      <c r="O1061" s="52" t="s">
        <v>658</v>
      </c>
      <c r="P1061" s="452">
        <v>42890</v>
      </c>
      <c r="Q1061" s="64">
        <v>42912</v>
      </c>
      <c r="R1061" s="48" t="s">
        <v>47</v>
      </c>
      <c r="S1061" s="1058" t="s">
        <v>4023</v>
      </c>
    </row>
    <row r="1062" s="795" customFormat="1" ht="23.1" customHeight="1" spans="1:19">
      <c r="A1062" s="469">
        <v>879</v>
      </c>
      <c r="B1062" s="149" t="s">
        <v>11218</v>
      </c>
      <c r="C1062" s="976" t="s">
        <v>11010</v>
      </c>
      <c r="D1062" s="55" t="s">
        <v>10915</v>
      </c>
      <c r="E1062" s="55">
        <v>456500</v>
      </c>
      <c r="F1062" s="43" t="s">
        <v>11757</v>
      </c>
      <c r="G1062" s="56">
        <v>42815</v>
      </c>
      <c r="H1062" s="857">
        <v>42819</v>
      </c>
      <c r="I1062" s="52">
        <f ca="1" t="shared" si="3"/>
        <v>1085</v>
      </c>
      <c r="J1062" s="688" t="s">
        <v>11402</v>
      </c>
      <c r="K1062" s="339">
        <v>42961</v>
      </c>
      <c r="L1062" s="166" t="s">
        <v>52</v>
      </c>
      <c r="M1062" s="52" t="s">
        <v>11758</v>
      </c>
      <c r="N1062" s="52" t="s">
        <v>662</v>
      </c>
      <c r="O1062" s="52" t="s">
        <v>59</v>
      </c>
      <c r="P1062" s="47">
        <v>42929</v>
      </c>
      <c r="Q1062" s="47">
        <v>42929</v>
      </c>
      <c r="R1062" s="52" t="s">
        <v>47</v>
      </c>
      <c r="S1062" s="459" t="s">
        <v>1136</v>
      </c>
    </row>
    <row r="1063" s="795" customFormat="1" ht="23.1" customHeight="1" spans="1:19">
      <c r="A1063" s="55">
        <v>880</v>
      </c>
      <c r="B1063" s="149" t="s">
        <v>11245</v>
      </c>
      <c r="C1063" s="1026" t="s">
        <v>11005</v>
      </c>
      <c r="D1063" s="43" t="s">
        <v>10890</v>
      </c>
      <c r="E1063" s="43">
        <v>476500</v>
      </c>
      <c r="F1063" s="43" t="s">
        <v>11759</v>
      </c>
      <c r="G1063" s="51">
        <v>42877</v>
      </c>
      <c r="H1063" s="829">
        <v>42884</v>
      </c>
      <c r="I1063" s="52">
        <f ca="1" t="shared" si="3"/>
        <v>1020</v>
      </c>
      <c r="J1063" s="959" t="s">
        <v>11402</v>
      </c>
      <c r="K1063" s="339">
        <v>42961</v>
      </c>
      <c r="L1063" s="339"/>
      <c r="M1063" s="52" t="s">
        <v>11760</v>
      </c>
      <c r="N1063" s="52" t="s">
        <v>45</v>
      </c>
      <c r="O1063" s="52" t="s">
        <v>89</v>
      </c>
      <c r="P1063" s="47">
        <v>42914</v>
      </c>
      <c r="Q1063" s="47">
        <v>42914</v>
      </c>
      <c r="R1063" s="52" t="s">
        <v>106</v>
      </c>
      <c r="S1063" s="1057" t="s">
        <v>1136</v>
      </c>
    </row>
    <row r="1064" s="795" customFormat="1" ht="23.1" customHeight="1" spans="1:19">
      <c r="A1064" s="469">
        <v>881</v>
      </c>
      <c r="B1064" s="149"/>
      <c r="C1064" s="976" t="s">
        <v>10989</v>
      </c>
      <c r="D1064" s="43" t="s">
        <v>10618</v>
      </c>
      <c r="E1064" s="43">
        <v>418800</v>
      </c>
      <c r="F1064" s="43" t="s">
        <v>11761</v>
      </c>
      <c r="G1064" s="47">
        <v>42930</v>
      </c>
      <c r="H1064" s="829">
        <v>42941</v>
      </c>
      <c r="I1064" s="52">
        <f ca="1" t="shared" si="3"/>
        <v>963</v>
      </c>
      <c r="J1064" s="959" t="s">
        <v>11289</v>
      </c>
      <c r="K1064" s="339">
        <v>42961</v>
      </c>
      <c r="L1064" s="284"/>
      <c r="M1064" s="327" t="s">
        <v>11762</v>
      </c>
      <c r="N1064" s="327" t="s">
        <v>45</v>
      </c>
      <c r="O1064" s="327" t="s">
        <v>89</v>
      </c>
      <c r="P1064" s="377">
        <v>42946</v>
      </c>
      <c r="Q1064" s="59">
        <v>42946</v>
      </c>
      <c r="R1064" s="327" t="s">
        <v>106</v>
      </c>
      <c r="S1064" s="1057" t="s">
        <v>1139</v>
      </c>
    </row>
    <row r="1065" s="795" customFormat="1" ht="23.1" customHeight="1" spans="1:19">
      <c r="A1065" s="55">
        <v>882</v>
      </c>
      <c r="B1065" s="149"/>
      <c r="C1065" s="910" t="s">
        <v>11740</v>
      </c>
      <c r="D1065" s="43" t="s">
        <v>10915</v>
      </c>
      <c r="E1065" s="43">
        <v>530500</v>
      </c>
      <c r="F1065" s="43" t="s">
        <v>11763</v>
      </c>
      <c r="G1065" s="51">
        <v>42902</v>
      </c>
      <c r="H1065" s="829">
        <v>42911</v>
      </c>
      <c r="I1065" s="52">
        <f ca="1" t="shared" si="3"/>
        <v>993</v>
      </c>
      <c r="J1065" s="959" t="s">
        <v>11289</v>
      </c>
      <c r="K1065" s="339">
        <v>42961</v>
      </c>
      <c r="L1065" s="339"/>
      <c r="M1065" s="52" t="s">
        <v>11764</v>
      </c>
      <c r="N1065" s="327" t="s">
        <v>730</v>
      </c>
      <c r="O1065" s="327" t="s">
        <v>59</v>
      </c>
      <c r="P1065" s="377">
        <v>42941</v>
      </c>
      <c r="Q1065" s="47">
        <v>42941</v>
      </c>
      <c r="R1065" s="327" t="s">
        <v>106</v>
      </c>
      <c r="S1065" s="459" t="s">
        <v>1139</v>
      </c>
    </row>
    <row r="1066" s="795" customFormat="1" ht="23.1" customHeight="1" spans="1:19">
      <c r="A1066" s="469">
        <v>883</v>
      </c>
      <c r="B1066" s="149" t="s">
        <v>11245</v>
      </c>
      <c r="C1066" s="1026" t="s">
        <v>11005</v>
      </c>
      <c r="D1066" s="43" t="s">
        <v>10890</v>
      </c>
      <c r="E1066" s="43">
        <v>476500</v>
      </c>
      <c r="F1066" s="43" t="s">
        <v>11765</v>
      </c>
      <c r="G1066" s="51">
        <v>42902</v>
      </c>
      <c r="H1066" s="829">
        <v>42916</v>
      </c>
      <c r="I1066" s="52">
        <f ca="1" t="shared" ref="I1066:I1129" si="4">TODAY()-H1066</f>
        <v>988</v>
      </c>
      <c r="J1066" s="959" t="s">
        <v>11289</v>
      </c>
      <c r="K1066" s="339">
        <v>42961</v>
      </c>
      <c r="L1066" s="339"/>
      <c r="M1066" s="277" t="s">
        <v>11766</v>
      </c>
      <c r="N1066" s="52" t="s">
        <v>225</v>
      </c>
      <c r="O1066" s="52" t="s">
        <v>84</v>
      </c>
      <c r="P1066" s="121">
        <v>42921</v>
      </c>
      <c r="Q1066" s="121">
        <v>42922</v>
      </c>
      <c r="R1066" s="52" t="s">
        <v>106</v>
      </c>
      <c r="S1066" s="459" t="s">
        <v>1142</v>
      </c>
    </row>
    <row r="1067" s="795" customFormat="1" ht="23.1" customHeight="1" spans="1:19">
      <c r="A1067" s="55">
        <v>884</v>
      </c>
      <c r="B1067" s="149"/>
      <c r="C1067" s="976" t="s">
        <v>10989</v>
      </c>
      <c r="D1067" s="43" t="s">
        <v>10890</v>
      </c>
      <c r="E1067" s="43">
        <v>418800</v>
      </c>
      <c r="F1067" s="43" t="s">
        <v>11767</v>
      </c>
      <c r="G1067" s="47">
        <v>42922</v>
      </c>
      <c r="H1067" s="829">
        <v>42934</v>
      </c>
      <c r="I1067" s="52">
        <f ca="1" t="shared" si="4"/>
        <v>970</v>
      </c>
      <c r="J1067" s="959" t="s">
        <v>11289</v>
      </c>
      <c r="K1067" s="339">
        <v>43030</v>
      </c>
      <c r="L1067" s="365" t="s">
        <v>11768</v>
      </c>
      <c r="M1067" s="485" t="s">
        <v>11769</v>
      </c>
      <c r="N1067" s="81" t="s">
        <v>225</v>
      </c>
      <c r="O1067" s="52" t="s">
        <v>84</v>
      </c>
      <c r="P1067" s="447">
        <v>42929</v>
      </c>
      <c r="Q1067" s="59">
        <v>42943</v>
      </c>
      <c r="R1067" s="327" t="s">
        <v>47</v>
      </c>
      <c r="S1067" s="1057" t="s">
        <v>1142</v>
      </c>
    </row>
    <row r="1068" s="795" customFormat="1" ht="23.1" customHeight="1" spans="1:19">
      <c r="A1068" s="469">
        <v>885</v>
      </c>
      <c r="B1068" s="149"/>
      <c r="C1068" s="976" t="s">
        <v>10989</v>
      </c>
      <c r="D1068" s="43" t="s">
        <v>10618</v>
      </c>
      <c r="E1068" s="43">
        <v>418800</v>
      </c>
      <c r="F1068" s="43" t="s">
        <v>11770</v>
      </c>
      <c r="G1068" s="47">
        <v>42930</v>
      </c>
      <c r="H1068" s="829">
        <v>42941</v>
      </c>
      <c r="I1068" s="52">
        <f ca="1" t="shared" si="4"/>
        <v>963</v>
      </c>
      <c r="J1068" s="959" t="s">
        <v>11289</v>
      </c>
      <c r="K1068" s="339">
        <v>42961</v>
      </c>
      <c r="L1068" s="284"/>
      <c r="M1068" s="327" t="s">
        <v>11771</v>
      </c>
      <c r="N1068" s="327" t="s">
        <v>114</v>
      </c>
      <c r="O1068" s="327" t="s">
        <v>59</v>
      </c>
      <c r="P1068" s="377">
        <v>42945</v>
      </c>
      <c r="Q1068" s="59">
        <v>42945</v>
      </c>
      <c r="R1068" s="327" t="s">
        <v>47</v>
      </c>
      <c r="S1068" s="1057" t="s">
        <v>1937</v>
      </c>
    </row>
    <row r="1069" s="795" customFormat="1" ht="23.1" customHeight="1" spans="1:19">
      <c r="A1069" s="55">
        <v>886</v>
      </c>
      <c r="B1069" s="149" t="s">
        <v>11245</v>
      </c>
      <c r="C1069" s="1026" t="s">
        <v>11005</v>
      </c>
      <c r="D1069" s="43" t="s">
        <v>10890</v>
      </c>
      <c r="E1069" s="43">
        <v>476500</v>
      </c>
      <c r="F1069" s="43" t="s">
        <v>11772</v>
      </c>
      <c r="G1069" s="51">
        <v>42902</v>
      </c>
      <c r="H1069" s="829">
        <v>42913</v>
      </c>
      <c r="I1069" s="52">
        <f ca="1" t="shared" si="4"/>
        <v>991</v>
      </c>
      <c r="J1069" s="959" t="s">
        <v>11289</v>
      </c>
      <c r="K1069" s="339">
        <v>42961</v>
      </c>
      <c r="L1069" s="339"/>
      <c r="M1069" s="277" t="s">
        <v>11773</v>
      </c>
      <c r="N1069" s="52" t="s">
        <v>225</v>
      </c>
      <c r="O1069" s="52" t="s">
        <v>84</v>
      </c>
      <c r="P1069" s="121">
        <v>42930</v>
      </c>
      <c r="Q1069" s="121">
        <v>42930</v>
      </c>
      <c r="R1069" s="52" t="s">
        <v>47</v>
      </c>
      <c r="S1069" s="459" t="s">
        <v>1157</v>
      </c>
    </row>
    <row r="1070" s="795" customFormat="1" ht="23.1" customHeight="1" spans="1:19">
      <c r="A1070" s="469">
        <v>887</v>
      </c>
      <c r="B1070" s="518"/>
      <c r="C1070" s="1063" t="s">
        <v>11033</v>
      </c>
      <c r="D1070" s="465" t="s">
        <v>10890</v>
      </c>
      <c r="E1070" s="465">
        <v>663200</v>
      </c>
      <c r="F1070" s="465" t="s">
        <v>11774</v>
      </c>
      <c r="G1070" s="1061">
        <v>42937</v>
      </c>
      <c r="H1070" s="1062">
        <v>42949</v>
      </c>
      <c r="I1070" s="473">
        <f ca="1" t="shared" si="4"/>
        <v>955</v>
      </c>
      <c r="J1070" s="1064" t="s">
        <v>11289</v>
      </c>
      <c r="K1070" s="339">
        <v>42961</v>
      </c>
      <c r="L1070" s="1068"/>
      <c r="M1070" s="511" t="s">
        <v>11775</v>
      </c>
      <c r="N1070" s="511" t="s">
        <v>980</v>
      </c>
      <c r="O1070" s="511" t="s">
        <v>84</v>
      </c>
      <c r="P1070" s="1069">
        <v>42928</v>
      </c>
      <c r="Q1070" s="593">
        <v>42940</v>
      </c>
      <c r="R1070" s="511" t="s">
        <v>106</v>
      </c>
      <c r="S1070" s="483" t="s">
        <v>5343</v>
      </c>
    </row>
    <row r="1071" s="795" customFormat="1" ht="23.1" customHeight="1" spans="1:19">
      <c r="A1071" s="55">
        <v>888</v>
      </c>
      <c r="B1071" s="149" t="s">
        <v>11541</v>
      </c>
      <c r="C1071" s="976" t="s">
        <v>11491</v>
      </c>
      <c r="D1071" s="55" t="s">
        <v>9576</v>
      </c>
      <c r="E1071" s="55">
        <v>431900</v>
      </c>
      <c r="F1071" s="55" t="s">
        <v>11776</v>
      </c>
      <c r="G1071" s="44">
        <v>42934</v>
      </c>
      <c r="H1071" s="857">
        <v>42954</v>
      </c>
      <c r="I1071" s="48">
        <f ca="1" t="shared" si="4"/>
        <v>950</v>
      </c>
      <c r="J1071" s="688" t="s">
        <v>11289</v>
      </c>
      <c r="K1071" s="339">
        <v>42961</v>
      </c>
      <c r="L1071" s="166"/>
      <c r="M1071" s="354" t="s">
        <v>11777</v>
      </c>
      <c r="N1071" s="354" t="s">
        <v>736</v>
      </c>
      <c r="O1071" s="354" t="s">
        <v>84</v>
      </c>
      <c r="P1071" s="423">
        <v>42897</v>
      </c>
      <c r="Q1071" s="64">
        <v>42935</v>
      </c>
      <c r="R1071" s="354" t="s">
        <v>47</v>
      </c>
      <c r="S1071" s="1058" t="s">
        <v>1937</v>
      </c>
    </row>
    <row r="1072" s="795" customFormat="1" ht="23.1" customHeight="1" spans="1:19">
      <c r="A1072" s="469">
        <v>889</v>
      </c>
      <c r="B1072" s="149" t="s">
        <v>11541</v>
      </c>
      <c r="C1072" s="976" t="s">
        <v>11491</v>
      </c>
      <c r="D1072" s="43" t="s">
        <v>11685</v>
      </c>
      <c r="E1072" s="43">
        <v>431900</v>
      </c>
      <c r="F1072" s="43" t="s">
        <v>11778</v>
      </c>
      <c r="G1072" s="47">
        <v>42923</v>
      </c>
      <c r="H1072" s="829">
        <v>42934</v>
      </c>
      <c r="I1072" s="52">
        <f ca="1" t="shared" si="4"/>
        <v>970</v>
      </c>
      <c r="J1072" s="959" t="s">
        <v>11289</v>
      </c>
      <c r="K1072" s="339">
        <v>42961</v>
      </c>
      <c r="L1072" s="166"/>
      <c r="M1072" s="52" t="s">
        <v>11779</v>
      </c>
      <c r="N1072" s="52" t="s">
        <v>683</v>
      </c>
      <c r="O1072" s="52" t="s">
        <v>84</v>
      </c>
      <c r="P1072" s="447">
        <v>42929</v>
      </c>
      <c r="Q1072" s="59">
        <v>42930</v>
      </c>
      <c r="R1072" s="52" t="s">
        <v>47</v>
      </c>
      <c r="S1072" s="1057" t="s">
        <v>1157</v>
      </c>
    </row>
    <row r="1073" s="795" customFormat="1" ht="23.1" customHeight="1" spans="1:19">
      <c r="A1073" s="55">
        <v>890</v>
      </c>
      <c r="B1073" s="149"/>
      <c r="C1073" s="976" t="s">
        <v>10989</v>
      </c>
      <c r="D1073" s="55" t="s">
        <v>10915</v>
      </c>
      <c r="E1073" s="55">
        <v>418800</v>
      </c>
      <c r="F1073" s="55" t="s">
        <v>11780</v>
      </c>
      <c r="G1073" s="44">
        <v>42944</v>
      </c>
      <c r="H1073" s="857">
        <v>42954</v>
      </c>
      <c r="I1073" s="48">
        <f ca="1" t="shared" si="4"/>
        <v>950</v>
      </c>
      <c r="J1073" s="688" t="s">
        <v>11289</v>
      </c>
      <c r="K1073" s="339">
        <v>42961</v>
      </c>
      <c r="L1073" s="166"/>
      <c r="M1073" s="478" t="s">
        <v>11781</v>
      </c>
      <c r="N1073" s="70" t="s">
        <v>88</v>
      </c>
      <c r="O1073" s="48" t="s">
        <v>89</v>
      </c>
      <c r="P1073" s="452">
        <v>42925</v>
      </c>
      <c r="Q1073" s="64">
        <v>42945</v>
      </c>
      <c r="R1073" s="354" t="s">
        <v>106</v>
      </c>
      <c r="S1073" s="1058" t="s">
        <v>6183</v>
      </c>
    </row>
    <row r="1074" s="795" customFormat="1" ht="23.1" customHeight="1" spans="1:19">
      <c r="A1074" s="469">
        <v>891</v>
      </c>
      <c r="B1074" s="149" t="s">
        <v>11245</v>
      </c>
      <c r="C1074" s="1026" t="s">
        <v>11005</v>
      </c>
      <c r="D1074" s="43" t="s">
        <v>10890</v>
      </c>
      <c r="E1074" s="43">
        <v>476500</v>
      </c>
      <c r="F1074" s="43" t="s">
        <v>11782</v>
      </c>
      <c r="G1074" s="51">
        <v>42902</v>
      </c>
      <c r="H1074" s="829">
        <v>42913</v>
      </c>
      <c r="I1074" s="52">
        <f ca="1" t="shared" si="4"/>
        <v>991</v>
      </c>
      <c r="J1074" s="959" t="s">
        <v>11289</v>
      </c>
      <c r="K1074" s="339">
        <v>42961</v>
      </c>
      <c r="L1074" s="339"/>
      <c r="M1074" s="277" t="s">
        <v>11783</v>
      </c>
      <c r="N1074" s="52" t="s">
        <v>114</v>
      </c>
      <c r="O1074" s="52" t="s">
        <v>59</v>
      </c>
      <c r="P1074" s="121">
        <v>42896</v>
      </c>
      <c r="Q1074" s="121">
        <v>42896</v>
      </c>
      <c r="R1074" s="52" t="s">
        <v>47</v>
      </c>
      <c r="S1074" s="459" t="s">
        <v>7081</v>
      </c>
    </row>
    <row r="1075" s="795" customFormat="1" ht="23.1" customHeight="1" spans="1:19">
      <c r="A1075" s="55">
        <v>892</v>
      </c>
      <c r="B1075" s="149" t="s">
        <v>11245</v>
      </c>
      <c r="C1075" s="1026" t="s">
        <v>11005</v>
      </c>
      <c r="D1075" s="43" t="s">
        <v>10890</v>
      </c>
      <c r="E1075" s="43">
        <v>476500</v>
      </c>
      <c r="F1075" s="43" t="s">
        <v>11784</v>
      </c>
      <c r="G1075" s="51">
        <v>42934</v>
      </c>
      <c r="H1075" s="829">
        <v>42947</v>
      </c>
      <c r="I1075" s="52">
        <f ca="1" t="shared" si="4"/>
        <v>957</v>
      </c>
      <c r="J1075" s="959" t="s">
        <v>11289</v>
      </c>
      <c r="K1075" s="339">
        <v>42961</v>
      </c>
      <c r="L1075" s="338"/>
      <c r="M1075" s="277" t="s">
        <v>11785</v>
      </c>
      <c r="N1075" s="52" t="s">
        <v>70</v>
      </c>
      <c r="O1075" s="52" t="s">
        <v>6114</v>
      </c>
      <c r="P1075" s="47">
        <v>42953</v>
      </c>
      <c r="Q1075" s="47">
        <v>42953</v>
      </c>
      <c r="R1075" s="52" t="s">
        <v>106</v>
      </c>
      <c r="S1075" s="459" t="s">
        <v>7081</v>
      </c>
    </row>
    <row r="1076" s="795" customFormat="1" ht="23.1" customHeight="1" spans="1:19">
      <c r="A1076" s="469">
        <v>893</v>
      </c>
      <c r="B1076" s="149"/>
      <c r="C1076" s="910" t="s">
        <v>11740</v>
      </c>
      <c r="D1076" s="43" t="s">
        <v>10915</v>
      </c>
      <c r="E1076" s="43">
        <v>530500</v>
      </c>
      <c r="F1076" s="43" t="s">
        <v>11786</v>
      </c>
      <c r="G1076" s="51">
        <v>42937</v>
      </c>
      <c r="H1076" s="829">
        <v>42949</v>
      </c>
      <c r="I1076" s="52">
        <f ca="1" t="shared" si="4"/>
        <v>955</v>
      </c>
      <c r="J1076" s="959" t="s">
        <v>11289</v>
      </c>
      <c r="K1076" s="338">
        <v>42967</v>
      </c>
      <c r="L1076" s="339"/>
      <c r="M1076" s="327" t="s">
        <v>11787</v>
      </c>
      <c r="N1076" s="327" t="s">
        <v>80</v>
      </c>
      <c r="O1076" s="327" t="s">
        <v>84</v>
      </c>
      <c r="P1076" s="377">
        <v>42940</v>
      </c>
      <c r="Q1076" s="47">
        <v>42944</v>
      </c>
      <c r="R1076" s="327" t="s">
        <v>106</v>
      </c>
      <c r="S1076" s="459" t="s">
        <v>1160</v>
      </c>
    </row>
    <row r="1077" s="795" customFormat="1" ht="23.1" customHeight="1" spans="1:19">
      <c r="A1077" s="55">
        <v>894</v>
      </c>
      <c r="B1077" s="149"/>
      <c r="C1077" s="976" t="s">
        <v>10989</v>
      </c>
      <c r="D1077" s="43" t="s">
        <v>10890</v>
      </c>
      <c r="E1077" s="43">
        <v>418800</v>
      </c>
      <c r="F1077" s="43" t="s">
        <v>11788</v>
      </c>
      <c r="G1077" s="47">
        <v>42880</v>
      </c>
      <c r="H1077" s="829">
        <v>42888</v>
      </c>
      <c r="I1077" s="52">
        <f ca="1" t="shared" si="4"/>
        <v>1016</v>
      </c>
      <c r="J1077" s="959" t="s">
        <v>11289</v>
      </c>
      <c r="K1077" s="338">
        <v>42883</v>
      </c>
      <c r="L1077" s="284" t="s">
        <v>52</v>
      </c>
      <c r="M1077" s="277" t="s">
        <v>11789</v>
      </c>
      <c r="N1077" s="327" t="s">
        <v>225</v>
      </c>
      <c r="O1077" s="327" t="s">
        <v>84</v>
      </c>
      <c r="P1077" s="377">
        <v>42952</v>
      </c>
      <c r="Q1077" s="59">
        <v>42952</v>
      </c>
      <c r="R1077" s="327" t="s">
        <v>47</v>
      </c>
      <c r="S1077" s="1057" t="s">
        <v>1164</v>
      </c>
    </row>
    <row r="1078" s="795" customFormat="1" ht="23.1" customHeight="1" spans="1:19">
      <c r="A1078" s="469">
        <v>895</v>
      </c>
      <c r="B1078" s="149" t="s">
        <v>11245</v>
      </c>
      <c r="C1078" s="1026" t="s">
        <v>11005</v>
      </c>
      <c r="D1078" s="43" t="s">
        <v>10890</v>
      </c>
      <c r="E1078" s="43">
        <v>476500</v>
      </c>
      <c r="F1078" s="43" t="s">
        <v>11790</v>
      </c>
      <c r="G1078" s="51">
        <v>42902</v>
      </c>
      <c r="H1078" s="829">
        <v>42913</v>
      </c>
      <c r="I1078" s="52">
        <f ca="1" t="shared" si="4"/>
        <v>991</v>
      </c>
      <c r="J1078" s="959" t="s">
        <v>11289</v>
      </c>
      <c r="K1078" s="338">
        <v>42967</v>
      </c>
      <c r="L1078" s="338"/>
      <c r="M1078" s="277" t="s">
        <v>6964</v>
      </c>
      <c r="N1078" s="52" t="s">
        <v>225</v>
      </c>
      <c r="O1078" s="52" t="s">
        <v>84</v>
      </c>
      <c r="P1078" s="47">
        <v>42937</v>
      </c>
      <c r="Q1078" s="47">
        <v>42937</v>
      </c>
      <c r="R1078" s="52" t="s">
        <v>47</v>
      </c>
      <c r="S1078" s="459" t="s">
        <v>1950</v>
      </c>
    </row>
    <row r="1079" s="796" customFormat="1" ht="23.1" customHeight="1" spans="1:19">
      <c r="A1079" s="55">
        <v>896</v>
      </c>
      <c r="B1079" s="821" t="s">
        <v>10913</v>
      </c>
      <c r="C1079" s="1026" t="s">
        <v>11084</v>
      </c>
      <c r="D1079" s="43" t="s">
        <v>10915</v>
      </c>
      <c r="E1079" s="43">
        <v>438800</v>
      </c>
      <c r="F1079" s="43" t="s">
        <v>11791</v>
      </c>
      <c r="G1079" s="51">
        <v>42923</v>
      </c>
      <c r="H1079" s="829">
        <v>42931</v>
      </c>
      <c r="I1079" s="52">
        <f ca="1" t="shared" si="4"/>
        <v>973</v>
      </c>
      <c r="J1079" s="959" t="s">
        <v>11289</v>
      </c>
      <c r="K1079" s="338">
        <v>42967</v>
      </c>
      <c r="L1079" s="338"/>
      <c r="M1079" s="327" t="s">
        <v>11792</v>
      </c>
      <c r="N1079" s="327" t="s">
        <v>11793</v>
      </c>
      <c r="O1079" s="327" t="s">
        <v>641</v>
      </c>
      <c r="P1079" s="377">
        <v>42928</v>
      </c>
      <c r="Q1079" s="121">
        <v>42928</v>
      </c>
      <c r="R1079" s="354" t="s">
        <v>47</v>
      </c>
      <c r="S1079" s="1057" t="s">
        <v>5350</v>
      </c>
    </row>
    <row r="1080" s="795" customFormat="1" ht="23.1" customHeight="1" spans="1:19">
      <c r="A1080" s="469">
        <v>897</v>
      </c>
      <c r="B1080" s="149"/>
      <c r="C1080" s="976" t="s">
        <v>10989</v>
      </c>
      <c r="D1080" s="43" t="s">
        <v>10890</v>
      </c>
      <c r="E1080" s="43">
        <v>418800</v>
      </c>
      <c r="F1080" s="43" t="s">
        <v>11794</v>
      </c>
      <c r="G1080" s="47">
        <v>42948</v>
      </c>
      <c r="H1080" s="829">
        <v>42962</v>
      </c>
      <c r="I1080" s="52">
        <f ca="1" t="shared" si="4"/>
        <v>942</v>
      </c>
      <c r="J1080" s="959" t="s">
        <v>11289</v>
      </c>
      <c r="K1080" s="338">
        <v>42967</v>
      </c>
      <c r="L1080" s="284"/>
      <c r="M1080" s="277" t="s">
        <v>11795</v>
      </c>
      <c r="N1080" s="327" t="s">
        <v>114</v>
      </c>
      <c r="O1080" s="327" t="s">
        <v>6114</v>
      </c>
      <c r="P1080" s="377">
        <v>42953</v>
      </c>
      <c r="Q1080" s="59">
        <v>42953</v>
      </c>
      <c r="R1080" s="327" t="s">
        <v>47</v>
      </c>
      <c r="S1080" s="1057" t="s">
        <v>5350</v>
      </c>
    </row>
    <row r="1081" s="795" customFormat="1" ht="23.1" customHeight="1" spans="1:19">
      <c r="A1081" s="55">
        <v>898</v>
      </c>
      <c r="B1081" s="149"/>
      <c r="C1081" s="976" t="s">
        <v>10989</v>
      </c>
      <c r="D1081" s="43" t="s">
        <v>10915</v>
      </c>
      <c r="E1081" s="43">
        <v>418800</v>
      </c>
      <c r="F1081" s="43" t="s">
        <v>11796</v>
      </c>
      <c r="G1081" s="47">
        <v>42948</v>
      </c>
      <c r="H1081" s="829">
        <v>42960</v>
      </c>
      <c r="I1081" s="52">
        <f ca="1" t="shared" si="4"/>
        <v>944</v>
      </c>
      <c r="J1081" s="959" t="s">
        <v>11289</v>
      </c>
      <c r="K1081" s="338">
        <v>42967</v>
      </c>
      <c r="L1081" s="284"/>
      <c r="M1081" s="485" t="s">
        <v>11797</v>
      </c>
      <c r="N1081" s="81" t="s">
        <v>980</v>
      </c>
      <c r="O1081" s="52" t="s">
        <v>658</v>
      </c>
      <c r="P1081" s="447">
        <v>42952</v>
      </c>
      <c r="Q1081" s="59">
        <v>42952</v>
      </c>
      <c r="R1081" s="327" t="s">
        <v>47</v>
      </c>
      <c r="S1081" s="1057" t="s">
        <v>5350</v>
      </c>
    </row>
    <row r="1082" s="795" customFormat="1" ht="23.1" customHeight="1" spans="1:19">
      <c r="A1082" s="469">
        <v>899</v>
      </c>
      <c r="B1082" s="149"/>
      <c r="C1082" s="976" t="s">
        <v>10989</v>
      </c>
      <c r="D1082" s="43" t="s">
        <v>9576</v>
      </c>
      <c r="E1082" s="43">
        <v>418800</v>
      </c>
      <c r="F1082" s="43" t="s">
        <v>11798</v>
      </c>
      <c r="G1082" s="47">
        <v>42923</v>
      </c>
      <c r="H1082" s="829">
        <v>42930</v>
      </c>
      <c r="I1082" s="52">
        <f ca="1" t="shared" si="4"/>
        <v>974</v>
      </c>
      <c r="J1082" s="959" t="s">
        <v>11289</v>
      </c>
      <c r="K1082" s="338">
        <v>42967</v>
      </c>
      <c r="L1082" s="284"/>
      <c r="M1082" s="327" t="s">
        <v>11799</v>
      </c>
      <c r="N1082" s="327" t="s">
        <v>1411</v>
      </c>
      <c r="O1082" s="327" t="s">
        <v>641</v>
      </c>
      <c r="P1082" s="377">
        <v>42958</v>
      </c>
      <c r="Q1082" s="59">
        <v>42958</v>
      </c>
      <c r="R1082" s="327" t="s">
        <v>47</v>
      </c>
      <c r="S1082" s="1057" t="s">
        <v>1964</v>
      </c>
    </row>
    <row r="1083" s="795" customFormat="1" ht="23.1" customHeight="1" spans="1:19">
      <c r="A1083" s="55">
        <v>900</v>
      </c>
      <c r="B1083" s="149" t="s">
        <v>11245</v>
      </c>
      <c r="C1083" s="1026" t="s">
        <v>11005</v>
      </c>
      <c r="D1083" s="55" t="s">
        <v>9576</v>
      </c>
      <c r="E1083" s="55">
        <v>476500</v>
      </c>
      <c r="F1083" s="55" t="s">
        <v>11800</v>
      </c>
      <c r="G1083" s="56">
        <v>42934</v>
      </c>
      <c r="H1083" s="857">
        <v>42954</v>
      </c>
      <c r="I1083" s="48">
        <f ca="1" t="shared" si="4"/>
        <v>950</v>
      </c>
      <c r="J1083" s="688" t="s">
        <v>11289</v>
      </c>
      <c r="K1083" s="339">
        <v>42971</v>
      </c>
      <c r="L1083" s="339"/>
      <c r="M1083" s="354" t="s">
        <v>11801</v>
      </c>
      <c r="N1083" s="354" t="s">
        <v>6358</v>
      </c>
      <c r="O1083" s="354" t="s">
        <v>641</v>
      </c>
      <c r="P1083" s="423">
        <v>42960</v>
      </c>
      <c r="Q1083" s="44">
        <v>42961</v>
      </c>
      <c r="R1083" s="354" t="s">
        <v>47</v>
      </c>
      <c r="S1083" s="434" t="s">
        <v>1171</v>
      </c>
    </row>
    <row r="1084" s="795" customFormat="1" ht="23.1" customHeight="1" spans="1:19">
      <c r="A1084" s="469">
        <v>901</v>
      </c>
      <c r="B1084" s="149" t="s">
        <v>11541</v>
      </c>
      <c r="C1084" s="976" t="s">
        <v>11491</v>
      </c>
      <c r="D1084" s="43" t="s">
        <v>11543</v>
      </c>
      <c r="E1084" s="43">
        <v>431900</v>
      </c>
      <c r="F1084" s="43" t="s">
        <v>11802</v>
      </c>
      <c r="G1084" s="47">
        <v>42923</v>
      </c>
      <c r="H1084" s="829">
        <v>42930</v>
      </c>
      <c r="I1084" s="52">
        <f ca="1" t="shared" si="4"/>
        <v>974</v>
      </c>
      <c r="J1084" s="959" t="s">
        <v>11289</v>
      </c>
      <c r="K1084" s="339">
        <v>42971</v>
      </c>
      <c r="L1084" s="284"/>
      <c r="M1084" s="52" t="s">
        <v>11803</v>
      </c>
      <c r="N1084" s="52" t="s">
        <v>912</v>
      </c>
      <c r="O1084" s="52" t="s">
        <v>59</v>
      </c>
      <c r="P1084" s="447">
        <v>42966</v>
      </c>
      <c r="Q1084" s="59">
        <v>42966</v>
      </c>
      <c r="R1084" s="52" t="s">
        <v>106</v>
      </c>
      <c r="S1084" s="1057" t="s">
        <v>1174</v>
      </c>
    </row>
    <row r="1085" s="795" customFormat="1" ht="23.1" customHeight="1" spans="1:19">
      <c r="A1085" s="55">
        <v>902</v>
      </c>
      <c r="B1085" s="149" t="s">
        <v>11218</v>
      </c>
      <c r="C1085" s="976" t="s">
        <v>11010</v>
      </c>
      <c r="D1085" s="43" t="s">
        <v>10915</v>
      </c>
      <c r="E1085" s="43">
        <v>456500</v>
      </c>
      <c r="F1085" s="43" t="s">
        <v>11804</v>
      </c>
      <c r="G1085" s="51">
        <v>42846</v>
      </c>
      <c r="H1085" s="829">
        <v>42857</v>
      </c>
      <c r="I1085" s="52">
        <f ca="1" t="shared" si="4"/>
        <v>1047</v>
      </c>
      <c r="J1085" s="688" t="s">
        <v>11289</v>
      </c>
      <c r="K1085" s="339">
        <v>42971</v>
      </c>
      <c r="L1085" s="166" t="s">
        <v>52</v>
      </c>
      <c r="M1085" s="277" t="s">
        <v>11805</v>
      </c>
      <c r="N1085" s="52" t="s">
        <v>6604</v>
      </c>
      <c r="O1085" s="52" t="s">
        <v>744</v>
      </c>
      <c r="P1085" s="121">
        <v>42947</v>
      </c>
      <c r="Q1085" s="121">
        <v>42947</v>
      </c>
      <c r="R1085" s="52" t="s">
        <v>47</v>
      </c>
      <c r="S1085" s="1057" t="s">
        <v>1174</v>
      </c>
    </row>
    <row r="1086" s="795" customFormat="1" ht="23.1" customHeight="1" spans="1:19">
      <c r="A1086" s="469">
        <v>903</v>
      </c>
      <c r="B1086" s="149"/>
      <c r="C1086" s="976" t="s">
        <v>10989</v>
      </c>
      <c r="D1086" s="55" t="s">
        <v>10618</v>
      </c>
      <c r="E1086" s="55">
        <v>418800</v>
      </c>
      <c r="F1086" s="55" t="s">
        <v>11806</v>
      </c>
      <c r="G1086" s="44">
        <v>42934</v>
      </c>
      <c r="H1086" s="857">
        <v>42954</v>
      </c>
      <c r="I1086" s="48">
        <f ca="1" t="shared" si="4"/>
        <v>950</v>
      </c>
      <c r="J1086" s="688" t="s">
        <v>11289</v>
      </c>
      <c r="K1086" s="339">
        <v>42971</v>
      </c>
      <c r="L1086" s="166"/>
      <c r="M1086" s="354" t="s">
        <v>11807</v>
      </c>
      <c r="N1086" s="354" t="s">
        <v>730</v>
      </c>
      <c r="O1086" s="354" t="s">
        <v>59</v>
      </c>
      <c r="P1086" s="423">
        <v>42952</v>
      </c>
      <c r="Q1086" s="64">
        <v>42952</v>
      </c>
      <c r="R1086" s="354" t="s">
        <v>47</v>
      </c>
      <c r="S1086" s="1058" t="s">
        <v>1969</v>
      </c>
    </row>
    <row r="1087" s="795" customFormat="1" ht="23.1" customHeight="1" spans="1:19">
      <c r="A1087" s="55">
        <v>904</v>
      </c>
      <c r="B1087" s="149" t="s">
        <v>11218</v>
      </c>
      <c r="C1087" s="976" t="s">
        <v>11010</v>
      </c>
      <c r="D1087" s="43" t="s">
        <v>10890</v>
      </c>
      <c r="E1087" s="43">
        <v>456500</v>
      </c>
      <c r="F1087" s="43" t="s">
        <v>11808</v>
      </c>
      <c r="G1087" s="47">
        <v>42961</v>
      </c>
      <c r="H1087" s="829">
        <v>42966</v>
      </c>
      <c r="I1087" s="52">
        <f ca="1" t="shared" si="4"/>
        <v>938</v>
      </c>
      <c r="J1087" s="959" t="s">
        <v>11289</v>
      </c>
      <c r="K1087" s="339">
        <v>42977</v>
      </c>
      <c r="L1087" s="166"/>
      <c r="M1087" s="277" t="s">
        <v>11809</v>
      </c>
      <c r="N1087" s="52" t="s">
        <v>1630</v>
      </c>
      <c r="O1087" s="52" t="s">
        <v>744</v>
      </c>
      <c r="P1087" s="121">
        <v>42963</v>
      </c>
      <c r="Q1087" s="121">
        <v>42963</v>
      </c>
      <c r="R1087" s="52" t="s">
        <v>47</v>
      </c>
      <c r="S1087" s="1057" t="s">
        <v>2960</v>
      </c>
    </row>
    <row r="1088" s="795" customFormat="1" ht="23.1" customHeight="1" spans="1:19">
      <c r="A1088" s="469">
        <v>905</v>
      </c>
      <c r="B1088" s="149"/>
      <c r="C1088" s="976" t="s">
        <v>10989</v>
      </c>
      <c r="D1088" s="55" t="s">
        <v>9576</v>
      </c>
      <c r="E1088" s="55">
        <v>418800</v>
      </c>
      <c r="F1088" s="55" t="s">
        <v>11810</v>
      </c>
      <c r="G1088" s="44">
        <v>42934</v>
      </c>
      <c r="H1088" s="857">
        <v>42954</v>
      </c>
      <c r="I1088" s="48">
        <f ca="1" t="shared" si="4"/>
        <v>950</v>
      </c>
      <c r="J1088" s="688" t="s">
        <v>11289</v>
      </c>
      <c r="K1088" s="339">
        <v>42977</v>
      </c>
      <c r="L1088" s="166"/>
      <c r="M1088" s="327" t="s">
        <v>11811</v>
      </c>
      <c r="N1088" s="327" t="s">
        <v>662</v>
      </c>
      <c r="O1088" s="327" t="s">
        <v>59</v>
      </c>
      <c r="P1088" s="377">
        <v>42966</v>
      </c>
      <c r="Q1088" s="59">
        <v>42967</v>
      </c>
      <c r="R1088" s="327" t="s">
        <v>47</v>
      </c>
      <c r="S1088" s="1058" t="s">
        <v>1180</v>
      </c>
    </row>
    <row r="1089" s="796" customFormat="1" ht="23.1" customHeight="1" spans="1:19">
      <c r="A1089" s="55">
        <v>906</v>
      </c>
      <c r="B1089" s="821" t="s">
        <v>10913</v>
      </c>
      <c r="C1089" s="1026" t="s">
        <v>11084</v>
      </c>
      <c r="D1089" s="43" t="s">
        <v>10090</v>
      </c>
      <c r="E1089" s="43">
        <v>438800</v>
      </c>
      <c r="F1089" s="43" t="s">
        <v>11812</v>
      </c>
      <c r="G1089" s="51">
        <v>42961</v>
      </c>
      <c r="H1089" s="829">
        <v>42971</v>
      </c>
      <c r="I1089" s="52">
        <f ca="1" t="shared" si="4"/>
        <v>933</v>
      </c>
      <c r="J1089" s="959" t="s">
        <v>11289</v>
      </c>
      <c r="K1089" s="339">
        <v>42977</v>
      </c>
      <c r="L1089" s="338"/>
      <c r="M1089" s="327" t="s">
        <v>11813</v>
      </c>
      <c r="N1089" s="327" t="s">
        <v>11814</v>
      </c>
      <c r="O1089" s="327" t="s">
        <v>89</v>
      </c>
      <c r="P1089" s="377">
        <v>42966</v>
      </c>
      <c r="Q1089" s="121">
        <v>42967</v>
      </c>
      <c r="R1089" s="327" t="s">
        <v>106</v>
      </c>
      <c r="S1089" s="1057" t="s">
        <v>1180</v>
      </c>
    </row>
    <row r="1090" s="795" customFormat="1" ht="23.1" customHeight="1" spans="1:19">
      <c r="A1090" s="469">
        <v>907</v>
      </c>
      <c r="B1090" s="149"/>
      <c r="C1090" s="976" t="s">
        <v>10989</v>
      </c>
      <c r="D1090" s="43" t="s">
        <v>10618</v>
      </c>
      <c r="E1090" s="43">
        <v>418800</v>
      </c>
      <c r="F1090" s="43" t="s">
        <v>11815</v>
      </c>
      <c r="G1090" s="47">
        <v>42947</v>
      </c>
      <c r="H1090" s="829">
        <v>42962</v>
      </c>
      <c r="I1090" s="52">
        <f ca="1" t="shared" si="4"/>
        <v>942</v>
      </c>
      <c r="J1090" s="959" t="s">
        <v>11289</v>
      </c>
      <c r="K1090" s="339">
        <v>42977</v>
      </c>
      <c r="L1090" s="284" t="s">
        <v>52</v>
      </c>
      <c r="M1090" s="48" t="s">
        <v>11816</v>
      </c>
      <c r="N1090" s="48" t="s">
        <v>225</v>
      </c>
      <c r="O1090" s="48" t="s">
        <v>84</v>
      </c>
      <c r="P1090" s="44">
        <v>42968</v>
      </c>
      <c r="Q1090" s="44">
        <v>42970</v>
      </c>
      <c r="R1090" s="48" t="s">
        <v>47</v>
      </c>
      <c r="S1090" s="1057" t="s">
        <v>1180</v>
      </c>
    </row>
    <row r="1091" s="795" customFormat="1" ht="23.1" customHeight="1" spans="1:19">
      <c r="A1091" s="55">
        <v>908</v>
      </c>
      <c r="B1091" s="149"/>
      <c r="C1091" s="976" t="s">
        <v>10989</v>
      </c>
      <c r="D1091" s="43" t="s">
        <v>10090</v>
      </c>
      <c r="E1091" s="43">
        <v>418800</v>
      </c>
      <c r="F1091" s="43" t="s">
        <v>11817</v>
      </c>
      <c r="G1091" s="47">
        <v>42961</v>
      </c>
      <c r="H1091" s="829">
        <v>42971</v>
      </c>
      <c r="I1091" s="52">
        <f ca="1" t="shared" si="4"/>
        <v>933</v>
      </c>
      <c r="J1091" s="959" t="s">
        <v>11289</v>
      </c>
      <c r="K1091" s="338">
        <v>42988</v>
      </c>
      <c r="L1091" s="284"/>
      <c r="M1091" s="327" t="s">
        <v>11818</v>
      </c>
      <c r="N1091" s="327" t="s">
        <v>912</v>
      </c>
      <c r="O1091" s="327" t="s">
        <v>59</v>
      </c>
      <c r="P1091" s="377">
        <v>42966</v>
      </c>
      <c r="Q1091" s="59">
        <v>42967</v>
      </c>
      <c r="R1091" s="327" t="s">
        <v>473</v>
      </c>
      <c r="S1091" s="1057" t="s">
        <v>1186</v>
      </c>
    </row>
    <row r="1092" s="795" customFormat="1" ht="23.1" customHeight="1" spans="1:19">
      <c r="A1092" s="469">
        <v>909</v>
      </c>
      <c r="B1092" s="149" t="s">
        <v>11245</v>
      </c>
      <c r="C1092" s="1026" t="s">
        <v>11005</v>
      </c>
      <c r="D1092" s="43" t="s">
        <v>10915</v>
      </c>
      <c r="E1092" s="43">
        <v>476500</v>
      </c>
      <c r="F1092" s="43" t="s">
        <v>11819</v>
      </c>
      <c r="G1092" s="51">
        <v>42880</v>
      </c>
      <c r="H1092" s="829">
        <v>42888</v>
      </c>
      <c r="I1092" s="52">
        <f ca="1" t="shared" si="4"/>
        <v>1016</v>
      </c>
      <c r="J1092" s="959" t="s">
        <v>11289</v>
      </c>
      <c r="K1092" s="338">
        <v>42988</v>
      </c>
      <c r="L1092" s="339" t="s">
        <v>52</v>
      </c>
      <c r="M1092" s="277" t="s">
        <v>11820</v>
      </c>
      <c r="N1092" s="52" t="s">
        <v>662</v>
      </c>
      <c r="O1092" s="52" t="s">
        <v>6114</v>
      </c>
      <c r="P1092" s="121">
        <v>42952</v>
      </c>
      <c r="Q1092" s="47">
        <v>42952</v>
      </c>
      <c r="R1092" s="52" t="s">
        <v>47</v>
      </c>
      <c r="S1092" s="459" t="s">
        <v>2972</v>
      </c>
    </row>
    <row r="1093" s="795" customFormat="1" ht="23.1" customHeight="1" spans="1:19">
      <c r="A1093" s="55">
        <v>910</v>
      </c>
      <c r="B1093" s="149"/>
      <c r="C1093" s="976" t="s">
        <v>10989</v>
      </c>
      <c r="D1093" s="43" t="s">
        <v>9576</v>
      </c>
      <c r="E1093" s="43">
        <v>418800</v>
      </c>
      <c r="F1093" s="43" t="s">
        <v>11821</v>
      </c>
      <c r="G1093" s="47">
        <v>42934</v>
      </c>
      <c r="H1093" s="829">
        <v>42944</v>
      </c>
      <c r="I1093" s="52">
        <f ca="1" t="shared" si="4"/>
        <v>960</v>
      </c>
      <c r="J1093" s="959" t="s">
        <v>11289</v>
      </c>
      <c r="K1093" s="338">
        <v>42988</v>
      </c>
      <c r="L1093" s="284"/>
      <c r="M1093" s="327" t="s">
        <v>11822</v>
      </c>
      <c r="N1093" s="327" t="s">
        <v>662</v>
      </c>
      <c r="O1093" s="327" t="s">
        <v>59</v>
      </c>
      <c r="P1093" s="377">
        <v>42967</v>
      </c>
      <c r="Q1093" s="59">
        <v>42967</v>
      </c>
      <c r="R1093" s="327" t="s">
        <v>47</v>
      </c>
      <c r="S1093" s="1057" t="s">
        <v>2972</v>
      </c>
    </row>
    <row r="1094" s="795" customFormat="1" ht="23.1" customHeight="1" spans="1:19">
      <c r="A1094" s="469">
        <v>911</v>
      </c>
      <c r="B1094" s="149"/>
      <c r="C1094" s="976" t="s">
        <v>10989</v>
      </c>
      <c r="D1094" s="43" t="s">
        <v>10890</v>
      </c>
      <c r="E1094" s="43">
        <v>418800</v>
      </c>
      <c r="F1094" s="43" t="s">
        <v>11823</v>
      </c>
      <c r="G1094" s="47">
        <v>42948</v>
      </c>
      <c r="H1094" s="829">
        <v>42962</v>
      </c>
      <c r="I1094" s="52">
        <f ca="1" t="shared" si="4"/>
        <v>942</v>
      </c>
      <c r="J1094" s="959" t="s">
        <v>11289</v>
      </c>
      <c r="K1094" s="338">
        <v>42988</v>
      </c>
      <c r="L1094" s="284" t="s">
        <v>52</v>
      </c>
      <c r="M1094" s="277" t="s">
        <v>11824</v>
      </c>
      <c r="N1094" s="327" t="s">
        <v>70</v>
      </c>
      <c r="O1094" s="327" t="s">
        <v>59</v>
      </c>
      <c r="P1094" s="377">
        <v>42952</v>
      </c>
      <c r="Q1094" s="59">
        <v>42952</v>
      </c>
      <c r="R1094" s="327" t="s">
        <v>47</v>
      </c>
      <c r="S1094" s="1057" t="s">
        <v>1186</v>
      </c>
    </row>
    <row r="1095" s="795" customFormat="1" ht="23.1" customHeight="1" spans="1:19">
      <c r="A1095" s="55">
        <v>912</v>
      </c>
      <c r="B1095" s="149" t="s">
        <v>11218</v>
      </c>
      <c r="C1095" s="976" t="s">
        <v>11010</v>
      </c>
      <c r="D1095" s="43" t="s">
        <v>10618</v>
      </c>
      <c r="E1095" s="43">
        <v>456500</v>
      </c>
      <c r="F1095" s="43" t="s">
        <v>11825</v>
      </c>
      <c r="G1095" s="47">
        <v>42961</v>
      </c>
      <c r="H1095" s="829">
        <v>42966</v>
      </c>
      <c r="I1095" s="52">
        <f ca="1" t="shared" si="4"/>
        <v>938</v>
      </c>
      <c r="J1095" s="959" t="s">
        <v>11289</v>
      </c>
      <c r="K1095" s="338">
        <v>42988</v>
      </c>
      <c r="L1095" s="166"/>
      <c r="M1095" s="327" t="s">
        <v>11826</v>
      </c>
      <c r="N1095" s="327" t="s">
        <v>45</v>
      </c>
      <c r="O1095" s="327" t="s">
        <v>89</v>
      </c>
      <c r="P1095" s="377">
        <v>42897</v>
      </c>
      <c r="Q1095" s="171">
        <v>42962</v>
      </c>
      <c r="R1095" s="327" t="s">
        <v>106</v>
      </c>
      <c r="S1095" s="1058" t="s">
        <v>1186</v>
      </c>
    </row>
    <row r="1096" s="795" customFormat="1" ht="23.1" customHeight="1" spans="1:19">
      <c r="A1096" s="469">
        <v>913</v>
      </c>
      <c r="B1096" s="149" t="s">
        <v>11245</v>
      </c>
      <c r="C1096" s="1026" t="s">
        <v>11005</v>
      </c>
      <c r="D1096" s="43" t="s">
        <v>10890</v>
      </c>
      <c r="E1096" s="43">
        <v>476500</v>
      </c>
      <c r="F1096" s="43" t="s">
        <v>11827</v>
      </c>
      <c r="G1096" s="51">
        <v>42961</v>
      </c>
      <c r="H1096" s="829">
        <v>42971</v>
      </c>
      <c r="I1096" s="52">
        <f ca="1" t="shared" si="4"/>
        <v>933</v>
      </c>
      <c r="J1096" s="959" t="s">
        <v>11289</v>
      </c>
      <c r="K1096" s="338">
        <v>43005</v>
      </c>
      <c r="L1096" s="338"/>
      <c r="M1096" s="450" t="s">
        <v>11828</v>
      </c>
      <c r="N1096" s="81" t="s">
        <v>45</v>
      </c>
      <c r="O1096" s="52" t="s">
        <v>89</v>
      </c>
      <c r="P1096" s="447">
        <v>42959</v>
      </c>
      <c r="Q1096" s="47">
        <v>42962</v>
      </c>
      <c r="R1096" s="327" t="s">
        <v>47</v>
      </c>
      <c r="S1096" s="459" t="s">
        <v>2972</v>
      </c>
    </row>
    <row r="1097" s="795" customFormat="1" ht="23.1" customHeight="1" spans="1:19">
      <c r="A1097" s="55">
        <v>914</v>
      </c>
      <c r="B1097" s="149" t="s">
        <v>11218</v>
      </c>
      <c r="C1097" s="976" t="s">
        <v>11010</v>
      </c>
      <c r="D1097" s="43" t="s">
        <v>9576</v>
      </c>
      <c r="E1097" s="43">
        <v>456500</v>
      </c>
      <c r="F1097" s="43" t="s">
        <v>11829</v>
      </c>
      <c r="G1097" s="47">
        <v>42961</v>
      </c>
      <c r="H1097" s="829">
        <v>42968</v>
      </c>
      <c r="I1097" s="52">
        <f ca="1" t="shared" si="4"/>
        <v>936</v>
      </c>
      <c r="J1097" s="959" t="s">
        <v>11289</v>
      </c>
      <c r="K1097" s="338">
        <v>42988</v>
      </c>
      <c r="L1097" s="166"/>
      <c r="M1097" s="354" t="s">
        <v>11830</v>
      </c>
      <c r="N1097" s="354" t="s">
        <v>889</v>
      </c>
      <c r="O1097" s="354" t="s">
        <v>84</v>
      </c>
      <c r="P1097" s="423">
        <v>42966</v>
      </c>
      <c r="Q1097" s="171">
        <v>42966</v>
      </c>
      <c r="R1097" s="354" t="s">
        <v>47</v>
      </c>
      <c r="S1097" s="1058" t="s">
        <v>2972</v>
      </c>
    </row>
    <row r="1098" s="796" customFormat="1" ht="23.1" customHeight="1" spans="1:19">
      <c r="A1098" s="469">
        <v>915</v>
      </c>
      <c r="B1098" s="821" t="s">
        <v>10913</v>
      </c>
      <c r="C1098" s="1026" t="s">
        <v>11084</v>
      </c>
      <c r="D1098" s="43" t="s">
        <v>10915</v>
      </c>
      <c r="E1098" s="43">
        <v>438800</v>
      </c>
      <c r="F1098" s="43" t="s">
        <v>11831</v>
      </c>
      <c r="G1098" s="51">
        <v>42923</v>
      </c>
      <c r="H1098" s="829">
        <v>42931</v>
      </c>
      <c r="I1098" s="52">
        <f ca="1" t="shared" si="4"/>
        <v>973</v>
      </c>
      <c r="J1098" s="959" t="s">
        <v>11289</v>
      </c>
      <c r="K1098" s="338">
        <v>42988</v>
      </c>
      <c r="L1098" s="338" t="s">
        <v>52</v>
      </c>
      <c r="M1098" s="327" t="s">
        <v>11832</v>
      </c>
      <c r="N1098" s="327" t="s">
        <v>980</v>
      </c>
      <c r="O1098" s="327" t="s">
        <v>84</v>
      </c>
      <c r="P1098" s="377">
        <v>42949</v>
      </c>
      <c r="Q1098" s="121">
        <v>42958</v>
      </c>
      <c r="R1098" s="327" t="s">
        <v>47</v>
      </c>
      <c r="S1098" s="1057" t="s">
        <v>2972</v>
      </c>
    </row>
    <row r="1099" s="796" customFormat="1" ht="23.1" customHeight="1" spans="1:19">
      <c r="A1099" s="55">
        <v>916</v>
      </c>
      <c r="B1099" s="821" t="s">
        <v>10913</v>
      </c>
      <c r="C1099" s="1026" t="s">
        <v>11084</v>
      </c>
      <c r="D1099" s="43" t="s">
        <v>10090</v>
      </c>
      <c r="E1099" s="43">
        <v>438800</v>
      </c>
      <c r="F1099" s="43" t="s">
        <v>11833</v>
      </c>
      <c r="G1099" s="51">
        <v>42961</v>
      </c>
      <c r="H1099" s="829">
        <v>42968</v>
      </c>
      <c r="I1099" s="52">
        <f ca="1" t="shared" si="4"/>
        <v>936</v>
      </c>
      <c r="J1099" s="959" t="s">
        <v>11289</v>
      </c>
      <c r="K1099" s="338">
        <v>42988</v>
      </c>
      <c r="L1099" s="338"/>
      <c r="M1099" s="327" t="s">
        <v>1222</v>
      </c>
      <c r="N1099" s="327" t="s">
        <v>980</v>
      </c>
      <c r="O1099" s="327" t="s">
        <v>84</v>
      </c>
      <c r="P1099" s="377">
        <v>42938</v>
      </c>
      <c r="Q1099" s="121">
        <v>42962</v>
      </c>
      <c r="R1099" s="327" t="s">
        <v>106</v>
      </c>
      <c r="S1099" s="1057" t="s">
        <v>1190</v>
      </c>
    </row>
    <row r="1100" s="795" customFormat="1" ht="23.1" customHeight="1" spans="1:19">
      <c r="A1100" s="469">
        <v>917</v>
      </c>
      <c r="B1100" s="149" t="s">
        <v>11245</v>
      </c>
      <c r="C1100" s="1026" t="s">
        <v>11005</v>
      </c>
      <c r="D1100" s="43" t="s">
        <v>9576</v>
      </c>
      <c r="E1100" s="43">
        <v>476500</v>
      </c>
      <c r="F1100" s="43" t="s">
        <v>11834</v>
      </c>
      <c r="G1100" s="51">
        <v>42937</v>
      </c>
      <c r="H1100" s="829">
        <v>42949</v>
      </c>
      <c r="I1100" s="52">
        <f ca="1" t="shared" si="4"/>
        <v>955</v>
      </c>
      <c r="J1100" s="959" t="s">
        <v>11289</v>
      </c>
      <c r="K1100" s="338">
        <v>42988</v>
      </c>
      <c r="L1100" s="339"/>
      <c r="M1100" s="327" t="s">
        <v>11835</v>
      </c>
      <c r="N1100" s="327" t="s">
        <v>2116</v>
      </c>
      <c r="O1100" s="327" t="s">
        <v>744</v>
      </c>
      <c r="P1100" s="377">
        <v>42960</v>
      </c>
      <c r="Q1100" s="47">
        <v>42961</v>
      </c>
      <c r="R1100" s="327" t="s">
        <v>47</v>
      </c>
      <c r="S1100" s="459" t="s">
        <v>2972</v>
      </c>
    </row>
    <row r="1101" s="796" customFormat="1" ht="23.1" customHeight="1" spans="1:19">
      <c r="A1101" s="55">
        <v>918</v>
      </c>
      <c r="B1101" s="821" t="s">
        <v>10913</v>
      </c>
      <c r="C1101" s="1026" t="s">
        <v>11084</v>
      </c>
      <c r="D1101" s="43" t="s">
        <v>11285</v>
      </c>
      <c r="E1101" s="43">
        <v>438800</v>
      </c>
      <c r="F1101" s="43" t="s">
        <v>11836</v>
      </c>
      <c r="G1101" s="51">
        <v>42934</v>
      </c>
      <c r="H1101" s="829">
        <v>42947</v>
      </c>
      <c r="I1101" s="52">
        <f ca="1" t="shared" si="4"/>
        <v>957</v>
      </c>
      <c r="J1101" s="959" t="s">
        <v>11289</v>
      </c>
      <c r="K1101" s="338">
        <v>42988</v>
      </c>
      <c r="L1101" s="338"/>
      <c r="M1101" s="327" t="s">
        <v>11837</v>
      </c>
      <c r="N1101" s="327" t="s">
        <v>958</v>
      </c>
      <c r="O1101" s="327" t="s">
        <v>89</v>
      </c>
      <c r="P1101" s="377">
        <v>42972</v>
      </c>
      <c r="Q1101" s="121">
        <v>42972</v>
      </c>
      <c r="R1101" s="327" t="s">
        <v>47</v>
      </c>
      <c r="S1101" s="1057" t="s">
        <v>5785</v>
      </c>
    </row>
    <row r="1102" s="795" customFormat="1" ht="23.1" customHeight="1" spans="1:19">
      <c r="A1102" s="469">
        <v>919</v>
      </c>
      <c r="B1102" s="149"/>
      <c r="C1102" s="976" t="s">
        <v>10989</v>
      </c>
      <c r="D1102" s="43" t="s">
        <v>9576</v>
      </c>
      <c r="E1102" s="43">
        <v>418800</v>
      </c>
      <c r="F1102" s="43" t="s">
        <v>11838</v>
      </c>
      <c r="G1102" s="47">
        <v>42930</v>
      </c>
      <c r="H1102" s="829">
        <v>42941</v>
      </c>
      <c r="I1102" s="52">
        <f ca="1" t="shared" si="4"/>
        <v>963</v>
      </c>
      <c r="J1102" s="959" t="s">
        <v>11839</v>
      </c>
      <c r="K1102" s="338">
        <v>42988</v>
      </c>
      <c r="L1102" s="284"/>
      <c r="M1102" s="327" t="s">
        <v>11840</v>
      </c>
      <c r="N1102" s="327" t="s">
        <v>88</v>
      </c>
      <c r="O1102" s="327" t="s">
        <v>89</v>
      </c>
      <c r="P1102" s="377">
        <v>42980</v>
      </c>
      <c r="Q1102" s="59">
        <v>42981</v>
      </c>
      <c r="R1102" s="327" t="s">
        <v>106</v>
      </c>
      <c r="S1102" s="1057" t="s">
        <v>1212</v>
      </c>
    </row>
    <row r="1103" s="795" customFormat="1" ht="23.1" customHeight="1" spans="1:19">
      <c r="A1103" s="55">
        <v>920</v>
      </c>
      <c r="B1103" s="149" t="s">
        <v>11245</v>
      </c>
      <c r="C1103" s="1026" t="s">
        <v>11005</v>
      </c>
      <c r="D1103" s="43" t="s">
        <v>10915</v>
      </c>
      <c r="E1103" s="43">
        <v>476500</v>
      </c>
      <c r="F1103" s="43" t="s">
        <v>11841</v>
      </c>
      <c r="G1103" s="51">
        <v>42961</v>
      </c>
      <c r="H1103" s="829">
        <v>42966</v>
      </c>
      <c r="I1103" s="52">
        <f ca="1" t="shared" si="4"/>
        <v>938</v>
      </c>
      <c r="J1103" s="688" t="s">
        <v>11289</v>
      </c>
      <c r="K1103" s="338">
        <v>42988</v>
      </c>
      <c r="L1103" s="339"/>
      <c r="M1103" s="450" t="s">
        <v>11842</v>
      </c>
      <c r="N1103" s="81" t="s">
        <v>698</v>
      </c>
      <c r="O1103" s="52" t="s">
        <v>84</v>
      </c>
      <c r="P1103" s="447">
        <v>42977</v>
      </c>
      <c r="Q1103" s="47">
        <v>42977</v>
      </c>
      <c r="R1103" s="327" t="s">
        <v>47</v>
      </c>
      <c r="S1103" s="459" t="s">
        <v>1197</v>
      </c>
    </row>
    <row r="1104" s="795" customFormat="1" ht="23.1" customHeight="1" spans="1:19">
      <c r="A1104" s="469">
        <v>921</v>
      </c>
      <c r="B1104" s="149" t="s">
        <v>11218</v>
      </c>
      <c r="C1104" s="976" t="s">
        <v>11010</v>
      </c>
      <c r="D1104" s="55" t="s">
        <v>9576</v>
      </c>
      <c r="E1104" s="55">
        <v>456500</v>
      </c>
      <c r="F1104" s="55" t="s">
        <v>11843</v>
      </c>
      <c r="G1104" s="132">
        <v>42944</v>
      </c>
      <c r="H1104" s="1074">
        <v>42954</v>
      </c>
      <c r="I1104" s="48">
        <f ca="1" t="shared" si="4"/>
        <v>950</v>
      </c>
      <c r="J1104" s="688" t="s">
        <v>11289</v>
      </c>
      <c r="K1104" s="339">
        <v>42995</v>
      </c>
      <c r="L1104" s="166" t="s">
        <v>52</v>
      </c>
      <c r="M1104" s="354" t="s">
        <v>11844</v>
      </c>
      <c r="N1104" s="354" t="s">
        <v>730</v>
      </c>
      <c r="O1104" s="354" t="s">
        <v>59</v>
      </c>
      <c r="P1104" s="452">
        <v>42918</v>
      </c>
      <c r="Q1104" s="171">
        <v>42945</v>
      </c>
      <c r="R1104" s="354" t="s">
        <v>47</v>
      </c>
      <c r="S1104" s="1058" t="s">
        <v>1223</v>
      </c>
    </row>
    <row r="1105" s="795" customFormat="1" ht="23.1" customHeight="1" spans="1:19">
      <c r="A1105" s="55">
        <v>922</v>
      </c>
      <c r="B1105" s="149" t="s">
        <v>11245</v>
      </c>
      <c r="C1105" s="1026" t="s">
        <v>11005</v>
      </c>
      <c r="D1105" s="43" t="s">
        <v>10890</v>
      </c>
      <c r="E1105" s="43">
        <v>476500</v>
      </c>
      <c r="F1105" s="43" t="s">
        <v>11845</v>
      </c>
      <c r="G1105" s="136">
        <v>42961</v>
      </c>
      <c r="H1105" s="493">
        <v>42971</v>
      </c>
      <c r="I1105" s="52">
        <f ca="1" t="shared" si="4"/>
        <v>933</v>
      </c>
      <c r="J1105" s="959" t="s">
        <v>11289</v>
      </c>
      <c r="K1105" s="339">
        <v>42995</v>
      </c>
      <c r="L1105" s="338"/>
      <c r="M1105" s="450" t="s">
        <v>11846</v>
      </c>
      <c r="N1105" s="81" t="s">
        <v>45</v>
      </c>
      <c r="O1105" s="52" t="s">
        <v>89</v>
      </c>
      <c r="P1105" s="447">
        <v>42959</v>
      </c>
      <c r="Q1105" s="121">
        <v>42962</v>
      </c>
      <c r="R1105" s="327" t="s">
        <v>47</v>
      </c>
      <c r="S1105" s="459" t="s">
        <v>1215</v>
      </c>
    </row>
    <row r="1106" s="795" customFormat="1" ht="23.1" customHeight="1" spans="1:19">
      <c r="A1106" s="469">
        <v>923</v>
      </c>
      <c r="B1106" s="149"/>
      <c r="C1106" s="910" t="s">
        <v>11033</v>
      </c>
      <c r="D1106" s="43" t="s">
        <v>10915</v>
      </c>
      <c r="E1106" s="43">
        <v>663200</v>
      </c>
      <c r="F1106" s="43" t="s">
        <v>11847</v>
      </c>
      <c r="G1106" s="136">
        <v>42961</v>
      </c>
      <c r="H1106" s="493">
        <v>42968</v>
      </c>
      <c r="I1106" s="52">
        <f ca="1" t="shared" si="4"/>
        <v>936</v>
      </c>
      <c r="J1106" s="959" t="s">
        <v>11289</v>
      </c>
      <c r="K1106" s="339">
        <v>42995</v>
      </c>
      <c r="L1106" s="339"/>
      <c r="M1106" s="327" t="s">
        <v>11848</v>
      </c>
      <c r="N1106" s="327" t="s">
        <v>114</v>
      </c>
      <c r="O1106" s="327" t="s">
        <v>59</v>
      </c>
      <c r="P1106" s="447">
        <v>42983</v>
      </c>
      <c r="Q1106" s="121">
        <v>42983</v>
      </c>
      <c r="R1106" s="327" t="s">
        <v>47</v>
      </c>
      <c r="S1106" s="459" t="s">
        <v>1227</v>
      </c>
    </row>
    <row r="1107" s="795" customFormat="1" ht="23.1" customHeight="1" spans="1:19">
      <c r="A1107" s="55">
        <v>924</v>
      </c>
      <c r="B1107" s="149" t="s">
        <v>11849</v>
      </c>
      <c r="C1107" s="910" t="s">
        <v>11850</v>
      </c>
      <c r="D1107" s="43" t="s">
        <v>11851</v>
      </c>
      <c r="E1107" s="43">
        <v>406000</v>
      </c>
      <c r="F1107" s="43" t="s">
        <v>11852</v>
      </c>
      <c r="G1107" s="136">
        <v>42970</v>
      </c>
      <c r="H1107" s="493">
        <v>42979</v>
      </c>
      <c r="I1107" s="52">
        <f ca="1" t="shared" si="4"/>
        <v>925</v>
      </c>
      <c r="J1107" s="959" t="s">
        <v>11853</v>
      </c>
      <c r="K1107" s="338">
        <v>42998</v>
      </c>
      <c r="L1107" s="339"/>
      <c r="M1107" s="327" t="s">
        <v>11854</v>
      </c>
      <c r="N1107" s="327" t="s">
        <v>662</v>
      </c>
      <c r="O1107" s="327" t="s">
        <v>59</v>
      </c>
      <c r="P1107" s="447">
        <v>42987</v>
      </c>
      <c r="Q1107" s="121">
        <v>42988</v>
      </c>
      <c r="R1107" s="327" t="s">
        <v>106</v>
      </c>
      <c r="S1107" s="459" t="s">
        <v>1244</v>
      </c>
    </row>
    <row r="1108" s="795" customFormat="1" ht="23.1" customHeight="1" spans="1:19">
      <c r="A1108" s="469">
        <v>925</v>
      </c>
      <c r="B1108" s="149"/>
      <c r="C1108" s="976" t="s">
        <v>10989</v>
      </c>
      <c r="D1108" s="43" t="s">
        <v>9576</v>
      </c>
      <c r="E1108" s="43">
        <v>418800</v>
      </c>
      <c r="F1108" s="43" t="s">
        <v>11855</v>
      </c>
      <c r="G1108" s="121">
        <v>42934</v>
      </c>
      <c r="H1108" s="493">
        <v>42944</v>
      </c>
      <c r="I1108" s="52">
        <f ca="1" t="shared" si="4"/>
        <v>960</v>
      </c>
      <c r="J1108" s="959" t="s">
        <v>11402</v>
      </c>
      <c r="K1108" s="338">
        <v>42998</v>
      </c>
      <c r="L1108" s="284"/>
      <c r="M1108" s="327" t="s">
        <v>11856</v>
      </c>
      <c r="N1108" s="327" t="s">
        <v>662</v>
      </c>
      <c r="O1108" s="327" t="s">
        <v>59</v>
      </c>
      <c r="P1108" s="447">
        <v>42978</v>
      </c>
      <c r="Q1108" s="59">
        <v>42978</v>
      </c>
      <c r="R1108" s="327" t="s">
        <v>47</v>
      </c>
      <c r="S1108" s="1057" t="s">
        <v>1241</v>
      </c>
    </row>
    <row r="1109" s="795" customFormat="1" ht="23.1" customHeight="1" spans="1:19">
      <c r="A1109" s="55">
        <v>926</v>
      </c>
      <c r="B1109" s="149" t="s">
        <v>11857</v>
      </c>
      <c r="C1109" s="1075" t="s">
        <v>11858</v>
      </c>
      <c r="D1109" s="465" t="s">
        <v>11851</v>
      </c>
      <c r="E1109" s="465">
        <v>461000</v>
      </c>
      <c r="F1109" s="465" t="s">
        <v>11859</v>
      </c>
      <c r="G1109" s="466">
        <v>42972</v>
      </c>
      <c r="H1109" s="566">
        <v>42979</v>
      </c>
      <c r="I1109" s="473">
        <f ca="1" t="shared" si="4"/>
        <v>925</v>
      </c>
      <c r="J1109" s="1064" t="s">
        <v>11853</v>
      </c>
      <c r="K1109" s="338">
        <v>42998</v>
      </c>
      <c r="L1109" s="1068"/>
      <c r="M1109" s="511" t="s">
        <v>11860</v>
      </c>
      <c r="N1109" s="511" t="s">
        <v>70</v>
      </c>
      <c r="O1109" s="511" t="s">
        <v>59</v>
      </c>
      <c r="P1109" s="509">
        <v>42989</v>
      </c>
      <c r="Q1109" s="467">
        <v>42990</v>
      </c>
      <c r="R1109" s="511" t="s">
        <v>106</v>
      </c>
      <c r="S1109" s="483" t="s">
        <v>1241</v>
      </c>
    </row>
    <row r="1110" s="795" customFormat="1" ht="23.1" customHeight="1" spans="1:19">
      <c r="A1110" s="469">
        <v>927</v>
      </c>
      <c r="B1110" s="149" t="s">
        <v>11849</v>
      </c>
      <c r="C1110" s="910" t="s">
        <v>11850</v>
      </c>
      <c r="D1110" s="43" t="s">
        <v>11851</v>
      </c>
      <c r="E1110" s="43">
        <v>406000</v>
      </c>
      <c r="F1110" s="43" t="s">
        <v>11861</v>
      </c>
      <c r="G1110" s="136">
        <v>42976</v>
      </c>
      <c r="H1110" s="493">
        <v>42986</v>
      </c>
      <c r="I1110" s="52">
        <f ca="1" t="shared" si="4"/>
        <v>918</v>
      </c>
      <c r="J1110" s="959" t="s">
        <v>11853</v>
      </c>
      <c r="K1110" s="338">
        <v>43005</v>
      </c>
      <c r="L1110" s="339"/>
      <c r="M1110" s="327" t="s">
        <v>11862</v>
      </c>
      <c r="N1110" s="327" t="s">
        <v>225</v>
      </c>
      <c r="O1110" s="327" t="s">
        <v>84</v>
      </c>
      <c r="P1110" s="447">
        <v>42993</v>
      </c>
      <c r="Q1110" s="121">
        <v>42993</v>
      </c>
      <c r="R1110" s="327" t="s">
        <v>473</v>
      </c>
      <c r="S1110" s="459" t="s">
        <v>1251</v>
      </c>
    </row>
    <row r="1111" s="795" customFormat="1" ht="23.1" customHeight="1" spans="1:19">
      <c r="A1111" s="55">
        <v>928</v>
      </c>
      <c r="B1111" s="149" t="s">
        <v>11863</v>
      </c>
      <c r="C1111" s="1075" t="s">
        <v>11864</v>
      </c>
      <c r="D1111" s="43" t="s">
        <v>11865</v>
      </c>
      <c r="E1111" s="43">
        <v>415000</v>
      </c>
      <c r="F1111" s="43" t="s">
        <v>11866</v>
      </c>
      <c r="G1111" s="136">
        <v>42990</v>
      </c>
      <c r="H1111" s="493">
        <v>42998</v>
      </c>
      <c r="I1111" s="52">
        <f ca="1" t="shared" si="4"/>
        <v>906</v>
      </c>
      <c r="J1111" s="959" t="s">
        <v>11853</v>
      </c>
      <c r="K1111" s="338">
        <v>43005</v>
      </c>
      <c r="L1111" s="339"/>
      <c r="M1111" s="327" t="s">
        <v>11867</v>
      </c>
      <c r="N1111" s="327" t="s">
        <v>114</v>
      </c>
      <c r="O1111" s="327" t="s">
        <v>59</v>
      </c>
      <c r="P1111" s="447">
        <v>42994</v>
      </c>
      <c r="Q1111" s="121">
        <v>42995</v>
      </c>
      <c r="R1111" s="327" t="s">
        <v>47</v>
      </c>
      <c r="S1111" s="459" t="s">
        <v>1254</v>
      </c>
    </row>
    <row r="1112" s="795" customFormat="1" ht="23.1" customHeight="1" spans="1:19">
      <c r="A1112" s="469">
        <v>929</v>
      </c>
      <c r="B1112" s="149" t="s">
        <v>11849</v>
      </c>
      <c r="C1112" s="910" t="s">
        <v>11850</v>
      </c>
      <c r="D1112" s="43" t="s">
        <v>11868</v>
      </c>
      <c r="E1112" s="43">
        <v>406000</v>
      </c>
      <c r="F1112" s="43" t="s">
        <v>11869</v>
      </c>
      <c r="G1112" s="136">
        <v>42990</v>
      </c>
      <c r="H1112" s="493">
        <v>42998</v>
      </c>
      <c r="I1112" s="52">
        <f ca="1" t="shared" si="4"/>
        <v>906</v>
      </c>
      <c r="J1112" s="959" t="s">
        <v>11853</v>
      </c>
      <c r="K1112" s="338">
        <v>43006</v>
      </c>
      <c r="L1112" s="339"/>
      <c r="M1112" s="327" t="s">
        <v>11870</v>
      </c>
      <c r="N1112" s="327" t="s">
        <v>662</v>
      </c>
      <c r="O1112" s="327" t="s">
        <v>6114</v>
      </c>
      <c r="P1112" s="447">
        <v>43001</v>
      </c>
      <c r="Q1112" s="121">
        <v>43001</v>
      </c>
      <c r="R1112" s="327" t="s">
        <v>47</v>
      </c>
      <c r="S1112" s="459" t="s">
        <v>1268</v>
      </c>
    </row>
    <row r="1113" s="795" customFormat="1" ht="23.1" customHeight="1" spans="1:19">
      <c r="A1113" s="55">
        <v>930</v>
      </c>
      <c r="B1113" s="149" t="s">
        <v>11857</v>
      </c>
      <c r="C1113" s="1075" t="s">
        <v>11858</v>
      </c>
      <c r="D1113" s="43" t="s">
        <v>11871</v>
      </c>
      <c r="E1113" s="43">
        <v>461000</v>
      </c>
      <c r="F1113" s="43" t="s">
        <v>11872</v>
      </c>
      <c r="G1113" s="136">
        <v>42970</v>
      </c>
      <c r="H1113" s="493">
        <v>42979</v>
      </c>
      <c r="I1113" s="52">
        <f ca="1" t="shared" si="4"/>
        <v>925</v>
      </c>
      <c r="J1113" s="959" t="s">
        <v>11853</v>
      </c>
      <c r="K1113" s="338">
        <v>43030</v>
      </c>
      <c r="L1113" s="339"/>
      <c r="M1113" s="327" t="s">
        <v>11873</v>
      </c>
      <c r="N1113" s="327" t="s">
        <v>1156</v>
      </c>
      <c r="O1113" s="327" t="s">
        <v>744</v>
      </c>
      <c r="P1113" s="447">
        <v>42995</v>
      </c>
      <c r="Q1113" s="121">
        <v>42995</v>
      </c>
      <c r="R1113" s="327" t="s">
        <v>47</v>
      </c>
      <c r="S1113" s="459" t="s">
        <v>1263</v>
      </c>
    </row>
    <row r="1114" s="795" customFormat="1" ht="23.1" customHeight="1" spans="1:19">
      <c r="A1114" s="469">
        <v>931</v>
      </c>
      <c r="B1114" s="149" t="s">
        <v>11863</v>
      </c>
      <c r="C1114" s="1075" t="s">
        <v>11864</v>
      </c>
      <c r="D1114" s="43" t="s">
        <v>11871</v>
      </c>
      <c r="E1114" s="43">
        <v>415000</v>
      </c>
      <c r="F1114" s="43" t="s">
        <v>11874</v>
      </c>
      <c r="G1114" s="136">
        <v>42974</v>
      </c>
      <c r="H1114" s="493">
        <v>42986</v>
      </c>
      <c r="I1114" s="52">
        <f ca="1" t="shared" si="4"/>
        <v>918</v>
      </c>
      <c r="J1114" s="959" t="s">
        <v>11853</v>
      </c>
      <c r="K1114" s="338">
        <v>43006</v>
      </c>
      <c r="L1114" s="339"/>
      <c r="M1114" s="327" t="s">
        <v>11875</v>
      </c>
      <c r="N1114" s="327" t="s">
        <v>958</v>
      </c>
      <c r="O1114" s="327" t="s">
        <v>89</v>
      </c>
      <c r="P1114" s="447">
        <v>42992</v>
      </c>
      <c r="Q1114" s="121">
        <v>42993</v>
      </c>
      <c r="R1114" s="327" t="s">
        <v>47</v>
      </c>
      <c r="S1114" s="459" t="s">
        <v>11876</v>
      </c>
    </row>
    <row r="1115" s="795" customFormat="1" ht="23.1" customHeight="1" spans="1:20">
      <c r="A1115" s="55">
        <v>932</v>
      </c>
      <c r="B1115" s="149"/>
      <c r="C1115" s="1075" t="s">
        <v>11864</v>
      </c>
      <c r="D1115" s="43" t="s">
        <v>11868</v>
      </c>
      <c r="E1115" s="43">
        <v>415000</v>
      </c>
      <c r="F1115" s="43" t="s">
        <v>11877</v>
      </c>
      <c r="G1115" s="136">
        <v>42990</v>
      </c>
      <c r="H1115" s="493">
        <v>42998</v>
      </c>
      <c r="I1115" s="52">
        <f ca="1" t="shared" si="4"/>
        <v>906</v>
      </c>
      <c r="J1115" s="959" t="s">
        <v>11853</v>
      </c>
      <c r="K1115" s="338">
        <v>43030</v>
      </c>
      <c r="L1115" s="339"/>
      <c r="M1115" s="327" t="s">
        <v>11878</v>
      </c>
      <c r="N1115" s="327" t="s">
        <v>114</v>
      </c>
      <c r="O1115" s="327" t="s">
        <v>59</v>
      </c>
      <c r="P1115" s="447">
        <v>43002</v>
      </c>
      <c r="Q1115" s="121">
        <v>43002</v>
      </c>
      <c r="R1115" s="327" t="s">
        <v>47</v>
      </c>
      <c r="S1115" s="52" t="s">
        <v>2104</v>
      </c>
      <c r="T1115" s="1077"/>
    </row>
    <row r="1116" s="795" customFormat="1" ht="23.1" customHeight="1" spans="1:20">
      <c r="A1116" s="469">
        <v>933</v>
      </c>
      <c r="B1116" s="149" t="s">
        <v>11849</v>
      </c>
      <c r="C1116" s="910" t="s">
        <v>11850</v>
      </c>
      <c r="D1116" s="43" t="s">
        <v>11851</v>
      </c>
      <c r="E1116" s="43">
        <v>406000</v>
      </c>
      <c r="F1116" s="43" t="s">
        <v>11879</v>
      </c>
      <c r="G1116" s="136">
        <v>43001</v>
      </c>
      <c r="H1116" s="493">
        <v>43012</v>
      </c>
      <c r="I1116" s="52">
        <f ca="1" t="shared" si="4"/>
        <v>892</v>
      </c>
      <c r="J1116" s="959" t="s">
        <v>11853</v>
      </c>
      <c r="K1116" s="338">
        <v>43006</v>
      </c>
      <c r="L1116" s="339"/>
      <c r="M1116" s="327" t="s">
        <v>11880</v>
      </c>
      <c r="N1116" s="327" t="s">
        <v>730</v>
      </c>
      <c r="O1116" s="327" t="s">
        <v>59</v>
      </c>
      <c r="P1116" s="447">
        <v>42995</v>
      </c>
      <c r="Q1116" s="121">
        <v>43002</v>
      </c>
      <c r="R1116" s="327" t="s">
        <v>106</v>
      </c>
      <c r="S1116" s="52" t="s">
        <v>11881</v>
      </c>
      <c r="T1116" s="1077"/>
    </row>
    <row r="1117" s="795" customFormat="1" ht="23.1" customHeight="1" spans="1:20">
      <c r="A1117" s="55">
        <v>934</v>
      </c>
      <c r="B1117" s="149" t="s">
        <v>11863</v>
      </c>
      <c r="C1117" s="1075" t="s">
        <v>11864</v>
      </c>
      <c r="D1117" s="43" t="s">
        <v>11851</v>
      </c>
      <c r="E1117" s="43">
        <v>415000</v>
      </c>
      <c r="F1117" s="43" t="s">
        <v>11882</v>
      </c>
      <c r="G1117" s="136">
        <v>42974</v>
      </c>
      <c r="H1117" s="493">
        <v>42986</v>
      </c>
      <c r="I1117" s="52">
        <f ca="1" t="shared" si="4"/>
        <v>918</v>
      </c>
      <c r="J1117" s="959" t="s">
        <v>11853</v>
      </c>
      <c r="K1117" s="338">
        <v>43006</v>
      </c>
      <c r="L1117" s="339"/>
      <c r="M1117" s="327" t="s">
        <v>11883</v>
      </c>
      <c r="N1117" s="327" t="s">
        <v>70</v>
      </c>
      <c r="O1117" s="327" t="s">
        <v>59</v>
      </c>
      <c r="P1117" s="377">
        <v>42999</v>
      </c>
      <c r="Q1117" s="121">
        <v>43006</v>
      </c>
      <c r="R1117" s="327" t="s">
        <v>47</v>
      </c>
      <c r="S1117" s="52" t="s">
        <v>11884</v>
      </c>
      <c r="T1117" s="1077"/>
    </row>
    <row r="1118" s="795" customFormat="1" ht="23.1" customHeight="1" spans="1:20">
      <c r="A1118" s="469">
        <v>935</v>
      </c>
      <c r="B1118" s="149" t="s">
        <v>11849</v>
      </c>
      <c r="C1118" s="910" t="s">
        <v>11850</v>
      </c>
      <c r="D1118" s="43" t="s">
        <v>11851</v>
      </c>
      <c r="E1118" s="43">
        <v>406000</v>
      </c>
      <c r="F1118" s="43" t="s">
        <v>11885</v>
      </c>
      <c r="G1118" s="136">
        <v>43001</v>
      </c>
      <c r="H1118" s="493">
        <v>43012</v>
      </c>
      <c r="I1118" s="52">
        <f ca="1" t="shared" si="4"/>
        <v>892</v>
      </c>
      <c r="J1118" s="959" t="s">
        <v>11853</v>
      </c>
      <c r="K1118" s="338">
        <v>43006</v>
      </c>
      <c r="L1118" s="339"/>
      <c r="M1118" s="327" t="s">
        <v>11886</v>
      </c>
      <c r="N1118" s="327" t="s">
        <v>1240</v>
      </c>
      <c r="O1118" s="327" t="s">
        <v>89</v>
      </c>
      <c r="P1118" s="447">
        <v>43002</v>
      </c>
      <c r="Q1118" s="121">
        <v>43002</v>
      </c>
      <c r="R1118" s="327" t="s">
        <v>47</v>
      </c>
      <c r="S1118" s="52" t="s">
        <v>642</v>
      </c>
      <c r="T1118" s="1077"/>
    </row>
    <row r="1119" s="795" customFormat="1" ht="23.1" customHeight="1" spans="1:20">
      <c r="A1119" s="55">
        <v>936</v>
      </c>
      <c r="B1119" s="149"/>
      <c r="C1119" s="1075" t="s">
        <v>11864</v>
      </c>
      <c r="D1119" s="43" t="s">
        <v>11871</v>
      </c>
      <c r="E1119" s="43">
        <v>415000</v>
      </c>
      <c r="F1119" s="43" t="s">
        <v>11887</v>
      </c>
      <c r="G1119" s="136">
        <v>43000</v>
      </c>
      <c r="H1119" s="493">
        <v>43012</v>
      </c>
      <c r="I1119" s="52">
        <f ca="1" t="shared" si="4"/>
        <v>892</v>
      </c>
      <c r="J1119" s="959" t="s">
        <v>11853</v>
      </c>
      <c r="K1119" s="338">
        <v>43030</v>
      </c>
      <c r="L1119" s="339"/>
      <c r="M1119" s="327" t="s">
        <v>11888</v>
      </c>
      <c r="N1119" s="327" t="s">
        <v>70</v>
      </c>
      <c r="O1119" s="327" t="s">
        <v>59</v>
      </c>
      <c r="P1119" s="447">
        <v>43005</v>
      </c>
      <c r="Q1119" s="121">
        <v>43006</v>
      </c>
      <c r="R1119" s="327" t="s">
        <v>47</v>
      </c>
      <c r="S1119" s="52" t="s">
        <v>642</v>
      </c>
      <c r="T1119" s="1077"/>
    </row>
    <row r="1120" s="795" customFormat="1" ht="23.1" customHeight="1" spans="1:20">
      <c r="A1120" s="469">
        <v>937</v>
      </c>
      <c r="B1120" s="149" t="s">
        <v>11863</v>
      </c>
      <c r="C1120" s="1075" t="s">
        <v>11889</v>
      </c>
      <c r="D1120" s="43" t="s">
        <v>11851</v>
      </c>
      <c r="E1120" s="43">
        <v>415000</v>
      </c>
      <c r="F1120" s="43" t="s">
        <v>11890</v>
      </c>
      <c r="G1120" s="136">
        <v>43000</v>
      </c>
      <c r="H1120" s="493">
        <v>43012</v>
      </c>
      <c r="I1120" s="52">
        <f ca="1" t="shared" si="4"/>
        <v>892</v>
      </c>
      <c r="J1120" s="959" t="s">
        <v>11853</v>
      </c>
      <c r="K1120" s="338">
        <v>43006</v>
      </c>
      <c r="L1120" s="339"/>
      <c r="M1120" s="327" t="s">
        <v>11891</v>
      </c>
      <c r="N1120" s="327" t="s">
        <v>225</v>
      </c>
      <c r="O1120" s="327" t="s">
        <v>84</v>
      </c>
      <c r="P1120" s="447">
        <v>42981</v>
      </c>
      <c r="Q1120" s="121">
        <v>42981</v>
      </c>
      <c r="R1120" s="327" t="s">
        <v>47</v>
      </c>
      <c r="S1120" s="52" t="s">
        <v>11892</v>
      </c>
      <c r="T1120" s="1077"/>
    </row>
    <row r="1121" s="795" customFormat="1" ht="23.1" customHeight="1" spans="1:20">
      <c r="A1121" s="55">
        <v>938</v>
      </c>
      <c r="B1121" s="149" t="s">
        <v>11863</v>
      </c>
      <c r="C1121" s="1075" t="s">
        <v>11889</v>
      </c>
      <c r="D1121" s="43" t="s">
        <v>11851</v>
      </c>
      <c r="E1121" s="43">
        <v>415000</v>
      </c>
      <c r="F1121" s="43" t="s">
        <v>11893</v>
      </c>
      <c r="G1121" s="136">
        <v>43001</v>
      </c>
      <c r="H1121" s="493">
        <v>43012</v>
      </c>
      <c r="I1121" s="52">
        <f ca="1" t="shared" si="4"/>
        <v>892</v>
      </c>
      <c r="J1121" s="959" t="s">
        <v>11853</v>
      </c>
      <c r="K1121" s="338">
        <v>43030</v>
      </c>
      <c r="L1121" s="339"/>
      <c r="M1121" s="327" t="s">
        <v>11894</v>
      </c>
      <c r="N1121" s="327" t="s">
        <v>114</v>
      </c>
      <c r="O1121" s="327" t="s">
        <v>59</v>
      </c>
      <c r="P1121" s="447">
        <v>43009</v>
      </c>
      <c r="Q1121" s="121">
        <v>43010</v>
      </c>
      <c r="R1121" s="327" t="s">
        <v>47</v>
      </c>
      <c r="S1121" s="52" t="s">
        <v>2131</v>
      </c>
      <c r="T1121" s="1077"/>
    </row>
    <row r="1122" s="795" customFormat="1" ht="22.5" customHeight="1" spans="1:20">
      <c r="A1122" s="469">
        <v>939</v>
      </c>
      <c r="B1122" s="149" t="s">
        <v>11857</v>
      </c>
      <c r="C1122" s="1075" t="s">
        <v>11895</v>
      </c>
      <c r="D1122" s="43" t="s">
        <v>11871</v>
      </c>
      <c r="E1122" s="43">
        <v>461000</v>
      </c>
      <c r="F1122" s="43" t="s">
        <v>11896</v>
      </c>
      <c r="G1122" s="136">
        <v>43005</v>
      </c>
      <c r="H1122" s="493">
        <v>43017</v>
      </c>
      <c r="I1122" s="52">
        <f ca="1" t="shared" si="4"/>
        <v>887</v>
      </c>
      <c r="J1122" s="959" t="s">
        <v>11853</v>
      </c>
      <c r="K1122" s="338">
        <v>43030</v>
      </c>
      <c r="L1122" s="338"/>
      <c r="M1122" s="327" t="s">
        <v>11897</v>
      </c>
      <c r="N1122" s="327" t="s">
        <v>1331</v>
      </c>
      <c r="O1122" s="327" t="s">
        <v>59</v>
      </c>
      <c r="P1122" s="447">
        <v>43011</v>
      </c>
      <c r="Q1122" s="121">
        <v>43011</v>
      </c>
      <c r="R1122" s="327" t="s">
        <v>47</v>
      </c>
      <c r="S1122" s="52" t="s">
        <v>2131</v>
      </c>
      <c r="T1122" s="1077"/>
    </row>
    <row r="1123" s="795" customFormat="1" ht="23.1" customHeight="1" spans="1:20">
      <c r="A1123" s="55">
        <v>940</v>
      </c>
      <c r="B1123" s="149" t="s">
        <v>11863</v>
      </c>
      <c r="C1123" s="1075" t="s">
        <v>11889</v>
      </c>
      <c r="D1123" s="43" t="s">
        <v>11871</v>
      </c>
      <c r="E1123" s="43">
        <v>415000</v>
      </c>
      <c r="F1123" s="43" t="s">
        <v>11898</v>
      </c>
      <c r="G1123" s="136">
        <v>43000</v>
      </c>
      <c r="H1123" s="493">
        <v>43012</v>
      </c>
      <c r="I1123" s="52">
        <f ca="1" t="shared" si="4"/>
        <v>892</v>
      </c>
      <c r="J1123" s="959" t="s">
        <v>11853</v>
      </c>
      <c r="K1123" s="338">
        <v>43006</v>
      </c>
      <c r="L1123" s="339"/>
      <c r="M1123" s="327" t="s">
        <v>11899</v>
      </c>
      <c r="N1123" s="327" t="s">
        <v>11900</v>
      </c>
      <c r="O1123" s="327" t="s">
        <v>89</v>
      </c>
      <c r="P1123" s="447">
        <v>43005</v>
      </c>
      <c r="Q1123" s="121">
        <v>43005</v>
      </c>
      <c r="R1123" s="327" t="s">
        <v>47</v>
      </c>
      <c r="S1123" s="52" t="s">
        <v>648</v>
      </c>
      <c r="T1123" s="1077"/>
    </row>
    <row r="1124" s="795" customFormat="1" ht="24" customHeight="1" spans="1:20">
      <c r="A1124" s="469">
        <v>941</v>
      </c>
      <c r="B1124" s="149"/>
      <c r="C1124" s="1075" t="s">
        <v>11901</v>
      </c>
      <c r="D1124" s="43" t="s">
        <v>11851</v>
      </c>
      <c r="E1124" s="43">
        <v>440400</v>
      </c>
      <c r="F1124" s="43" t="s">
        <v>11902</v>
      </c>
      <c r="G1124" s="136">
        <v>43004</v>
      </c>
      <c r="H1124" s="493">
        <v>43017</v>
      </c>
      <c r="I1124" s="52">
        <f ca="1" t="shared" si="4"/>
        <v>887</v>
      </c>
      <c r="J1124" s="959" t="s">
        <v>11853</v>
      </c>
      <c r="K1124" s="338">
        <v>43030</v>
      </c>
      <c r="L1124" s="339"/>
      <c r="M1124" s="1076" t="s">
        <v>11903</v>
      </c>
      <c r="N1124" s="81" t="s">
        <v>225</v>
      </c>
      <c r="O1124" s="52" t="s">
        <v>84</v>
      </c>
      <c r="P1124" s="470">
        <v>43010</v>
      </c>
      <c r="Q1124" s="121">
        <v>43022</v>
      </c>
      <c r="R1124" s="291" t="s">
        <v>106</v>
      </c>
      <c r="S1124" s="52" t="s">
        <v>11904</v>
      </c>
      <c r="T1124" s="1077"/>
    </row>
    <row r="1125" s="795" customFormat="1" ht="23.1" customHeight="1" spans="1:20">
      <c r="A1125" s="55">
        <v>942</v>
      </c>
      <c r="B1125" s="149" t="s">
        <v>11849</v>
      </c>
      <c r="C1125" s="910" t="s">
        <v>11850</v>
      </c>
      <c r="D1125" s="43" t="s">
        <v>11851</v>
      </c>
      <c r="E1125" s="43">
        <v>406000</v>
      </c>
      <c r="F1125" s="43" t="s">
        <v>11905</v>
      </c>
      <c r="G1125" s="136">
        <v>43001</v>
      </c>
      <c r="H1125" s="493">
        <v>43012</v>
      </c>
      <c r="I1125" s="52">
        <f ca="1" t="shared" si="4"/>
        <v>892</v>
      </c>
      <c r="J1125" s="959" t="s">
        <v>11853</v>
      </c>
      <c r="K1125" s="338">
        <v>43006</v>
      </c>
      <c r="L1125" s="339"/>
      <c r="M1125" s="327" t="s">
        <v>11906</v>
      </c>
      <c r="N1125" s="327" t="s">
        <v>912</v>
      </c>
      <c r="O1125" s="327" t="s">
        <v>59</v>
      </c>
      <c r="P1125" s="447">
        <v>43002</v>
      </c>
      <c r="Q1125" s="121">
        <v>43002</v>
      </c>
      <c r="R1125" s="327" t="s">
        <v>47</v>
      </c>
      <c r="S1125" s="52" t="s">
        <v>1285</v>
      </c>
      <c r="T1125" s="1077"/>
    </row>
    <row r="1126" s="795" customFormat="1" ht="23.1" customHeight="1" spans="1:20">
      <c r="A1126" s="469">
        <v>943</v>
      </c>
      <c r="B1126" s="149" t="s">
        <v>11849</v>
      </c>
      <c r="C1126" s="910" t="s">
        <v>11850</v>
      </c>
      <c r="D1126" s="43" t="s">
        <v>11851</v>
      </c>
      <c r="E1126" s="43">
        <v>406000</v>
      </c>
      <c r="F1126" s="43" t="s">
        <v>11907</v>
      </c>
      <c r="G1126" s="136">
        <v>43001</v>
      </c>
      <c r="H1126" s="493">
        <v>43012</v>
      </c>
      <c r="I1126" s="52">
        <f ca="1" t="shared" si="4"/>
        <v>892</v>
      </c>
      <c r="J1126" s="959" t="s">
        <v>11853</v>
      </c>
      <c r="K1126" s="338">
        <v>43030</v>
      </c>
      <c r="L1126" s="339"/>
      <c r="M1126" s="327" t="s">
        <v>11908</v>
      </c>
      <c r="N1126" s="327" t="s">
        <v>1439</v>
      </c>
      <c r="O1126" s="327" t="s">
        <v>89</v>
      </c>
      <c r="P1126" s="447">
        <v>43010</v>
      </c>
      <c r="Q1126" s="121">
        <v>43010</v>
      </c>
      <c r="R1126" s="327" t="s">
        <v>47</v>
      </c>
      <c r="S1126" s="52" t="s">
        <v>2146</v>
      </c>
      <c r="T1126" s="1077"/>
    </row>
    <row r="1127" s="795" customFormat="1" ht="23.1" customHeight="1" spans="1:20">
      <c r="A1127" s="55">
        <v>944</v>
      </c>
      <c r="B1127" s="149" t="s">
        <v>11863</v>
      </c>
      <c r="C1127" s="1075" t="s">
        <v>11889</v>
      </c>
      <c r="D1127" s="43" t="s">
        <v>11851</v>
      </c>
      <c r="E1127" s="43">
        <v>415000</v>
      </c>
      <c r="F1127" s="43" t="s">
        <v>11909</v>
      </c>
      <c r="G1127" s="136">
        <v>43000</v>
      </c>
      <c r="H1127" s="493">
        <v>43012</v>
      </c>
      <c r="I1127" s="52">
        <f ca="1" t="shared" si="4"/>
        <v>892</v>
      </c>
      <c r="J1127" s="959" t="s">
        <v>11853</v>
      </c>
      <c r="K1127" s="338">
        <v>43006</v>
      </c>
      <c r="L1127" s="339"/>
      <c r="M1127" s="327" t="s">
        <v>11910</v>
      </c>
      <c r="N1127" s="327" t="s">
        <v>225</v>
      </c>
      <c r="O1127" s="327" t="s">
        <v>84</v>
      </c>
      <c r="P1127" s="377">
        <v>42987</v>
      </c>
      <c r="Q1127" s="121">
        <v>43002</v>
      </c>
      <c r="R1127" s="327" t="s">
        <v>106</v>
      </c>
      <c r="S1127" s="52" t="s">
        <v>11911</v>
      </c>
      <c r="T1127" s="1077"/>
    </row>
    <row r="1128" s="795" customFormat="1" ht="23.1" customHeight="1" spans="1:20">
      <c r="A1128" s="469">
        <v>945</v>
      </c>
      <c r="B1128" s="149" t="s">
        <v>11863</v>
      </c>
      <c r="C1128" s="1075" t="s">
        <v>11889</v>
      </c>
      <c r="D1128" s="43" t="s">
        <v>11851</v>
      </c>
      <c r="E1128" s="43">
        <v>415000</v>
      </c>
      <c r="F1128" s="43" t="s">
        <v>11912</v>
      </c>
      <c r="G1128" s="136">
        <v>43001</v>
      </c>
      <c r="H1128" s="493">
        <v>43012</v>
      </c>
      <c r="I1128" s="52">
        <f ca="1" t="shared" si="4"/>
        <v>892</v>
      </c>
      <c r="J1128" s="959" t="s">
        <v>11853</v>
      </c>
      <c r="K1128" s="338">
        <v>43030</v>
      </c>
      <c r="L1128" s="338"/>
      <c r="M1128" s="327" t="s">
        <v>11913</v>
      </c>
      <c r="N1128" s="327" t="s">
        <v>980</v>
      </c>
      <c r="O1128" s="327" t="s">
        <v>84</v>
      </c>
      <c r="P1128" s="447">
        <v>42952</v>
      </c>
      <c r="Q1128" s="44">
        <v>43020</v>
      </c>
      <c r="R1128" s="48" t="s">
        <v>47</v>
      </c>
      <c r="S1128" s="52" t="s">
        <v>11914</v>
      </c>
      <c r="T1128" s="1077"/>
    </row>
    <row r="1129" s="795" customFormat="1" ht="22.5" customHeight="1" spans="1:20">
      <c r="A1129" s="55">
        <v>946</v>
      </c>
      <c r="B1129" s="149" t="s">
        <v>11857</v>
      </c>
      <c r="C1129" s="1075" t="s">
        <v>11895</v>
      </c>
      <c r="D1129" s="43" t="s">
        <v>11851</v>
      </c>
      <c r="E1129" s="43">
        <v>461000</v>
      </c>
      <c r="F1129" s="43" t="s">
        <v>11915</v>
      </c>
      <c r="G1129" s="136">
        <v>42999</v>
      </c>
      <c r="H1129" s="493">
        <v>43007</v>
      </c>
      <c r="I1129" s="52">
        <f ca="1" t="shared" si="4"/>
        <v>897</v>
      </c>
      <c r="J1129" s="959" t="s">
        <v>11853</v>
      </c>
      <c r="K1129" s="338">
        <v>43030</v>
      </c>
      <c r="L1129" s="339"/>
      <c r="M1129" s="453" t="s">
        <v>11916</v>
      </c>
      <c r="N1129" s="81" t="s">
        <v>80</v>
      </c>
      <c r="O1129" s="52" t="s">
        <v>84</v>
      </c>
      <c r="P1129" s="447">
        <v>43013</v>
      </c>
      <c r="Q1129" s="121">
        <v>43024</v>
      </c>
      <c r="R1129" s="291" t="s">
        <v>47</v>
      </c>
      <c r="S1129" s="52" t="s">
        <v>5442</v>
      </c>
      <c r="T1129" s="1077"/>
    </row>
    <row r="1130" s="795" customFormat="1" ht="24" customHeight="1" spans="1:20">
      <c r="A1130" s="469">
        <v>947</v>
      </c>
      <c r="B1130" s="149"/>
      <c r="C1130" s="1075" t="s">
        <v>11901</v>
      </c>
      <c r="D1130" s="43" t="s">
        <v>11851</v>
      </c>
      <c r="E1130" s="43">
        <v>440400</v>
      </c>
      <c r="F1130" s="43" t="s">
        <v>11917</v>
      </c>
      <c r="G1130" s="136">
        <v>43001</v>
      </c>
      <c r="H1130" s="493">
        <v>43020</v>
      </c>
      <c r="I1130" s="52">
        <f ca="1" t="shared" ref="I1130:I1193" si="5">TODAY()-H1130</f>
        <v>884</v>
      </c>
      <c r="J1130" s="959" t="s">
        <v>11853</v>
      </c>
      <c r="K1130" s="338">
        <v>43033</v>
      </c>
      <c r="L1130" s="339"/>
      <c r="M1130" s="1076" t="s">
        <v>11918</v>
      </c>
      <c r="N1130" s="81" t="s">
        <v>80</v>
      </c>
      <c r="O1130" s="52" t="s">
        <v>84</v>
      </c>
      <c r="P1130" s="470">
        <v>42985</v>
      </c>
      <c r="Q1130" s="121">
        <v>43002</v>
      </c>
      <c r="R1130" s="291" t="s">
        <v>47</v>
      </c>
      <c r="S1130" s="52" t="s">
        <v>1301</v>
      </c>
      <c r="T1130" s="1077"/>
    </row>
    <row r="1131" s="795" customFormat="1" ht="23.1" customHeight="1" spans="1:20">
      <c r="A1131" s="55">
        <v>948</v>
      </c>
      <c r="B1131" s="149"/>
      <c r="C1131" s="1075" t="s">
        <v>11889</v>
      </c>
      <c r="D1131" s="43" t="s">
        <v>11851</v>
      </c>
      <c r="E1131" s="43">
        <v>415000</v>
      </c>
      <c r="F1131" s="43" t="s">
        <v>11919</v>
      </c>
      <c r="G1131" s="136">
        <v>43006</v>
      </c>
      <c r="H1131" s="493">
        <v>43016</v>
      </c>
      <c r="I1131" s="52">
        <f ca="1" t="shared" si="5"/>
        <v>888</v>
      </c>
      <c r="J1131" s="959" t="s">
        <v>11853</v>
      </c>
      <c r="K1131" s="338">
        <v>43035</v>
      </c>
      <c r="L1131" s="339"/>
      <c r="M1131" s="327" t="s">
        <v>11920</v>
      </c>
      <c r="N1131" s="327" t="s">
        <v>17</v>
      </c>
      <c r="O1131" s="327" t="s">
        <v>89</v>
      </c>
      <c r="P1131" s="447">
        <v>43023</v>
      </c>
      <c r="Q1131" s="121">
        <v>43023</v>
      </c>
      <c r="R1131" s="327" t="s">
        <v>47</v>
      </c>
      <c r="S1131" s="52" t="s">
        <v>11921</v>
      </c>
      <c r="T1131" s="1077"/>
    </row>
    <row r="1132" s="795" customFormat="1" ht="22.5" customHeight="1" spans="1:20">
      <c r="A1132" s="469">
        <v>949</v>
      </c>
      <c r="B1132" s="149"/>
      <c r="C1132" s="1075" t="s">
        <v>11895</v>
      </c>
      <c r="D1132" s="43" t="s">
        <v>11851</v>
      </c>
      <c r="E1132" s="43">
        <v>461000</v>
      </c>
      <c r="F1132" s="43" t="s">
        <v>11922</v>
      </c>
      <c r="G1132" s="136">
        <v>42999</v>
      </c>
      <c r="H1132" s="493">
        <v>43007</v>
      </c>
      <c r="I1132" s="52">
        <f ca="1" t="shared" si="5"/>
        <v>897</v>
      </c>
      <c r="J1132" s="959" t="s">
        <v>11853</v>
      </c>
      <c r="K1132" s="338">
        <v>43035</v>
      </c>
      <c r="L1132" s="339"/>
      <c r="M1132" s="1076" t="s">
        <v>11923</v>
      </c>
      <c r="N1132" s="81" t="s">
        <v>80</v>
      </c>
      <c r="O1132" s="52" t="s">
        <v>84</v>
      </c>
      <c r="P1132" s="470">
        <v>43012</v>
      </c>
      <c r="Q1132" s="121">
        <v>43031</v>
      </c>
      <c r="R1132" s="291" t="s">
        <v>47</v>
      </c>
      <c r="S1132" s="52" t="s">
        <v>5846</v>
      </c>
      <c r="T1132" s="1077"/>
    </row>
    <row r="1133" s="795" customFormat="1" ht="22.5" customHeight="1" spans="1:20">
      <c r="A1133" s="55">
        <v>950</v>
      </c>
      <c r="B1133" s="149"/>
      <c r="C1133" s="1075" t="s">
        <v>11895</v>
      </c>
      <c r="D1133" s="43" t="s">
        <v>11871</v>
      </c>
      <c r="E1133" s="43">
        <v>461000</v>
      </c>
      <c r="F1133" s="43" t="s">
        <v>11924</v>
      </c>
      <c r="G1133" s="136">
        <v>43001</v>
      </c>
      <c r="H1133" s="493">
        <v>43020</v>
      </c>
      <c r="I1133" s="52">
        <f ca="1" t="shared" si="5"/>
        <v>884</v>
      </c>
      <c r="J1133" s="959" t="s">
        <v>11853</v>
      </c>
      <c r="K1133" s="338">
        <v>43035</v>
      </c>
      <c r="L1133" s="339"/>
      <c r="M1133" s="327" t="s">
        <v>11925</v>
      </c>
      <c r="N1133" s="327" t="s">
        <v>698</v>
      </c>
      <c r="O1133" s="327" t="s">
        <v>84</v>
      </c>
      <c r="P1133" s="447">
        <v>43008</v>
      </c>
      <c r="Q1133" s="121">
        <v>43008</v>
      </c>
      <c r="R1133" s="327" t="s">
        <v>473</v>
      </c>
      <c r="S1133" s="52" t="s">
        <v>1311</v>
      </c>
      <c r="T1133" s="1077"/>
    </row>
    <row r="1134" s="795" customFormat="1" ht="23.1" customHeight="1" spans="1:20">
      <c r="A1134" s="469">
        <v>951</v>
      </c>
      <c r="B1134" s="149"/>
      <c r="C1134" s="1075" t="s">
        <v>11889</v>
      </c>
      <c r="D1134" s="43" t="s">
        <v>11871</v>
      </c>
      <c r="E1134" s="43">
        <v>421000</v>
      </c>
      <c r="F1134" s="43" t="s">
        <v>11926</v>
      </c>
      <c r="G1134" s="136">
        <v>43020</v>
      </c>
      <c r="H1134" s="493">
        <v>43032</v>
      </c>
      <c r="I1134" s="52">
        <f ca="1" t="shared" si="5"/>
        <v>872</v>
      </c>
      <c r="J1134" s="959" t="s">
        <v>11853</v>
      </c>
      <c r="K1134" s="338">
        <v>43063</v>
      </c>
      <c r="L1134" s="339"/>
      <c r="M1134" s="1076" t="s">
        <v>11927</v>
      </c>
      <c r="N1134" s="81" t="s">
        <v>70</v>
      </c>
      <c r="O1134" s="52" t="s">
        <v>59</v>
      </c>
      <c r="P1134" s="470">
        <v>43029</v>
      </c>
      <c r="Q1134" s="47">
        <v>43030</v>
      </c>
      <c r="R1134" s="52" t="s">
        <v>106</v>
      </c>
      <c r="S1134" s="52" t="s">
        <v>1314</v>
      </c>
      <c r="T1134" s="1077"/>
    </row>
    <row r="1135" s="795" customFormat="1" ht="23.1" customHeight="1" spans="1:20">
      <c r="A1135" s="55">
        <v>952</v>
      </c>
      <c r="B1135" s="149"/>
      <c r="C1135" s="1075" t="s">
        <v>11889</v>
      </c>
      <c r="D1135" s="43" t="s">
        <v>11928</v>
      </c>
      <c r="E1135" s="43">
        <v>421000</v>
      </c>
      <c r="F1135" s="43" t="s">
        <v>11929</v>
      </c>
      <c r="G1135" s="136">
        <v>43021</v>
      </c>
      <c r="H1135" s="493">
        <v>43029</v>
      </c>
      <c r="I1135" s="52">
        <f ca="1" t="shared" si="5"/>
        <v>875</v>
      </c>
      <c r="J1135" s="959" t="s">
        <v>11853</v>
      </c>
      <c r="K1135" s="338">
        <v>43063</v>
      </c>
      <c r="L1135" s="339"/>
      <c r="M1135" s="1076" t="s">
        <v>11930</v>
      </c>
      <c r="N1135" s="81" t="s">
        <v>88</v>
      </c>
      <c r="O1135" s="52" t="s">
        <v>89</v>
      </c>
      <c r="P1135" s="470">
        <v>42995</v>
      </c>
      <c r="Q1135" s="47">
        <v>43022</v>
      </c>
      <c r="R1135" s="291" t="s">
        <v>473</v>
      </c>
      <c r="S1135" s="263" t="s">
        <v>11931</v>
      </c>
      <c r="T1135" s="1077"/>
    </row>
    <row r="1136" s="795" customFormat="1" ht="23.1" customHeight="1" spans="1:20">
      <c r="A1136" s="469">
        <v>953</v>
      </c>
      <c r="B1136" s="149" t="s">
        <v>11863</v>
      </c>
      <c r="C1136" s="1075" t="s">
        <v>11889</v>
      </c>
      <c r="D1136" s="43" t="s">
        <v>11851</v>
      </c>
      <c r="E1136" s="43">
        <v>415000</v>
      </c>
      <c r="F1136" s="43" t="s">
        <v>11932</v>
      </c>
      <c r="G1136" s="136">
        <v>43000</v>
      </c>
      <c r="H1136" s="493">
        <v>43012</v>
      </c>
      <c r="I1136" s="52">
        <f ca="1" t="shared" si="5"/>
        <v>892</v>
      </c>
      <c r="J1136" s="959" t="s">
        <v>11853</v>
      </c>
      <c r="K1136" s="338">
        <v>43037</v>
      </c>
      <c r="L1136" s="339"/>
      <c r="M1136" s="327" t="s">
        <v>11933</v>
      </c>
      <c r="N1136" s="327" t="s">
        <v>88</v>
      </c>
      <c r="O1136" s="327" t="s">
        <v>89</v>
      </c>
      <c r="P1136" s="447">
        <v>43023</v>
      </c>
      <c r="Q1136" s="121">
        <v>43023</v>
      </c>
      <c r="R1136" s="327" t="s">
        <v>47</v>
      </c>
      <c r="S1136" s="52" t="s">
        <v>11934</v>
      </c>
      <c r="T1136" s="1077"/>
    </row>
    <row r="1137" s="795" customFormat="1" ht="23.1" customHeight="1" spans="1:20">
      <c r="A1137" s="55">
        <v>954</v>
      </c>
      <c r="B1137" s="149" t="s">
        <v>11857</v>
      </c>
      <c r="C1137" s="1075" t="s">
        <v>11895</v>
      </c>
      <c r="D1137" s="43" t="s">
        <v>11871</v>
      </c>
      <c r="E1137" s="43">
        <v>461000</v>
      </c>
      <c r="F1137" s="43" t="s">
        <v>11935</v>
      </c>
      <c r="G1137" s="136">
        <v>42990</v>
      </c>
      <c r="H1137" s="493">
        <v>42997</v>
      </c>
      <c r="I1137" s="52">
        <f ca="1" t="shared" si="5"/>
        <v>907</v>
      </c>
      <c r="J1137" s="959" t="s">
        <v>11853</v>
      </c>
      <c r="K1137" s="338">
        <v>43063</v>
      </c>
      <c r="L1137" s="339"/>
      <c r="M1137" s="1076" t="s">
        <v>11936</v>
      </c>
      <c r="N1137" s="81" t="s">
        <v>225</v>
      </c>
      <c r="O1137" s="52" t="s">
        <v>84</v>
      </c>
      <c r="P1137" s="470">
        <v>43012</v>
      </c>
      <c r="Q1137" s="121">
        <v>43019</v>
      </c>
      <c r="R1137" s="291" t="s">
        <v>106</v>
      </c>
      <c r="S1137" s="52" t="s">
        <v>11937</v>
      </c>
      <c r="T1137" s="1077"/>
    </row>
    <row r="1138" s="795" customFormat="1" ht="23.1" customHeight="1" spans="1:20">
      <c r="A1138" s="469">
        <v>955</v>
      </c>
      <c r="B1138" s="149"/>
      <c r="C1138" s="1075" t="s">
        <v>11889</v>
      </c>
      <c r="D1138" s="43" t="s">
        <v>11871</v>
      </c>
      <c r="E1138" s="43">
        <v>415000</v>
      </c>
      <c r="F1138" s="43" t="s">
        <v>11938</v>
      </c>
      <c r="G1138" s="136">
        <v>43000</v>
      </c>
      <c r="H1138" s="493">
        <v>43012</v>
      </c>
      <c r="I1138" s="52">
        <f ca="1" t="shared" si="5"/>
        <v>892</v>
      </c>
      <c r="J1138" s="959" t="s">
        <v>11853</v>
      </c>
      <c r="K1138" s="338">
        <v>43006</v>
      </c>
      <c r="L1138" s="339"/>
      <c r="M1138" s="1076" t="s">
        <v>11939</v>
      </c>
      <c r="N1138" s="81" t="s">
        <v>980</v>
      </c>
      <c r="O1138" s="52" t="s">
        <v>84</v>
      </c>
      <c r="P1138" s="447">
        <v>43017</v>
      </c>
      <c r="Q1138" s="121">
        <v>43018</v>
      </c>
      <c r="R1138" s="327" t="s">
        <v>47</v>
      </c>
      <c r="S1138" s="263" t="s">
        <v>11940</v>
      </c>
      <c r="T1138" s="1077"/>
    </row>
    <row r="1139" s="795" customFormat="1" ht="23.1" customHeight="1" spans="1:20">
      <c r="A1139" s="55">
        <v>956</v>
      </c>
      <c r="B1139" s="149"/>
      <c r="C1139" s="1075" t="s">
        <v>11889</v>
      </c>
      <c r="D1139" s="43" t="s">
        <v>11928</v>
      </c>
      <c r="E1139" s="43">
        <v>421000</v>
      </c>
      <c r="F1139" s="43" t="s">
        <v>11941</v>
      </c>
      <c r="G1139" s="136">
        <v>43020</v>
      </c>
      <c r="H1139" s="493">
        <v>43032</v>
      </c>
      <c r="I1139" s="52">
        <f ca="1" t="shared" si="5"/>
        <v>872</v>
      </c>
      <c r="J1139" s="959" t="s">
        <v>11853</v>
      </c>
      <c r="K1139" s="338">
        <v>43063</v>
      </c>
      <c r="L1139" s="339"/>
      <c r="M1139" s="327" t="s">
        <v>11942</v>
      </c>
      <c r="N1139" s="327" t="s">
        <v>698</v>
      </c>
      <c r="O1139" s="327" t="s">
        <v>84</v>
      </c>
      <c r="P1139" s="447">
        <v>43002</v>
      </c>
      <c r="Q1139" s="121">
        <v>43004</v>
      </c>
      <c r="R1139" s="327" t="s">
        <v>473</v>
      </c>
      <c r="S1139" s="263" t="s">
        <v>11943</v>
      </c>
      <c r="T1139" s="1077"/>
    </row>
    <row r="1140" s="795" customFormat="1" ht="23.1" customHeight="1" spans="1:20">
      <c r="A1140" s="469">
        <v>957</v>
      </c>
      <c r="B1140" s="149"/>
      <c r="C1140" s="1075" t="s">
        <v>11889</v>
      </c>
      <c r="D1140" s="43" t="s">
        <v>11871</v>
      </c>
      <c r="E1140" s="43">
        <v>415000</v>
      </c>
      <c r="F1140" s="43" t="s">
        <v>11944</v>
      </c>
      <c r="G1140" s="136">
        <v>43006</v>
      </c>
      <c r="H1140" s="493">
        <v>43022</v>
      </c>
      <c r="I1140" s="52">
        <f ca="1" t="shared" si="5"/>
        <v>882</v>
      </c>
      <c r="J1140" s="959" t="s">
        <v>11853</v>
      </c>
      <c r="K1140" s="338">
        <v>43037</v>
      </c>
      <c r="L1140" s="339"/>
      <c r="M1140" s="1076" t="s">
        <v>11945</v>
      </c>
      <c r="N1140" s="81" t="s">
        <v>912</v>
      </c>
      <c r="O1140" s="52" t="s">
        <v>59</v>
      </c>
      <c r="P1140" s="470">
        <v>43013</v>
      </c>
      <c r="Q1140" s="47">
        <v>43021</v>
      </c>
      <c r="R1140" s="52" t="s">
        <v>47</v>
      </c>
      <c r="S1140" s="263" t="s">
        <v>11946</v>
      </c>
      <c r="T1140" s="1077"/>
    </row>
    <row r="1141" s="795" customFormat="1" ht="23.1" customHeight="1" spans="1:20">
      <c r="A1141" s="55">
        <v>958</v>
      </c>
      <c r="B1141" s="149"/>
      <c r="C1141" s="910" t="s">
        <v>11850</v>
      </c>
      <c r="D1141" s="43" t="s">
        <v>11871</v>
      </c>
      <c r="E1141" s="43">
        <v>406000</v>
      </c>
      <c r="F1141" s="43" t="s">
        <v>11947</v>
      </c>
      <c r="G1141" s="136">
        <v>43024</v>
      </c>
      <c r="H1141" s="493">
        <v>43037</v>
      </c>
      <c r="I1141" s="52">
        <f ca="1" t="shared" si="5"/>
        <v>867</v>
      </c>
      <c r="J1141" s="959" t="s">
        <v>11853</v>
      </c>
      <c r="K1141" s="338">
        <v>43037</v>
      </c>
      <c r="L1141" s="338"/>
      <c r="M1141" s="327" t="s">
        <v>11948</v>
      </c>
      <c r="N1141" s="327" t="s">
        <v>698</v>
      </c>
      <c r="O1141" s="327" t="s">
        <v>84</v>
      </c>
      <c r="P1141" s="447">
        <v>43012</v>
      </c>
      <c r="Q1141" s="121">
        <v>43027</v>
      </c>
      <c r="R1141" s="327" t="s">
        <v>106</v>
      </c>
      <c r="S1141" s="52" t="s">
        <v>1322</v>
      </c>
      <c r="T1141" s="1077"/>
    </row>
    <row r="1142" s="795" customFormat="1" ht="23.1" customHeight="1" spans="1:20">
      <c r="A1142" s="469">
        <v>959</v>
      </c>
      <c r="B1142" s="149"/>
      <c r="C1142" s="1075" t="s">
        <v>11889</v>
      </c>
      <c r="D1142" s="43" t="s">
        <v>11871</v>
      </c>
      <c r="E1142" s="43">
        <v>421000</v>
      </c>
      <c r="F1142" s="43" t="s">
        <v>11949</v>
      </c>
      <c r="G1142" s="136">
        <v>43020</v>
      </c>
      <c r="H1142" s="493">
        <v>43032</v>
      </c>
      <c r="I1142" s="52">
        <f ca="1" t="shared" si="5"/>
        <v>872</v>
      </c>
      <c r="J1142" s="959" t="s">
        <v>11853</v>
      </c>
      <c r="K1142" s="338">
        <v>43063</v>
      </c>
      <c r="L1142" s="339"/>
      <c r="M1142" s="1076" t="s">
        <v>11950</v>
      </c>
      <c r="N1142" s="81" t="s">
        <v>1439</v>
      </c>
      <c r="O1142" s="52" t="s">
        <v>89</v>
      </c>
      <c r="P1142" s="470">
        <v>43027</v>
      </c>
      <c r="Q1142" s="47">
        <v>43028</v>
      </c>
      <c r="R1142" s="52" t="s">
        <v>47</v>
      </c>
      <c r="S1142" s="52" t="s">
        <v>7809</v>
      </c>
      <c r="T1142" s="1077"/>
    </row>
    <row r="1143" s="795" customFormat="1" ht="23.1" customHeight="1" spans="1:20">
      <c r="A1143" s="55">
        <v>960</v>
      </c>
      <c r="B1143" s="149"/>
      <c r="C1143" s="910" t="s">
        <v>11850</v>
      </c>
      <c r="D1143" s="43" t="s">
        <v>11851</v>
      </c>
      <c r="E1143" s="43">
        <v>406000</v>
      </c>
      <c r="F1143" s="43" t="s">
        <v>11951</v>
      </c>
      <c r="G1143" s="136">
        <v>43028</v>
      </c>
      <c r="H1143" s="493">
        <v>43037</v>
      </c>
      <c r="I1143" s="52">
        <f ca="1" t="shared" si="5"/>
        <v>867</v>
      </c>
      <c r="J1143" s="959" t="s">
        <v>11853</v>
      </c>
      <c r="K1143" s="338">
        <v>43037</v>
      </c>
      <c r="L1143" s="339"/>
      <c r="M1143" s="327" t="s">
        <v>11952</v>
      </c>
      <c r="N1143" s="327" t="s">
        <v>225</v>
      </c>
      <c r="O1143" s="327" t="s">
        <v>84</v>
      </c>
      <c r="P1143" s="377">
        <v>43016</v>
      </c>
      <c r="Q1143" s="121">
        <v>43028</v>
      </c>
      <c r="R1143" s="327" t="s">
        <v>47</v>
      </c>
      <c r="S1143" s="52" t="s">
        <v>11953</v>
      </c>
      <c r="T1143" s="1077"/>
    </row>
    <row r="1144" s="795" customFormat="1" ht="24" customHeight="1" spans="1:20">
      <c r="A1144" s="469">
        <v>961</v>
      </c>
      <c r="B1144" s="149"/>
      <c r="C1144" s="1075" t="s">
        <v>11901</v>
      </c>
      <c r="D1144" s="43" t="s">
        <v>11871</v>
      </c>
      <c r="E1144" s="43">
        <v>446400</v>
      </c>
      <c r="F1144" s="43" t="s">
        <v>11954</v>
      </c>
      <c r="G1144" s="136">
        <v>43026</v>
      </c>
      <c r="H1144" s="493">
        <v>43041</v>
      </c>
      <c r="I1144" s="52">
        <f ca="1" t="shared" si="5"/>
        <v>863</v>
      </c>
      <c r="J1144" s="959" t="s">
        <v>11853</v>
      </c>
      <c r="K1144" s="338">
        <v>43063</v>
      </c>
      <c r="L1144" s="338" t="s">
        <v>52</v>
      </c>
      <c r="M1144" s="1076" t="s">
        <v>11955</v>
      </c>
      <c r="N1144" s="81" t="s">
        <v>225</v>
      </c>
      <c r="O1144" s="52" t="s">
        <v>84</v>
      </c>
      <c r="P1144" s="470">
        <v>42999</v>
      </c>
      <c r="Q1144" s="121">
        <v>43028</v>
      </c>
      <c r="R1144" s="291" t="s">
        <v>47</v>
      </c>
      <c r="S1144" s="52" t="s">
        <v>2198</v>
      </c>
      <c r="T1144" s="1077"/>
    </row>
    <row r="1145" s="795" customFormat="1" ht="23.1" customHeight="1" spans="1:20">
      <c r="A1145" s="55">
        <v>962</v>
      </c>
      <c r="B1145" s="149"/>
      <c r="C1145" s="910" t="s">
        <v>11850</v>
      </c>
      <c r="D1145" s="43" t="s">
        <v>11928</v>
      </c>
      <c r="E1145" s="43">
        <v>406000</v>
      </c>
      <c r="F1145" s="43" t="s">
        <v>11956</v>
      </c>
      <c r="G1145" s="136">
        <v>43027</v>
      </c>
      <c r="H1145" s="493">
        <v>43035</v>
      </c>
      <c r="I1145" s="52">
        <f ca="1" t="shared" si="5"/>
        <v>869</v>
      </c>
      <c r="J1145" s="959" t="s">
        <v>11853</v>
      </c>
      <c r="K1145" s="338">
        <v>43037</v>
      </c>
      <c r="L1145" s="339"/>
      <c r="M1145" s="327" t="s">
        <v>11957</v>
      </c>
      <c r="N1145" s="327" t="s">
        <v>683</v>
      </c>
      <c r="O1145" s="327" t="s">
        <v>84</v>
      </c>
      <c r="P1145" s="377">
        <v>42988</v>
      </c>
      <c r="Q1145" s="121">
        <v>43028</v>
      </c>
      <c r="R1145" s="327" t="s">
        <v>47</v>
      </c>
      <c r="S1145" s="52" t="s">
        <v>7809</v>
      </c>
      <c r="T1145" s="1077"/>
    </row>
    <row r="1146" s="795" customFormat="1" ht="23.1" customHeight="1" spans="1:20">
      <c r="A1146" s="469">
        <v>963</v>
      </c>
      <c r="B1146" s="149"/>
      <c r="C1146" s="910" t="s">
        <v>11850</v>
      </c>
      <c r="D1146" s="43" t="s">
        <v>11871</v>
      </c>
      <c r="E1146" s="43">
        <v>406000</v>
      </c>
      <c r="F1146" s="43" t="s">
        <v>11958</v>
      </c>
      <c r="G1146" s="136">
        <v>43032</v>
      </c>
      <c r="H1146" s="493">
        <v>43042</v>
      </c>
      <c r="I1146" s="52">
        <f ca="1" t="shared" si="5"/>
        <v>862</v>
      </c>
      <c r="J1146" s="959" t="s">
        <v>11853</v>
      </c>
      <c r="K1146" s="338">
        <v>43063</v>
      </c>
      <c r="L1146" s="339"/>
      <c r="M1146" s="1076" t="s">
        <v>11959</v>
      </c>
      <c r="N1146" s="81" t="s">
        <v>683</v>
      </c>
      <c r="O1146" s="52" t="s">
        <v>84</v>
      </c>
      <c r="P1146" s="470">
        <v>43037</v>
      </c>
      <c r="Q1146" s="47">
        <v>43037</v>
      </c>
      <c r="R1146" s="52" t="s">
        <v>47</v>
      </c>
      <c r="S1146" s="52" t="s">
        <v>2198</v>
      </c>
      <c r="T1146" s="1077"/>
    </row>
    <row r="1147" s="795" customFormat="1" ht="23.1" customHeight="1" spans="1:20">
      <c r="A1147" s="55">
        <v>964</v>
      </c>
      <c r="B1147" s="149"/>
      <c r="C1147" s="910" t="s">
        <v>11850</v>
      </c>
      <c r="D1147" s="43" t="s">
        <v>11960</v>
      </c>
      <c r="E1147" s="43">
        <v>406000</v>
      </c>
      <c r="F1147" s="43" t="s">
        <v>11961</v>
      </c>
      <c r="G1147" s="136">
        <v>43025</v>
      </c>
      <c r="H1147" s="493">
        <v>43037</v>
      </c>
      <c r="I1147" s="52">
        <f ca="1" t="shared" si="5"/>
        <v>867</v>
      </c>
      <c r="J1147" s="959" t="s">
        <v>11853</v>
      </c>
      <c r="K1147" s="338">
        <v>43063</v>
      </c>
      <c r="L1147" s="339"/>
      <c r="M1147" s="327" t="s">
        <v>11962</v>
      </c>
      <c r="N1147" s="327" t="s">
        <v>2116</v>
      </c>
      <c r="O1147" s="327" t="s">
        <v>744</v>
      </c>
      <c r="P1147" s="447">
        <v>43039</v>
      </c>
      <c r="Q1147" s="121">
        <v>43039</v>
      </c>
      <c r="R1147" s="327" t="s">
        <v>47</v>
      </c>
      <c r="S1147" s="263" t="s">
        <v>11963</v>
      </c>
      <c r="T1147" s="1077"/>
    </row>
    <row r="1148" s="795" customFormat="1" ht="23.1" customHeight="1" spans="1:20">
      <c r="A1148" s="469">
        <v>965</v>
      </c>
      <c r="B1148" s="149"/>
      <c r="C1148" s="910" t="s">
        <v>11850</v>
      </c>
      <c r="D1148" s="43" t="s">
        <v>11871</v>
      </c>
      <c r="E1148" s="43">
        <v>406000</v>
      </c>
      <c r="F1148" s="43" t="s">
        <v>11964</v>
      </c>
      <c r="G1148" s="136">
        <v>43024</v>
      </c>
      <c r="H1148" s="493">
        <v>43037</v>
      </c>
      <c r="I1148" s="52">
        <f ca="1" t="shared" si="5"/>
        <v>867</v>
      </c>
      <c r="J1148" s="959" t="s">
        <v>11853</v>
      </c>
      <c r="K1148" s="338">
        <v>43037</v>
      </c>
      <c r="L1148" s="339"/>
      <c r="M1148" s="327" t="s">
        <v>11965</v>
      </c>
      <c r="N1148" s="327" t="s">
        <v>11966</v>
      </c>
      <c r="O1148" s="327" t="s">
        <v>89</v>
      </c>
      <c r="P1148" s="377">
        <v>43009</v>
      </c>
      <c r="Q1148" s="121">
        <v>43025</v>
      </c>
      <c r="R1148" s="327" t="s">
        <v>47</v>
      </c>
      <c r="S1148" s="52" t="s">
        <v>7819</v>
      </c>
      <c r="T1148" s="1077"/>
    </row>
    <row r="1149" s="795" customFormat="1" ht="23.1" customHeight="1" spans="1:20">
      <c r="A1149" s="55">
        <v>966</v>
      </c>
      <c r="B1149" s="149"/>
      <c r="C1149" s="910" t="s">
        <v>11850</v>
      </c>
      <c r="D1149" s="43" t="s">
        <v>11871</v>
      </c>
      <c r="E1149" s="43">
        <v>406000</v>
      </c>
      <c r="F1149" s="43" t="s">
        <v>11967</v>
      </c>
      <c r="G1149" s="136">
        <v>43032</v>
      </c>
      <c r="H1149" s="493">
        <v>43042</v>
      </c>
      <c r="I1149" s="52">
        <f ca="1" t="shared" si="5"/>
        <v>862</v>
      </c>
      <c r="J1149" s="959" t="s">
        <v>11853</v>
      </c>
      <c r="K1149" s="338">
        <v>43063</v>
      </c>
      <c r="L1149" s="339"/>
      <c r="M1149" s="1076" t="s">
        <v>11968</v>
      </c>
      <c r="N1149" s="81" t="s">
        <v>698</v>
      </c>
      <c r="O1149" s="52" t="s">
        <v>84</v>
      </c>
      <c r="P1149" s="470">
        <v>43028</v>
      </c>
      <c r="Q1149" s="47">
        <v>43037</v>
      </c>
      <c r="R1149" s="52" t="s">
        <v>47</v>
      </c>
      <c r="S1149" s="52" t="s">
        <v>7819</v>
      </c>
      <c r="T1149" s="1077"/>
    </row>
    <row r="1150" s="795" customFormat="1" ht="23.1" customHeight="1" spans="1:20">
      <c r="A1150" s="469">
        <v>967</v>
      </c>
      <c r="B1150" s="149"/>
      <c r="C1150" s="910" t="s">
        <v>11850</v>
      </c>
      <c r="D1150" s="43" t="s">
        <v>11868</v>
      </c>
      <c r="E1150" s="43">
        <v>406000</v>
      </c>
      <c r="F1150" s="43" t="s">
        <v>11969</v>
      </c>
      <c r="G1150" s="136">
        <v>43032</v>
      </c>
      <c r="H1150" s="493">
        <v>43042</v>
      </c>
      <c r="I1150" s="52">
        <f ca="1" t="shared" si="5"/>
        <v>862</v>
      </c>
      <c r="J1150" s="959" t="s">
        <v>11853</v>
      </c>
      <c r="K1150" s="338">
        <v>43037</v>
      </c>
      <c r="L1150" s="339"/>
      <c r="M1150" s="327" t="s">
        <v>11970</v>
      </c>
      <c r="N1150" s="327" t="s">
        <v>698</v>
      </c>
      <c r="O1150" s="327" t="s">
        <v>84</v>
      </c>
      <c r="P1150" s="377">
        <v>43002</v>
      </c>
      <c r="Q1150" s="47">
        <v>43033</v>
      </c>
      <c r="R1150" s="327" t="s">
        <v>47</v>
      </c>
      <c r="S1150" s="52" t="s">
        <v>7819</v>
      </c>
      <c r="T1150" s="1077"/>
    </row>
    <row r="1151" s="795" customFormat="1" ht="23.1" customHeight="1" spans="1:20">
      <c r="A1151" s="55">
        <v>968</v>
      </c>
      <c r="B1151" s="149"/>
      <c r="C1151" s="910" t="s">
        <v>11002</v>
      </c>
      <c r="D1151" s="43" t="s">
        <v>11851</v>
      </c>
      <c r="E1151" s="43">
        <v>509800</v>
      </c>
      <c r="F1151" s="43" t="s">
        <v>11971</v>
      </c>
      <c r="G1151" s="136">
        <v>43026</v>
      </c>
      <c r="H1151" s="493">
        <v>43041</v>
      </c>
      <c r="I1151" s="52">
        <f ca="1" t="shared" si="5"/>
        <v>863</v>
      </c>
      <c r="J1151" s="959" t="s">
        <v>11853</v>
      </c>
      <c r="K1151" s="338">
        <v>43063</v>
      </c>
      <c r="L1151" s="339" t="s">
        <v>52</v>
      </c>
      <c r="M1151" s="81" t="s">
        <v>11972</v>
      </c>
      <c r="N1151" s="81" t="s">
        <v>683</v>
      </c>
      <c r="O1151" s="52" t="s">
        <v>84</v>
      </c>
      <c r="P1151" s="470">
        <v>43029</v>
      </c>
      <c r="Q1151" s="44">
        <v>43030</v>
      </c>
      <c r="R1151" s="48" t="s">
        <v>473</v>
      </c>
      <c r="S1151" s="52" t="s">
        <v>7819</v>
      </c>
      <c r="T1151" s="1077"/>
    </row>
    <row r="1152" s="795" customFormat="1" ht="23.1" customHeight="1" spans="1:20">
      <c r="A1152" s="469">
        <v>969</v>
      </c>
      <c r="B1152" s="149"/>
      <c r="C1152" s="910" t="s">
        <v>11850</v>
      </c>
      <c r="D1152" s="43" t="s">
        <v>11871</v>
      </c>
      <c r="E1152" s="43">
        <v>406000</v>
      </c>
      <c r="F1152" s="43" t="s">
        <v>11973</v>
      </c>
      <c r="G1152" s="136">
        <v>43024</v>
      </c>
      <c r="H1152" s="493">
        <v>43037</v>
      </c>
      <c r="I1152" s="52">
        <f ca="1" t="shared" si="5"/>
        <v>867</v>
      </c>
      <c r="J1152" s="959" t="s">
        <v>11853</v>
      </c>
      <c r="K1152" s="338">
        <v>43037</v>
      </c>
      <c r="L1152" s="339"/>
      <c r="M1152" s="327" t="s">
        <v>11974</v>
      </c>
      <c r="N1152" s="327" t="s">
        <v>889</v>
      </c>
      <c r="O1152" s="327" t="s">
        <v>84</v>
      </c>
      <c r="P1152" s="447">
        <v>43025</v>
      </c>
      <c r="Q1152" s="121">
        <v>43027</v>
      </c>
      <c r="R1152" s="327" t="s">
        <v>47</v>
      </c>
      <c r="S1152" s="52" t="s">
        <v>1332</v>
      </c>
      <c r="T1152" s="1077"/>
    </row>
    <row r="1153" s="795" customFormat="1" ht="23.1" customHeight="1" spans="1:20">
      <c r="A1153" s="55">
        <v>970</v>
      </c>
      <c r="B1153" s="149" t="s">
        <v>11849</v>
      </c>
      <c r="C1153" s="910" t="s">
        <v>11850</v>
      </c>
      <c r="D1153" s="43" t="s">
        <v>11871</v>
      </c>
      <c r="E1153" s="43">
        <v>406000</v>
      </c>
      <c r="F1153" s="43" t="s">
        <v>11975</v>
      </c>
      <c r="G1153" s="136">
        <v>42970</v>
      </c>
      <c r="H1153" s="493">
        <v>42979</v>
      </c>
      <c r="I1153" s="52">
        <f ca="1" t="shared" si="5"/>
        <v>925</v>
      </c>
      <c r="J1153" s="959" t="s">
        <v>11976</v>
      </c>
      <c r="K1153" s="338">
        <v>43063</v>
      </c>
      <c r="L1153" s="339" t="s">
        <v>52</v>
      </c>
      <c r="M1153" s="327" t="s">
        <v>2566</v>
      </c>
      <c r="N1153" s="327" t="s">
        <v>114</v>
      </c>
      <c r="O1153" s="327" t="s">
        <v>59</v>
      </c>
      <c r="P1153" s="377">
        <v>43040</v>
      </c>
      <c r="Q1153" s="121">
        <v>43040</v>
      </c>
      <c r="R1153" s="327" t="s">
        <v>47</v>
      </c>
      <c r="S1153" s="52" t="s">
        <v>2217</v>
      </c>
      <c r="T1153" s="1077"/>
    </row>
    <row r="1154" s="795" customFormat="1" ht="23.1" customHeight="1" spans="1:20">
      <c r="A1154" s="469">
        <v>971</v>
      </c>
      <c r="B1154" s="149"/>
      <c r="C1154" s="910" t="s">
        <v>11977</v>
      </c>
      <c r="D1154" s="43" t="s">
        <v>10915</v>
      </c>
      <c r="E1154" s="43">
        <v>589800</v>
      </c>
      <c r="F1154" s="43" t="s">
        <v>11978</v>
      </c>
      <c r="G1154" s="136">
        <v>43022</v>
      </c>
      <c r="H1154" s="493">
        <v>43035</v>
      </c>
      <c r="I1154" s="52">
        <f ca="1" t="shared" si="5"/>
        <v>869</v>
      </c>
      <c r="J1154" s="959" t="s">
        <v>11853</v>
      </c>
      <c r="K1154" s="338">
        <v>43464</v>
      </c>
      <c r="L1154" s="339"/>
      <c r="M1154" s="1076" t="s">
        <v>11979</v>
      </c>
      <c r="N1154" s="81" t="s">
        <v>45</v>
      </c>
      <c r="O1154" s="52" t="s">
        <v>89</v>
      </c>
      <c r="P1154" s="470">
        <v>43038</v>
      </c>
      <c r="Q1154" s="44">
        <v>43039</v>
      </c>
      <c r="R1154" s="48" t="s">
        <v>47</v>
      </c>
      <c r="S1154" s="52" t="s">
        <v>2217</v>
      </c>
      <c r="T1154" s="1077"/>
    </row>
    <row r="1155" s="795" customFormat="1" ht="23.1" customHeight="1" spans="1:20">
      <c r="A1155" s="55">
        <v>972</v>
      </c>
      <c r="B1155" s="149"/>
      <c r="C1155" s="910" t="s">
        <v>11850</v>
      </c>
      <c r="D1155" s="43" t="s">
        <v>11928</v>
      </c>
      <c r="E1155" s="43">
        <v>406000</v>
      </c>
      <c r="F1155" s="43" t="s">
        <v>11980</v>
      </c>
      <c r="G1155" s="136">
        <v>43028</v>
      </c>
      <c r="H1155" s="493">
        <v>43037</v>
      </c>
      <c r="I1155" s="52">
        <f ca="1" t="shared" si="5"/>
        <v>867</v>
      </c>
      <c r="J1155" s="959" t="s">
        <v>11853</v>
      </c>
      <c r="K1155" s="338">
        <v>43063</v>
      </c>
      <c r="L1155" s="339"/>
      <c r="M1155" s="327" t="s">
        <v>11981</v>
      </c>
      <c r="N1155" s="327" t="s">
        <v>730</v>
      </c>
      <c r="O1155" s="327" t="s">
        <v>59</v>
      </c>
      <c r="P1155" s="377">
        <v>43038</v>
      </c>
      <c r="Q1155" s="121">
        <v>43038</v>
      </c>
      <c r="R1155" s="327" t="s">
        <v>47</v>
      </c>
      <c r="S1155" s="52" t="s">
        <v>654</v>
      </c>
      <c r="T1155" s="1077"/>
    </row>
    <row r="1156" s="795" customFormat="1" ht="23.1" customHeight="1" spans="1:20">
      <c r="A1156" s="469">
        <v>973</v>
      </c>
      <c r="B1156" s="149"/>
      <c r="C1156" s="1075" t="s">
        <v>11889</v>
      </c>
      <c r="D1156" s="43" t="s">
        <v>11851</v>
      </c>
      <c r="E1156" s="43">
        <v>415000</v>
      </c>
      <c r="F1156" s="43" t="s">
        <v>11982</v>
      </c>
      <c r="G1156" s="136">
        <v>43001</v>
      </c>
      <c r="H1156" s="493">
        <v>43012</v>
      </c>
      <c r="I1156" s="52">
        <f ca="1" t="shared" si="5"/>
        <v>892</v>
      </c>
      <c r="J1156" s="959" t="s">
        <v>11983</v>
      </c>
      <c r="K1156" s="338">
        <v>43037</v>
      </c>
      <c r="L1156" s="339"/>
      <c r="M1156" s="327" t="s">
        <v>11984</v>
      </c>
      <c r="N1156" s="327" t="s">
        <v>70</v>
      </c>
      <c r="O1156" s="327" t="s">
        <v>59</v>
      </c>
      <c r="P1156" s="447">
        <v>43027</v>
      </c>
      <c r="Q1156" s="121">
        <v>43027</v>
      </c>
      <c r="R1156" s="327" t="s">
        <v>47</v>
      </c>
      <c r="S1156" s="52" t="s">
        <v>11985</v>
      </c>
      <c r="T1156" s="1077"/>
    </row>
    <row r="1157" s="795" customFormat="1" ht="23.1" customHeight="1" spans="1:20">
      <c r="A1157" s="55">
        <v>974</v>
      </c>
      <c r="B1157" s="149"/>
      <c r="C1157" s="910" t="s">
        <v>11002</v>
      </c>
      <c r="D1157" s="43" t="s">
        <v>11871</v>
      </c>
      <c r="E1157" s="43">
        <v>509800</v>
      </c>
      <c r="F1157" s="43" t="s">
        <v>11986</v>
      </c>
      <c r="G1157" s="136">
        <v>43025</v>
      </c>
      <c r="H1157" s="493">
        <v>43035</v>
      </c>
      <c r="I1157" s="52">
        <f ca="1" t="shared" si="5"/>
        <v>869</v>
      </c>
      <c r="J1157" s="959" t="s">
        <v>11853</v>
      </c>
      <c r="K1157" s="338">
        <v>43063</v>
      </c>
      <c r="L1157" s="339" t="s">
        <v>52</v>
      </c>
      <c r="M1157" s="1076" t="s">
        <v>11987</v>
      </c>
      <c r="N1157" s="81" t="s">
        <v>912</v>
      </c>
      <c r="O1157" s="52" t="s">
        <v>59</v>
      </c>
      <c r="P1157" s="470">
        <v>43051</v>
      </c>
      <c r="Q1157" s="44">
        <v>43051</v>
      </c>
      <c r="R1157" s="48" t="s">
        <v>47</v>
      </c>
      <c r="S1157" s="52" t="s">
        <v>1354</v>
      </c>
      <c r="T1157" s="1077"/>
    </row>
    <row r="1158" s="795" customFormat="1" ht="23.1" customHeight="1" spans="1:20">
      <c r="A1158" s="469">
        <v>975</v>
      </c>
      <c r="B1158" s="149"/>
      <c r="C1158" s="1075" t="s">
        <v>11889</v>
      </c>
      <c r="D1158" s="43" t="s">
        <v>11871</v>
      </c>
      <c r="E1158" s="43">
        <v>421000</v>
      </c>
      <c r="F1158" s="43" t="s">
        <v>11988</v>
      </c>
      <c r="G1158" s="136">
        <v>43020</v>
      </c>
      <c r="H1158" s="493">
        <v>43032</v>
      </c>
      <c r="I1158" s="52">
        <f ca="1" t="shared" si="5"/>
        <v>872</v>
      </c>
      <c r="J1158" s="959" t="s">
        <v>11853</v>
      </c>
      <c r="K1158" s="338">
        <v>43063</v>
      </c>
      <c r="L1158" s="339"/>
      <c r="M1158" s="327" t="s">
        <v>11989</v>
      </c>
      <c r="N1158" s="327" t="s">
        <v>17</v>
      </c>
      <c r="O1158" s="327" t="s">
        <v>89</v>
      </c>
      <c r="P1158" s="470">
        <v>43038</v>
      </c>
      <c r="Q1158" s="47">
        <v>43051</v>
      </c>
      <c r="R1158" s="52"/>
      <c r="S1158" s="52" t="s">
        <v>11990</v>
      </c>
      <c r="T1158" s="1077"/>
    </row>
    <row r="1159" s="795" customFormat="1" ht="23.1" customHeight="1" spans="1:20">
      <c r="A1159" s="55">
        <v>976</v>
      </c>
      <c r="B1159" s="149"/>
      <c r="C1159" s="1075" t="s">
        <v>11889</v>
      </c>
      <c r="D1159" s="43" t="s">
        <v>11851</v>
      </c>
      <c r="E1159" s="43">
        <v>421000</v>
      </c>
      <c r="F1159" s="43" t="s">
        <v>11991</v>
      </c>
      <c r="G1159" s="136">
        <v>43039</v>
      </c>
      <c r="H1159" s="493">
        <v>43056</v>
      </c>
      <c r="I1159" s="52">
        <f ca="1" t="shared" si="5"/>
        <v>848</v>
      </c>
      <c r="J1159" s="959" t="s">
        <v>11853</v>
      </c>
      <c r="K1159" s="338">
        <v>43063</v>
      </c>
      <c r="L1159" s="339"/>
      <c r="M1159" s="327" t="s">
        <v>11992</v>
      </c>
      <c r="N1159" s="327" t="s">
        <v>698</v>
      </c>
      <c r="O1159" s="327" t="s">
        <v>84</v>
      </c>
      <c r="P1159" s="447">
        <v>43030</v>
      </c>
      <c r="Q1159" s="121">
        <v>43040</v>
      </c>
      <c r="R1159" s="327" t="s">
        <v>47</v>
      </c>
      <c r="S1159" s="52" t="s">
        <v>668</v>
      </c>
      <c r="T1159" s="1077"/>
    </row>
    <row r="1160" s="795" customFormat="1" ht="22.5" customHeight="1" spans="1:20">
      <c r="A1160" s="469">
        <v>977</v>
      </c>
      <c r="B1160" s="149"/>
      <c r="C1160" s="1075" t="s">
        <v>11895</v>
      </c>
      <c r="D1160" s="43" t="s">
        <v>11851</v>
      </c>
      <c r="E1160" s="43">
        <v>461000</v>
      </c>
      <c r="F1160" s="468" t="s">
        <v>11993</v>
      </c>
      <c r="G1160" s="136">
        <v>42999</v>
      </c>
      <c r="H1160" s="493">
        <v>43012</v>
      </c>
      <c r="I1160" s="52">
        <f ca="1" t="shared" si="5"/>
        <v>892</v>
      </c>
      <c r="J1160" s="959" t="s">
        <v>11994</v>
      </c>
      <c r="K1160" s="338">
        <v>43067</v>
      </c>
      <c r="L1160" s="339"/>
      <c r="M1160" s="327" t="s">
        <v>11995</v>
      </c>
      <c r="N1160" s="327" t="s">
        <v>11996</v>
      </c>
      <c r="O1160" s="327" t="s">
        <v>89</v>
      </c>
      <c r="P1160" s="447">
        <v>43051</v>
      </c>
      <c r="Q1160" s="121">
        <v>43051</v>
      </c>
      <c r="R1160" s="327" t="s">
        <v>47</v>
      </c>
      <c r="S1160" s="52" t="s">
        <v>668</v>
      </c>
      <c r="T1160" s="1077"/>
    </row>
    <row r="1161" s="795" customFormat="1" ht="23.1" customHeight="1" spans="1:20">
      <c r="A1161" s="55">
        <v>978</v>
      </c>
      <c r="B1161" s="149"/>
      <c r="C1161" s="1075" t="s">
        <v>11889</v>
      </c>
      <c r="D1161" s="55" t="s">
        <v>11871</v>
      </c>
      <c r="E1161" s="55">
        <v>421000</v>
      </c>
      <c r="F1161" s="55" t="s">
        <v>11997</v>
      </c>
      <c r="G1161" s="132">
        <v>43056</v>
      </c>
      <c r="H1161" s="1074">
        <v>43064</v>
      </c>
      <c r="I1161" s="48">
        <f ca="1" t="shared" si="5"/>
        <v>840</v>
      </c>
      <c r="J1161" s="688" t="s">
        <v>11853</v>
      </c>
      <c r="K1161" s="338">
        <v>43067</v>
      </c>
      <c r="L1161" s="339"/>
      <c r="M1161" s="327" t="s">
        <v>11998</v>
      </c>
      <c r="N1161" s="327" t="s">
        <v>70</v>
      </c>
      <c r="O1161" s="327" t="s">
        <v>59</v>
      </c>
      <c r="P1161" s="377">
        <v>43037</v>
      </c>
      <c r="Q1161" s="47">
        <v>43063</v>
      </c>
      <c r="R1161" s="327" t="s">
        <v>106</v>
      </c>
      <c r="S1161" s="48" t="s">
        <v>5528</v>
      </c>
      <c r="T1161" s="1077"/>
    </row>
    <row r="1162" s="795" customFormat="1" ht="23.1" customHeight="1" spans="1:20">
      <c r="A1162" s="469">
        <v>979</v>
      </c>
      <c r="B1162" s="149"/>
      <c r="C1162" s="910" t="s">
        <v>11002</v>
      </c>
      <c r="D1162" s="43" t="s">
        <v>11851</v>
      </c>
      <c r="E1162" s="43">
        <v>509800</v>
      </c>
      <c r="F1162" s="43" t="s">
        <v>11999</v>
      </c>
      <c r="G1162" s="136">
        <v>43047</v>
      </c>
      <c r="H1162" s="493">
        <v>43055</v>
      </c>
      <c r="I1162" s="52">
        <f ca="1" t="shared" si="5"/>
        <v>849</v>
      </c>
      <c r="J1162" s="959" t="s">
        <v>11853</v>
      </c>
      <c r="K1162" s="338">
        <v>43089</v>
      </c>
      <c r="L1162" s="339"/>
      <c r="M1162" s="81" t="s">
        <v>12000</v>
      </c>
      <c r="N1162" s="81" t="s">
        <v>912</v>
      </c>
      <c r="O1162" s="81" t="s">
        <v>59</v>
      </c>
      <c r="P1162" s="470">
        <v>43029</v>
      </c>
      <c r="Q1162" s="47">
        <v>43049</v>
      </c>
      <c r="R1162" s="52" t="s">
        <v>47</v>
      </c>
      <c r="S1162" s="52" t="s">
        <v>1368</v>
      </c>
      <c r="T1162" s="1077"/>
    </row>
    <row r="1163" s="795" customFormat="1" ht="23.1" customHeight="1" spans="1:20">
      <c r="A1163" s="469">
        <v>980</v>
      </c>
      <c r="B1163" s="149"/>
      <c r="C1163" s="910" t="s">
        <v>11850</v>
      </c>
      <c r="D1163" s="43" t="s">
        <v>11871</v>
      </c>
      <c r="E1163" s="43">
        <v>406000</v>
      </c>
      <c r="F1163" s="43" t="s">
        <v>12001</v>
      </c>
      <c r="G1163" s="136">
        <v>43054</v>
      </c>
      <c r="H1163" s="493">
        <v>43069</v>
      </c>
      <c r="I1163" s="52">
        <f ca="1" t="shared" si="5"/>
        <v>835</v>
      </c>
      <c r="J1163" s="959" t="s">
        <v>11853</v>
      </c>
      <c r="K1163" s="863"/>
      <c r="L1163" s="338">
        <v>43089</v>
      </c>
      <c r="M1163" s="339"/>
      <c r="N1163" s="1076" t="s">
        <v>12002</v>
      </c>
      <c r="O1163" s="81" t="s">
        <v>45</v>
      </c>
      <c r="P1163" s="52" t="s">
        <v>89</v>
      </c>
      <c r="Q1163" s="470">
        <v>43040</v>
      </c>
      <c r="R1163" s="47">
        <v>43061</v>
      </c>
      <c r="S1163" s="52" t="s">
        <v>47</v>
      </c>
      <c r="T1163" s="459" t="s">
        <v>1378</v>
      </c>
    </row>
    <row r="1164" s="795" customFormat="1" ht="23.1" customHeight="1" spans="1:20">
      <c r="A1164" s="469">
        <v>981</v>
      </c>
      <c r="B1164" s="149"/>
      <c r="C1164" s="1075" t="s">
        <v>11889</v>
      </c>
      <c r="D1164" s="43" t="s">
        <v>12003</v>
      </c>
      <c r="E1164" s="43">
        <v>421000</v>
      </c>
      <c r="F1164" s="43" t="s">
        <v>12004</v>
      </c>
      <c r="G1164" s="136">
        <v>43055</v>
      </c>
      <c r="H1164" s="493">
        <v>43069</v>
      </c>
      <c r="I1164" s="52">
        <f ca="1" t="shared" si="5"/>
        <v>835</v>
      </c>
      <c r="J1164" s="959" t="s">
        <v>11853</v>
      </c>
      <c r="K1164" s="227"/>
      <c r="L1164" s="338">
        <v>43089</v>
      </c>
      <c r="M1164" s="338"/>
      <c r="N1164" s="52" t="s">
        <v>12005</v>
      </c>
      <c r="O1164" s="52" t="s">
        <v>662</v>
      </c>
      <c r="P1164" s="52" t="s">
        <v>59</v>
      </c>
      <c r="Q1164" s="47">
        <v>43056</v>
      </c>
      <c r="R1164" s="47">
        <v>43056</v>
      </c>
      <c r="S1164" s="52" t="s">
        <v>106</v>
      </c>
      <c r="T1164" s="1077" t="s">
        <v>1378</v>
      </c>
    </row>
    <row r="1165" s="795" customFormat="1" ht="23.1" customHeight="1" spans="1:20">
      <c r="A1165" s="469">
        <v>982</v>
      </c>
      <c r="B1165" s="149"/>
      <c r="C1165" s="1075" t="s">
        <v>11889</v>
      </c>
      <c r="D1165" s="43" t="s">
        <v>11851</v>
      </c>
      <c r="E1165" s="43">
        <v>421000</v>
      </c>
      <c r="F1165" s="43" t="s">
        <v>12006</v>
      </c>
      <c r="G1165" s="136">
        <v>43054</v>
      </c>
      <c r="H1165" s="493">
        <v>43069</v>
      </c>
      <c r="I1165" s="52">
        <f ca="1" t="shared" si="5"/>
        <v>835</v>
      </c>
      <c r="J1165" s="959" t="s">
        <v>11853</v>
      </c>
      <c r="K1165" s="863"/>
      <c r="L1165" s="338">
        <v>43067</v>
      </c>
      <c r="M1165" s="339"/>
      <c r="N1165" s="327" t="s">
        <v>12007</v>
      </c>
      <c r="O1165" s="327" t="s">
        <v>980</v>
      </c>
      <c r="P1165" s="327" t="s">
        <v>84</v>
      </c>
      <c r="Q1165" s="377">
        <v>43037</v>
      </c>
      <c r="R1165" s="121">
        <v>43055</v>
      </c>
      <c r="S1165" s="327" t="s">
        <v>47</v>
      </c>
      <c r="T1165" s="459" t="s">
        <v>12008</v>
      </c>
    </row>
    <row r="1166" s="795" customFormat="1" ht="23.1" customHeight="1" spans="1:20">
      <c r="A1166" s="469">
        <v>983</v>
      </c>
      <c r="B1166" s="149"/>
      <c r="C1166" s="910" t="s">
        <v>11002</v>
      </c>
      <c r="D1166" s="43" t="s">
        <v>11871</v>
      </c>
      <c r="E1166" s="43">
        <v>509800</v>
      </c>
      <c r="F1166" s="43" t="s">
        <v>12009</v>
      </c>
      <c r="G1166" s="136">
        <v>43047</v>
      </c>
      <c r="H1166" s="493">
        <v>43061</v>
      </c>
      <c r="I1166" s="52">
        <f ca="1" t="shared" si="5"/>
        <v>843</v>
      </c>
      <c r="J1166" s="959" t="s">
        <v>11853</v>
      </c>
      <c r="K1166" s="863"/>
      <c r="L1166" s="338">
        <v>43089</v>
      </c>
      <c r="M1166" s="339"/>
      <c r="N1166" s="1076" t="s">
        <v>12010</v>
      </c>
      <c r="O1166" s="81" t="s">
        <v>114</v>
      </c>
      <c r="P1166" s="52" t="s">
        <v>59</v>
      </c>
      <c r="Q1166" s="470">
        <v>42957</v>
      </c>
      <c r="R1166" s="47">
        <v>43058</v>
      </c>
      <c r="S1166" s="52" t="s">
        <v>47</v>
      </c>
      <c r="T1166" s="459" t="s">
        <v>689</v>
      </c>
    </row>
    <row r="1167" s="795" customFormat="1" ht="23.1" customHeight="1" spans="1:20">
      <c r="A1167" s="469">
        <v>984</v>
      </c>
      <c r="B1167" s="149"/>
      <c r="C1167" s="910" t="s">
        <v>11850</v>
      </c>
      <c r="D1167" s="43" t="s">
        <v>11871</v>
      </c>
      <c r="E1167" s="43">
        <v>406000</v>
      </c>
      <c r="F1167" s="43" t="s">
        <v>12011</v>
      </c>
      <c r="G1167" s="136">
        <v>43061</v>
      </c>
      <c r="H1167" s="493">
        <v>43074</v>
      </c>
      <c r="I1167" s="52">
        <f ca="1" t="shared" si="5"/>
        <v>830</v>
      </c>
      <c r="J1167" s="959" t="s">
        <v>11853</v>
      </c>
      <c r="K1167" s="863"/>
      <c r="L1167" s="338">
        <v>43089</v>
      </c>
      <c r="M1167" s="339"/>
      <c r="N1167" s="485" t="s">
        <v>12012</v>
      </c>
      <c r="O1167" s="81" t="s">
        <v>114</v>
      </c>
      <c r="P1167" s="52" t="s">
        <v>59</v>
      </c>
      <c r="Q1167" s="44">
        <v>43060</v>
      </c>
      <c r="R1167" s="44">
        <v>43074</v>
      </c>
      <c r="S1167" s="48" t="s">
        <v>47</v>
      </c>
      <c r="T1167" s="459" t="s">
        <v>689</v>
      </c>
    </row>
    <row r="1168" s="795" customFormat="1" ht="23.1" customHeight="1" spans="1:20">
      <c r="A1168" s="469">
        <v>985</v>
      </c>
      <c r="B1168" s="149"/>
      <c r="C1168" s="1075" t="s">
        <v>11889</v>
      </c>
      <c r="D1168" s="43" t="s">
        <v>11865</v>
      </c>
      <c r="E1168" s="43">
        <v>421000</v>
      </c>
      <c r="F1168" s="43" t="s">
        <v>12013</v>
      </c>
      <c r="G1168" s="136">
        <v>43054</v>
      </c>
      <c r="H1168" s="493">
        <v>43069</v>
      </c>
      <c r="I1168" s="52">
        <f ca="1" t="shared" si="5"/>
        <v>835</v>
      </c>
      <c r="J1168" s="959" t="s">
        <v>11853</v>
      </c>
      <c r="K1168" s="227"/>
      <c r="L1168" s="338">
        <v>43089</v>
      </c>
      <c r="M1168" s="339"/>
      <c r="N1168" s="327" t="s">
        <v>12014</v>
      </c>
      <c r="O1168" s="327" t="s">
        <v>70</v>
      </c>
      <c r="P1168" s="327" t="s">
        <v>59</v>
      </c>
      <c r="Q1168" s="377">
        <v>43015</v>
      </c>
      <c r="R1168" s="47">
        <v>43063</v>
      </c>
      <c r="S1168" s="327" t="s">
        <v>47</v>
      </c>
      <c r="T1168" s="1077" t="s">
        <v>689</v>
      </c>
    </row>
    <row r="1169" s="795" customFormat="1" ht="23.1" customHeight="1" spans="1:20">
      <c r="A1169" s="469">
        <v>986</v>
      </c>
      <c r="B1169" s="149"/>
      <c r="C1169" s="1075" t="s">
        <v>11895</v>
      </c>
      <c r="D1169" s="43" t="s">
        <v>11960</v>
      </c>
      <c r="E1169" s="43">
        <v>467000</v>
      </c>
      <c r="F1169" s="43" t="s">
        <v>12015</v>
      </c>
      <c r="G1169" s="136">
        <v>43054</v>
      </c>
      <c r="H1169" s="493">
        <v>43069</v>
      </c>
      <c r="I1169" s="52">
        <f ca="1" t="shared" si="5"/>
        <v>835</v>
      </c>
      <c r="J1169" s="959" t="s">
        <v>11853</v>
      </c>
      <c r="K1169" s="863"/>
      <c r="L1169" s="338">
        <v>43089</v>
      </c>
      <c r="M1169" s="339"/>
      <c r="N1169" s="291" t="s">
        <v>12016</v>
      </c>
      <c r="O1169" s="81" t="s">
        <v>225</v>
      </c>
      <c r="P1169" s="52" t="s">
        <v>84</v>
      </c>
      <c r="Q1169" s="470">
        <v>43017</v>
      </c>
      <c r="R1169" s="47">
        <v>43055</v>
      </c>
      <c r="S1169" s="291" t="s">
        <v>47</v>
      </c>
      <c r="T1169" s="459" t="s">
        <v>689</v>
      </c>
    </row>
    <row r="1170" s="795" customFormat="1" ht="23.1" customHeight="1" spans="1:20">
      <c r="A1170" s="469">
        <v>987</v>
      </c>
      <c r="B1170" s="149"/>
      <c r="C1170" s="1075" t="s">
        <v>11895</v>
      </c>
      <c r="D1170" s="43" t="s">
        <v>11851</v>
      </c>
      <c r="E1170" s="43">
        <v>467000</v>
      </c>
      <c r="F1170" s="43" t="s">
        <v>12017</v>
      </c>
      <c r="G1170" s="136">
        <v>43061</v>
      </c>
      <c r="H1170" s="493">
        <v>43074</v>
      </c>
      <c r="I1170" s="52">
        <f ca="1" t="shared" si="5"/>
        <v>830</v>
      </c>
      <c r="J1170" s="959" t="s">
        <v>11853</v>
      </c>
      <c r="K1170" s="865"/>
      <c r="L1170" s="338">
        <v>43089</v>
      </c>
      <c r="M1170" s="339"/>
      <c r="N1170" s="1076" t="s">
        <v>12018</v>
      </c>
      <c r="O1170" s="81" t="s">
        <v>1401</v>
      </c>
      <c r="P1170" s="52" t="s">
        <v>89</v>
      </c>
      <c r="Q1170" s="470">
        <v>43076</v>
      </c>
      <c r="R1170" s="47">
        <v>43076</v>
      </c>
      <c r="S1170" s="52" t="s">
        <v>106</v>
      </c>
      <c r="T1170" s="459" t="s">
        <v>701</v>
      </c>
    </row>
    <row r="1171" s="795" customFormat="1" ht="23.1" customHeight="1" spans="1:20">
      <c r="A1171" s="469">
        <v>988</v>
      </c>
      <c r="B1171" s="149"/>
      <c r="C1171" s="910" t="s">
        <v>11850</v>
      </c>
      <c r="D1171" s="43" t="s">
        <v>11851</v>
      </c>
      <c r="E1171" s="43">
        <v>406000</v>
      </c>
      <c r="F1171" s="43" t="s">
        <v>12019</v>
      </c>
      <c r="G1171" s="136">
        <v>43054</v>
      </c>
      <c r="H1171" s="493">
        <v>43069</v>
      </c>
      <c r="I1171" s="52">
        <f ca="1" t="shared" si="5"/>
        <v>835</v>
      </c>
      <c r="J1171" s="959" t="s">
        <v>11853</v>
      </c>
      <c r="K1171" s="863"/>
      <c r="L1171" s="338">
        <v>43089</v>
      </c>
      <c r="M1171" s="339"/>
      <c r="N1171" s="1076" t="s">
        <v>6907</v>
      </c>
      <c r="O1171" s="81" t="s">
        <v>912</v>
      </c>
      <c r="P1171" s="52" t="s">
        <v>59</v>
      </c>
      <c r="Q1171" s="470">
        <v>43064</v>
      </c>
      <c r="R1171" s="47">
        <v>43065</v>
      </c>
      <c r="S1171" s="52" t="s">
        <v>47</v>
      </c>
      <c r="T1171" s="459" t="s">
        <v>5893</v>
      </c>
    </row>
    <row r="1172" s="795" customFormat="1" ht="23.1" customHeight="1" spans="1:20">
      <c r="A1172" s="469">
        <v>989</v>
      </c>
      <c r="B1172" s="149"/>
      <c r="C1172" s="910" t="s">
        <v>11901</v>
      </c>
      <c r="D1172" s="43" t="s">
        <v>11871</v>
      </c>
      <c r="E1172" s="43">
        <v>446400</v>
      </c>
      <c r="F1172" s="43" t="s">
        <v>12020</v>
      </c>
      <c r="G1172" s="136">
        <v>43061</v>
      </c>
      <c r="H1172" s="493">
        <v>43074</v>
      </c>
      <c r="I1172" s="52">
        <f ca="1" t="shared" si="5"/>
        <v>830</v>
      </c>
      <c r="J1172" s="959" t="s">
        <v>11853</v>
      </c>
      <c r="K1172" s="227"/>
      <c r="L1172" s="338">
        <v>43089</v>
      </c>
      <c r="M1172" s="339"/>
      <c r="N1172" s="1076" t="s">
        <v>12021</v>
      </c>
      <c r="O1172" s="81" t="s">
        <v>662</v>
      </c>
      <c r="P1172" s="52" t="s">
        <v>59</v>
      </c>
      <c r="Q1172" s="470">
        <v>43009</v>
      </c>
      <c r="R1172" s="47">
        <v>43063</v>
      </c>
      <c r="S1172" s="291" t="s">
        <v>47</v>
      </c>
      <c r="T1172" s="1077" t="s">
        <v>5893</v>
      </c>
    </row>
    <row r="1173" s="795" customFormat="1" ht="23.1" customHeight="1" spans="1:20">
      <c r="A1173" s="469">
        <v>990</v>
      </c>
      <c r="B1173" s="149"/>
      <c r="C1173" s="1075" t="s">
        <v>11889</v>
      </c>
      <c r="D1173" s="55" t="s">
        <v>11960</v>
      </c>
      <c r="E1173" s="55">
        <v>421000</v>
      </c>
      <c r="F1173" s="55" t="s">
        <v>12022</v>
      </c>
      <c r="G1173" s="132">
        <v>43056</v>
      </c>
      <c r="H1173" s="1074">
        <v>43064</v>
      </c>
      <c r="I1173" s="48">
        <f ca="1" t="shared" si="5"/>
        <v>840</v>
      </c>
      <c r="J1173" s="959" t="s">
        <v>11853</v>
      </c>
      <c r="K1173" s="222"/>
      <c r="L1173" s="338">
        <v>43089</v>
      </c>
      <c r="M1173" s="339" t="s">
        <v>52</v>
      </c>
      <c r="N1173" s="52" t="s">
        <v>12023</v>
      </c>
      <c r="O1173" s="52" t="s">
        <v>1233</v>
      </c>
      <c r="P1173" s="52" t="s">
        <v>641</v>
      </c>
      <c r="Q1173" s="47">
        <v>43065</v>
      </c>
      <c r="R1173" s="47">
        <v>43065</v>
      </c>
      <c r="S1173" s="52" t="s">
        <v>47</v>
      </c>
      <c r="T1173" s="1077" t="s">
        <v>2293</v>
      </c>
    </row>
    <row r="1174" s="795" customFormat="1" ht="23.1" customHeight="1" spans="1:20">
      <c r="A1174" s="469">
        <v>991</v>
      </c>
      <c r="B1174" s="149"/>
      <c r="C1174" s="1075" t="s">
        <v>11889</v>
      </c>
      <c r="D1174" s="43" t="s">
        <v>11871</v>
      </c>
      <c r="E1174" s="43">
        <v>415000</v>
      </c>
      <c r="F1174" s="43" t="s">
        <v>12024</v>
      </c>
      <c r="G1174" s="136">
        <v>43000</v>
      </c>
      <c r="H1174" s="493">
        <v>43012</v>
      </c>
      <c r="I1174" s="52">
        <f ca="1" t="shared" si="5"/>
        <v>892</v>
      </c>
      <c r="J1174" s="959" t="s">
        <v>11853</v>
      </c>
      <c r="K1174" s="863"/>
      <c r="L1174" s="338">
        <v>43006</v>
      </c>
      <c r="M1174" s="339"/>
      <c r="N1174" s="327" t="s">
        <v>12025</v>
      </c>
      <c r="O1174" s="327" t="s">
        <v>80</v>
      </c>
      <c r="P1174" s="327" t="s">
        <v>84</v>
      </c>
      <c r="Q1174" s="377">
        <v>43014</v>
      </c>
      <c r="R1174" s="47">
        <v>43058</v>
      </c>
      <c r="S1174" s="327" t="s">
        <v>106</v>
      </c>
      <c r="T1174" s="459" t="s">
        <v>12026</v>
      </c>
    </row>
    <row r="1175" s="795" customFormat="1" ht="23.1" customHeight="1" spans="1:20">
      <c r="A1175" s="469">
        <v>992</v>
      </c>
      <c r="B1175" s="149"/>
      <c r="C1175" s="910" t="s">
        <v>11901</v>
      </c>
      <c r="D1175" s="43" t="s">
        <v>11851</v>
      </c>
      <c r="E1175" s="43">
        <v>446400</v>
      </c>
      <c r="F1175" s="43" t="s">
        <v>12027</v>
      </c>
      <c r="G1175" s="136">
        <v>43054</v>
      </c>
      <c r="H1175" s="493">
        <v>43069</v>
      </c>
      <c r="I1175" s="52">
        <f ca="1" t="shared" si="5"/>
        <v>835</v>
      </c>
      <c r="J1175" s="959" t="s">
        <v>11853</v>
      </c>
      <c r="K1175" s="227"/>
      <c r="L1175" s="338">
        <v>43089</v>
      </c>
      <c r="M1175" s="339"/>
      <c r="N1175" s="1076" t="s">
        <v>12028</v>
      </c>
      <c r="O1175" s="81" t="s">
        <v>683</v>
      </c>
      <c r="P1175" s="52" t="s">
        <v>84</v>
      </c>
      <c r="Q1175" s="470">
        <v>43014</v>
      </c>
      <c r="R1175" s="47">
        <v>43055</v>
      </c>
      <c r="S1175" s="291" t="s">
        <v>47</v>
      </c>
      <c r="T1175" s="434" t="s">
        <v>2293</v>
      </c>
    </row>
    <row r="1176" s="795" customFormat="1" ht="23.1" customHeight="1" spans="1:20">
      <c r="A1176" s="469">
        <v>993</v>
      </c>
      <c r="B1176" s="149"/>
      <c r="C1176" s="1075" t="s">
        <v>11889</v>
      </c>
      <c r="D1176" s="43" t="s">
        <v>11851</v>
      </c>
      <c r="E1176" s="43">
        <v>421000</v>
      </c>
      <c r="F1176" s="43" t="s">
        <v>12029</v>
      </c>
      <c r="G1176" s="136">
        <v>43066</v>
      </c>
      <c r="H1176" s="493">
        <v>43079</v>
      </c>
      <c r="I1176" s="52">
        <f ca="1" t="shared" si="5"/>
        <v>825</v>
      </c>
      <c r="J1176" s="959" t="s">
        <v>11853</v>
      </c>
      <c r="K1176" s="863"/>
      <c r="L1176" s="338">
        <v>43089</v>
      </c>
      <c r="M1176" s="339"/>
      <c r="N1176" s="327" t="s">
        <v>12030</v>
      </c>
      <c r="O1176" s="327" t="s">
        <v>1240</v>
      </c>
      <c r="P1176" s="327" t="s">
        <v>89</v>
      </c>
      <c r="Q1176" s="377">
        <v>43029</v>
      </c>
      <c r="R1176" s="47">
        <v>43069</v>
      </c>
      <c r="S1176" s="327" t="s">
        <v>47</v>
      </c>
      <c r="T1176" s="459" t="s">
        <v>706</v>
      </c>
    </row>
    <row r="1177" s="795" customFormat="1" ht="23.1" customHeight="1" spans="1:20">
      <c r="A1177" s="469">
        <v>994</v>
      </c>
      <c r="B1177" s="149"/>
      <c r="C1177" s="1075" t="s">
        <v>11895</v>
      </c>
      <c r="D1177" s="43" t="s">
        <v>11871</v>
      </c>
      <c r="E1177" s="43">
        <v>467000</v>
      </c>
      <c r="F1177" s="43" t="s">
        <v>12031</v>
      </c>
      <c r="G1177" s="136">
        <v>43047</v>
      </c>
      <c r="H1177" s="493">
        <v>43061</v>
      </c>
      <c r="I1177" s="52">
        <f ca="1" t="shared" si="5"/>
        <v>843</v>
      </c>
      <c r="J1177" s="959" t="s">
        <v>11853</v>
      </c>
      <c r="K1177" s="863"/>
      <c r="L1177" s="338">
        <v>43067</v>
      </c>
      <c r="M1177" s="339"/>
      <c r="N1177" s="291" t="s">
        <v>12032</v>
      </c>
      <c r="O1177" s="81" t="s">
        <v>114</v>
      </c>
      <c r="P1177" s="52" t="s">
        <v>59</v>
      </c>
      <c r="Q1177" s="470">
        <v>43050</v>
      </c>
      <c r="R1177" s="47">
        <v>43067</v>
      </c>
      <c r="S1177" s="291" t="s">
        <v>47</v>
      </c>
      <c r="T1177" s="459" t="s">
        <v>1395</v>
      </c>
    </row>
    <row r="1178" s="795" customFormat="1" ht="23.1" customHeight="1" spans="1:20">
      <c r="A1178" s="469">
        <v>995</v>
      </c>
      <c r="B1178" s="149"/>
      <c r="C1178" s="910" t="s">
        <v>11002</v>
      </c>
      <c r="D1178" s="43" t="s">
        <v>11871</v>
      </c>
      <c r="E1178" s="43">
        <v>509800</v>
      </c>
      <c r="F1178" s="43" t="s">
        <v>12033</v>
      </c>
      <c r="G1178" s="136">
        <v>43056</v>
      </c>
      <c r="H1178" s="493">
        <v>43067</v>
      </c>
      <c r="I1178" s="52">
        <f ca="1" t="shared" si="5"/>
        <v>837</v>
      </c>
      <c r="J1178" s="959" t="s">
        <v>11853</v>
      </c>
      <c r="K1178" s="863"/>
      <c r="L1178" s="338">
        <v>43089</v>
      </c>
      <c r="M1178" s="339" t="s">
        <v>52</v>
      </c>
      <c r="N1178" s="1076" t="s">
        <v>12034</v>
      </c>
      <c r="O1178" s="1076" t="s">
        <v>912</v>
      </c>
      <c r="P1178" s="1076" t="s">
        <v>59</v>
      </c>
      <c r="Q1178" s="1080">
        <v>43083</v>
      </c>
      <c r="R1178" s="1080">
        <v>43083</v>
      </c>
      <c r="S1178" s="291" t="s">
        <v>106</v>
      </c>
      <c r="T1178" s="459" t="s">
        <v>1395</v>
      </c>
    </row>
    <row r="1179" s="795" customFormat="1" ht="23.1" customHeight="1" spans="1:20">
      <c r="A1179" s="469">
        <v>996</v>
      </c>
      <c r="B1179" s="149"/>
      <c r="C1179" s="1075" t="s">
        <v>11889</v>
      </c>
      <c r="D1179" s="43" t="s">
        <v>11871</v>
      </c>
      <c r="E1179" s="43">
        <v>421000</v>
      </c>
      <c r="F1179" s="43" t="s">
        <v>12035</v>
      </c>
      <c r="G1179" s="136">
        <v>43068</v>
      </c>
      <c r="H1179" s="493">
        <v>43079</v>
      </c>
      <c r="I1179" s="52">
        <f ca="1" t="shared" si="5"/>
        <v>825</v>
      </c>
      <c r="J1179" s="959" t="s">
        <v>11853</v>
      </c>
      <c r="K1179" s="863"/>
      <c r="L1179" s="338">
        <v>43089</v>
      </c>
      <c r="M1179" s="339"/>
      <c r="N1179" s="327" t="s">
        <v>12036</v>
      </c>
      <c r="O1179" s="327" t="s">
        <v>1240</v>
      </c>
      <c r="P1179" s="327" t="s">
        <v>89</v>
      </c>
      <c r="Q1179" s="377">
        <v>43036</v>
      </c>
      <c r="R1179" s="121">
        <v>43067</v>
      </c>
      <c r="S1179" s="327" t="s">
        <v>47</v>
      </c>
      <c r="T1179" s="459" t="s">
        <v>709</v>
      </c>
    </row>
    <row r="1180" s="795" customFormat="1" ht="23.1" customHeight="1" spans="1:20">
      <c r="A1180" s="469">
        <v>997</v>
      </c>
      <c r="B1180" s="149"/>
      <c r="C1180" s="910" t="s">
        <v>11850</v>
      </c>
      <c r="D1180" s="43" t="s">
        <v>11871</v>
      </c>
      <c r="E1180" s="43">
        <v>406000</v>
      </c>
      <c r="F1180" s="43" t="s">
        <v>12037</v>
      </c>
      <c r="G1180" s="136">
        <v>43032</v>
      </c>
      <c r="H1180" s="493">
        <v>43042</v>
      </c>
      <c r="I1180" s="52">
        <f ca="1" t="shared" si="5"/>
        <v>862</v>
      </c>
      <c r="J1180" s="959" t="s">
        <v>11853</v>
      </c>
      <c r="K1180" s="863"/>
      <c r="L1180" s="338">
        <v>43067</v>
      </c>
      <c r="M1180" s="339"/>
      <c r="N1180" s="1076" t="s">
        <v>12038</v>
      </c>
      <c r="O1180" s="81" t="s">
        <v>698</v>
      </c>
      <c r="P1180" s="52" t="s">
        <v>84</v>
      </c>
      <c r="Q1180" s="470">
        <v>43038</v>
      </c>
      <c r="R1180" s="47">
        <v>43040</v>
      </c>
      <c r="S1180" s="52" t="s">
        <v>473</v>
      </c>
      <c r="T1180" s="459" t="s">
        <v>12039</v>
      </c>
    </row>
    <row r="1181" s="795" customFormat="1" ht="23.1" customHeight="1" spans="1:20">
      <c r="A1181" s="469">
        <v>998</v>
      </c>
      <c r="B1181" s="149"/>
      <c r="C1181" s="910" t="s">
        <v>11850</v>
      </c>
      <c r="D1181" s="43" t="s">
        <v>11928</v>
      </c>
      <c r="E1181" s="43">
        <v>406000</v>
      </c>
      <c r="F1181" s="43" t="s">
        <v>12040</v>
      </c>
      <c r="G1181" s="136">
        <v>43028</v>
      </c>
      <c r="H1181" s="493">
        <v>43037</v>
      </c>
      <c r="I1181" s="52">
        <f ca="1" t="shared" si="5"/>
        <v>867</v>
      </c>
      <c r="J1181" s="959" t="s">
        <v>12041</v>
      </c>
      <c r="K1181" s="863"/>
      <c r="L1181" s="338">
        <v>43089</v>
      </c>
      <c r="M1181" s="339"/>
      <c r="N1181" s="207" t="s">
        <v>12042</v>
      </c>
      <c r="O1181" s="327" t="s">
        <v>12</v>
      </c>
      <c r="P1181" s="327" t="s">
        <v>84</v>
      </c>
      <c r="Q1181" s="377">
        <v>43070</v>
      </c>
      <c r="R1181" s="121">
        <v>43072</v>
      </c>
      <c r="S1181" s="327" t="s">
        <v>47</v>
      </c>
      <c r="T1181" s="459" t="s">
        <v>709</v>
      </c>
    </row>
    <row r="1182" s="795" customFormat="1" ht="23.1" customHeight="1" spans="1:20">
      <c r="A1182" s="469">
        <v>999</v>
      </c>
      <c r="B1182" s="149"/>
      <c r="C1182" s="1075" t="s">
        <v>11889</v>
      </c>
      <c r="D1182" s="43" t="s">
        <v>11871</v>
      </c>
      <c r="E1182" s="43">
        <v>421000</v>
      </c>
      <c r="F1182" s="43" t="s">
        <v>12043</v>
      </c>
      <c r="G1182" s="136">
        <v>43068</v>
      </c>
      <c r="H1182" s="493">
        <v>43079</v>
      </c>
      <c r="I1182" s="52">
        <f ca="1" t="shared" si="5"/>
        <v>825</v>
      </c>
      <c r="J1182" s="959" t="s">
        <v>11853</v>
      </c>
      <c r="K1182" s="865"/>
      <c r="L1182" s="338">
        <v>43089</v>
      </c>
      <c r="M1182" s="339"/>
      <c r="N1182" s="327" t="s">
        <v>12044</v>
      </c>
      <c r="O1182" s="327" t="s">
        <v>114</v>
      </c>
      <c r="P1182" s="327" t="s">
        <v>59</v>
      </c>
      <c r="Q1182" s="377">
        <v>43040</v>
      </c>
      <c r="R1182" s="47">
        <v>43069</v>
      </c>
      <c r="S1182" s="327" t="s">
        <v>47</v>
      </c>
      <c r="T1182" s="459" t="s">
        <v>712</v>
      </c>
    </row>
    <row r="1183" s="795" customFormat="1" ht="23.1" customHeight="1" spans="1:20">
      <c r="A1183" s="469">
        <v>1000</v>
      </c>
      <c r="B1183" s="149"/>
      <c r="C1183" s="1075" t="s">
        <v>11895</v>
      </c>
      <c r="D1183" s="43" t="s">
        <v>11851</v>
      </c>
      <c r="E1183" s="43">
        <v>467000</v>
      </c>
      <c r="F1183" s="43" t="s">
        <v>12045</v>
      </c>
      <c r="G1183" s="136">
        <v>43020</v>
      </c>
      <c r="H1183" s="493">
        <v>43032</v>
      </c>
      <c r="I1183" s="52">
        <f ca="1" t="shared" si="5"/>
        <v>872</v>
      </c>
      <c r="J1183" s="959" t="s">
        <v>11853</v>
      </c>
      <c r="K1183" s="863"/>
      <c r="L1183" s="338">
        <v>43089</v>
      </c>
      <c r="M1183" s="339"/>
      <c r="N1183" s="1076" t="s">
        <v>12046</v>
      </c>
      <c r="O1183" s="81" t="s">
        <v>912</v>
      </c>
      <c r="P1183" s="52" t="s">
        <v>59</v>
      </c>
      <c r="Q1183" s="470">
        <v>43072</v>
      </c>
      <c r="R1183" s="47">
        <v>43072</v>
      </c>
      <c r="S1183" s="52" t="s">
        <v>47</v>
      </c>
      <c r="T1183" s="459" t="s">
        <v>718</v>
      </c>
    </row>
    <row r="1184" s="795" customFormat="1" ht="23.1" customHeight="1" spans="1:20">
      <c r="A1184" s="469">
        <v>1001</v>
      </c>
      <c r="B1184" s="149"/>
      <c r="C1184" s="1075" t="s">
        <v>11895</v>
      </c>
      <c r="D1184" s="43" t="s">
        <v>11851</v>
      </c>
      <c r="E1184" s="43">
        <v>467000</v>
      </c>
      <c r="F1184" s="43" t="s">
        <v>12047</v>
      </c>
      <c r="G1184" s="136">
        <v>43061</v>
      </c>
      <c r="H1184" s="493">
        <v>43074</v>
      </c>
      <c r="I1184" s="52">
        <f ca="1" t="shared" si="5"/>
        <v>830</v>
      </c>
      <c r="J1184" s="959" t="s">
        <v>11853</v>
      </c>
      <c r="K1184" s="863"/>
      <c r="L1184" s="338">
        <v>43089</v>
      </c>
      <c r="M1184" s="339"/>
      <c r="N1184" s="1076" t="s">
        <v>12048</v>
      </c>
      <c r="O1184" s="81" t="s">
        <v>1350</v>
      </c>
      <c r="P1184" s="52" t="s">
        <v>84</v>
      </c>
      <c r="Q1184" s="470">
        <v>43072</v>
      </c>
      <c r="R1184" s="47">
        <v>43072</v>
      </c>
      <c r="S1184" s="52" t="s">
        <v>47</v>
      </c>
      <c r="T1184" s="459" t="s">
        <v>718</v>
      </c>
    </row>
    <row r="1185" s="795" customFormat="1" ht="23.1" customHeight="1" spans="1:20">
      <c r="A1185" s="469">
        <v>1002</v>
      </c>
      <c r="B1185" s="149"/>
      <c r="C1185" s="1075" t="s">
        <v>11889</v>
      </c>
      <c r="D1185" s="43" t="s">
        <v>12003</v>
      </c>
      <c r="E1185" s="43">
        <v>421000</v>
      </c>
      <c r="F1185" s="43" t="s">
        <v>12049</v>
      </c>
      <c r="G1185" s="136">
        <v>43061</v>
      </c>
      <c r="H1185" s="493">
        <v>43074</v>
      </c>
      <c r="I1185" s="52">
        <f ca="1" t="shared" si="5"/>
        <v>830</v>
      </c>
      <c r="J1185" s="959" t="s">
        <v>11853</v>
      </c>
      <c r="K1185" s="227"/>
      <c r="L1185" s="338">
        <v>43089</v>
      </c>
      <c r="M1185" s="338"/>
      <c r="N1185" s="52" t="s">
        <v>12050</v>
      </c>
      <c r="O1185" s="52" t="s">
        <v>1233</v>
      </c>
      <c r="P1185" s="52" t="s">
        <v>641</v>
      </c>
      <c r="Q1185" s="47">
        <v>43071</v>
      </c>
      <c r="R1185" s="47">
        <v>43072</v>
      </c>
      <c r="S1185" s="52" t="s">
        <v>47</v>
      </c>
      <c r="T1185" s="1077" t="s">
        <v>2310</v>
      </c>
    </row>
    <row r="1186" s="795" customFormat="1" ht="23.1" customHeight="1" spans="1:20">
      <c r="A1186" s="469">
        <v>1003</v>
      </c>
      <c r="B1186" s="149"/>
      <c r="C1186" s="1075" t="s">
        <v>11889</v>
      </c>
      <c r="D1186" s="43" t="s">
        <v>11960</v>
      </c>
      <c r="E1186" s="43">
        <v>421000</v>
      </c>
      <c r="F1186" s="43" t="s">
        <v>12051</v>
      </c>
      <c r="G1186" s="136">
        <v>43066</v>
      </c>
      <c r="H1186" s="493">
        <v>43079</v>
      </c>
      <c r="I1186" s="52">
        <f ca="1" t="shared" si="5"/>
        <v>825</v>
      </c>
      <c r="J1186" s="959" t="s">
        <v>11853</v>
      </c>
      <c r="K1186" s="222"/>
      <c r="L1186" s="338">
        <v>43089</v>
      </c>
      <c r="M1186" s="339"/>
      <c r="N1186" s="52" t="s">
        <v>12052</v>
      </c>
      <c r="O1186" s="52" t="s">
        <v>12053</v>
      </c>
      <c r="P1186" s="52" t="s">
        <v>641</v>
      </c>
      <c r="Q1186" s="47">
        <v>43075</v>
      </c>
      <c r="R1186" s="47">
        <v>43075</v>
      </c>
      <c r="S1186" s="52" t="s">
        <v>47</v>
      </c>
      <c r="T1186" s="1077" t="s">
        <v>2310</v>
      </c>
    </row>
    <row r="1187" s="795" customFormat="1" ht="23.1" customHeight="1" spans="1:20">
      <c r="A1187" s="469">
        <v>1004</v>
      </c>
      <c r="B1187" s="149"/>
      <c r="C1187" s="1075" t="s">
        <v>11889</v>
      </c>
      <c r="D1187" s="43" t="s">
        <v>11851</v>
      </c>
      <c r="E1187" s="43">
        <v>421000</v>
      </c>
      <c r="F1187" s="43" t="s">
        <v>12054</v>
      </c>
      <c r="G1187" s="136">
        <v>43064</v>
      </c>
      <c r="H1187" s="493">
        <v>43074</v>
      </c>
      <c r="I1187" s="52">
        <f ca="1" t="shared" si="5"/>
        <v>830</v>
      </c>
      <c r="J1187" s="959" t="s">
        <v>11853</v>
      </c>
      <c r="K1187" s="865"/>
      <c r="L1187" s="338">
        <v>43089</v>
      </c>
      <c r="M1187" s="339" t="s">
        <v>52</v>
      </c>
      <c r="N1187" s="327" t="s">
        <v>12055</v>
      </c>
      <c r="O1187" s="327" t="s">
        <v>1331</v>
      </c>
      <c r="P1187" s="327" t="s">
        <v>59</v>
      </c>
      <c r="Q1187" s="377">
        <v>43030</v>
      </c>
      <c r="R1187" s="121">
        <v>43065</v>
      </c>
      <c r="S1187" s="327" t="s">
        <v>47</v>
      </c>
      <c r="T1187" s="459" t="s">
        <v>12056</v>
      </c>
    </row>
    <row r="1188" s="795" customFormat="1" ht="22.5" customHeight="1" spans="1:20">
      <c r="A1188" s="469">
        <v>1005</v>
      </c>
      <c r="B1188" s="149"/>
      <c r="C1188" s="1075" t="s">
        <v>11895</v>
      </c>
      <c r="D1188" s="43" t="s">
        <v>11851</v>
      </c>
      <c r="E1188" s="43">
        <v>461000</v>
      </c>
      <c r="F1188" s="43" t="s">
        <v>12057</v>
      </c>
      <c r="G1188" s="136">
        <v>43006</v>
      </c>
      <c r="H1188" s="493">
        <v>43016</v>
      </c>
      <c r="I1188" s="52">
        <f ca="1" t="shared" si="5"/>
        <v>888</v>
      </c>
      <c r="J1188" s="959" t="s">
        <v>12041</v>
      </c>
      <c r="K1188" s="865"/>
      <c r="L1188" s="338">
        <v>43097</v>
      </c>
      <c r="M1188" s="339" t="s">
        <v>52</v>
      </c>
      <c r="N1188" s="1076" t="s">
        <v>2348</v>
      </c>
      <c r="O1188" s="81" t="s">
        <v>45</v>
      </c>
      <c r="P1188" s="52" t="s">
        <v>89</v>
      </c>
      <c r="Q1188" s="470">
        <v>43080</v>
      </c>
      <c r="R1188" s="47">
        <v>43080</v>
      </c>
      <c r="S1188" s="291" t="s">
        <v>47</v>
      </c>
      <c r="T1188" s="459" t="s">
        <v>12058</v>
      </c>
    </row>
    <row r="1189" s="795" customFormat="1" ht="23.1" customHeight="1" spans="1:20">
      <c r="A1189" s="469">
        <v>1006</v>
      </c>
      <c r="B1189" s="149"/>
      <c r="C1189" s="1075" t="s">
        <v>11889</v>
      </c>
      <c r="D1189" s="43" t="s">
        <v>11868</v>
      </c>
      <c r="E1189" s="43">
        <v>421000</v>
      </c>
      <c r="F1189" s="43" t="s">
        <v>12059</v>
      </c>
      <c r="G1189" s="136">
        <v>43061</v>
      </c>
      <c r="H1189" s="493">
        <v>43075</v>
      </c>
      <c r="I1189" s="52">
        <f ca="1" t="shared" si="5"/>
        <v>829</v>
      </c>
      <c r="J1189" s="959" t="s">
        <v>11853</v>
      </c>
      <c r="K1189" s="227"/>
      <c r="L1189" s="338">
        <v>43120</v>
      </c>
      <c r="M1189" s="339"/>
      <c r="N1189" s="327" t="s">
        <v>12060</v>
      </c>
      <c r="O1189" s="327" t="s">
        <v>80</v>
      </c>
      <c r="P1189" s="327" t="s">
        <v>84</v>
      </c>
      <c r="Q1189" s="377">
        <v>43054</v>
      </c>
      <c r="R1189" s="44">
        <v>43076</v>
      </c>
      <c r="S1189" s="327" t="s">
        <v>47</v>
      </c>
      <c r="T1189" s="434" t="s">
        <v>12061</v>
      </c>
    </row>
    <row r="1190" s="795" customFormat="1" ht="23.1" customHeight="1" spans="1:20">
      <c r="A1190" s="469">
        <v>1007</v>
      </c>
      <c r="B1190" s="149"/>
      <c r="C1190" s="910" t="s">
        <v>11002</v>
      </c>
      <c r="D1190" s="43" t="s">
        <v>11871</v>
      </c>
      <c r="E1190" s="43">
        <v>509800</v>
      </c>
      <c r="F1190" s="43" t="s">
        <v>12062</v>
      </c>
      <c r="G1190" s="136">
        <v>43056</v>
      </c>
      <c r="H1190" s="493">
        <v>43067</v>
      </c>
      <c r="I1190" s="52">
        <f ca="1" t="shared" si="5"/>
        <v>837</v>
      </c>
      <c r="J1190" s="959" t="s">
        <v>11853</v>
      </c>
      <c r="K1190" s="863"/>
      <c r="L1190" s="338">
        <v>43120</v>
      </c>
      <c r="M1190" s="339" t="s">
        <v>52</v>
      </c>
      <c r="N1190" s="1076" t="s">
        <v>12063</v>
      </c>
      <c r="O1190" s="81" t="s">
        <v>984</v>
      </c>
      <c r="P1190" s="52" t="s">
        <v>641</v>
      </c>
      <c r="Q1190" s="470">
        <v>43084</v>
      </c>
      <c r="R1190" s="47">
        <v>43084</v>
      </c>
      <c r="S1190" s="52" t="s">
        <v>47</v>
      </c>
      <c r="T1190" s="459" t="s">
        <v>731</v>
      </c>
    </row>
    <row r="1191" s="795" customFormat="1" ht="23.1" customHeight="1" spans="1:20">
      <c r="A1191" s="469">
        <v>1008</v>
      </c>
      <c r="B1191" s="149"/>
      <c r="C1191" s="1075" t="s">
        <v>11889</v>
      </c>
      <c r="D1191" s="43" t="s">
        <v>11868</v>
      </c>
      <c r="E1191" s="43">
        <v>421000</v>
      </c>
      <c r="F1191" s="43" t="s">
        <v>12064</v>
      </c>
      <c r="G1191" s="136">
        <v>43061</v>
      </c>
      <c r="H1191" s="493">
        <v>43074</v>
      </c>
      <c r="I1191" s="52">
        <f ca="1" t="shared" si="5"/>
        <v>830</v>
      </c>
      <c r="J1191" s="959" t="s">
        <v>11853</v>
      </c>
      <c r="K1191" s="227"/>
      <c r="L1191" s="338">
        <v>43120</v>
      </c>
      <c r="M1191" s="339"/>
      <c r="N1191" s="48" t="s">
        <v>12065</v>
      </c>
      <c r="O1191" s="48" t="s">
        <v>80</v>
      </c>
      <c r="P1191" s="48" t="s">
        <v>84</v>
      </c>
      <c r="Q1191" s="44">
        <v>43078</v>
      </c>
      <c r="R1191" s="44">
        <v>43079</v>
      </c>
      <c r="S1191" s="48" t="s">
        <v>47</v>
      </c>
      <c r="T1191" s="434" t="s">
        <v>1408</v>
      </c>
    </row>
    <row r="1192" s="795" customFormat="1" ht="23.1" customHeight="1" spans="1:20">
      <c r="A1192" s="469">
        <v>1009</v>
      </c>
      <c r="B1192" s="149"/>
      <c r="C1192" s="1075" t="s">
        <v>11895</v>
      </c>
      <c r="D1192" s="43" t="s">
        <v>11871</v>
      </c>
      <c r="E1192" s="43">
        <v>467000</v>
      </c>
      <c r="F1192" s="43" t="s">
        <v>12066</v>
      </c>
      <c r="G1192" s="136">
        <v>43066</v>
      </c>
      <c r="H1192" s="493">
        <v>43075</v>
      </c>
      <c r="I1192" s="52">
        <f ca="1" t="shared" si="5"/>
        <v>829</v>
      </c>
      <c r="J1192" s="959" t="s">
        <v>11853</v>
      </c>
      <c r="K1192" s="865"/>
      <c r="L1192" s="338">
        <v>43120</v>
      </c>
      <c r="M1192" s="339"/>
      <c r="N1192" s="291" t="s">
        <v>12067</v>
      </c>
      <c r="O1192" s="81" t="s">
        <v>225</v>
      </c>
      <c r="P1192" s="52" t="s">
        <v>84</v>
      </c>
      <c r="Q1192" s="470">
        <v>43012</v>
      </c>
      <c r="R1192" s="47">
        <v>43067</v>
      </c>
      <c r="S1192" s="291" t="s">
        <v>106</v>
      </c>
      <c r="T1192" s="459" t="s">
        <v>1408</v>
      </c>
    </row>
    <row r="1193" s="795" customFormat="1" ht="23.1" customHeight="1" spans="1:20">
      <c r="A1193" s="469">
        <v>1010</v>
      </c>
      <c r="B1193" s="149"/>
      <c r="C1193" s="1075" t="s">
        <v>11889</v>
      </c>
      <c r="D1193" s="43" t="s">
        <v>12003</v>
      </c>
      <c r="E1193" s="43">
        <v>421000</v>
      </c>
      <c r="F1193" s="43" t="s">
        <v>12068</v>
      </c>
      <c r="G1193" s="136">
        <v>43080</v>
      </c>
      <c r="H1193" s="493">
        <v>43088</v>
      </c>
      <c r="I1193" s="52">
        <f ca="1" t="shared" si="5"/>
        <v>816</v>
      </c>
      <c r="J1193" s="959" t="s">
        <v>11853</v>
      </c>
      <c r="K1193" s="227"/>
      <c r="L1193" s="338">
        <v>43120</v>
      </c>
      <c r="M1193" s="338"/>
      <c r="N1193" s="327" t="s">
        <v>12069</v>
      </c>
      <c r="O1193" s="327" t="s">
        <v>980</v>
      </c>
      <c r="P1193" s="327" t="s">
        <v>84</v>
      </c>
      <c r="Q1193" s="377">
        <v>43079</v>
      </c>
      <c r="R1193" s="47">
        <v>43080</v>
      </c>
      <c r="S1193" s="327" t="s">
        <v>47</v>
      </c>
      <c r="T1193" s="1077" t="s">
        <v>1408</v>
      </c>
    </row>
    <row r="1194" s="795" customFormat="1" ht="23.1" customHeight="1" spans="1:20">
      <c r="A1194" s="469">
        <v>1011</v>
      </c>
      <c r="B1194" s="149"/>
      <c r="C1194" s="1075" t="s">
        <v>11895</v>
      </c>
      <c r="D1194" s="43" t="s">
        <v>11960</v>
      </c>
      <c r="E1194" s="43">
        <v>467000</v>
      </c>
      <c r="F1194" s="43" t="s">
        <v>12070</v>
      </c>
      <c r="G1194" s="136">
        <v>43061</v>
      </c>
      <c r="H1194" s="493">
        <v>43074</v>
      </c>
      <c r="I1194" s="52">
        <f ca="1" t="shared" ref="I1194:I1257" si="6">TODAY()-H1194</f>
        <v>830</v>
      </c>
      <c r="J1194" s="959" t="s">
        <v>12041</v>
      </c>
      <c r="K1194" s="865"/>
      <c r="L1194" s="338">
        <v>43120</v>
      </c>
      <c r="M1194" s="339"/>
      <c r="N1194" s="291" t="s">
        <v>12071</v>
      </c>
      <c r="O1194" s="81" t="s">
        <v>683</v>
      </c>
      <c r="P1194" s="52" t="s">
        <v>84</v>
      </c>
      <c r="Q1194" s="470">
        <v>43089</v>
      </c>
      <c r="R1194" s="47">
        <v>43090</v>
      </c>
      <c r="S1194" s="291" t="s">
        <v>106</v>
      </c>
      <c r="T1194" s="459" t="s">
        <v>12072</v>
      </c>
    </row>
    <row r="1195" s="795" customFormat="1" ht="23.1" customHeight="1" spans="1:20">
      <c r="A1195" s="469">
        <v>1012</v>
      </c>
      <c r="B1195" s="149"/>
      <c r="C1195" s="1075" t="s">
        <v>11889</v>
      </c>
      <c r="D1195" s="43" t="s">
        <v>11868</v>
      </c>
      <c r="E1195" s="43">
        <v>421000</v>
      </c>
      <c r="F1195" s="43" t="s">
        <v>12073</v>
      </c>
      <c r="G1195" s="136">
        <v>43068</v>
      </c>
      <c r="H1195" s="493">
        <v>43079</v>
      </c>
      <c r="I1195" s="52">
        <f ca="1" t="shared" si="6"/>
        <v>825</v>
      </c>
      <c r="J1195" s="959" t="s">
        <v>12041</v>
      </c>
      <c r="K1195" s="227"/>
      <c r="L1195" s="338">
        <v>43120</v>
      </c>
      <c r="M1195" s="339" t="s">
        <v>52</v>
      </c>
      <c r="N1195" s="327" t="s">
        <v>12074</v>
      </c>
      <c r="O1195" s="327" t="s">
        <v>80</v>
      </c>
      <c r="P1195" s="327" t="s">
        <v>84</v>
      </c>
      <c r="Q1195" s="377">
        <v>43052</v>
      </c>
      <c r="R1195" s="47">
        <v>43077</v>
      </c>
      <c r="S1195" s="327" t="s">
        <v>106</v>
      </c>
      <c r="T1195" s="434" t="s">
        <v>12075</v>
      </c>
    </row>
    <row r="1196" s="795" customFormat="1" ht="23.1" customHeight="1" spans="1:20">
      <c r="A1196" s="469">
        <v>1013</v>
      </c>
      <c r="B1196" s="149"/>
      <c r="C1196" s="48" t="s">
        <v>11977</v>
      </c>
      <c r="D1196" s="43" t="s">
        <v>10890</v>
      </c>
      <c r="E1196" s="43">
        <v>589800</v>
      </c>
      <c r="F1196" s="43" t="s">
        <v>12076</v>
      </c>
      <c r="G1196" s="136">
        <v>43080</v>
      </c>
      <c r="H1196" s="493">
        <v>43088</v>
      </c>
      <c r="I1196" s="52">
        <f ca="1" t="shared" si="6"/>
        <v>816</v>
      </c>
      <c r="J1196" s="959" t="s">
        <v>11853</v>
      </c>
      <c r="K1196" s="863"/>
      <c r="L1196" s="338">
        <v>43120</v>
      </c>
      <c r="M1196" s="339"/>
      <c r="N1196" s="81" t="s">
        <v>12077</v>
      </c>
      <c r="O1196" s="81" t="s">
        <v>114</v>
      </c>
      <c r="P1196" s="81" t="s">
        <v>59</v>
      </c>
      <c r="Q1196" s="470">
        <v>43055</v>
      </c>
      <c r="R1196" s="47">
        <v>43081</v>
      </c>
      <c r="S1196" s="52" t="s">
        <v>47</v>
      </c>
      <c r="T1196" s="459" t="s">
        <v>756</v>
      </c>
    </row>
    <row r="1197" s="795" customFormat="1" ht="23.1" customHeight="1" spans="1:20">
      <c r="A1197" s="469">
        <v>1014</v>
      </c>
      <c r="B1197" s="149"/>
      <c r="C1197" s="1075" t="s">
        <v>11895</v>
      </c>
      <c r="D1197" s="43" t="s">
        <v>11851</v>
      </c>
      <c r="E1197" s="43">
        <v>467000</v>
      </c>
      <c r="F1197" s="43" t="s">
        <v>12078</v>
      </c>
      <c r="G1197" s="136">
        <v>43080</v>
      </c>
      <c r="H1197" s="493">
        <v>43088</v>
      </c>
      <c r="I1197" s="52">
        <f ca="1" t="shared" si="6"/>
        <v>816</v>
      </c>
      <c r="J1197" s="959" t="s">
        <v>11853</v>
      </c>
      <c r="K1197" s="865"/>
      <c r="L1197" s="338">
        <v>43120</v>
      </c>
      <c r="M1197" s="339" t="s">
        <v>162</v>
      </c>
      <c r="N1197" s="1076" t="s">
        <v>12079</v>
      </c>
      <c r="O1197" s="81" t="s">
        <v>662</v>
      </c>
      <c r="P1197" s="52" t="s">
        <v>59</v>
      </c>
      <c r="Q1197" s="470">
        <v>43037</v>
      </c>
      <c r="R1197" s="47">
        <v>43090</v>
      </c>
      <c r="S1197" s="291" t="s">
        <v>47</v>
      </c>
      <c r="T1197" s="459" t="s">
        <v>756</v>
      </c>
    </row>
    <row r="1198" s="795" customFormat="1" ht="23.1" customHeight="1" spans="1:20">
      <c r="A1198" s="469">
        <v>1015</v>
      </c>
      <c r="B1198" s="149"/>
      <c r="C1198" s="910" t="s">
        <v>11002</v>
      </c>
      <c r="D1198" s="43" t="s">
        <v>11871</v>
      </c>
      <c r="E1198" s="43">
        <v>509800</v>
      </c>
      <c r="F1198" s="43" t="s">
        <v>12080</v>
      </c>
      <c r="G1198" s="136">
        <v>43080</v>
      </c>
      <c r="H1198" s="493">
        <v>43088</v>
      </c>
      <c r="I1198" s="52">
        <f ca="1" t="shared" si="6"/>
        <v>816</v>
      </c>
      <c r="J1198" s="959" t="s">
        <v>11853</v>
      </c>
      <c r="K1198" s="865"/>
      <c r="L1198" s="338">
        <v>43120</v>
      </c>
      <c r="M1198" s="339"/>
      <c r="N1198" s="1076" t="s">
        <v>12081</v>
      </c>
      <c r="O1198" s="81" t="s">
        <v>80</v>
      </c>
      <c r="P1198" s="52" t="s">
        <v>84</v>
      </c>
      <c r="Q1198" s="470">
        <v>43082</v>
      </c>
      <c r="R1198" s="47">
        <v>43085</v>
      </c>
      <c r="S1198" s="52" t="s">
        <v>106</v>
      </c>
      <c r="T1198" s="459" t="s">
        <v>756</v>
      </c>
    </row>
    <row r="1199" s="795" customFormat="1" ht="23.1" customHeight="1" spans="1:20">
      <c r="A1199" s="469">
        <v>1016</v>
      </c>
      <c r="B1199" s="149"/>
      <c r="C1199" s="910" t="s">
        <v>11850</v>
      </c>
      <c r="D1199" s="43" t="s">
        <v>11928</v>
      </c>
      <c r="E1199" s="43">
        <v>406000</v>
      </c>
      <c r="F1199" s="43" t="s">
        <v>12082</v>
      </c>
      <c r="G1199" s="136">
        <v>43029</v>
      </c>
      <c r="H1199" s="493">
        <v>43037</v>
      </c>
      <c r="I1199" s="52">
        <f ca="1" t="shared" si="6"/>
        <v>867</v>
      </c>
      <c r="J1199" s="959" t="s">
        <v>12041</v>
      </c>
      <c r="K1199" s="863"/>
      <c r="L1199" s="338">
        <v>43120</v>
      </c>
      <c r="M1199" s="339"/>
      <c r="N1199" s="48" t="s">
        <v>12083</v>
      </c>
      <c r="O1199" s="48" t="s">
        <v>225</v>
      </c>
      <c r="P1199" s="48" t="s">
        <v>84</v>
      </c>
      <c r="Q1199" s="44">
        <v>43093</v>
      </c>
      <c r="R1199" s="44">
        <v>43093</v>
      </c>
      <c r="S1199" s="48" t="s">
        <v>47</v>
      </c>
      <c r="T1199" s="459" t="s">
        <v>12084</v>
      </c>
    </row>
    <row r="1200" s="795" customFormat="1" ht="23.1" customHeight="1" spans="1:20">
      <c r="A1200" s="469">
        <v>2</v>
      </c>
      <c r="B1200" s="149"/>
      <c r="C1200" s="910" t="s">
        <v>11850</v>
      </c>
      <c r="D1200" s="43" t="s">
        <v>11871</v>
      </c>
      <c r="E1200" s="43">
        <v>406000</v>
      </c>
      <c r="F1200" s="43" t="s">
        <v>12085</v>
      </c>
      <c r="G1200" s="136">
        <v>43061</v>
      </c>
      <c r="H1200" s="493">
        <v>43075</v>
      </c>
      <c r="I1200" s="52">
        <f ca="1" t="shared" si="6"/>
        <v>829</v>
      </c>
      <c r="J1200" s="959" t="s">
        <v>11853</v>
      </c>
      <c r="K1200" s="865"/>
      <c r="L1200" s="338">
        <v>43120</v>
      </c>
      <c r="M1200" s="339"/>
      <c r="N1200" s="1076" t="s">
        <v>12086</v>
      </c>
      <c r="O1200" s="81" t="s">
        <v>45</v>
      </c>
      <c r="P1200" s="52" t="s">
        <v>89</v>
      </c>
      <c r="Q1200" s="470">
        <v>43092</v>
      </c>
      <c r="R1200" s="47">
        <v>43092</v>
      </c>
      <c r="S1200" s="52" t="s">
        <v>47</v>
      </c>
      <c r="T1200" s="1081" t="s">
        <v>12087</v>
      </c>
    </row>
    <row r="1201" s="795" customFormat="1" ht="23.1" customHeight="1" spans="1:20">
      <c r="A1201" s="469">
        <v>9</v>
      </c>
      <c r="B1201" s="149"/>
      <c r="C1201" s="910" t="s">
        <v>11850</v>
      </c>
      <c r="D1201" s="43" t="s">
        <v>12088</v>
      </c>
      <c r="E1201" s="43">
        <v>406000</v>
      </c>
      <c r="F1201" s="43" t="s">
        <v>12089</v>
      </c>
      <c r="G1201" s="136">
        <v>43066</v>
      </c>
      <c r="H1201" s="493">
        <v>43079</v>
      </c>
      <c r="I1201" s="52">
        <f ca="1" t="shared" si="6"/>
        <v>825</v>
      </c>
      <c r="J1201" s="959" t="s">
        <v>12041</v>
      </c>
      <c r="K1201" s="863"/>
      <c r="L1201" s="338">
        <v>43120</v>
      </c>
      <c r="M1201" s="339"/>
      <c r="N1201" s="1078" t="s">
        <v>12090</v>
      </c>
      <c r="O1201" s="327" t="s">
        <v>912</v>
      </c>
      <c r="P1201" s="327" t="s">
        <v>59</v>
      </c>
      <c r="Q1201" s="447">
        <v>43092</v>
      </c>
      <c r="R1201" s="121">
        <v>43458</v>
      </c>
      <c r="S1201" s="327" t="s">
        <v>473</v>
      </c>
      <c r="T1201" s="459" t="s">
        <v>1451</v>
      </c>
    </row>
    <row r="1202" s="795" customFormat="1" ht="23.1" customHeight="1" spans="1:20">
      <c r="A1202" s="469">
        <v>11</v>
      </c>
      <c r="B1202" s="149"/>
      <c r="C1202" s="910" t="s">
        <v>11850</v>
      </c>
      <c r="D1202" s="43" t="s">
        <v>12088</v>
      </c>
      <c r="E1202" s="43">
        <v>406000</v>
      </c>
      <c r="F1202" s="43" t="s">
        <v>12091</v>
      </c>
      <c r="G1202" s="136">
        <v>43026</v>
      </c>
      <c r="H1202" s="493">
        <v>43037</v>
      </c>
      <c r="I1202" s="52">
        <f ca="1" t="shared" si="6"/>
        <v>867</v>
      </c>
      <c r="J1202" s="959" t="s">
        <v>12041</v>
      </c>
      <c r="K1202" s="863"/>
      <c r="L1202" s="338">
        <v>43120</v>
      </c>
      <c r="M1202" s="339" t="s">
        <v>52</v>
      </c>
      <c r="N1202" s="327" t="s">
        <v>12092</v>
      </c>
      <c r="O1202" s="327" t="s">
        <v>662</v>
      </c>
      <c r="P1202" s="327" t="s">
        <v>59</v>
      </c>
      <c r="Q1202" s="447">
        <v>43465</v>
      </c>
      <c r="R1202" s="121">
        <v>43101</v>
      </c>
      <c r="S1202" s="327" t="s">
        <v>47</v>
      </c>
      <c r="T1202" s="459" t="s">
        <v>12093</v>
      </c>
    </row>
    <row r="1203" s="795" customFormat="1" ht="23.1" customHeight="1" spans="1:20">
      <c r="A1203" s="469">
        <v>18</v>
      </c>
      <c r="B1203" s="149"/>
      <c r="C1203" s="1075" t="s">
        <v>11889</v>
      </c>
      <c r="D1203" s="43" t="s">
        <v>11851</v>
      </c>
      <c r="E1203" s="43">
        <v>421000</v>
      </c>
      <c r="F1203" s="43" t="s">
        <v>12094</v>
      </c>
      <c r="G1203" s="136">
        <v>43101</v>
      </c>
      <c r="H1203" s="493">
        <v>43109</v>
      </c>
      <c r="I1203" s="52">
        <f ca="1" t="shared" si="6"/>
        <v>795</v>
      </c>
      <c r="J1203" s="959" t="s">
        <v>11853</v>
      </c>
      <c r="K1203" s="863"/>
      <c r="L1203" s="338">
        <v>43120</v>
      </c>
      <c r="M1203" s="339"/>
      <c r="N1203" s="327" t="s">
        <v>12095</v>
      </c>
      <c r="O1203" s="327" t="s">
        <v>662</v>
      </c>
      <c r="P1203" s="327" t="s">
        <v>59</v>
      </c>
      <c r="Q1203" s="447">
        <v>43050</v>
      </c>
      <c r="R1203" s="121">
        <v>43090</v>
      </c>
      <c r="S1203" s="327" t="s">
        <v>47</v>
      </c>
      <c r="T1203" s="459" t="s">
        <v>1470</v>
      </c>
    </row>
    <row r="1204" s="795" customFormat="1" ht="23.1" customHeight="1" spans="1:20">
      <c r="A1204" s="469">
        <v>20</v>
      </c>
      <c r="B1204" s="149"/>
      <c r="C1204" s="910" t="s">
        <v>11901</v>
      </c>
      <c r="D1204" s="43" t="s">
        <v>11960</v>
      </c>
      <c r="E1204" s="43">
        <v>449400</v>
      </c>
      <c r="F1204" s="43" t="s">
        <v>12096</v>
      </c>
      <c r="G1204" s="136">
        <v>43095</v>
      </c>
      <c r="H1204" s="493">
        <v>43105</v>
      </c>
      <c r="I1204" s="52">
        <f ca="1" t="shared" si="6"/>
        <v>799</v>
      </c>
      <c r="J1204" s="959" t="s">
        <v>11853</v>
      </c>
      <c r="K1204" s="227"/>
      <c r="L1204" s="338">
        <v>43120</v>
      </c>
      <c r="M1204" s="339"/>
      <c r="N1204" s="327" t="s">
        <v>12097</v>
      </c>
      <c r="O1204" s="327" t="s">
        <v>17</v>
      </c>
      <c r="P1204" s="327" t="s">
        <v>89</v>
      </c>
      <c r="Q1204" s="377">
        <v>43060</v>
      </c>
      <c r="R1204" s="47">
        <v>43096</v>
      </c>
      <c r="S1204" s="327" t="s">
        <v>106</v>
      </c>
      <c r="T1204" s="434" t="s">
        <v>1476</v>
      </c>
    </row>
    <row r="1205" s="795" customFormat="1" ht="23.1" customHeight="1" spans="1:20">
      <c r="A1205" s="469">
        <v>14</v>
      </c>
      <c r="B1205" s="149"/>
      <c r="C1205" s="1075" t="s">
        <v>11889</v>
      </c>
      <c r="D1205" s="43" t="s">
        <v>11928</v>
      </c>
      <c r="E1205" s="43">
        <v>421000</v>
      </c>
      <c r="F1205" s="43" t="s">
        <v>12098</v>
      </c>
      <c r="G1205" s="136">
        <v>43020</v>
      </c>
      <c r="H1205" s="493">
        <v>43032</v>
      </c>
      <c r="I1205" s="52">
        <f ca="1" t="shared" si="6"/>
        <v>872</v>
      </c>
      <c r="J1205" s="959" t="s">
        <v>11853</v>
      </c>
      <c r="K1205" s="1079" t="s">
        <v>12099</v>
      </c>
      <c r="L1205" s="338">
        <v>43067</v>
      </c>
      <c r="M1205" s="339" t="s">
        <v>52</v>
      </c>
      <c r="N1205" s="52" t="s">
        <v>12100</v>
      </c>
      <c r="O1205" s="52" t="s">
        <v>980</v>
      </c>
      <c r="P1205" s="52" t="s">
        <v>84</v>
      </c>
      <c r="Q1205" s="47">
        <v>43110</v>
      </c>
      <c r="R1205" s="47">
        <v>43110</v>
      </c>
      <c r="S1205" s="52" t="s">
        <v>47</v>
      </c>
      <c r="T1205" s="434" t="s">
        <v>12101</v>
      </c>
    </row>
    <row r="1206" s="795" customFormat="1" ht="23.1" customHeight="1" spans="1:20">
      <c r="A1206" s="469">
        <v>2</v>
      </c>
      <c r="B1206" s="149"/>
      <c r="C1206" s="910" t="s">
        <v>11850</v>
      </c>
      <c r="D1206" s="43" t="s">
        <v>11871</v>
      </c>
      <c r="E1206" s="43">
        <v>406000</v>
      </c>
      <c r="F1206" s="43" t="s">
        <v>12102</v>
      </c>
      <c r="G1206" s="136">
        <v>43066</v>
      </c>
      <c r="H1206" s="493">
        <v>43075</v>
      </c>
      <c r="I1206" s="52">
        <f ca="1" t="shared" si="6"/>
        <v>829</v>
      </c>
      <c r="J1206" s="959" t="s">
        <v>11853</v>
      </c>
      <c r="K1206" s="863"/>
      <c r="L1206" s="338">
        <v>43120</v>
      </c>
      <c r="M1206" s="339"/>
      <c r="N1206" s="1076" t="s">
        <v>12103</v>
      </c>
      <c r="O1206" s="81" t="s">
        <v>114</v>
      </c>
      <c r="P1206" s="52" t="s">
        <v>59</v>
      </c>
      <c r="Q1206" s="470">
        <v>43114</v>
      </c>
      <c r="R1206" s="47">
        <v>43116</v>
      </c>
      <c r="S1206" s="52" t="s">
        <v>106</v>
      </c>
      <c r="T1206" s="459" t="s">
        <v>793</v>
      </c>
    </row>
    <row r="1207" s="795" customFormat="1" ht="23.1" customHeight="1" spans="1:20">
      <c r="A1207" s="469">
        <v>27</v>
      </c>
      <c r="B1207" s="149"/>
      <c r="C1207" s="910" t="s">
        <v>11002</v>
      </c>
      <c r="D1207" s="43" t="s">
        <v>11851</v>
      </c>
      <c r="E1207" s="43">
        <v>509800</v>
      </c>
      <c r="F1207" s="43" t="s">
        <v>12104</v>
      </c>
      <c r="G1207" s="136">
        <v>43054</v>
      </c>
      <c r="H1207" s="493">
        <v>43069</v>
      </c>
      <c r="I1207" s="52">
        <f ca="1" t="shared" si="6"/>
        <v>835</v>
      </c>
      <c r="J1207" s="959" t="s">
        <v>11853</v>
      </c>
      <c r="K1207" s="863"/>
      <c r="L1207" s="338">
        <v>43120</v>
      </c>
      <c r="M1207" s="339"/>
      <c r="N1207" s="1076" t="s">
        <v>12105</v>
      </c>
      <c r="O1207" s="81" t="s">
        <v>70</v>
      </c>
      <c r="P1207" s="52" t="s">
        <v>59</v>
      </c>
      <c r="Q1207" s="470">
        <v>43033</v>
      </c>
      <c r="R1207" s="47">
        <v>43093</v>
      </c>
      <c r="S1207" s="291" t="s">
        <v>47</v>
      </c>
      <c r="T1207" s="459" t="s">
        <v>793</v>
      </c>
    </row>
    <row r="1208" s="795" customFormat="1" ht="23.1" customHeight="1" spans="1:20">
      <c r="A1208" s="469">
        <v>18</v>
      </c>
      <c r="B1208" s="149"/>
      <c r="C1208" s="1075" t="s">
        <v>11889</v>
      </c>
      <c r="D1208" s="43" t="s">
        <v>11851</v>
      </c>
      <c r="E1208" s="43">
        <v>421000</v>
      </c>
      <c r="F1208" s="43" t="s">
        <v>12106</v>
      </c>
      <c r="G1208" s="136">
        <v>43105</v>
      </c>
      <c r="H1208" s="493">
        <v>43114</v>
      </c>
      <c r="I1208" s="52">
        <f ca="1" t="shared" si="6"/>
        <v>790</v>
      </c>
      <c r="J1208" s="959" t="s">
        <v>11853</v>
      </c>
      <c r="K1208" s="227"/>
      <c r="L1208" s="338">
        <v>43120</v>
      </c>
      <c r="M1208" s="339"/>
      <c r="N1208" s="327" t="s">
        <v>12107</v>
      </c>
      <c r="O1208" s="327" t="s">
        <v>1240</v>
      </c>
      <c r="P1208" s="327" t="s">
        <v>89</v>
      </c>
      <c r="Q1208" s="377">
        <v>43082</v>
      </c>
      <c r="R1208" s="47">
        <v>43106</v>
      </c>
      <c r="S1208" s="327" t="s">
        <v>47</v>
      </c>
      <c r="T1208" s="459" t="s">
        <v>796</v>
      </c>
    </row>
    <row r="1209" s="795" customFormat="1" ht="23.1" customHeight="1" spans="1:20">
      <c r="A1209" s="469">
        <v>12</v>
      </c>
      <c r="B1209" s="149"/>
      <c r="C1209" s="910" t="s">
        <v>11850</v>
      </c>
      <c r="D1209" s="43" t="s">
        <v>11868</v>
      </c>
      <c r="E1209" s="43">
        <v>406000</v>
      </c>
      <c r="F1209" s="43" t="s">
        <v>12108</v>
      </c>
      <c r="G1209" s="136">
        <v>43103</v>
      </c>
      <c r="H1209" s="493">
        <v>43115</v>
      </c>
      <c r="I1209" s="52">
        <f ca="1" t="shared" si="6"/>
        <v>789</v>
      </c>
      <c r="J1209" s="959" t="s">
        <v>11853</v>
      </c>
      <c r="K1209" s="863"/>
      <c r="L1209" s="338">
        <v>43120</v>
      </c>
      <c r="M1209" s="339"/>
      <c r="N1209" s="327" t="s">
        <v>12109</v>
      </c>
      <c r="O1209" s="327" t="s">
        <v>225</v>
      </c>
      <c r="P1209" s="327" t="s">
        <v>84</v>
      </c>
      <c r="Q1209" s="377">
        <v>43107</v>
      </c>
      <c r="R1209" s="121">
        <v>43107</v>
      </c>
      <c r="S1209" s="327" t="s">
        <v>47</v>
      </c>
      <c r="T1209" s="459" t="s">
        <v>793</v>
      </c>
    </row>
    <row r="1210" s="795" customFormat="1" ht="23.1" customHeight="1" spans="1:20">
      <c r="A1210" s="469">
        <v>11</v>
      </c>
      <c r="B1210" s="149"/>
      <c r="C1210" s="910" t="s">
        <v>11850</v>
      </c>
      <c r="D1210" s="43" t="s">
        <v>11960</v>
      </c>
      <c r="E1210" s="43">
        <v>406000</v>
      </c>
      <c r="F1210" s="43" t="s">
        <v>12110</v>
      </c>
      <c r="G1210" s="136">
        <v>43101</v>
      </c>
      <c r="H1210" s="493">
        <v>43111</v>
      </c>
      <c r="I1210" s="52">
        <f ca="1" t="shared" si="6"/>
        <v>793</v>
      </c>
      <c r="J1210" s="959" t="s">
        <v>11853</v>
      </c>
      <c r="K1210" s="863"/>
      <c r="L1210" s="338">
        <v>43120</v>
      </c>
      <c r="M1210" s="339"/>
      <c r="N1210" s="327" t="s">
        <v>12111</v>
      </c>
      <c r="O1210" s="327" t="s">
        <v>1344</v>
      </c>
      <c r="P1210" s="327" t="s">
        <v>84</v>
      </c>
      <c r="Q1210" s="377">
        <v>43094</v>
      </c>
      <c r="R1210" s="121">
        <v>43094</v>
      </c>
      <c r="S1210" s="327" t="s">
        <v>47</v>
      </c>
      <c r="T1210" s="459" t="s">
        <v>12112</v>
      </c>
    </row>
    <row r="1211" s="795" customFormat="1" ht="23.1" customHeight="1" spans="1:20">
      <c r="A1211" s="469">
        <v>7</v>
      </c>
      <c r="B1211" s="149"/>
      <c r="C1211" s="910" t="s">
        <v>11850</v>
      </c>
      <c r="D1211" s="43" t="s">
        <v>11851</v>
      </c>
      <c r="E1211" s="43">
        <v>406000</v>
      </c>
      <c r="F1211" s="43" t="s">
        <v>12113</v>
      </c>
      <c r="G1211" s="136">
        <v>43105</v>
      </c>
      <c r="H1211" s="493">
        <v>43114</v>
      </c>
      <c r="I1211" s="52">
        <f ca="1" t="shared" si="6"/>
        <v>790</v>
      </c>
      <c r="J1211" s="959" t="s">
        <v>11853</v>
      </c>
      <c r="K1211" s="863"/>
      <c r="L1211" s="338">
        <v>43120</v>
      </c>
      <c r="M1211" s="339"/>
      <c r="N1211" s="48" t="s">
        <v>12114</v>
      </c>
      <c r="O1211" s="48" t="s">
        <v>889</v>
      </c>
      <c r="P1211" s="48" t="s">
        <v>84</v>
      </c>
      <c r="Q1211" s="44">
        <v>43107</v>
      </c>
      <c r="R1211" s="44">
        <v>43107</v>
      </c>
      <c r="S1211" s="48" t="s">
        <v>47</v>
      </c>
      <c r="T1211" s="459" t="s">
        <v>793</v>
      </c>
    </row>
    <row r="1212" s="795" customFormat="1" ht="23.1" customHeight="1" spans="1:20">
      <c r="A1212" s="469">
        <v>14</v>
      </c>
      <c r="B1212" s="149"/>
      <c r="C1212" s="910" t="s">
        <v>11901</v>
      </c>
      <c r="D1212" s="43" t="s">
        <v>11871</v>
      </c>
      <c r="E1212" s="43">
        <v>449400</v>
      </c>
      <c r="F1212" s="43" t="s">
        <v>12115</v>
      </c>
      <c r="G1212" s="136">
        <v>43101</v>
      </c>
      <c r="H1212" s="493">
        <v>43111</v>
      </c>
      <c r="I1212" s="52">
        <f ca="1" t="shared" si="6"/>
        <v>793</v>
      </c>
      <c r="J1212" s="959" t="s">
        <v>11853</v>
      </c>
      <c r="K1212" s="227"/>
      <c r="L1212" s="338">
        <v>43124</v>
      </c>
      <c r="M1212" s="339"/>
      <c r="N1212" s="1076" t="s">
        <v>12116</v>
      </c>
      <c r="O1212" s="327" t="s">
        <v>1331</v>
      </c>
      <c r="P1212" s="327" t="s">
        <v>59</v>
      </c>
      <c r="Q1212" s="377">
        <v>43106</v>
      </c>
      <c r="R1212" s="47">
        <v>43107</v>
      </c>
      <c r="S1212" s="327" t="s">
        <v>47</v>
      </c>
      <c r="T1212" s="434" t="s">
        <v>2464</v>
      </c>
    </row>
    <row r="1213" s="795" customFormat="1" ht="23.1" customHeight="1" spans="1:20">
      <c r="A1213" s="469">
        <v>5</v>
      </c>
      <c r="B1213" s="149"/>
      <c r="C1213" s="910" t="s">
        <v>11850</v>
      </c>
      <c r="D1213" s="43" t="s">
        <v>11851</v>
      </c>
      <c r="E1213" s="43">
        <v>406000</v>
      </c>
      <c r="F1213" s="43" t="s">
        <v>12117</v>
      </c>
      <c r="G1213" s="136">
        <v>43101</v>
      </c>
      <c r="H1213" s="493">
        <v>43109</v>
      </c>
      <c r="I1213" s="52">
        <f ca="1" t="shared" si="6"/>
        <v>795</v>
      </c>
      <c r="J1213" s="959" t="s">
        <v>11853</v>
      </c>
      <c r="K1213" s="863"/>
      <c r="L1213" s="338">
        <v>43124</v>
      </c>
      <c r="M1213" s="339"/>
      <c r="N1213" s="327" t="s">
        <v>12118</v>
      </c>
      <c r="O1213" s="327" t="s">
        <v>17</v>
      </c>
      <c r="P1213" s="327" t="s">
        <v>89</v>
      </c>
      <c r="Q1213" s="377">
        <v>43092</v>
      </c>
      <c r="R1213" s="121">
        <v>43092</v>
      </c>
      <c r="S1213" s="327" t="s">
        <v>47</v>
      </c>
      <c r="T1213" s="459" t="s">
        <v>2464</v>
      </c>
    </row>
    <row r="1214" s="795" customFormat="1" ht="23.1" customHeight="1" spans="1:20">
      <c r="A1214" s="469">
        <v>13</v>
      </c>
      <c r="B1214" s="149"/>
      <c r="C1214" s="1075" t="s">
        <v>11889</v>
      </c>
      <c r="D1214" s="43" t="s">
        <v>11868</v>
      </c>
      <c r="E1214" s="43">
        <v>421000</v>
      </c>
      <c r="F1214" s="43" t="s">
        <v>12119</v>
      </c>
      <c r="G1214" s="136">
        <v>43105</v>
      </c>
      <c r="H1214" s="493">
        <v>43115</v>
      </c>
      <c r="I1214" s="52">
        <f ca="1" t="shared" si="6"/>
        <v>789</v>
      </c>
      <c r="J1214" s="959" t="s">
        <v>11853</v>
      </c>
      <c r="K1214" s="227"/>
      <c r="L1214" s="338">
        <v>43124</v>
      </c>
      <c r="M1214" s="339"/>
      <c r="N1214" s="327" t="s">
        <v>12120</v>
      </c>
      <c r="O1214" s="327" t="s">
        <v>80</v>
      </c>
      <c r="P1214" s="327" t="s">
        <v>84</v>
      </c>
      <c r="Q1214" s="377">
        <v>43107</v>
      </c>
      <c r="R1214" s="47">
        <v>43107</v>
      </c>
      <c r="S1214" s="327" t="s">
        <v>47</v>
      </c>
      <c r="T1214" s="459" t="s">
        <v>3595</v>
      </c>
    </row>
    <row r="1215" s="795" customFormat="1" ht="23.1" customHeight="1" spans="1:20">
      <c r="A1215" s="469">
        <v>18</v>
      </c>
      <c r="B1215" s="149"/>
      <c r="C1215" s="1075" t="s">
        <v>11895</v>
      </c>
      <c r="D1215" s="43" t="s">
        <v>11851</v>
      </c>
      <c r="E1215" s="43">
        <v>467000</v>
      </c>
      <c r="F1215" s="43" t="s">
        <v>12121</v>
      </c>
      <c r="G1215" s="136">
        <v>43101</v>
      </c>
      <c r="H1215" s="493">
        <v>43105</v>
      </c>
      <c r="I1215" s="52">
        <f ca="1" t="shared" si="6"/>
        <v>799</v>
      </c>
      <c r="J1215" s="959" t="s">
        <v>11853</v>
      </c>
      <c r="K1215" s="865"/>
      <c r="L1215" s="338">
        <v>43124</v>
      </c>
      <c r="M1215" s="339"/>
      <c r="N1215" s="1076" t="s">
        <v>12122</v>
      </c>
      <c r="O1215" s="81" t="s">
        <v>225</v>
      </c>
      <c r="P1215" s="52" t="s">
        <v>84</v>
      </c>
      <c r="Q1215" s="470">
        <v>43069</v>
      </c>
      <c r="R1215" s="47">
        <v>43070</v>
      </c>
      <c r="S1215" s="52" t="s">
        <v>47</v>
      </c>
      <c r="T1215" s="459" t="s">
        <v>12123</v>
      </c>
    </row>
    <row r="1216" s="795" customFormat="1" ht="23.1" customHeight="1" spans="1:20">
      <c r="A1216" s="469">
        <v>7</v>
      </c>
      <c r="B1216" s="149"/>
      <c r="C1216" s="910" t="s">
        <v>11850</v>
      </c>
      <c r="D1216" s="43" t="s">
        <v>11851</v>
      </c>
      <c r="E1216" s="43">
        <v>406000</v>
      </c>
      <c r="F1216" s="43" t="s">
        <v>12124</v>
      </c>
      <c r="G1216" s="136">
        <v>43110</v>
      </c>
      <c r="H1216" s="493">
        <v>43120</v>
      </c>
      <c r="I1216" s="52">
        <f ca="1" t="shared" si="6"/>
        <v>784</v>
      </c>
      <c r="J1216" s="959" t="s">
        <v>11853</v>
      </c>
      <c r="K1216" s="863"/>
      <c r="L1216" s="338">
        <v>43125</v>
      </c>
      <c r="M1216" s="339"/>
      <c r="N1216" s="48" t="s">
        <v>12125</v>
      </c>
      <c r="O1216" s="48" t="s">
        <v>45</v>
      </c>
      <c r="P1216" s="48" t="s">
        <v>89</v>
      </c>
      <c r="Q1216" s="44">
        <v>43114</v>
      </c>
      <c r="R1216" s="44">
        <v>43114</v>
      </c>
      <c r="S1216" s="48" t="s">
        <v>47</v>
      </c>
      <c r="T1216" s="459" t="s">
        <v>1519</v>
      </c>
    </row>
    <row r="1217" s="795" customFormat="1" ht="23.1" customHeight="1" spans="1:20">
      <c r="A1217" s="469">
        <v>5</v>
      </c>
      <c r="B1217" s="149"/>
      <c r="C1217" s="910" t="s">
        <v>11850</v>
      </c>
      <c r="D1217" s="43" t="s">
        <v>11851</v>
      </c>
      <c r="E1217" s="43">
        <v>406000</v>
      </c>
      <c r="F1217" s="43" t="s">
        <v>12126</v>
      </c>
      <c r="G1217" s="136">
        <v>43110</v>
      </c>
      <c r="H1217" s="493">
        <v>43120</v>
      </c>
      <c r="I1217" s="52">
        <f ca="1" t="shared" si="6"/>
        <v>784</v>
      </c>
      <c r="J1217" s="959" t="s">
        <v>11853</v>
      </c>
      <c r="K1217" s="863"/>
      <c r="L1217" s="339">
        <v>43125</v>
      </c>
      <c r="M1217" s="339"/>
      <c r="N1217" s="70" t="s">
        <v>12127</v>
      </c>
      <c r="O1217" s="48" t="s">
        <v>1411</v>
      </c>
      <c r="P1217" s="48" t="s">
        <v>641</v>
      </c>
      <c r="Q1217" s="44">
        <v>43112</v>
      </c>
      <c r="R1217" s="44">
        <v>43112</v>
      </c>
      <c r="S1217" s="48" t="s">
        <v>47</v>
      </c>
      <c r="T1217" s="459" t="s">
        <v>2483</v>
      </c>
    </row>
    <row r="1218" s="795" customFormat="1" ht="23.1" customHeight="1" spans="1:20">
      <c r="A1218" s="469">
        <v>5</v>
      </c>
      <c r="B1218" s="149"/>
      <c r="C1218" s="910" t="s">
        <v>11850</v>
      </c>
      <c r="D1218" s="43" t="s">
        <v>11851</v>
      </c>
      <c r="E1218" s="43">
        <v>406000</v>
      </c>
      <c r="F1218" s="43" t="s">
        <v>12128</v>
      </c>
      <c r="G1218" s="136">
        <v>43110</v>
      </c>
      <c r="H1218" s="493">
        <v>43120</v>
      </c>
      <c r="I1218" s="52">
        <f ca="1" t="shared" si="6"/>
        <v>784</v>
      </c>
      <c r="J1218" s="959" t="s">
        <v>11853</v>
      </c>
      <c r="K1218" s="863"/>
      <c r="L1218" s="339">
        <v>43125</v>
      </c>
      <c r="M1218" s="339"/>
      <c r="N1218" s="48" t="s">
        <v>12129</v>
      </c>
      <c r="O1218" s="48" t="s">
        <v>912</v>
      </c>
      <c r="P1218" s="48" t="s">
        <v>530</v>
      </c>
      <c r="Q1218" s="44">
        <v>43114</v>
      </c>
      <c r="R1218" s="44">
        <v>43114</v>
      </c>
      <c r="S1218" s="48" t="s">
        <v>47</v>
      </c>
      <c r="T1218" s="459" t="s">
        <v>5942</v>
      </c>
    </row>
    <row r="1219" s="795" customFormat="1" ht="23.1" customHeight="1" spans="1:20">
      <c r="A1219" s="469">
        <v>4</v>
      </c>
      <c r="B1219" s="149"/>
      <c r="C1219" s="910" t="s">
        <v>11850</v>
      </c>
      <c r="D1219" s="43" t="s">
        <v>11851</v>
      </c>
      <c r="E1219" s="43">
        <v>406000</v>
      </c>
      <c r="F1219" s="43" t="s">
        <v>12130</v>
      </c>
      <c r="G1219" s="136">
        <v>43054</v>
      </c>
      <c r="H1219" s="493">
        <v>43069</v>
      </c>
      <c r="I1219" s="52">
        <f ca="1" t="shared" si="6"/>
        <v>835</v>
      </c>
      <c r="J1219" s="959" t="s">
        <v>11853</v>
      </c>
      <c r="K1219" s="863"/>
      <c r="L1219" s="339">
        <v>43125</v>
      </c>
      <c r="M1219" s="339"/>
      <c r="N1219" s="331" t="s">
        <v>12131</v>
      </c>
      <c r="O1219" s="207" t="s">
        <v>45</v>
      </c>
      <c r="P1219" s="48" t="s">
        <v>89</v>
      </c>
      <c r="Q1219" s="452">
        <v>43114</v>
      </c>
      <c r="R1219" s="121">
        <v>43128</v>
      </c>
      <c r="S1219" s="52" t="s">
        <v>47</v>
      </c>
      <c r="T1219" s="459" t="s">
        <v>12132</v>
      </c>
    </row>
    <row r="1220" s="795" customFormat="1" ht="23.1" customHeight="1" spans="1:20">
      <c r="A1220" s="469">
        <v>21</v>
      </c>
      <c r="B1220" s="518"/>
      <c r="C1220" s="48" t="s">
        <v>11977</v>
      </c>
      <c r="D1220" s="465" t="s">
        <v>10890</v>
      </c>
      <c r="E1220" s="465">
        <v>589800</v>
      </c>
      <c r="F1220" s="465" t="s">
        <v>12133</v>
      </c>
      <c r="G1220" s="466">
        <v>43101</v>
      </c>
      <c r="H1220" s="566">
        <v>43109</v>
      </c>
      <c r="I1220" s="473">
        <f ca="1" t="shared" si="6"/>
        <v>795</v>
      </c>
      <c r="J1220" s="1064" t="s">
        <v>11853</v>
      </c>
      <c r="K1220" s="1082"/>
      <c r="L1220" s="538">
        <v>43154</v>
      </c>
      <c r="M1220" s="1068"/>
      <c r="N1220" s="497" t="s">
        <v>12134</v>
      </c>
      <c r="O1220" s="497" t="s">
        <v>698</v>
      </c>
      <c r="P1220" s="497" t="s">
        <v>658</v>
      </c>
      <c r="Q1220" s="1085">
        <v>43125</v>
      </c>
      <c r="R1220" s="593">
        <v>43125</v>
      </c>
      <c r="S1220" s="473" t="s">
        <v>106</v>
      </c>
      <c r="T1220" s="483" t="s">
        <v>5942</v>
      </c>
    </row>
    <row r="1221" s="795" customFormat="1" ht="23.1" customHeight="1" spans="1:20">
      <c r="A1221" s="469">
        <v>8</v>
      </c>
      <c r="B1221" s="149"/>
      <c r="C1221" s="1075" t="s">
        <v>11889</v>
      </c>
      <c r="D1221" s="43" t="s">
        <v>11928</v>
      </c>
      <c r="E1221" s="43">
        <v>421000</v>
      </c>
      <c r="F1221" s="43" t="s">
        <v>12135</v>
      </c>
      <c r="G1221" s="136">
        <v>43110</v>
      </c>
      <c r="H1221" s="493">
        <v>43120</v>
      </c>
      <c r="I1221" s="52">
        <f ca="1" t="shared" si="6"/>
        <v>784</v>
      </c>
      <c r="J1221" s="959" t="s">
        <v>11853</v>
      </c>
      <c r="K1221" s="227"/>
      <c r="L1221" s="339">
        <v>43125</v>
      </c>
      <c r="M1221" s="339"/>
      <c r="N1221" s="327" t="s">
        <v>12136</v>
      </c>
      <c r="O1221" s="327" t="s">
        <v>225</v>
      </c>
      <c r="P1221" s="327" t="s">
        <v>84</v>
      </c>
      <c r="Q1221" s="377">
        <v>43128</v>
      </c>
      <c r="R1221" s="47">
        <v>43128</v>
      </c>
      <c r="S1221" s="327" t="s">
        <v>47</v>
      </c>
      <c r="T1221" s="459" t="s">
        <v>12137</v>
      </c>
    </row>
    <row r="1222" s="795" customFormat="1" ht="23.1" customHeight="1" spans="1:20">
      <c r="A1222" s="469">
        <v>14</v>
      </c>
      <c r="B1222" s="149"/>
      <c r="C1222" s="1075" t="s">
        <v>11895</v>
      </c>
      <c r="D1222" s="43" t="s">
        <v>11851</v>
      </c>
      <c r="E1222" s="43">
        <v>467000</v>
      </c>
      <c r="F1222" s="43" t="s">
        <v>12138</v>
      </c>
      <c r="G1222" s="136">
        <v>43020</v>
      </c>
      <c r="H1222" s="493">
        <v>43032</v>
      </c>
      <c r="I1222" s="52">
        <f ca="1" t="shared" si="6"/>
        <v>872</v>
      </c>
      <c r="J1222" s="959" t="s">
        <v>12139</v>
      </c>
      <c r="K1222" s="863"/>
      <c r="L1222" s="338">
        <v>43154</v>
      </c>
      <c r="M1222" s="339" t="s">
        <v>52</v>
      </c>
      <c r="N1222" s="1076" t="s">
        <v>12140</v>
      </c>
      <c r="O1222" s="81" t="s">
        <v>662</v>
      </c>
      <c r="P1222" s="52" t="s">
        <v>59</v>
      </c>
      <c r="Q1222" s="470">
        <v>43119</v>
      </c>
      <c r="R1222" s="47">
        <v>43120</v>
      </c>
      <c r="S1222" s="52" t="s">
        <v>47</v>
      </c>
      <c r="T1222" s="459" t="s">
        <v>12141</v>
      </c>
    </row>
    <row r="1223" s="795" customFormat="1" ht="23.1" customHeight="1" spans="1:20">
      <c r="A1223" s="469">
        <v>9</v>
      </c>
      <c r="B1223" s="149"/>
      <c r="C1223" s="910" t="s">
        <v>12142</v>
      </c>
      <c r="D1223" s="43" t="s">
        <v>11851</v>
      </c>
      <c r="E1223" s="43">
        <v>425500</v>
      </c>
      <c r="F1223" s="43" t="s">
        <v>12143</v>
      </c>
      <c r="G1223" s="136">
        <v>43102</v>
      </c>
      <c r="H1223" s="493">
        <v>43115</v>
      </c>
      <c r="I1223" s="52">
        <f ca="1" t="shared" si="6"/>
        <v>789</v>
      </c>
      <c r="J1223" s="959" t="s">
        <v>12144</v>
      </c>
      <c r="K1223" s="863"/>
      <c r="L1223" s="338">
        <v>43154</v>
      </c>
      <c r="M1223" s="339"/>
      <c r="N1223" s="1076" t="s">
        <v>12145</v>
      </c>
      <c r="O1223" s="81" t="s">
        <v>2396</v>
      </c>
      <c r="P1223" s="52" t="s">
        <v>744</v>
      </c>
      <c r="Q1223" s="470">
        <v>43116</v>
      </c>
      <c r="R1223" s="47">
        <v>43116</v>
      </c>
      <c r="S1223" s="52" t="s">
        <v>47</v>
      </c>
      <c r="T1223" s="459" t="s">
        <v>5942</v>
      </c>
    </row>
    <row r="1224" s="795" customFormat="1" ht="23.1" customHeight="1" spans="1:20">
      <c r="A1224" s="469">
        <v>16</v>
      </c>
      <c r="B1224" s="149"/>
      <c r="C1224" s="910" t="s">
        <v>11901</v>
      </c>
      <c r="D1224" s="43" t="s">
        <v>11871</v>
      </c>
      <c r="E1224" s="43">
        <v>446400</v>
      </c>
      <c r="F1224" s="43" t="s">
        <v>12146</v>
      </c>
      <c r="G1224" s="136">
        <v>43110</v>
      </c>
      <c r="H1224" s="493">
        <v>43125</v>
      </c>
      <c r="I1224" s="52">
        <f ca="1" t="shared" si="6"/>
        <v>779</v>
      </c>
      <c r="J1224" s="959" t="s">
        <v>11853</v>
      </c>
      <c r="K1224" s="227"/>
      <c r="L1224" s="338">
        <v>43154</v>
      </c>
      <c r="M1224" s="339"/>
      <c r="N1224" s="1076" t="s">
        <v>12147</v>
      </c>
      <c r="O1224" s="327" t="s">
        <v>912</v>
      </c>
      <c r="P1224" s="327" t="s">
        <v>59</v>
      </c>
      <c r="Q1224" s="377">
        <v>43114</v>
      </c>
      <c r="R1224" s="47">
        <v>43115</v>
      </c>
      <c r="S1224" s="327" t="s">
        <v>47</v>
      </c>
      <c r="T1224" s="434" t="s">
        <v>1547</v>
      </c>
    </row>
    <row r="1225" s="795" customFormat="1" ht="23.1" customHeight="1" spans="1:20">
      <c r="A1225" s="469">
        <v>17</v>
      </c>
      <c r="B1225" s="149"/>
      <c r="C1225" s="910" t="s">
        <v>11901</v>
      </c>
      <c r="D1225" s="43" t="s">
        <v>11871</v>
      </c>
      <c r="E1225" s="43">
        <v>446400</v>
      </c>
      <c r="F1225" s="43" t="s">
        <v>12148</v>
      </c>
      <c r="G1225" s="136">
        <v>43110</v>
      </c>
      <c r="H1225" s="493">
        <v>43125</v>
      </c>
      <c r="I1225" s="52">
        <f ca="1" t="shared" si="6"/>
        <v>779</v>
      </c>
      <c r="J1225" s="959" t="s">
        <v>12149</v>
      </c>
      <c r="K1225" s="227"/>
      <c r="L1225" s="338">
        <v>43154</v>
      </c>
      <c r="M1225" s="339"/>
      <c r="N1225" s="1076" t="s">
        <v>12150</v>
      </c>
      <c r="O1225" s="327" t="s">
        <v>45</v>
      </c>
      <c r="P1225" s="327" t="s">
        <v>89</v>
      </c>
      <c r="Q1225" s="377">
        <v>43117</v>
      </c>
      <c r="R1225" s="47">
        <v>43117</v>
      </c>
      <c r="S1225" s="327" t="s">
        <v>47</v>
      </c>
      <c r="T1225" s="459" t="s">
        <v>1547</v>
      </c>
    </row>
    <row r="1226" s="795" customFormat="1" ht="23.1" customHeight="1" spans="1:20">
      <c r="A1226" s="469">
        <v>3</v>
      </c>
      <c r="B1226" s="149"/>
      <c r="C1226" s="910" t="s">
        <v>11850</v>
      </c>
      <c r="D1226" s="43" t="s">
        <v>11871</v>
      </c>
      <c r="E1226" s="43">
        <v>406000</v>
      </c>
      <c r="F1226" s="43" t="s">
        <v>12151</v>
      </c>
      <c r="G1226" s="136">
        <v>43105</v>
      </c>
      <c r="H1226" s="493">
        <v>43114</v>
      </c>
      <c r="I1226" s="52">
        <f ca="1" t="shared" si="6"/>
        <v>790</v>
      </c>
      <c r="J1226" s="959" t="s">
        <v>11853</v>
      </c>
      <c r="K1226" s="863"/>
      <c r="L1226" s="339">
        <v>43125</v>
      </c>
      <c r="M1226" s="339"/>
      <c r="N1226" s="1076" t="s">
        <v>12152</v>
      </c>
      <c r="O1226" s="81" t="s">
        <v>698</v>
      </c>
      <c r="P1226" s="52" t="s">
        <v>84</v>
      </c>
      <c r="Q1226" s="470">
        <v>43113</v>
      </c>
      <c r="R1226" s="47">
        <v>43114</v>
      </c>
      <c r="S1226" s="52" t="s">
        <v>47</v>
      </c>
      <c r="T1226" s="459" t="s">
        <v>2483</v>
      </c>
    </row>
    <row r="1227" s="795" customFormat="1" ht="23.1" customHeight="1" spans="1:20">
      <c r="A1227" s="469">
        <v>11</v>
      </c>
      <c r="B1227" s="149"/>
      <c r="C1227" s="1075" t="s">
        <v>11889</v>
      </c>
      <c r="D1227" s="43" t="s">
        <v>11871</v>
      </c>
      <c r="E1227" s="43">
        <v>421000</v>
      </c>
      <c r="F1227" s="43" t="s">
        <v>12153</v>
      </c>
      <c r="G1227" s="136">
        <v>43101</v>
      </c>
      <c r="H1227" s="493">
        <v>43105</v>
      </c>
      <c r="I1227" s="52">
        <f ca="1" t="shared" si="6"/>
        <v>799</v>
      </c>
      <c r="J1227" s="959" t="s">
        <v>11853</v>
      </c>
      <c r="K1227" s="227"/>
      <c r="L1227" s="339">
        <v>43125</v>
      </c>
      <c r="M1227" s="339"/>
      <c r="N1227" s="327" t="s">
        <v>12154</v>
      </c>
      <c r="O1227" s="327" t="s">
        <v>980</v>
      </c>
      <c r="P1227" s="327" t="s">
        <v>84</v>
      </c>
      <c r="Q1227" s="377">
        <v>43075</v>
      </c>
      <c r="R1227" s="47">
        <v>43119</v>
      </c>
      <c r="S1227" s="327" t="s">
        <v>47</v>
      </c>
      <c r="T1227" s="459" t="s">
        <v>12155</v>
      </c>
    </row>
    <row r="1228" s="795" customFormat="1" ht="23.1" customHeight="1" spans="1:20">
      <c r="A1228" s="469">
        <v>13</v>
      </c>
      <c r="B1228" s="149"/>
      <c r="C1228" s="1075" t="s">
        <v>11895</v>
      </c>
      <c r="D1228" s="43" t="s">
        <v>11871</v>
      </c>
      <c r="E1228" s="43">
        <v>467000</v>
      </c>
      <c r="F1228" s="43" t="s">
        <v>12156</v>
      </c>
      <c r="G1228" s="136">
        <v>43066</v>
      </c>
      <c r="H1228" s="493">
        <v>43079</v>
      </c>
      <c r="I1228" s="52">
        <f ca="1" t="shared" si="6"/>
        <v>825</v>
      </c>
      <c r="J1228" s="959" t="s">
        <v>11853</v>
      </c>
      <c r="K1228" s="863"/>
      <c r="L1228" s="338">
        <v>43154</v>
      </c>
      <c r="M1228" s="339" t="s">
        <v>52</v>
      </c>
      <c r="N1228" s="291" t="s">
        <v>12157</v>
      </c>
      <c r="O1228" s="81" t="s">
        <v>225</v>
      </c>
      <c r="P1228" s="52" t="s">
        <v>84</v>
      </c>
      <c r="Q1228" s="470">
        <v>42995</v>
      </c>
      <c r="R1228" s="47">
        <v>43067</v>
      </c>
      <c r="S1228" s="291" t="s">
        <v>47</v>
      </c>
      <c r="T1228" s="459" t="s">
        <v>12158</v>
      </c>
    </row>
    <row r="1229" s="795" customFormat="1" ht="23.1" customHeight="1" spans="1:20">
      <c r="A1229" s="469">
        <v>15</v>
      </c>
      <c r="B1229" s="149"/>
      <c r="C1229" s="1075" t="s">
        <v>11895</v>
      </c>
      <c r="D1229" s="43" t="s">
        <v>11871</v>
      </c>
      <c r="E1229" s="43">
        <v>467000</v>
      </c>
      <c r="F1229" s="43" t="s">
        <v>12159</v>
      </c>
      <c r="G1229" s="136">
        <v>43105</v>
      </c>
      <c r="H1229" s="493">
        <v>43114</v>
      </c>
      <c r="I1229" s="52">
        <f ca="1" t="shared" si="6"/>
        <v>790</v>
      </c>
      <c r="J1229" s="959" t="s">
        <v>12149</v>
      </c>
      <c r="K1229" s="227"/>
      <c r="L1229" s="338">
        <v>43154</v>
      </c>
      <c r="M1229" s="339"/>
      <c r="N1229" s="1076" t="s">
        <v>12160</v>
      </c>
      <c r="O1229" s="327" t="s">
        <v>889</v>
      </c>
      <c r="P1229" s="327" t="s">
        <v>84</v>
      </c>
      <c r="Q1229" s="377">
        <v>43127</v>
      </c>
      <c r="R1229" s="47">
        <v>43129</v>
      </c>
      <c r="S1229" s="327" t="s">
        <v>47</v>
      </c>
      <c r="T1229" s="459" t="s">
        <v>1536</v>
      </c>
    </row>
    <row r="1230" s="795" customFormat="1" ht="23.1" customHeight="1" spans="1:20">
      <c r="A1230" s="469">
        <v>11</v>
      </c>
      <c r="B1230" s="149"/>
      <c r="C1230" s="1075" t="s">
        <v>11889</v>
      </c>
      <c r="D1230" s="43" t="s">
        <v>11851</v>
      </c>
      <c r="E1230" s="43">
        <v>421000</v>
      </c>
      <c r="F1230" s="43" t="s">
        <v>12161</v>
      </c>
      <c r="G1230" s="136">
        <v>43110</v>
      </c>
      <c r="H1230" s="493">
        <v>43125</v>
      </c>
      <c r="I1230" s="52">
        <f ca="1" t="shared" si="6"/>
        <v>779</v>
      </c>
      <c r="J1230" s="959" t="s">
        <v>11853</v>
      </c>
      <c r="K1230" s="227"/>
      <c r="L1230" s="339">
        <v>43125</v>
      </c>
      <c r="M1230" s="339"/>
      <c r="N1230" s="327" t="s">
        <v>12162</v>
      </c>
      <c r="O1230" s="327" t="s">
        <v>1350</v>
      </c>
      <c r="P1230" s="327" t="s">
        <v>84</v>
      </c>
      <c r="Q1230" s="377">
        <v>43058</v>
      </c>
      <c r="R1230" s="47">
        <v>43111</v>
      </c>
      <c r="S1230" s="327" t="s">
        <v>47</v>
      </c>
      <c r="T1230" s="459" t="s">
        <v>1543</v>
      </c>
    </row>
    <row r="1231" s="795" customFormat="1" ht="23.1" customHeight="1" spans="1:20">
      <c r="A1231" s="469">
        <v>12</v>
      </c>
      <c r="B1231" s="149"/>
      <c r="C1231" s="1075" t="s">
        <v>11889</v>
      </c>
      <c r="D1231" s="43" t="s">
        <v>11960</v>
      </c>
      <c r="E1231" s="43">
        <v>421000</v>
      </c>
      <c r="F1231" s="43" t="s">
        <v>12163</v>
      </c>
      <c r="G1231" s="136">
        <v>43120</v>
      </c>
      <c r="H1231" s="493">
        <v>43134</v>
      </c>
      <c r="I1231" s="52">
        <f ca="1" t="shared" si="6"/>
        <v>770</v>
      </c>
      <c r="J1231" s="959" t="s">
        <v>11853</v>
      </c>
      <c r="K1231" s="227"/>
      <c r="L1231" s="338">
        <v>43154</v>
      </c>
      <c r="M1231" s="339"/>
      <c r="N1231" s="327" t="s">
        <v>12164</v>
      </c>
      <c r="O1231" s="327" t="s">
        <v>980</v>
      </c>
      <c r="P1231" s="327" t="s">
        <v>84</v>
      </c>
      <c r="Q1231" s="377">
        <v>43124</v>
      </c>
      <c r="R1231" s="47">
        <v>43125</v>
      </c>
      <c r="S1231" s="327" t="s">
        <v>47</v>
      </c>
      <c r="T1231" s="459" t="s">
        <v>12165</v>
      </c>
    </row>
    <row r="1232" s="795" customFormat="1" ht="23.1" customHeight="1" spans="1:20">
      <c r="A1232" s="469">
        <v>3</v>
      </c>
      <c r="B1232" s="149"/>
      <c r="C1232" s="910" t="s">
        <v>11850</v>
      </c>
      <c r="D1232" s="43" t="s">
        <v>11871</v>
      </c>
      <c r="E1232" s="43">
        <v>406000</v>
      </c>
      <c r="F1232" s="43" t="s">
        <v>12166</v>
      </c>
      <c r="G1232" s="136">
        <v>43128</v>
      </c>
      <c r="H1232" s="493">
        <v>43136</v>
      </c>
      <c r="I1232" s="52">
        <f ca="1" t="shared" si="6"/>
        <v>768</v>
      </c>
      <c r="J1232" s="959" t="s">
        <v>11853</v>
      </c>
      <c r="K1232" s="227"/>
      <c r="L1232" s="338">
        <v>43154</v>
      </c>
      <c r="M1232" s="339"/>
      <c r="N1232" s="331" t="s">
        <v>12167</v>
      </c>
      <c r="O1232" s="207" t="s">
        <v>912</v>
      </c>
      <c r="P1232" s="48" t="s">
        <v>59</v>
      </c>
      <c r="Q1232" s="377">
        <v>43119</v>
      </c>
      <c r="R1232" s="47">
        <v>43129</v>
      </c>
      <c r="S1232" s="331" t="s">
        <v>47</v>
      </c>
      <c r="T1232" s="434" t="s">
        <v>10222</v>
      </c>
    </row>
    <row r="1233" s="796" customFormat="1" ht="23.1" customHeight="1" spans="1:20">
      <c r="A1233" s="494">
        <v>8</v>
      </c>
      <c r="B1233" s="821"/>
      <c r="C1233" s="1026" t="s">
        <v>11889</v>
      </c>
      <c r="D1233" s="43" t="s">
        <v>11871</v>
      </c>
      <c r="E1233" s="43">
        <v>421000</v>
      </c>
      <c r="F1233" s="43" t="s">
        <v>12168</v>
      </c>
      <c r="G1233" s="136">
        <v>43129</v>
      </c>
      <c r="H1233" s="493">
        <v>43137</v>
      </c>
      <c r="I1233" s="52">
        <f ca="1" t="shared" si="6"/>
        <v>767</v>
      </c>
      <c r="J1233" s="959" t="s">
        <v>11853</v>
      </c>
      <c r="K1233" s="227"/>
      <c r="L1233" s="338">
        <v>43154</v>
      </c>
      <c r="M1233" s="338"/>
      <c r="N1233" s="327" t="s">
        <v>12169</v>
      </c>
      <c r="O1233" s="229" t="s">
        <v>889</v>
      </c>
      <c r="P1233" s="52" t="s">
        <v>84</v>
      </c>
      <c r="Q1233" s="377">
        <v>43113</v>
      </c>
      <c r="R1233" s="47">
        <v>43139</v>
      </c>
      <c r="S1233" s="327" t="s">
        <v>106</v>
      </c>
      <c r="T1233" s="459" t="s">
        <v>12170</v>
      </c>
    </row>
    <row r="1234" s="795" customFormat="1" ht="23.1" customHeight="1" spans="1:20">
      <c r="A1234" s="469">
        <v>3</v>
      </c>
      <c r="B1234" s="149"/>
      <c r="C1234" s="910" t="s">
        <v>11850</v>
      </c>
      <c r="D1234" s="43" t="s">
        <v>11871</v>
      </c>
      <c r="E1234" s="43">
        <v>406000</v>
      </c>
      <c r="F1234" s="43" t="s">
        <v>12171</v>
      </c>
      <c r="G1234" s="136">
        <v>43128</v>
      </c>
      <c r="H1234" s="493">
        <v>43137</v>
      </c>
      <c r="I1234" s="52">
        <f ca="1" t="shared" si="6"/>
        <v>767</v>
      </c>
      <c r="J1234" s="959" t="s">
        <v>11853</v>
      </c>
      <c r="K1234" s="863"/>
      <c r="L1234" s="339">
        <v>43154</v>
      </c>
      <c r="M1234" s="339" t="s">
        <v>52</v>
      </c>
      <c r="N1234" s="1076" t="s">
        <v>12172</v>
      </c>
      <c r="O1234" s="81" t="s">
        <v>1331</v>
      </c>
      <c r="P1234" s="52" t="s">
        <v>59</v>
      </c>
      <c r="Q1234" s="470">
        <v>43143</v>
      </c>
      <c r="R1234" s="47">
        <v>43143</v>
      </c>
      <c r="S1234" s="52" t="s">
        <v>106</v>
      </c>
      <c r="T1234" s="459" t="s">
        <v>3646</v>
      </c>
    </row>
    <row r="1235" s="796" customFormat="1" ht="23.1" customHeight="1" spans="1:20">
      <c r="A1235" s="469">
        <v>5</v>
      </c>
      <c r="B1235" s="821"/>
      <c r="C1235" s="910" t="s">
        <v>11850</v>
      </c>
      <c r="D1235" s="43" t="s">
        <v>11960</v>
      </c>
      <c r="E1235" s="43">
        <v>406000</v>
      </c>
      <c r="F1235" s="468" t="s">
        <v>12173</v>
      </c>
      <c r="G1235" s="136">
        <v>43126</v>
      </c>
      <c r="H1235" s="493">
        <v>43140</v>
      </c>
      <c r="I1235" s="52">
        <f ca="1" t="shared" si="6"/>
        <v>764</v>
      </c>
      <c r="J1235" s="959" t="s">
        <v>11853</v>
      </c>
      <c r="K1235" s="865"/>
      <c r="L1235" s="338">
        <v>43157</v>
      </c>
      <c r="M1235" s="338" t="s">
        <v>52</v>
      </c>
      <c r="N1235" s="52" t="s">
        <v>12174</v>
      </c>
      <c r="O1235" s="52" t="s">
        <v>1439</v>
      </c>
      <c r="P1235" s="52" t="s">
        <v>89</v>
      </c>
      <c r="Q1235" s="47">
        <v>43159</v>
      </c>
      <c r="R1235" s="47">
        <v>43159</v>
      </c>
      <c r="S1235" s="52" t="s">
        <v>106</v>
      </c>
      <c r="T1235" s="459" t="s">
        <v>12175</v>
      </c>
    </row>
    <row r="1236" s="795" customFormat="1" ht="23.1" customHeight="1" spans="1:20">
      <c r="A1236" s="469">
        <v>12</v>
      </c>
      <c r="B1236" s="149"/>
      <c r="C1236" s="1026" t="s">
        <v>11889</v>
      </c>
      <c r="D1236" s="43" t="s">
        <v>12176</v>
      </c>
      <c r="E1236" s="43">
        <v>421000</v>
      </c>
      <c r="F1236" s="468" t="s">
        <v>12177</v>
      </c>
      <c r="G1236" s="136">
        <v>43143</v>
      </c>
      <c r="H1236" s="493">
        <v>43156</v>
      </c>
      <c r="I1236" s="52">
        <f ca="1" t="shared" si="6"/>
        <v>748</v>
      </c>
      <c r="J1236" s="959" t="s">
        <v>11853</v>
      </c>
      <c r="K1236" s="227"/>
      <c r="L1236" s="339">
        <v>43157</v>
      </c>
      <c r="M1236" s="339"/>
      <c r="N1236" s="327" t="s">
        <v>12178</v>
      </c>
      <c r="O1236" s="327" t="s">
        <v>12</v>
      </c>
      <c r="P1236" s="327" t="s">
        <v>84</v>
      </c>
      <c r="Q1236" s="377">
        <v>43120</v>
      </c>
      <c r="R1236" s="47">
        <v>43153</v>
      </c>
      <c r="S1236" s="327" t="s">
        <v>47</v>
      </c>
      <c r="T1236" s="459" t="s">
        <v>1558</v>
      </c>
    </row>
    <row r="1237" s="795" customFormat="1" ht="23.1" customHeight="1" spans="1:20">
      <c r="A1237" s="469">
        <v>11</v>
      </c>
      <c r="B1237" s="149"/>
      <c r="C1237" s="1026" t="s">
        <v>11889</v>
      </c>
      <c r="D1237" s="43" t="s">
        <v>12176</v>
      </c>
      <c r="E1237" s="43">
        <v>421000</v>
      </c>
      <c r="F1237" s="468" t="s">
        <v>12179</v>
      </c>
      <c r="G1237" s="136">
        <v>43143</v>
      </c>
      <c r="H1237" s="493">
        <v>43156</v>
      </c>
      <c r="I1237" s="52">
        <f ca="1" t="shared" si="6"/>
        <v>748</v>
      </c>
      <c r="J1237" s="959" t="s">
        <v>11853</v>
      </c>
      <c r="K1237" s="227"/>
      <c r="L1237" s="339">
        <v>43157</v>
      </c>
      <c r="M1237" s="339"/>
      <c r="N1237" s="331" t="s">
        <v>12180</v>
      </c>
      <c r="O1237" s="331" t="s">
        <v>88</v>
      </c>
      <c r="P1237" s="331" t="s">
        <v>89</v>
      </c>
      <c r="Q1237" s="377">
        <v>43157</v>
      </c>
      <c r="R1237" s="47">
        <v>43157</v>
      </c>
      <c r="S1237" s="327" t="s">
        <v>47</v>
      </c>
      <c r="T1237" s="1057" t="s">
        <v>12181</v>
      </c>
    </row>
    <row r="1238" s="795" customFormat="1" ht="23.1" customHeight="1" spans="1:20">
      <c r="A1238" s="469">
        <v>10</v>
      </c>
      <c r="B1238" s="149"/>
      <c r="C1238" s="1026" t="s">
        <v>11889</v>
      </c>
      <c r="D1238" s="43" t="s">
        <v>12176</v>
      </c>
      <c r="E1238" s="43">
        <v>421000</v>
      </c>
      <c r="F1238" s="468" t="s">
        <v>12182</v>
      </c>
      <c r="G1238" s="136">
        <v>43143</v>
      </c>
      <c r="H1238" s="493">
        <v>43156</v>
      </c>
      <c r="I1238" s="52">
        <f ca="1" t="shared" si="6"/>
        <v>748</v>
      </c>
      <c r="J1238" s="959" t="s">
        <v>11853</v>
      </c>
      <c r="K1238" s="227"/>
      <c r="L1238" s="339">
        <v>43157</v>
      </c>
      <c r="M1238" s="339"/>
      <c r="N1238" s="327" t="s">
        <v>12183</v>
      </c>
      <c r="O1238" s="327" t="s">
        <v>912</v>
      </c>
      <c r="P1238" s="327" t="s">
        <v>59</v>
      </c>
      <c r="Q1238" s="377">
        <v>43160</v>
      </c>
      <c r="R1238" s="47">
        <v>43160</v>
      </c>
      <c r="S1238" s="327" t="s">
        <v>47</v>
      </c>
      <c r="T1238" s="459" t="s">
        <v>12184</v>
      </c>
    </row>
    <row r="1239" s="795" customFormat="1" ht="23.1" customHeight="1" spans="1:20">
      <c r="A1239" s="469">
        <v>18</v>
      </c>
      <c r="B1239" s="149"/>
      <c r="C1239" s="1026" t="s">
        <v>11889</v>
      </c>
      <c r="D1239" s="43" t="s">
        <v>12176</v>
      </c>
      <c r="E1239" s="43">
        <v>421000</v>
      </c>
      <c r="F1239" s="43" t="s">
        <v>12185</v>
      </c>
      <c r="G1239" s="136">
        <v>43154</v>
      </c>
      <c r="H1239" s="493">
        <v>43162</v>
      </c>
      <c r="I1239" s="52">
        <f ca="1" t="shared" si="6"/>
        <v>742</v>
      </c>
      <c r="J1239" s="959" t="s">
        <v>11853</v>
      </c>
      <c r="K1239" s="227"/>
      <c r="L1239" s="339">
        <v>43181</v>
      </c>
      <c r="M1239" s="339"/>
      <c r="N1239" s="327" t="s">
        <v>12186</v>
      </c>
      <c r="O1239" s="327" t="s">
        <v>662</v>
      </c>
      <c r="P1239" s="327" t="s">
        <v>59</v>
      </c>
      <c r="Q1239" s="377">
        <v>43169</v>
      </c>
      <c r="R1239" s="47">
        <v>43170</v>
      </c>
      <c r="S1239" s="327" t="s">
        <v>47</v>
      </c>
      <c r="T1239" s="459" t="s">
        <v>855</v>
      </c>
    </row>
    <row r="1240" s="795" customFormat="1" ht="23.1" customHeight="1" spans="1:20">
      <c r="A1240" s="469">
        <v>7</v>
      </c>
      <c r="B1240" s="149"/>
      <c r="C1240" s="910" t="s">
        <v>11850</v>
      </c>
      <c r="D1240" s="43" t="s">
        <v>11960</v>
      </c>
      <c r="E1240" s="43">
        <v>406000</v>
      </c>
      <c r="F1240" s="43" t="s">
        <v>12187</v>
      </c>
      <c r="G1240" s="136">
        <v>43132</v>
      </c>
      <c r="H1240" s="493">
        <v>43157</v>
      </c>
      <c r="I1240" s="52">
        <f ca="1" t="shared" si="6"/>
        <v>747</v>
      </c>
      <c r="J1240" s="959" t="s">
        <v>11853</v>
      </c>
      <c r="K1240" s="863"/>
      <c r="L1240" s="339">
        <v>43181</v>
      </c>
      <c r="M1240" s="339" t="s">
        <v>52</v>
      </c>
      <c r="N1240" s="52" t="s">
        <v>12188</v>
      </c>
      <c r="O1240" s="52" t="s">
        <v>70</v>
      </c>
      <c r="P1240" s="52" t="s">
        <v>59</v>
      </c>
      <c r="Q1240" s="47">
        <v>43160</v>
      </c>
      <c r="R1240" s="47">
        <v>43161</v>
      </c>
      <c r="S1240" s="52" t="s">
        <v>47</v>
      </c>
      <c r="T1240" s="459" t="s">
        <v>855</v>
      </c>
    </row>
    <row r="1241" s="795" customFormat="1" ht="23.1" customHeight="1" spans="1:20">
      <c r="A1241" s="469">
        <v>1</v>
      </c>
      <c r="B1241" s="149"/>
      <c r="C1241" s="976" t="s">
        <v>10989</v>
      </c>
      <c r="D1241" s="43" t="s">
        <v>11654</v>
      </c>
      <c r="E1241" s="43">
        <v>418800</v>
      </c>
      <c r="F1241" s="43" t="s">
        <v>12189</v>
      </c>
      <c r="G1241" s="121">
        <v>42908</v>
      </c>
      <c r="H1241" s="493">
        <v>42920</v>
      </c>
      <c r="I1241" s="52">
        <f ca="1" t="shared" si="6"/>
        <v>984</v>
      </c>
      <c r="J1241" s="959" t="s">
        <v>12190</v>
      </c>
      <c r="K1241" s="863"/>
      <c r="L1241" s="339">
        <v>43097</v>
      </c>
      <c r="M1241" s="284" t="s">
        <v>52</v>
      </c>
      <c r="N1241" s="327" t="s">
        <v>12191</v>
      </c>
      <c r="O1241" s="327" t="s">
        <v>889</v>
      </c>
      <c r="P1241" s="327" t="s">
        <v>84</v>
      </c>
      <c r="Q1241" s="447">
        <v>43162</v>
      </c>
      <c r="R1241" s="59">
        <v>43163</v>
      </c>
      <c r="S1241" s="327" t="s">
        <v>47</v>
      </c>
      <c r="T1241" s="1057" t="s">
        <v>12192</v>
      </c>
    </row>
    <row r="1242" s="796" customFormat="1" ht="23.1" customHeight="1" spans="1:20">
      <c r="A1242" s="469">
        <v>17</v>
      </c>
      <c r="B1242" s="821"/>
      <c r="C1242" s="1026" t="s">
        <v>11889</v>
      </c>
      <c r="D1242" s="43" t="s">
        <v>12176</v>
      </c>
      <c r="E1242" s="43">
        <v>421000</v>
      </c>
      <c r="F1242" s="43" t="s">
        <v>12193</v>
      </c>
      <c r="G1242" s="136">
        <v>43157</v>
      </c>
      <c r="H1242" s="493">
        <v>43166</v>
      </c>
      <c r="I1242" s="52">
        <f ca="1" t="shared" si="6"/>
        <v>738</v>
      </c>
      <c r="J1242" s="959" t="s">
        <v>11853</v>
      </c>
      <c r="K1242" s="227"/>
      <c r="L1242" s="338">
        <v>43181</v>
      </c>
      <c r="M1242" s="338"/>
      <c r="N1242" s="327" t="s">
        <v>12194</v>
      </c>
      <c r="O1242" s="327" t="s">
        <v>17</v>
      </c>
      <c r="P1242" s="327" t="s">
        <v>89</v>
      </c>
      <c r="Q1242" s="377">
        <v>43166</v>
      </c>
      <c r="R1242" s="47">
        <v>43166</v>
      </c>
      <c r="S1242" s="327" t="s">
        <v>47</v>
      </c>
      <c r="T1242" s="459" t="s">
        <v>859</v>
      </c>
    </row>
    <row r="1243" s="795" customFormat="1" ht="23.1" customHeight="1" spans="1:20">
      <c r="A1243" s="469">
        <v>18</v>
      </c>
      <c r="B1243" s="149"/>
      <c r="C1243" s="1026" t="s">
        <v>11889</v>
      </c>
      <c r="D1243" s="43" t="s">
        <v>12176</v>
      </c>
      <c r="E1243" s="43">
        <v>421000</v>
      </c>
      <c r="F1243" s="43" t="s">
        <v>12195</v>
      </c>
      <c r="G1243" s="136">
        <v>43154</v>
      </c>
      <c r="H1243" s="493">
        <v>43161</v>
      </c>
      <c r="I1243" s="52">
        <f ca="1" t="shared" si="6"/>
        <v>743</v>
      </c>
      <c r="J1243" s="959" t="s">
        <v>11853</v>
      </c>
      <c r="K1243" s="227"/>
      <c r="L1243" s="339">
        <v>43157</v>
      </c>
      <c r="M1243" s="339"/>
      <c r="N1243" s="327" t="s">
        <v>12196</v>
      </c>
      <c r="O1243" s="327" t="s">
        <v>2053</v>
      </c>
      <c r="P1243" s="327" t="s">
        <v>12197</v>
      </c>
      <c r="Q1243" s="377">
        <v>43163</v>
      </c>
      <c r="R1243" s="47">
        <v>43163</v>
      </c>
      <c r="S1243" s="327" t="s">
        <v>47</v>
      </c>
      <c r="T1243" s="459" t="s">
        <v>12198</v>
      </c>
    </row>
    <row r="1244" s="795" customFormat="1" ht="23.1" customHeight="1" spans="1:20">
      <c r="A1244" s="469">
        <v>15</v>
      </c>
      <c r="B1244" s="149"/>
      <c r="C1244" s="1026" t="s">
        <v>11889</v>
      </c>
      <c r="D1244" s="43" t="s">
        <v>11871</v>
      </c>
      <c r="E1244" s="43">
        <v>421000</v>
      </c>
      <c r="F1244" s="43" t="s">
        <v>12199</v>
      </c>
      <c r="G1244" s="136">
        <v>43129</v>
      </c>
      <c r="H1244" s="493">
        <v>43184</v>
      </c>
      <c r="I1244" s="52">
        <f ca="1" t="shared" si="6"/>
        <v>720</v>
      </c>
      <c r="J1244" s="959" t="s">
        <v>11853</v>
      </c>
      <c r="K1244" s="227"/>
      <c r="L1244" s="339">
        <v>43189</v>
      </c>
      <c r="M1244" s="339" t="s">
        <v>52</v>
      </c>
      <c r="N1244" s="327" t="s">
        <v>12200</v>
      </c>
      <c r="O1244" s="327" t="s">
        <v>1331</v>
      </c>
      <c r="P1244" s="327" t="s">
        <v>59</v>
      </c>
      <c r="Q1244" s="377">
        <v>43159</v>
      </c>
      <c r="R1244" s="47">
        <v>43160</v>
      </c>
      <c r="S1244" s="327" t="s">
        <v>47</v>
      </c>
      <c r="T1244" s="459" t="s">
        <v>865</v>
      </c>
    </row>
    <row r="1245" s="796" customFormat="1" ht="23.1" customHeight="1" spans="1:20">
      <c r="A1245" s="469">
        <v>24</v>
      </c>
      <c r="B1245" s="821"/>
      <c r="C1245" s="1026" t="s">
        <v>11889</v>
      </c>
      <c r="D1245" s="43" t="s">
        <v>11928</v>
      </c>
      <c r="E1245" s="43">
        <v>421000</v>
      </c>
      <c r="F1245" s="43" t="s">
        <v>12201</v>
      </c>
      <c r="G1245" s="136">
        <v>43161</v>
      </c>
      <c r="H1245" s="493">
        <v>43170</v>
      </c>
      <c r="I1245" s="52">
        <f ca="1" t="shared" si="6"/>
        <v>734</v>
      </c>
      <c r="J1245" s="959" t="s">
        <v>11853</v>
      </c>
      <c r="K1245" s="227"/>
      <c r="L1245" s="339">
        <v>43181</v>
      </c>
      <c r="M1245" s="338" t="s">
        <v>52</v>
      </c>
      <c r="N1245" s="327" t="s">
        <v>12202</v>
      </c>
      <c r="O1245" s="327" t="s">
        <v>980</v>
      </c>
      <c r="P1245" s="327" t="s">
        <v>84</v>
      </c>
      <c r="Q1245" s="377">
        <v>43174</v>
      </c>
      <c r="R1245" s="47">
        <v>43174</v>
      </c>
      <c r="S1245" s="327" t="s">
        <v>47</v>
      </c>
      <c r="T1245" s="459" t="s">
        <v>865</v>
      </c>
    </row>
    <row r="1246" s="795" customFormat="1" ht="23.1" customHeight="1" spans="1:20">
      <c r="A1246" s="469">
        <v>17</v>
      </c>
      <c r="B1246" s="149"/>
      <c r="C1246" s="1026" t="s">
        <v>11889</v>
      </c>
      <c r="D1246" s="43" t="s">
        <v>12176</v>
      </c>
      <c r="E1246" s="43">
        <v>421000</v>
      </c>
      <c r="F1246" s="43" t="s">
        <v>12203</v>
      </c>
      <c r="G1246" s="136">
        <v>43154</v>
      </c>
      <c r="H1246" s="493">
        <v>43161</v>
      </c>
      <c r="I1246" s="52">
        <f ca="1" t="shared" si="6"/>
        <v>743</v>
      </c>
      <c r="J1246" s="959" t="s">
        <v>11853</v>
      </c>
      <c r="K1246" s="227"/>
      <c r="L1246" s="339">
        <v>43181</v>
      </c>
      <c r="M1246" s="339"/>
      <c r="N1246" s="327" t="s">
        <v>12204</v>
      </c>
      <c r="O1246" s="327" t="s">
        <v>1240</v>
      </c>
      <c r="P1246" s="327" t="s">
        <v>89</v>
      </c>
      <c r="Q1246" s="377">
        <v>43173</v>
      </c>
      <c r="R1246" s="47">
        <v>43173</v>
      </c>
      <c r="S1246" s="327" t="s">
        <v>47</v>
      </c>
      <c r="T1246" s="459" t="s">
        <v>12205</v>
      </c>
    </row>
    <row r="1247" s="795" customFormat="1" ht="23.1" customHeight="1" spans="1:20">
      <c r="A1247" s="469">
        <v>18</v>
      </c>
      <c r="B1247" s="149"/>
      <c r="C1247" s="1026" t="s">
        <v>11889</v>
      </c>
      <c r="D1247" s="43" t="s">
        <v>12176</v>
      </c>
      <c r="E1247" s="43">
        <v>421000</v>
      </c>
      <c r="F1247" s="43" t="s">
        <v>12206</v>
      </c>
      <c r="G1247" s="136">
        <v>43158</v>
      </c>
      <c r="H1247" s="493">
        <v>43166</v>
      </c>
      <c r="I1247" s="52">
        <f ca="1" t="shared" si="6"/>
        <v>738</v>
      </c>
      <c r="J1247" s="959" t="s">
        <v>11853</v>
      </c>
      <c r="K1247" s="227"/>
      <c r="L1247" s="339">
        <v>43181</v>
      </c>
      <c r="M1247" s="339"/>
      <c r="N1247" s="327" t="s">
        <v>12207</v>
      </c>
      <c r="O1247" s="327" t="s">
        <v>1439</v>
      </c>
      <c r="P1247" s="327" t="s">
        <v>89</v>
      </c>
      <c r="Q1247" s="377">
        <v>43170</v>
      </c>
      <c r="R1247" s="47">
        <v>43171</v>
      </c>
      <c r="S1247" s="327" t="s">
        <v>106</v>
      </c>
      <c r="T1247" s="459" t="s">
        <v>1599</v>
      </c>
    </row>
    <row r="1248" s="795" customFormat="1" ht="23.1" customHeight="1" spans="1:20">
      <c r="A1248" s="469">
        <v>38</v>
      </c>
      <c r="B1248" s="149"/>
      <c r="C1248" s="1075" t="s">
        <v>12208</v>
      </c>
      <c r="D1248" s="407" t="s">
        <v>11868</v>
      </c>
      <c r="E1248" s="43">
        <v>467000</v>
      </c>
      <c r="F1248" s="43" t="s">
        <v>12209</v>
      </c>
      <c r="G1248" s="136">
        <v>43134</v>
      </c>
      <c r="H1248" s="493">
        <v>43139</v>
      </c>
      <c r="I1248" s="52">
        <f ca="1" t="shared" si="6"/>
        <v>765</v>
      </c>
      <c r="J1248" s="959" t="s">
        <v>11853</v>
      </c>
      <c r="K1248" s="865"/>
      <c r="L1248" s="339">
        <v>43181</v>
      </c>
      <c r="M1248" s="339"/>
      <c r="N1248" s="327" t="s">
        <v>12210</v>
      </c>
      <c r="O1248" s="327" t="s">
        <v>698</v>
      </c>
      <c r="P1248" s="327" t="s">
        <v>84</v>
      </c>
      <c r="Q1248" s="377">
        <v>43173</v>
      </c>
      <c r="R1248" s="47">
        <v>43173</v>
      </c>
      <c r="S1248" s="52" t="s">
        <v>106</v>
      </c>
      <c r="T1248" s="459" t="s">
        <v>1599</v>
      </c>
    </row>
    <row r="1249" s="796" customFormat="1" ht="23.1" customHeight="1" spans="1:20">
      <c r="A1249" s="469">
        <v>45</v>
      </c>
      <c r="B1249" s="821"/>
      <c r="C1249" s="910" t="s">
        <v>11002</v>
      </c>
      <c r="D1249" s="407" t="s">
        <v>11871</v>
      </c>
      <c r="E1249" s="43">
        <v>509800</v>
      </c>
      <c r="F1249" s="43" t="s">
        <v>12211</v>
      </c>
      <c r="G1249" s="136">
        <v>43141</v>
      </c>
      <c r="H1249" s="493">
        <v>43159</v>
      </c>
      <c r="I1249" s="52">
        <f ca="1" t="shared" si="6"/>
        <v>745</v>
      </c>
      <c r="J1249" s="959" t="s">
        <v>11853</v>
      </c>
      <c r="K1249" s="865"/>
      <c r="L1249" s="339">
        <v>43181</v>
      </c>
      <c r="M1249" s="338" t="s">
        <v>52</v>
      </c>
      <c r="N1249" s="1076" t="s">
        <v>12212</v>
      </c>
      <c r="O1249" s="81" t="s">
        <v>889</v>
      </c>
      <c r="P1249" s="52" t="s">
        <v>84</v>
      </c>
      <c r="Q1249" s="470">
        <v>43166</v>
      </c>
      <c r="R1249" s="47">
        <v>43166</v>
      </c>
      <c r="S1249" s="52" t="s">
        <v>47</v>
      </c>
      <c r="T1249" s="459" t="s">
        <v>1599</v>
      </c>
    </row>
    <row r="1250" s="795" customFormat="1" ht="23.1" customHeight="1" spans="1:20">
      <c r="A1250" s="469">
        <v>5</v>
      </c>
      <c r="B1250" s="149"/>
      <c r="C1250" s="910" t="s">
        <v>11850</v>
      </c>
      <c r="D1250" s="43" t="s">
        <v>11851</v>
      </c>
      <c r="E1250" s="43">
        <v>406000</v>
      </c>
      <c r="F1250" s="43" t="s">
        <v>12213</v>
      </c>
      <c r="G1250" s="136">
        <v>43171</v>
      </c>
      <c r="H1250" s="493">
        <v>43180</v>
      </c>
      <c r="I1250" s="52">
        <f ca="1" t="shared" si="6"/>
        <v>724</v>
      </c>
      <c r="J1250" s="959" t="s">
        <v>11853</v>
      </c>
      <c r="K1250" s="863"/>
      <c r="L1250" s="339">
        <v>43189</v>
      </c>
      <c r="M1250" s="339"/>
      <c r="N1250" s="52" t="s">
        <v>12214</v>
      </c>
      <c r="O1250" s="52" t="s">
        <v>730</v>
      </c>
      <c r="P1250" s="52" t="s">
        <v>59</v>
      </c>
      <c r="Q1250" s="47">
        <v>43176</v>
      </c>
      <c r="R1250" s="47">
        <v>43176</v>
      </c>
      <c r="S1250" s="52" t="s">
        <v>47</v>
      </c>
      <c r="T1250" s="459" t="s">
        <v>1606</v>
      </c>
    </row>
    <row r="1251" s="795" customFormat="1" ht="23.1" customHeight="1" spans="1:20">
      <c r="A1251" s="469">
        <v>17</v>
      </c>
      <c r="B1251" s="149"/>
      <c r="C1251" s="1026" t="s">
        <v>11889</v>
      </c>
      <c r="D1251" s="43" t="s">
        <v>12176</v>
      </c>
      <c r="E1251" s="43">
        <v>421000</v>
      </c>
      <c r="F1251" s="43" t="s">
        <v>12215</v>
      </c>
      <c r="G1251" s="136">
        <v>43170</v>
      </c>
      <c r="H1251" s="493">
        <v>43178</v>
      </c>
      <c r="I1251" s="52">
        <f ca="1" t="shared" si="6"/>
        <v>726</v>
      </c>
      <c r="J1251" s="959" t="s">
        <v>11853</v>
      </c>
      <c r="K1251" s="227"/>
      <c r="L1251" s="339">
        <v>43189</v>
      </c>
      <c r="M1251" s="339"/>
      <c r="N1251" s="327" t="s">
        <v>12216</v>
      </c>
      <c r="O1251" s="48" t="s">
        <v>1240</v>
      </c>
      <c r="P1251" s="48" t="s">
        <v>89</v>
      </c>
      <c r="Q1251" s="44">
        <v>43176</v>
      </c>
      <c r="R1251" s="44">
        <v>43176</v>
      </c>
      <c r="S1251" s="48" t="s">
        <v>47</v>
      </c>
      <c r="T1251" s="459" t="s">
        <v>1606</v>
      </c>
    </row>
    <row r="1252" s="795" customFormat="1" ht="23.1" customHeight="1" spans="1:20">
      <c r="A1252" s="469">
        <v>43</v>
      </c>
      <c r="B1252" s="149"/>
      <c r="C1252" s="910" t="s">
        <v>11002</v>
      </c>
      <c r="D1252" s="407" t="s">
        <v>11871</v>
      </c>
      <c r="E1252" s="43">
        <v>509800</v>
      </c>
      <c r="F1252" s="43" t="s">
        <v>12217</v>
      </c>
      <c r="G1252" s="136">
        <v>43138</v>
      </c>
      <c r="H1252" s="493">
        <v>43157</v>
      </c>
      <c r="I1252" s="52">
        <f ca="1" t="shared" si="6"/>
        <v>747</v>
      </c>
      <c r="J1252" s="959" t="s">
        <v>11853</v>
      </c>
      <c r="K1252" s="863"/>
      <c r="L1252" s="339">
        <v>43189</v>
      </c>
      <c r="M1252" s="339"/>
      <c r="N1252" s="1076" t="s">
        <v>12218</v>
      </c>
      <c r="O1252" s="81" t="s">
        <v>17</v>
      </c>
      <c r="P1252" s="52" t="s">
        <v>89</v>
      </c>
      <c r="Q1252" s="470">
        <v>43176</v>
      </c>
      <c r="R1252" s="47">
        <v>43177</v>
      </c>
      <c r="S1252" s="52" t="s">
        <v>47</v>
      </c>
      <c r="T1252" s="459" t="s">
        <v>1606</v>
      </c>
    </row>
    <row r="1253" s="795" customFormat="1" ht="23.1" customHeight="1" spans="1:20">
      <c r="A1253" s="469">
        <v>41</v>
      </c>
      <c r="B1253" s="149"/>
      <c r="C1253" s="910" t="s">
        <v>11002</v>
      </c>
      <c r="D1253" s="407" t="s">
        <v>11871</v>
      </c>
      <c r="E1253" s="43">
        <v>509800</v>
      </c>
      <c r="F1253" s="43" t="s">
        <v>12219</v>
      </c>
      <c r="G1253" s="136">
        <v>43115</v>
      </c>
      <c r="H1253" s="493">
        <v>43131</v>
      </c>
      <c r="I1253" s="52">
        <f ca="1" t="shared" si="6"/>
        <v>773</v>
      </c>
      <c r="J1253" s="959" t="s">
        <v>11853</v>
      </c>
      <c r="K1253" s="227"/>
      <c r="L1253" s="339">
        <v>43189</v>
      </c>
      <c r="M1253" s="339"/>
      <c r="N1253" s="1076" t="s">
        <v>12220</v>
      </c>
      <c r="O1253" s="327" t="s">
        <v>683</v>
      </c>
      <c r="P1253" s="327" t="s">
        <v>84</v>
      </c>
      <c r="Q1253" s="377">
        <v>43176</v>
      </c>
      <c r="R1253" s="47">
        <v>43176</v>
      </c>
      <c r="S1253" s="327" t="s">
        <v>47</v>
      </c>
      <c r="T1253" s="434" t="s">
        <v>1606</v>
      </c>
    </row>
    <row r="1254" s="796" customFormat="1" ht="23.1" customHeight="1" spans="1:20">
      <c r="A1254" s="469">
        <v>15</v>
      </c>
      <c r="B1254" s="821"/>
      <c r="C1254" s="1026" t="s">
        <v>11889</v>
      </c>
      <c r="D1254" s="43" t="s">
        <v>11871</v>
      </c>
      <c r="E1254" s="43">
        <v>421000</v>
      </c>
      <c r="F1254" s="43" t="s">
        <v>12221</v>
      </c>
      <c r="G1254" s="136">
        <v>43177</v>
      </c>
      <c r="H1254" s="493">
        <v>43186</v>
      </c>
      <c r="I1254" s="52">
        <f ca="1" t="shared" si="6"/>
        <v>718</v>
      </c>
      <c r="J1254" s="959" t="s">
        <v>11853</v>
      </c>
      <c r="K1254" s="227"/>
      <c r="L1254" s="339">
        <v>43189</v>
      </c>
      <c r="M1254" s="338"/>
      <c r="N1254" s="450" t="s">
        <v>12222</v>
      </c>
      <c r="O1254" s="81" t="s">
        <v>12</v>
      </c>
      <c r="P1254" s="52" t="s">
        <v>84</v>
      </c>
      <c r="Q1254" s="447">
        <v>43172</v>
      </c>
      <c r="R1254" s="47">
        <v>43178</v>
      </c>
      <c r="S1254" s="327" t="s">
        <v>106</v>
      </c>
      <c r="T1254" s="459" t="s">
        <v>881</v>
      </c>
    </row>
    <row r="1255" s="795" customFormat="1" ht="23.1" customHeight="1" spans="1:20">
      <c r="A1255" s="469">
        <v>4</v>
      </c>
      <c r="B1255" s="149"/>
      <c r="C1255" s="910" t="s">
        <v>11850</v>
      </c>
      <c r="D1255" s="43" t="s">
        <v>11851</v>
      </c>
      <c r="E1255" s="43">
        <v>406000</v>
      </c>
      <c r="F1255" s="43" t="s">
        <v>12223</v>
      </c>
      <c r="G1255" s="136">
        <v>43153</v>
      </c>
      <c r="H1255" s="493">
        <v>43161</v>
      </c>
      <c r="I1255" s="52">
        <f ca="1" t="shared" si="6"/>
        <v>743</v>
      </c>
      <c r="J1255" s="959" t="s">
        <v>11853</v>
      </c>
      <c r="K1255" s="863"/>
      <c r="L1255" s="339">
        <v>43157</v>
      </c>
      <c r="M1255" s="339"/>
      <c r="N1255" s="52" t="s">
        <v>12224</v>
      </c>
      <c r="O1255" s="52" t="s">
        <v>70</v>
      </c>
      <c r="P1255" s="52" t="s">
        <v>59</v>
      </c>
      <c r="Q1255" s="47">
        <v>43162</v>
      </c>
      <c r="R1255" s="47">
        <v>43163</v>
      </c>
      <c r="S1255" s="52" t="s">
        <v>473</v>
      </c>
      <c r="T1255" s="459" t="s">
        <v>1619</v>
      </c>
    </row>
    <row r="1256" s="795" customFormat="1" ht="23.1" customHeight="1" spans="1:20">
      <c r="A1256" s="469">
        <v>3</v>
      </c>
      <c r="B1256" s="149"/>
      <c r="C1256" s="910" t="s">
        <v>11850</v>
      </c>
      <c r="D1256" s="43" t="s">
        <v>11871</v>
      </c>
      <c r="E1256" s="43">
        <v>406000</v>
      </c>
      <c r="F1256" s="43" t="s">
        <v>12225</v>
      </c>
      <c r="G1256" s="136">
        <v>43177</v>
      </c>
      <c r="H1256" s="493">
        <v>43187</v>
      </c>
      <c r="I1256" s="52">
        <f ca="1" t="shared" si="6"/>
        <v>717</v>
      </c>
      <c r="J1256" s="959" t="s">
        <v>11853</v>
      </c>
      <c r="K1256" s="863"/>
      <c r="L1256" s="339">
        <v>43189</v>
      </c>
      <c r="M1256" s="339"/>
      <c r="N1256" s="392" t="s">
        <v>12226</v>
      </c>
      <c r="O1256" s="392" t="s">
        <v>912</v>
      </c>
      <c r="P1256" s="392" t="s">
        <v>59</v>
      </c>
      <c r="Q1256" s="394">
        <v>43175</v>
      </c>
      <c r="R1256" s="394">
        <v>43175</v>
      </c>
      <c r="S1256" s="392" t="s">
        <v>47</v>
      </c>
      <c r="T1256" s="459" t="s">
        <v>1619</v>
      </c>
    </row>
    <row r="1257" s="795" customFormat="1" ht="23.1" customHeight="1" spans="1:21">
      <c r="A1257" s="469">
        <v>36</v>
      </c>
      <c r="B1257" s="149"/>
      <c r="C1257" s="1075" t="s">
        <v>12208</v>
      </c>
      <c r="D1257" s="43" t="s">
        <v>11928</v>
      </c>
      <c r="E1257" s="43">
        <v>467000</v>
      </c>
      <c r="F1257" s="43" t="s">
        <v>12227</v>
      </c>
      <c r="G1257" s="136">
        <v>43132</v>
      </c>
      <c r="H1257" s="493">
        <v>43157</v>
      </c>
      <c r="I1257" s="52">
        <f ca="1" t="shared" si="6"/>
        <v>747</v>
      </c>
      <c r="J1257" s="959" t="s">
        <v>11853</v>
      </c>
      <c r="K1257" s="227"/>
      <c r="L1257" s="339">
        <v>43209</v>
      </c>
      <c r="M1257" s="339" t="s">
        <v>52</v>
      </c>
      <c r="N1257" s="327" t="s">
        <v>12228</v>
      </c>
      <c r="O1257" s="327" t="s">
        <v>640</v>
      </c>
      <c r="P1257" s="327" t="s">
        <v>303</v>
      </c>
      <c r="Q1257" s="377">
        <v>43177</v>
      </c>
      <c r="R1257" s="47">
        <v>43177</v>
      </c>
      <c r="S1257" s="327" t="s">
        <v>47</v>
      </c>
      <c r="T1257" s="459" t="s">
        <v>12229</v>
      </c>
      <c r="U1257" s="795" t="s">
        <v>885</v>
      </c>
    </row>
    <row r="1258" s="796" customFormat="1" ht="23.1" customHeight="1" spans="1:20">
      <c r="A1258" s="469">
        <v>17</v>
      </c>
      <c r="B1258" s="821"/>
      <c r="C1258" s="1026" t="s">
        <v>11889</v>
      </c>
      <c r="D1258" s="43" t="s">
        <v>11868</v>
      </c>
      <c r="E1258" s="43">
        <v>421000</v>
      </c>
      <c r="F1258" s="43" t="s">
        <v>12230</v>
      </c>
      <c r="G1258" s="136">
        <v>43161</v>
      </c>
      <c r="H1258" s="493">
        <v>43170</v>
      </c>
      <c r="I1258" s="52">
        <f ca="1" t="shared" ref="I1258:I1321" si="7">TODAY()-H1258</f>
        <v>734</v>
      </c>
      <c r="J1258" s="959" t="s">
        <v>11853</v>
      </c>
      <c r="K1258" s="227"/>
      <c r="L1258" s="339">
        <v>43189</v>
      </c>
      <c r="M1258" s="338" t="s">
        <v>52</v>
      </c>
      <c r="N1258" s="500" t="s">
        <v>12231</v>
      </c>
      <c r="O1258" s="500" t="s">
        <v>114</v>
      </c>
      <c r="P1258" s="500" t="s">
        <v>89</v>
      </c>
      <c r="Q1258" s="782">
        <v>43176</v>
      </c>
      <c r="R1258" s="394">
        <v>43177</v>
      </c>
      <c r="S1258" s="500" t="s">
        <v>47</v>
      </c>
      <c r="T1258" s="459" t="s">
        <v>885</v>
      </c>
    </row>
    <row r="1259" s="795" customFormat="1" ht="23.1" customHeight="1" spans="1:20">
      <c r="A1259" s="469">
        <v>20</v>
      </c>
      <c r="B1259" s="149"/>
      <c r="C1259" s="1026" t="s">
        <v>11889</v>
      </c>
      <c r="D1259" s="43" t="s">
        <v>11928</v>
      </c>
      <c r="E1259" s="43">
        <v>421000</v>
      </c>
      <c r="F1259" s="43" t="s">
        <v>12232</v>
      </c>
      <c r="G1259" s="136">
        <v>43168</v>
      </c>
      <c r="H1259" s="493">
        <v>43178</v>
      </c>
      <c r="I1259" s="52">
        <f ca="1" t="shared" si="7"/>
        <v>726</v>
      </c>
      <c r="J1259" s="959" t="s">
        <v>11853</v>
      </c>
      <c r="K1259" s="227"/>
      <c r="L1259" s="339">
        <v>43189</v>
      </c>
      <c r="M1259" s="339"/>
      <c r="N1259" s="500" t="s">
        <v>12233</v>
      </c>
      <c r="O1259" s="500" t="s">
        <v>114</v>
      </c>
      <c r="P1259" s="500" t="s">
        <v>89</v>
      </c>
      <c r="Q1259" s="782">
        <v>43180</v>
      </c>
      <c r="R1259" s="394">
        <v>43153</v>
      </c>
      <c r="S1259" s="500" t="s">
        <v>47</v>
      </c>
      <c r="T1259" s="459" t="s">
        <v>12234</v>
      </c>
    </row>
    <row r="1260" s="795" customFormat="1" ht="23.1" customHeight="1" spans="1:20">
      <c r="A1260" s="469">
        <v>19</v>
      </c>
      <c r="B1260" s="149"/>
      <c r="C1260" s="1026" t="s">
        <v>11889</v>
      </c>
      <c r="D1260" s="43" t="s">
        <v>11928</v>
      </c>
      <c r="E1260" s="43">
        <v>421000</v>
      </c>
      <c r="F1260" s="43" t="s">
        <v>12235</v>
      </c>
      <c r="G1260" s="136">
        <v>43161</v>
      </c>
      <c r="H1260" s="493">
        <v>43174</v>
      </c>
      <c r="I1260" s="52">
        <f ca="1" t="shared" si="7"/>
        <v>730</v>
      </c>
      <c r="J1260" s="959" t="s">
        <v>11853</v>
      </c>
      <c r="K1260" s="227"/>
      <c r="L1260" s="339">
        <v>43189</v>
      </c>
      <c r="M1260" s="339" t="s">
        <v>52</v>
      </c>
      <c r="N1260" s="500" t="s">
        <v>12236</v>
      </c>
      <c r="O1260" s="500" t="s">
        <v>114</v>
      </c>
      <c r="P1260" s="500" t="s">
        <v>89</v>
      </c>
      <c r="Q1260" s="782">
        <v>43162</v>
      </c>
      <c r="R1260" s="394">
        <v>43162</v>
      </c>
      <c r="S1260" s="500" t="s">
        <v>47</v>
      </c>
      <c r="T1260" s="459" t="s">
        <v>885</v>
      </c>
    </row>
    <row r="1261" s="795" customFormat="1" ht="23.1" customHeight="1" spans="1:20">
      <c r="A1261" s="469">
        <v>13</v>
      </c>
      <c r="B1261" s="149"/>
      <c r="C1261" s="1026" t="s">
        <v>11889</v>
      </c>
      <c r="D1261" s="43" t="s">
        <v>11871</v>
      </c>
      <c r="E1261" s="43">
        <v>421000</v>
      </c>
      <c r="F1261" s="43" t="s">
        <v>12237</v>
      </c>
      <c r="G1261" s="136">
        <v>43177</v>
      </c>
      <c r="H1261" s="493">
        <v>43187</v>
      </c>
      <c r="I1261" s="52">
        <f ca="1" t="shared" si="7"/>
        <v>717</v>
      </c>
      <c r="J1261" s="959" t="s">
        <v>11853</v>
      </c>
      <c r="K1261" s="227"/>
      <c r="L1261" s="339">
        <v>43189</v>
      </c>
      <c r="M1261" s="339"/>
      <c r="N1261" s="1083" t="s">
        <v>12238</v>
      </c>
      <c r="O1261" s="501" t="s">
        <v>45</v>
      </c>
      <c r="P1261" s="392" t="s">
        <v>89</v>
      </c>
      <c r="Q1261" s="513">
        <v>43177</v>
      </c>
      <c r="R1261" s="394">
        <v>43178</v>
      </c>
      <c r="S1261" s="500" t="s">
        <v>47</v>
      </c>
      <c r="T1261" s="459" t="s">
        <v>885</v>
      </c>
    </row>
    <row r="1262" s="796" customFormat="1" ht="23.1" customHeight="1" spans="1:20">
      <c r="A1262" s="469">
        <v>17</v>
      </c>
      <c r="B1262" s="821"/>
      <c r="C1262" s="1026" t="s">
        <v>11889</v>
      </c>
      <c r="D1262" s="407" t="s">
        <v>11865</v>
      </c>
      <c r="E1262" s="43">
        <v>421000</v>
      </c>
      <c r="F1262" s="43" t="s">
        <v>12239</v>
      </c>
      <c r="G1262" s="136">
        <v>43176</v>
      </c>
      <c r="H1262" s="493">
        <v>43186</v>
      </c>
      <c r="I1262" s="52">
        <f ca="1" t="shared" si="7"/>
        <v>718</v>
      </c>
      <c r="J1262" s="959" t="s">
        <v>11853</v>
      </c>
      <c r="K1262" s="227"/>
      <c r="L1262" s="339">
        <v>43189</v>
      </c>
      <c r="M1262" s="338"/>
      <c r="N1262" s="450" t="s">
        <v>12240</v>
      </c>
      <c r="O1262" s="81" t="s">
        <v>1240</v>
      </c>
      <c r="P1262" s="52" t="s">
        <v>89</v>
      </c>
      <c r="Q1262" s="377">
        <v>43176</v>
      </c>
      <c r="R1262" s="47">
        <v>43177</v>
      </c>
      <c r="S1262" s="327" t="s">
        <v>47</v>
      </c>
      <c r="T1262" s="459" t="s">
        <v>12241</v>
      </c>
    </row>
    <row r="1263" s="795" customFormat="1" ht="23.1" customHeight="1" spans="1:20">
      <c r="A1263" s="469">
        <v>25</v>
      </c>
      <c r="B1263" s="149"/>
      <c r="C1263" s="1026" t="s">
        <v>11901</v>
      </c>
      <c r="D1263" s="43" t="s">
        <v>11851</v>
      </c>
      <c r="E1263" s="43">
        <v>446400</v>
      </c>
      <c r="F1263" s="43" t="s">
        <v>12242</v>
      </c>
      <c r="G1263" s="136">
        <v>43186</v>
      </c>
      <c r="H1263" s="493">
        <v>43197</v>
      </c>
      <c r="I1263" s="52">
        <f ca="1" t="shared" si="7"/>
        <v>707</v>
      </c>
      <c r="J1263" s="959" t="s">
        <v>11853</v>
      </c>
      <c r="K1263" s="227"/>
      <c r="L1263" s="339">
        <v>43189</v>
      </c>
      <c r="M1263" s="339"/>
      <c r="N1263" s="327" t="s">
        <v>12243</v>
      </c>
      <c r="O1263" s="327" t="s">
        <v>225</v>
      </c>
      <c r="P1263" s="327" t="s">
        <v>84</v>
      </c>
      <c r="Q1263" s="377">
        <v>43161</v>
      </c>
      <c r="R1263" s="47">
        <v>43187</v>
      </c>
      <c r="S1263" s="327" t="s">
        <v>47</v>
      </c>
      <c r="T1263" s="459" t="s">
        <v>12244</v>
      </c>
    </row>
    <row r="1264" s="795" customFormat="1" ht="23.1" customHeight="1" spans="1:20">
      <c r="A1264" s="469">
        <v>15</v>
      </c>
      <c r="B1264" s="149"/>
      <c r="C1264" s="1026" t="s">
        <v>11889</v>
      </c>
      <c r="D1264" s="43" t="s">
        <v>11851</v>
      </c>
      <c r="E1264" s="43">
        <v>421000</v>
      </c>
      <c r="F1264" s="43" t="s">
        <v>12245</v>
      </c>
      <c r="G1264" s="136">
        <v>43185</v>
      </c>
      <c r="H1264" s="493">
        <v>43195</v>
      </c>
      <c r="I1264" s="52">
        <f ca="1" t="shared" si="7"/>
        <v>709</v>
      </c>
      <c r="J1264" s="959" t="s">
        <v>11853</v>
      </c>
      <c r="K1264" s="227"/>
      <c r="L1264" s="339">
        <v>43209</v>
      </c>
      <c r="M1264" s="339"/>
      <c r="N1264" s="450" t="s">
        <v>12246</v>
      </c>
      <c r="O1264" s="81" t="s">
        <v>980</v>
      </c>
      <c r="P1264" s="52" t="s">
        <v>84</v>
      </c>
      <c r="Q1264" s="447">
        <v>43190</v>
      </c>
      <c r="R1264" s="47">
        <v>43190</v>
      </c>
      <c r="S1264" s="327" t="s">
        <v>47</v>
      </c>
      <c r="T1264" s="459" t="s">
        <v>12247</v>
      </c>
    </row>
    <row r="1265" s="795" customFormat="1" ht="23.1" customHeight="1" spans="1:20">
      <c r="A1265" s="469">
        <v>45</v>
      </c>
      <c r="B1265" s="149"/>
      <c r="C1265" s="910" t="s">
        <v>11002</v>
      </c>
      <c r="D1265" s="43" t="s">
        <v>11868</v>
      </c>
      <c r="E1265" s="43">
        <v>509800</v>
      </c>
      <c r="F1265" s="43" t="s">
        <v>12248</v>
      </c>
      <c r="G1265" s="136">
        <v>43185</v>
      </c>
      <c r="H1265" s="493">
        <v>43195</v>
      </c>
      <c r="I1265" s="52">
        <f ca="1" t="shared" si="7"/>
        <v>709</v>
      </c>
      <c r="J1265" s="959" t="s">
        <v>11853</v>
      </c>
      <c r="K1265" s="227"/>
      <c r="L1265" s="339">
        <v>43209</v>
      </c>
      <c r="M1265" s="339"/>
      <c r="N1265" s="327" t="s">
        <v>12249</v>
      </c>
      <c r="O1265" s="327" t="s">
        <v>1135</v>
      </c>
      <c r="P1265" s="327" t="s">
        <v>641</v>
      </c>
      <c r="Q1265" s="377">
        <v>43191</v>
      </c>
      <c r="R1265" s="47">
        <v>43192</v>
      </c>
      <c r="S1265" s="327" t="s">
        <v>47</v>
      </c>
      <c r="T1265" s="459" t="s">
        <v>913</v>
      </c>
    </row>
    <row r="1266" s="795" customFormat="1" ht="23.1" customHeight="1" spans="1:20">
      <c r="A1266" s="469">
        <v>6</v>
      </c>
      <c r="B1266" s="149"/>
      <c r="C1266" s="910" t="s">
        <v>11850</v>
      </c>
      <c r="D1266" s="43" t="s">
        <v>11851</v>
      </c>
      <c r="E1266" s="43">
        <v>406000</v>
      </c>
      <c r="F1266" s="43" t="s">
        <v>12250</v>
      </c>
      <c r="G1266" s="136">
        <v>43186</v>
      </c>
      <c r="H1266" s="493">
        <v>43197</v>
      </c>
      <c r="I1266" s="52">
        <f ca="1" t="shared" si="7"/>
        <v>707</v>
      </c>
      <c r="J1266" s="959" t="s">
        <v>11853</v>
      </c>
      <c r="K1266" s="863"/>
      <c r="L1266" s="339">
        <v>43189</v>
      </c>
      <c r="M1266" s="339"/>
      <c r="N1266" s="52" t="s">
        <v>12251</v>
      </c>
      <c r="O1266" s="52" t="s">
        <v>889</v>
      </c>
      <c r="P1266" s="52" t="s">
        <v>84</v>
      </c>
      <c r="Q1266" s="47">
        <v>43184</v>
      </c>
      <c r="R1266" s="47">
        <v>43187</v>
      </c>
      <c r="S1266" s="52" t="s">
        <v>47</v>
      </c>
      <c r="T1266" s="459" t="s">
        <v>12252</v>
      </c>
    </row>
    <row r="1267" s="795" customFormat="1" ht="23.1" customHeight="1" spans="1:20">
      <c r="A1267" s="469">
        <v>14</v>
      </c>
      <c r="B1267" s="149"/>
      <c r="C1267" s="910" t="s">
        <v>11850</v>
      </c>
      <c r="D1267" s="43" t="s">
        <v>11868</v>
      </c>
      <c r="E1267" s="43">
        <v>406000</v>
      </c>
      <c r="F1267" s="43" t="s">
        <v>12253</v>
      </c>
      <c r="G1267" s="136">
        <v>43171</v>
      </c>
      <c r="H1267" s="493">
        <v>43181</v>
      </c>
      <c r="I1267" s="52">
        <f ca="1" t="shared" si="7"/>
        <v>723</v>
      </c>
      <c r="J1267" s="959" t="s">
        <v>11853</v>
      </c>
      <c r="K1267" s="863"/>
      <c r="L1267" s="339">
        <v>43218</v>
      </c>
      <c r="M1267" s="339"/>
      <c r="N1267" s="52" t="s">
        <v>12254</v>
      </c>
      <c r="O1267" s="52" t="s">
        <v>1240</v>
      </c>
      <c r="P1267" s="52" t="s">
        <v>89</v>
      </c>
      <c r="Q1267" s="47">
        <v>43201</v>
      </c>
      <c r="R1267" s="47">
        <v>43201</v>
      </c>
      <c r="S1267" s="52" t="s">
        <v>106</v>
      </c>
      <c r="T1267" s="459" t="s">
        <v>920</v>
      </c>
    </row>
    <row r="1268" s="795" customFormat="1" ht="23.1" customHeight="1" spans="1:20">
      <c r="A1268" s="469">
        <v>19</v>
      </c>
      <c r="B1268" s="149"/>
      <c r="C1268" s="1026" t="s">
        <v>11889</v>
      </c>
      <c r="D1268" s="43" t="s">
        <v>11868</v>
      </c>
      <c r="E1268" s="43">
        <v>421000</v>
      </c>
      <c r="F1268" s="43" t="s">
        <v>12255</v>
      </c>
      <c r="G1268" s="136">
        <v>43169</v>
      </c>
      <c r="H1268" s="493">
        <v>43178</v>
      </c>
      <c r="I1268" s="52">
        <f ca="1" t="shared" si="7"/>
        <v>726</v>
      </c>
      <c r="J1268" s="959" t="s">
        <v>11853</v>
      </c>
      <c r="K1268" s="227"/>
      <c r="L1268" s="339">
        <v>43218</v>
      </c>
      <c r="M1268" s="339"/>
      <c r="N1268" s="450" t="s">
        <v>12256</v>
      </c>
      <c r="O1268" s="327" t="s">
        <v>225</v>
      </c>
      <c r="P1268" s="327" t="s">
        <v>84</v>
      </c>
      <c r="Q1268" s="377">
        <v>43196</v>
      </c>
      <c r="R1268" s="47">
        <v>43196</v>
      </c>
      <c r="S1268" s="327" t="s">
        <v>47</v>
      </c>
      <c r="T1268" s="459" t="s">
        <v>920</v>
      </c>
    </row>
    <row r="1269" s="795" customFormat="1" ht="23.1" customHeight="1" spans="1:20">
      <c r="A1269" s="469">
        <v>26</v>
      </c>
      <c r="B1269" s="149"/>
      <c r="C1269" s="1026" t="s">
        <v>11901</v>
      </c>
      <c r="D1269" s="43" t="s">
        <v>11871</v>
      </c>
      <c r="E1269" s="43">
        <v>446400</v>
      </c>
      <c r="F1269" s="43" t="s">
        <v>12257</v>
      </c>
      <c r="G1269" s="136">
        <v>43200</v>
      </c>
      <c r="H1269" s="493">
        <v>43207</v>
      </c>
      <c r="I1269" s="52">
        <f ca="1" t="shared" si="7"/>
        <v>697</v>
      </c>
      <c r="J1269" s="959" t="s">
        <v>11853</v>
      </c>
      <c r="K1269" s="227"/>
      <c r="L1269" s="339">
        <v>43218</v>
      </c>
      <c r="M1269" s="339"/>
      <c r="N1269" s="450" t="s">
        <v>12258</v>
      </c>
      <c r="O1269" s="81" t="s">
        <v>45</v>
      </c>
      <c r="P1269" s="52" t="s">
        <v>89</v>
      </c>
      <c r="Q1269" s="377">
        <v>43173</v>
      </c>
      <c r="R1269" s="47">
        <v>43201</v>
      </c>
      <c r="S1269" s="327" t="s">
        <v>47</v>
      </c>
      <c r="T1269" s="459" t="s">
        <v>1655</v>
      </c>
    </row>
    <row r="1270" s="795" customFormat="1" ht="23.1" customHeight="1" spans="1:20">
      <c r="A1270" s="469">
        <v>17</v>
      </c>
      <c r="B1270" s="149"/>
      <c r="C1270" s="1026" t="s">
        <v>11889</v>
      </c>
      <c r="D1270" s="43" t="s">
        <v>11960</v>
      </c>
      <c r="E1270" s="43">
        <v>421000</v>
      </c>
      <c r="F1270" s="43" t="s">
        <v>12259</v>
      </c>
      <c r="G1270" s="136">
        <v>43161</v>
      </c>
      <c r="H1270" s="493">
        <v>43170</v>
      </c>
      <c r="I1270" s="52">
        <f ca="1" t="shared" si="7"/>
        <v>734</v>
      </c>
      <c r="J1270" s="959" t="s">
        <v>11853</v>
      </c>
      <c r="K1270" s="227"/>
      <c r="L1270" s="339">
        <v>43218</v>
      </c>
      <c r="M1270" s="339" t="s">
        <v>52</v>
      </c>
      <c r="N1270" s="52" t="s">
        <v>12260</v>
      </c>
      <c r="O1270" s="52" t="s">
        <v>1401</v>
      </c>
      <c r="P1270" s="52" t="s">
        <v>89</v>
      </c>
      <c r="Q1270" s="47">
        <v>43197</v>
      </c>
      <c r="R1270" s="47">
        <v>43198</v>
      </c>
      <c r="S1270" s="52" t="s">
        <v>47</v>
      </c>
      <c r="T1270" s="459" t="s">
        <v>1655</v>
      </c>
    </row>
    <row r="1271" s="795" customFormat="1" ht="23.1" customHeight="1" spans="1:20">
      <c r="A1271" s="469">
        <v>13</v>
      </c>
      <c r="B1271" s="149"/>
      <c r="C1271" s="910" t="s">
        <v>11850</v>
      </c>
      <c r="D1271" s="43" t="s">
        <v>11928</v>
      </c>
      <c r="E1271" s="43">
        <v>406000</v>
      </c>
      <c r="F1271" s="43" t="s">
        <v>12261</v>
      </c>
      <c r="G1271" s="136">
        <v>43168</v>
      </c>
      <c r="H1271" s="493">
        <v>43178</v>
      </c>
      <c r="I1271" s="52">
        <f ca="1" t="shared" si="7"/>
        <v>726</v>
      </c>
      <c r="J1271" s="959" t="s">
        <v>11853</v>
      </c>
      <c r="K1271" s="863"/>
      <c r="L1271" s="339">
        <v>43218</v>
      </c>
      <c r="M1271" s="339"/>
      <c r="N1271" s="52" t="s">
        <v>10527</v>
      </c>
      <c r="O1271" s="52" t="s">
        <v>12</v>
      </c>
      <c r="P1271" s="52" t="s">
        <v>84</v>
      </c>
      <c r="Q1271" s="47">
        <v>43190</v>
      </c>
      <c r="R1271" s="47">
        <v>43191</v>
      </c>
      <c r="S1271" s="52" t="s">
        <v>106</v>
      </c>
      <c r="T1271" s="459" t="s">
        <v>1655</v>
      </c>
    </row>
    <row r="1272" s="796" customFormat="1" ht="23.1" customHeight="1" spans="1:20">
      <c r="A1272" s="469">
        <v>53</v>
      </c>
      <c r="B1272" s="821"/>
      <c r="C1272" s="1026" t="s">
        <v>12262</v>
      </c>
      <c r="D1272" s="43" t="s">
        <v>10890</v>
      </c>
      <c r="E1272" s="43">
        <v>698000</v>
      </c>
      <c r="F1272" s="43" t="s">
        <v>12263</v>
      </c>
      <c r="G1272" s="136">
        <v>43202</v>
      </c>
      <c r="H1272" s="493">
        <v>43211</v>
      </c>
      <c r="I1272" s="52">
        <f ca="1" t="shared" si="7"/>
        <v>693</v>
      </c>
      <c r="J1272" s="959" t="s">
        <v>11853</v>
      </c>
      <c r="K1272" s="227"/>
      <c r="L1272" s="339">
        <v>43218</v>
      </c>
      <c r="M1272" s="338"/>
      <c r="N1272" s="327" t="s">
        <v>12264</v>
      </c>
      <c r="O1272" s="327" t="s">
        <v>45</v>
      </c>
      <c r="P1272" s="327" t="s">
        <v>89</v>
      </c>
      <c r="Q1272" s="377">
        <v>43189</v>
      </c>
      <c r="R1272" s="47">
        <v>43203</v>
      </c>
      <c r="S1272" s="327" t="s">
        <v>47</v>
      </c>
      <c r="T1272" s="459" t="s">
        <v>1658</v>
      </c>
    </row>
    <row r="1273" s="796" customFormat="1" ht="23.1" customHeight="1" spans="1:20">
      <c r="A1273" s="469">
        <v>30</v>
      </c>
      <c r="B1273" s="821"/>
      <c r="C1273" s="1026" t="s">
        <v>11889</v>
      </c>
      <c r="D1273" s="43" t="s">
        <v>12088</v>
      </c>
      <c r="E1273" s="43">
        <v>421000</v>
      </c>
      <c r="F1273" s="43" t="s">
        <v>12265</v>
      </c>
      <c r="G1273" s="136">
        <v>43202</v>
      </c>
      <c r="H1273" s="493">
        <v>43211</v>
      </c>
      <c r="I1273" s="52">
        <f ca="1" t="shared" si="7"/>
        <v>693</v>
      </c>
      <c r="J1273" s="959" t="s">
        <v>11853</v>
      </c>
      <c r="K1273" s="227"/>
      <c r="L1273" s="339">
        <v>43218</v>
      </c>
      <c r="M1273" s="338"/>
      <c r="N1273" s="450" t="s">
        <v>12266</v>
      </c>
      <c r="O1273" s="81" t="s">
        <v>80</v>
      </c>
      <c r="P1273" s="52" t="s">
        <v>84</v>
      </c>
      <c r="Q1273" s="447">
        <v>43197</v>
      </c>
      <c r="R1273" s="47">
        <v>43203</v>
      </c>
      <c r="S1273" s="327" t="s">
        <v>47</v>
      </c>
      <c r="T1273" s="459" t="s">
        <v>927</v>
      </c>
    </row>
    <row r="1274" s="796" customFormat="1" ht="23.1" customHeight="1" spans="1:20">
      <c r="A1274" s="469">
        <v>7</v>
      </c>
      <c r="B1274" s="821"/>
      <c r="C1274" s="910" t="s">
        <v>11850</v>
      </c>
      <c r="D1274" s="43" t="s">
        <v>11851</v>
      </c>
      <c r="E1274" s="43">
        <v>406000</v>
      </c>
      <c r="F1274" s="43" t="s">
        <v>12267</v>
      </c>
      <c r="G1274" s="136">
        <v>43200</v>
      </c>
      <c r="H1274" s="493">
        <v>43207</v>
      </c>
      <c r="I1274" s="52">
        <f ca="1" t="shared" si="7"/>
        <v>697</v>
      </c>
      <c r="J1274" s="959" t="s">
        <v>11853</v>
      </c>
      <c r="K1274" s="865"/>
      <c r="L1274" s="339">
        <v>43218</v>
      </c>
      <c r="M1274" s="338"/>
      <c r="N1274" s="52" t="s">
        <v>12268</v>
      </c>
      <c r="O1274" s="52" t="s">
        <v>225</v>
      </c>
      <c r="P1274" s="52" t="s">
        <v>84</v>
      </c>
      <c r="Q1274" s="47">
        <v>43204</v>
      </c>
      <c r="R1274" s="47">
        <v>43204</v>
      </c>
      <c r="S1274" s="52" t="s">
        <v>47</v>
      </c>
      <c r="T1274" s="459" t="s">
        <v>927</v>
      </c>
    </row>
    <row r="1275" s="795" customFormat="1" ht="23.1" customHeight="1" spans="1:20">
      <c r="A1275" s="469">
        <v>58</v>
      </c>
      <c r="B1275" s="149"/>
      <c r="C1275" s="1026" t="s">
        <v>11977</v>
      </c>
      <c r="D1275" s="43" t="s">
        <v>10915</v>
      </c>
      <c r="E1275" s="43">
        <v>589800</v>
      </c>
      <c r="F1275" s="43" t="s">
        <v>12269</v>
      </c>
      <c r="G1275" s="136">
        <v>43168</v>
      </c>
      <c r="H1275" s="493">
        <v>43188</v>
      </c>
      <c r="I1275" s="52">
        <f ca="1" t="shared" si="7"/>
        <v>716</v>
      </c>
      <c r="J1275" s="959" t="s">
        <v>11853</v>
      </c>
      <c r="K1275" s="227"/>
      <c r="L1275" s="339">
        <v>43218</v>
      </c>
      <c r="M1275" s="339"/>
      <c r="N1275" s="327" t="s">
        <v>12270</v>
      </c>
      <c r="O1275" s="327" t="s">
        <v>889</v>
      </c>
      <c r="P1275" s="327" t="s">
        <v>84</v>
      </c>
      <c r="Q1275" s="377">
        <v>43205</v>
      </c>
      <c r="R1275" s="47">
        <v>43205</v>
      </c>
      <c r="S1275" s="327" t="s">
        <v>106</v>
      </c>
      <c r="T1275" s="459" t="s">
        <v>927</v>
      </c>
    </row>
    <row r="1276" s="795" customFormat="1" ht="23.1" customHeight="1" spans="1:20">
      <c r="A1276" s="469">
        <v>5</v>
      </c>
      <c r="B1276" s="149"/>
      <c r="C1276" s="910" t="s">
        <v>11850</v>
      </c>
      <c r="D1276" s="43" t="s">
        <v>11851</v>
      </c>
      <c r="E1276" s="43">
        <v>406000</v>
      </c>
      <c r="F1276" s="43" t="s">
        <v>12271</v>
      </c>
      <c r="G1276" s="136">
        <v>43171</v>
      </c>
      <c r="H1276" s="493">
        <v>43181</v>
      </c>
      <c r="I1276" s="52">
        <f ca="1" t="shared" si="7"/>
        <v>723</v>
      </c>
      <c r="J1276" s="959" t="s">
        <v>12272</v>
      </c>
      <c r="K1276" s="863"/>
      <c r="L1276" s="339">
        <v>43218</v>
      </c>
      <c r="M1276" s="339"/>
      <c r="N1276" s="52" t="s">
        <v>12273</v>
      </c>
      <c r="O1276" s="52" t="s">
        <v>1331</v>
      </c>
      <c r="P1276" s="52" t="s">
        <v>59</v>
      </c>
      <c r="Q1276" s="47">
        <v>43212</v>
      </c>
      <c r="R1276" s="47">
        <v>43212</v>
      </c>
      <c r="S1276" s="52" t="s">
        <v>47</v>
      </c>
      <c r="T1276" s="459" t="s">
        <v>12274</v>
      </c>
    </row>
    <row r="1277" s="796" customFormat="1" ht="23.1" customHeight="1" spans="1:20">
      <c r="A1277" s="469">
        <v>29</v>
      </c>
      <c r="B1277" s="821"/>
      <c r="C1277" s="1026" t="s">
        <v>11889</v>
      </c>
      <c r="D1277" s="43" t="s">
        <v>11928</v>
      </c>
      <c r="E1277" s="43">
        <v>421000</v>
      </c>
      <c r="F1277" s="43" t="s">
        <v>12275</v>
      </c>
      <c r="G1277" s="136">
        <v>43200</v>
      </c>
      <c r="H1277" s="493">
        <v>43207</v>
      </c>
      <c r="I1277" s="52">
        <f ca="1" t="shared" si="7"/>
        <v>697</v>
      </c>
      <c r="J1277" s="959" t="s">
        <v>11853</v>
      </c>
      <c r="K1277" s="227"/>
      <c r="L1277" s="339">
        <v>43218</v>
      </c>
      <c r="M1277" s="338"/>
      <c r="N1277" s="327" t="s">
        <v>12276</v>
      </c>
      <c r="O1277" s="327" t="s">
        <v>70</v>
      </c>
      <c r="P1277" s="327" t="s">
        <v>59</v>
      </c>
      <c r="Q1277" s="377">
        <v>43211</v>
      </c>
      <c r="R1277" s="47">
        <v>43211</v>
      </c>
      <c r="S1277" s="327" t="s">
        <v>106</v>
      </c>
      <c r="T1277" s="459" t="s">
        <v>933</v>
      </c>
    </row>
    <row r="1278" s="795" customFormat="1" ht="23.1" customHeight="1" spans="1:20">
      <c r="A1278" s="469">
        <v>18</v>
      </c>
      <c r="B1278" s="149"/>
      <c r="C1278" s="910" t="s">
        <v>11850</v>
      </c>
      <c r="D1278" s="43" t="s">
        <v>11928</v>
      </c>
      <c r="E1278" s="43">
        <v>406000</v>
      </c>
      <c r="F1278" s="43" t="s">
        <v>12277</v>
      </c>
      <c r="G1278" s="136">
        <v>43132</v>
      </c>
      <c r="H1278" s="493">
        <v>43158</v>
      </c>
      <c r="I1278" s="52">
        <f ca="1" t="shared" si="7"/>
        <v>746</v>
      </c>
      <c r="J1278" s="959" t="s">
        <v>11853</v>
      </c>
      <c r="K1278" s="863"/>
      <c r="L1278" s="339">
        <v>43157</v>
      </c>
      <c r="M1278" s="339" t="s">
        <v>52</v>
      </c>
      <c r="N1278" s="327" t="s">
        <v>10474</v>
      </c>
      <c r="O1278" s="229" t="s">
        <v>1331</v>
      </c>
      <c r="P1278" s="52" t="s">
        <v>59</v>
      </c>
      <c r="Q1278" s="447">
        <v>43100</v>
      </c>
      <c r="R1278" s="47">
        <v>43133</v>
      </c>
      <c r="S1278" s="52" t="s">
        <v>47</v>
      </c>
      <c r="T1278" s="459" t="s">
        <v>12278</v>
      </c>
    </row>
    <row r="1279" s="796" customFormat="1" ht="23.1" customHeight="1" spans="1:20">
      <c r="A1279" s="469">
        <v>56</v>
      </c>
      <c r="B1279" s="821"/>
      <c r="C1279" s="910" t="s">
        <v>11002</v>
      </c>
      <c r="D1279" s="407" t="s">
        <v>11871</v>
      </c>
      <c r="E1279" s="43">
        <v>509800</v>
      </c>
      <c r="F1279" s="43" t="s">
        <v>12279</v>
      </c>
      <c r="G1279" s="136">
        <v>43141</v>
      </c>
      <c r="H1279" s="493">
        <v>43159</v>
      </c>
      <c r="I1279" s="52">
        <f ca="1" t="shared" si="7"/>
        <v>745</v>
      </c>
      <c r="J1279" s="959" t="s">
        <v>11853</v>
      </c>
      <c r="K1279" s="865"/>
      <c r="L1279" s="339">
        <v>43218</v>
      </c>
      <c r="M1279" s="338" t="s">
        <v>52</v>
      </c>
      <c r="N1279" s="1076" t="s">
        <v>12280</v>
      </c>
      <c r="O1279" s="81" t="s">
        <v>70</v>
      </c>
      <c r="P1279" s="52" t="s">
        <v>59</v>
      </c>
      <c r="Q1279" s="470">
        <v>43203</v>
      </c>
      <c r="R1279" s="47">
        <v>43203</v>
      </c>
      <c r="S1279" s="52" t="s">
        <v>47</v>
      </c>
      <c r="T1279" s="459" t="s">
        <v>6023</v>
      </c>
    </row>
    <row r="1280" s="796" customFormat="1" ht="23.1" customHeight="1" spans="1:20">
      <c r="A1280" s="469">
        <v>43</v>
      </c>
      <c r="B1280" s="821"/>
      <c r="C1280" s="1075" t="s">
        <v>12208</v>
      </c>
      <c r="D1280" s="407" t="s">
        <v>11871</v>
      </c>
      <c r="E1280" s="43">
        <v>467000</v>
      </c>
      <c r="F1280" s="43" t="s">
        <v>12281</v>
      </c>
      <c r="G1280" s="136">
        <v>43127</v>
      </c>
      <c r="H1280" s="493">
        <v>43140</v>
      </c>
      <c r="I1280" s="52">
        <f ca="1" t="shared" si="7"/>
        <v>764</v>
      </c>
      <c r="J1280" s="959" t="s">
        <v>11853</v>
      </c>
      <c r="K1280" s="865"/>
      <c r="L1280" s="339">
        <v>43218</v>
      </c>
      <c r="M1280" s="338" t="s">
        <v>52</v>
      </c>
      <c r="N1280" s="1084" t="s">
        <v>12282</v>
      </c>
      <c r="O1280" s="1084" t="s">
        <v>1240</v>
      </c>
      <c r="P1280" s="1084" t="s">
        <v>89</v>
      </c>
      <c r="Q1280" s="516">
        <v>43216</v>
      </c>
      <c r="R1280" s="515">
        <v>43217</v>
      </c>
      <c r="S1280" s="1084" t="s">
        <v>106</v>
      </c>
      <c r="T1280" s="459" t="s">
        <v>6023</v>
      </c>
    </row>
    <row r="1281" s="796" customFormat="1" ht="23.1" customHeight="1" spans="1:20">
      <c r="A1281" s="494">
        <v>21</v>
      </c>
      <c r="B1281" s="821"/>
      <c r="C1281" s="1026" t="s">
        <v>11889</v>
      </c>
      <c r="D1281" s="43" t="s">
        <v>11851</v>
      </c>
      <c r="E1281" s="43">
        <v>421000</v>
      </c>
      <c r="F1281" s="43" t="s">
        <v>12283</v>
      </c>
      <c r="G1281" s="136">
        <v>43208</v>
      </c>
      <c r="H1281" s="493">
        <v>43216</v>
      </c>
      <c r="I1281" s="52">
        <f ca="1" t="shared" si="7"/>
        <v>688</v>
      </c>
      <c r="J1281" s="959" t="s">
        <v>11853</v>
      </c>
      <c r="K1281" s="227"/>
      <c r="L1281" s="339">
        <v>43218</v>
      </c>
      <c r="M1281" s="338"/>
      <c r="N1281" s="505" t="s">
        <v>12284</v>
      </c>
      <c r="O1281" s="488" t="s">
        <v>1401</v>
      </c>
      <c r="P1281" s="503" t="s">
        <v>89</v>
      </c>
      <c r="Q1281" s="504">
        <v>43214</v>
      </c>
      <c r="R1281" s="515">
        <v>43215</v>
      </c>
      <c r="S1281" s="1084" t="s">
        <v>47</v>
      </c>
      <c r="T1281" s="459" t="s">
        <v>6023</v>
      </c>
    </row>
    <row r="1282" s="796" customFormat="1" ht="23.1" customHeight="1" spans="1:20">
      <c r="A1282" s="469">
        <v>20</v>
      </c>
      <c r="B1282" s="821"/>
      <c r="C1282" s="1026" t="s">
        <v>11889</v>
      </c>
      <c r="D1282" s="43" t="s">
        <v>11851</v>
      </c>
      <c r="E1282" s="43">
        <v>421000</v>
      </c>
      <c r="F1282" s="43" t="s">
        <v>12285</v>
      </c>
      <c r="G1282" s="136">
        <v>43200</v>
      </c>
      <c r="H1282" s="493">
        <v>43214</v>
      </c>
      <c r="I1282" s="52">
        <f ca="1" t="shared" si="7"/>
        <v>690</v>
      </c>
      <c r="J1282" s="959" t="s">
        <v>11853</v>
      </c>
      <c r="K1282" s="227"/>
      <c r="L1282" s="339">
        <v>43218</v>
      </c>
      <c r="M1282" s="338"/>
      <c r="N1282" s="1084" t="s">
        <v>12286</v>
      </c>
      <c r="O1282" s="1086" t="s">
        <v>88</v>
      </c>
      <c r="P1282" s="503" t="s">
        <v>89</v>
      </c>
      <c r="Q1282" s="516">
        <v>43204</v>
      </c>
      <c r="R1282" s="515">
        <v>43217</v>
      </c>
      <c r="S1282" s="1084" t="s">
        <v>47</v>
      </c>
      <c r="T1282" s="1081" t="s">
        <v>12287</v>
      </c>
    </row>
    <row r="1283" s="796" customFormat="1" ht="23.1" customHeight="1" spans="1:20">
      <c r="A1283" s="469">
        <v>19</v>
      </c>
      <c r="B1283" s="821"/>
      <c r="C1283" s="1026" t="s">
        <v>12142</v>
      </c>
      <c r="D1283" s="43" t="s">
        <v>11871</v>
      </c>
      <c r="E1283" s="43">
        <v>425500</v>
      </c>
      <c r="F1283" s="43" t="s">
        <v>12288</v>
      </c>
      <c r="G1283" s="136">
        <v>43123</v>
      </c>
      <c r="H1283" s="493">
        <v>43140</v>
      </c>
      <c r="I1283" s="52">
        <f ca="1" t="shared" si="7"/>
        <v>764</v>
      </c>
      <c r="J1283" s="959" t="s">
        <v>11853</v>
      </c>
      <c r="K1283" s="227"/>
      <c r="L1283" s="339">
        <v>43218</v>
      </c>
      <c r="M1283" s="338" t="s">
        <v>52</v>
      </c>
      <c r="N1283" s="1084" t="s">
        <v>12289</v>
      </c>
      <c r="O1283" s="1086" t="s">
        <v>1439</v>
      </c>
      <c r="P1283" s="503" t="s">
        <v>89</v>
      </c>
      <c r="Q1283" s="516">
        <v>43205</v>
      </c>
      <c r="R1283" s="515">
        <v>43205</v>
      </c>
      <c r="S1283" s="1084" t="s">
        <v>47</v>
      </c>
      <c r="T1283" s="1087" t="s">
        <v>950</v>
      </c>
    </row>
    <row r="1284" s="795" customFormat="1" ht="23.1" customHeight="1" spans="1:20">
      <c r="A1284" s="469">
        <v>34</v>
      </c>
      <c r="B1284" s="149"/>
      <c r="C1284" s="1026" t="s">
        <v>11901</v>
      </c>
      <c r="D1284" s="43" t="s">
        <v>11871</v>
      </c>
      <c r="E1284" s="43">
        <v>446400</v>
      </c>
      <c r="F1284" s="43" t="s">
        <v>12290</v>
      </c>
      <c r="G1284" s="136">
        <v>43200</v>
      </c>
      <c r="H1284" s="493">
        <v>43209</v>
      </c>
      <c r="I1284" s="52">
        <f ca="1" t="shared" si="7"/>
        <v>695</v>
      </c>
      <c r="J1284" s="959" t="s">
        <v>11853</v>
      </c>
      <c r="K1284" s="227"/>
      <c r="L1284" s="339">
        <v>43218</v>
      </c>
      <c r="M1284" s="338"/>
      <c r="N1284" s="505" t="s">
        <v>12291</v>
      </c>
      <c r="O1284" s="488" t="s">
        <v>1856</v>
      </c>
      <c r="P1284" s="503" t="s">
        <v>303</v>
      </c>
      <c r="Q1284" s="516">
        <v>43204</v>
      </c>
      <c r="R1284" s="515">
        <v>43210</v>
      </c>
      <c r="S1284" s="1084" t="s">
        <v>106</v>
      </c>
      <c r="T1284" s="459" t="s">
        <v>950</v>
      </c>
    </row>
    <row r="1285" s="795" customFormat="1" ht="23.1" customHeight="1" spans="1:20">
      <c r="A1285" s="469">
        <v>30</v>
      </c>
      <c r="B1285" s="149"/>
      <c r="C1285" s="1075" t="s">
        <v>12208</v>
      </c>
      <c r="D1285" s="43" t="s">
        <v>11851</v>
      </c>
      <c r="E1285" s="43">
        <v>467000</v>
      </c>
      <c r="F1285" s="43" t="s">
        <v>12292</v>
      </c>
      <c r="G1285" s="136">
        <v>43181</v>
      </c>
      <c r="H1285" s="493">
        <v>43187</v>
      </c>
      <c r="I1285" s="52">
        <f ca="1" t="shared" si="7"/>
        <v>717</v>
      </c>
      <c r="J1285" s="959" t="s">
        <v>11853</v>
      </c>
      <c r="K1285" s="227"/>
      <c r="L1285" s="339">
        <v>43218</v>
      </c>
      <c r="M1285" s="339" t="s">
        <v>52</v>
      </c>
      <c r="N1285" s="327" t="s">
        <v>12293</v>
      </c>
      <c r="O1285" s="327" t="s">
        <v>70</v>
      </c>
      <c r="P1285" s="327" t="s">
        <v>59</v>
      </c>
      <c r="Q1285" s="377">
        <v>43217</v>
      </c>
      <c r="R1285" s="47">
        <v>43217</v>
      </c>
      <c r="S1285" s="327" t="s">
        <v>106</v>
      </c>
      <c r="T1285" s="459" t="s">
        <v>946</v>
      </c>
    </row>
    <row r="1286" s="796" customFormat="1" ht="23.1" customHeight="1" spans="1:20">
      <c r="A1286" s="469">
        <v>4</v>
      </c>
      <c r="B1286" s="821"/>
      <c r="C1286" s="910" t="s">
        <v>11850</v>
      </c>
      <c r="D1286" s="43" t="s">
        <v>11871</v>
      </c>
      <c r="E1286" s="43">
        <v>406000</v>
      </c>
      <c r="F1286" s="43" t="s">
        <v>12294</v>
      </c>
      <c r="G1286" s="136">
        <v>43208</v>
      </c>
      <c r="H1286" s="493">
        <v>43216</v>
      </c>
      <c r="I1286" s="52">
        <f ca="1" t="shared" si="7"/>
        <v>688</v>
      </c>
      <c r="J1286" s="959" t="s">
        <v>11853</v>
      </c>
      <c r="K1286" s="865"/>
      <c r="L1286" s="339">
        <v>43218</v>
      </c>
      <c r="M1286" s="338" t="s">
        <v>52</v>
      </c>
      <c r="N1286" s="327" t="s">
        <v>12295</v>
      </c>
      <c r="O1286" s="327" t="s">
        <v>1240</v>
      </c>
      <c r="P1286" s="327" t="s">
        <v>89</v>
      </c>
      <c r="Q1286" s="47">
        <v>43196</v>
      </c>
      <c r="R1286" s="47">
        <v>43208</v>
      </c>
      <c r="S1286" s="52" t="s">
        <v>106</v>
      </c>
      <c r="T1286" s="459" t="s">
        <v>946</v>
      </c>
    </row>
    <row r="1287" s="795" customFormat="1" ht="23.1" customHeight="1" spans="1:20">
      <c r="A1287" s="469">
        <v>3</v>
      </c>
      <c r="B1287" s="149"/>
      <c r="C1287" s="910" t="s">
        <v>11850</v>
      </c>
      <c r="D1287" s="43" t="s">
        <v>11871</v>
      </c>
      <c r="E1287" s="43">
        <v>406000</v>
      </c>
      <c r="F1287" s="43" t="s">
        <v>12296</v>
      </c>
      <c r="G1287" s="136">
        <v>43200</v>
      </c>
      <c r="H1287" s="493">
        <v>43207</v>
      </c>
      <c r="I1287" s="52">
        <f ca="1" t="shared" si="7"/>
        <v>697</v>
      </c>
      <c r="J1287" s="959" t="s">
        <v>11853</v>
      </c>
      <c r="K1287" s="863"/>
      <c r="L1287" s="339">
        <v>43218</v>
      </c>
      <c r="M1287" s="339"/>
      <c r="N1287" s="327" t="s">
        <v>12297</v>
      </c>
      <c r="O1287" s="327" t="s">
        <v>1439</v>
      </c>
      <c r="P1287" s="327" t="s">
        <v>89</v>
      </c>
      <c r="Q1287" s="47">
        <v>43186</v>
      </c>
      <c r="R1287" s="47">
        <v>43201</v>
      </c>
      <c r="S1287" s="52" t="s">
        <v>47</v>
      </c>
      <c r="T1287" s="459" t="s">
        <v>946</v>
      </c>
    </row>
    <row r="1288" s="796" customFormat="1" ht="23.1" customHeight="1" spans="1:20">
      <c r="A1288" s="469">
        <v>26</v>
      </c>
      <c r="B1288" s="821"/>
      <c r="C1288" s="1026" t="s">
        <v>11901</v>
      </c>
      <c r="D1288" s="43" t="s">
        <v>11871</v>
      </c>
      <c r="E1288" s="43">
        <v>448200</v>
      </c>
      <c r="F1288" s="43" t="s">
        <v>12298</v>
      </c>
      <c r="G1288" s="136">
        <v>43208</v>
      </c>
      <c r="H1288" s="493">
        <v>43216</v>
      </c>
      <c r="I1288" s="52">
        <f ca="1" t="shared" si="7"/>
        <v>688</v>
      </c>
      <c r="J1288" s="959" t="s">
        <v>11853</v>
      </c>
      <c r="K1288" s="227"/>
      <c r="L1288" s="339">
        <v>43250</v>
      </c>
      <c r="M1288" s="338" t="s">
        <v>52</v>
      </c>
      <c r="N1288" s="450" t="s">
        <v>12299</v>
      </c>
      <c r="O1288" s="81" t="s">
        <v>80</v>
      </c>
      <c r="P1288" s="52" t="s">
        <v>84</v>
      </c>
      <c r="Q1288" s="377">
        <v>43217</v>
      </c>
      <c r="R1288" s="47">
        <v>43218</v>
      </c>
      <c r="S1288" s="327" t="s">
        <v>47</v>
      </c>
      <c r="T1288" s="459" t="s">
        <v>946</v>
      </c>
    </row>
    <row r="1289" s="795" customFormat="1" ht="23.1" customHeight="1" spans="1:20">
      <c r="A1289" s="469">
        <v>15</v>
      </c>
      <c r="B1289" s="149"/>
      <c r="C1289" s="1026" t="s">
        <v>11889</v>
      </c>
      <c r="D1289" s="43" t="s">
        <v>11851</v>
      </c>
      <c r="E1289" s="43">
        <v>421000</v>
      </c>
      <c r="F1289" s="43" t="s">
        <v>12300</v>
      </c>
      <c r="G1289" s="136">
        <v>43210</v>
      </c>
      <c r="H1289" s="493">
        <v>43220</v>
      </c>
      <c r="I1289" s="52">
        <f ca="1" t="shared" si="7"/>
        <v>684</v>
      </c>
      <c r="J1289" s="959" t="s">
        <v>11853</v>
      </c>
      <c r="K1289" s="227"/>
      <c r="L1289" s="339">
        <v>43218</v>
      </c>
      <c r="M1289" s="339"/>
      <c r="N1289" s="450" t="s">
        <v>12301</v>
      </c>
      <c r="O1289" s="81" t="s">
        <v>1331</v>
      </c>
      <c r="P1289" s="52" t="s">
        <v>59</v>
      </c>
      <c r="Q1289" s="447">
        <v>43221</v>
      </c>
      <c r="R1289" s="47">
        <v>43221</v>
      </c>
      <c r="S1289" s="327" t="s">
        <v>47</v>
      </c>
      <c r="T1289" s="459" t="s">
        <v>970</v>
      </c>
    </row>
    <row r="1290" s="795" customFormat="1" ht="23.1" customHeight="1" spans="1:20">
      <c r="A1290" s="469">
        <v>15</v>
      </c>
      <c r="B1290" s="149"/>
      <c r="C1290" s="1026" t="s">
        <v>11889</v>
      </c>
      <c r="D1290" s="43" t="s">
        <v>11851</v>
      </c>
      <c r="E1290" s="43">
        <v>421000</v>
      </c>
      <c r="F1290" s="43" t="s">
        <v>12302</v>
      </c>
      <c r="G1290" s="136">
        <v>43210</v>
      </c>
      <c r="H1290" s="493">
        <v>43220</v>
      </c>
      <c r="I1290" s="52">
        <f ca="1" t="shared" si="7"/>
        <v>684</v>
      </c>
      <c r="J1290" s="959" t="s">
        <v>11853</v>
      </c>
      <c r="K1290" s="227"/>
      <c r="L1290" s="339">
        <v>43218</v>
      </c>
      <c r="M1290" s="339"/>
      <c r="N1290" s="450" t="s">
        <v>739</v>
      </c>
      <c r="O1290" s="81" t="s">
        <v>1240</v>
      </c>
      <c r="P1290" s="52" t="s">
        <v>89</v>
      </c>
      <c r="Q1290" s="447">
        <v>43221</v>
      </c>
      <c r="R1290" s="47">
        <v>43221</v>
      </c>
      <c r="S1290" s="327" t="s">
        <v>47</v>
      </c>
      <c r="T1290" s="459" t="s">
        <v>5669</v>
      </c>
    </row>
    <row r="1291" s="796" customFormat="1" ht="23.1" customHeight="1" spans="1:20">
      <c r="A1291" s="469">
        <v>18</v>
      </c>
      <c r="B1291" s="821"/>
      <c r="C1291" s="1026" t="s">
        <v>11889</v>
      </c>
      <c r="D1291" s="43" t="s">
        <v>12303</v>
      </c>
      <c r="E1291" s="43">
        <v>421000</v>
      </c>
      <c r="F1291" s="43" t="s">
        <v>12304</v>
      </c>
      <c r="G1291" s="136">
        <v>43214</v>
      </c>
      <c r="H1291" s="493">
        <v>43221</v>
      </c>
      <c r="I1291" s="52">
        <f ca="1" t="shared" si="7"/>
        <v>683</v>
      </c>
      <c r="J1291" s="959" t="s">
        <v>11853</v>
      </c>
      <c r="K1291" s="227"/>
      <c r="L1291" s="338">
        <v>43218</v>
      </c>
      <c r="M1291" s="338"/>
      <c r="N1291" s="450" t="s">
        <v>12305</v>
      </c>
      <c r="O1291" s="81" t="s">
        <v>225</v>
      </c>
      <c r="P1291" s="52" t="s">
        <v>84</v>
      </c>
      <c r="Q1291" s="447">
        <v>43221</v>
      </c>
      <c r="R1291" s="47">
        <v>43221</v>
      </c>
      <c r="S1291" s="327" t="s">
        <v>47</v>
      </c>
      <c r="T1291" s="459" t="s">
        <v>12306</v>
      </c>
    </row>
    <row r="1292" s="796" customFormat="1" ht="23.1" customHeight="1" spans="1:20">
      <c r="A1292" s="469">
        <v>41</v>
      </c>
      <c r="B1292" s="821"/>
      <c r="C1292" s="1026" t="s">
        <v>11002</v>
      </c>
      <c r="D1292" s="43" t="s">
        <v>11851</v>
      </c>
      <c r="E1292" s="43">
        <v>509800</v>
      </c>
      <c r="F1292" s="43" t="s">
        <v>12307</v>
      </c>
      <c r="G1292" s="136">
        <v>43105</v>
      </c>
      <c r="H1292" s="493">
        <v>43115</v>
      </c>
      <c r="I1292" s="52">
        <f ca="1" t="shared" si="7"/>
        <v>789</v>
      </c>
      <c r="J1292" s="959" t="s">
        <v>12272</v>
      </c>
      <c r="K1292" s="227"/>
      <c r="L1292" s="338">
        <v>43250</v>
      </c>
      <c r="M1292" s="338" t="s">
        <v>52</v>
      </c>
      <c r="N1292" s="327" t="s">
        <v>12308</v>
      </c>
      <c r="O1292" s="327" t="s">
        <v>45</v>
      </c>
      <c r="P1292" s="327" t="s">
        <v>59</v>
      </c>
      <c r="Q1292" s="377">
        <v>43226</v>
      </c>
      <c r="R1292" s="47">
        <v>43226</v>
      </c>
      <c r="S1292" s="327" t="s">
        <v>106</v>
      </c>
      <c r="T1292" s="459" t="s">
        <v>985</v>
      </c>
    </row>
    <row r="1293" s="796" customFormat="1" ht="22.5" customHeight="1" spans="1:20">
      <c r="A1293" s="469">
        <v>4</v>
      </c>
      <c r="B1293" s="821"/>
      <c r="C1293" s="910" t="s">
        <v>11850</v>
      </c>
      <c r="D1293" s="43" t="s">
        <v>11851</v>
      </c>
      <c r="E1293" s="43">
        <v>406000</v>
      </c>
      <c r="F1293" s="43" t="s">
        <v>12309</v>
      </c>
      <c r="G1293" s="136">
        <v>43202</v>
      </c>
      <c r="H1293" s="493">
        <v>43209</v>
      </c>
      <c r="I1293" s="52">
        <f ca="1" t="shared" si="7"/>
        <v>695</v>
      </c>
      <c r="J1293" s="959" t="s">
        <v>11853</v>
      </c>
      <c r="K1293" s="865"/>
      <c r="L1293" s="339">
        <v>43218</v>
      </c>
      <c r="M1293" s="338"/>
      <c r="N1293" s="450" t="s">
        <v>12310</v>
      </c>
      <c r="O1293" s="81" t="s">
        <v>1706</v>
      </c>
      <c r="P1293" s="52" t="s">
        <v>84</v>
      </c>
      <c r="Q1293" s="447">
        <v>43227</v>
      </c>
      <c r="R1293" s="47">
        <v>43228</v>
      </c>
      <c r="S1293" s="52" t="s">
        <v>47</v>
      </c>
      <c r="T1293" s="459" t="s">
        <v>997</v>
      </c>
    </row>
    <row r="1294" s="796" customFormat="1" ht="23.1" customHeight="1" spans="1:20">
      <c r="A1294" s="469">
        <v>6</v>
      </c>
      <c r="B1294" s="821"/>
      <c r="C1294" s="910" t="s">
        <v>11850</v>
      </c>
      <c r="D1294" s="43" t="s">
        <v>11851</v>
      </c>
      <c r="E1294" s="43">
        <v>406000</v>
      </c>
      <c r="F1294" s="43" t="s">
        <v>12311</v>
      </c>
      <c r="G1294" s="136">
        <v>43214</v>
      </c>
      <c r="H1294" s="493">
        <v>43221</v>
      </c>
      <c r="I1294" s="52">
        <f ca="1" t="shared" si="7"/>
        <v>683</v>
      </c>
      <c r="J1294" s="959" t="s">
        <v>11853</v>
      </c>
      <c r="K1294" s="865"/>
      <c r="L1294" s="338">
        <v>43250</v>
      </c>
      <c r="M1294" s="338" t="s">
        <v>52</v>
      </c>
      <c r="N1294" s="52" t="s">
        <v>12312</v>
      </c>
      <c r="O1294" s="52" t="s">
        <v>114</v>
      </c>
      <c r="P1294" s="52" t="s">
        <v>89</v>
      </c>
      <c r="Q1294" s="47">
        <v>43232</v>
      </c>
      <c r="R1294" s="47">
        <v>43232</v>
      </c>
      <c r="S1294" s="52" t="s">
        <v>47</v>
      </c>
      <c r="T1294" s="459" t="s">
        <v>1709</v>
      </c>
    </row>
    <row r="1295" s="796" customFormat="1" ht="23.1" customHeight="1" spans="1:20">
      <c r="A1295" s="469">
        <v>7</v>
      </c>
      <c r="B1295" s="821"/>
      <c r="C1295" s="910" t="s">
        <v>11850</v>
      </c>
      <c r="D1295" s="43" t="s">
        <v>11851</v>
      </c>
      <c r="E1295" s="43">
        <v>406000</v>
      </c>
      <c r="F1295" s="43" t="s">
        <v>12313</v>
      </c>
      <c r="G1295" s="136">
        <v>43214</v>
      </c>
      <c r="H1295" s="493">
        <v>43221</v>
      </c>
      <c r="I1295" s="52">
        <f ca="1" t="shared" si="7"/>
        <v>683</v>
      </c>
      <c r="J1295" s="959" t="s">
        <v>11853</v>
      </c>
      <c r="K1295" s="865"/>
      <c r="L1295" s="338">
        <v>43250</v>
      </c>
      <c r="M1295" s="338" t="s">
        <v>52</v>
      </c>
      <c r="N1295" s="52" t="s">
        <v>12314</v>
      </c>
      <c r="O1295" s="52" t="s">
        <v>131</v>
      </c>
      <c r="P1295" s="52" t="s">
        <v>89</v>
      </c>
      <c r="Q1295" s="47">
        <v>43232</v>
      </c>
      <c r="R1295" s="47">
        <v>43232</v>
      </c>
      <c r="S1295" s="52" t="s">
        <v>47</v>
      </c>
      <c r="T1295" s="459" t="s">
        <v>1020</v>
      </c>
    </row>
    <row r="1296" s="795" customFormat="1" ht="23.1" customHeight="1" spans="1:20">
      <c r="A1296" s="469">
        <v>14</v>
      </c>
      <c r="B1296" s="149"/>
      <c r="C1296" s="1026" t="s">
        <v>11889</v>
      </c>
      <c r="D1296" s="43" t="s">
        <v>11851</v>
      </c>
      <c r="E1296" s="43">
        <v>417800</v>
      </c>
      <c r="F1296" s="43" t="s">
        <v>12315</v>
      </c>
      <c r="G1296" s="136">
        <v>43221</v>
      </c>
      <c r="H1296" s="493">
        <v>43234</v>
      </c>
      <c r="I1296" s="52">
        <f ca="1" t="shared" si="7"/>
        <v>670</v>
      </c>
      <c r="J1296" s="959" t="s">
        <v>11853</v>
      </c>
      <c r="K1296" s="227"/>
      <c r="L1296" s="339">
        <v>43250</v>
      </c>
      <c r="M1296" s="339" t="s">
        <v>52</v>
      </c>
      <c r="N1296" s="450" t="s">
        <v>12316</v>
      </c>
      <c r="O1296" s="81" t="s">
        <v>1706</v>
      </c>
      <c r="P1296" s="52" t="s">
        <v>84</v>
      </c>
      <c r="Q1296" s="447">
        <v>43222</v>
      </c>
      <c r="R1296" s="47">
        <v>43222</v>
      </c>
      <c r="S1296" s="327" t="s">
        <v>47</v>
      </c>
      <c r="T1296" s="459" t="s">
        <v>1000</v>
      </c>
    </row>
    <row r="1297" s="796" customFormat="1" ht="23.1" customHeight="1" spans="1:20">
      <c r="A1297" s="469">
        <v>37</v>
      </c>
      <c r="B1297" s="821"/>
      <c r="C1297" s="1075" t="s">
        <v>12208</v>
      </c>
      <c r="D1297" s="43" t="s">
        <v>11851</v>
      </c>
      <c r="E1297" s="43">
        <v>467000</v>
      </c>
      <c r="F1297" s="43" t="s">
        <v>12317</v>
      </c>
      <c r="G1297" s="136">
        <v>43177</v>
      </c>
      <c r="H1297" s="493">
        <v>43186</v>
      </c>
      <c r="I1297" s="52">
        <f ca="1" t="shared" si="7"/>
        <v>718</v>
      </c>
      <c r="J1297" s="959" t="s">
        <v>11853</v>
      </c>
      <c r="K1297" s="227"/>
      <c r="L1297" s="338">
        <v>43250</v>
      </c>
      <c r="M1297" s="338"/>
      <c r="N1297" s="327" t="s">
        <v>12318</v>
      </c>
      <c r="O1297" s="81" t="s">
        <v>980</v>
      </c>
      <c r="P1297" s="52" t="s">
        <v>84</v>
      </c>
      <c r="Q1297" s="470">
        <v>43221</v>
      </c>
      <c r="R1297" s="47">
        <v>43230</v>
      </c>
      <c r="S1297" s="52" t="s">
        <v>473</v>
      </c>
      <c r="T1297" s="459" t="s">
        <v>1005</v>
      </c>
    </row>
    <row r="1298" s="796" customFormat="1" ht="23.1" customHeight="1" spans="1:20">
      <c r="A1298" s="469">
        <v>7</v>
      </c>
      <c r="B1298" s="821"/>
      <c r="C1298" s="910" t="s">
        <v>11850</v>
      </c>
      <c r="D1298" s="43" t="s">
        <v>11851</v>
      </c>
      <c r="E1298" s="43">
        <v>406000</v>
      </c>
      <c r="F1298" s="43" t="s">
        <v>12319</v>
      </c>
      <c r="G1298" s="136">
        <v>43214</v>
      </c>
      <c r="H1298" s="493">
        <v>43221</v>
      </c>
      <c r="I1298" s="52">
        <f ca="1" t="shared" si="7"/>
        <v>683</v>
      </c>
      <c r="J1298" s="959" t="s">
        <v>11853</v>
      </c>
      <c r="K1298" s="865"/>
      <c r="L1298" s="338">
        <v>43250</v>
      </c>
      <c r="M1298" s="338"/>
      <c r="N1298" s="52" t="s">
        <v>12320</v>
      </c>
      <c r="O1298" s="52" t="s">
        <v>225</v>
      </c>
      <c r="P1298" s="52" t="s">
        <v>84</v>
      </c>
      <c r="Q1298" s="47">
        <v>43208</v>
      </c>
      <c r="R1298" s="47">
        <v>43237</v>
      </c>
      <c r="S1298" s="52" t="s">
        <v>47</v>
      </c>
      <c r="T1298" s="459" t="s">
        <v>1730</v>
      </c>
    </row>
    <row r="1299" s="796" customFormat="1" ht="23.1" customHeight="1" spans="1:20">
      <c r="A1299" s="469">
        <v>8</v>
      </c>
      <c r="B1299" s="821"/>
      <c r="C1299" s="910" t="s">
        <v>11850</v>
      </c>
      <c r="D1299" s="43" t="s">
        <v>11851</v>
      </c>
      <c r="E1299" s="43">
        <v>406000</v>
      </c>
      <c r="F1299" s="43" t="s">
        <v>12321</v>
      </c>
      <c r="G1299" s="136">
        <v>43214</v>
      </c>
      <c r="H1299" s="493">
        <v>43221</v>
      </c>
      <c r="I1299" s="52">
        <f ca="1" t="shared" si="7"/>
        <v>683</v>
      </c>
      <c r="J1299" s="959" t="s">
        <v>11853</v>
      </c>
      <c r="K1299" s="865"/>
      <c r="L1299" s="338">
        <v>43250</v>
      </c>
      <c r="M1299" s="338" t="s">
        <v>52</v>
      </c>
      <c r="N1299" s="52" t="s">
        <v>12322</v>
      </c>
      <c r="O1299" s="52" t="s">
        <v>225</v>
      </c>
      <c r="P1299" s="52" t="s">
        <v>84</v>
      </c>
      <c r="Q1299" s="47">
        <v>43232</v>
      </c>
      <c r="R1299" s="47">
        <v>43233</v>
      </c>
      <c r="S1299" s="52" t="s">
        <v>47</v>
      </c>
      <c r="T1299" s="459" t="s">
        <v>1730</v>
      </c>
    </row>
    <row r="1300" s="796" customFormat="1" ht="23.1" customHeight="1" spans="1:20">
      <c r="A1300" s="469">
        <v>27</v>
      </c>
      <c r="B1300" s="821"/>
      <c r="C1300" s="1026" t="s">
        <v>11901</v>
      </c>
      <c r="D1300" s="43" t="s">
        <v>11960</v>
      </c>
      <c r="E1300" s="43">
        <v>449400</v>
      </c>
      <c r="F1300" s="43" t="s">
        <v>12323</v>
      </c>
      <c r="G1300" s="136">
        <v>43161</v>
      </c>
      <c r="H1300" s="493">
        <v>43170</v>
      </c>
      <c r="I1300" s="52">
        <f ca="1" t="shared" si="7"/>
        <v>734</v>
      </c>
      <c r="J1300" s="959" t="s">
        <v>11853</v>
      </c>
      <c r="K1300" s="227"/>
      <c r="L1300" s="339">
        <v>43189</v>
      </c>
      <c r="M1300" s="338" t="s">
        <v>52</v>
      </c>
      <c r="N1300" s="327" t="s">
        <v>12324</v>
      </c>
      <c r="O1300" s="327" t="s">
        <v>45</v>
      </c>
      <c r="P1300" s="327" t="s">
        <v>59</v>
      </c>
      <c r="Q1300" s="377">
        <v>43232</v>
      </c>
      <c r="R1300" s="47">
        <v>43232</v>
      </c>
      <c r="S1300" s="327" t="s">
        <v>47</v>
      </c>
      <c r="T1300" s="1081" t="s">
        <v>12325</v>
      </c>
    </row>
    <row r="1301" s="795" customFormat="1" ht="23.1" customHeight="1" spans="1:20">
      <c r="A1301" s="469">
        <v>15</v>
      </c>
      <c r="B1301" s="149"/>
      <c r="C1301" s="1026" t="s">
        <v>11889</v>
      </c>
      <c r="D1301" s="43" t="s">
        <v>11851</v>
      </c>
      <c r="E1301" s="43">
        <v>421000</v>
      </c>
      <c r="F1301" s="43" t="s">
        <v>12326</v>
      </c>
      <c r="G1301" s="136">
        <v>43210</v>
      </c>
      <c r="H1301" s="493">
        <v>43220</v>
      </c>
      <c r="I1301" s="52">
        <f ca="1" t="shared" si="7"/>
        <v>684</v>
      </c>
      <c r="J1301" s="959" t="s">
        <v>11853</v>
      </c>
      <c r="K1301" s="227"/>
      <c r="L1301" s="339">
        <v>43250</v>
      </c>
      <c r="M1301" s="339"/>
      <c r="N1301" s="450" t="s">
        <v>12327</v>
      </c>
      <c r="O1301" s="81" t="s">
        <v>12</v>
      </c>
      <c r="P1301" s="52" t="s">
        <v>84</v>
      </c>
      <c r="Q1301" s="447">
        <v>43232</v>
      </c>
      <c r="R1301" s="47">
        <v>43243</v>
      </c>
      <c r="S1301" s="327" t="s">
        <v>106</v>
      </c>
      <c r="T1301" s="459" t="s">
        <v>12328</v>
      </c>
    </row>
    <row r="1302" s="796" customFormat="1" ht="23.1" customHeight="1" spans="1:20">
      <c r="A1302" s="469">
        <v>12</v>
      </c>
      <c r="B1302" s="821"/>
      <c r="C1302" s="910" t="s">
        <v>11850</v>
      </c>
      <c r="D1302" s="43" t="s">
        <v>11960</v>
      </c>
      <c r="E1302" s="43">
        <v>406000</v>
      </c>
      <c r="F1302" s="468" t="s">
        <v>12329</v>
      </c>
      <c r="G1302" s="136">
        <v>43161</v>
      </c>
      <c r="H1302" s="493">
        <v>43170</v>
      </c>
      <c r="I1302" s="52">
        <f ca="1" t="shared" si="7"/>
        <v>734</v>
      </c>
      <c r="J1302" s="959" t="s">
        <v>11853</v>
      </c>
      <c r="K1302" s="865"/>
      <c r="L1302" s="338">
        <v>43250</v>
      </c>
      <c r="M1302" s="338" t="s">
        <v>52</v>
      </c>
      <c r="N1302" s="52" t="s">
        <v>12330</v>
      </c>
      <c r="O1302" s="52" t="s">
        <v>698</v>
      </c>
      <c r="P1302" s="52" t="s">
        <v>46</v>
      </c>
      <c r="Q1302" s="47">
        <v>43238</v>
      </c>
      <c r="R1302" s="47">
        <v>43239</v>
      </c>
      <c r="S1302" s="52" t="s">
        <v>106</v>
      </c>
      <c r="T1302" s="459" t="s">
        <v>12331</v>
      </c>
    </row>
    <row r="1303" s="796" customFormat="1" ht="23.1" customHeight="1" spans="1:20">
      <c r="A1303" s="469">
        <v>40</v>
      </c>
      <c r="B1303" s="821"/>
      <c r="C1303" s="1026" t="s">
        <v>11901</v>
      </c>
      <c r="D1303" s="43" t="s">
        <v>11871</v>
      </c>
      <c r="E1303" s="43">
        <v>446200</v>
      </c>
      <c r="F1303" s="43" t="s">
        <v>12332</v>
      </c>
      <c r="G1303" s="439">
        <v>43242</v>
      </c>
      <c r="H1303" s="493">
        <v>43250</v>
      </c>
      <c r="I1303" s="52">
        <f ca="1" t="shared" si="7"/>
        <v>654</v>
      </c>
      <c r="J1303" s="959" t="s">
        <v>11853</v>
      </c>
      <c r="K1303" s="227"/>
      <c r="L1303" s="506">
        <v>43250</v>
      </c>
      <c r="M1303" s="338"/>
      <c r="N1303" s="1083" t="s">
        <v>12333</v>
      </c>
      <c r="O1303" s="501" t="s">
        <v>45</v>
      </c>
      <c r="P1303" s="392" t="s">
        <v>89</v>
      </c>
      <c r="Q1303" s="513">
        <v>43221</v>
      </c>
      <c r="R1303" s="394">
        <v>43242</v>
      </c>
      <c r="S1303" s="500" t="s">
        <v>106</v>
      </c>
      <c r="T1303" s="459" t="s">
        <v>1023</v>
      </c>
    </row>
    <row r="1304" s="796" customFormat="1" ht="23.1" customHeight="1" spans="1:20">
      <c r="A1304" s="469">
        <v>37</v>
      </c>
      <c r="B1304" s="821"/>
      <c r="C1304" s="1026" t="s">
        <v>11901</v>
      </c>
      <c r="D1304" s="55" t="s">
        <v>11865</v>
      </c>
      <c r="E1304" s="55">
        <v>449400</v>
      </c>
      <c r="F1304" s="55" t="s">
        <v>12334</v>
      </c>
      <c r="G1304" s="132">
        <v>43217</v>
      </c>
      <c r="H1304" s="1074">
        <v>43232</v>
      </c>
      <c r="I1304" s="48">
        <f ca="1" t="shared" si="7"/>
        <v>672</v>
      </c>
      <c r="J1304" s="688" t="s">
        <v>11853</v>
      </c>
      <c r="K1304" s="227"/>
      <c r="L1304" s="339">
        <v>43280</v>
      </c>
      <c r="M1304" s="338"/>
      <c r="N1304" s="450" t="s">
        <v>12335</v>
      </c>
      <c r="O1304" s="81" t="s">
        <v>45</v>
      </c>
      <c r="P1304" s="52" t="s">
        <v>59</v>
      </c>
      <c r="Q1304" s="377">
        <v>43232</v>
      </c>
      <c r="R1304" s="47">
        <v>43232</v>
      </c>
      <c r="S1304" s="327" t="s">
        <v>47</v>
      </c>
      <c r="T1304" s="459" t="s">
        <v>12336</v>
      </c>
    </row>
    <row r="1305" s="796" customFormat="1" ht="23.1" customHeight="1" spans="1:20">
      <c r="A1305" s="469">
        <v>27</v>
      </c>
      <c r="B1305" s="821"/>
      <c r="C1305" s="1026" t="s">
        <v>11889</v>
      </c>
      <c r="D1305" s="43" t="s">
        <v>11871</v>
      </c>
      <c r="E1305" s="43">
        <v>417800</v>
      </c>
      <c r="F1305" s="43" t="s">
        <v>12337</v>
      </c>
      <c r="G1305" s="439">
        <v>43242</v>
      </c>
      <c r="H1305" s="493">
        <v>43250</v>
      </c>
      <c r="I1305" s="52">
        <f ca="1" t="shared" si="7"/>
        <v>654</v>
      </c>
      <c r="J1305" s="959" t="s">
        <v>11853</v>
      </c>
      <c r="K1305" s="227"/>
      <c r="L1305" s="339">
        <v>43280</v>
      </c>
      <c r="M1305" s="338"/>
      <c r="N1305" s="450" t="s">
        <v>12338</v>
      </c>
      <c r="O1305" s="81" t="s">
        <v>698</v>
      </c>
      <c r="P1305" s="52" t="s">
        <v>46</v>
      </c>
      <c r="Q1305" s="447">
        <v>43231</v>
      </c>
      <c r="R1305" s="47">
        <v>43242</v>
      </c>
      <c r="S1305" s="327" t="s">
        <v>106</v>
      </c>
      <c r="T1305" s="459" t="s">
        <v>1023</v>
      </c>
    </row>
    <row r="1306" s="795" customFormat="1" ht="23.1" customHeight="1" spans="1:20">
      <c r="A1306" s="469">
        <v>17</v>
      </c>
      <c r="B1306" s="149"/>
      <c r="C1306" s="1026" t="s">
        <v>11889</v>
      </c>
      <c r="D1306" s="43" t="s">
        <v>11851</v>
      </c>
      <c r="E1306" s="43">
        <v>421000</v>
      </c>
      <c r="F1306" s="43" t="s">
        <v>12339</v>
      </c>
      <c r="G1306" s="136">
        <v>43210</v>
      </c>
      <c r="H1306" s="493">
        <v>43220</v>
      </c>
      <c r="I1306" s="52">
        <f ca="1" t="shared" si="7"/>
        <v>684</v>
      </c>
      <c r="J1306" s="959" t="s">
        <v>11853</v>
      </c>
      <c r="K1306" s="227"/>
      <c r="L1306" s="339">
        <v>43280</v>
      </c>
      <c r="M1306" s="339"/>
      <c r="N1306" s="450" t="s">
        <v>12340</v>
      </c>
      <c r="O1306" s="81" t="s">
        <v>698</v>
      </c>
      <c r="P1306" s="52" t="s">
        <v>46</v>
      </c>
      <c r="Q1306" s="447">
        <v>43225</v>
      </c>
      <c r="R1306" s="47">
        <v>43222</v>
      </c>
      <c r="S1306" s="327" t="s">
        <v>47</v>
      </c>
      <c r="T1306" s="459" t="s">
        <v>12341</v>
      </c>
    </row>
    <row r="1307" s="796" customFormat="1" ht="23.1" customHeight="1" spans="1:20">
      <c r="A1307" s="469">
        <v>17</v>
      </c>
      <c r="B1307" s="821"/>
      <c r="C1307" s="1026" t="s">
        <v>11889</v>
      </c>
      <c r="D1307" s="43" t="s">
        <v>11851</v>
      </c>
      <c r="E1307" s="43">
        <v>417800</v>
      </c>
      <c r="F1307" s="43" t="s">
        <v>12342</v>
      </c>
      <c r="G1307" s="439">
        <v>43242</v>
      </c>
      <c r="H1307" s="493">
        <v>43250</v>
      </c>
      <c r="I1307" s="52">
        <f ca="1" t="shared" si="7"/>
        <v>654</v>
      </c>
      <c r="J1307" s="959" t="s">
        <v>11853</v>
      </c>
      <c r="K1307" s="227"/>
      <c r="L1307" s="506">
        <v>43250</v>
      </c>
      <c r="M1307" s="338"/>
      <c r="N1307" s="1083" t="s">
        <v>12343</v>
      </c>
      <c r="O1307" s="501" t="s">
        <v>17</v>
      </c>
      <c r="P1307" s="392" t="s">
        <v>46</v>
      </c>
      <c r="Q1307" s="513">
        <v>43220</v>
      </c>
      <c r="R1307" s="394">
        <v>43242</v>
      </c>
      <c r="S1307" s="500" t="s">
        <v>106</v>
      </c>
      <c r="T1307" s="459" t="s">
        <v>12344</v>
      </c>
    </row>
    <row r="1308" s="796" customFormat="1" ht="23.1" customHeight="1" spans="1:20">
      <c r="A1308" s="469">
        <v>36</v>
      </c>
      <c r="B1308" s="821"/>
      <c r="C1308" s="1026" t="s">
        <v>11901</v>
      </c>
      <c r="D1308" s="43" t="s">
        <v>11851</v>
      </c>
      <c r="E1308" s="43">
        <v>446200</v>
      </c>
      <c r="F1308" s="43" t="s">
        <v>12345</v>
      </c>
      <c r="G1308" s="439">
        <v>43242</v>
      </c>
      <c r="H1308" s="493">
        <v>43250</v>
      </c>
      <c r="I1308" s="52">
        <f ca="1" t="shared" si="7"/>
        <v>654</v>
      </c>
      <c r="J1308" s="959" t="s">
        <v>11853</v>
      </c>
      <c r="K1308" s="227"/>
      <c r="L1308" s="506">
        <v>43250</v>
      </c>
      <c r="M1308" s="338"/>
      <c r="N1308" s="1083" t="s">
        <v>11769</v>
      </c>
      <c r="O1308" s="501" t="s">
        <v>225</v>
      </c>
      <c r="P1308" s="392" t="s">
        <v>84</v>
      </c>
      <c r="Q1308" s="513">
        <v>43232</v>
      </c>
      <c r="R1308" s="394">
        <v>43242</v>
      </c>
      <c r="S1308" s="500" t="s">
        <v>47</v>
      </c>
      <c r="T1308" s="459" t="s">
        <v>12346</v>
      </c>
    </row>
    <row r="1309" s="796" customFormat="1" ht="23.1" customHeight="1" spans="1:20">
      <c r="A1309" s="469">
        <v>29</v>
      </c>
      <c r="B1309" s="821"/>
      <c r="C1309" s="1026" t="s">
        <v>11889</v>
      </c>
      <c r="D1309" s="43" t="s">
        <v>11865</v>
      </c>
      <c r="E1309" s="43">
        <v>417800</v>
      </c>
      <c r="F1309" s="43" t="s">
        <v>12347</v>
      </c>
      <c r="G1309" s="439">
        <v>43245</v>
      </c>
      <c r="H1309" s="493">
        <v>43256</v>
      </c>
      <c r="I1309" s="52">
        <f ca="1" t="shared" si="7"/>
        <v>648</v>
      </c>
      <c r="J1309" s="959" t="s">
        <v>11853</v>
      </c>
      <c r="K1309" s="227"/>
      <c r="L1309" s="339">
        <v>43280</v>
      </c>
      <c r="M1309" s="338"/>
      <c r="N1309" s="450" t="s">
        <v>12348</v>
      </c>
      <c r="O1309" s="81" t="s">
        <v>45</v>
      </c>
      <c r="P1309" s="52" t="s">
        <v>59</v>
      </c>
      <c r="Q1309" s="447">
        <v>43248</v>
      </c>
      <c r="R1309" s="47">
        <v>43249</v>
      </c>
      <c r="S1309" s="327" t="s">
        <v>47</v>
      </c>
      <c r="T1309" s="459" t="s">
        <v>5210</v>
      </c>
    </row>
    <row r="1310" s="795" customFormat="1" ht="23.1" customHeight="1" spans="1:20">
      <c r="A1310" s="469">
        <v>21</v>
      </c>
      <c r="B1310" s="149"/>
      <c r="C1310" s="1026" t="s">
        <v>11889</v>
      </c>
      <c r="D1310" s="43" t="s">
        <v>11871</v>
      </c>
      <c r="E1310" s="43">
        <v>417800</v>
      </c>
      <c r="F1310" s="43" t="s">
        <v>12349</v>
      </c>
      <c r="G1310" s="439">
        <v>43242</v>
      </c>
      <c r="H1310" s="493">
        <v>43257</v>
      </c>
      <c r="I1310" s="52">
        <f ca="1" t="shared" si="7"/>
        <v>647</v>
      </c>
      <c r="J1310" s="959" t="s">
        <v>11853</v>
      </c>
      <c r="K1310" s="227"/>
      <c r="L1310" s="339">
        <v>43280</v>
      </c>
      <c r="M1310" s="339"/>
      <c r="N1310" s="450" t="s">
        <v>12350</v>
      </c>
      <c r="O1310" s="81" t="s">
        <v>114</v>
      </c>
      <c r="P1310" s="52" t="s">
        <v>89</v>
      </c>
      <c r="Q1310" s="447">
        <v>43232</v>
      </c>
      <c r="R1310" s="47">
        <v>43242</v>
      </c>
      <c r="S1310" s="327" t="s">
        <v>47</v>
      </c>
      <c r="T1310" s="459" t="s">
        <v>1775</v>
      </c>
    </row>
    <row r="1311" s="795" customFormat="1" ht="23.1" customHeight="1" spans="1:20">
      <c r="A1311" s="469">
        <v>30</v>
      </c>
      <c r="B1311" s="149"/>
      <c r="C1311" s="1026" t="s">
        <v>11889</v>
      </c>
      <c r="D1311" s="43" t="s">
        <v>11868</v>
      </c>
      <c r="E1311" s="43">
        <v>417800</v>
      </c>
      <c r="F1311" s="43" t="s">
        <v>12351</v>
      </c>
      <c r="G1311" s="439">
        <v>43245</v>
      </c>
      <c r="H1311" s="493">
        <v>43254</v>
      </c>
      <c r="I1311" s="52">
        <f ca="1" t="shared" si="7"/>
        <v>650</v>
      </c>
      <c r="J1311" s="959" t="s">
        <v>11853</v>
      </c>
      <c r="K1311" s="227"/>
      <c r="L1311" s="339">
        <v>43280</v>
      </c>
      <c r="M1311" s="338"/>
      <c r="N1311" s="450" t="s">
        <v>12352</v>
      </c>
      <c r="O1311" s="81" t="s">
        <v>1240</v>
      </c>
      <c r="P1311" s="52" t="s">
        <v>89</v>
      </c>
      <c r="Q1311" s="447">
        <v>43237</v>
      </c>
      <c r="R1311" s="47">
        <v>43247</v>
      </c>
      <c r="S1311" s="327" t="s">
        <v>47</v>
      </c>
      <c r="T1311" s="459" t="s">
        <v>5210</v>
      </c>
    </row>
    <row r="1312" s="796" customFormat="1" ht="23.1" customHeight="1" spans="1:20">
      <c r="A1312" s="469">
        <v>28</v>
      </c>
      <c r="B1312" s="821"/>
      <c r="C1312" s="1026" t="s">
        <v>11889</v>
      </c>
      <c r="D1312" s="43" t="s">
        <v>11865</v>
      </c>
      <c r="E1312" s="43">
        <v>417800</v>
      </c>
      <c r="F1312" s="43" t="s">
        <v>12353</v>
      </c>
      <c r="G1312" s="439">
        <v>43245</v>
      </c>
      <c r="H1312" s="493">
        <v>43254</v>
      </c>
      <c r="I1312" s="52">
        <f ca="1" t="shared" si="7"/>
        <v>650</v>
      </c>
      <c r="J1312" s="959" t="s">
        <v>11853</v>
      </c>
      <c r="K1312" s="227"/>
      <c r="L1312" s="339">
        <v>43280</v>
      </c>
      <c r="M1312" s="338"/>
      <c r="N1312" s="450" t="s">
        <v>12354</v>
      </c>
      <c r="O1312" s="81" t="s">
        <v>88</v>
      </c>
      <c r="P1312" s="52" t="s">
        <v>89</v>
      </c>
      <c r="Q1312" s="447">
        <v>43241</v>
      </c>
      <c r="R1312" s="47">
        <v>43247</v>
      </c>
      <c r="S1312" s="327" t="s">
        <v>47</v>
      </c>
      <c r="T1312" s="459" t="s">
        <v>1775</v>
      </c>
    </row>
    <row r="1313" s="796" customFormat="1" ht="23.1" customHeight="1" spans="1:20">
      <c r="A1313" s="469">
        <v>22</v>
      </c>
      <c r="B1313" s="821"/>
      <c r="C1313" s="1026" t="s">
        <v>11889</v>
      </c>
      <c r="D1313" s="43" t="s">
        <v>11871</v>
      </c>
      <c r="E1313" s="43">
        <v>417800</v>
      </c>
      <c r="F1313" s="43" t="s">
        <v>12355</v>
      </c>
      <c r="G1313" s="439">
        <v>43242</v>
      </c>
      <c r="H1313" s="493">
        <v>43252</v>
      </c>
      <c r="I1313" s="52">
        <f ca="1" t="shared" si="7"/>
        <v>652</v>
      </c>
      <c r="J1313" s="959" t="s">
        <v>11853</v>
      </c>
      <c r="K1313" s="227"/>
      <c r="L1313" s="506">
        <v>43250</v>
      </c>
      <c r="M1313" s="338"/>
      <c r="N1313" s="450" t="s">
        <v>12356</v>
      </c>
      <c r="O1313" s="81" t="s">
        <v>114</v>
      </c>
      <c r="P1313" s="52" t="s">
        <v>89</v>
      </c>
      <c r="Q1313" s="447">
        <v>43232</v>
      </c>
      <c r="R1313" s="47">
        <v>43242</v>
      </c>
      <c r="S1313" s="327" t="s">
        <v>47</v>
      </c>
      <c r="T1313" s="459" t="s">
        <v>1775</v>
      </c>
    </row>
    <row r="1314" s="796" customFormat="1" ht="23.1" customHeight="1" spans="1:20">
      <c r="A1314" s="469">
        <v>21</v>
      </c>
      <c r="B1314" s="821"/>
      <c r="C1314" s="1026" t="s">
        <v>11889</v>
      </c>
      <c r="D1314" s="43" t="s">
        <v>11871</v>
      </c>
      <c r="E1314" s="43">
        <v>417800</v>
      </c>
      <c r="F1314" s="43" t="s">
        <v>12357</v>
      </c>
      <c r="G1314" s="439">
        <v>43242</v>
      </c>
      <c r="H1314" s="493">
        <v>43252</v>
      </c>
      <c r="I1314" s="52">
        <f ca="1" t="shared" si="7"/>
        <v>652</v>
      </c>
      <c r="J1314" s="959" t="s">
        <v>11853</v>
      </c>
      <c r="K1314" s="227"/>
      <c r="L1314" s="506">
        <v>43250</v>
      </c>
      <c r="M1314" s="338"/>
      <c r="N1314" s="450" t="s">
        <v>12358</v>
      </c>
      <c r="O1314" s="81" t="s">
        <v>980</v>
      </c>
      <c r="P1314" s="52" t="s">
        <v>84</v>
      </c>
      <c r="Q1314" s="447">
        <v>43245</v>
      </c>
      <c r="R1314" s="47">
        <v>43246</v>
      </c>
      <c r="S1314" s="327" t="s">
        <v>47</v>
      </c>
      <c r="T1314" s="459" t="s">
        <v>12359</v>
      </c>
    </row>
    <row r="1315" s="795" customFormat="1" ht="23.1" customHeight="1" spans="1:20">
      <c r="A1315" s="469">
        <v>48</v>
      </c>
      <c r="B1315" s="149"/>
      <c r="C1315" s="1026" t="s">
        <v>11002</v>
      </c>
      <c r="D1315" s="407" t="s">
        <v>11871</v>
      </c>
      <c r="E1315" s="43">
        <v>509800</v>
      </c>
      <c r="F1315" s="43" t="s">
        <v>12360</v>
      </c>
      <c r="G1315" s="136">
        <v>43115</v>
      </c>
      <c r="H1315" s="493">
        <v>43131</v>
      </c>
      <c r="I1315" s="52">
        <f ca="1" t="shared" si="7"/>
        <v>773</v>
      </c>
      <c r="J1315" s="959" t="s">
        <v>12361</v>
      </c>
      <c r="K1315" s="227"/>
      <c r="L1315" s="339">
        <v>43280</v>
      </c>
      <c r="M1315" s="339" t="s">
        <v>52</v>
      </c>
      <c r="N1315" s="1076" t="s">
        <v>3287</v>
      </c>
      <c r="O1315" s="327" t="s">
        <v>1331</v>
      </c>
      <c r="P1315" s="327" t="s">
        <v>59</v>
      </c>
      <c r="Q1315" s="377">
        <v>43250</v>
      </c>
      <c r="R1315" s="47">
        <v>43252</v>
      </c>
      <c r="S1315" s="327" t="s">
        <v>47</v>
      </c>
      <c r="T1315" s="459" t="s">
        <v>5223</v>
      </c>
    </row>
    <row r="1316" s="796" customFormat="1" ht="23.1" customHeight="1" spans="1:20">
      <c r="A1316" s="469">
        <v>10</v>
      </c>
      <c r="B1316" s="821"/>
      <c r="C1316" s="910" t="s">
        <v>11850</v>
      </c>
      <c r="D1316" s="43" t="s">
        <v>11851</v>
      </c>
      <c r="E1316" s="43">
        <v>402800</v>
      </c>
      <c r="F1316" s="43" t="s">
        <v>12362</v>
      </c>
      <c r="G1316" s="136">
        <v>43242</v>
      </c>
      <c r="H1316" s="493">
        <v>43248</v>
      </c>
      <c r="I1316" s="52">
        <f ca="1" t="shared" si="7"/>
        <v>656</v>
      </c>
      <c r="J1316" s="959" t="s">
        <v>11853</v>
      </c>
      <c r="K1316" s="865"/>
      <c r="L1316" s="339">
        <v>43280</v>
      </c>
      <c r="M1316" s="338"/>
      <c r="N1316" s="52" t="s">
        <v>12363</v>
      </c>
      <c r="O1316" s="52" t="s">
        <v>114</v>
      </c>
      <c r="P1316" s="52" t="s">
        <v>89</v>
      </c>
      <c r="Q1316" s="47">
        <v>43256</v>
      </c>
      <c r="R1316" s="47">
        <v>43257</v>
      </c>
      <c r="S1316" s="52" t="s">
        <v>47</v>
      </c>
      <c r="T1316" s="459" t="s">
        <v>12364</v>
      </c>
    </row>
    <row r="1317" s="795" customFormat="1" ht="23.1" customHeight="1" spans="1:20">
      <c r="A1317" s="469">
        <v>17</v>
      </c>
      <c r="B1317" s="149"/>
      <c r="C1317" s="1026" t="s">
        <v>11889</v>
      </c>
      <c r="D1317" s="43" t="s">
        <v>11851</v>
      </c>
      <c r="E1317" s="43">
        <v>417800</v>
      </c>
      <c r="F1317" s="43" t="s">
        <v>12365</v>
      </c>
      <c r="G1317" s="439">
        <v>43245</v>
      </c>
      <c r="H1317" s="493">
        <v>43254</v>
      </c>
      <c r="I1317" s="52">
        <f ca="1" t="shared" si="7"/>
        <v>650</v>
      </c>
      <c r="J1317" s="688" t="s">
        <v>11853</v>
      </c>
      <c r="K1317" s="227"/>
      <c r="L1317" s="339">
        <v>43280</v>
      </c>
      <c r="M1317" s="339"/>
      <c r="N1317" s="450" t="s">
        <v>12366</v>
      </c>
      <c r="O1317" s="81" t="s">
        <v>114</v>
      </c>
      <c r="P1317" s="52" t="s">
        <v>89</v>
      </c>
      <c r="Q1317" s="447">
        <v>43255</v>
      </c>
      <c r="R1317" s="47">
        <v>43256</v>
      </c>
      <c r="S1317" s="327" t="s">
        <v>47</v>
      </c>
      <c r="T1317" s="459" t="s">
        <v>5223</v>
      </c>
    </row>
    <row r="1318" s="795" customFormat="1" ht="23.1" customHeight="1" spans="1:20">
      <c r="A1318" s="469">
        <v>19</v>
      </c>
      <c r="B1318" s="149"/>
      <c r="C1318" s="1026" t="s">
        <v>11889</v>
      </c>
      <c r="D1318" s="43" t="s">
        <v>11871</v>
      </c>
      <c r="E1318" s="43">
        <v>417800</v>
      </c>
      <c r="F1318" s="43" t="s">
        <v>12367</v>
      </c>
      <c r="G1318" s="439">
        <v>43242</v>
      </c>
      <c r="H1318" s="493">
        <v>43257</v>
      </c>
      <c r="I1318" s="52">
        <f ca="1" t="shared" si="7"/>
        <v>647</v>
      </c>
      <c r="J1318" s="688" t="s">
        <v>11853</v>
      </c>
      <c r="K1318" s="227"/>
      <c r="L1318" s="506">
        <v>43250</v>
      </c>
      <c r="M1318" s="339"/>
      <c r="N1318" s="52" t="s">
        <v>12368</v>
      </c>
      <c r="O1318" s="81" t="s">
        <v>45</v>
      </c>
      <c r="P1318" s="52" t="s">
        <v>59</v>
      </c>
      <c r="Q1318" s="447">
        <v>43258</v>
      </c>
      <c r="R1318" s="47">
        <v>43262</v>
      </c>
      <c r="S1318" s="327" t="s">
        <v>106</v>
      </c>
      <c r="T1318" s="459" t="s">
        <v>3846</v>
      </c>
    </row>
    <row r="1319" s="796" customFormat="1" ht="23.1" customHeight="1" spans="1:20">
      <c r="A1319" s="469">
        <v>18</v>
      </c>
      <c r="B1319" s="821"/>
      <c r="C1319" s="1026" t="s">
        <v>11889</v>
      </c>
      <c r="D1319" s="43" t="s">
        <v>11871</v>
      </c>
      <c r="E1319" s="43">
        <v>417800</v>
      </c>
      <c r="F1319" s="43" t="s">
        <v>12369</v>
      </c>
      <c r="G1319" s="439">
        <v>43242</v>
      </c>
      <c r="H1319" s="493">
        <v>43257</v>
      </c>
      <c r="I1319" s="52">
        <f ca="1" t="shared" si="7"/>
        <v>647</v>
      </c>
      <c r="J1319" s="959" t="s">
        <v>11853</v>
      </c>
      <c r="K1319" s="227"/>
      <c r="L1319" s="338">
        <v>43250</v>
      </c>
      <c r="M1319" s="338"/>
      <c r="N1319" s="450" t="s">
        <v>12370</v>
      </c>
      <c r="O1319" s="81" t="s">
        <v>980</v>
      </c>
      <c r="P1319" s="52" t="s">
        <v>84</v>
      </c>
      <c r="Q1319" s="447">
        <v>43258</v>
      </c>
      <c r="R1319" s="47">
        <v>43258</v>
      </c>
      <c r="S1319" s="327" t="s">
        <v>47</v>
      </c>
      <c r="T1319" s="459" t="s">
        <v>12371</v>
      </c>
    </row>
    <row r="1320" s="796" customFormat="1" ht="23.1" customHeight="1" spans="1:20">
      <c r="A1320" s="469">
        <v>9</v>
      </c>
      <c r="B1320" s="821"/>
      <c r="C1320" s="910" t="s">
        <v>11850</v>
      </c>
      <c r="D1320" s="43" t="s">
        <v>11851</v>
      </c>
      <c r="E1320" s="43">
        <v>402800</v>
      </c>
      <c r="F1320" s="43" t="s">
        <v>12372</v>
      </c>
      <c r="G1320" s="136">
        <v>43221</v>
      </c>
      <c r="H1320" s="493">
        <v>43234</v>
      </c>
      <c r="I1320" s="52">
        <f ca="1" t="shared" si="7"/>
        <v>670</v>
      </c>
      <c r="J1320" s="959" t="s">
        <v>11853</v>
      </c>
      <c r="K1320" s="865"/>
      <c r="L1320" s="339">
        <v>43280</v>
      </c>
      <c r="M1320" s="338" t="s">
        <v>52</v>
      </c>
      <c r="N1320" s="52" t="s">
        <v>12373</v>
      </c>
      <c r="O1320" s="52" t="s">
        <v>114</v>
      </c>
      <c r="P1320" s="52" t="s">
        <v>89</v>
      </c>
      <c r="Q1320" s="47">
        <v>43255</v>
      </c>
      <c r="R1320" s="47">
        <v>43255</v>
      </c>
      <c r="S1320" s="52" t="s">
        <v>47</v>
      </c>
      <c r="T1320" s="459" t="s">
        <v>3846</v>
      </c>
    </row>
    <row r="1321" s="795" customFormat="1" ht="23.1" customHeight="1" spans="1:20">
      <c r="A1321" s="469">
        <v>22</v>
      </c>
      <c r="B1321" s="149"/>
      <c r="C1321" s="1026" t="s">
        <v>11901</v>
      </c>
      <c r="D1321" s="43" t="s">
        <v>11928</v>
      </c>
      <c r="E1321" s="43">
        <v>449400</v>
      </c>
      <c r="F1321" s="43" t="s">
        <v>12374</v>
      </c>
      <c r="G1321" s="136">
        <v>43182</v>
      </c>
      <c r="H1321" s="493">
        <v>43194</v>
      </c>
      <c r="I1321" s="52">
        <f ca="1" t="shared" si="7"/>
        <v>710</v>
      </c>
      <c r="J1321" s="959" t="s">
        <v>12375</v>
      </c>
      <c r="K1321" s="227"/>
      <c r="L1321" s="339">
        <v>43280</v>
      </c>
      <c r="M1321" s="339" t="s">
        <v>52</v>
      </c>
      <c r="N1321" s="327" t="s">
        <v>12376</v>
      </c>
      <c r="O1321" s="327" t="s">
        <v>80</v>
      </c>
      <c r="P1321" s="327" t="s">
        <v>84</v>
      </c>
      <c r="Q1321" s="377">
        <v>43232</v>
      </c>
      <c r="R1321" s="47">
        <v>43233</v>
      </c>
      <c r="S1321" s="327" t="s">
        <v>106</v>
      </c>
      <c r="T1321" s="459" t="s">
        <v>12377</v>
      </c>
    </row>
    <row r="1322" s="796" customFormat="1" ht="23.1" customHeight="1" spans="1:20">
      <c r="A1322" s="469">
        <v>7</v>
      </c>
      <c r="B1322" s="821"/>
      <c r="C1322" s="910" t="s">
        <v>11850</v>
      </c>
      <c r="D1322" s="43" t="s">
        <v>11851</v>
      </c>
      <c r="E1322" s="43">
        <v>406000</v>
      </c>
      <c r="F1322" s="43" t="s">
        <v>12378</v>
      </c>
      <c r="G1322" s="136">
        <v>43203</v>
      </c>
      <c r="H1322" s="493">
        <v>43209</v>
      </c>
      <c r="I1322" s="52">
        <f ca="1" t="shared" ref="I1322:I1366" si="8">TODAY()-H1322</f>
        <v>695</v>
      </c>
      <c r="J1322" s="959" t="s">
        <v>11853</v>
      </c>
      <c r="K1322" s="865"/>
      <c r="L1322" s="339">
        <v>43280</v>
      </c>
      <c r="M1322" s="338"/>
      <c r="N1322" s="52" t="s">
        <v>12379</v>
      </c>
      <c r="O1322" s="52" t="s">
        <v>980</v>
      </c>
      <c r="P1322" s="52" t="s">
        <v>84</v>
      </c>
      <c r="Q1322" s="47">
        <v>43254</v>
      </c>
      <c r="R1322" s="47">
        <v>43255</v>
      </c>
      <c r="S1322" s="52" t="s">
        <v>47</v>
      </c>
      <c r="T1322" s="459" t="s">
        <v>1050</v>
      </c>
    </row>
    <row r="1323" s="796" customFormat="1" ht="23.1" customHeight="1" spans="1:20">
      <c r="A1323" s="469">
        <v>17</v>
      </c>
      <c r="B1323" s="821"/>
      <c r="C1323" s="1026" t="s">
        <v>11889</v>
      </c>
      <c r="D1323" s="43" t="s">
        <v>11851</v>
      </c>
      <c r="E1323" s="43">
        <v>417800</v>
      </c>
      <c r="F1323" s="43" t="s">
        <v>12380</v>
      </c>
      <c r="G1323" s="439">
        <v>43245</v>
      </c>
      <c r="H1323" s="493">
        <v>43256</v>
      </c>
      <c r="I1323" s="52">
        <f ca="1" t="shared" si="8"/>
        <v>648</v>
      </c>
      <c r="J1323" s="959" t="s">
        <v>11853</v>
      </c>
      <c r="K1323" s="227"/>
      <c r="L1323" s="339">
        <v>43280</v>
      </c>
      <c r="M1323" s="338"/>
      <c r="N1323" s="450" t="s">
        <v>12381</v>
      </c>
      <c r="O1323" s="81" t="s">
        <v>45</v>
      </c>
      <c r="P1323" s="52" t="s">
        <v>59</v>
      </c>
      <c r="Q1323" s="447">
        <v>43260</v>
      </c>
      <c r="R1323" s="47">
        <v>43260</v>
      </c>
      <c r="S1323" s="327" t="s">
        <v>47</v>
      </c>
      <c r="T1323" s="459" t="s">
        <v>1063</v>
      </c>
    </row>
    <row r="1324" s="795" customFormat="1" ht="23.1" customHeight="1" spans="1:20">
      <c r="A1324" s="469">
        <v>40</v>
      </c>
      <c r="B1324" s="149"/>
      <c r="C1324" s="1075" t="s">
        <v>12208</v>
      </c>
      <c r="D1324" s="43" t="s">
        <v>11871</v>
      </c>
      <c r="E1324" s="43">
        <v>467000</v>
      </c>
      <c r="F1324" s="43" t="s">
        <v>12382</v>
      </c>
      <c r="G1324" s="136">
        <v>43168</v>
      </c>
      <c r="H1324" s="493">
        <v>43178</v>
      </c>
      <c r="I1324" s="52">
        <f ca="1" t="shared" si="8"/>
        <v>726</v>
      </c>
      <c r="J1324" s="959" t="s">
        <v>11853</v>
      </c>
      <c r="K1324" s="227"/>
      <c r="L1324" s="339">
        <v>43280</v>
      </c>
      <c r="M1324" s="339" t="s">
        <v>52</v>
      </c>
      <c r="N1324" s="327" t="s">
        <v>12383</v>
      </c>
      <c r="O1324" s="327" t="s">
        <v>698</v>
      </c>
      <c r="P1324" s="327" t="s">
        <v>46</v>
      </c>
      <c r="Q1324" s="377">
        <v>43258</v>
      </c>
      <c r="R1324" s="47">
        <v>43259</v>
      </c>
      <c r="S1324" s="327" t="s">
        <v>47</v>
      </c>
      <c r="T1324" s="459" t="s">
        <v>1063</v>
      </c>
    </row>
    <row r="1325" s="796" customFormat="1" ht="23.1" customHeight="1" spans="1:20">
      <c r="A1325" s="469">
        <v>3</v>
      </c>
      <c r="B1325" s="821"/>
      <c r="C1325" s="910" t="s">
        <v>11850</v>
      </c>
      <c r="D1325" s="43" t="s">
        <v>11871</v>
      </c>
      <c r="E1325" s="43">
        <v>402800</v>
      </c>
      <c r="F1325" s="43" t="s">
        <v>12384</v>
      </c>
      <c r="G1325" s="136">
        <v>43242</v>
      </c>
      <c r="H1325" s="493">
        <v>43248</v>
      </c>
      <c r="I1325" s="52">
        <f ca="1" t="shared" si="8"/>
        <v>656</v>
      </c>
      <c r="J1325" s="959" t="s">
        <v>11853</v>
      </c>
      <c r="K1325" s="865"/>
      <c r="L1325" s="506">
        <v>43250</v>
      </c>
      <c r="M1325" s="284"/>
      <c r="N1325" s="841" t="s">
        <v>12385</v>
      </c>
      <c r="O1325" s="52" t="s">
        <v>1331</v>
      </c>
      <c r="P1325" s="52" t="s">
        <v>59</v>
      </c>
      <c r="Q1325" s="47">
        <v>43232</v>
      </c>
      <c r="R1325" s="47">
        <v>43244</v>
      </c>
      <c r="S1325" s="52" t="s">
        <v>47</v>
      </c>
      <c r="T1325" s="459" t="s">
        <v>12386</v>
      </c>
    </row>
    <row r="1326" s="795" customFormat="1" ht="23.1" customHeight="1" spans="1:20">
      <c r="A1326" s="469">
        <v>15</v>
      </c>
      <c r="B1326" s="149"/>
      <c r="C1326" s="1026" t="s">
        <v>11889</v>
      </c>
      <c r="D1326" s="43" t="s">
        <v>11851</v>
      </c>
      <c r="E1326" s="43">
        <v>417800</v>
      </c>
      <c r="F1326" s="43" t="s">
        <v>12387</v>
      </c>
      <c r="G1326" s="439">
        <v>43242</v>
      </c>
      <c r="H1326" s="493">
        <v>43257</v>
      </c>
      <c r="I1326" s="52">
        <f ca="1" t="shared" si="8"/>
        <v>647</v>
      </c>
      <c r="J1326" s="959" t="s">
        <v>11853</v>
      </c>
      <c r="K1326" s="227"/>
      <c r="L1326" s="506">
        <v>43250</v>
      </c>
      <c r="M1326" s="339"/>
      <c r="N1326" s="450" t="s">
        <v>12388</v>
      </c>
      <c r="O1326" s="81" t="s">
        <v>730</v>
      </c>
      <c r="P1326" s="52" t="s">
        <v>59</v>
      </c>
      <c r="Q1326" s="447">
        <v>43191</v>
      </c>
      <c r="R1326" s="47">
        <v>43242</v>
      </c>
      <c r="S1326" s="327" t="s">
        <v>47</v>
      </c>
      <c r="T1326" s="459" t="s">
        <v>12389</v>
      </c>
    </row>
    <row r="1327" s="795" customFormat="1" ht="23.1" customHeight="1" spans="1:20">
      <c r="A1327" s="469">
        <v>20</v>
      </c>
      <c r="B1327" s="149"/>
      <c r="C1327" s="1026" t="s">
        <v>11889</v>
      </c>
      <c r="D1327" s="43" t="s">
        <v>11960</v>
      </c>
      <c r="E1327" s="43">
        <v>421000</v>
      </c>
      <c r="F1327" s="43" t="s">
        <v>12390</v>
      </c>
      <c r="G1327" s="136">
        <v>43182</v>
      </c>
      <c r="H1327" s="493">
        <v>43194</v>
      </c>
      <c r="I1327" s="52">
        <f ca="1" t="shared" si="8"/>
        <v>710</v>
      </c>
      <c r="J1327" s="959" t="s">
        <v>11853</v>
      </c>
      <c r="K1327" s="227"/>
      <c r="L1327" s="339">
        <v>43218</v>
      </c>
      <c r="M1327" s="339" t="s">
        <v>52</v>
      </c>
      <c r="N1327" s="450" t="s">
        <v>12391</v>
      </c>
      <c r="O1327" s="81" t="s">
        <v>12392</v>
      </c>
      <c r="P1327" s="52" t="s">
        <v>59</v>
      </c>
      <c r="Q1327" s="447">
        <v>43260</v>
      </c>
      <c r="R1327" s="47">
        <v>43272</v>
      </c>
      <c r="S1327" s="327" t="s">
        <v>854</v>
      </c>
      <c r="T1327" s="459" t="s">
        <v>12393</v>
      </c>
    </row>
    <row r="1328" s="795" customFormat="1" ht="23.1" customHeight="1" spans="1:20">
      <c r="A1328" s="469">
        <v>22</v>
      </c>
      <c r="B1328" s="149"/>
      <c r="C1328" s="1026" t="s">
        <v>11889</v>
      </c>
      <c r="D1328" s="43" t="s">
        <v>11868</v>
      </c>
      <c r="E1328" s="43">
        <v>417800</v>
      </c>
      <c r="F1328" s="43" t="s">
        <v>12394</v>
      </c>
      <c r="G1328" s="439">
        <v>43245</v>
      </c>
      <c r="H1328" s="493">
        <v>43257</v>
      </c>
      <c r="I1328" s="52">
        <f ca="1" t="shared" si="8"/>
        <v>647</v>
      </c>
      <c r="J1328" s="688" t="s">
        <v>11853</v>
      </c>
      <c r="K1328" s="227"/>
      <c r="L1328" s="339">
        <v>43280</v>
      </c>
      <c r="M1328" s="339"/>
      <c r="N1328" s="450" t="s">
        <v>12395</v>
      </c>
      <c r="O1328" s="81" t="s">
        <v>1240</v>
      </c>
      <c r="P1328" s="52" t="s">
        <v>89</v>
      </c>
      <c r="Q1328" s="447">
        <v>43264</v>
      </c>
      <c r="R1328" s="47">
        <v>43265</v>
      </c>
      <c r="S1328" s="327" t="s">
        <v>47</v>
      </c>
      <c r="T1328" s="459" t="s">
        <v>12396</v>
      </c>
    </row>
    <row r="1329" s="796" customFormat="1" ht="23.1" customHeight="1" spans="1:20">
      <c r="A1329" s="469">
        <v>43</v>
      </c>
      <c r="B1329" s="821"/>
      <c r="C1329" s="1026" t="s">
        <v>12397</v>
      </c>
      <c r="D1329" s="43" t="s">
        <v>11851</v>
      </c>
      <c r="E1329" s="43">
        <v>506600</v>
      </c>
      <c r="F1329" s="43" t="s">
        <v>12398</v>
      </c>
      <c r="G1329" s="439">
        <v>43266</v>
      </c>
      <c r="H1329" s="493">
        <v>43275</v>
      </c>
      <c r="I1329" s="52">
        <f ca="1" t="shared" si="8"/>
        <v>629</v>
      </c>
      <c r="J1329" s="959" t="s">
        <v>11853</v>
      </c>
      <c r="K1329" s="227"/>
      <c r="L1329" s="339">
        <v>43280</v>
      </c>
      <c r="M1329" s="338"/>
      <c r="N1329" s="450" t="s">
        <v>12399</v>
      </c>
      <c r="O1329" s="81" t="s">
        <v>70</v>
      </c>
      <c r="P1329" s="52" t="s">
        <v>59</v>
      </c>
      <c r="Q1329" s="447">
        <v>43232</v>
      </c>
      <c r="R1329" s="47">
        <v>43267</v>
      </c>
      <c r="S1329" s="327" t="s">
        <v>106</v>
      </c>
      <c r="T1329" s="459" t="s">
        <v>12400</v>
      </c>
    </row>
    <row r="1330" s="796" customFormat="1" ht="23.1" customHeight="1" spans="1:20">
      <c r="A1330" s="469">
        <v>14</v>
      </c>
      <c r="B1330" s="821"/>
      <c r="C1330" s="910" t="s">
        <v>11850</v>
      </c>
      <c r="D1330" s="43" t="s">
        <v>12401</v>
      </c>
      <c r="E1330" s="43">
        <v>402800</v>
      </c>
      <c r="F1330" s="43" t="s">
        <v>12402</v>
      </c>
      <c r="G1330" s="136">
        <v>43266</v>
      </c>
      <c r="H1330" s="493">
        <v>43275</v>
      </c>
      <c r="I1330" s="52">
        <f ca="1" t="shared" si="8"/>
        <v>629</v>
      </c>
      <c r="J1330" s="959" t="s">
        <v>11853</v>
      </c>
      <c r="K1330" s="865"/>
      <c r="L1330" s="339">
        <v>43280</v>
      </c>
      <c r="M1330" s="338"/>
      <c r="N1330" s="450" t="s">
        <v>12403</v>
      </c>
      <c r="O1330" s="81" t="s">
        <v>1706</v>
      </c>
      <c r="P1330" s="52" t="s">
        <v>84</v>
      </c>
      <c r="Q1330" s="47">
        <v>43261</v>
      </c>
      <c r="R1330" s="47">
        <v>43267</v>
      </c>
      <c r="S1330" s="327" t="s">
        <v>47</v>
      </c>
      <c r="T1330" s="459" t="s">
        <v>12404</v>
      </c>
    </row>
    <row r="1331" s="795" customFormat="1" ht="23.1" customHeight="1" spans="1:20">
      <c r="A1331" s="469">
        <v>38</v>
      </c>
      <c r="B1331" s="149"/>
      <c r="C1331" s="1075" t="s">
        <v>12208</v>
      </c>
      <c r="D1331" s="43" t="s">
        <v>11871</v>
      </c>
      <c r="E1331" s="43">
        <v>467000</v>
      </c>
      <c r="F1331" s="43" t="s">
        <v>12405</v>
      </c>
      <c r="G1331" s="136">
        <v>43127</v>
      </c>
      <c r="H1331" s="493">
        <v>43140</v>
      </c>
      <c r="I1331" s="52">
        <f ca="1" t="shared" si="8"/>
        <v>764</v>
      </c>
      <c r="J1331" s="959" t="s">
        <v>11853</v>
      </c>
      <c r="K1331" s="227"/>
      <c r="L1331" s="339">
        <v>43280</v>
      </c>
      <c r="M1331" s="339" t="s">
        <v>52</v>
      </c>
      <c r="N1331" s="327" t="s">
        <v>12406</v>
      </c>
      <c r="O1331" s="327" t="s">
        <v>114</v>
      </c>
      <c r="P1331" s="327" t="s">
        <v>89</v>
      </c>
      <c r="Q1331" s="377">
        <v>43232</v>
      </c>
      <c r="R1331" s="47">
        <v>43279</v>
      </c>
      <c r="S1331" s="327" t="s">
        <v>47</v>
      </c>
      <c r="T1331" s="459" t="s">
        <v>12407</v>
      </c>
    </row>
    <row r="1332" s="796" customFormat="1" ht="23.1" customHeight="1" spans="1:20">
      <c r="A1332" s="469">
        <v>45</v>
      </c>
      <c r="B1332" s="821"/>
      <c r="C1332" s="1026" t="s">
        <v>12397</v>
      </c>
      <c r="D1332" s="43" t="s">
        <v>11871</v>
      </c>
      <c r="E1332" s="43">
        <v>506600</v>
      </c>
      <c r="F1332" s="43" t="s">
        <v>12408</v>
      </c>
      <c r="G1332" s="439">
        <v>43266</v>
      </c>
      <c r="H1332" s="493">
        <v>43277</v>
      </c>
      <c r="I1332" s="52">
        <f ca="1" t="shared" si="8"/>
        <v>627</v>
      </c>
      <c r="J1332" s="959" t="s">
        <v>11853</v>
      </c>
      <c r="K1332" s="227"/>
      <c r="L1332" s="339">
        <v>43280</v>
      </c>
      <c r="M1332" s="338"/>
      <c r="N1332" s="450" t="s">
        <v>12409</v>
      </c>
      <c r="O1332" s="81" t="s">
        <v>17</v>
      </c>
      <c r="P1332" s="52" t="s">
        <v>46</v>
      </c>
      <c r="Q1332" s="447">
        <v>43253</v>
      </c>
      <c r="R1332" s="47">
        <v>43267</v>
      </c>
      <c r="S1332" s="327" t="s">
        <v>106</v>
      </c>
      <c r="T1332" s="459" t="s">
        <v>12410</v>
      </c>
    </row>
    <row r="1333" s="796" customFormat="1" ht="23.1" customHeight="1" spans="1:20">
      <c r="A1333" s="469">
        <v>17</v>
      </c>
      <c r="B1333" s="821"/>
      <c r="C1333" s="1026" t="s">
        <v>11889</v>
      </c>
      <c r="D1333" s="43" t="s">
        <v>11851</v>
      </c>
      <c r="E1333" s="43">
        <v>417800</v>
      </c>
      <c r="F1333" s="43" t="s">
        <v>12411</v>
      </c>
      <c r="G1333" s="439">
        <v>43266</v>
      </c>
      <c r="H1333" s="493">
        <v>43275</v>
      </c>
      <c r="I1333" s="52">
        <f ca="1" t="shared" si="8"/>
        <v>629</v>
      </c>
      <c r="J1333" s="959" t="s">
        <v>11853</v>
      </c>
      <c r="K1333" s="227"/>
      <c r="L1333" s="338">
        <v>43280</v>
      </c>
      <c r="M1333" s="338"/>
      <c r="N1333" s="450" t="s">
        <v>12412</v>
      </c>
      <c r="O1333" s="81" t="s">
        <v>1240</v>
      </c>
      <c r="P1333" s="52" t="s">
        <v>89</v>
      </c>
      <c r="Q1333" s="447">
        <v>43261</v>
      </c>
      <c r="R1333" s="47">
        <v>43267</v>
      </c>
      <c r="S1333" s="327" t="s">
        <v>47</v>
      </c>
      <c r="T1333" s="459" t="s">
        <v>12413</v>
      </c>
    </row>
    <row r="1334" s="796" customFormat="1" ht="22.5" customHeight="1" spans="1:20">
      <c r="A1334" s="469">
        <v>7</v>
      </c>
      <c r="B1334" s="821"/>
      <c r="C1334" s="910" t="s">
        <v>11850</v>
      </c>
      <c r="D1334" s="43" t="s">
        <v>11851</v>
      </c>
      <c r="E1334" s="43">
        <v>406000</v>
      </c>
      <c r="F1334" s="43" t="s">
        <v>12414</v>
      </c>
      <c r="G1334" s="136">
        <v>43209</v>
      </c>
      <c r="H1334" s="493">
        <v>43218</v>
      </c>
      <c r="I1334" s="52">
        <f ca="1" t="shared" si="8"/>
        <v>686</v>
      </c>
      <c r="J1334" s="959" t="s">
        <v>11853</v>
      </c>
      <c r="K1334" s="865"/>
      <c r="L1334" s="338">
        <v>43280</v>
      </c>
      <c r="M1334" s="338"/>
      <c r="N1334" s="52" t="s">
        <v>12415</v>
      </c>
      <c r="O1334" s="52" t="s">
        <v>1439</v>
      </c>
      <c r="P1334" s="52" t="s">
        <v>89</v>
      </c>
      <c r="Q1334" s="47">
        <v>43266</v>
      </c>
      <c r="R1334" s="47">
        <v>43267</v>
      </c>
      <c r="S1334" s="52" t="s">
        <v>47</v>
      </c>
      <c r="T1334" s="459" t="s">
        <v>12416</v>
      </c>
    </row>
    <row r="1335" s="796" customFormat="1" ht="23.1" customHeight="1" spans="1:20">
      <c r="A1335" s="469">
        <v>19</v>
      </c>
      <c r="B1335" s="821"/>
      <c r="C1335" s="1026" t="s">
        <v>11901</v>
      </c>
      <c r="D1335" s="43" t="s">
        <v>11851</v>
      </c>
      <c r="E1335" s="43">
        <v>445000</v>
      </c>
      <c r="F1335" s="43" t="s">
        <v>12417</v>
      </c>
      <c r="G1335" s="439">
        <v>43242</v>
      </c>
      <c r="H1335" s="493">
        <v>43250</v>
      </c>
      <c r="I1335" s="52">
        <f ca="1" t="shared" si="8"/>
        <v>654</v>
      </c>
      <c r="J1335" s="959" t="s">
        <v>11853</v>
      </c>
      <c r="K1335" s="227"/>
      <c r="L1335" s="338">
        <v>43304</v>
      </c>
      <c r="M1335" s="338"/>
      <c r="N1335" s="450" t="s">
        <v>12418</v>
      </c>
      <c r="O1335" s="81" t="s">
        <v>225</v>
      </c>
      <c r="P1335" s="52" t="s">
        <v>84</v>
      </c>
      <c r="Q1335" s="447">
        <v>43261</v>
      </c>
      <c r="R1335" s="47">
        <v>43277</v>
      </c>
      <c r="S1335" s="327" t="s">
        <v>47</v>
      </c>
      <c r="T1335" s="459" t="s">
        <v>12419</v>
      </c>
    </row>
    <row r="1336" s="796" customFormat="1" ht="23.1" customHeight="1" spans="1:20">
      <c r="A1336" s="469">
        <v>15</v>
      </c>
      <c r="B1336" s="821"/>
      <c r="C1336" s="1026" t="s">
        <v>11889</v>
      </c>
      <c r="D1336" s="43" t="s">
        <v>11851</v>
      </c>
      <c r="E1336" s="43">
        <v>417800</v>
      </c>
      <c r="F1336" s="43" t="s">
        <v>12420</v>
      </c>
      <c r="G1336" s="439">
        <v>43266</v>
      </c>
      <c r="H1336" s="493">
        <v>43278</v>
      </c>
      <c r="I1336" s="52">
        <f ca="1" t="shared" si="8"/>
        <v>626</v>
      </c>
      <c r="J1336" s="959" t="s">
        <v>11853</v>
      </c>
      <c r="K1336" s="1079" t="s">
        <v>12421</v>
      </c>
      <c r="L1336" s="338">
        <v>43304</v>
      </c>
      <c r="M1336" s="338"/>
      <c r="N1336" s="450" t="s">
        <v>12422</v>
      </c>
      <c r="O1336" s="81" t="s">
        <v>225</v>
      </c>
      <c r="P1336" s="52" t="s">
        <v>84</v>
      </c>
      <c r="Q1336" s="447">
        <v>43261</v>
      </c>
      <c r="R1336" s="47">
        <v>43267</v>
      </c>
      <c r="S1336" s="327" t="s">
        <v>47</v>
      </c>
      <c r="T1336" s="459" t="s">
        <v>12423</v>
      </c>
    </row>
    <row r="1337" s="796" customFormat="1" ht="23.1" customHeight="1" spans="1:20">
      <c r="A1337" s="469">
        <v>14</v>
      </c>
      <c r="B1337" s="821"/>
      <c r="C1337" s="1026" t="s">
        <v>11889</v>
      </c>
      <c r="D1337" s="43" t="s">
        <v>11851</v>
      </c>
      <c r="E1337" s="43">
        <v>417800</v>
      </c>
      <c r="F1337" s="43" t="s">
        <v>12424</v>
      </c>
      <c r="G1337" s="439">
        <v>43266</v>
      </c>
      <c r="H1337" s="493">
        <v>43277</v>
      </c>
      <c r="I1337" s="52">
        <f ca="1" t="shared" si="8"/>
        <v>627</v>
      </c>
      <c r="J1337" s="959" t="s">
        <v>11853</v>
      </c>
      <c r="K1337" s="227"/>
      <c r="L1337" s="338">
        <v>43304</v>
      </c>
      <c r="M1337" s="338"/>
      <c r="N1337" s="450" t="s">
        <v>12425</v>
      </c>
      <c r="O1337" s="81" t="s">
        <v>80</v>
      </c>
      <c r="P1337" s="52" t="s">
        <v>84</v>
      </c>
      <c r="Q1337" s="447">
        <v>43260</v>
      </c>
      <c r="R1337" s="47">
        <v>43267</v>
      </c>
      <c r="S1337" s="327" t="s">
        <v>47</v>
      </c>
      <c r="T1337" s="459" t="s">
        <v>12426</v>
      </c>
    </row>
    <row r="1338" s="796" customFormat="1" ht="23.1" customHeight="1" spans="1:20">
      <c r="A1338" s="469">
        <v>11</v>
      </c>
      <c r="B1338" s="821"/>
      <c r="C1338" s="910" t="s">
        <v>11850</v>
      </c>
      <c r="D1338" s="43" t="s">
        <v>11960</v>
      </c>
      <c r="E1338" s="43">
        <v>406000</v>
      </c>
      <c r="F1338" s="43" t="s">
        <v>12427</v>
      </c>
      <c r="G1338" s="136">
        <v>43168</v>
      </c>
      <c r="H1338" s="493">
        <v>43174</v>
      </c>
      <c r="I1338" s="52">
        <f ca="1" t="shared" si="8"/>
        <v>730</v>
      </c>
      <c r="J1338" s="959" t="s">
        <v>12272</v>
      </c>
      <c r="K1338" s="865"/>
      <c r="L1338" s="338">
        <v>43304</v>
      </c>
      <c r="M1338" s="338" t="s">
        <v>52</v>
      </c>
      <c r="N1338" s="52" t="s">
        <v>12428</v>
      </c>
      <c r="O1338" s="52" t="s">
        <v>45</v>
      </c>
      <c r="P1338" s="52" t="s">
        <v>59</v>
      </c>
      <c r="Q1338" s="47">
        <v>43284</v>
      </c>
      <c r="R1338" s="47">
        <v>43284</v>
      </c>
      <c r="S1338" s="52" t="s">
        <v>47</v>
      </c>
      <c r="T1338" s="459" t="s">
        <v>1099</v>
      </c>
    </row>
    <row r="1339" s="795" customFormat="1" ht="23.1" customHeight="1" spans="1:20">
      <c r="A1339" s="469">
        <v>1</v>
      </c>
      <c r="B1339" s="149"/>
      <c r="C1339" s="910" t="s">
        <v>11850</v>
      </c>
      <c r="D1339" s="43" t="s">
        <v>11871</v>
      </c>
      <c r="E1339" s="43">
        <v>406000</v>
      </c>
      <c r="F1339" s="43" t="s">
        <v>12429</v>
      </c>
      <c r="G1339" s="136">
        <v>43101</v>
      </c>
      <c r="H1339" s="493">
        <v>43111</v>
      </c>
      <c r="I1339" s="52">
        <f ca="1" t="shared" si="8"/>
        <v>793</v>
      </c>
      <c r="J1339" s="959" t="s">
        <v>12430</v>
      </c>
      <c r="K1339" s="865"/>
      <c r="L1339" s="338">
        <v>43125</v>
      </c>
      <c r="M1339" s="284" t="s">
        <v>52</v>
      </c>
      <c r="N1339" s="450" t="s">
        <v>12431</v>
      </c>
      <c r="O1339" s="81" t="s">
        <v>698</v>
      </c>
      <c r="P1339" s="52" t="s">
        <v>46</v>
      </c>
      <c r="Q1339" s="470">
        <v>43288</v>
      </c>
      <c r="R1339" s="47">
        <v>43288</v>
      </c>
      <c r="S1339" s="52" t="s">
        <v>47</v>
      </c>
      <c r="T1339" s="1057" t="s">
        <v>12432</v>
      </c>
    </row>
    <row r="1340" s="795" customFormat="1" ht="23.1" customHeight="1" spans="1:20">
      <c r="A1340" s="469">
        <v>33</v>
      </c>
      <c r="B1340" s="149"/>
      <c r="C1340" s="910" t="s">
        <v>12208</v>
      </c>
      <c r="D1340" s="43" t="s">
        <v>11871</v>
      </c>
      <c r="E1340" s="43">
        <v>467000</v>
      </c>
      <c r="F1340" s="43" t="s">
        <v>12433</v>
      </c>
      <c r="G1340" s="136">
        <v>43188</v>
      </c>
      <c r="H1340" s="493">
        <v>43197</v>
      </c>
      <c r="I1340" s="52">
        <f ca="1" t="shared" si="8"/>
        <v>707</v>
      </c>
      <c r="J1340" s="959" t="s">
        <v>11853</v>
      </c>
      <c r="K1340" s="865"/>
      <c r="L1340" s="338">
        <v>43304</v>
      </c>
      <c r="M1340" s="284" t="s">
        <v>52</v>
      </c>
      <c r="N1340" s="81" t="s">
        <v>12434</v>
      </c>
      <c r="O1340" s="52" t="s">
        <v>80</v>
      </c>
      <c r="P1340" s="52" t="s">
        <v>84</v>
      </c>
      <c r="Q1340" s="470">
        <v>43293</v>
      </c>
      <c r="R1340" s="47">
        <v>43293</v>
      </c>
      <c r="S1340" s="52" t="s">
        <v>106</v>
      </c>
      <c r="T1340" s="1057"/>
    </row>
    <row r="1341" s="796" customFormat="1" ht="23.1" customHeight="1" spans="1:20">
      <c r="A1341" s="469">
        <v>14</v>
      </c>
      <c r="B1341" s="821"/>
      <c r="C1341" s="1026" t="s">
        <v>11901</v>
      </c>
      <c r="D1341" s="43" t="s">
        <v>11960</v>
      </c>
      <c r="E1341" s="43">
        <v>449400</v>
      </c>
      <c r="F1341" s="43" t="s">
        <v>12435</v>
      </c>
      <c r="G1341" s="136">
        <v>43176</v>
      </c>
      <c r="H1341" s="493">
        <v>43186</v>
      </c>
      <c r="I1341" s="52">
        <f ca="1" t="shared" si="8"/>
        <v>718</v>
      </c>
      <c r="J1341" s="959" t="s">
        <v>12375</v>
      </c>
      <c r="K1341" s="227"/>
      <c r="L1341" s="338">
        <v>43304</v>
      </c>
      <c r="M1341" s="338" t="s">
        <v>52</v>
      </c>
      <c r="N1341" s="450" t="s">
        <v>12436</v>
      </c>
      <c r="O1341" s="327" t="s">
        <v>730</v>
      </c>
      <c r="P1341" s="327" t="s">
        <v>59</v>
      </c>
      <c r="Q1341" s="377">
        <v>43281</v>
      </c>
      <c r="R1341" s="47">
        <v>43281</v>
      </c>
      <c r="S1341" s="327" t="s">
        <v>47</v>
      </c>
      <c r="T1341" s="1081" t="s">
        <v>12437</v>
      </c>
    </row>
    <row r="1342" s="796" customFormat="1" ht="23.1" customHeight="1" spans="1:20">
      <c r="A1342" s="469">
        <v>24</v>
      </c>
      <c r="B1342" s="821"/>
      <c r="C1342" s="1026" t="s">
        <v>11901</v>
      </c>
      <c r="D1342" s="43" t="s">
        <v>11865</v>
      </c>
      <c r="E1342" s="43">
        <v>448000</v>
      </c>
      <c r="F1342" s="43" t="s">
        <v>12438</v>
      </c>
      <c r="G1342" s="439">
        <v>43266</v>
      </c>
      <c r="H1342" s="493">
        <v>43277</v>
      </c>
      <c r="I1342" s="52">
        <f ca="1" t="shared" si="8"/>
        <v>627</v>
      </c>
      <c r="J1342" s="959" t="s">
        <v>11853</v>
      </c>
      <c r="K1342" s="227"/>
      <c r="L1342" s="338">
        <v>43312</v>
      </c>
      <c r="M1342" s="338"/>
      <c r="N1342" s="450" t="s">
        <v>12439</v>
      </c>
      <c r="O1342" s="81" t="s">
        <v>11327</v>
      </c>
      <c r="P1342" s="52" t="s">
        <v>744</v>
      </c>
      <c r="Q1342" s="447">
        <v>43291</v>
      </c>
      <c r="R1342" s="47">
        <v>43291</v>
      </c>
      <c r="S1342" s="327" t="s">
        <v>106</v>
      </c>
      <c r="T1342" s="1081" t="s">
        <v>1102</v>
      </c>
    </row>
    <row r="1343" s="796" customFormat="1" ht="23.1" customHeight="1" spans="1:20">
      <c r="A1343" s="469">
        <v>30</v>
      </c>
      <c r="B1343" s="821"/>
      <c r="C1343" s="1075" t="s">
        <v>12208</v>
      </c>
      <c r="D1343" s="52" t="s">
        <v>11851</v>
      </c>
      <c r="E1343" s="52">
        <v>467000</v>
      </c>
      <c r="F1343" s="43" t="s">
        <v>12440</v>
      </c>
      <c r="G1343" s="121">
        <v>43143</v>
      </c>
      <c r="H1343" s="493">
        <v>43156</v>
      </c>
      <c r="I1343" s="52">
        <f ca="1" t="shared" si="8"/>
        <v>748</v>
      </c>
      <c r="J1343" s="959" t="s">
        <v>11853</v>
      </c>
      <c r="K1343" s="227"/>
      <c r="L1343" s="338">
        <v>43312</v>
      </c>
      <c r="M1343" s="338" t="s">
        <v>52</v>
      </c>
      <c r="N1343" s="327" t="s">
        <v>12441</v>
      </c>
      <c r="O1343" s="327" t="s">
        <v>17</v>
      </c>
      <c r="P1343" s="327" t="s">
        <v>46</v>
      </c>
      <c r="Q1343" s="377">
        <v>43302</v>
      </c>
      <c r="R1343" s="47">
        <v>43302</v>
      </c>
      <c r="S1343" s="327" t="s">
        <v>106</v>
      </c>
      <c r="T1343" s="459" t="s">
        <v>12442</v>
      </c>
    </row>
    <row r="1344" s="796" customFormat="1" ht="23.1" customHeight="1" spans="1:20">
      <c r="A1344" s="469">
        <v>23</v>
      </c>
      <c r="B1344" s="821"/>
      <c r="C1344" s="1026" t="s">
        <v>11901</v>
      </c>
      <c r="D1344" s="43" t="s">
        <v>11871</v>
      </c>
      <c r="E1344" s="43">
        <v>445000</v>
      </c>
      <c r="F1344" s="43" t="s">
        <v>12443</v>
      </c>
      <c r="G1344" s="136">
        <v>43276</v>
      </c>
      <c r="H1344" s="493">
        <v>43285</v>
      </c>
      <c r="I1344" s="52">
        <f ca="1" t="shared" si="8"/>
        <v>619</v>
      </c>
      <c r="J1344" s="959" t="s">
        <v>11853</v>
      </c>
      <c r="K1344" s="227"/>
      <c r="L1344" s="338">
        <v>43312</v>
      </c>
      <c r="M1344" s="338"/>
      <c r="N1344" s="450" t="s">
        <v>12444</v>
      </c>
      <c r="O1344" s="450" t="s">
        <v>225</v>
      </c>
      <c r="P1344" s="52" t="s">
        <v>84</v>
      </c>
      <c r="Q1344" s="447">
        <v>43261</v>
      </c>
      <c r="R1344" s="47">
        <v>43303</v>
      </c>
      <c r="S1344" s="327" t="s">
        <v>106</v>
      </c>
      <c r="T1344" s="459" t="s">
        <v>12445</v>
      </c>
    </row>
    <row r="1345" s="796" customFormat="1" ht="23.1" customHeight="1" spans="1:20">
      <c r="A1345" s="469">
        <v>12</v>
      </c>
      <c r="B1345" s="821"/>
      <c r="C1345" s="910" t="s">
        <v>11850</v>
      </c>
      <c r="D1345" s="43" t="s">
        <v>11960</v>
      </c>
      <c r="E1345" s="43">
        <v>406000</v>
      </c>
      <c r="F1345" s="217" t="s">
        <v>12446</v>
      </c>
      <c r="G1345" s="136">
        <v>43168</v>
      </c>
      <c r="H1345" s="493">
        <v>43178</v>
      </c>
      <c r="I1345" s="52">
        <f ca="1" t="shared" si="8"/>
        <v>726</v>
      </c>
      <c r="J1345" s="959" t="s">
        <v>12272</v>
      </c>
      <c r="K1345" s="865"/>
      <c r="L1345" s="338">
        <v>43312</v>
      </c>
      <c r="M1345" s="338" t="s">
        <v>52</v>
      </c>
      <c r="N1345" s="450" t="s">
        <v>12447</v>
      </c>
      <c r="O1345" s="81" t="s">
        <v>171</v>
      </c>
      <c r="P1345" s="52" t="s">
        <v>59</v>
      </c>
      <c r="Q1345" s="47">
        <v>43307</v>
      </c>
      <c r="R1345" s="47">
        <v>43307</v>
      </c>
      <c r="S1345" s="327" t="s">
        <v>47</v>
      </c>
      <c r="T1345" s="459" t="s">
        <v>1139</v>
      </c>
    </row>
    <row r="1346" s="796" customFormat="1" ht="23.1" customHeight="1" spans="1:20">
      <c r="A1346" s="469">
        <v>44</v>
      </c>
      <c r="B1346" s="821"/>
      <c r="C1346" s="1026" t="s">
        <v>11002</v>
      </c>
      <c r="D1346" s="43" t="s">
        <v>11851</v>
      </c>
      <c r="E1346" s="43">
        <v>506600</v>
      </c>
      <c r="F1346" s="217" t="s">
        <v>12448</v>
      </c>
      <c r="G1346" s="121">
        <v>43298</v>
      </c>
      <c r="H1346" s="121">
        <v>43307</v>
      </c>
      <c r="I1346" s="52">
        <f ca="1" t="shared" si="8"/>
        <v>597</v>
      </c>
      <c r="J1346" s="959" t="s">
        <v>11853</v>
      </c>
      <c r="K1346" s="227"/>
      <c r="L1346" s="338">
        <v>43312</v>
      </c>
      <c r="M1346" s="338"/>
      <c r="N1346" s="1076" t="s">
        <v>12449</v>
      </c>
      <c r="O1346" s="327" t="s">
        <v>730</v>
      </c>
      <c r="P1346" s="327" t="s">
        <v>59</v>
      </c>
      <c r="Q1346" s="377">
        <v>43302</v>
      </c>
      <c r="R1346" s="47">
        <v>43302</v>
      </c>
      <c r="S1346" s="327" t="s">
        <v>47</v>
      </c>
      <c r="T1346" s="459" t="s">
        <v>1139</v>
      </c>
    </row>
    <row r="1347" s="796" customFormat="1" ht="23.1" customHeight="1" spans="1:20">
      <c r="A1347" s="469">
        <v>20</v>
      </c>
      <c r="B1347" s="821"/>
      <c r="C1347" s="1026" t="s">
        <v>11901</v>
      </c>
      <c r="D1347" s="43" t="s">
        <v>11851</v>
      </c>
      <c r="E1347" s="43">
        <v>445000</v>
      </c>
      <c r="F1347" s="217" t="s">
        <v>12450</v>
      </c>
      <c r="G1347" s="136">
        <v>43276</v>
      </c>
      <c r="H1347" s="493">
        <v>43285</v>
      </c>
      <c r="I1347" s="52">
        <f ca="1" t="shared" si="8"/>
        <v>619</v>
      </c>
      <c r="J1347" s="959" t="s">
        <v>11853</v>
      </c>
      <c r="K1347" s="227"/>
      <c r="L1347" s="338">
        <v>43312</v>
      </c>
      <c r="M1347" s="338"/>
      <c r="N1347" s="450" t="s">
        <v>12451</v>
      </c>
      <c r="O1347" s="81" t="s">
        <v>114</v>
      </c>
      <c r="P1347" s="52" t="s">
        <v>89</v>
      </c>
      <c r="Q1347" s="447">
        <v>43306</v>
      </c>
      <c r="R1347" s="47">
        <v>43307</v>
      </c>
      <c r="S1347" s="327" t="s">
        <v>47</v>
      </c>
      <c r="T1347" s="1081" t="s">
        <v>12452</v>
      </c>
    </row>
    <row r="1348" s="796" customFormat="1" ht="23.1" customHeight="1" spans="1:20">
      <c r="A1348" s="469">
        <v>16</v>
      </c>
      <c r="B1348" s="821"/>
      <c r="C1348" s="1026" t="s">
        <v>11889</v>
      </c>
      <c r="D1348" s="43" t="s">
        <v>12303</v>
      </c>
      <c r="E1348" s="43">
        <v>417800</v>
      </c>
      <c r="F1348" s="217" t="s">
        <v>12453</v>
      </c>
      <c r="G1348" s="136">
        <v>43298</v>
      </c>
      <c r="H1348" s="493">
        <v>43306</v>
      </c>
      <c r="I1348" s="52">
        <f ca="1" t="shared" si="8"/>
        <v>598</v>
      </c>
      <c r="J1348" s="959" t="s">
        <v>11853</v>
      </c>
      <c r="K1348" s="227"/>
      <c r="L1348" s="338">
        <v>43312</v>
      </c>
      <c r="M1348" s="338"/>
      <c r="N1348" s="327" t="s">
        <v>12454</v>
      </c>
      <c r="O1348" s="81" t="s">
        <v>980</v>
      </c>
      <c r="P1348" s="52" t="s">
        <v>84</v>
      </c>
      <c r="Q1348" s="377">
        <v>43269</v>
      </c>
      <c r="R1348" s="47">
        <v>43299</v>
      </c>
      <c r="S1348" s="327" t="s">
        <v>47</v>
      </c>
      <c r="T1348" s="1081" t="s">
        <v>12455</v>
      </c>
    </row>
    <row r="1349" s="795" customFormat="1" ht="23.1" customHeight="1" spans="1:20">
      <c r="A1349" s="469">
        <v>27</v>
      </c>
      <c r="B1349" s="149"/>
      <c r="C1349" s="1075" t="s">
        <v>12208</v>
      </c>
      <c r="D1349" s="407" t="s">
        <v>11851</v>
      </c>
      <c r="E1349" s="43">
        <v>467000</v>
      </c>
      <c r="F1349" s="217" t="s">
        <v>12456</v>
      </c>
      <c r="G1349" s="136">
        <v>43143</v>
      </c>
      <c r="H1349" s="493">
        <v>43156</v>
      </c>
      <c r="I1349" s="52">
        <f ca="1" t="shared" si="8"/>
        <v>748</v>
      </c>
      <c r="J1349" s="959" t="s">
        <v>11853</v>
      </c>
      <c r="K1349" s="863"/>
      <c r="L1349" s="338">
        <v>43312</v>
      </c>
      <c r="M1349" s="339" t="s">
        <v>52</v>
      </c>
      <c r="N1349" s="327" t="s">
        <v>12457</v>
      </c>
      <c r="O1349" s="81" t="s">
        <v>2053</v>
      </c>
      <c r="P1349" s="52" t="s">
        <v>2054</v>
      </c>
      <c r="Q1349" s="470">
        <v>43279</v>
      </c>
      <c r="R1349" s="47">
        <v>43279</v>
      </c>
      <c r="S1349" s="327" t="s">
        <v>106</v>
      </c>
      <c r="T1349" s="459" t="s">
        <v>12458</v>
      </c>
    </row>
    <row r="1350" s="795" customFormat="1" ht="23.1" customHeight="1" spans="1:20">
      <c r="A1350" s="469">
        <v>26</v>
      </c>
      <c r="B1350" s="149"/>
      <c r="C1350" s="1075" t="s">
        <v>12208</v>
      </c>
      <c r="D1350" s="407" t="s">
        <v>11851</v>
      </c>
      <c r="E1350" s="43">
        <v>467000</v>
      </c>
      <c r="F1350" s="217" t="s">
        <v>12459</v>
      </c>
      <c r="G1350" s="136">
        <v>43125</v>
      </c>
      <c r="H1350" s="493">
        <v>43137</v>
      </c>
      <c r="I1350" s="52">
        <f ca="1" t="shared" si="8"/>
        <v>767</v>
      </c>
      <c r="J1350" s="959" t="s">
        <v>11853</v>
      </c>
      <c r="K1350" s="863"/>
      <c r="L1350" s="338">
        <v>43312</v>
      </c>
      <c r="M1350" s="339" t="s">
        <v>52</v>
      </c>
      <c r="N1350" s="327" t="s">
        <v>12457</v>
      </c>
      <c r="O1350" s="81" t="s">
        <v>2053</v>
      </c>
      <c r="P1350" s="52" t="s">
        <v>2054</v>
      </c>
      <c r="Q1350" s="470">
        <v>43279</v>
      </c>
      <c r="R1350" s="47">
        <v>43279</v>
      </c>
      <c r="S1350" s="327" t="s">
        <v>106</v>
      </c>
      <c r="T1350" s="459" t="s">
        <v>12460</v>
      </c>
    </row>
    <row r="1351" s="796" customFormat="1" ht="23.1" customHeight="1" spans="1:20">
      <c r="A1351" s="494">
        <v>1</v>
      </c>
      <c r="B1351" s="821"/>
      <c r="C1351" s="1026" t="s">
        <v>11850</v>
      </c>
      <c r="D1351" s="43" t="s">
        <v>11871</v>
      </c>
      <c r="E1351" s="43">
        <v>402800</v>
      </c>
      <c r="F1351" s="43" t="s">
        <v>12461</v>
      </c>
      <c r="G1351" s="136">
        <v>43247</v>
      </c>
      <c r="H1351" s="493">
        <v>43256</v>
      </c>
      <c r="I1351" s="52">
        <f ca="1" t="shared" si="8"/>
        <v>648</v>
      </c>
      <c r="J1351" s="959" t="s">
        <v>11853</v>
      </c>
      <c r="K1351" s="865"/>
      <c r="L1351" s="338">
        <v>43337</v>
      </c>
      <c r="M1351" s="284"/>
      <c r="N1351" s="52" t="s">
        <v>12462</v>
      </c>
      <c r="O1351" s="52" t="s">
        <v>80</v>
      </c>
      <c r="P1351" s="52" t="s">
        <v>84</v>
      </c>
      <c r="Q1351" s="47">
        <v>43308</v>
      </c>
      <c r="R1351" s="47">
        <v>43314</v>
      </c>
      <c r="S1351" s="52" t="s">
        <v>47</v>
      </c>
      <c r="T1351" s="459" t="s">
        <v>12463</v>
      </c>
    </row>
    <row r="1352" s="796" customFormat="1" ht="23.1" customHeight="1" spans="1:20">
      <c r="A1352" s="494">
        <v>40</v>
      </c>
      <c r="B1352" s="821"/>
      <c r="C1352" s="1026" t="s">
        <v>12262</v>
      </c>
      <c r="D1352" s="43" t="s">
        <v>10915</v>
      </c>
      <c r="E1352" s="43">
        <v>694800</v>
      </c>
      <c r="F1352" s="43" t="s">
        <v>12464</v>
      </c>
      <c r="G1352" s="121">
        <v>43236</v>
      </c>
      <c r="H1352" s="121">
        <v>43254</v>
      </c>
      <c r="I1352" s="52">
        <f ca="1" t="shared" si="8"/>
        <v>650</v>
      </c>
      <c r="J1352" s="959" t="s">
        <v>11853</v>
      </c>
      <c r="K1352" s="227"/>
      <c r="L1352" s="338">
        <v>43250</v>
      </c>
      <c r="M1352" s="338" t="s">
        <v>52</v>
      </c>
      <c r="N1352" s="327" t="s">
        <v>12465</v>
      </c>
      <c r="O1352" s="327" t="s">
        <v>1856</v>
      </c>
      <c r="P1352" s="327" t="s">
        <v>641</v>
      </c>
      <c r="Q1352" s="377">
        <v>43314</v>
      </c>
      <c r="R1352" s="47">
        <v>43314</v>
      </c>
      <c r="S1352" s="327" t="s">
        <v>106</v>
      </c>
      <c r="T1352" s="459" t="s">
        <v>12466</v>
      </c>
    </row>
    <row r="1353" s="796" customFormat="1" ht="23.1" customHeight="1" spans="1:20">
      <c r="A1353" s="494">
        <v>22</v>
      </c>
      <c r="B1353" s="821"/>
      <c r="C1353" s="1026" t="s">
        <v>11901</v>
      </c>
      <c r="D1353" s="43" t="s">
        <v>11851</v>
      </c>
      <c r="E1353" s="43">
        <v>445000</v>
      </c>
      <c r="F1353" s="217" t="s">
        <v>12467</v>
      </c>
      <c r="G1353" s="136">
        <v>43298</v>
      </c>
      <c r="H1353" s="493">
        <v>43307</v>
      </c>
      <c r="I1353" s="52">
        <f ca="1" t="shared" si="8"/>
        <v>597</v>
      </c>
      <c r="J1353" s="959" t="s">
        <v>11853</v>
      </c>
      <c r="K1353" s="227"/>
      <c r="L1353" s="338">
        <v>43312</v>
      </c>
      <c r="M1353" s="338"/>
      <c r="N1353" s="450" t="s">
        <v>12468</v>
      </c>
      <c r="O1353" s="81" t="s">
        <v>225</v>
      </c>
      <c r="P1353" s="52" t="s">
        <v>84</v>
      </c>
      <c r="Q1353" s="447">
        <v>43316</v>
      </c>
      <c r="R1353" s="47">
        <v>43317</v>
      </c>
      <c r="S1353" s="327" t="s">
        <v>47</v>
      </c>
      <c r="T1353" s="1081" t="s">
        <v>7081</v>
      </c>
    </row>
    <row r="1354" s="796" customFormat="1" ht="23.1" customHeight="1" spans="1:20">
      <c r="A1354" s="494">
        <v>20</v>
      </c>
      <c r="B1354" s="821"/>
      <c r="C1354" s="1026" t="s">
        <v>11889</v>
      </c>
      <c r="D1354" s="43" t="s">
        <v>11865</v>
      </c>
      <c r="E1354" s="43">
        <v>417800</v>
      </c>
      <c r="F1354" s="217" t="s">
        <v>12469</v>
      </c>
      <c r="G1354" s="136">
        <v>43299</v>
      </c>
      <c r="H1354" s="493">
        <v>43310</v>
      </c>
      <c r="I1354" s="52">
        <f ca="1" t="shared" si="8"/>
        <v>594</v>
      </c>
      <c r="J1354" s="959" t="s">
        <v>11853</v>
      </c>
      <c r="K1354" s="227"/>
      <c r="L1354" s="338">
        <v>43312</v>
      </c>
      <c r="M1354" s="338" t="s">
        <v>52</v>
      </c>
      <c r="N1354" s="450" t="s">
        <v>12470</v>
      </c>
      <c r="O1354" s="327" t="s">
        <v>6258</v>
      </c>
      <c r="P1354" s="327" t="s">
        <v>744</v>
      </c>
      <c r="Q1354" s="377">
        <v>43315</v>
      </c>
      <c r="R1354" s="47">
        <v>43315</v>
      </c>
      <c r="S1354" s="327" t="s">
        <v>47</v>
      </c>
      <c r="T1354" s="1081" t="s">
        <v>1164</v>
      </c>
    </row>
    <row r="1355" s="796" customFormat="1" ht="23.1" customHeight="1" spans="1:20">
      <c r="A1355" s="494">
        <v>13</v>
      </c>
      <c r="B1355" s="821"/>
      <c r="C1355" s="1026" t="s">
        <v>11889</v>
      </c>
      <c r="D1355" s="43" t="s">
        <v>11851</v>
      </c>
      <c r="E1355" s="43">
        <v>417800</v>
      </c>
      <c r="F1355" s="217" t="s">
        <v>12471</v>
      </c>
      <c r="G1355" s="136">
        <v>43298</v>
      </c>
      <c r="H1355" s="493">
        <v>43307</v>
      </c>
      <c r="I1355" s="52">
        <f ca="1" t="shared" si="8"/>
        <v>597</v>
      </c>
      <c r="J1355" s="959" t="s">
        <v>11853</v>
      </c>
      <c r="K1355" s="227"/>
      <c r="L1355" s="338">
        <v>43312</v>
      </c>
      <c r="M1355" s="338"/>
      <c r="N1355" s="327" t="s">
        <v>12472</v>
      </c>
      <c r="O1355" s="81" t="s">
        <v>70</v>
      </c>
      <c r="P1355" s="52" t="s">
        <v>59</v>
      </c>
      <c r="Q1355" s="377">
        <v>43275</v>
      </c>
      <c r="R1355" s="47">
        <v>43299</v>
      </c>
      <c r="S1355" s="327" t="s">
        <v>47</v>
      </c>
      <c r="T1355" s="1081" t="s">
        <v>12473</v>
      </c>
    </row>
    <row r="1356" s="796" customFormat="1" ht="23.1" customHeight="1" spans="1:20">
      <c r="A1356" s="494">
        <v>12</v>
      </c>
      <c r="B1356" s="821"/>
      <c r="C1356" s="1026" t="s">
        <v>11889</v>
      </c>
      <c r="D1356" s="43" t="s">
        <v>11928</v>
      </c>
      <c r="E1356" s="43">
        <v>417800</v>
      </c>
      <c r="F1356" s="43" t="s">
        <v>12474</v>
      </c>
      <c r="G1356" s="439">
        <v>43242</v>
      </c>
      <c r="H1356" s="493">
        <v>43250</v>
      </c>
      <c r="I1356" s="52">
        <f ca="1" t="shared" si="8"/>
        <v>654</v>
      </c>
      <c r="J1356" s="959" t="s">
        <v>12475</v>
      </c>
      <c r="K1356" s="227"/>
      <c r="L1356" s="338">
        <v>43337</v>
      </c>
      <c r="M1356" s="338" t="s">
        <v>52</v>
      </c>
      <c r="N1356" s="450" t="s">
        <v>12476</v>
      </c>
      <c r="O1356" s="81" t="s">
        <v>984</v>
      </c>
      <c r="P1356" s="52" t="s">
        <v>641</v>
      </c>
      <c r="Q1356" s="447">
        <v>43314</v>
      </c>
      <c r="R1356" s="47">
        <v>43315</v>
      </c>
      <c r="S1356" s="327" t="s">
        <v>47</v>
      </c>
      <c r="T1356" s="459" t="s">
        <v>7081</v>
      </c>
    </row>
    <row r="1357" s="796" customFormat="1" ht="23.1" customHeight="1" spans="1:20">
      <c r="A1357" s="494">
        <v>22</v>
      </c>
      <c r="B1357" s="821"/>
      <c r="C1357" s="1026" t="s">
        <v>11901</v>
      </c>
      <c r="D1357" s="43" t="s">
        <v>11871</v>
      </c>
      <c r="E1357" s="43">
        <v>445000</v>
      </c>
      <c r="F1357" s="217" t="s">
        <v>12477</v>
      </c>
      <c r="G1357" s="136">
        <v>43276</v>
      </c>
      <c r="H1357" s="493">
        <v>43287</v>
      </c>
      <c r="I1357" s="52">
        <f ca="1" t="shared" si="8"/>
        <v>617</v>
      </c>
      <c r="J1357" s="959" t="s">
        <v>11853</v>
      </c>
      <c r="K1357" s="227"/>
      <c r="L1357" s="338">
        <v>43312</v>
      </c>
      <c r="M1357" s="338"/>
      <c r="N1357" s="450" t="s">
        <v>12478</v>
      </c>
      <c r="O1357" s="450" t="s">
        <v>122</v>
      </c>
      <c r="P1357" s="52" t="s">
        <v>84</v>
      </c>
      <c r="Q1357" s="447">
        <v>43325</v>
      </c>
      <c r="R1357" s="47">
        <v>43325</v>
      </c>
      <c r="S1357" s="327" t="s">
        <v>47</v>
      </c>
      <c r="T1357" s="459" t="s">
        <v>1958</v>
      </c>
    </row>
    <row r="1358" s="796" customFormat="1" ht="23.1" customHeight="1" spans="1:20">
      <c r="A1358" s="494">
        <v>16</v>
      </c>
      <c r="B1358" s="821"/>
      <c r="C1358" s="1026" t="s">
        <v>11889</v>
      </c>
      <c r="D1358" s="52" t="s">
        <v>12303</v>
      </c>
      <c r="E1358" s="52">
        <v>417800</v>
      </c>
      <c r="F1358" s="43" t="s">
        <v>12479</v>
      </c>
      <c r="G1358" s="121">
        <v>43313</v>
      </c>
      <c r="H1358" s="1088">
        <v>43322</v>
      </c>
      <c r="I1358" s="52">
        <f ca="1" t="shared" si="8"/>
        <v>582</v>
      </c>
      <c r="J1358" s="959" t="s">
        <v>11853</v>
      </c>
      <c r="K1358" s="227"/>
      <c r="L1358" s="338">
        <v>43337</v>
      </c>
      <c r="M1358" s="338" t="s">
        <v>52</v>
      </c>
      <c r="N1358" s="327" t="s">
        <v>12480</v>
      </c>
      <c r="O1358" s="81" t="s">
        <v>80</v>
      </c>
      <c r="P1358" s="52" t="s">
        <v>84</v>
      </c>
      <c r="Q1358" s="377">
        <v>43310</v>
      </c>
      <c r="R1358" s="47">
        <v>43314</v>
      </c>
      <c r="S1358" s="327" t="s">
        <v>47</v>
      </c>
      <c r="T1358" s="459" t="s">
        <v>1958</v>
      </c>
    </row>
    <row r="1359" s="796" customFormat="1" ht="23.1" customHeight="1" spans="1:20">
      <c r="A1359" s="494">
        <v>27</v>
      </c>
      <c r="B1359" s="821"/>
      <c r="C1359" s="1075" t="s">
        <v>12208</v>
      </c>
      <c r="D1359" s="52" t="s">
        <v>11851</v>
      </c>
      <c r="E1359" s="52">
        <v>467000</v>
      </c>
      <c r="F1359" s="43" t="s">
        <v>12481</v>
      </c>
      <c r="G1359" s="121">
        <v>43214</v>
      </c>
      <c r="H1359" s="493">
        <v>43221</v>
      </c>
      <c r="I1359" s="52">
        <f ca="1" t="shared" si="8"/>
        <v>683</v>
      </c>
      <c r="J1359" s="959" t="s">
        <v>11853</v>
      </c>
      <c r="K1359" s="227"/>
      <c r="L1359" s="338">
        <v>43337</v>
      </c>
      <c r="M1359" s="338" t="s">
        <v>52</v>
      </c>
      <c r="N1359" s="327" t="s">
        <v>12482</v>
      </c>
      <c r="O1359" s="327" t="s">
        <v>225</v>
      </c>
      <c r="P1359" s="327" t="s">
        <v>84</v>
      </c>
      <c r="Q1359" s="377">
        <v>43327</v>
      </c>
      <c r="R1359" s="47">
        <v>43327</v>
      </c>
      <c r="S1359" s="327" t="s">
        <v>106</v>
      </c>
      <c r="T1359" s="459" t="s">
        <v>1964</v>
      </c>
    </row>
    <row r="1360" s="796" customFormat="1" ht="23.1" customHeight="1" spans="1:20">
      <c r="A1360" s="494">
        <v>25</v>
      </c>
      <c r="B1360" s="821"/>
      <c r="C1360" s="1075" t="s">
        <v>12208</v>
      </c>
      <c r="D1360" s="52" t="s">
        <v>11851</v>
      </c>
      <c r="E1360" s="52">
        <v>467000</v>
      </c>
      <c r="F1360" s="43" t="s">
        <v>12483</v>
      </c>
      <c r="G1360" s="121">
        <v>43200</v>
      </c>
      <c r="H1360" s="1088">
        <v>43207</v>
      </c>
      <c r="I1360" s="52">
        <f ca="1" t="shared" si="8"/>
        <v>697</v>
      </c>
      <c r="J1360" s="959" t="s">
        <v>11853</v>
      </c>
      <c r="K1360" s="227"/>
      <c r="L1360" s="338">
        <v>43337</v>
      </c>
      <c r="M1360" s="338" t="s">
        <v>52</v>
      </c>
      <c r="N1360" s="327" t="s">
        <v>12484</v>
      </c>
      <c r="O1360" s="327" t="s">
        <v>122</v>
      </c>
      <c r="P1360" s="327" t="s">
        <v>84</v>
      </c>
      <c r="Q1360" s="377">
        <v>43321</v>
      </c>
      <c r="R1360" s="47">
        <v>43323</v>
      </c>
      <c r="S1360" s="327" t="s">
        <v>47</v>
      </c>
      <c r="T1360" s="459" t="s">
        <v>1171</v>
      </c>
    </row>
    <row r="1361" s="796" customFormat="1" ht="23.1" customHeight="1" spans="1:20">
      <c r="A1361" s="494">
        <v>28</v>
      </c>
      <c r="B1361" s="821"/>
      <c r="C1361" s="1026" t="s">
        <v>11901</v>
      </c>
      <c r="D1361" s="43" t="s">
        <v>11960</v>
      </c>
      <c r="E1361" s="43">
        <v>448000</v>
      </c>
      <c r="F1361" s="43" t="s">
        <v>12485</v>
      </c>
      <c r="G1361" s="136">
        <v>43305</v>
      </c>
      <c r="H1361" s="493">
        <v>43315</v>
      </c>
      <c r="I1361" s="52">
        <f ca="1" t="shared" si="8"/>
        <v>589</v>
      </c>
      <c r="J1361" s="959" t="s">
        <v>11853</v>
      </c>
      <c r="K1361" s="52"/>
      <c r="L1361" s="338">
        <v>43312</v>
      </c>
      <c r="M1361" s="338"/>
      <c r="N1361" s="327" t="s">
        <v>12486</v>
      </c>
      <c r="O1361" s="81" t="s">
        <v>889</v>
      </c>
      <c r="P1361" s="52" t="s">
        <v>84</v>
      </c>
      <c r="Q1361" s="377">
        <v>43296</v>
      </c>
      <c r="R1361" s="47">
        <v>43306</v>
      </c>
      <c r="S1361" s="327" t="s">
        <v>47</v>
      </c>
      <c r="T1361" s="1081" t="s">
        <v>1174</v>
      </c>
    </row>
    <row r="1362" s="795" customFormat="1" ht="23.1" customHeight="1" spans="1:20">
      <c r="A1362" s="494">
        <v>4</v>
      </c>
      <c r="B1362" s="149"/>
      <c r="C1362" s="1026" t="s">
        <v>11850</v>
      </c>
      <c r="D1362" s="43" t="s">
        <v>12176</v>
      </c>
      <c r="E1362" s="43">
        <v>406000</v>
      </c>
      <c r="F1362" s="43" t="s">
        <v>12487</v>
      </c>
      <c r="G1362" s="136">
        <v>43143</v>
      </c>
      <c r="H1362" s="493">
        <v>43156</v>
      </c>
      <c r="I1362" s="52">
        <f ca="1" t="shared" si="8"/>
        <v>748</v>
      </c>
      <c r="J1362" s="959" t="s">
        <v>12488</v>
      </c>
      <c r="K1362" s="865"/>
      <c r="L1362" s="338">
        <v>43157</v>
      </c>
      <c r="M1362" s="284" t="s">
        <v>52</v>
      </c>
      <c r="N1362" s="52" t="s">
        <v>12489</v>
      </c>
      <c r="O1362" s="52" t="s">
        <v>122</v>
      </c>
      <c r="P1362" s="52" t="s">
        <v>84</v>
      </c>
      <c r="Q1362" s="47">
        <v>43323</v>
      </c>
      <c r="R1362" s="47">
        <v>43324</v>
      </c>
      <c r="S1362" s="52" t="s">
        <v>47</v>
      </c>
      <c r="T1362" s="459" t="s">
        <v>1969</v>
      </c>
    </row>
    <row r="1363" s="796" customFormat="1" ht="23.1" customHeight="1" spans="1:20">
      <c r="A1363" s="494">
        <v>28</v>
      </c>
      <c r="B1363" s="821"/>
      <c r="C1363" s="1075" t="s">
        <v>12208</v>
      </c>
      <c r="D1363" s="52" t="s">
        <v>11851</v>
      </c>
      <c r="E1363" s="52">
        <v>467000</v>
      </c>
      <c r="F1363" s="43" t="s">
        <v>12490</v>
      </c>
      <c r="G1363" s="121">
        <v>43214</v>
      </c>
      <c r="H1363" s="1088">
        <v>43221</v>
      </c>
      <c r="I1363" s="52">
        <f ca="1" t="shared" si="8"/>
        <v>683</v>
      </c>
      <c r="J1363" s="959" t="s">
        <v>11853</v>
      </c>
      <c r="K1363" s="227"/>
      <c r="L1363" s="338">
        <v>43340</v>
      </c>
      <c r="M1363" s="338" t="s">
        <v>52</v>
      </c>
      <c r="N1363" s="327" t="s">
        <v>12491</v>
      </c>
      <c r="O1363" s="327" t="s">
        <v>45</v>
      </c>
      <c r="P1363" s="327" t="s">
        <v>59</v>
      </c>
      <c r="Q1363" s="377">
        <v>43323</v>
      </c>
      <c r="R1363" s="47">
        <v>43323</v>
      </c>
      <c r="S1363" s="327" t="s">
        <v>47</v>
      </c>
      <c r="T1363" s="459" t="s">
        <v>1973</v>
      </c>
    </row>
    <row r="1364" s="796" customFormat="1" ht="23.1" customHeight="1" spans="1:20">
      <c r="A1364" s="494">
        <v>6</v>
      </c>
      <c r="B1364" s="821"/>
      <c r="C1364" s="1026" t="s">
        <v>11850</v>
      </c>
      <c r="D1364" s="43" t="s">
        <v>11851</v>
      </c>
      <c r="E1364" s="43">
        <v>402800</v>
      </c>
      <c r="F1364" s="43" t="s">
        <v>12492</v>
      </c>
      <c r="G1364" s="136">
        <v>43242</v>
      </c>
      <c r="H1364" s="493">
        <v>43257</v>
      </c>
      <c r="I1364" s="52">
        <f ca="1" t="shared" si="8"/>
        <v>647</v>
      </c>
      <c r="J1364" s="959" t="s">
        <v>12493</v>
      </c>
      <c r="K1364" s="865"/>
      <c r="L1364" s="338">
        <v>43341</v>
      </c>
      <c r="M1364" s="338" t="s">
        <v>52</v>
      </c>
      <c r="N1364" s="52" t="s">
        <v>12494</v>
      </c>
      <c r="O1364" s="52" t="s">
        <v>122</v>
      </c>
      <c r="P1364" s="52" t="s">
        <v>84</v>
      </c>
      <c r="Q1364" s="47">
        <v>43335</v>
      </c>
      <c r="R1364" s="47">
        <v>43336</v>
      </c>
      <c r="S1364" s="52" t="s">
        <v>47</v>
      </c>
      <c r="T1364" s="459" t="s">
        <v>2972</v>
      </c>
    </row>
    <row r="1365" s="795" customFormat="1" ht="23.1" customHeight="1" spans="1:21">
      <c r="A1365" s="494">
        <v>5</v>
      </c>
      <c r="B1365" s="149"/>
      <c r="C1365" s="1026" t="s">
        <v>11850</v>
      </c>
      <c r="D1365" s="43" t="s">
        <v>11851</v>
      </c>
      <c r="E1365" s="43">
        <v>402800</v>
      </c>
      <c r="F1365" s="43" t="s">
        <v>12495</v>
      </c>
      <c r="G1365" s="136">
        <v>43242</v>
      </c>
      <c r="H1365" s="493">
        <v>43254</v>
      </c>
      <c r="I1365" s="52">
        <f ca="1" t="shared" si="8"/>
        <v>650</v>
      </c>
      <c r="J1365" s="959" t="s">
        <v>12493</v>
      </c>
      <c r="K1365" s="865"/>
      <c r="L1365" s="338">
        <v>43341</v>
      </c>
      <c r="M1365" s="284" t="s">
        <v>52</v>
      </c>
      <c r="N1365" s="52" t="s">
        <v>12496</v>
      </c>
      <c r="O1365" s="52" t="s">
        <v>80</v>
      </c>
      <c r="P1365" s="52" t="s">
        <v>84</v>
      </c>
      <c r="Q1365" s="47">
        <v>43331</v>
      </c>
      <c r="R1365" s="47">
        <v>43331</v>
      </c>
      <c r="S1365" s="52" t="s">
        <v>47</v>
      </c>
      <c r="T1365" s="459" t="s">
        <v>12497</v>
      </c>
      <c r="U1365" s="13" t="s">
        <v>2008</v>
      </c>
    </row>
    <row r="1366" s="796" customFormat="1" ht="23.1" customHeight="1" spans="1:21">
      <c r="A1366" s="494">
        <v>16</v>
      </c>
      <c r="B1366" s="821"/>
      <c r="C1366" s="1026" t="s">
        <v>11889</v>
      </c>
      <c r="D1366" s="52" t="s">
        <v>12303</v>
      </c>
      <c r="E1366" s="52">
        <v>417800</v>
      </c>
      <c r="F1366" s="43" t="s">
        <v>12498</v>
      </c>
      <c r="G1366" s="136">
        <v>43319</v>
      </c>
      <c r="H1366" s="1088">
        <v>43349</v>
      </c>
      <c r="I1366" s="52">
        <f ca="1" t="shared" si="8"/>
        <v>555</v>
      </c>
      <c r="J1366" s="959" t="s">
        <v>11853</v>
      </c>
      <c r="K1366" s="227"/>
      <c r="L1366" s="338">
        <v>43341</v>
      </c>
      <c r="M1366" s="338"/>
      <c r="N1366" s="327" t="s">
        <v>12499</v>
      </c>
      <c r="O1366" s="81" t="s">
        <v>171</v>
      </c>
      <c r="P1366" s="52" t="s">
        <v>59</v>
      </c>
      <c r="Q1366" s="377">
        <v>43310</v>
      </c>
      <c r="R1366" s="47">
        <v>43320</v>
      </c>
      <c r="S1366" s="327" t="s">
        <v>106</v>
      </c>
      <c r="T1366" s="459" t="s">
        <v>12500</v>
      </c>
      <c r="U1366" s="14" t="s">
        <v>2008</v>
      </c>
    </row>
    <row r="1368" s="796" customFormat="1" ht="23.1" customHeight="1" spans="1:20">
      <c r="A1368" s="494">
        <v>13</v>
      </c>
      <c r="B1368" s="821"/>
      <c r="C1368" s="1026" t="s">
        <v>11889</v>
      </c>
      <c r="D1368" s="43" t="s">
        <v>11851</v>
      </c>
      <c r="E1368" s="43">
        <v>417800</v>
      </c>
      <c r="F1368" s="43" t="s">
        <v>12501</v>
      </c>
      <c r="G1368" s="136">
        <v>43319</v>
      </c>
      <c r="H1368" s="1088">
        <v>43348</v>
      </c>
      <c r="I1368" s="52">
        <f ca="1">TODAY()-H1368</f>
        <v>556</v>
      </c>
      <c r="J1368" s="959" t="s">
        <v>11853</v>
      </c>
      <c r="K1368" s="227"/>
      <c r="L1368" s="338">
        <v>43341</v>
      </c>
      <c r="M1368" s="338"/>
      <c r="N1368" s="327" t="s">
        <v>12502</v>
      </c>
      <c r="O1368" s="81" t="s">
        <v>70</v>
      </c>
      <c r="P1368" s="52" t="s">
        <v>59</v>
      </c>
      <c r="Q1368" s="377">
        <v>43337</v>
      </c>
      <c r="R1368" s="47">
        <v>43337</v>
      </c>
      <c r="S1368" s="327" t="s">
        <v>47</v>
      </c>
      <c r="T1368" s="1081" t="s">
        <v>12503</v>
      </c>
    </row>
    <row r="1369" s="796" customFormat="1" ht="23.1" customHeight="1" spans="1:21">
      <c r="A1369" s="494">
        <v>39</v>
      </c>
      <c r="B1369" s="821"/>
      <c r="C1369" s="1075" t="s">
        <v>12208</v>
      </c>
      <c r="D1369" s="43" t="s">
        <v>11960</v>
      </c>
      <c r="E1369" s="43">
        <v>467000</v>
      </c>
      <c r="F1369" s="43" t="s">
        <v>12504</v>
      </c>
      <c r="G1369" s="136">
        <v>43200</v>
      </c>
      <c r="H1369" s="493">
        <v>43214</v>
      </c>
      <c r="I1369" s="52">
        <f ca="1">TODAY()-H1369</f>
        <v>690</v>
      </c>
      <c r="J1369" s="959" t="s">
        <v>11853</v>
      </c>
      <c r="K1369" s="227"/>
      <c r="L1369" s="338">
        <v>43341</v>
      </c>
      <c r="M1369" s="338" t="s">
        <v>52</v>
      </c>
      <c r="N1369" s="327" t="s">
        <v>12505</v>
      </c>
      <c r="O1369" s="327" t="s">
        <v>70</v>
      </c>
      <c r="P1369" s="327" t="s">
        <v>59</v>
      </c>
      <c r="Q1369" s="377">
        <v>43332</v>
      </c>
      <c r="R1369" s="47">
        <v>43332</v>
      </c>
      <c r="S1369" s="327" t="s">
        <v>106</v>
      </c>
      <c r="T1369" s="459" t="s">
        <v>12506</v>
      </c>
      <c r="U1369" s="796" t="s">
        <v>1983</v>
      </c>
    </row>
    <row r="1370" s="796" customFormat="1" ht="23.1" customHeight="1" spans="1:21">
      <c r="A1370" s="494">
        <v>13</v>
      </c>
      <c r="B1370" s="821"/>
      <c r="C1370" s="1026" t="s">
        <v>11889</v>
      </c>
      <c r="D1370" s="43" t="s">
        <v>11851</v>
      </c>
      <c r="E1370" s="43">
        <v>417800</v>
      </c>
      <c r="F1370" s="43" t="s">
        <v>12507</v>
      </c>
      <c r="G1370" s="136">
        <v>43319</v>
      </c>
      <c r="H1370" s="1088">
        <v>43349</v>
      </c>
      <c r="I1370" s="52">
        <f ca="1">TODAY()-H1370</f>
        <v>555</v>
      </c>
      <c r="J1370" s="959" t="s">
        <v>11853</v>
      </c>
      <c r="K1370" s="227"/>
      <c r="L1370" s="338">
        <v>43341</v>
      </c>
      <c r="M1370" s="338"/>
      <c r="N1370" s="327" t="s">
        <v>12508</v>
      </c>
      <c r="O1370" s="81" t="s">
        <v>114</v>
      </c>
      <c r="P1370" s="52" t="s">
        <v>89</v>
      </c>
      <c r="Q1370" s="377">
        <v>43337</v>
      </c>
      <c r="R1370" s="47">
        <v>43337</v>
      </c>
      <c r="S1370" s="327" t="s">
        <v>47</v>
      </c>
      <c r="T1370" s="459" t="s">
        <v>1197</v>
      </c>
      <c r="U1370" s="14" t="s">
        <v>2008</v>
      </c>
    </row>
    <row r="1371" s="796" customFormat="1" ht="23.1" customHeight="1" spans="1:20">
      <c r="A1371" s="494">
        <v>1</v>
      </c>
      <c r="B1371" s="821"/>
      <c r="C1371" s="1026" t="s">
        <v>11850</v>
      </c>
      <c r="D1371" s="43" t="s">
        <v>11871</v>
      </c>
      <c r="E1371" s="43">
        <v>402800</v>
      </c>
      <c r="F1371" s="43" t="s">
        <v>12509</v>
      </c>
      <c r="G1371" s="136">
        <v>43249</v>
      </c>
      <c r="H1371" s="493">
        <v>43258</v>
      </c>
      <c r="I1371" s="52">
        <f ca="1">TODAY()-H1371</f>
        <v>646</v>
      </c>
      <c r="J1371" s="959" t="s">
        <v>12493</v>
      </c>
      <c r="K1371" s="865"/>
      <c r="L1371" s="338">
        <v>43341</v>
      </c>
      <c r="M1371" s="284" t="s">
        <v>52</v>
      </c>
      <c r="N1371" s="52" t="s">
        <v>12510</v>
      </c>
      <c r="O1371" s="52" t="s">
        <v>889</v>
      </c>
      <c r="P1371" s="52" t="s">
        <v>84</v>
      </c>
      <c r="Q1371" s="47">
        <v>43337</v>
      </c>
      <c r="R1371" s="47">
        <v>43337</v>
      </c>
      <c r="S1371" s="52" t="s">
        <v>47</v>
      </c>
      <c r="T1371" s="459" t="s">
        <v>12511</v>
      </c>
    </row>
    <row r="1372" s="796" customFormat="1" ht="23.1" customHeight="1" spans="1:20">
      <c r="A1372" s="494">
        <v>23</v>
      </c>
      <c r="B1372" s="821"/>
      <c r="C1372" s="1026" t="s">
        <v>11901</v>
      </c>
      <c r="D1372" s="43" t="s">
        <v>11851</v>
      </c>
      <c r="E1372" s="43">
        <v>445000</v>
      </c>
      <c r="F1372" s="43" t="s">
        <v>12512</v>
      </c>
      <c r="G1372" s="136">
        <v>43298</v>
      </c>
      <c r="H1372" s="493">
        <v>43307</v>
      </c>
      <c r="I1372" s="52">
        <f ca="1" t="shared" ref="I1372:I1435" si="9">TODAY()-H1372</f>
        <v>597</v>
      </c>
      <c r="J1372" s="959" t="s">
        <v>11853</v>
      </c>
      <c r="K1372" s="227"/>
      <c r="L1372" s="338">
        <v>43312</v>
      </c>
      <c r="M1372" s="338"/>
      <c r="N1372" s="450" t="s">
        <v>12513</v>
      </c>
      <c r="O1372" s="81" t="s">
        <v>12</v>
      </c>
      <c r="P1372" s="52" t="s">
        <v>59</v>
      </c>
      <c r="Q1372" s="447">
        <v>43340</v>
      </c>
      <c r="R1372" s="47">
        <v>43340</v>
      </c>
      <c r="S1372" s="327" t="s">
        <v>47</v>
      </c>
      <c r="T1372" s="1081" t="s">
        <v>12514</v>
      </c>
    </row>
    <row r="1373" s="796" customFormat="1" ht="23.1" customHeight="1" spans="1:20">
      <c r="A1373" s="494">
        <v>30</v>
      </c>
      <c r="B1373" s="821"/>
      <c r="C1373" s="1075" t="s">
        <v>12208</v>
      </c>
      <c r="D1373" s="52" t="s">
        <v>11851</v>
      </c>
      <c r="E1373" s="52">
        <v>463800</v>
      </c>
      <c r="F1373" s="43" t="s">
        <v>12515</v>
      </c>
      <c r="G1373" s="121">
        <v>43242</v>
      </c>
      <c r="H1373" s="493">
        <v>43250</v>
      </c>
      <c r="I1373" s="52">
        <f ca="1" t="shared" si="9"/>
        <v>654</v>
      </c>
      <c r="J1373" s="959" t="s">
        <v>12493</v>
      </c>
      <c r="K1373" s="227"/>
      <c r="L1373" s="338">
        <v>43367</v>
      </c>
      <c r="M1373" s="338" t="s">
        <v>52</v>
      </c>
      <c r="N1373" s="327" t="s">
        <v>12516</v>
      </c>
      <c r="O1373" s="327" t="s">
        <v>131</v>
      </c>
      <c r="P1373" s="327" t="s">
        <v>89</v>
      </c>
      <c r="Q1373" s="377">
        <v>43349</v>
      </c>
      <c r="R1373" s="47">
        <v>43349</v>
      </c>
      <c r="S1373" s="327" t="s">
        <v>106</v>
      </c>
      <c r="T1373" s="459" t="s">
        <v>1223</v>
      </c>
    </row>
    <row r="1374" s="796" customFormat="1" ht="23.1" customHeight="1" spans="1:20">
      <c r="A1374" s="494">
        <v>2</v>
      </c>
      <c r="B1374" s="821"/>
      <c r="C1374" s="1026" t="s">
        <v>11850</v>
      </c>
      <c r="D1374" s="43" t="s">
        <v>11871</v>
      </c>
      <c r="E1374" s="43">
        <v>402800</v>
      </c>
      <c r="F1374" s="43" t="s">
        <v>12517</v>
      </c>
      <c r="G1374" s="136">
        <v>43307</v>
      </c>
      <c r="H1374" s="493">
        <v>43319</v>
      </c>
      <c r="I1374" s="52">
        <f ca="1" t="shared" si="9"/>
        <v>585</v>
      </c>
      <c r="J1374" s="959" t="s">
        <v>12493</v>
      </c>
      <c r="K1374" s="865"/>
      <c r="L1374" s="338">
        <v>43341</v>
      </c>
      <c r="M1374" s="284"/>
      <c r="N1374" s="52" t="s">
        <v>12518</v>
      </c>
      <c r="O1374" s="52" t="s">
        <v>1439</v>
      </c>
      <c r="P1374" s="52" t="s">
        <v>89</v>
      </c>
      <c r="Q1374" s="47">
        <v>43352</v>
      </c>
      <c r="R1374" s="47">
        <v>43352</v>
      </c>
      <c r="S1374" s="52" t="s">
        <v>47</v>
      </c>
      <c r="T1374" s="459" t="s">
        <v>1227</v>
      </c>
    </row>
    <row r="1375" s="796" customFormat="1" ht="23.1" customHeight="1" spans="1:20">
      <c r="A1375" s="494">
        <v>1</v>
      </c>
      <c r="B1375" s="821"/>
      <c r="C1375" s="1026" t="s">
        <v>11850</v>
      </c>
      <c r="D1375" s="43" t="s">
        <v>11871</v>
      </c>
      <c r="E1375" s="43">
        <v>402800</v>
      </c>
      <c r="F1375" s="43" t="s">
        <v>12519</v>
      </c>
      <c r="G1375" s="136">
        <v>43266</v>
      </c>
      <c r="H1375" s="493">
        <v>43277</v>
      </c>
      <c r="I1375" s="52">
        <f ca="1" t="shared" si="9"/>
        <v>627</v>
      </c>
      <c r="J1375" s="959" t="s">
        <v>12520</v>
      </c>
      <c r="K1375" s="865"/>
      <c r="L1375" s="338">
        <v>43312</v>
      </c>
      <c r="M1375" s="284" t="s">
        <v>52</v>
      </c>
      <c r="N1375" s="52" t="s">
        <v>12521</v>
      </c>
      <c r="O1375" s="52" t="s">
        <v>122</v>
      </c>
      <c r="P1375" s="52" t="s">
        <v>84</v>
      </c>
      <c r="Q1375" s="47">
        <v>43350</v>
      </c>
      <c r="R1375" s="47">
        <v>43350</v>
      </c>
      <c r="S1375" s="52" t="s">
        <v>47</v>
      </c>
      <c r="T1375" s="459" t="s">
        <v>1227</v>
      </c>
    </row>
    <row r="1376" s="796" customFormat="1" ht="23.1" customHeight="1" spans="1:20">
      <c r="A1376" s="494">
        <v>38</v>
      </c>
      <c r="B1376" s="821"/>
      <c r="C1376" s="1026" t="s">
        <v>12522</v>
      </c>
      <c r="D1376" s="43" t="s">
        <v>10890</v>
      </c>
      <c r="E1376" s="43">
        <v>694800</v>
      </c>
      <c r="F1376" s="43" t="s">
        <v>12523</v>
      </c>
      <c r="G1376" s="136">
        <v>43307</v>
      </c>
      <c r="H1376" s="493">
        <v>43319</v>
      </c>
      <c r="I1376" s="52">
        <f ca="1" t="shared" si="9"/>
        <v>585</v>
      </c>
      <c r="J1376" s="959" t="s">
        <v>12493</v>
      </c>
      <c r="K1376" s="865"/>
      <c r="L1376" s="338">
        <v>43367</v>
      </c>
      <c r="M1376" s="338"/>
      <c r="N1376" s="52" t="s">
        <v>12524</v>
      </c>
      <c r="O1376" s="52" t="s">
        <v>3235</v>
      </c>
      <c r="P1376" s="327" t="s">
        <v>14</v>
      </c>
      <c r="Q1376" s="377">
        <v>43350</v>
      </c>
      <c r="R1376" s="47">
        <v>43350</v>
      </c>
      <c r="S1376" s="327" t="s">
        <v>106</v>
      </c>
      <c r="T1376" s="459" t="s">
        <v>2041</v>
      </c>
    </row>
    <row r="1377" s="796" customFormat="1" ht="23.1" customHeight="1" spans="1:20">
      <c r="A1377" s="494">
        <v>28</v>
      </c>
      <c r="B1377" s="821"/>
      <c r="C1377" s="1026" t="s">
        <v>11901</v>
      </c>
      <c r="D1377" s="43" t="s">
        <v>11851</v>
      </c>
      <c r="E1377" s="43">
        <v>445000</v>
      </c>
      <c r="F1377" s="43" t="s">
        <v>12525</v>
      </c>
      <c r="G1377" s="136">
        <v>43334</v>
      </c>
      <c r="H1377" s="493">
        <v>43344</v>
      </c>
      <c r="I1377" s="52">
        <f ca="1" t="shared" si="9"/>
        <v>560</v>
      </c>
      <c r="J1377" s="959" t="s">
        <v>11853</v>
      </c>
      <c r="K1377" s="227"/>
      <c r="L1377" s="338">
        <v>43341</v>
      </c>
      <c r="M1377" s="338"/>
      <c r="N1377" s="450" t="s">
        <v>12526</v>
      </c>
      <c r="O1377" s="450" t="s">
        <v>88</v>
      </c>
      <c r="P1377" s="52" t="s">
        <v>89</v>
      </c>
      <c r="Q1377" s="447">
        <v>43355</v>
      </c>
      <c r="R1377" s="47">
        <v>43355</v>
      </c>
      <c r="S1377" s="327" t="s">
        <v>47</v>
      </c>
      <c r="T1377" s="459" t="s">
        <v>2050</v>
      </c>
    </row>
    <row r="1378" s="796" customFormat="1" ht="23.1" customHeight="1" spans="1:21">
      <c r="A1378" s="494">
        <v>14</v>
      </c>
      <c r="B1378" s="821"/>
      <c r="C1378" s="1026" t="s">
        <v>11889</v>
      </c>
      <c r="D1378" s="52" t="s">
        <v>11851</v>
      </c>
      <c r="E1378" s="52">
        <v>417800</v>
      </c>
      <c r="F1378" s="43" t="s">
        <v>12527</v>
      </c>
      <c r="G1378" s="136">
        <v>43349</v>
      </c>
      <c r="H1378" s="1088">
        <v>43357</v>
      </c>
      <c r="I1378" s="52">
        <f ca="1" t="shared" si="9"/>
        <v>547</v>
      </c>
      <c r="J1378" s="959" t="s">
        <v>11853</v>
      </c>
      <c r="K1378" s="227"/>
      <c r="L1378" s="338">
        <v>43367</v>
      </c>
      <c r="M1378" s="338"/>
      <c r="N1378" s="327" t="s">
        <v>12528</v>
      </c>
      <c r="O1378" s="81" t="s">
        <v>131</v>
      </c>
      <c r="P1378" s="52" t="s">
        <v>89</v>
      </c>
      <c r="Q1378" s="377">
        <v>43348</v>
      </c>
      <c r="R1378" s="47">
        <v>43349</v>
      </c>
      <c r="S1378" s="327" t="s">
        <v>47</v>
      </c>
      <c r="T1378" s="459" t="s">
        <v>2050</v>
      </c>
      <c r="U1378" s="14"/>
    </row>
    <row r="1379" s="796" customFormat="1" ht="23.1" customHeight="1" spans="1:20">
      <c r="A1379" s="494">
        <v>11</v>
      </c>
      <c r="B1379" s="821"/>
      <c r="C1379" s="1026" t="s">
        <v>12142</v>
      </c>
      <c r="D1379" s="47" t="s">
        <v>11928</v>
      </c>
      <c r="E1379" s="43">
        <v>415800</v>
      </c>
      <c r="F1379" s="43" t="s">
        <v>12529</v>
      </c>
      <c r="G1379" s="439">
        <v>43341</v>
      </c>
      <c r="H1379" s="493">
        <v>43349</v>
      </c>
      <c r="I1379" s="52">
        <f ca="1" t="shared" si="9"/>
        <v>555</v>
      </c>
      <c r="J1379" s="959" t="s">
        <v>11853</v>
      </c>
      <c r="K1379" s="865"/>
      <c r="L1379" s="338">
        <v>43367</v>
      </c>
      <c r="M1379" s="338"/>
      <c r="N1379" s="327" t="s">
        <v>12530</v>
      </c>
      <c r="O1379" s="81" t="s">
        <v>6827</v>
      </c>
      <c r="P1379" s="52" t="s">
        <v>641</v>
      </c>
      <c r="Q1379" s="377">
        <v>43351</v>
      </c>
      <c r="R1379" s="47">
        <v>43351</v>
      </c>
      <c r="S1379" s="327" t="s">
        <v>106</v>
      </c>
      <c r="T1379" s="459" t="s">
        <v>1241</v>
      </c>
    </row>
    <row r="1380" s="796" customFormat="1" ht="23.1" customHeight="1" spans="1:20">
      <c r="A1380" s="494">
        <v>18</v>
      </c>
      <c r="B1380" s="821"/>
      <c r="C1380" s="1026" t="s">
        <v>11889</v>
      </c>
      <c r="D1380" s="43" t="s">
        <v>12003</v>
      </c>
      <c r="E1380" s="43">
        <v>421000</v>
      </c>
      <c r="F1380" s="43" t="s">
        <v>12531</v>
      </c>
      <c r="G1380" s="136">
        <v>43176</v>
      </c>
      <c r="H1380" s="493">
        <v>43186</v>
      </c>
      <c r="I1380" s="52">
        <f ca="1" t="shared" si="9"/>
        <v>718</v>
      </c>
      <c r="J1380" s="959" t="s">
        <v>12532</v>
      </c>
      <c r="K1380" s="227"/>
      <c r="L1380" s="338">
        <v>43367</v>
      </c>
      <c r="M1380" s="338" t="s">
        <v>52</v>
      </c>
      <c r="N1380" s="331" t="s">
        <v>12533</v>
      </c>
      <c r="O1380" s="81" t="s">
        <v>114</v>
      </c>
      <c r="P1380" s="52" t="s">
        <v>89</v>
      </c>
      <c r="Q1380" s="377">
        <v>43358</v>
      </c>
      <c r="R1380" s="47">
        <v>43360</v>
      </c>
      <c r="S1380" s="327" t="s">
        <v>47</v>
      </c>
      <c r="T1380" s="459" t="s">
        <v>12534</v>
      </c>
    </row>
    <row r="1381" s="796" customFormat="1" ht="23.1" customHeight="1" spans="1:21">
      <c r="A1381" s="494">
        <v>12</v>
      </c>
      <c r="B1381" s="821"/>
      <c r="C1381" s="1026" t="s">
        <v>11889</v>
      </c>
      <c r="D1381" s="52" t="s">
        <v>11851</v>
      </c>
      <c r="E1381" s="52">
        <v>417800</v>
      </c>
      <c r="F1381" s="43" t="s">
        <v>12535</v>
      </c>
      <c r="G1381" s="136">
        <v>43349</v>
      </c>
      <c r="H1381" s="1088">
        <v>43358</v>
      </c>
      <c r="I1381" s="52">
        <f ca="1" t="shared" si="9"/>
        <v>546</v>
      </c>
      <c r="J1381" s="959" t="s">
        <v>11853</v>
      </c>
      <c r="K1381" s="227"/>
      <c r="L1381" s="338">
        <v>43367</v>
      </c>
      <c r="M1381" s="338"/>
      <c r="N1381" s="331" t="s">
        <v>12536</v>
      </c>
      <c r="O1381" s="81" t="s">
        <v>225</v>
      </c>
      <c r="P1381" s="52" t="s">
        <v>84</v>
      </c>
      <c r="Q1381" s="377">
        <v>43345</v>
      </c>
      <c r="R1381" s="47">
        <v>43349</v>
      </c>
      <c r="S1381" s="327" t="s">
        <v>47</v>
      </c>
      <c r="T1381" s="459" t="s">
        <v>2057</v>
      </c>
      <c r="U1381" s="13"/>
    </row>
    <row r="1382" s="796" customFormat="1" ht="23.1" customHeight="1" spans="1:20">
      <c r="A1382" s="494">
        <v>26</v>
      </c>
      <c r="B1382" s="821"/>
      <c r="C1382" s="1026" t="s">
        <v>11901</v>
      </c>
      <c r="D1382" s="43" t="s">
        <v>11871</v>
      </c>
      <c r="E1382" s="43">
        <v>445000</v>
      </c>
      <c r="F1382" s="43" t="s">
        <v>12537</v>
      </c>
      <c r="G1382" s="136">
        <v>43298</v>
      </c>
      <c r="H1382" s="493">
        <v>43310</v>
      </c>
      <c r="I1382" s="52">
        <f ca="1" t="shared" si="9"/>
        <v>594</v>
      </c>
      <c r="J1382" s="959" t="s">
        <v>11853</v>
      </c>
      <c r="K1382" s="227"/>
      <c r="L1382" s="338">
        <v>43312</v>
      </c>
      <c r="M1382" s="338"/>
      <c r="N1382" s="450" t="s">
        <v>12538</v>
      </c>
      <c r="O1382" s="450" t="s">
        <v>114</v>
      </c>
      <c r="P1382" s="52" t="s">
        <v>59</v>
      </c>
      <c r="Q1382" s="447">
        <v>43358</v>
      </c>
      <c r="R1382" s="47">
        <v>43358</v>
      </c>
      <c r="S1382" s="327" t="s">
        <v>47</v>
      </c>
      <c r="T1382" s="459" t="s">
        <v>2057</v>
      </c>
    </row>
    <row r="1383" s="796" customFormat="1" ht="23.1" customHeight="1" spans="1:20">
      <c r="A1383" s="494">
        <v>7</v>
      </c>
      <c r="B1383" s="821"/>
      <c r="C1383" s="1026" t="s">
        <v>12142</v>
      </c>
      <c r="D1383" s="47" t="s">
        <v>12303</v>
      </c>
      <c r="E1383" s="43">
        <v>415800</v>
      </c>
      <c r="F1383" s="43" t="s">
        <v>12539</v>
      </c>
      <c r="G1383" s="439">
        <v>43334</v>
      </c>
      <c r="H1383" s="493">
        <v>43342</v>
      </c>
      <c r="I1383" s="52">
        <f ca="1" t="shared" si="9"/>
        <v>562</v>
      </c>
      <c r="J1383" s="959" t="s">
        <v>11853</v>
      </c>
      <c r="K1383" s="865"/>
      <c r="L1383" s="506">
        <v>43341</v>
      </c>
      <c r="M1383" s="338"/>
      <c r="N1383" s="327" t="s">
        <v>12540</v>
      </c>
      <c r="O1383" s="81" t="s">
        <v>889</v>
      </c>
      <c r="P1383" s="52" t="s">
        <v>84</v>
      </c>
      <c r="Q1383" s="377">
        <v>43357</v>
      </c>
      <c r="R1383" s="47">
        <v>43357</v>
      </c>
      <c r="S1383" s="327" t="s">
        <v>106</v>
      </c>
      <c r="T1383" s="459" t="s">
        <v>2057</v>
      </c>
    </row>
    <row r="1384" s="14" customFormat="1" ht="21.75" customHeight="1" spans="1:20">
      <c r="A1384" s="494">
        <v>19</v>
      </c>
      <c r="B1384" s="821"/>
      <c r="C1384" s="727" t="s">
        <v>12541</v>
      </c>
      <c r="D1384" s="47" t="s">
        <v>12303</v>
      </c>
      <c r="E1384" s="43">
        <v>429800</v>
      </c>
      <c r="F1384" s="43" t="s">
        <v>12542</v>
      </c>
      <c r="G1384" s="439">
        <v>43327</v>
      </c>
      <c r="H1384" s="121">
        <v>43364</v>
      </c>
      <c r="I1384" s="52">
        <f ca="1" t="shared" si="9"/>
        <v>540</v>
      </c>
      <c r="J1384" s="721" t="s">
        <v>11853</v>
      </c>
      <c r="K1384" s="52"/>
      <c r="L1384" s="338">
        <v>43341</v>
      </c>
      <c r="M1384" s="338"/>
      <c r="N1384" s="450" t="s">
        <v>12543</v>
      </c>
      <c r="O1384" s="81" t="s">
        <v>698</v>
      </c>
      <c r="P1384" s="52" t="s">
        <v>46</v>
      </c>
      <c r="Q1384" s="447">
        <v>43345</v>
      </c>
      <c r="R1384" s="121">
        <v>43346</v>
      </c>
      <c r="S1384" s="508" t="s">
        <v>106</v>
      </c>
      <c r="T1384" s="433" t="s">
        <v>2057</v>
      </c>
    </row>
    <row r="1385" s="796" customFormat="1" ht="23.1" customHeight="1" spans="1:21">
      <c r="A1385" s="494">
        <v>14</v>
      </c>
      <c r="B1385" s="821"/>
      <c r="C1385" s="1026" t="s">
        <v>11889</v>
      </c>
      <c r="D1385" s="52" t="s">
        <v>12303</v>
      </c>
      <c r="E1385" s="52">
        <v>417800</v>
      </c>
      <c r="F1385" s="43" t="s">
        <v>12544</v>
      </c>
      <c r="G1385" s="136">
        <v>43349</v>
      </c>
      <c r="H1385" s="1088">
        <v>43358</v>
      </c>
      <c r="I1385" s="52">
        <f ca="1" t="shared" si="9"/>
        <v>546</v>
      </c>
      <c r="J1385" s="959" t="s">
        <v>11853</v>
      </c>
      <c r="K1385" s="227"/>
      <c r="L1385" s="338">
        <v>43367</v>
      </c>
      <c r="M1385" s="338"/>
      <c r="N1385" s="450" t="s">
        <v>12545</v>
      </c>
      <c r="O1385" s="81" t="s">
        <v>225</v>
      </c>
      <c r="P1385" s="52" t="s">
        <v>84</v>
      </c>
      <c r="Q1385" s="447">
        <v>43331</v>
      </c>
      <c r="R1385" s="47">
        <v>43349</v>
      </c>
      <c r="S1385" s="327" t="s">
        <v>106</v>
      </c>
      <c r="T1385" s="459" t="s">
        <v>6605</v>
      </c>
      <c r="U1385" s="13"/>
    </row>
    <row r="1386" s="14" customFormat="1" ht="21.75" customHeight="1" spans="1:20">
      <c r="A1386" s="494">
        <v>20</v>
      </c>
      <c r="B1386" s="821"/>
      <c r="C1386" s="1026" t="s">
        <v>12546</v>
      </c>
      <c r="D1386" s="47" t="s">
        <v>11865</v>
      </c>
      <c r="E1386" s="43">
        <v>429800</v>
      </c>
      <c r="F1386" s="43" t="s">
        <v>12547</v>
      </c>
      <c r="G1386" s="439">
        <v>43341</v>
      </c>
      <c r="H1386" s="121">
        <v>43349</v>
      </c>
      <c r="I1386" s="52">
        <f ca="1" t="shared" si="9"/>
        <v>555</v>
      </c>
      <c r="J1386" s="721" t="s">
        <v>11853</v>
      </c>
      <c r="K1386" s="52"/>
      <c r="L1386" s="506">
        <v>43367</v>
      </c>
      <c r="M1386" s="338"/>
      <c r="N1386" s="1083" t="s">
        <v>12548</v>
      </c>
      <c r="O1386" s="501" t="s">
        <v>730</v>
      </c>
      <c r="P1386" s="392" t="s">
        <v>59</v>
      </c>
      <c r="Q1386" s="513">
        <v>43324</v>
      </c>
      <c r="R1386" s="1093">
        <v>43356</v>
      </c>
      <c r="S1386" s="1094" t="s">
        <v>47</v>
      </c>
      <c r="T1386" s="433" t="s">
        <v>1251</v>
      </c>
    </row>
    <row r="1387" s="796" customFormat="1" ht="23.1" customHeight="1" spans="1:21">
      <c r="A1387" s="494">
        <v>11</v>
      </c>
      <c r="B1387" s="821"/>
      <c r="C1387" s="1026" t="s">
        <v>11889</v>
      </c>
      <c r="D1387" s="43" t="s">
        <v>11851</v>
      </c>
      <c r="E1387" s="43">
        <v>417800</v>
      </c>
      <c r="F1387" s="43" t="s">
        <v>12549</v>
      </c>
      <c r="G1387" s="136">
        <v>43319</v>
      </c>
      <c r="H1387" s="1088">
        <v>43349</v>
      </c>
      <c r="I1387" s="52">
        <f ca="1" t="shared" si="9"/>
        <v>555</v>
      </c>
      <c r="J1387" s="959" t="s">
        <v>11853</v>
      </c>
      <c r="K1387" s="1079" t="s">
        <v>12550</v>
      </c>
      <c r="L1387" s="338">
        <v>43341</v>
      </c>
      <c r="M1387" s="338"/>
      <c r="N1387" s="331" t="s">
        <v>12551</v>
      </c>
      <c r="O1387" s="81" t="s">
        <v>114</v>
      </c>
      <c r="P1387" s="52" t="s">
        <v>89</v>
      </c>
      <c r="Q1387" s="377">
        <v>43350</v>
      </c>
      <c r="R1387" s="47">
        <v>43350</v>
      </c>
      <c r="S1387" s="327" t="s">
        <v>47</v>
      </c>
      <c r="T1387" s="459" t="s">
        <v>12552</v>
      </c>
      <c r="U1387" s="14"/>
    </row>
    <row r="1388" s="796" customFormat="1" ht="23.1" customHeight="1" spans="1:20">
      <c r="A1388" s="494">
        <v>19</v>
      </c>
      <c r="B1388" s="821"/>
      <c r="C1388" s="1026" t="s">
        <v>11901</v>
      </c>
      <c r="D1388" s="43" t="s">
        <v>11851</v>
      </c>
      <c r="E1388" s="43">
        <v>445000</v>
      </c>
      <c r="F1388" s="43" t="s">
        <v>12553</v>
      </c>
      <c r="G1388" s="136">
        <v>43334</v>
      </c>
      <c r="H1388" s="493">
        <v>43342</v>
      </c>
      <c r="I1388" s="52">
        <f ca="1" t="shared" si="9"/>
        <v>562</v>
      </c>
      <c r="J1388" s="959" t="s">
        <v>11853</v>
      </c>
      <c r="K1388" s="227"/>
      <c r="L1388" s="338">
        <v>43341</v>
      </c>
      <c r="M1388" s="338"/>
      <c r="N1388" s="450" t="s">
        <v>12554</v>
      </c>
      <c r="O1388" s="450" t="s">
        <v>45</v>
      </c>
      <c r="P1388" s="52" t="s">
        <v>59</v>
      </c>
      <c r="Q1388" s="447">
        <v>43349</v>
      </c>
      <c r="R1388" s="47">
        <v>43349</v>
      </c>
      <c r="S1388" s="327" t="s">
        <v>47</v>
      </c>
      <c r="T1388" s="459" t="s">
        <v>3080</v>
      </c>
    </row>
    <row r="1389" s="796" customFormat="1" ht="23.1" customHeight="1" spans="1:20">
      <c r="A1389" s="494">
        <v>2</v>
      </c>
      <c r="B1389" s="821"/>
      <c r="C1389" s="1026" t="s">
        <v>11850</v>
      </c>
      <c r="D1389" s="43" t="s">
        <v>11851</v>
      </c>
      <c r="E1389" s="43">
        <v>402800</v>
      </c>
      <c r="F1389" s="43" t="s">
        <v>12555</v>
      </c>
      <c r="G1389" s="136">
        <v>43249</v>
      </c>
      <c r="H1389" s="493">
        <v>43258</v>
      </c>
      <c r="I1389" s="52">
        <f ca="1" t="shared" si="9"/>
        <v>646</v>
      </c>
      <c r="J1389" s="959" t="s">
        <v>12493</v>
      </c>
      <c r="K1389" s="865"/>
      <c r="L1389" s="338">
        <v>43341</v>
      </c>
      <c r="M1389" s="338" t="s">
        <v>52</v>
      </c>
      <c r="N1389" s="52" t="s">
        <v>12556</v>
      </c>
      <c r="O1389" s="52" t="s">
        <v>114</v>
      </c>
      <c r="P1389" s="52" t="s">
        <v>89</v>
      </c>
      <c r="Q1389" s="47">
        <v>43356</v>
      </c>
      <c r="R1389" s="47">
        <v>43356</v>
      </c>
      <c r="S1389" s="52" t="s">
        <v>47</v>
      </c>
      <c r="T1389" s="459" t="s">
        <v>3080</v>
      </c>
    </row>
    <row r="1390" s="796" customFormat="1" ht="23.1" customHeight="1" spans="1:21">
      <c r="A1390" s="494">
        <v>12</v>
      </c>
      <c r="B1390" s="821"/>
      <c r="C1390" s="1026" t="s">
        <v>11889</v>
      </c>
      <c r="D1390" s="43" t="s">
        <v>12303</v>
      </c>
      <c r="E1390" s="43">
        <v>417800</v>
      </c>
      <c r="F1390" s="43" t="s">
        <v>12557</v>
      </c>
      <c r="G1390" s="136">
        <v>43327</v>
      </c>
      <c r="H1390" s="493">
        <v>43369</v>
      </c>
      <c r="I1390" s="52">
        <f ca="1" t="shared" si="9"/>
        <v>535</v>
      </c>
      <c r="J1390" s="959" t="s">
        <v>11853</v>
      </c>
      <c r="K1390" s="865"/>
      <c r="L1390" s="338">
        <v>43341</v>
      </c>
      <c r="M1390" s="338"/>
      <c r="N1390" s="52" t="s">
        <v>12558</v>
      </c>
      <c r="O1390" s="52" t="s">
        <v>889</v>
      </c>
      <c r="P1390" s="52" t="s">
        <v>84</v>
      </c>
      <c r="Q1390" s="47">
        <v>43337</v>
      </c>
      <c r="R1390" s="47">
        <v>43349</v>
      </c>
      <c r="S1390" s="52" t="s">
        <v>47</v>
      </c>
      <c r="T1390" s="459" t="s">
        <v>12559</v>
      </c>
      <c r="U1390" s="796" t="s">
        <v>2008</v>
      </c>
    </row>
    <row r="1391" s="796" customFormat="1" ht="23.1" customHeight="1" spans="1:20">
      <c r="A1391" s="494">
        <v>35</v>
      </c>
      <c r="B1391" s="821"/>
      <c r="C1391" s="1075" t="s">
        <v>12208</v>
      </c>
      <c r="D1391" s="43" t="s">
        <v>12303</v>
      </c>
      <c r="E1391" s="43">
        <v>463800</v>
      </c>
      <c r="F1391" s="43" t="s">
        <v>12560</v>
      </c>
      <c r="G1391" s="136">
        <v>43356</v>
      </c>
      <c r="H1391" s="493">
        <v>43363</v>
      </c>
      <c r="I1391" s="52">
        <f ca="1" t="shared" si="9"/>
        <v>541</v>
      </c>
      <c r="J1391" s="959" t="s">
        <v>11853</v>
      </c>
      <c r="K1391" s="227"/>
      <c r="L1391" s="506">
        <v>43367</v>
      </c>
      <c r="M1391" s="338"/>
      <c r="N1391" s="500" t="s">
        <v>12561</v>
      </c>
      <c r="O1391" s="500" t="s">
        <v>698</v>
      </c>
      <c r="P1391" s="500" t="s">
        <v>46</v>
      </c>
      <c r="Q1391" s="513">
        <v>43337</v>
      </c>
      <c r="R1391" s="394">
        <v>43357</v>
      </c>
      <c r="S1391" s="500" t="s">
        <v>47</v>
      </c>
      <c r="T1391" s="459" t="s">
        <v>3080</v>
      </c>
    </row>
    <row r="1392" s="796" customFormat="1" ht="23.1" customHeight="1" spans="1:20">
      <c r="A1392" s="494">
        <v>10</v>
      </c>
      <c r="B1392" s="821"/>
      <c r="C1392" s="1089" t="s">
        <v>12562</v>
      </c>
      <c r="D1392" s="47" t="s">
        <v>11851</v>
      </c>
      <c r="E1392" s="43">
        <v>415800</v>
      </c>
      <c r="F1392" s="43" t="s">
        <v>12563</v>
      </c>
      <c r="G1392" s="439">
        <v>43349</v>
      </c>
      <c r="H1392" s="493">
        <v>43357</v>
      </c>
      <c r="I1392" s="52">
        <f ca="1" t="shared" si="9"/>
        <v>547</v>
      </c>
      <c r="J1392" s="959" t="s">
        <v>11853</v>
      </c>
      <c r="K1392" s="865"/>
      <c r="L1392" s="506">
        <v>43367</v>
      </c>
      <c r="M1392" s="338"/>
      <c r="N1392" s="327" t="s">
        <v>12564</v>
      </c>
      <c r="O1392" s="450" t="s">
        <v>1439</v>
      </c>
      <c r="P1392" s="52" t="s">
        <v>89</v>
      </c>
      <c r="Q1392" s="447">
        <v>43365</v>
      </c>
      <c r="R1392" s="47">
        <v>43365</v>
      </c>
      <c r="S1392" s="327" t="s">
        <v>47</v>
      </c>
      <c r="T1392" s="459" t="s">
        <v>8212</v>
      </c>
    </row>
    <row r="1393" s="796" customFormat="1" ht="23.1" customHeight="1" spans="1:20">
      <c r="A1393" s="494">
        <v>31</v>
      </c>
      <c r="B1393" s="821"/>
      <c r="C1393" s="1075" t="s">
        <v>12208</v>
      </c>
      <c r="D1393" s="52" t="s">
        <v>11851</v>
      </c>
      <c r="E1393" s="52">
        <v>463800</v>
      </c>
      <c r="F1393" s="43" t="s">
        <v>12565</v>
      </c>
      <c r="G1393" s="121">
        <v>43221</v>
      </c>
      <c r="H1393" s="493">
        <v>43234</v>
      </c>
      <c r="I1393" s="52">
        <f ca="1" t="shared" si="9"/>
        <v>670</v>
      </c>
      <c r="J1393" s="959" t="s">
        <v>12532</v>
      </c>
      <c r="K1393" s="227"/>
      <c r="L1393" s="506">
        <v>43367</v>
      </c>
      <c r="M1393" s="338" t="s">
        <v>52</v>
      </c>
      <c r="N1393" s="327" t="s">
        <v>12566</v>
      </c>
      <c r="O1393" s="327" t="s">
        <v>122</v>
      </c>
      <c r="P1393" s="327" t="s">
        <v>84</v>
      </c>
      <c r="Q1393" s="377">
        <v>43363</v>
      </c>
      <c r="R1393" s="47">
        <v>43363</v>
      </c>
      <c r="S1393" s="327" t="s">
        <v>47</v>
      </c>
      <c r="T1393" s="459" t="s">
        <v>12567</v>
      </c>
    </row>
    <row r="1394" s="17" customFormat="1" ht="25.5" customHeight="1" spans="1:20">
      <c r="A1394" s="529" t="s">
        <v>0</v>
      </c>
      <c r="B1394" s="530" t="s">
        <v>523</v>
      </c>
      <c r="C1394" s="531" t="s">
        <v>2</v>
      </c>
      <c r="D1394" s="532" t="s">
        <v>23</v>
      </c>
      <c r="E1394" s="532" t="s">
        <v>24</v>
      </c>
      <c r="F1394" s="533" t="s">
        <v>3</v>
      </c>
      <c r="G1394" s="534" t="s">
        <v>25</v>
      </c>
      <c r="H1394" s="535" t="s">
        <v>26</v>
      </c>
      <c r="I1394" s="533" t="s">
        <v>27</v>
      </c>
      <c r="J1394" s="545" t="s">
        <v>28</v>
      </c>
      <c r="K1394" s="546" t="s">
        <v>29</v>
      </c>
      <c r="L1394" s="547" t="s">
        <v>30</v>
      </c>
      <c r="M1394" s="548" t="s">
        <v>31</v>
      </c>
      <c r="N1394" s="533" t="s">
        <v>32</v>
      </c>
      <c r="O1394" s="533" t="s">
        <v>1</v>
      </c>
      <c r="P1394" s="549" t="s">
        <v>33</v>
      </c>
      <c r="Q1394" s="556" t="s">
        <v>34</v>
      </c>
      <c r="R1394" s="557" t="s">
        <v>35</v>
      </c>
      <c r="S1394" s="549" t="s">
        <v>37</v>
      </c>
      <c r="T1394" s="558" t="s">
        <v>38</v>
      </c>
    </row>
    <row r="1395" s="796" customFormat="1" ht="23.1" customHeight="1" spans="1:21">
      <c r="A1395" s="494">
        <v>15</v>
      </c>
      <c r="B1395" s="821"/>
      <c r="C1395" s="1089" t="s">
        <v>12568</v>
      </c>
      <c r="D1395" s="52" t="s">
        <v>12303</v>
      </c>
      <c r="E1395" s="52">
        <v>429800</v>
      </c>
      <c r="F1395" s="43" t="s">
        <v>12569</v>
      </c>
      <c r="G1395" s="136">
        <v>43356</v>
      </c>
      <c r="H1395" s="1088">
        <v>43364</v>
      </c>
      <c r="I1395" s="52">
        <f ca="1" t="shared" si="9"/>
        <v>540</v>
      </c>
      <c r="J1395" s="959" t="s">
        <v>11853</v>
      </c>
      <c r="K1395" s="227"/>
      <c r="L1395" s="506">
        <v>43367</v>
      </c>
      <c r="M1395" s="338"/>
      <c r="N1395" s="327" t="s">
        <v>12570</v>
      </c>
      <c r="O1395" s="81" t="s">
        <v>730</v>
      </c>
      <c r="P1395" s="52" t="s">
        <v>59</v>
      </c>
      <c r="Q1395" s="447">
        <v>43368</v>
      </c>
      <c r="R1395" s="47">
        <v>43368</v>
      </c>
      <c r="S1395" s="327" t="s">
        <v>47</v>
      </c>
      <c r="T1395" s="459" t="s">
        <v>12571</v>
      </c>
      <c r="U1395" s="13"/>
    </row>
    <row r="1396" s="796" customFormat="1" ht="23.1" customHeight="1" spans="1:21">
      <c r="A1396" s="494">
        <v>14</v>
      </c>
      <c r="B1396" s="821"/>
      <c r="C1396" s="1026" t="s">
        <v>11889</v>
      </c>
      <c r="D1396" s="52" t="s">
        <v>12303</v>
      </c>
      <c r="E1396" s="52">
        <v>417800</v>
      </c>
      <c r="F1396" s="43" t="s">
        <v>12572</v>
      </c>
      <c r="G1396" s="136">
        <v>43356</v>
      </c>
      <c r="H1396" s="1088">
        <v>43365</v>
      </c>
      <c r="I1396" s="52">
        <f ca="1" t="shared" si="9"/>
        <v>539</v>
      </c>
      <c r="J1396" s="959" t="s">
        <v>11853</v>
      </c>
      <c r="K1396" s="227"/>
      <c r="L1396" s="506">
        <v>43367</v>
      </c>
      <c r="M1396" s="338"/>
      <c r="N1396" s="327" t="s">
        <v>12573</v>
      </c>
      <c r="O1396" s="81" t="s">
        <v>17</v>
      </c>
      <c r="P1396" s="52" t="s">
        <v>46</v>
      </c>
      <c r="Q1396" s="447">
        <v>43346</v>
      </c>
      <c r="R1396" s="47">
        <v>43357</v>
      </c>
      <c r="S1396" s="327" t="s">
        <v>47</v>
      </c>
      <c r="T1396" s="459" t="s">
        <v>627</v>
      </c>
      <c r="U1396" s="13"/>
    </row>
    <row r="1397" s="796" customFormat="1" ht="23.1" customHeight="1" spans="1:20">
      <c r="A1397" s="494">
        <v>30</v>
      </c>
      <c r="B1397" s="821"/>
      <c r="C1397" s="1075" t="s">
        <v>12208</v>
      </c>
      <c r="D1397" s="52" t="s">
        <v>11851</v>
      </c>
      <c r="E1397" s="52">
        <v>463800</v>
      </c>
      <c r="F1397" s="43" t="s">
        <v>12574</v>
      </c>
      <c r="G1397" s="121">
        <v>43249</v>
      </c>
      <c r="H1397" s="493">
        <v>43258</v>
      </c>
      <c r="I1397" s="52">
        <f ca="1" t="shared" si="9"/>
        <v>646</v>
      </c>
      <c r="J1397" s="959" t="s">
        <v>12493</v>
      </c>
      <c r="K1397" s="227"/>
      <c r="L1397" s="506">
        <v>43367</v>
      </c>
      <c r="M1397" s="338" t="s">
        <v>52</v>
      </c>
      <c r="N1397" s="450" t="s">
        <v>12575</v>
      </c>
      <c r="O1397" s="450" t="s">
        <v>171</v>
      </c>
      <c r="P1397" s="52" t="s">
        <v>59</v>
      </c>
      <c r="Q1397" s="447">
        <v>43360</v>
      </c>
      <c r="R1397" s="47">
        <v>43360</v>
      </c>
      <c r="S1397" s="327" t="s">
        <v>106</v>
      </c>
      <c r="T1397" s="459" t="s">
        <v>627</v>
      </c>
    </row>
    <row r="1398" s="14" customFormat="1" ht="21.75" customHeight="1" spans="1:20">
      <c r="A1398" s="494">
        <v>15</v>
      </c>
      <c r="B1398" s="821"/>
      <c r="C1398" s="1089" t="s">
        <v>12568</v>
      </c>
      <c r="D1398" s="47" t="s">
        <v>12303</v>
      </c>
      <c r="E1398" s="43">
        <v>429800</v>
      </c>
      <c r="F1398" s="43" t="s">
        <v>12576</v>
      </c>
      <c r="G1398" s="439">
        <v>43356</v>
      </c>
      <c r="H1398" s="121">
        <v>43364</v>
      </c>
      <c r="I1398" s="52">
        <f ca="1" t="shared" si="9"/>
        <v>540</v>
      </c>
      <c r="J1398" s="721" t="s">
        <v>11853</v>
      </c>
      <c r="K1398" s="52"/>
      <c r="L1398" s="338">
        <v>43372</v>
      </c>
      <c r="M1398" s="338"/>
      <c r="N1398" s="450" t="s">
        <v>12577</v>
      </c>
      <c r="O1398" s="81" t="s">
        <v>88</v>
      </c>
      <c r="P1398" s="52" t="s">
        <v>89</v>
      </c>
      <c r="Q1398" s="447">
        <v>43368</v>
      </c>
      <c r="R1398" s="121">
        <v>43368</v>
      </c>
      <c r="S1398" s="508" t="s">
        <v>47</v>
      </c>
      <c r="T1398" s="433" t="s">
        <v>627</v>
      </c>
    </row>
    <row r="1399" s="796" customFormat="1" ht="23.1" customHeight="1" spans="1:20">
      <c r="A1399" s="494">
        <v>19</v>
      </c>
      <c r="B1399" s="821"/>
      <c r="C1399" s="1026" t="s">
        <v>11901</v>
      </c>
      <c r="D1399" s="43" t="s">
        <v>11871</v>
      </c>
      <c r="E1399" s="43">
        <v>445000</v>
      </c>
      <c r="F1399" s="43" t="s">
        <v>12578</v>
      </c>
      <c r="G1399" s="136">
        <v>43334</v>
      </c>
      <c r="H1399" s="121">
        <v>43340</v>
      </c>
      <c r="I1399" s="52">
        <f ca="1" t="shared" si="9"/>
        <v>564</v>
      </c>
      <c r="J1399" s="721" t="s">
        <v>12579</v>
      </c>
      <c r="K1399" s="227"/>
      <c r="L1399" s="338">
        <v>43341</v>
      </c>
      <c r="M1399" s="338"/>
      <c r="N1399" s="450" t="s">
        <v>12580</v>
      </c>
      <c r="O1399" s="450" t="s">
        <v>1439</v>
      </c>
      <c r="P1399" s="52" t="s">
        <v>89</v>
      </c>
      <c r="Q1399" s="447">
        <v>43365</v>
      </c>
      <c r="R1399" s="47">
        <v>43365</v>
      </c>
      <c r="S1399" s="327" t="s">
        <v>47</v>
      </c>
      <c r="T1399" s="459" t="s">
        <v>627</v>
      </c>
    </row>
    <row r="1400" s="796" customFormat="1" ht="23.1" customHeight="1" spans="1:21">
      <c r="A1400" s="494">
        <v>15</v>
      </c>
      <c r="B1400" s="821"/>
      <c r="C1400" s="1089" t="s">
        <v>12568</v>
      </c>
      <c r="D1400" s="52" t="s">
        <v>12303</v>
      </c>
      <c r="E1400" s="52">
        <v>429800</v>
      </c>
      <c r="F1400" s="43" t="s">
        <v>12581</v>
      </c>
      <c r="G1400" s="136">
        <v>43356</v>
      </c>
      <c r="H1400" s="1088">
        <v>43368</v>
      </c>
      <c r="I1400" s="52">
        <f ca="1" t="shared" si="9"/>
        <v>536</v>
      </c>
      <c r="J1400" s="959" t="s">
        <v>11853</v>
      </c>
      <c r="K1400" s="227"/>
      <c r="L1400" s="506">
        <v>43367</v>
      </c>
      <c r="M1400" s="338"/>
      <c r="N1400" s="327" t="s">
        <v>12582</v>
      </c>
      <c r="O1400" s="81" t="s">
        <v>1898</v>
      </c>
      <c r="P1400" s="52" t="s">
        <v>89</v>
      </c>
      <c r="Q1400" s="447">
        <v>43376</v>
      </c>
      <c r="R1400" s="47">
        <v>43376</v>
      </c>
      <c r="S1400" s="327" t="s">
        <v>47</v>
      </c>
      <c r="T1400" s="459" t="s">
        <v>633</v>
      </c>
      <c r="U1400" s="13"/>
    </row>
    <row r="1401" s="14" customFormat="1" ht="21.75" customHeight="1" spans="1:20">
      <c r="A1401" s="494">
        <v>15</v>
      </c>
      <c r="B1401" s="821"/>
      <c r="C1401" s="1089" t="s">
        <v>12568</v>
      </c>
      <c r="D1401" s="47" t="s">
        <v>11851</v>
      </c>
      <c r="E1401" s="43">
        <v>429800</v>
      </c>
      <c r="F1401" s="43" t="s">
        <v>12583</v>
      </c>
      <c r="G1401" s="439">
        <v>43341</v>
      </c>
      <c r="H1401" s="121">
        <v>43353</v>
      </c>
      <c r="I1401" s="52">
        <f ca="1" t="shared" si="9"/>
        <v>551</v>
      </c>
      <c r="J1401" s="721" t="s">
        <v>11853</v>
      </c>
      <c r="K1401" s="52"/>
      <c r="L1401" s="338">
        <v>43372</v>
      </c>
      <c r="M1401" s="338"/>
      <c r="N1401" s="450" t="s">
        <v>12584</v>
      </c>
      <c r="O1401" s="81" t="s">
        <v>12</v>
      </c>
      <c r="P1401" s="52" t="s">
        <v>59</v>
      </c>
      <c r="Q1401" s="447">
        <v>43367</v>
      </c>
      <c r="R1401" s="121">
        <v>43367</v>
      </c>
      <c r="S1401" s="508" t="s">
        <v>47</v>
      </c>
      <c r="T1401" s="433" t="s">
        <v>2104</v>
      </c>
    </row>
    <row r="1402" s="796" customFormat="1" ht="23.1" customHeight="1" spans="1:20">
      <c r="A1402" s="494">
        <v>21</v>
      </c>
      <c r="B1402" s="821"/>
      <c r="C1402" s="1026" t="s">
        <v>11901</v>
      </c>
      <c r="D1402" s="43" t="s">
        <v>11871</v>
      </c>
      <c r="E1402" s="43">
        <v>445000</v>
      </c>
      <c r="F1402" s="43" t="s">
        <v>12585</v>
      </c>
      <c r="G1402" s="439">
        <v>43356</v>
      </c>
      <c r="H1402" s="121">
        <v>43368</v>
      </c>
      <c r="I1402" s="52">
        <f ca="1" t="shared" si="9"/>
        <v>536</v>
      </c>
      <c r="J1402" s="721" t="s">
        <v>11853</v>
      </c>
      <c r="K1402" s="227"/>
      <c r="L1402" s="338">
        <v>43367</v>
      </c>
      <c r="M1402" s="338"/>
      <c r="N1402" s="450" t="s">
        <v>12586</v>
      </c>
      <c r="O1402" s="450" t="s">
        <v>45</v>
      </c>
      <c r="P1402" s="52" t="s">
        <v>59</v>
      </c>
      <c r="Q1402" s="447">
        <v>43381</v>
      </c>
      <c r="R1402" s="47">
        <v>43381</v>
      </c>
      <c r="S1402" s="327" t="s">
        <v>47</v>
      </c>
      <c r="T1402" s="459" t="s">
        <v>1274</v>
      </c>
    </row>
    <row r="1403" s="796" customFormat="1" ht="23.1" customHeight="1" spans="1:21">
      <c r="A1403" s="494">
        <v>13</v>
      </c>
      <c r="B1403" s="821"/>
      <c r="C1403" s="1026" t="s">
        <v>11889</v>
      </c>
      <c r="D1403" s="1090" t="s">
        <v>11851</v>
      </c>
      <c r="E1403" s="1090">
        <v>417800</v>
      </c>
      <c r="F1403" s="217" t="s">
        <v>12587</v>
      </c>
      <c r="G1403" s="1091">
        <v>43349</v>
      </c>
      <c r="H1403" s="1092" t="s">
        <v>77</v>
      </c>
      <c r="I1403" s="52" t="e">
        <f ca="1" t="shared" si="9"/>
        <v>#VALUE!</v>
      </c>
      <c r="J1403" s="959" t="s">
        <v>11853</v>
      </c>
      <c r="K1403" s="227"/>
      <c r="L1403" s="338">
        <v>43402</v>
      </c>
      <c r="M1403" s="338"/>
      <c r="N1403" s="52" t="s">
        <v>2110</v>
      </c>
      <c r="O1403" s="865"/>
      <c r="P1403" s="865"/>
      <c r="Q1403" s="865"/>
      <c r="R1403" s="865"/>
      <c r="S1403" s="865"/>
      <c r="T1403" s="52" t="s">
        <v>12588</v>
      </c>
      <c r="U1403" s="13"/>
    </row>
    <row r="1404" s="796" customFormat="1" ht="23.1" customHeight="1" spans="1:21">
      <c r="A1404" s="494">
        <v>14</v>
      </c>
      <c r="B1404" s="821"/>
      <c r="C1404" s="1026" t="s">
        <v>11889</v>
      </c>
      <c r="D1404" s="1090" t="s">
        <v>12303</v>
      </c>
      <c r="E1404" s="1090">
        <v>417800</v>
      </c>
      <c r="F1404" s="217" t="s">
        <v>12589</v>
      </c>
      <c r="G1404" s="1091">
        <v>43349</v>
      </c>
      <c r="H1404" s="1092" t="s">
        <v>77</v>
      </c>
      <c r="I1404" s="52" t="e">
        <f ca="1" t="shared" si="9"/>
        <v>#VALUE!</v>
      </c>
      <c r="J1404" s="959" t="s">
        <v>11853</v>
      </c>
      <c r="K1404" s="227"/>
      <c r="L1404" s="338">
        <v>43402</v>
      </c>
      <c r="M1404" s="338"/>
      <c r="N1404" s="52" t="s">
        <v>2110</v>
      </c>
      <c r="O1404" s="865"/>
      <c r="P1404" s="865"/>
      <c r="Q1404" s="865"/>
      <c r="R1404" s="865"/>
      <c r="S1404" s="865"/>
      <c r="T1404" s="459" t="s">
        <v>12590</v>
      </c>
      <c r="U1404" s="13"/>
    </row>
    <row r="1405" s="796" customFormat="1" ht="23.1" customHeight="1" spans="1:22">
      <c r="A1405" s="494">
        <v>18</v>
      </c>
      <c r="B1405" s="821"/>
      <c r="C1405" s="1089" t="s">
        <v>11901</v>
      </c>
      <c r="D1405" s="52" t="s">
        <v>11871</v>
      </c>
      <c r="E1405" s="52">
        <v>445000</v>
      </c>
      <c r="F1405" s="43" t="s">
        <v>12591</v>
      </c>
      <c r="G1405" s="439">
        <v>43334</v>
      </c>
      <c r="H1405" s="1088">
        <v>43342</v>
      </c>
      <c r="I1405" s="52">
        <f ca="1" t="shared" si="9"/>
        <v>562</v>
      </c>
      <c r="J1405" s="959" t="s">
        <v>11853</v>
      </c>
      <c r="K1405" s="227"/>
      <c r="L1405" s="506">
        <v>43341</v>
      </c>
      <c r="M1405" s="338"/>
      <c r="N1405" s="291" t="s">
        <v>12592</v>
      </c>
      <c r="O1405" s="81" t="s">
        <v>2361</v>
      </c>
      <c r="P1405" s="52" t="s">
        <v>84</v>
      </c>
      <c r="Q1405" s="447">
        <v>43386</v>
      </c>
      <c r="R1405" s="47">
        <v>43387</v>
      </c>
      <c r="S1405" s="52">
        <f ca="1" t="shared" ref="S1405:S1468" si="10">TODAY()-R1405</f>
        <v>517</v>
      </c>
      <c r="T1405" s="1095" t="s">
        <v>106</v>
      </c>
      <c r="U1405" s="459" t="s">
        <v>2131</v>
      </c>
      <c r="V1405" s="14"/>
    </row>
    <row r="1406" s="796" customFormat="1" ht="23.1" customHeight="1" spans="1:21">
      <c r="A1406" s="494">
        <v>18</v>
      </c>
      <c r="B1406" s="821"/>
      <c r="C1406" s="1089" t="s">
        <v>11901</v>
      </c>
      <c r="D1406" s="43" t="s">
        <v>11871</v>
      </c>
      <c r="E1406" s="43">
        <v>445000</v>
      </c>
      <c r="F1406" s="43" t="s">
        <v>12593</v>
      </c>
      <c r="G1406" s="439">
        <v>43361</v>
      </c>
      <c r="H1406" s="121">
        <v>43373</v>
      </c>
      <c r="I1406" s="52">
        <f ca="1" t="shared" si="9"/>
        <v>531</v>
      </c>
      <c r="J1406" s="721" t="s">
        <v>11853</v>
      </c>
      <c r="K1406" s="227"/>
      <c r="L1406" s="338">
        <v>43367</v>
      </c>
      <c r="M1406" s="338" t="s">
        <v>52</v>
      </c>
      <c r="N1406" s="1076" t="s">
        <v>12594</v>
      </c>
      <c r="O1406" s="450" t="s">
        <v>45</v>
      </c>
      <c r="P1406" s="52" t="s">
        <v>59</v>
      </c>
      <c r="Q1406" s="447">
        <v>43381</v>
      </c>
      <c r="R1406" s="47">
        <v>43381</v>
      </c>
      <c r="S1406" s="52">
        <f ca="1" t="shared" si="10"/>
        <v>523</v>
      </c>
      <c r="T1406" s="327" t="s">
        <v>47</v>
      </c>
      <c r="U1406" s="459" t="s">
        <v>2146</v>
      </c>
    </row>
    <row r="1407" s="796" customFormat="1" ht="23.1" customHeight="1" spans="1:22">
      <c r="A1407" s="494">
        <v>17</v>
      </c>
      <c r="B1407" s="821"/>
      <c r="C1407" s="1089" t="s">
        <v>12568</v>
      </c>
      <c r="D1407" s="52" t="s">
        <v>11851</v>
      </c>
      <c r="E1407" s="52">
        <v>429800</v>
      </c>
      <c r="F1407" s="43" t="s">
        <v>12595</v>
      </c>
      <c r="G1407" s="439">
        <v>43370</v>
      </c>
      <c r="H1407" s="1088">
        <v>43377</v>
      </c>
      <c r="I1407" s="52">
        <f ca="1" t="shared" si="9"/>
        <v>527</v>
      </c>
      <c r="J1407" s="959" t="s">
        <v>11853</v>
      </c>
      <c r="K1407" s="227"/>
      <c r="L1407" s="506">
        <v>43402</v>
      </c>
      <c r="M1407" s="338"/>
      <c r="N1407" s="291" t="s">
        <v>12596</v>
      </c>
      <c r="O1407" s="81" t="s">
        <v>12</v>
      </c>
      <c r="P1407" s="52" t="s">
        <v>59</v>
      </c>
      <c r="Q1407" s="447">
        <v>43379</v>
      </c>
      <c r="R1407" s="47">
        <v>43380</v>
      </c>
      <c r="S1407" s="52">
        <f ca="1" t="shared" si="10"/>
        <v>524</v>
      </c>
      <c r="T1407" s="1095" t="s">
        <v>47</v>
      </c>
      <c r="U1407" s="459" t="s">
        <v>1285</v>
      </c>
      <c r="V1407" s="14"/>
    </row>
    <row r="1408" s="796" customFormat="1" ht="23.1" customHeight="1" spans="1:21">
      <c r="A1408" s="494">
        <v>4</v>
      </c>
      <c r="B1408" s="821"/>
      <c r="C1408" s="1026" t="s">
        <v>11850</v>
      </c>
      <c r="D1408" s="43" t="s">
        <v>11871</v>
      </c>
      <c r="E1408" s="43">
        <v>402800</v>
      </c>
      <c r="F1408" s="43" t="s">
        <v>12597</v>
      </c>
      <c r="G1408" s="439">
        <v>43363</v>
      </c>
      <c r="H1408" s="1088">
        <v>43368</v>
      </c>
      <c r="I1408" s="52">
        <f ca="1" t="shared" si="9"/>
        <v>536</v>
      </c>
      <c r="J1408" s="959" t="s">
        <v>11853</v>
      </c>
      <c r="K1408" s="865"/>
      <c r="L1408" s="506">
        <v>43367</v>
      </c>
      <c r="M1408" s="338"/>
      <c r="N1408" s="52" t="s">
        <v>12598</v>
      </c>
      <c r="O1408" s="52" t="s">
        <v>122</v>
      </c>
      <c r="P1408" s="52" t="s">
        <v>84</v>
      </c>
      <c r="Q1408" s="47">
        <v>43377</v>
      </c>
      <c r="R1408" s="47">
        <v>43377</v>
      </c>
      <c r="S1408" s="52">
        <f ca="1" t="shared" si="10"/>
        <v>527</v>
      </c>
      <c r="T1408" s="52" t="s">
        <v>47</v>
      </c>
      <c r="U1408" s="459" t="s">
        <v>2149</v>
      </c>
    </row>
    <row r="1409" s="796" customFormat="1" ht="23.1" customHeight="1" spans="1:22">
      <c r="A1409" s="494">
        <v>12</v>
      </c>
      <c r="B1409" s="821"/>
      <c r="C1409" s="1026" t="s">
        <v>11889</v>
      </c>
      <c r="D1409" s="52" t="s">
        <v>12303</v>
      </c>
      <c r="E1409" s="52">
        <v>417800</v>
      </c>
      <c r="F1409" s="43" t="s">
        <v>12599</v>
      </c>
      <c r="G1409" s="439">
        <v>43384</v>
      </c>
      <c r="H1409" s="1088">
        <v>43392</v>
      </c>
      <c r="I1409" s="52">
        <f ca="1" t="shared" si="9"/>
        <v>512</v>
      </c>
      <c r="J1409" s="959" t="s">
        <v>11853</v>
      </c>
      <c r="K1409" s="227"/>
      <c r="L1409" s="506">
        <v>43402</v>
      </c>
      <c r="M1409" s="338"/>
      <c r="N1409" s="291" t="s">
        <v>12600</v>
      </c>
      <c r="O1409" s="81" t="s">
        <v>80</v>
      </c>
      <c r="P1409" s="52" t="s">
        <v>84</v>
      </c>
      <c r="Q1409" s="447">
        <v>43379</v>
      </c>
      <c r="R1409" s="47">
        <v>43384</v>
      </c>
      <c r="S1409" s="52">
        <f ca="1" t="shared" si="10"/>
        <v>520</v>
      </c>
      <c r="T1409" s="1095" t="s">
        <v>47</v>
      </c>
      <c r="U1409" s="459" t="s">
        <v>12601</v>
      </c>
      <c r="V1409" s="14"/>
    </row>
    <row r="1410" s="796" customFormat="1" ht="23.1" customHeight="1" spans="1:21">
      <c r="A1410" s="494">
        <v>28</v>
      </c>
      <c r="B1410" s="821"/>
      <c r="C1410" s="1089" t="s">
        <v>12208</v>
      </c>
      <c r="D1410" s="52" t="s">
        <v>11871</v>
      </c>
      <c r="E1410" s="52">
        <v>463800</v>
      </c>
      <c r="F1410" s="43" t="s">
        <v>12602</v>
      </c>
      <c r="G1410" s="121">
        <v>43370</v>
      </c>
      <c r="H1410" s="1088">
        <v>43377</v>
      </c>
      <c r="I1410" s="52">
        <f ca="1" t="shared" si="9"/>
        <v>527</v>
      </c>
      <c r="J1410" s="959" t="s">
        <v>11853</v>
      </c>
      <c r="K1410" s="227"/>
      <c r="L1410" s="506">
        <v>43402</v>
      </c>
      <c r="M1410" s="338"/>
      <c r="N1410" s="1076" t="s">
        <v>12603</v>
      </c>
      <c r="O1410" s="81" t="s">
        <v>225</v>
      </c>
      <c r="P1410" s="52" t="s">
        <v>84</v>
      </c>
      <c r="Q1410" s="447">
        <v>43358</v>
      </c>
      <c r="R1410" s="47">
        <v>43384</v>
      </c>
      <c r="S1410" s="52">
        <f ca="1" t="shared" si="10"/>
        <v>520</v>
      </c>
      <c r="T1410" s="327" t="s">
        <v>47</v>
      </c>
      <c r="U1410" s="459" t="s">
        <v>12604</v>
      </c>
    </row>
    <row r="1411" s="796" customFormat="1" ht="23.1" customHeight="1" spans="1:21">
      <c r="A1411" s="494">
        <v>24</v>
      </c>
      <c r="B1411" s="821"/>
      <c r="C1411" s="1089" t="s">
        <v>11901</v>
      </c>
      <c r="D1411" s="43" t="s">
        <v>11865</v>
      </c>
      <c r="E1411" s="43">
        <v>448000</v>
      </c>
      <c r="F1411" s="43" t="s">
        <v>12605</v>
      </c>
      <c r="G1411" s="439">
        <v>43276</v>
      </c>
      <c r="H1411" s="493">
        <v>43285</v>
      </c>
      <c r="I1411" s="52">
        <f ca="1" t="shared" si="9"/>
        <v>619</v>
      </c>
      <c r="J1411" s="959" t="s">
        <v>11853</v>
      </c>
      <c r="K1411" s="227"/>
      <c r="L1411" s="338">
        <v>43312</v>
      </c>
      <c r="M1411" s="338" t="s">
        <v>52</v>
      </c>
      <c r="N1411" s="1076" t="s">
        <v>12606</v>
      </c>
      <c r="O1411" s="81" t="s">
        <v>889</v>
      </c>
      <c r="P1411" s="52" t="s">
        <v>84</v>
      </c>
      <c r="Q1411" s="447">
        <v>43362</v>
      </c>
      <c r="R1411" s="47">
        <v>43380</v>
      </c>
      <c r="S1411" s="52">
        <f ca="1" t="shared" si="10"/>
        <v>524</v>
      </c>
      <c r="T1411" s="327" t="s">
        <v>47</v>
      </c>
      <c r="U1411" s="459" t="s">
        <v>12607</v>
      </c>
    </row>
    <row r="1412" s="796" customFormat="1" ht="23.1" customHeight="1" spans="1:21">
      <c r="A1412" s="494">
        <v>7</v>
      </c>
      <c r="B1412" s="821"/>
      <c r="C1412" s="1026" t="s">
        <v>11850</v>
      </c>
      <c r="D1412" s="43" t="s">
        <v>11928</v>
      </c>
      <c r="E1412" s="43">
        <v>402800</v>
      </c>
      <c r="F1412" s="43" t="s">
        <v>12608</v>
      </c>
      <c r="G1412" s="439">
        <v>43271</v>
      </c>
      <c r="H1412" s="493">
        <v>43279</v>
      </c>
      <c r="I1412" s="52">
        <f ca="1" t="shared" si="9"/>
        <v>625</v>
      </c>
      <c r="J1412" s="959" t="s">
        <v>11853</v>
      </c>
      <c r="K1412" s="865"/>
      <c r="L1412" s="506">
        <v>43367</v>
      </c>
      <c r="M1412" s="338"/>
      <c r="N1412" s="52" t="s">
        <v>12609</v>
      </c>
      <c r="O1412" s="52" t="s">
        <v>114</v>
      </c>
      <c r="P1412" s="52" t="s">
        <v>89</v>
      </c>
      <c r="Q1412" s="47">
        <v>43386</v>
      </c>
      <c r="R1412" s="47">
        <v>43396</v>
      </c>
      <c r="S1412" s="52">
        <f ca="1" t="shared" si="10"/>
        <v>508</v>
      </c>
      <c r="T1412" s="52" t="s">
        <v>47</v>
      </c>
      <c r="U1412" s="459" t="s">
        <v>1304</v>
      </c>
    </row>
    <row r="1413" s="796" customFormat="1" ht="23.1" customHeight="1" spans="1:21">
      <c r="A1413" s="494">
        <v>2</v>
      </c>
      <c r="B1413" s="821"/>
      <c r="C1413" s="1026" t="s">
        <v>11850</v>
      </c>
      <c r="D1413" s="43" t="s">
        <v>11851</v>
      </c>
      <c r="E1413" s="43">
        <v>402800</v>
      </c>
      <c r="F1413" s="43" t="s">
        <v>12610</v>
      </c>
      <c r="G1413" s="136">
        <v>43250</v>
      </c>
      <c r="H1413" s="493">
        <v>43261</v>
      </c>
      <c r="I1413" s="52">
        <f ca="1" t="shared" si="9"/>
        <v>643</v>
      </c>
      <c r="J1413" s="959" t="s">
        <v>11853</v>
      </c>
      <c r="K1413" s="865"/>
      <c r="L1413" s="338">
        <v>43341</v>
      </c>
      <c r="M1413" s="338" t="s">
        <v>52</v>
      </c>
      <c r="N1413" s="1076" t="s">
        <v>12611</v>
      </c>
      <c r="O1413" s="52" t="s">
        <v>923</v>
      </c>
      <c r="P1413" s="52" t="s">
        <v>744</v>
      </c>
      <c r="Q1413" s="47">
        <v>43377</v>
      </c>
      <c r="R1413" s="47">
        <v>43379</v>
      </c>
      <c r="S1413" s="52">
        <f ca="1" t="shared" si="10"/>
        <v>525</v>
      </c>
      <c r="T1413" s="52" t="s">
        <v>47</v>
      </c>
      <c r="U1413" s="459" t="s">
        <v>12612</v>
      </c>
    </row>
    <row r="1414" s="796" customFormat="1" ht="23.1" customHeight="1" spans="1:21">
      <c r="A1414" s="494">
        <v>21</v>
      </c>
      <c r="B1414" s="821"/>
      <c r="C1414" s="1026" t="s">
        <v>11889</v>
      </c>
      <c r="D1414" s="43" t="s">
        <v>11851</v>
      </c>
      <c r="E1414" s="43">
        <v>417800</v>
      </c>
      <c r="F1414" s="43" t="s">
        <v>12613</v>
      </c>
      <c r="G1414" s="136">
        <v>43307</v>
      </c>
      <c r="H1414" s="493">
        <v>43319</v>
      </c>
      <c r="I1414" s="52">
        <f ca="1" t="shared" si="9"/>
        <v>585</v>
      </c>
      <c r="J1414" s="959" t="s">
        <v>11853</v>
      </c>
      <c r="K1414" s="227"/>
      <c r="L1414" s="338">
        <v>43312</v>
      </c>
      <c r="M1414" s="338"/>
      <c r="N1414" s="450" t="s">
        <v>12614</v>
      </c>
      <c r="O1414" s="81" t="s">
        <v>80</v>
      </c>
      <c r="P1414" s="52" t="s">
        <v>84</v>
      </c>
      <c r="Q1414" s="447">
        <v>43376</v>
      </c>
      <c r="R1414" s="47">
        <v>43399</v>
      </c>
      <c r="S1414" s="52">
        <f ca="1" t="shared" si="10"/>
        <v>505</v>
      </c>
      <c r="T1414" s="327" t="s">
        <v>106</v>
      </c>
      <c r="U1414" s="1081" t="s">
        <v>12615</v>
      </c>
    </row>
    <row r="1415" s="796" customFormat="1" ht="23.1" customHeight="1" spans="1:21">
      <c r="A1415" s="494">
        <v>38</v>
      </c>
      <c r="B1415" s="821"/>
      <c r="C1415" s="1089" t="s">
        <v>12208</v>
      </c>
      <c r="D1415" s="43" t="s">
        <v>11868</v>
      </c>
      <c r="E1415" s="43">
        <v>467000</v>
      </c>
      <c r="F1415" s="43" t="s">
        <v>12616</v>
      </c>
      <c r="G1415" s="136">
        <v>43200</v>
      </c>
      <c r="H1415" s="493">
        <v>43209</v>
      </c>
      <c r="I1415" s="52">
        <f ca="1" t="shared" si="9"/>
        <v>695</v>
      </c>
      <c r="J1415" s="959" t="s">
        <v>12617</v>
      </c>
      <c r="K1415" s="227"/>
      <c r="L1415" s="338">
        <v>43402</v>
      </c>
      <c r="M1415" s="338" t="s">
        <v>52</v>
      </c>
      <c r="N1415" s="291" t="s">
        <v>12618</v>
      </c>
      <c r="O1415" s="327" t="s">
        <v>730</v>
      </c>
      <c r="P1415" s="327" t="s">
        <v>59</v>
      </c>
      <c r="Q1415" s="377">
        <v>43393</v>
      </c>
      <c r="R1415" s="47">
        <v>43393</v>
      </c>
      <c r="S1415" s="52">
        <f ca="1" t="shared" si="10"/>
        <v>511</v>
      </c>
      <c r="T1415" s="327" t="s">
        <v>47</v>
      </c>
      <c r="U1415" s="459" t="s">
        <v>12619</v>
      </c>
    </row>
    <row r="1416" s="796" customFormat="1" ht="23.1" customHeight="1" spans="1:22">
      <c r="A1416" s="494">
        <v>17</v>
      </c>
      <c r="B1416" s="821"/>
      <c r="C1416" s="1026" t="s">
        <v>11889</v>
      </c>
      <c r="D1416" s="52" t="s">
        <v>12303</v>
      </c>
      <c r="E1416" s="52">
        <v>417800</v>
      </c>
      <c r="F1416" s="217" t="s">
        <v>12620</v>
      </c>
      <c r="G1416" s="439">
        <v>43384</v>
      </c>
      <c r="H1416" s="1088">
        <v>43392</v>
      </c>
      <c r="I1416" s="52">
        <f ca="1" t="shared" si="9"/>
        <v>512</v>
      </c>
      <c r="J1416" s="959" t="s">
        <v>11853</v>
      </c>
      <c r="K1416" s="227"/>
      <c r="L1416" s="338">
        <v>43402</v>
      </c>
      <c r="M1416" s="338"/>
      <c r="N1416" s="291" t="s">
        <v>12621</v>
      </c>
      <c r="O1416" s="81" t="s">
        <v>70</v>
      </c>
      <c r="P1416" s="52" t="s">
        <v>59</v>
      </c>
      <c r="Q1416" s="447">
        <v>43375</v>
      </c>
      <c r="R1416" s="47">
        <v>43384</v>
      </c>
      <c r="S1416" s="52">
        <f ca="1" t="shared" si="10"/>
        <v>520</v>
      </c>
      <c r="T1416" s="1095" t="s">
        <v>47</v>
      </c>
      <c r="U1416" s="459" t="s">
        <v>12622</v>
      </c>
      <c r="V1416" s="14"/>
    </row>
    <row r="1417" s="796" customFormat="1" ht="23.1" customHeight="1" spans="1:22">
      <c r="A1417" s="494">
        <v>18</v>
      </c>
      <c r="B1417" s="821"/>
      <c r="C1417" s="1026" t="s">
        <v>11889</v>
      </c>
      <c r="D1417" s="52" t="s">
        <v>12303</v>
      </c>
      <c r="E1417" s="52">
        <v>417800</v>
      </c>
      <c r="F1417" s="217" t="s">
        <v>12623</v>
      </c>
      <c r="G1417" s="439">
        <v>43384</v>
      </c>
      <c r="H1417" s="1088">
        <v>43392</v>
      </c>
      <c r="I1417" s="52">
        <f ca="1" t="shared" si="9"/>
        <v>512</v>
      </c>
      <c r="J1417" s="959" t="s">
        <v>11853</v>
      </c>
      <c r="K1417" s="227"/>
      <c r="L1417" s="338">
        <v>43402</v>
      </c>
      <c r="M1417" s="338"/>
      <c r="N1417" s="291" t="s">
        <v>12624</v>
      </c>
      <c r="O1417" s="81" t="s">
        <v>70</v>
      </c>
      <c r="P1417" s="52" t="s">
        <v>59</v>
      </c>
      <c r="Q1417" s="447">
        <v>43379</v>
      </c>
      <c r="R1417" s="47">
        <v>43386</v>
      </c>
      <c r="S1417" s="52">
        <f ca="1" t="shared" si="10"/>
        <v>518</v>
      </c>
      <c r="T1417" s="1095" t="s">
        <v>47</v>
      </c>
      <c r="U1417" s="459" t="s">
        <v>12625</v>
      </c>
      <c r="V1417" s="14"/>
    </row>
    <row r="1418" s="796" customFormat="1" ht="23.1" customHeight="1" spans="1:21">
      <c r="A1418" s="494">
        <v>23</v>
      </c>
      <c r="B1418" s="821"/>
      <c r="C1418" s="1089" t="s">
        <v>11901</v>
      </c>
      <c r="D1418" s="43" t="s">
        <v>11871</v>
      </c>
      <c r="E1418" s="43">
        <v>445000</v>
      </c>
      <c r="F1418" s="217" t="s">
        <v>12626</v>
      </c>
      <c r="G1418" s="439">
        <v>43363</v>
      </c>
      <c r="H1418" s="121">
        <v>43375</v>
      </c>
      <c r="I1418" s="52">
        <f ca="1" t="shared" si="9"/>
        <v>529</v>
      </c>
      <c r="J1418" s="721" t="s">
        <v>12272</v>
      </c>
      <c r="K1418" s="227"/>
      <c r="L1418" s="338">
        <v>43402</v>
      </c>
      <c r="M1418" s="338"/>
      <c r="N1418" s="1076" t="s">
        <v>12627</v>
      </c>
      <c r="O1418" s="450" t="s">
        <v>88</v>
      </c>
      <c r="P1418" s="52" t="s">
        <v>89</v>
      </c>
      <c r="Q1418" s="447">
        <v>43392</v>
      </c>
      <c r="R1418" s="47">
        <v>43392</v>
      </c>
      <c r="S1418" s="52">
        <f ca="1" t="shared" si="10"/>
        <v>512</v>
      </c>
      <c r="T1418" s="52" t="s">
        <v>47</v>
      </c>
      <c r="U1418" s="459" t="s">
        <v>12628</v>
      </c>
    </row>
    <row r="1419" s="796" customFormat="1" ht="23.1" customHeight="1" spans="1:21">
      <c r="A1419" s="494">
        <v>33</v>
      </c>
      <c r="B1419" s="821"/>
      <c r="C1419" s="1089" t="s">
        <v>11901</v>
      </c>
      <c r="D1419" s="43" t="s">
        <v>11871</v>
      </c>
      <c r="E1419" s="43">
        <v>445000</v>
      </c>
      <c r="F1419" s="217" t="s">
        <v>12629</v>
      </c>
      <c r="G1419" s="439">
        <v>43373</v>
      </c>
      <c r="H1419" s="121">
        <v>43380</v>
      </c>
      <c r="I1419" s="52">
        <f ca="1" t="shared" si="9"/>
        <v>524</v>
      </c>
      <c r="J1419" s="721" t="s">
        <v>12272</v>
      </c>
      <c r="K1419" s="227"/>
      <c r="L1419" s="338">
        <v>43402</v>
      </c>
      <c r="M1419" s="338" t="s">
        <v>52</v>
      </c>
      <c r="N1419" s="1076" t="s">
        <v>12630</v>
      </c>
      <c r="O1419" s="450" t="s">
        <v>698</v>
      </c>
      <c r="P1419" s="52" t="s">
        <v>46</v>
      </c>
      <c r="Q1419" s="447">
        <v>43397</v>
      </c>
      <c r="R1419" s="47">
        <v>43397</v>
      </c>
      <c r="S1419" s="52">
        <f ca="1" t="shared" si="10"/>
        <v>507</v>
      </c>
      <c r="T1419" s="327" t="s">
        <v>47</v>
      </c>
      <c r="U1419" s="459" t="s">
        <v>12631</v>
      </c>
    </row>
    <row r="1420" s="796" customFormat="1" ht="23.1" customHeight="1" spans="1:21">
      <c r="A1420" s="494">
        <v>34</v>
      </c>
      <c r="B1420" s="821"/>
      <c r="C1420" s="1089" t="s">
        <v>11901</v>
      </c>
      <c r="D1420" s="43" t="s">
        <v>11851</v>
      </c>
      <c r="E1420" s="43">
        <v>445000</v>
      </c>
      <c r="F1420" s="43" t="s">
        <v>12632</v>
      </c>
      <c r="G1420" s="439">
        <v>43363</v>
      </c>
      <c r="H1420" s="121">
        <v>43375</v>
      </c>
      <c r="I1420" s="52">
        <f ca="1" t="shared" si="9"/>
        <v>529</v>
      </c>
      <c r="J1420" s="721" t="s">
        <v>11853</v>
      </c>
      <c r="K1420" s="227"/>
      <c r="L1420" s="338">
        <v>43367</v>
      </c>
      <c r="M1420" s="338"/>
      <c r="N1420" s="1076" t="s">
        <v>12633</v>
      </c>
      <c r="O1420" s="450" t="s">
        <v>730</v>
      </c>
      <c r="P1420" s="52" t="s">
        <v>59</v>
      </c>
      <c r="Q1420" s="447">
        <v>43378</v>
      </c>
      <c r="R1420" s="47">
        <v>43379</v>
      </c>
      <c r="S1420" s="52">
        <f ca="1" t="shared" si="10"/>
        <v>525</v>
      </c>
      <c r="T1420" s="327" t="s">
        <v>47</v>
      </c>
      <c r="U1420" s="1081" t="s">
        <v>12634</v>
      </c>
    </row>
    <row r="1421" s="796" customFormat="1" ht="23.1" customHeight="1" spans="1:21">
      <c r="A1421" s="494">
        <v>48</v>
      </c>
      <c r="B1421" s="821"/>
      <c r="C1421" s="1026" t="s">
        <v>12635</v>
      </c>
      <c r="D1421" s="43" t="s">
        <v>12636</v>
      </c>
      <c r="E1421" s="43">
        <v>528600</v>
      </c>
      <c r="F1421" s="217" t="s">
        <v>12637</v>
      </c>
      <c r="G1421" s="136">
        <v>43396</v>
      </c>
      <c r="H1421" s="493">
        <v>43401</v>
      </c>
      <c r="I1421" s="52">
        <f ca="1" t="shared" si="9"/>
        <v>503</v>
      </c>
      <c r="J1421" s="959" t="s">
        <v>11853</v>
      </c>
      <c r="K1421" s="227"/>
      <c r="L1421" s="338">
        <v>43402</v>
      </c>
      <c r="M1421" s="338"/>
      <c r="N1421" s="450" t="s">
        <v>12638</v>
      </c>
      <c r="O1421" s="81" t="s">
        <v>12</v>
      </c>
      <c r="P1421" s="52" t="s">
        <v>84</v>
      </c>
      <c r="Q1421" s="447">
        <v>43204</v>
      </c>
      <c r="R1421" s="47">
        <v>43397</v>
      </c>
      <c r="S1421" s="52">
        <f ca="1" t="shared" si="10"/>
        <v>507</v>
      </c>
      <c r="T1421" s="327" t="s">
        <v>47</v>
      </c>
      <c r="U1421" s="459" t="s">
        <v>12639</v>
      </c>
    </row>
    <row r="1422" s="796" customFormat="1" ht="23.1" customHeight="1" spans="1:22">
      <c r="A1422" s="494">
        <v>36</v>
      </c>
      <c r="B1422" s="821"/>
      <c r="C1422" s="1089" t="s">
        <v>11901</v>
      </c>
      <c r="D1422" s="52" t="s">
        <v>11851</v>
      </c>
      <c r="E1422" s="52">
        <v>445000</v>
      </c>
      <c r="F1422" s="217" t="s">
        <v>12640</v>
      </c>
      <c r="G1422" s="136">
        <v>43364</v>
      </c>
      <c r="H1422" s="1088">
        <v>43368</v>
      </c>
      <c r="I1422" s="52">
        <f ca="1" t="shared" si="9"/>
        <v>536</v>
      </c>
      <c r="J1422" s="721" t="s">
        <v>11853</v>
      </c>
      <c r="K1422" s="227"/>
      <c r="L1422" s="338">
        <v>43402</v>
      </c>
      <c r="M1422" s="338"/>
      <c r="N1422" s="291" t="s">
        <v>12641</v>
      </c>
      <c r="O1422" s="81" t="s">
        <v>122</v>
      </c>
      <c r="P1422" s="52" t="s">
        <v>84</v>
      </c>
      <c r="Q1422" s="447">
        <v>43386</v>
      </c>
      <c r="R1422" s="47">
        <v>43387</v>
      </c>
      <c r="S1422" s="52">
        <f ca="1" t="shared" si="10"/>
        <v>517</v>
      </c>
      <c r="T1422" s="327" t="s">
        <v>47</v>
      </c>
      <c r="U1422" s="459" t="s">
        <v>12642</v>
      </c>
      <c r="V1422" s="14"/>
    </row>
    <row r="1423" s="796" customFormat="1" ht="23.1" customHeight="1" spans="1:21">
      <c r="A1423" s="494">
        <v>12</v>
      </c>
      <c r="B1423" s="821"/>
      <c r="C1423" s="1026" t="s">
        <v>11850</v>
      </c>
      <c r="D1423" s="43" t="s">
        <v>11871</v>
      </c>
      <c r="E1423" s="43">
        <v>402800</v>
      </c>
      <c r="F1423" s="217" t="s">
        <v>12643</v>
      </c>
      <c r="G1423" s="136">
        <v>43370</v>
      </c>
      <c r="H1423" s="493">
        <v>43378</v>
      </c>
      <c r="I1423" s="52">
        <f ca="1" t="shared" si="9"/>
        <v>526</v>
      </c>
      <c r="J1423" s="959" t="s">
        <v>11853</v>
      </c>
      <c r="K1423" s="865"/>
      <c r="L1423" s="338">
        <v>43402</v>
      </c>
      <c r="M1423" s="338"/>
      <c r="N1423" s="52" t="s">
        <v>12644</v>
      </c>
      <c r="O1423" s="52" t="s">
        <v>698</v>
      </c>
      <c r="P1423" s="52" t="s">
        <v>46</v>
      </c>
      <c r="Q1423" s="47">
        <v>43390</v>
      </c>
      <c r="R1423" s="47">
        <v>43390</v>
      </c>
      <c r="S1423" s="52">
        <f ca="1" t="shared" si="10"/>
        <v>514</v>
      </c>
      <c r="T1423" s="52" t="s">
        <v>47</v>
      </c>
      <c r="U1423" s="459" t="s">
        <v>12645</v>
      </c>
    </row>
    <row r="1424" s="795" customFormat="1" ht="23.1" customHeight="1" spans="1:21">
      <c r="A1424" s="494">
        <v>41</v>
      </c>
      <c r="B1424" s="149"/>
      <c r="C1424" s="1089" t="s">
        <v>12208</v>
      </c>
      <c r="D1424" s="43" t="s">
        <v>11868</v>
      </c>
      <c r="E1424" s="43">
        <v>467000</v>
      </c>
      <c r="F1424" s="43" t="s">
        <v>12646</v>
      </c>
      <c r="G1424" s="136">
        <v>43168</v>
      </c>
      <c r="H1424" s="493">
        <v>43177</v>
      </c>
      <c r="I1424" s="52">
        <f ca="1" t="shared" si="9"/>
        <v>727</v>
      </c>
      <c r="J1424" s="959" t="s">
        <v>12647</v>
      </c>
      <c r="K1424" s="227"/>
      <c r="L1424" s="339">
        <v>43432</v>
      </c>
      <c r="M1424" s="339" t="s">
        <v>52</v>
      </c>
      <c r="N1424" s="291" t="s">
        <v>12648</v>
      </c>
      <c r="O1424" s="327" t="s">
        <v>131</v>
      </c>
      <c r="P1424" s="327" t="s">
        <v>89</v>
      </c>
      <c r="Q1424" s="377">
        <v>43393</v>
      </c>
      <c r="R1424" s="47">
        <v>43393</v>
      </c>
      <c r="S1424" s="52">
        <f ca="1" t="shared" si="10"/>
        <v>511</v>
      </c>
      <c r="T1424" s="52" t="s">
        <v>106</v>
      </c>
      <c r="U1424" s="459" t="s">
        <v>12649</v>
      </c>
    </row>
    <row r="1425" s="14" customFormat="1" ht="23.1" customHeight="1" spans="1:21">
      <c r="A1425" s="494">
        <v>38</v>
      </c>
      <c r="B1425" s="821"/>
      <c r="C1425" s="1089" t="s">
        <v>11895</v>
      </c>
      <c r="D1425" s="52" t="s">
        <v>11871</v>
      </c>
      <c r="E1425" s="52">
        <v>463800</v>
      </c>
      <c r="F1425" s="43" t="s">
        <v>12650</v>
      </c>
      <c r="G1425" s="121">
        <v>43384</v>
      </c>
      <c r="H1425" s="1088">
        <v>43391</v>
      </c>
      <c r="I1425" s="52">
        <f ca="1" t="shared" si="9"/>
        <v>513</v>
      </c>
      <c r="J1425" s="959" t="s">
        <v>11853</v>
      </c>
      <c r="K1425" s="263"/>
      <c r="L1425" s="338">
        <v>43402</v>
      </c>
      <c r="M1425" s="59"/>
      <c r="N1425" s="52" t="s">
        <v>12651</v>
      </c>
      <c r="O1425" s="52" t="s">
        <v>1439</v>
      </c>
      <c r="P1425" s="52" t="s">
        <v>89</v>
      </c>
      <c r="Q1425" s="447">
        <v>43390</v>
      </c>
      <c r="R1425" s="47">
        <v>43390</v>
      </c>
      <c r="S1425" s="52">
        <f ca="1" t="shared" si="10"/>
        <v>514</v>
      </c>
      <c r="T1425" s="52" t="s">
        <v>47</v>
      </c>
      <c r="U1425" s="459" t="s">
        <v>12652</v>
      </c>
    </row>
    <row r="1426" s="796" customFormat="1" ht="23.1" customHeight="1" spans="1:21">
      <c r="A1426" s="494">
        <v>39</v>
      </c>
      <c r="B1426" s="821"/>
      <c r="C1426" s="1089" t="s">
        <v>11895</v>
      </c>
      <c r="D1426" s="52" t="s">
        <v>11871</v>
      </c>
      <c r="E1426" s="52">
        <v>463800</v>
      </c>
      <c r="F1426" s="43" t="s">
        <v>12653</v>
      </c>
      <c r="G1426" s="121">
        <v>43384</v>
      </c>
      <c r="H1426" s="493">
        <v>43391</v>
      </c>
      <c r="I1426" s="52">
        <f ca="1" t="shared" si="9"/>
        <v>513</v>
      </c>
      <c r="J1426" s="959" t="s">
        <v>11853</v>
      </c>
      <c r="K1426" s="227"/>
      <c r="L1426" s="338">
        <v>43432</v>
      </c>
      <c r="M1426" s="338"/>
      <c r="N1426" s="291" t="s">
        <v>12654</v>
      </c>
      <c r="O1426" s="327" t="s">
        <v>131</v>
      </c>
      <c r="P1426" s="327" t="s">
        <v>89</v>
      </c>
      <c r="Q1426" s="377">
        <v>43376</v>
      </c>
      <c r="R1426" s="47">
        <v>43409</v>
      </c>
      <c r="S1426" s="52">
        <f ca="1" t="shared" si="10"/>
        <v>495</v>
      </c>
      <c r="T1426" s="327" t="s">
        <v>106</v>
      </c>
      <c r="U1426" s="1081" t="s">
        <v>7809</v>
      </c>
    </row>
    <row r="1427" s="796" customFormat="1" ht="23.1" customHeight="1" spans="1:21">
      <c r="A1427" s="494">
        <v>32</v>
      </c>
      <c r="B1427" s="821"/>
      <c r="C1427" s="1089" t="s">
        <v>11901</v>
      </c>
      <c r="D1427" s="43" t="s">
        <v>11871</v>
      </c>
      <c r="E1427" s="43">
        <v>445000</v>
      </c>
      <c r="F1427" s="43" t="s">
        <v>12655</v>
      </c>
      <c r="G1427" s="439">
        <v>43384</v>
      </c>
      <c r="H1427" s="121">
        <v>43390</v>
      </c>
      <c r="I1427" s="52">
        <f ca="1" t="shared" si="9"/>
        <v>514</v>
      </c>
      <c r="J1427" s="721" t="s">
        <v>12272</v>
      </c>
      <c r="K1427" s="227"/>
      <c r="L1427" s="338">
        <v>43402</v>
      </c>
      <c r="M1427" s="338"/>
      <c r="N1427" s="291" t="s">
        <v>12656</v>
      </c>
      <c r="O1427" s="81" t="s">
        <v>114</v>
      </c>
      <c r="P1427" s="52" t="s">
        <v>89</v>
      </c>
      <c r="Q1427" s="447">
        <v>43402</v>
      </c>
      <c r="R1427" s="47">
        <v>43403</v>
      </c>
      <c r="S1427" s="52">
        <f ca="1" t="shared" si="10"/>
        <v>501</v>
      </c>
      <c r="T1427" s="327" t="s">
        <v>47</v>
      </c>
      <c r="U1427" s="459" t="s">
        <v>2198</v>
      </c>
    </row>
    <row r="1428" s="14" customFormat="1" ht="23.1" customHeight="1" spans="1:21">
      <c r="A1428" s="494">
        <v>23</v>
      </c>
      <c r="B1428" s="821"/>
      <c r="C1428" s="1089" t="s">
        <v>12562</v>
      </c>
      <c r="D1428" s="52" t="s">
        <v>11851</v>
      </c>
      <c r="E1428" s="52">
        <v>415800</v>
      </c>
      <c r="F1428" s="52" t="s">
        <v>12657</v>
      </c>
      <c r="G1428" s="440">
        <v>43373</v>
      </c>
      <c r="H1428" s="1088">
        <v>43380</v>
      </c>
      <c r="I1428" s="52">
        <f ca="1" t="shared" si="9"/>
        <v>524</v>
      </c>
      <c r="J1428" s="959" t="s">
        <v>11853</v>
      </c>
      <c r="K1428" s="52"/>
      <c r="L1428" s="338">
        <v>43402</v>
      </c>
      <c r="M1428" s="338" t="s">
        <v>52</v>
      </c>
      <c r="N1428" s="52" t="s">
        <v>12658</v>
      </c>
      <c r="O1428" s="52" t="s">
        <v>88</v>
      </c>
      <c r="P1428" s="52" t="s">
        <v>89</v>
      </c>
      <c r="Q1428" s="47">
        <v>43398</v>
      </c>
      <c r="R1428" s="47">
        <v>43399</v>
      </c>
      <c r="S1428" s="52">
        <f ca="1" t="shared" si="10"/>
        <v>505</v>
      </c>
      <c r="T1428" s="52" t="s">
        <v>47</v>
      </c>
      <c r="U1428" s="459" t="s">
        <v>12659</v>
      </c>
    </row>
    <row r="1429" s="796" customFormat="1" ht="23.1" customHeight="1" spans="1:22">
      <c r="A1429" s="494">
        <v>29</v>
      </c>
      <c r="B1429" s="821"/>
      <c r="C1429" s="1026" t="s">
        <v>11889</v>
      </c>
      <c r="D1429" s="52" t="s">
        <v>12303</v>
      </c>
      <c r="E1429" s="52">
        <v>417800</v>
      </c>
      <c r="F1429" s="43" t="s">
        <v>12660</v>
      </c>
      <c r="G1429" s="439">
        <v>43398</v>
      </c>
      <c r="H1429" s="1088">
        <v>43405</v>
      </c>
      <c r="I1429" s="52">
        <f ca="1" t="shared" si="9"/>
        <v>499</v>
      </c>
      <c r="J1429" s="959" t="s">
        <v>11853</v>
      </c>
      <c r="K1429" s="227"/>
      <c r="L1429" s="338">
        <v>43402</v>
      </c>
      <c r="M1429" s="338"/>
      <c r="N1429" s="291" t="s">
        <v>12661</v>
      </c>
      <c r="O1429" s="81" t="s">
        <v>17</v>
      </c>
      <c r="P1429" s="52" t="s">
        <v>46</v>
      </c>
      <c r="Q1429" s="447">
        <v>43374</v>
      </c>
      <c r="R1429" s="47">
        <v>43400</v>
      </c>
      <c r="S1429" s="52">
        <f ca="1" t="shared" si="10"/>
        <v>504</v>
      </c>
      <c r="T1429" s="327" t="s">
        <v>47</v>
      </c>
      <c r="U1429" s="459" t="s">
        <v>2198</v>
      </c>
      <c r="V1429" s="14"/>
    </row>
    <row r="1430" s="796" customFormat="1" ht="23.1" customHeight="1" spans="1:22">
      <c r="A1430" s="494">
        <v>28</v>
      </c>
      <c r="B1430" s="821"/>
      <c r="C1430" s="1026" t="s">
        <v>11889</v>
      </c>
      <c r="D1430" s="52" t="s">
        <v>12303</v>
      </c>
      <c r="E1430" s="52">
        <v>417800</v>
      </c>
      <c r="F1430" s="43" t="s">
        <v>12662</v>
      </c>
      <c r="G1430" s="439">
        <v>43384</v>
      </c>
      <c r="H1430" s="1088">
        <v>43390</v>
      </c>
      <c r="I1430" s="52">
        <f ca="1" t="shared" si="9"/>
        <v>514</v>
      </c>
      <c r="J1430" s="959" t="s">
        <v>11853</v>
      </c>
      <c r="K1430" s="227"/>
      <c r="L1430" s="338">
        <v>43402</v>
      </c>
      <c r="M1430" s="338"/>
      <c r="N1430" s="327" t="s">
        <v>12663</v>
      </c>
      <c r="O1430" s="81" t="s">
        <v>17</v>
      </c>
      <c r="P1430" s="52" t="s">
        <v>46</v>
      </c>
      <c r="Q1430" s="447">
        <v>43377</v>
      </c>
      <c r="R1430" s="47">
        <v>43409</v>
      </c>
      <c r="S1430" s="52">
        <f ca="1" t="shared" si="10"/>
        <v>495</v>
      </c>
      <c r="T1430" s="52" t="s">
        <v>106</v>
      </c>
      <c r="U1430" s="459" t="s">
        <v>12664</v>
      </c>
      <c r="V1430" s="14"/>
    </row>
    <row r="1431" s="796" customFormat="1" ht="23.1" customHeight="1" spans="1:21">
      <c r="A1431" s="494">
        <v>31</v>
      </c>
      <c r="B1431" s="821"/>
      <c r="C1431" s="1089" t="s">
        <v>11895</v>
      </c>
      <c r="D1431" s="52" t="s">
        <v>11851</v>
      </c>
      <c r="E1431" s="52">
        <v>463800</v>
      </c>
      <c r="F1431" s="43" t="s">
        <v>12665</v>
      </c>
      <c r="G1431" s="121">
        <v>43245</v>
      </c>
      <c r="H1431" s="493">
        <v>43257</v>
      </c>
      <c r="I1431" s="52">
        <f ca="1" t="shared" si="9"/>
        <v>647</v>
      </c>
      <c r="J1431" s="959" t="s">
        <v>11853</v>
      </c>
      <c r="K1431" s="227"/>
      <c r="L1431" s="506">
        <v>43367</v>
      </c>
      <c r="M1431" s="338" t="s">
        <v>52</v>
      </c>
      <c r="N1431" s="1076" t="s">
        <v>12666</v>
      </c>
      <c r="O1431" s="450" t="s">
        <v>225</v>
      </c>
      <c r="P1431" s="52" t="s">
        <v>84</v>
      </c>
      <c r="Q1431" s="447">
        <v>43402</v>
      </c>
      <c r="R1431" s="47">
        <v>43403</v>
      </c>
      <c r="S1431" s="52">
        <f ca="1" t="shared" si="10"/>
        <v>501</v>
      </c>
      <c r="T1431" s="327" t="s">
        <v>47</v>
      </c>
      <c r="U1431" s="459" t="s">
        <v>12667</v>
      </c>
    </row>
    <row r="1432" s="795" customFormat="1" ht="23.1" customHeight="1" spans="1:21">
      <c r="A1432" s="494">
        <v>35</v>
      </c>
      <c r="B1432" s="149"/>
      <c r="C1432" s="1026" t="s">
        <v>11002</v>
      </c>
      <c r="D1432" s="43" t="s">
        <v>11871</v>
      </c>
      <c r="E1432" s="43">
        <v>506600</v>
      </c>
      <c r="F1432" s="43" t="s">
        <v>12668</v>
      </c>
      <c r="G1432" s="136">
        <v>43298</v>
      </c>
      <c r="H1432" s="493">
        <v>43307</v>
      </c>
      <c r="I1432" s="52">
        <f ca="1" t="shared" si="9"/>
        <v>597</v>
      </c>
      <c r="J1432" s="959" t="s">
        <v>11853</v>
      </c>
      <c r="K1432" s="227"/>
      <c r="L1432" s="339">
        <v>43432</v>
      </c>
      <c r="M1432" s="339" t="s">
        <v>12669</v>
      </c>
      <c r="N1432" s="291" t="s">
        <v>12670</v>
      </c>
      <c r="O1432" s="327" t="s">
        <v>131</v>
      </c>
      <c r="P1432" s="327" t="s">
        <v>89</v>
      </c>
      <c r="Q1432" s="377">
        <v>43386</v>
      </c>
      <c r="R1432" s="47">
        <v>43388</v>
      </c>
      <c r="S1432" s="52">
        <f ca="1" t="shared" si="10"/>
        <v>516</v>
      </c>
      <c r="T1432" s="327" t="s">
        <v>106</v>
      </c>
      <c r="U1432" s="459" t="s">
        <v>12671</v>
      </c>
    </row>
    <row r="1433" s="796" customFormat="1" ht="23.1" customHeight="1" spans="1:22">
      <c r="A1433" s="494">
        <v>28</v>
      </c>
      <c r="B1433" s="821"/>
      <c r="C1433" s="1026" t="s">
        <v>12546</v>
      </c>
      <c r="D1433" s="52" t="s">
        <v>12636</v>
      </c>
      <c r="E1433" s="52">
        <v>429800</v>
      </c>
      <c r="F1433" s="43" t="s">
        <v>12672</v>
      </c>
      <c r="G1433" s="439">
        <v>43397</v>
      </c>
      <c r="H1433" s="1088">
        <v>43405</v>
      </c>
      <c r="I1433" s="52">
        <f ca="1" t="shared" si="9"/>
        <v>499</v>
      </c>
      <c r="J1433" s="959" t="s">
        <v>11853</v>
      </c>
      <c r="K1433" s="227"/>
      <c r="L1433" s="338">
        <v>43402</v>
      </c>
      <c r="M1433" s="338" t="s">
        <v>52</v>
      </c>
      <c r="N1433" s="291" t="s">
        <v>12673</v>
      </c>
      <c r="O1433" s="81" t="s">
        <v>698</v>
      </c>
      <c r="P1433" s="52" t="s">
        <v>46</v>
      </c>
      <c r="Q1433" s="447">
        <v>43400</v>
      </c>
      <c r="R1433" s="47">
        <v>43400</v>
      </c>
      <c r="S1433" s="52">
        <f ca="1" t="shared" si="10"/>
        <v>504</v>
      </c>
      <c r="T1433" s="327" t="s">
        <v>47</v>
      </c>
      <c r="U1433" s="459" t="s">
        <v>7814</v>
      </c>
      <c r="V1433" s="14"/>
    </row>
    <row r="1434" s="796" customFormat="1" ht="23.1" customHeight="1" spans="1:21">
      <c r="A1434" s="494">
        <v>22</v>
      </c>
      <c r="B1434" s="821"/>
      <c r="C1434" s="1089" t="s">
        <v>12562</v>
      </c>
      <c r="D1434" s="43" t="s">
        <v>11851</v>
      </c>
      <c r="E1434" s="43">
        <v>415800</v>
      </c>
      <c r="F1434" s="43" t="s">
        <v>12674</v>
      </c>
      <c r="G1434" s="439">
        <v>43332</v>
      </c>
      <c r="H1434" s="493">
        <v>43364</v>
      </c>
      <c r="I1434" s="52">
        <f ca="1" t="shared" si="9"/>
        <v>540</v>
      </c>
      <c r="J1434" s="959" t="s">
        <v>11853</v>
      </c>
      <c r="K1434" s="865"/>
      <c r="L1434" s="506">
        <v>43341</v>
      </c>
      <c r="M1434" s="338" t="s">
        <v>52</v>
      </c>
      <c r="N1434" s="52" t="s">
        <v>12675</v>
      </c>
      <c r="O1434" s="52" t="s">
        <v>2374</v>
      </c>
      <c r="P1434" s="52" t="s">
        <v>744</v>
      </c>
      <c r="Q1434" s="47">
        <v>43409</v>
      </c>
      <c r="R1434" s="47">
        <v>43409</v>
      </c>
      <c r="S1434" s="52">
        <f ca="1" t="shared" si="10"/>
        <v>495</v>
      </c>
      <c r="T1434" s="52" t="s">
        <v>106</v>
      </c>
      <c r="U1434" s="459" t="s">
        <v>7814</v>
      </c>
    </row>
    <row r="1435" s="796" customFormat="1" ht="23.1" customHeight="1" spans="1:21">
      <c r="A1435" s="494">
        <v>2</v>
      </c>
      <c r="B1435" s="821"/>
      <c r="C1435" s="1026" t="s">
        <v>11850</v>
      </c>
      <c r="D1435" s="43" t="s">
        <v>11851</v>
      </c>
      <c r="E1435" s="43">
        <v>402800</v>
      </c>
      <c r="F1435" s="43" t="s">
        <v>12676</v>
      </c>
      <c r="G1435" s="136">
        <v>43307</v>
      </c>
      <c r="H1435" s="493">
        <v>43319</v>
      </c>
      <c r="I1435" s="52">
        <f ca="1" t="shared" si="9"/>
        <v>585</v>
      </c>
      <c r="J1435" s="959" t="s">
        <v>11853</v>
      </c>
      <c r="K1435" s="865"/>
      <c r="L1435" s="338">
        <v>43341</v>
      </c>
      <c r="M1435" s="338" t="s">
        <v>52</v>
      </c>
      <c r="N1435" s="1076" t="s">
        <v>12677</v>
      </c>
      <c r="O1435" s="52" t="s">
        <v>225</v>
      </c>
      <c r="P1435" s="52" t="s">
        <v>84</v>
      </c>
      <c r="Q1435" s="47">
        <v>43406</v>
      </c>
      <c r="R1435" s="47">
        <v>43406</v>
      </c>
      <c r="S1435" s="52">
        <f ca="1" t="shared" si="10"/>
        <v>498</v>
      </c>
      <c r="T1435" s="52" t="s">
        <v>47</v>
      </c>
      <c r="U1435" s="459" t="s">
        <v>12678</v>
      </c>
    </row>
    <row r="1436" s="796" customFormat="1" ht="23.1" customHeight="1" spans="1:21">
      <c r="A1436" s="494">
        <v>13</v>
      </c>
      <c r="B1436" s="821"/>
      <c r="C1436" s="1026" t="s">
        <v>11850</v>
      </c>
      <c r="D1436" s="43" t="s">
        <v>11871</v>
      </c>
      <c r="E1436" s="43">
        <v>402800</v>
      </c>
      <c r="F1436" s="43" t="s">
        <v>12679</v>
      </c>
      <c r="G1436" s="136">
        <v>43403</v>
      </c>
      <c r="H1436" s="493">
        <v>43410</v>
      </c>
      <c r="I1436" s="52">
        <f ca="1" t="shared" ref="I1436:I1499" si="11">TODAY()-H1436</f>
        <v>494</v>
      </c>
      <c r="J1436" s="959" t="s">
        <v>12680</v>
      </c>
      <c r="K1436" s="865"/>
      <c r="L1436" s="338">
        <v>43432</v>
      </c>
      <c r="M1436" s="338" t="s">
        <v>52</v>
      </c>
      <c r="N1436" s="263" t="s">
        <v>12681</v>
      </c>
      <c r="O1436" s="52" t="s">
        <v>12</v>
      </c>
      <c r="P1436" s="52" t="s">
        <v>59</v>
      </c>
      <c r="Q1436" s="47">
        <v>43417</v>
      </c>
      <c r="R1436" s="47">
        <v>43417</v>
      </c>
      <c r="S1436" s="52">
        <f ca="1" t="shared" si="10"/>
        <v>487</v>
      </c>
      <c r="T1436" s="52" t="s">
        <v>106</v>
      </c>
      <c r="U1436" s="459" t="s">
        <v>654</v>
      </c>
    </row>
    <row r="1437" s="796" customFormat="1" ht="23.1" customHeight="1" spans="1:21">
      <c r="A1437" s="494">
        <v>3</v>
      </c>
      <c r="B1437" s="821"/>
      <c r="C1437" s="1026" t="s">
        <v>11850</v>
      </c>
      <c r="D1437" s="43" t="s">
        <v>11851</v>
      </c>
      <c r="E1437" s="43">
        <v>402800</v>
      </c>
      <c r="F1437" s="43" t="s">
        <v>12682</v>
      </c>
      <c r="G1437" s="136">
        <v>43398</v>
      </c>
      <c r="H1437" s="493">
        <v>43409</v>
      </c>
      <c r="I1437" s="52">
        <f ca="1" t="shared" si="11"/>
        <v>495</v>
      </c>
      <c r="J1437" s="959" t="s">
        <v>12680</v>
      </c>
      <c r="K1437" s="865"/>
      <c r="L1437" s="338">
        <v>43402</v>
      </c>
      <c r="M1437" s="338"/>
      <c r="N1437" s="1076" t="s">
        <v>12683</v>
      </c>
      <c r="O1437" s="52" t="s">
        <v>80</v>
      </c>
      <c r="P1437" s="52" t="s">
        <v>84</v>
      </c>
      <c r="Q1437" s="47">
        <v>43412</v>
      </c>
      <c r="R1437" s="47">
        <v>43412</v>
      </c>
      <c r="S1437" s="52">
        <f ca="1" t="shared" si="10"/>
        <v>492</v>
      </c>
      <c r="T1437" s="52" t="s">
        <v>47</v>
      </c>
      <c r="U1437" s="459" t="s">
        <v>654</v>
      </c>
    </row>
    <row r="1438" s="796" customFormat="1" ht="23.1" customHeight="1" spans="1:21">
      <c r="A1438" s="494">
        <v>2</v>
      </c>
      <c r="B1438" s="821"/>
      <c r="C1438" s="1026" t="s">
        <v>11850</v>
      </c>
      <c r="D1438" s="43" t="s">
        <v>11851</v>
      </c>
      <c r="E1438" s="43">
        <v>402800</v>
      </c>
      <c r="F1438" s="43" t="s">
        <v>12684</v>
      </c>
      <c r="G1438" s="136">
        <v>43398</v>
      </c>
      <c r="H1438" s="493">
        <v>43409</v>
      </c>
      <c r="I1438" s="52">
        <f ca="1" t="shared" si="11"/>
        <v>495</v>
      </c>
      <c r="J1438" s="959" t="s">
        <v>11853</v>
      </c>
      <c r="K1438" s="865"/>
      <c r="L1438" s="338">
        <v>43402</v>
      </c>
      <c r="M1438" s="338"/>
      <c r="N1438" s="1076" t="s">
        <v>12685</v>
      </c>
      <c r="O1438" s="52" t="s">
        <v>131</v>
      </c>
      <c r="P1438" s="52" t="s">
        <v>89</v>
      </c>
      <c r="Q1438" s="47">
        <v>43407</v>
      </c>
      <c r="R1438" s="47">
        <v>43408</v>
      </c>
      <c r="S1438" s="52">
        <f ca="1" t="shared" si="10"/>
        <v>496</v>
      </c>
      <c r="T1438" s="52" t="s">
        <v>47</v>
      </c>
      <c r="U1438" s="459" t="s">
        <v>2232</v>
      </c>
    </row>
    <row r="1439" s="796" customFormat="1" ht="22.5" customHeight="1" spans="1:21">
      <c r="A1439" s="494">
        <v>11</v>
      </c>
      <c r="B1439" s="821"/>
      <c r="C1439" s="1026" t="s">
        <v>11850</v>
      </c>
      <c r="D1439" s="43" t="s">
        <v>11871</v>
      </c>
      <c r="E1439" s="43">
        <v>402800</v>
      </c>
      <c r="F1439" s="43" t="s">
        <v>12686</v>
      </c>
      <c r="G1439" s="136">
        <v>43399</v>
      </c>
      <c r="H1439" s="493">
        <v>43409</v>
      </c>
      <c r="I1439" s="52">
        <f ca="1" t="shared" si="11"/>
        <v>495</v>
      </c>
      <c r="J1439" s="959" t="s">
        <v>11853</v>
      </c>
      <c r="K1439" s="865"/>
      <c r="L1439" s="338">
        <v>43402</v>
      </c>
      <c r="M1439" s="338"/>
      <c r="N1439" s="52" t="s">
        <v>12687</v>
      </c>
      <c r="O1439" s="52" t="s">
        <v>80</v>
      </c>
      <c r="P1439" s="52" t="s">
        <v>84</v>
      </c>
      <c r="Q1439" s="47">
        <v>43408</v>
      </c>
      <c r="R1439" s="47">
        <v>43410</v>
      </c>
      <c r="S1439" s="52">
        <f ca="1" t="shared" si="10"/>
        <v>494</v>
      </c>
      <c r="T1439" s="52" t="s">
        <v>47</v>
      </c>
      <c r="U1439" s="459" t="s">
        <v>2232</v>
      </c>
    </row>
    <row r="1440" s="796" customFormat="1" ht="23.1" customHeight="1" spans="1:21">
      <c r="A1440" s="494">
        <v>22</v>
      </c>
      <c r="B1440" s="821"/>
      <c r="C1440" s="1089" t="s">
        <v>12562</v>
      </c>
      <c r="D1440" s="43" t="s">
        <v>12303</v>
      </c>
      <c r="E1440" s="43">
        <v>415800</v>
      </c>
      <c r="F1440" s="43" t="s">
        <v>12688</v>
      </c>
      <c r="G1440" s="439">
        <v>43403</v>
      </c>
      <c r="H1440" s="493">
        <v>43410</v>
      </c>
      <c r="I1440" s="52">
        <f ca="1" t="shared" si="11"/>
        <v>494</v>
      </c>
      <c r="J1440" s="959" t="s">
        <v>11853</v>
      </c>
      <c r="K1440" s="865"/>
      <c r="L1440" s="506">
        <v>43432</v>
      </c>
      <c r="M1440" s="338"/>
      <c r="N1440" s="52" t="s">
        <v>12689</v>
      </c>
      <c r="O1440" s="52" t="s">
        <v>730</v>
      </c>
      <c r="P1440" s="52" t="s">
        <v>59</v>
      </c>
      <c r="Q1440" s="47">
        <v>43414</v>
      </c>
      <c r="R1440" s="47">
        <v>43414</v>
      </c>
      <c r="S1440" s="52">
        <f ca="1" t="shared" si="10"/>
        <v>490</v>
      </c>
      <c r="T1440" s="52" t="s">
        <v>47</v>
      </c>
      <c r="U1440" s="459" t="s">
        <v>2232</v>
      </c>
    </row>
    <row r="1441" s="795" customFormat="1" ht="23.1" customHeight="1" spans="1:21">
      <c r="A1441" s="494">
        <v>1</v>
      </c>
      <c r="B1441" s="149"/>
      <c r="C1441" s="1026" t="s">
        <v>11850</v>
      </c>
      <c r="D1441" s="43" t="s">
        <v>11851</v>
      </c>
      <c r="E1441" s="43">
        <v>416100</v>
      </c>
      <c r="F1441" s="43" t="s">
        <v>12690</v>
      </c>
      <c r="G1441" s="136">
        <v>43174</v>
      </c>
      <c r="H1441" s="493">
        <v>43183</v>
      </c>
      <c r="I1441" s="52">
        <f ca="1" t="shared" si="11"/>
        <v>721</v>
      </c>
      <c r="J1441" s="959" t="s">
        <v>12691</v>
      </c>
      <c r="K1441" s="865"/>
      <c r="L1441" s="506">
        <v>43432</v>
      </c>
      <c r="M1441" s="284" t="s">
        <v>52</v>
      </c>
      <c r="N1441" s="1097" t="s">
        <v>12692</v>
      </c>
      <c r="O1441" s="1097" t="s">
        <v>12</v>
      </c>
      <c r="P1441" s="1097" t="s">
        <v>59</v>
      </c>
      <c r="Q1441" s="1107">
        <v>43408</v>
      </c>
      <c r="R1441" s="1107">
        <v>43414</v>
      </c>
      <c r="S1441" s="1097">
        <f ca="1" t="shared" si="10"/>
        <v>490</v>
      </c>
      <c r="T1441" s="1097" t="s">
        <v>47</v>
      </c>
      <c r="U1441" s="459" t="s">
        <v>2232</v>
      </c>
    </row>
    <row r="1442" s="796" customFormat="1" ht="23.1" customHeight="1" spans="1:21">
      <c r="A1442" s="494">
        <v>6</v>
      </c>
      <c r="B1442" s="821"/>
      <c r="C1442" s="1026" t="s">
        <v>11850</v>
      </c>
      <c r="D1442" s="43" t="s">
        <v>11851</v>
      </c>
      <c r="E1442" s="43">
        <v>402800</v>
      </c>
      <c r="F1442" s="43" t="s">
        <v>12693</v>
      </c>
      <c r="G1442" s="136">
        <v>43403</v>
      </c>
      <c r="H1442" s="493">
        <v>43415</v>
      </c>
      <c r="I1442" s="52">
        <f ca="1" t="shared" si="11"/>
        <v>489</v>
      </c>
      <c r="J1442" s="959" t="s">
        <v>12680</v>
      </c>
      <c r="K1442" s="865"/>
      <c r="L1442" s="506">
        <v>43432</v>
      </c>
      <c r="M1442" s="338"/>
      <c r="N1442" s="1076" t="s">
        <v>12694</v>
      </c>
      <c r="O1442" s="52" t="s">
        <v>131</v>
      </c>
      <c r="P1442" s="52" t="s">
        <v>89</v>
      </c>
      <c r="Q1442" s="47">
        <v>43414</v>
      </c>
      <c r="R1442" s="47">
        <v>43415</v>
      </c>
      <c r="S1442" s="52">
        <f ca="1" t="shared" si="10"/>
        <v>489</v>
      </c>
      <c r="T1442" s="52" t="s">
        <v>106</v>
      </c>
      <c r="U1442" s="459" t="s">
        <v>2232</v>
      </c>
    </row>
    <row r="1443" s="796" customFormat="1" ht="23.1" customHeight="1" spans="1:21">
      <c r="A1443" s="494">
        <v>13</v>
      </c>
      <c r="B1443" s="821"/>
      <c r="C1443" s="1026" t="s">
        <v>11850</v>
      </c>
      <c r="D1443" s="43" t="s">
        <v>11871</v>
      </c>
      <c r="E1443" s="43">
        <v>402800</v>
      </c>
      <c r="F1443" s="43" t="s">
        <v>12695</v>
      </c>
      <c r="G1443" s="439">
        <v>43403</v>
      </c>
      <c r="H1443" s="493">
        <v>43410</v>
      </c>
      <c r="I1443" s="52">
        <f ca="1" t="shared" si="11"/>
        <v>494</v>
      </c>
      <c r="J1443" s="959" t="s">
        <v>12680</v>
      </c>
      <c r="K1443" s="865"/>
      <c r="L1443" s="506">
        <v>43432</v>
      </c>
      <c r="M1443" s="338"/>
      <c r="N1443" s="263" t="s">
        <v>12696</v>
      </c>
      <c r="O1443" s="52" t="s">
        <v>698</v>
      </c>
      <c r="P1443" s="52" t="s">
        <v>46</v>
      </c>
      <c r="Q1443" s="47">
        <v>43415</v>
      </c>
      <c r="R1443" s="47">
        <v>43415</v>
      </c>
      <c r="S1443" s="52">
        <f ca="1" t="shared" si="10"/>
        <v>489</v>
      </c>
      <c r="T1443" s="52" t="s">
        <v>47</v>
      </c>
      <c r="U1443" s="459" t="s">
        <v>2232</v>
      </c>
    </row>
    <row r="1444" s="796" customFormat="1" ht="23.1" customHeight="1" spans="1:21">
      <c r="A1444" s="494">
        <v>1</v>
      </c>
      <c r="B1444" s="821"/>
      <c r="C1444" s="1026" t="s">
        <v>11850</v>
      </c>
      <c r="D1444" s="43" t="s">
        <v>11851</v>
      </c>
      <c r="E1444" s="43">
        <v>402800</v>
      </c>
      <c r="F1444" s="43" t="s">
        <v>12697</v>
      </c>
      <c r="G1444" s="136">
        <v>43398</v>
      </c>
      <c r="H1444" s="493">
        <v>43409</v>
      </c>
      <c r="I1444" s="52">
        <f ca="1" t="shared" si="11"/>
        <v>495</v>
      </c>
      <c r="J1444" s="959" t="s">
        <v>12680</v>
      </c>
      <c r="K1444" s="865"/>
      <c r="L1444" s="338">
        <v>43402</v>
      </c>
      <c r="M1444" s="338"/>
      <c r="N1444" s="1076" t="s">
        <v>12698</v>
      </c>
      <c r="O1444" s="52" t="s">
        <v>122</v>
      </c>
      <c r="P1444" s="52" t="s">
        <v>84</v>
      </c>
      <c r="Q1444" s="47">
        <v>43412</v>
      </c>
      <c r="R1444" s="47">
        <v>43412</v>
      </c>
      <c r="S1444" s="52">
        <f ca="1" t="shared" si="10"/>
        <v>492</v>
      </c>
      <c r="T1444" s="52" t="s">
        <v>47</v>
      </c>
      <c r="U1444" s="459" t="s">
        <v>1347</v>
      </c>
    </row>
    <row r="1445" s="795" customFormat="1" ht="23.1" customHeight="1" spans="1:21">
      <c r="A1445" s="494">
        <v>28</v>
      </c>
      <c r="B1445" s="149"/>
      <c r="C1445" s="1026" t="s">
        <v>11002</v>
      </c>
      <c r="D1445" s="43" t="s">
        <v>11871</v>
      </c>
      <c r="E1445" s="43">
        <v>506600</v>
      </c>
      <c r="F1445" s="43" t="s">
        <v>12699</v>
      </c>
      <c r="G1445" s="136">
        <v>43356</v>
      </c>
      <c r="H1445" s="493">
        <v>43364</v>
      </c>
      <c r="I1445" s="52">
        <f ca="1" t="shared" si="11"/>
        <v>540</v>
      </c>
      <c r="J1445" s="959" t="s">
        <v>11853</v>
      </c>
      <c r="K1445" s="227"/>
      <c r="L1445" s="339">
        <v>43432</v>
      </c>
      <c r="M1445" s="339"/>
      <c r="N1445" s="291" t="s">
        <v>12700</v>
      </c>
      <c r="O1445" s="327" t="s">
        <v>122</v>
      </c>
      <c r="P1445" s="327" t="s">
        <v>84</v>
      </c>
      <c r="Q1445" s="377">
        <v>43411</v>
      </c>
      <c r="R1445" s="47">
        <v>43411</v>
      </c>
      <c r="S1445" s="52">
        <f ca="1" t="shared" si="10"/>
        <v>493</v>
      </c>
      <c r="T1445" s="327" t="s">
        <v>47</v>
      </c>
      <c r="U1445" s="459" t="s">
        <v>1347</v>
      </c>
    </row>
    <row r="1446" s="796" customFormat="1" ht="23.1" customHeight="1" spans="1:22">
      <c r="A1446" s="494">
        <v>21</v>
      </c>
      <c r="B1446" s="821"/>
      <c r="C1446" s="1089" t="s">
        <v>11901</v>
      </c>
      <c r="D1446" s="52" t="s">
        <v>11851</v>
      </c>
      <c r="E1446" s="52">
        <v>445000</v>
      </c>
      <c r="F1446" s="43" t="s">
        <v>12701</v>
      </c>
      <c r="G1446" s="136">
        <v>43363</v>
      </c>
      <c r="H1446" s="1088">
        <v>43375</v>
      </c>
      <c r="I1446" s="52">
        <f ca="1" t="shared" si="11"/>
        <v>529</v>
      </c>
      <c r="J1446" s="721" t="s">
        <v>12272</v>
      </c>
      <c r="K1446" s="227" t="s">
        <v>4467</v>
      </c>
      <c r="L1446" s="506">
        <v>43367</v>
      </c>
      <c r="M1446" s="338"/>
      <c r="N1446" s="291" t="s">
        <v>12702</v>
      </c>
      <c r="O1446" s="81" t="s">
        <v>12</v>
      </c>
      <c r="P1446" s="52" t="s">
        <v>59</v>
      </c>
      <c r="Q1446" s="447">
        <v>43404</v>
      </c>
      <c r="R1446" s="47">
        <v>43404</v>
      </c>
      <c r="S1446" s="52">
        <f ca="1" t="shared" si="10"/>
        <v>500</v>
      </c>
      <c r="T1446" s="327" t="s">
        <v>47</v>
      </c>
      <c r="U1446" s="459" t="s">
        <v>668</v>
      </c>
      <c r="V1446" s="14"/>
    </row>
    <row r="1447" s="796" customFormat="1" ht="23.1" customHeight="1" spans="1:21">
      <c r="A1447" s="494">
        <v>14</v>
      </c>
      <c r="B1447" s="821"/>
      <c r="C1447" s="1089" t="s">
        <v>12562</v>
      </c>
      <c r="D1447" s="47" t="s">
        <v>12303</v>
      </c>
      <c r="E1447" s="43">
        <v>415800</v>
      </c>
      <c r="F1447" s="43" t="s">
        <v>12703</v>
      </c>
      <c r="G1447" s="439">
        <v>43356</v>
      </c>
      <c r="H1447" s="493">
        <v>43363</v>
      </c>
      <c r="I1447" s="52">
        <f ca="1" t="shared" si="11"/>
        <v>541</v>
      </c>
      <c r="J1447" s="959" t="s">
        <v>11853</v>
      </c>
      <c r="K1447" s="865"/>
      <c r="L1447" s="506">
        <v>43367</v>
      </c>
      <c r="M1447" s="338"/>
      <c r="N1447" s="291" t="s">
        <v>12704</v>
      </c>
      <c r="O1447" s="52" t="s">
        <v>70</v>
      </c>
      <c r="P1447" s="52" t="s">
        <v>59</v>
      </c>
      <c r="Q1447" s="47">
        <v>43412</v>
      </c>
      <c r="R1447" s="47">
        <v>43416</v>
      </c>
      <c r="S1447" s="52">
        <f ca="1" t="shared" si="10"/>
        <v>488</v>
      </c>
      <c r="T1447" s="52" t="s">
        <v>47</v>
      </c>
      <c r="U1447" s="459" t="s">
        <v>1354</v>
      </c>
    </row>
    <row r="1448" s="796" customFormat="1" ht="23.1" customHeight="1" spans="1:21">
      <c r="A1448" s="494">
        <v>8</v>
      </c>
      <c r="B1448" s="821"/>
      <c r="C1448" s="1026" t="s">
        <v>11850</v>
      </c>
      <c r="D1448" s="43" t="s">
        <v>11871</v>
      </c>
      <c r="E1448" s="43">
        <v>402800</v>
      </c>
      <c r="F1448" s="43" t="s">
        <v>12705</v>
      </c>
      <c r="G1448" s="439">
        <v>43403</v>
      </c>
      <c r="H1448" s="493">
        <v>43410</v>
      </c>
      <c r="I1448" s="52">
        <f ca="1" t="shared" si="11"/>
        <v>494</v>
      </c>
      <c r="J1448" s="959" t="s">
        <v>12680</v>
      </c>
      <c r="K1448" s="865"/>
      <c r="L1448" s="506">
        <v>43432</v>
      </c>
      <c r="M1448" s="338"/>
      <c r="N1448" s="263" t="s">
        <v>12706</v>
      </c>
      <c r="O1448" s="52" t="s">
        <v>114</v>
      </c>
      <c r="P1448" s="52" t="s">
        <v>89</v>
      </c>
      <c r="Q1448" s="47">
        <v>43412</v>
      </c>
      <c r="R1448" s="47">
        <v>43421</v>
      </c>
      <c r="S1448" s="52">
        <f ca="1" t="shared" si="10"/>
        <v>483</v>
      </c>
      <c r="T1448" s="52" t="s">
        <v>106</v>
      </c>
      <c r="U1448" s="459" t="s">
        <v>1354</v>
      </c>
    </row>
    <row r="1449" s="796" customFormat="1" ht="23.1" customHeight="1" spans="1:21">
      <c r="A1449" s="494">
        <v>2</v>
      </c>
      <c r="B1449" s="821"/>
      <c r="C1449" s="1026" t="s">
        <v>11850</v>
      </c>
      <c r="D1449" s="43" t="s">
        <v>11851</v>
      </c>
      <c r="E1449" s="43">
        <v>402800</v>
      </c>
      <c r="F1449" s="43" t="s">
        <v>12707</v>
      </c>
      <c r="G1449" s="136">
        <v>43399</v>
      </c>
      <c r="H1449" s="493">
        <v>43408</v>
      </c>
      <c r="I1449" s="52">
        <f ca="1" t="shared" si="11"/>
        <v>496</v>
      </c>
      <c r="J1449" s="959" t="s">
        <v>12680</v>
      </c>
      <c r="K1449" s="865"/>
      <c r="L1449" s="338">
        <v>43432</v>
      </c>
      <c r="M1449" s="338"/>
      <c r="N1449" s="1076" t="s">
        <v>12708</v>
      </c>
      <c r="O1449" s="52" t="s">
        <v>122</v>
      </c>
      <c r="P1449" s="52" t="s">
        <v>84</v>
      </c>
      <c r="Q1449" s="47">
        <v>43414</v>
      </c>
      <c r="R1449" s="47">
        <v>43414</v>
      </c>
      <c r="S1449" s="52">
        <f ca="1" t="shared" si="10"/>
        <v>490</v>
      </c>
      <c r="T1449" s="52" t="s">
        <v>47</v>
      </c>
      <c r="U1449" s="459" t="s">
        <v>12709</v>
      </c>
    </row>
    <row r="1450" s="796" customFormat="1" ht="23.1" customHeight="1" spans="1:21">
      <c r="A1450" s="494">
        <v>20</v>
      </c>
      <c r="B1450" s="821"/>
      <c r="C1450" s="1089" t="s">
        <v>11895</v>
      </c>
      <c r="D1450" s="52" t="s">
        <v>11851</v>
      </c>
      <c r="E1450" s="52">
        <v>463800</v>
      </c>
      <c r="F1450" s="43" t="s">
        <v>12710</v>
      </c>
      <c r="G1450" s="121">
        <v>43276</v>
      </c>
      <c r="H1450" s="493">
        <v>43285</v>
      </c>
      <c r="I1450" s="52">
        <f ca="1" t="shared" si="11"/>
        <v>619</v>
      </c>
      <c r="J1450" s="959" t="s">
        <v>11853</v>
      </c>
      <c r="K1450" s="227"/>
      <c r="L1450" s="338">
        <v>43432</v>
      </c>
      <c r="M1450" s="338" t="s">
        <v>52</v>
      </c>
      <c r="N1450" s="291" t="s">
        <v>12711</v>
      </c>
      <c r="O1450" s="327" t="s">
        <v>1898</v>
      </c>
      <c r="P1450" s="327" t="s">
        <v>89</v>
      </c>
      <c r="Q1450" s="377">
        <v>43418</v>
      </c>
      <c r="R1450" s="47">
        <v>43419</v>
      </c>
      <c r="S1450" s="52">
        <f ca="1" t="shared" si="10"/>
        <v>485</v>
      </c>
      <c r="T1450" s="327" t="s">
        <v>47</v>
      </c>
      <c r="U1450" s="1081" t="s">
        <v>12712</v>
      </c>
    </row>
    <row r="1451" s="796" customFormat="1" ht="23.1" customHeight="1" spans="1:21">
      <c r="A1451" s="494">
        <v>2</v>
      </c>
      <c r="B1451" s="821"/>
      <c r="C1451" s="1026" t="s">
        <v>11850</v>
      </c>
      <c r="D1451" s="43" t="s">
        <v>11851</v>
      </c>
      <c r="E1451" s="43">
        <v>402800</v>
      </c>
      <c r="F1451" s="43" t="s">
        <v>12713</v>
      </c>
      <c r="G1451" s="136">
        <v>43403</v>
      </c>
      <c r="H1451" s="493">
        <v>43415</v>
      </c>
      <c r="I1451" s="52">
        <f ca="1" t="shared" si="11"/>
        <v>489</v>
      </c>
      <c r="J1451" s="959" t="s">
        <v>12680</v>
      </c>
      <c r="K1451" s="865"/>
      <c r="L1451" s="338">
        <v>43432</v>
      </c>
      <c r="M1451" s="338"/>
      <c r="N1451" s="1076" t="s">
        <v>12714</v>
      </c>
      <c r="O1451" s="52" t="s">
        <v>122</v>
      </c>
      <c r="P1451" s="52" t="s">
        <v>84</v>
      </c>
      <c r="Q1451" s="47">
        <v>43420</v>
      </c>
      <c r="R1451" s="47">
        <v>43420</v>
      </c>
      <c r="S1451" s="52">
        <f ca="1" t="shared" si="10"/>
        <v>484</v>
      </c>
      <c r="T1451" s="52" t="s">
        <v>47</v>
      </c>
      <c r="U1451" s="459" t="s">
        <v>3420</v>
      </c>
    </row>
    <row r="1452" s="796" customFormat="1" ht="23.1" customHeight="1" spans="1:22">
      <c r="A1452" s="494">
        <v>13</v>
      </c>
      <c r="B1452" s="821"/>
      <c r="C1452" s="1026" t="s">
        <v>12546</v>
      </c>
      <c r="D1452" s="52" t="s">
        <v>12715</v>
      </c>
      <c r="E1452" s="52">
        <v>429800</v>
      </c>
      <c r="F1452" s="43" t="s">
        <v>12716</v>
      </c>
      <c r="G1452" s="439">
        <v>43396</v>
      </c>
      <c r="H1452" s="1088">
        <v>43402</v>
      </c>
      <c r="I1452" s="52">
        <f ca="1" t="shared" si="11"/>
        <v>502</v>
      </c>
      <c r="J1452" s="959" t="s">
        <v>11853</v>
      </c>
      <c r="K1452" s="227"/>
      <c r="L1452" s="338">
        <v>43402</v>
      </c>
      <c r="M1452" s="338" t="s">
        <v>52</v>
      </c>
      <c r="N1452" s="327" t="s">
        <v>12717</v>
      </c>
      <c r="O1452" s="81" t="s">
        <v>131</v>
      </c>
      <c r="P1452" s="52" t="s">
        <v>89</v>
      </c>
      <c r="Q1452" s="447">
        <v>43415</v>
      </c>
      <c r="R1452" s="47">
        <v>43415</v>
      </c>
      <c r="S1452" s="52">
        <f ca="1" t="shared" si="10"/>
        <v>489</v>
      </c>
      <c r="T1452" s="327" t="s">
        <v>47</v>
      </c>
      <c r="U1452" s="459" t="s">
        <v>12718</v>
      </c>
      <c r="V1452" s="14"/>
    </row>
    <row r="1453" s="796" customFormat="1" ht="23.1" customHeight="1" spans="1:21">
      <c r="A1453" s="494">
        <v>3</v>
      </c>
      <c r="B1453" s="821"/>
      <c r="C1453" s="1026" t="s">
        <v>11850</v>
      </c>
      <c r="D1453" s="43" t="s">
        <v>11871</v>
      </c>
      <c r="E1453" s="43">
        <v>402800</v>
      </c>
      <c r="F1453" s="43" t="s">
        <v>12719</v>
      </c>
      <c r="G1453" s="136">
        <v>43370</v>
      </c>
      <c r="H1453" s="493">
        <v>43377</v>
      </c>
      <c r="I1453" s="52">
        <f ca="1" t="shared" si="11"/>
        <v>527</v>
      </c>
      <c r="J1453" s="959" t="s">
        <v>12720</v>
      </c>
      <c r="K1453" s="865"/>
      <c r="L1453" s="338">
        <v>43432</v>
      </c>
      <c r="M1453" s="338"/>
      <c r="N1453" s="263" t="s">
        <v>12721</v>
      </c>
      <c r="O1453" s="14" t="s">
        <v>45</v>
      </c>
      <c r="P1453" s="52" t="s">
        <v>59</v>
      </c>
      <c r="Q1453" s="47">
        <v>43422</v>
      </c>
      <c r="R1453" s="47">
        <v>43422</v>
      </c>
      <c r="S1453" s="52">
        <f ca="1" t="shared" si="10"/>
        <v>482</v>
      </c>
      <c r="T1453" s="52" t="s">
        <v>47</v>
      </c>
      <c r="U1453" s="459" t="s">
        <v>12722</v>
      </c>
    </row>
    <row r="1454" s="13" customFormat="1" ht="23.1" customHeight="1" spans="1:21">
      <c r="A1454" s="494">
        <v>19</v>
      </c>
      <c r="B1454" s="149"/>
      <c r="C1454" s="1089" t="s">
        <v>11895</v>
      </c>
      <c r="D1454" s="52" t="s">
        <v>11868</v>
      </c>
      <c r="E1454" s="52">
        <v>467000</v>
      </c>
      <c r="F1454" s="52" t="s">
        <v>12723</v>
      </c>
      <c r="G1454" s="121">
        <v>43209</v>
      </c>
      <c r="H1454" s="1088">
        <v>43220</v>
      </c>
      <c r="I1454" s="52">
        <f ca="1" t="shared" si="11"/>
        <v>684</v>
      </c>
      <c r="J1454" s="959" t="s">
        <v>12617</v>
      </c>
      <c r="K1454" s="263"/>
      <c r="L1454" s="338">
        <v>43432</v>
      </c>
      <c r="M1454" s="339" t="s">
        <v>52</v>
      </c>
      <c r="N1454" s="1098" t="s">
        <v>12724</v>
      </c>
      <c r="O1454" s="1097" t="s">
        <v>45</v>
      </c>
      <c r="P1454" s="1097" t="s">
        <v>59</v>
      </c>
      <c r="Q1454" s="1108">
        <v>43418</v>
      </c>
      <c r="R1454" s="1107">
        <v>43418</v>
      </c>
      <c r="S1454" s="1097">
        <f ca="1" t="shared" si="10"/>
        <v>486</v>
      </c>
      <c r="T1454" s="1097" t="s">
        <v>106</v>
      </c>
      <c r="U1454" s="459" t="s">
        <v>12725</v>
      </c>
    </row>
    <row r="1455" s="796" customFormat="1" ht="23.1" customHeight="1" spans="1:21">
      <c r="A1455" s="494">
        <v>17</v>
      </c>
      <c r="B1455" s="821"/>
      <c r="C1455" s="1089" t="s">
        <v>11895</v>
      </c>
      <c r="D1455" s="52" t="s">
        <v>11851</v>
      </c>
      <c r="E1455" s="52">
        <v>463800</v>
      </c>
      <c r="F1455" s="43" t="s">
        <v>12726</v>
      </c>
      <c r="G1455" s="121">
        <v>43249</v>
      </c>
      <c r="H1455" s="493">
        <v>43257</v>
      </c>
      <c r="I1455" s="52">
        <f ca="1" t="shared" si="11"/>
        <v>647</v>
      </c>
      <c r="J1455" s="959" t="s">
        <v>11853</v>
      </c>
      <c r="K1455" s="227"/>
      <c r="L1455" s="338">
        <v>43432</v>
      </c>
      <c r="M1455" s="338" t="s">
        <v>52</v>
      </c>
      <c r="N1455" s="291" t="s">
        <v>12727</v>
      </c>
      <c r="O1455" s="327" t="s">
        <v>88</v>
      </c>
      <c r="P1455" s="327" t="s">
        <v>89</v>
      </c>
      <c r="Q1455" s="377">
        <v>43414</v>
      </c>
      <c r="R1455" s="47">
        <v>43414</v>
      </c>
      <c r="S1455" s="52">
        <f ca="1" t="shared" si="10"/>
        <v>490</v>
      </c>
      <c r="T1455" s="327" t="s">
        <v>47</v>
      </c>
      <c r="U1455" s="459" t="s">
        <v>12728</v>
      </c>
    </row>
    <row r="1456" s="796" customFormat="1" ht="23.1" customHeight="1" spans="1:21">
      <c r="A1456" s="494">
        <v>10</v>
      </c>
      <c r="B1456" s="821"/>
      <c r="C1456" s="1089" t="s">
        <v>12562</v>
      </c>
      <c r="D1456" s="43" t="s">
        <v>12303</v>
      </c>
      <c r="E1456" s="43">
        <v>415800</v>
      </c>
      <c r="F1456" s="43" t="s">
        <v>12729</v>
      </c>
      <c r="G1456" s="439">
        <v>43356</v>
      </c>
      <c r="H1456" s="493">
        <v>43368</v>
      </c>
      <c r="I1456" s="52">
        <f ca="1" t="shared" si="11"/>
        <v>536</v>
      </c>
      <c r="J1456" s="959" t="s">
        <v>11853</v>
      </c>
      <c r="K1456" s="865"/>
      <c r="L1456" s="506">
        <v>43367</v>
      </c>
      <c r="M1456" s="338"/>
      <c r="N1456" s="291" t="s">
        <v>12730</v>
      </c>
      <c r="O1456" s="52" t="s">
        <v>70</v>
      </c>
      <c r="P1456" s="52" t="s">
        <v>59</v>
      </c>
      <c r="Q1456" s="47">
        <v>43420</v>
      </c>
      <c r="R1456" s="47">
        <v>43421</v>
      </c>
      <c r="S1456" s="52">
        <f ca="1" t="shared" si="10"/>
        <v>483</v>
      </c>
      <c r="T1456" s="52" t="s">
        <v>47</v>
      </c>
      <c r="U1456" s="459" t="s">
        <v>12731</v>
      </c>
    </row>
    <row r="1457" s="796" customFormat="1" ht="23.1" customHeight="1" spans="1:21">
      <c r="A1457" s="494">
        <v>6</v>
      </c>
      <c r="B1457" s="821"/>
      <c r="C1457" s="1026" t="s">
        <v>11850</v>
      </c>
      <c r="D1457" s="43" t="s">
        <v>11871</v>
      </c>
      <c r="E1457" s="43">
        <v>402800</v>
      </c>
      <c r="F1457" s="43" t="s">
        <v>12732</v>
      </c>
      <c r="G1457" s="439">
        <v>43403</v>
      </c>
      <c r="H1457" s="493">
        <v>43415</v>
      </c>
      <c r="I1457" s="52">
        <f ca="1" t="shared" si="11"/>
        <v>489</v>
      </c>
      <c r="J1457" s="959" t="s">
        <v>12680</v>
      </c>
      <c r="K1457" s="865"/>
      <c r="L1457" s="338">
        <v>43432</v>
      </c>
      <c r="M1457" s="338"/>
      <c r="N1457" s="1099" t="s">
        <v>12733</v>
      </c>
      <c r="O1457" s="1099" t="s">
        <v>114</v>
      </c>
      <c r="P1457" s="1099" t="s">
        <v>89</v>
      </c>
      <c r="Q1457" s="1109">
        <v>43430</v>
      </c>
      <c r="R1457" s="1109">
        <v>43430</v>
      </c>
      <c r="S1457" s="1099">
        <f ca="1" t="shared" si="10"/>
        <v>474</v>
      </c>
      <c r="T1457" s="1099" t="s">
        <v>47</v>
      </c>
      <c r="U1457" s="459" t="s">
        <v>12734</v>
      </c>
    </row>
    <row r="1458" s="796" customFormat="1" ht="23.1" customHeight="1" spans="1:21">
      <c r="A1458" s="494">
        <v>3</v>
      </c>
      <c r="B1458" s="821"/>
      <c r="C1458" s="1026" t="s">
        <v>11850</v>
      </c>
      <c r="D1458" s="43" t="s">
        <v>11871</v>
      </c>
      <c r="E1458" s="43">
        <v>402800</v>
      </c>
      <c r="F1458" s="43" t="s">
        <v>12735</v>
      </c>
      <c r="G1458" s="136">
        <v>43370</v>
      </c>
      <c r="H1458" s="493">
        <v>43378</v>
      </c>
      <c r="I1458" s="52">
        <f ca="1" t="shared" si="11"/>
        <v>526</v>
      </c>
      <c r="J1458" s="959" t="s">
        <v>11853</v>
      </c>
      <c r="K1458" s="865"/>
      <c r="L1458" s="338">
        <v>43402</v>
      </c>
      <c r="M1458" s="338"/>
      <c r="N1458" s="52" t="s">
        <v>12736</v>
      </c>
      <c r="O1458" s="52" t="s">
        <v>1439</v>
      </c>
      <c r="P1458" s="52" t="s">
        <v>89</v>
      </c>
      <c r="Q1458" s="47">
        <v>43396</v>
      </c>
      <c r="R1458" s="47">
        <v>43396</v>
      </c>
      <c r="S1458" s="52">
        <f ca="1" t="shared" si="10"/>
        <v>508</v>
      </c>
      <c r="T1458" s="52" t="s">
        <v>106</v>
      </c>
      <c r="U1458" s="459" t="s">
        <v>12737</v>
      </c>
    </row>
    <row r="1459" s="796" customFormat="1" ht="23.1" customHeight="1" spans="1:22">
      <c r="A1459" s="494">
        <v>10</v>
      </c>
      <c r="B1459" s="821"/>
      <c r="C1459" s="1026" t="s">
        <v>12546</v>
      </c>
      <c r="D1459" s="43" t="s">
        <v>12303</v>
      </c>
      <c r="E1459" s="52">
        <v>429800</v>
      </c>
      <c r="F1459" s="43" t="s">
        <v>12738</v>
      </c>
      <c r="G1459" s="439">
        <v>43423</v>
      </c>
      <c r="H1459" s="1088">
        <v>43428</v>
      </c>
      <c r="I1459" s="52">
        <f ca="1" t="shared" si="11"/>
        <v>476</v>
      </c>
      <c r="J1459" s="959" t="s">
        <v>11853</v>
      </c>
      <c r="K1459" s="227"/>
      <c r="L1459" s="338">
        <v>43432</v>
      </c>
      <c r="M1459" s="338"/>
      <c r="N1459" s="1100" t="s">
        <v>12739</v>
      </c>
      <c r="O1459" s="1101" t="s">
        <v>225</v>
      </c>
      <c r="P1459" s="1099" t="s">
        <v>84</v>
      </c>
      <c r="Q1459" s="1110">
        <v>43428</v>
      </c>
      <c r="R1459" s="1109">
        <v>43428</v>
      </c>
      <c r="S1459" s="1099">
        <f ca="1" t="shared" si="10"/>
        <v>476</v>
      </c>
      <c r="T1459" s="1100" t="s">
        <v>47</v>
      </c>
      <c r="U1459" s="459" t="s">
        <v>12740</v>
      </c>
      <c r="V1459" s="14"/>
    </row>
    <row r="1460" s="14" customFormat="1" ht="23.1" customHeight="1" spans="1:21">
      <c r="A1460" s="494">
        <v>8</v>
      </c>
      <c r="B1460" s="821"/>
      <c r="C1460" s="1089" t="s">
        <v>12562</v>
      </c>
      <c r="D1460" s="52" t="s">
        <v>11851</v>
      </c>
      <c r="E1460" s="52">
        <v>415800</v>
      </c>
      <c r="F1460" s="43" t="s">
        <v>12741</v>
      </c>
      <c r="G1460" s="440">
        <v>43398</v>
      </c>
      <c r="H1460" s="493">
        <v>43408</v>
      </c>
      <c r="I1460" s="52">
        <f ca="1" t="shared" si="11"/>
        <v>496</v>
      </c>
      <c r="J1460" s="959" t="s">
        <v>11853</v>
      </c>
      <c r="K1460" s="52"/>
      <c r="L1460" s="338">
        <v>43459</v>
      </c>
      <c r="M1460" s="338"/>
      <c r="N1460" s="263" t="s">
        <v>12742</v>
      </c>
      <c r="O1460" s="52" t="s">
        <v>889</v>
      </c>
      <c r="P1460" s="52" t="s">
        <v>84</v>
      </c>
      <c r="Q1460" s="47">
        <v>43422</v>
      </c>
      <c r="R1460" s="47">
        <v>43422</v>
      </c>
      <c r="S1460" s="52">
        <f ca="1" t="shared" si="10"/>
        <v>482</v>
      </c>
      <c r="T1460" s="52" t="s">
        <v>47</v>
      </c>
      <c r="U1460" s="459" t="s">
        <v>12743</v>
      </c>
    </row>
    <row r="1461" s="796" customFormat="1" ht="23.1" customHeight="1" spans="1:21">
      <c r="A1461" s="494">
        <v>5</v>
      </c>
      <c r="B1461" s="821"/>
      <c r="C1461" s="1026" t="s">
        <v>11850</v>
      </c>
      <c r="D1461" s="43" t="s">
        <v>11871</v>
      </c>
      <c r="E1461" s="43">
        <v>402800</v>
      </c>
      <c r="F1461" s="43" t="s">
        <v>12744</v>
      </c>
      <c r="G1461" s="136">
        <v>43403</v>
      </c>
      <c r="H1461" s="493">
        <v>43415</v>
      </c>
      <c r="I1461" s="52">
        <f ca="1" t="shared" si="11"/>
        <v>489</v>
      </c>
      <c r="J1461" s="959" t="s">
        <v>12745</v>
      </c>
      <c r="K1461" s="865"/>
      <c r="L1461" s="338">
        <v>43459</v>
      </c>
      <c r="M1461" s="338"/>
      <c r="N1461" s="1076" t="s">
        <v>12746</v>
      </c>
      <c r="O1461" s="52" t="s">
        <v>225</v>
      </c>
      <c r="P1461" s="52" t="s">
        <v>84</v>
      </c>
      <c r="Q1461" s="47">
        <v>43433</v>
      </c>
      <c r="R1461" s="47">
        <v>43435</v>
      </c>
      <c r="S1461" s="52">
        <f ca="1" t="shared" si="10"/>
        <v>469</v>
      </c>
      <c r="T1461" s="52" t="s">
        <v>47</v>
      </c>
      <c r="U1461" s="459" t="s">
        <v>689</v>
      </c>
    </row>
    <row r="1462" s="796" customFormat="1" ht="23.1" customHeight="1" spans="1:21">
      <c r="A1462" s="494">
        <v>4</v>
      </c>
      <c r="B1462" s="821"/>
      <c r="C1462" s="1026" t="s">
        <v>11850</v>
      </c>
      <c r="D1462" s="43" t="s">
        <v>11871</v>
      </c>
      <c r="E1462" s="43">
        <v>402800</v>
      </c>
      <c r="F1462" s="43" t="s">
        <v>12747</v>
      </c>
      <c r="G1462" s="136">
        <v>43403</v>
      </c>
      <c r="H1462" s="493">
        <v>43410</v>
      </c>
      <c r="I1462" s="52">
        <f ca="1" t="shared" si="11"/>
        <v>494</v>
      </c>
      <c r="J1462" s="959" t="s">
        <v>12680</v>
      </c>
      <c r="K1462" s="865"/>
      <c r="L1462" s="338">
        <v>43432</v>
      </c>
      <c r="M1462" s="338"/>
      <c r="N1462" s="1076" t="s">
        <v>12748</v>
      </c>
      <c r="O1462" s="52" t="s">
        <v>2361</v>
      </c>
      <c r="P1462" s="52" t="s">
        <v>84</v>
      </c>
      <c r="Q1462" s="47">
        <v>43428</v>
      </c>
      <c r="R1462" s="47">
        <v>43429</v>
      </c>
      <c r="S1462" s="52">
        <f ca="1" t="shared" si="10"/>
        <v>475</v>
      </c>
      <c r="T1462" s="52" t="s">
        <v>47</v>
      </c>
      <c r="U1462" s="459" t="s">
        <v>12749</v>
      </c>
    </row>
    <row r="1463" s="796" customFormat="1" ht="23.1" customHeight="1" spans="1:21">
      <c r="A1463" s="494">
        <v>6</v>
      </c>
      <c r="B1463" s="821"/>
      <c r="C1463" s="1026" t="s">
        <v>11889</v>
      </c>
      <c r="D1463" s="43" t="s">
        <v>11851</v>
      </c>
      <c r="E1463" s="43">
        <v>417800</v>
      </c>
      <c r="F1463" s="43" t="s">
        <v>12750</v>
      </c>
      <c r="G1463" s="136">
        <v>43423</v>
      </c>
      <c r="H1463" s="493">
        <v>43431</v>
      </c>
      <c r="I1463" s="52">
        <f ca="1" t="shared" si="11"/>
        <v>473</v>
      </c>
      <c r="J1463" s="959" t="s">
        <v>11853</v>
      </c>
      <c r="K1463" s="865"/>
      <c r="L1463" s="338">
        <v>43432</v>
      </c>
      <c r="M1463" s="338"/>
      <c r="N1463" s="1076" t="s">
        <v>12751</v>
      </c>
      <c r="O1463" s="52" t="s">
        <v>698</v>
      </c>
      <c r="P1463" s="52" t="s">
        <v>46</v>
      </c>
      <c r="Q1463" s="47">
        <v>43358</v>
      </c>
      <c r="R1463" s="47">
        <v>43424</v>
      </c>
      <c r="S1463" s="52">
        <f ca="1" t="shared" si="10"/>
        <v>480</v>
      </c>
      <c r="T1463" s="52" t="s">
        <v>106</v>
      </c>
      <c r="U1463" s="459" t="s">
        <v>12752</v>
      </c>
    </row>
    <row r="1464" s="795" customFormat="1" ht="23.1" customHeight="1" spans="1:21">
      <c r="A1464" s="494">
        <v>12</v>
      </c>
      <c r="B1464" s="518"/>
      <c r="C1464" s="1060" t="s">
        <v>11977</v>
      </c>
      <c r="D1464" s="465" t="s">
        <v>10915</v>
      </c>
      <c r="E1464" s="465">
        <v>589800</v>
      </c>
      <c r="F1464" s="465" t="s">
        <v>12753</v>
      </c>
      <c r="G1464" s="466">
        <v>43047</v>
      </c>
      <c r="H1464" s="566">
        <v>43055</v>
      </c>
      <c r="I1464" s="473">
        <f ca="1" t="shared" si="11"/>
        <v>849</v>
      </c>
      <c r="J1464" s="1064" t="s">
        <v>12754</v>
      </c>
      <c r="K1464" s="1082"/>
      <c r="L1464" s="338">
        <v>43459</v>
      </c>
      <c r="M1464" s="1068" t="s">
        <v>52</v>
      </c>
      <c r="N1464" s="1102" t="s">
        <v>12755</v>
      </c>
      <c r="O1464" s="1102" t="s">
        <v>70</v>
      </c>
      <c r="P1464" s="1103" t="s">
        <v>59</v>
      </c>
      <c r="Q1464" s="1111">
        <v>43406</v>
      </c>
      <c r="R1464" s="1112">
        <v>43431</v>
      </c>
      <c r="S1464" s="1097">
        <f ca="1" t="shared" si="10"/>
        <v>473</v>
      </c>
      <c r="T1464" s="1103" t="s">
        <v>47</v>
      </c>
      <c r="U1464" s="1073" t="s">
        <v>12756</v>
      </c>
    </row>
    <row r="1465" s="796" customFormat="1" ht="23.1" customHeight="1" spans="1:21">
      <c r="A1465" s="494">
        <v>6</v>
      </c>
      <c r="B1465" s="821" t="s">
        <v>2249</v>
      </c>
      <c r="C1465" s="1026" t="s">
        <v>12546</v>
      </c>
      <c r="D1465" s="43" t="s">
        <v>12303</v>
      </c>
      <c r="E1465" s="43">
        <v>429800</v>
      </c>
      <c r="F1465" s="43" t="s">
        <v>12757</v>
      </c>
      <c r="G1465" s="136">
        <v>43423</v>
      </c>
      <c r="H1465" s="493">
        <v>43428</v>
      </c>
      <c r="I1465" s="52">
        <f ca="1" t="shared" si="11"/>
        <v>476</v>
      </c>
      <c r="J1465" s="959" t="s">
        <v>11853</v>
      </c>
      <c r="K1465" s="865"/>
      <c r="L1465" s="338">
        <v>43432</v>
      </c>
      <c r="M1465" s="338"/>
      <c r="N1465" s="1076" t="s">
        <v>12758</v>
      </c>
      <c r="O1465" s="52" t="s">
        <v>698</v>
      </c>
      <c r="P1465" s="52" t="s">
        <v>59</v>
      </c>
      <c r="Q1465" s="47">
        <v>43429</v>
      </c>
      <c r="R1465" s="47">
        <v>43429</v>
      </c>
      <c r="S1465" s="52">
        <f ca="1" t="shared" si="10"/>
        <v>475</v>
      </c>
      <c r="T1465" s="52" t="s">
        <v>47</v>
      </c>
      <c r="U1465" s="459" t="s">
        <v>12759</v>
      </c>
    </row>
    <row r="1466" s="796" customFormat="1" ht="23.1" customHeight="1" spans="1:21">
      <c r="A1466" s="494">
        <v>6</v>
      </c>
      <c r="B1466" s="821" t="s">
        <v>2249</v>
      </c>
      <c r="C1466" s="1026" t="s">
        <v>12546</v>
      </c>
      <c r="D1466" s="43" t="s">
        <v>12303</v>
      </c>
      <c r="E1466" s="43">
        <v>422300</v>
      </c>
      <c r="F1466" s="43" t="s">
        <v>12760</v>
      </c>
      <c r="G1466" s="136">
        <v>43423</v>
      </c>
      <c r="H1466" s="493">
        <v>43428</v>
      </c>
      <c r="I1466" s="52">
        <f ca="1" t="shared" si="11"/>
        <v>476</v>
      </c>
      <c r="J1466" s="959" t="s">
        <v>11853</v>
      </c>
      <c r="K1466" s="865"/>
      <c r="L1466" s="338">
        <v>43432</v>
      </c>
      <c r="M1466" s="338"/>
      <c r="N1466" s="1076" t="s">
        <v>4077</v>
      </c>
      <c r="O1466" s="52" t="s">
        <v>12</v>
      </c>
      <c r="P1466" s="52" t="s">
        <v>59</v>
      </c>
      <c r="Q1466" s="47">
        <v>43429</v>
      </c>
      <c r="R1466" s="47">
        <v>43429</v>
      </c>
      <c r="S1466" s="52">
        <f ca="1" t="shared" si="10"/>
        <v>475</v>
      </c>
      <c r="T1466" s="52" t="s">
        <v>47</v>
      </c>
      <c r="U1466" s="459" t="s">
        <v>12761</v>
      </c>
    </row>
    <row r="1467" s="796" customFormat="1" ht="23.1" customHeight="1" spans="1:21">
      <c r="A1467" s="494">
        <v>7</v>
      </c>
      <c r="B1467" s="821" t="s">
        <v>2249</v>
      </c>
      <c r="C1467" s="1026" t="s">
        <v>11901</v>
      </c>
      <c r="D1467" s="43" t="s">
        <v>11851</v>
      </c>
      <c r="E1467" s="43">
        <v>445000</v>
      </c>
      <c r="F1467" s="43" t="s">
        <v>12762</v>
      </c>
      <c r="G1467" s="136">
        <v>43364</v>
      </c>
      <c r="H1467" s="493">
        <v>43368</v>
      </c>
      <c r="I1467" s="52">
        <f ca="1" t="shared" si="11"/>
        <v>536</v>
      </c>
      <c r="J1467" s="959" t="s">
        <v>12272</v>
      </c>
      <c r="K1467" s="865"/>
      <c r="L1467" s="338">
        <v>43432</v>
      </c>
      <c r="M1467" s="338" t="s">
        <v>52</v>
      </c>
      <c r="N1467" s="1076" t="s">
        <v>12763</v>
      </c>
      <c r="O1467" s="52" t="s">
        <v>122</v>
      </c>
      <c r="P1467" s="52" t="s">
        <v>84</v>
      </c>
      <c r="Q1467" s="47">
        <v>43422</v>
      </c>
      <c r="R1467" s="47">
        <v>43422</v>
      </c>
      <c r="S1467" s="52">
        <f ca="1" t="shared" si="10"/>
        <v>482</v>
      </c>
      <c r="T1467" s="52" t="s">
        <v>47</v>
      </c>
      <c r="U1467" s="459" t="s">
        <v>12764</v>
      </c>
    </row>
    <row r="1468" s="796" customFormat="1" ht="23.1" customHeight="1" spans="1:21">
      <c r="A1468" s="494">
        <v>1</v>
      </c>
      <c r="B1468" s="821" t="s">
        <v>2249</v>
      </c>
      <c r="C1468" s="1026" t="s">
        <v>11850</v>
      </c>
      <c r="D1468" s="43" t="s">
        <v>11851</v>
      </c>
      <c r="E1468" s="43">
        <v>402800</v>
      </c>
      <c r="F1468" s="43" t="s">
        <v>12765</v>
      </c>
      <c r="G1468" s="136">
        <v>43398</v>
      </c>
      <c r="H1468" s="493">
        <v>43409</v>
      </c>
      <c r="I1468" s="52">
        <f ca="1" t="shared" si="11"/>
        <v>495</v>
      </c>
      <c r="J1468" s="959" t="s">
        <v>12680</v>
      </c>
      <c r="K1468" s="865"/>
      <c r="L1468" s="338">
        <v>43402</v>
      </c>
      <c r="M1468" s="338"/>
      <c r="N1468" s="1076" t="s">
        <v>12766</v>
      </c>
      <c r="O1468" s="52" t="s">
        <v>114</v>
      </c>
      <c r="P1468" s="52" t="s">
        <v>89</v>
      </c>
      <c r="Q1468" s="47">
        <v>43446</v>
      </c>
      <c r="R1468" s="47">
        <v>43447</v>
      </c>
      <c r="S1468" s="52">
        <f ca="1" t="shared" si="10"/>
        <v>457</v>
      </c>
      <c r="T1468" s="52" t="s">
        <v>106</v>
      </c>
      <c r="U1468" s="1081" t="s">
        <v>709</v>
      </c>
    </row>
    <row r="1469" s="796" customFormat="1" ht="23.1" customHeight="1" spans="1:21">
      <c r="A1469" s="494">
        <v>3</v>
      </c>
      <c r="B1469" s="821" t="s">
        <v>2249</v>
      </c>
      <c r="C1469" s="1026" t="s">
        <v>11850</v>
      </c>
      <c r="D1469" s="43" t="s">
        <v>11871</v>
      </c>
      <c r="E1469" s="43">
        <v>402800</v>
      </c>
      <c r="F1469" s="43" t="s">
        <v>12767</v>
      </c>
      <c r="G1469" s="136">
        <v>43403</v>
      </c>
      <c r="H1469" s="493">
        <v>43415</v>
      </c>
      <c r="I1469" s="52">
        <f ca="1" t="shared" si="11"/>
        <v>489</v>
      </c>
      <c r="J1469" s="959" t="s">
        <v>12745</v>
      </c>
      <c r="K1469" s="865"/>
      <c r="L1469" s="338">
        <v>43459</v>
      </c>
      <c r="M1469" s="338"/>
      <c r="N1469" s="1076" t="s">
        <v>12768</v>
      </c>
      <c r="O1469" s="52" t="s">
        <v>1439</v>
      </c>
      <c r="P1469" s="52" t="s">
        <v>89</v>
      </c>
      <c r="Q1469" s="47">
        <v>43436</v>
      </c>
      <c r="R1469" s="47">
        <v>43436</v>
      </c>
      <c r="S1469" s="52">
        <f ca="1" t="shared" ref="S1469:S1482" si="12">TODAY()-R1469</f>
        <v>468</v>
      </c>
      <c r="T1469" s="52" t="s">
        <v>47</v>
      </c>
      <c r="U1469" s="459" t="s">
        <v>597</v>
      </c>
    </row>
    <row r="1470" s="796" customFormat="1" ht="23.1" customHeight="1" spans="1:21">
      <c r="A1470" s="494">
        <v>2</v>
      </c>
      <c r="B1470" s="821" t="s">
        <v>2249</v>
      </c>
      <c r="C1470" s="1026" t="s">
        <v>11850</v>
      </c>
      <c r="D1470" s="43" t="s">
        <v>11871</v>
      </c>
      <c r="E1470" s="43">
        <v>402800</v>
      </c>
      <c r="F1470" s="43" t="s">
        <v>12769</v>
      </c>
      <c r="G1470" s="136">
        <v>43403</v>
      </c>
      <c r="H1470" s="493">
        <v>43410</v>
      </c>
      <c r="I1470" s="52">
        <f ca="1" t="shared" si="11"/>
        <v>494</v>
      </c>
      <c r="J1470" s="959" t="s">
        <v>12680</v>
      </c>
      <c r="K1470" s="865"/>
      <c r="L1470" s="338">
        <v>43432</v>
      </c>
      <c r="M1470" s="338"/>
      <c r="N1470" s="1076" t="s">
        <v>12770</v>
      </c>
      <c r="O1470" s="52" t="s">
        <v>80</v>
      </c>
      <c r="P1470" s="52" t="s">
        <v>84</v>
      </c>
      <c r="Q1470" s="47">
        <v>43428</v>
      </c>
      <c r="R1470" s="47">
        <v>43428</v>
      </c>
      <c r="S1470" s="52">
        <f ca="1" t="shared" si="12"/>
        <v>476</v>
      </c>
      <c r="T1470" s="52" t="s">
        <v>106</v>
      </c>
      <c r="U1470" s="459" t="s">
        <v>12771</v>
      </c>
    </row>
    <row r="1471" s="801" customFormat="1" ht="23.1" customHeight="1" spans="1:21">
      <c r="A1471" s="526">
        <v>1</v>
      </c>
      <c r="B1471" s="847" t="s">
        <v>2249</v>
      </c>
      <c r="C1471" s="1028" t="s">
        <v>11850</v>
      </c>
      <c r="D1471" s="217" t="s">
        <v>11851</v>
      </c>
      <c r="E1471" s="217">
        <v>402800</v>
      </c>
      <c r="F1471" s="217" t="s">
        <v>12772</v>
      </c>
      <c r="G1471" s="527">
        <v>43403</v>
      </c>
      <c r="H1471" s="528">
        <v>43415</v>
      </c>
      <c r="I1471" s="218">
        <f ca="1" t="shared" si="11"/>
        <v>489</v>
      </c>
      <c r="J1471" s="1035" t="s">
        <v>12680</v>
      </c>
      <c r="K1471" s="848"/>
      <c r="L1471" s="365">
        <v>43432</v>
      </c>
      <c r="M1471" s="365" t="s">
        <v>52</v>
      </c>
      <c r="N1471" s="1104" t="s">
        <v>12773</v>
      </c>
      <c r="O1471" s="218" t="s">
        <v>225</v>
      </c>
      <c r="P1471" s="218" t="s">
        <v>84</v>
      </c>
      <c r="Q1471" s="268">
        <v>43432</v>
      </c>
      <c r="R1471" s="268">
        <v>43432</v>
      </c>
      <c r="S1471" s="218">
        <f ca="1" t="shared" si="12"/>
        <v>472</v>
      </c>
      <c r="T1471" s="218" t="s">
        <v>47</v>
      </c>
      <c r="U1471" s="1113" t="s">
        <v>1402</v>
      </c>
    </row>
    <row r="1472" s="801" customFormat="1" ht="23.1" customHeight="1" spans="1:22">
      <c r="A1472" s="526">
        <v>9</v>
      </c>
      <c r="B1472" s="847" t="s">
        <v>2249</v>
      </c>
      <c r="C1472" s="1028" t="s">
        <v>11901</v>
      </c>
      <c r="D1472" s="218" t="s">
        <v>11871</v>
      </c>
      <c r="E1472" s="218">
        <v>445000</v>
      </c>
      <c r="F1472" s="217" t="s">
        <v>12774</v>
      </c>
      <c r="G1472" s="527">
        <v>43430</v>
      </c>
      <c r="H1472" s="1096">
        <v>43441</v>
      </c>
      <c r="I1472" s="218">
        <f ca="1" t="shared" si="11"/>
        <v>463</v>
      </c>
      <c r="J1472" s="1035" t="s">
        <v>11853</v>
      </c>
      <c r="K1472" s="1105"/>
      <c r="L1472" s="338">
        <v>43459</v>
      </c>
      <c r="M1472" s="365"/>
      <c r="N1472" s="1104" t="s">
        <v>12775</v>
      </c>
      <c r="O1472" s="1106" t="s">
        <v>131</v>
      </c>
      <c r="P1472" s="218" t="s">
        <v>89</v>
      </c>
      <c r="Q1472" s="1114">
        <v>43433</v>
      </c>
      <c r="R1472" s="268">
        <v>43433</v>
      </c>
      <c r="S1472" s="218">
        <f ca="1" t="shared" si="12"/>
        <v>471</v>
      </c>
      <c r="T1472" s="218" t="s">
        <v>47</v>
      </c>
      <c r="U1472" s="1113" t="s">
        <v>1402</v>
      </c>
      <c r="V1472" s="15"/>
    </row>
    <row r="1473" s="796" customFormat="1" ht="23.1" customHeight="1" spans="1:21">
      <c r="A1473" s="494">
        <v>6</v>
      </c>
      <c r="B1473" s="821" t="s">
        <v>2249</v>
      </c>
      <c r="C1473" s="1026" t="s">
        <v>12776</v>
      </c>
      <c r="D1473" s="43" t="s">
        <v>11871</v>
      </c>
      <c r="E1473" s="43">
        <v>422300</v>
      </c>
      <c r="F1473" s="43" t="s">
        <v>12777</v>
      </c>
      <c r="G1473" s="136">
        <v>43452</v>
      </c>
      <c r="H1473" s="493">
        <v>43456</v>
      </c>
      <c r="I1473" s="52">
        <f ca="1" t="shared" si="11"/>
        <v>448</v>
      </c>
      <c r="J1473" s="959" t="s">
        <v>11853</v>
      </c>
      <c r="K1473" s="865"/>
      <c r="L1473" s="338">
        <v>43459</v>
      </c>
      <c r="M1473" s="338"/>
      <c r="N1473" s="327" t="s">
        <v>12778</v>
      </c>
      <c r="O1473" s="81" t="s">
        <v>171</v>
      </c>
      <c r="P1473" s="52" t="s">
        <v>59</v>
      </c>
      <c r="Q1473" s="447">
        <v>43448</v>
      </c>
      <c r="R1473" s="47">
        <v>43452</v>
      </c>
      <c r="S1473" s="52">
        <f ca="1" t="shared" si="12"/>
        <v>452</v>
      </c>
      <c r="T1473" s="52" t="s">
        <v>47</v>
      </c>
      <c r="U1473" s="459" t="s">
        <v>12779</v>
      </c>
    </row>
    <row r="1474" s="796" customFormat="1" ht="23.1" customHeight="1" spans="1:21">
      <c r="A1474" s="494">
        <v>3</v>
      </c>
      <c r="B1474" s="821" t="s">
        <v>2249</v>
      </c>
      <c r="C1474" s="1026" t="s">
        <v>12780</v>
      </c>
      <c r="D1474" s="43" t="s">
        <v>12176</v>
      </c>
      <c r="E1474" s="43">
        <v>408800</v>
      </c>
      <c r="F1474" s="43" t="s">
        <v>12781</v>
      </c>
      <c r="G1474" s="136">
        <v>43452</v>
      </c>
      <c r="H1474" s="493">
        <v>43457</v>
      </c>
      <c r="I1474" s="52">
        <f ca="1" t="shared" si="11"/>
        <v>447</v>
      </c>
      <c r="J1474" s="959" t="s">
        <v>11853</v>
      </c>
      <c r="K1474" s="865"/>
      <c r="L1474" s="338">
        <v>43459</v>
      </c>
      <c r="M1474" s="338"/>
      <c r="N1474" s="1076" t="s">
        <v>12782</v>
      </c>
      <c r="O1474" s="52" t="s">
        <v>80</v>
      </c>
      <c r="P1474" s="52" t="s">
        <v>84</v>
      </c>
      <c r="Q1474" s="47">
        <v>43449</v>
      </c>
      <c r="R1474" s="47">
        <v>43454</v>
      </c>
      <c r="S1474" s="52">
        <f ca="1" t="shared" si="12"/>
        <v>450</v>
      </c>
      <c r="T1474" s="52" t="s">
        <v>473</v>
      </c>
      <c r="U1474" s="459" t="s">
        <v>12783</v>
      </c>
    </row>
    <row r="1475" s="796" customFormat="1" ht="23.1" customHeight="1" spans="1:21">
      <c r="A1475" s="494">
        <v>6</v>
      </c>
      <c r="B1475" s="821" t="s">
        <v>2249</v>
      </c>
      <c r="C1475" s="1026" t="s">
        <v>12784</v>
      </c>
      <c r="D1475" s="43" t="s">
        <v>12176</v>
      </c>
      <c r="E1475" s="43">
        <v>422300</v>
      </c>
      <c r="F1475" s="43" t="s">
        <v>12785</v>
      </c>
      <c r="G1475" s="136">
        <v>43454</v>
      </c>
      <c r="H1475" s="493">
        <v>43459</v>
      </c>
      <c r="I1475" s="52">
        <f ca="1" t="shared" si="11"/>
        <v>445</v>
      </c>
      <c r="J1475" s="959" t="s">
        <v>11853</v>
      </c>
      <c r="K1475" s="865"/>
      <c r="L1475" s="338">
        <v>43459</v>
      </c>
      <c r="M1475" s="338"/>
      <c r="N1475" s="327" t="s">
        <v>12786</v>
      </c>
      <c r="O1475" s="81" t="s">
        <v>88</v>
      </c>
      <c r="P1475" s="52" t="s">
        <v>89</v>
      </c>
      <c r="Q1475" s="447">
        <v>43446</v>
      </c>
      <c r="R1475" s="47">
        <v>43455</v>
      </c>
      <c r="S1475" s="52">
        <f ca="1" t="shared" si="12"/>
        <v>449</v>
      </c>
      <c r="T1475" s="327" t="s">
        <v>47</v>
      </c>
      <c r="U1475" s="459" t="s">
        <v>1408</v>
      </c>
    </row>
    <row r="1476" s="795" customFormat="1" ht="23.1" customHeight="1" spans="1:21">
      <c r="A1476" s="494">
        <v>7</v>
      </c>
      <c r="B1476" s="821" t="s">
        <v>2249</v>
      </c>
      <c r="C1476" s="1089" t="s">
        <v>11895</v>
      </c>
      <c r="D1476" s="43" t="s">
        <v>11928</v>
      </c>
      <c r="E1476" s="43">
        <v>467000</v>
      </c>
      <c r="F1476" s="43" t="s">
        <v>12787</v>
      </c>
      <c r="G1476" s="136">
        <v>43171</v>
      </c>
      <c r="H1476" s="493">
        <v>43180</v>
      </c>
      <c r="I1476" s="52">
        <f ca="1" t="shared" si="11"/>
        <v>724</v>
      </c>
      <c r="J1476" s="959" t="s">
        <v>12788</v>
      </c>
      <c r="K1476" s="227"/>
      <c r="L1476" s="338">
        <v>43459</v>
      </c>
      <c r="M1476" s="339" t="s">
        <v>52</v>
      </c>
      <c r="N1476" s="52" t="s">
        <v>12789</v>
      </c>
      <c r="O1476" s="52" t="s">
        <v>114</v>
      </c>
      <c r="P1476" s="52" t="s">
        <v>89</v>
      </c>
      <c r="Q1476" s="447">
        <v>43443</v>
      </c>
      <c r="R1476" s="47">
        <v>43443</v>
      </c>
      <c r="S1476" s="447">
        <f ca="1" t="shared" si="12"/>
        <v>461</v>
      </c>
      <c r="T1476" s="52" t="s">
        <v>47</v>
      </c>
      <c r="U1476" s="459" t="s">
        <v>12790</v>
      </c>
    </row>
    <row r="1477" s="796" customFormat="1" ht="23.1" customHeight="1" spans="1:21">
      <c r="A1477" s="494">
        <v>2</v>
      </c>
      <c r="B1477" s="821" t="s">
        <v>2249</v>
      </c>
      <c r="C1477" s="1026" t="s">
        <v>12791</v>
      </c>
      <c r="D1477" s="43" t="s">
        <v>12176</v>
      </c>
      <c r="E1477" s="43">
        <v>408800</v>
      </c>
      <c r="F1477" s="43" t="s">
        <v>12792</v>
      </c>
      <c r="G1477" s="136">
        <v>43451</v>
      </c>
      <c r="H1477" s="493">
        <v>43457</v>
      </c>
      <c r="I1477" s="52">
        <f ca="1" t="shared" si="11"/>
        <v>447</v>
      </c>
      <c r="J1477" s="959" t="s">
        <v>11853</v>
      </c>
      <c r="K1477" s="338"/>
      <c r="L1477" s="338">
        <v>43459</v>
      </c>
      <c r="M1477" s="338" t="s">
        <v>12793</v>
      </c>
      <c r="N1477" s="327" t="s">
        <v>12794</v>
      </c>
      <c r="O1477" s="81" t="s">
        <v>114</v>
      </c>
      <c r="P1477" s="52" t="s">
        <v>89</v>
      </c>
      <c r="Q1477" s="47">
        <v>43448</v>
      </c>
      <c r="R1477" s="47">
        <v>43454</v>
      </c>
      <c r="S1477" s="52">
        <f ca="1" t="shared" si="12"/>
        <v>450</v>
      </c>
      <c r="T1477" s="52" t="s">
        <v>47</v>
      </c>
      <c r="U1477" s="459" t="s">
        <v>12795</v>
      </c>
    </row>
    <row r="1478" s="796" customFormat="1" ht="23.1" customHeight="1" spans="1:21">
      <c r="A1478" s="494">
        <v>2</v>
      </c>
      <c r="B1478" s="821" t="s">
        <v>2249</v>
      </c>
      <c r="C1478" s="1026" t="s">
        <v>12784</v>
      </c>
      <c r="D1478" s="43" t="s">
        <v>11871</v>
      </c>
      <c r="E1478" s="43">
        <v>422300</v>
      </c>
      <c r="F1478" s="43" t="s">
        <v>12796</v>
      </c>
      <c r="G1478" s="136">
        <v>43442</v>
      </c>
      <c r="H1478" s="493">
        <v>43462</v>
      </c>
      <c r="I1478" s="52">
        <f ca="1" t="shared" si="11"/>
        <v>442</v>
      </c>
      <c r="J1478" s="959" t="s">
        <v>11853</v>
      </c>
      <c r="K1478" s="865"/>
      <c r="L1478" s="338">
        <v>43494</v>
      </c>
      <c r="M1478" s="338"/>
      <c r="N1478" s="327" t="s">
        <v>12797</v>
      </c>
      <c r="O1478" s="81" t="s">
        <v>17</v>
      </c>
      <c r="P1478" s="52" t="s">
        <v>46</v>
      </c>
      <c r="Q1478" s="447">
        <v>43440</v>
      </c>
      <c r="R1478" s="47">
        <v>43443</v>
      </c>
      <c r="S1478" s="52">
        <f ca="1" t="shared" si="12"/>
        <v>461</v>
      </c>
      <c r="T1478" s="52" t="s">
        <v>47</v>
      </c>
      <c r="U1478" s="459" t="s">
        <v>12798</v>
      </c>
    </row>
    <row r="1479" s="796" customFormat="1" ht="23.1" customHeight="1" spans="1:21">
      <c r="A1479" s="494">
        <v>4</v>
      </c>
      <c r="B1479" s="821" t="s">
        <v>2249</v>
      </c>
      <c r="C1479" s="1026" t="s">
        <v>12799</v>
      </c>
      <c r="D1479" s="43" t="s">
        <v>12176</v>
      </c>
      <c r="E1479" s="43">
        <v>422300</v>
      </c>
      <c r="F1479" s="43" t="s">
        <v>12800</v>
      </c>
      <c r="G1479" s="136">
        <v>43454</v>
      </c>
      <c r="H1479" s="493">
        <v>43459</v>
      </c>
      <c r="I1479" s="52">
        <f ca="1" t="shared" si="11"/>
        <v>445</v>
      </c>
      <c r="J1479" s="959" t="s">
        <v>11853</v>
      </c>
      <c r="K1479" s="865"/>
      <c r="L1479" s="506">
        <v>43493</v>
      </c>
      <c r="M1479" s="338" t="s">
        <v>52</v>
      </c>
      <c r="N1479" s="81" t="s">
        <v>12801</v>
      </c>
      <c r="O1479" s="81" t="s">
        <v>12</v>
      </c>
      <c r="P1479" s="52" t="s">
        <v>59</v>
      </c>
      <c r="Q1479" s="447">
        <v>43460</v>
      </c>
      <c r="R1479" s="47">
        <v>43460</v>
      </c>
      <c r="S1479" s="52">
        <f ca="1" t="shared" si="12"/>
        <v>444</v>
      </c>
      <c r="T1479" s="52" t="s">
        <v>47</v>
      </c>
      <c r="U1479" s="459" t="s">
        <v>12802</v>
      </c>
    </row>
    <row r="1480" s="796" customFormat="1" ht="23.1" customHeight="1" spans="1:22">
      <c r="A1480" s="494">
        <v>5</v>
      </c>
      <c r="B1480" s="821" t="s">
        <v>2249</v>
      </c>
      <c r="C1480" s="1089" t="s">
        <v>11895</v>
      </c>
      <c r="D1480" s="52" t="s">
        <v>11871</v>
      </c>
      <c r="E1480" s="52">
        <v>463800</v>
      </c>
      <c r="F1480" s="43" t="s">
        <v>12803</v>
      </c>
      <c r="G1480" s="136">
        <v>43442</v>
      </c>
      <c r="H1480" s="1088">
        <v>43462</v>
      </c>
      <c r="I1480" s="52">
        <f ca="1" t="shared" si="11"/>
        <v>442</v>
      </c>
      <c r="J1480" s="959" t="s">
        <v>11853</v>
      </c>
      <c r="K1480" s="227" t="s">
        <v>12804</v>
      </c>
      <c r="L1480" s="506">
        <v>43472</v>
      </c>
      <c r="M1480" s="338" t="s">
        <v>52</v>
      </c>
      <c r="N1480" s="1076" t="s">
        <v>12805</v>
      </c>
      <c r="O1480" s="450" t="s">
        <v>131</v>
      </c>
      <c r="P1480" s="52" t="s">
        <v>89</v>
      </c>
      <c r="Q1480" s="447">
        <v>43449</v>
      </c>
      <c r="R1480" s="47">
        <v>43449</v>
      </c>
      <c r="S1480" s="52">
        <f ca="1" t="shared" si="12"/>
        <v>455</v>
      </c>
      <c r="T1480" s="52" t="s">
        <v>47</v>
      </c>
      <c r="U1480" s="459" t="s">
        <v>12806</v>
      </c>
      <c r="V1480" s="14"/>
    </row>
    <row r="1481" s="796" customFormat="1" ht="23.1" customHeight="1" spans="1:21">
      <c r="A1481" s="494">
        <v>2</v>
      </c>
      <c r="B1481" s="821" t="s">
        <v>2249</v>
      </c>
      <c r="C1481" s="1026" t="s">
        <v>12799</v>
      </c>
      <c r="D1481" s="43" t="s">
        <v>11871</v>
      </c>
      <c r="E1481" s="43">
        <v>422300</v>
      </c>
      <c r="F1481" s="43" t="s">
        <v>12807</v>
      </c>
      <c r="G1481" s="136">
        <v>43452</v>
      </c>
      <c r="H1481" s="493">
        <v>43456</v>
      </c>
      <c r="I1481" s="52">
        <f ca="1" t="shared" si="11"/>
        <v>448</v>
      </c>
      <c r="J1481" s="959" t="s">
        <v>11853</v>
      </c>
      <c r="K1481" s="865"/>
      <c r="L1481" s="338">
        <v>43459</v>
      </c>
      <c r="M1481" s="338"/>
      <c r="N1481" s="327" t="s">
        <v>12808</v>
      </c>
      <c r="O1481" s="81" t="s">
        <v>225</v>
      </c>
      <c r="P1481" s="52" t="s">
        <v>84</v>
      </c>
      <c r="Q1481" s="447">
        <v>43447</v>
      </c>
      <c r="R1481" s="47">
        <v>43452</v>
      </c>
      <c r="S1481" s="52">
        <f ca="1" t="shared" si="12"/>
        <v>452</v>
      </c>
      <c r="T1481" s="52" t="s">
        <v>47</v>
      </c>
      <c r="U1481" s="459" t="s">
        <v>756</v>
      </c>
    </row>
    <row r="1482" s="796" customFormat="1" ht="23.1" customHeight="1" spans="1:21">
      <c r="A1482" s="494">
        <v>1</v>
      </c>
      <c r="B1482" s="821" t="s">
        <v>2249</v>
      </c>
      <c r="C1482" s="1026" t="s">
        <v>12791</v>
      </c>
      <c r="D1482" s="43" t="s">
        <v>11871</v>
      </c>
      <c r="E1482" s="43">
        <v>408800</v>
      </c>
      <c r="F1482" s="43" t="s">
        <v>12809</v>
      </c>
      <c r="G1482" s="136">
        <v>43452</v>
      </c>
      <c r="H1482" s="493">
        <v>43456</v>
      </c>
      <c r="I1482" s="52">
        <f ca="1" t="shared" si="11"/>
        <v>448</v>
      </c>
      <c r="J1482" s="959" t="s">
        <v>11853</v>
      </c>
      <c r="K1482" s="865"/>
      <c r="L1482" s="338">
        <v>43486</v>
      </c>
      <c r="M1482" s="865"/>
      <c r="N1482" s="327" t="s">
        <v>12810</v>
      </c>
      <c r="O1482" s="81" t="s">
        <v>45</v>
      </c>
      <c r="P1482" s="52" t="s">
        <v>59</v>
      </c>
      <c r="Q1482" s="47">
        <v>43477</v>
      </c>
      <c r="R1482" s="47">
        <v>43478</v>
      </c>
      <c r="S1482" s="52">
        <f ca="1" t="shared" si="12"/>
        <v>426</v>
      </c>
      <c r="T1482" s="52" t="s">
        <v>47</v>
      </c>
      <c r="U1482" s="1081" t="s">
        <v>12811</v>
      </c>
    </row>
    <row r="1483" s="796" customFormat="1" ht="23.1" customHeight="1" spans="1:21">
      <c r="A1483" s="494">
        <v>3</v>
      </c>
      <c r="B1483" s="821" t="s">
        <v>2249</v>
      </c>
      <c r="C1483" s="1026" t="s">
        <v>12799</v>
      </c>
      <c r="D1483" s="43" t="s">
        <v>12176</v>
      </c>
      <c r="E1483" s="43">
        <v>422300</v>
      </c>
      <c r="F1483" s="43" t="s">
        <v>12812</v>
      </c>
      <c r="G1483" s="136">
        <v>43452</v>
      </c>
      <c r="H1483" s="493">
        <v>43456</v>
      </c>
      <c r="I1483" s="52">
        <f ca="1" t="shared" si="11"/>
        <v>448</v>
      </c>
      <c r="J1483" s="959" t="s">
        <v>11853</v>
      </c>
      <c r="K1483" s="865"/>
      <c r="L1483" s="338">
        <v>43459</v>
      </c>
      <c r="M1483" s="338"/>
      <c r="N1483" s="450" t="s">
        <v>12813</v>
      </c>
      <c r="O1483" s="450" t="s">
        <v>980</v>
      </c>
      <c r="P1483" s="52" t="s">
        <v>46</v>
      </c>
      <c r="Q1483" s="447">
        <v>43467</v>
      </c>
      <c r="R1483" s="47">
        <v>43468</v>
      </c>
      <c r="S1483" s="52"/>
      <c r="T1483" s="52"/>
      <c r="U1483" s="459" t="s">
        <v>12814</v>
      </c>
    </row>
    <row r="1484" s="795" customFormat="1" ht="23.1" customHeight="1" spans="1:21">
      <c r="A1484" s="494">
        <v>3</v>
      </c>
      <c r="B1484" s="149" t="s">
        <v>2249</v>
      </c>
      <c r="C1484" s="910" t="s">
        <v>12815</v>
      </c>
      <c r="D1484" s="55" t="s">
        <v>11851</v>
      </c>
      <c r="E1484" s="55">
        <v>463800</v>
      </c>
      <c r="F1484" s="55" t="s">
        <v>12816</v>
      </c>
      <c r="G1484" s="132">
        <v>43474</v>
      </c>
      <c r="H1484" s="1074">
        <v>43481</v>
      </c>
      <c r="I1484" s="48">
        <f ca="1" t="shared" si="11"/>
        <v>423</v>
      </c>
      <c r="J1484" s="688" t="s">
        <v>11853</v>
      </c>
      <c r="K1484" s="863"/>
      <c r="L1484" s="339">
        <v>43489</v>
      </c>
      <c r="M1484" s="339"/>
      <c r="N1484" s="478" t="s">
        <v>12817</v>
      </c>
      <c r="O1484" s="478" t="s">
        <v>1898</v>
      </c>
      <c r="P1484" s="48" t="s">
        <v>89</v>
      </c>
      <c r="Q1484" s="452">
        <v>43487</v>
      </c>
      <c r="R1484" s="44">
        <v>43487</v>
      </c>
      <c r="S1484" s="52">
        <f ca="1" t="shared" ref="S1484:S1500" si="13">TODAY()-R1484</f>
        <v>417</v>
      </c>
      <c r="T1484" s="48" t="s">
        <v>47</v>
      </c>
      <c r="U1484" s="434" t="s">
        <v>12818</v>
      </c>
    </row>
    <row r="1485" s="796" customFormat="1" ht="23.1" customHeight="1" spans="1:21">
      <c r="A1485" s="494">
        <v>1</v>
      </c>
      <c r="B1485" s="821" t="s">
        <v>2249</v>
      </c>
      <c r="C1485" s="1026" t="s">
        <v>12791</v>
      </c>
      <c r="D1485" s="55" t="s">
        <v>11871</v>
      </c>
      <c r="E1485" s="55">
        <v>408800</v>
      </c>
      <c r="F1485" s="55" t="s">
        <v>12819</v>
      </c>
      <c r="G1485" s="132">
        <v>43475</v>
      </c>
      <c r="H1485" s="1074">
        <v>43490</v>
      </c>
      <c r="I1485" s="48">
        <f ca="1" t="shared" si="11"/>
        <v>414</v>
      </c>
      <c r="J1485" s="688" t="s">
        <v>11853</v>
      </c>
      <c r="K1485" s="865"/>
      <c r="L1485" s="339">
        <v>43510</v>
      </c>
      <c r="M1485" s="865"/>
      <c r="N1485" s="354" t="s">
        <v>12820</v>
      </c>
      <c r="O1485" s="70" t="s">
        <v>2361</v>
      </c>
      <c r="P1485" s="48" t="s">
        <v>84</v>
      </c>
      <c r="Q1485" s="44">
        <v>43484</v>
      </c>
      <c r="R1485" s="44">
        <v>43485</v>
      </c>
      <c r="S1485" s="52">
        <f ca="1" t="shared" si="13"/>
        <v>419</v>
      </c>
      <c r="T1485" s="52" t="s">
        <v>47</v>
      </c>
      <c r="U1485" s="1081" t="s">
        <v>12821</v>
      </c>
    </row>
    <row r="1486" s="796" customFormat="1" ht="23.1" customHeight="1" spans="1:21">
      <c r="A1486" s="494">
        <v>1</v>
      </c>
      <c r="B1486" s="821" t="s">
        <v>2249</v>
      </c>
      <c r="C1486" s="1026" t="s">
        <v>12791</v>
      </c>
      <c r="D1486" s="55" t="s">
        <v>11851</v>
      </c>
      <c r="E1486" s="55">
        <v>408800</v>
      </c>
      <c r="F1486" s="55" t="s">
        <v>12822</v>
      </c>
      <c r="G1486" s="132">
        <v>43477</v>
      </c>
      <c r="H1486" s="1074">
        <v>43488</v>
      </c>
      <c r="I1486" s="52">
        <f ca="1" t="shared" si="11"/>
        <v>416</v>
      </c>
      <c r="J1486" s="959" t="s">
        <v>11853</v>
      </c>
      <c r="K1486" s="865"/>
      <c r="L1486" s="339">
        <v>43517</v>
      </c>
      <c r="M1486" s="865"/>
      <c r="N1486" s="354" t="s">
        <v>12823</v>
      </c>
      <c r="O1486" s="70" t="s">
        <v>698</v>
      </c>
      <c r="P1486" s="48" t="s">
        <v>46</v>
      </c>
      <c r="Q1486" s="44">
        <v>43462</v>
      </c>
      <c r="R1486" s="44">
        <v>43488</v>
      </c>
      <c r="S1486" s="52">
        <f ca="1" t="shared" si="13"/>
        <v>416</v>
      </c>
      <c r="T1486" s="52" t="s">
        <v>47</v>
      </c>
      <c r="U1486" s="459" t="s">
        <v>12824</v>
      </c>
    </row>
    <row r="1487" s="796" customFormat="1" ht="23.1" customHeight="1" spans="1:21">
      <c r="A1487" s="494">
        <v>13</v>
      </c>
      <c r="B1487" s="821" t="s">
        <v>2249</v>
      </c>
      <c r="C1487" s="1026" t="s">
        <v>12799</v>
      </c>
      <c r="D1487" s="43" t="s">
        <v>11871</v>
      </c>
      <c r="E1487" s="43">
        <v>422300</v>
      </c>
      <c r="F1487" s="43" t="s">
        <v>12825</v>
      </c>
      <c r="G1487" s="136">
        <v>43510</v>
      </c>
      <c r="H1487" s="493">
        <v>43519</v>
      </c>
      <c r="I1487" s="52">
        <f ca="1" t="shared" si="11"/>
        <v>385</v>
      </c>
      <c r="J1487" s="959" t="s">
        <v>12826</v>
      </c>
      <c r="K1487" s="865"/>
      <c r="L1487" s="339">
        <v>43521</v>
      </c>
      <c r="M1487" s="865"/>
      <c r="N1487" s="354" t="s">
        <v>12827</v>
      </c>
      <c r="O1487" s="70" t="s">
        <v>1439</v>
      </c>
      <c r="P1487" s="48" t="s">
        <v>89</v>
      </c>
      <c r="Q1487" s="44">
        <v>43520</v>
      </c>
      <c r="R1487" s="44">
        <v>43521</v>
      </c>
      <c r="S1487" s="48">
        <f ca="1" t="shared" si="13"/>
        <v>383</v>
      </c>
      <c r="T1487" s="52" t="s">
        <v>47</v>
      </c>
      <c r="U1487" s="459" t="s">
        <v>7908</v>
      </c>
    </row>
    <row r="1488" s="796" customFormat="1" ht="23.1" customHeight="1" spans="1:21">
      <c r="A1488" s="494">
        <v>8</v>
      </c>
      <c r="B1488" s="821" t="s">
        <v>2249</v>
      </c>
      <c r="C1488" s="1026" t="s">
        <v>12799</v>
      </c>
      <c r="D1488" s="55" t="s">
        <v>11851</v>
      </c>
      <c r="E1488" s="55">
        <v>422300</v>
      </c>
      <c r="F1488" s="43" t="s">
        <v>12828</v>
      </c>
      <c r="G1488" s="132">
        <v>43510</v>
      </c>
      <c r="H1488" s="1074">
        <v>43516</v>
      </c>
      <c r="I1488" s="52">
        <f ca="1" t="shared" si="11"/>
        <v>388</v>
      </c>
      <c r="J1488" s="959" t="s">
        <v>11853</v>
      </c>
      <c r="K1488" s="865"/>
      <c r="L1488" s="138">
        <v>43523</v>
      </c>
      <c r="M1488" s="865"/>
      <c r="N1488" s="354" t="s">
        <v>12829</v>
      </c>
      <c r="O1488" s="70" t="s">
        <v>70</v>
      </c>
      <c r="P1488" s="48" t="s">
        <v>59</v>
      </c>
      <c r="Q1488" s="44">
        <v>43493</v>
      </c>
      <c r="R1488" s="44">
        <v>43511</v>
      </c>
      <c r="S1488" s="48">
        <f ca="1" t="shared" si="13"/>
        <v>393</v>
      </c>
      <c r="T1488" s="48" t="s">
        <v>47</v>
      </c>
      <c r="U1488" s="434" t="s">
        <v>12830</v>
      </c>
    </row>
    <row r="1489" s="796" customFormat="1" ht="23.1" customHeight="1" spans="1:21">
      <c r="A1489" s="494">
        <v>9</v>
      </c>
      <c r="B1489" s="821" t="s">
        <v>2249</v>
      </c>
      <c r="C1489" s="1026" t="s">
        <v>12799</v>
      </c>
      <c r="D1489" s="43" t="s">
        <v>11851</v>
      </c>
      <c r="E1489" s="43">
        <v>422300</v>
      </c>
      <c r="F1489" s="43" t="s">
        <v>12831</v>
      </c>
      <c r="G1489" s="136">
        <v>43510</v>
      </c>
      <c r="H1489" s="493">
        <v>43519</v>
      </c>
      <c r="I1489" s="52">
        <f ca="1" t="shared" si="11"/>
        <v>385</v>
      </c>
      <c r="J1489" s="959" t="s">
        <v>12826</v>
      </c>
      <c r="K1489" s="865"/>
      <c r="L1489" s="138">
        <v>43523</v>
      </c>
      <c r="M1489" s="865"/>
      <c r="N1489" s="354" t="s">
        <v>12832</v>
      </c>
      <c r="O1489" s="70" t="s">
        <v>225</v>
      </c>
      <c r="P1489" s="48" t="s">
        <v>84</v>
      </c>
      <c r="Q1489" s="44">
        <v>43516</v>
      </c>
      <c r="R1489" s="44">
        <v>43517</v>
      </c>
      <c r="S1489" s="48">
        <f ca="1" t="shared" si="13"/>
        <v>387</v>
      </c>
      <c r="T1489" s="48" t="s">
        <v>47</v>
      </c>
      <c r="U1489" s="434" t="s">
        <v>12833</v>
      </c>
    </row>
    <row r="1490" s="796" customFormat="1" ht="23.1" customHeight="1" spans="1:21">
      <c r="A1490" s="494">
        <v>3</v>
      </c>
      <c r="B1490" s="821" t="s">
        <v>2249</v>
      </c>
      <c r="C1490" s="1026" t="s">
        <v>12791</v>
      </c>
      <c r="D1490" s="55" t="s">
        <v>11871</v>
      </c>
      <c r="E1490" s="55">
        <v>408800</v>
      </c>
      <c r="F1490" s="43" t="s">
        <v>12834</v>
      </c>
      <c r="G1490" s="132">
        <v>43510</v>
      </c>
      <c r="H1490" s="1074">
        <v>43516</v>
      </c>
      <c r="I1490" s="52">
        <f ca="1" t="shared" si="11"/>
        <v>388</v>
      </c>
      <c r="J1490" s="959" t="s">
        <v>12826</v>
      </c>
      <c r="K1490" s="865"/>
      <c r="L1490" s="138">
        <v>43523</v>
      </c>
      <c r="M1490" s="865"/>
      <c r="N1490" s="354" t="s">
        <v>7670</v>
      </c>
      <c r="O1490" s="70" t="s">
        <v>109</v>
      </c>
      <c r="P1490" s="48" t="s">
        <v>89</v>
      </c>
      <c r="Q1490" s="44">
        <v>43511</v>
      </c>
      <c r="R1490" s="44">
        <v>43511</v>
      </c>
      <c r="S1490" s="48">
        <f ca="1" t="shared" si="13"/>
        <v>393</v>
      </c>
      <c r="T1490" s="48" t="s">
        <v>47</v>
      </c>
      <c r="U1490" s="434" t="s">
        <v>12835</v>
      </c>
    </row>
    <row r="1491" s="796" customFormat="1" ht="23.1" customHeight="1" spans="1:21">
      <c r="A1491" s="494">
        <v>6</v>
      </c>
      <c r="B1491" s="821" t="s">
        <v>2249</v>
      </c>
      <c r="C1491" s="1026" t="s">
        <v>12799</v>
      </c>
      <c r="D1491" s="55" t="s">
        <v>11851</v>
      </c>
      <c r="E1491" s="55">
        <v>422300</v>
      </c>
      <c r="F1491" s="43" t="s">
        <v>12836</v>
      </c>
      <c r="G1491" s="132">
        <v>43510</v>
      </c>
      <c r="H1491" s="1074">
        <v>43518</v>
      </c>
      <c r="I1491" s="52">
        <f ca="1" t="shared" si="11"/>
        <v>386</v>
      </c>
      <c r="J1491" s="959" t="s">
        <v>12826</v>
      </c>
      <c r="K1491" s="865"/>
      <c r="L1491" s="138">
        <v>43527</v>
      </c>
      <c r="M1491" s="865"/>
      <c r="N1491" s="354" t="s">
        <v>12837</v>
      </c>
      <c r="O1491" s="70" t="s">
        <v>70</v>
      </c>
      <c r="P1491" s="48" t="s">
        <v>59</v>
      </c>
      <c r="Q1491" s="44">
        <v>43493</v>
      </c>
      <c r="R1491" s="44">
        <v>43511</v>
      </c>
      <c r="S1491" s="48">
        <f ca="1" t="shared" si="13"/>
        <v>393</v>
      </c>
      <c r="T1491" s="48" t="s">
        <v>47</v>
      </c>
      <c r="U1491" s="434" t="s">
        <v>12838</v>
      </c>
    </row>
    <row r="1492" s="796" customFormat="1" ht="23.1" customHeight="1" spans="1:21">
      <c r="A1492" s="494">
        <v>5</v>
      </c>
      <c r="B1492" s="821" t="s">
        <v>2249</v>
      </c>
      <c r="C1492" s="1026" t="s">
        <v>12799</v>
      </c>
      <c r="D1492" s="55" t="s">
        <v>11851</v>
      </c>
      <c r="E1492" s="55">
        <v>422300</v>
      </c>
      <c r="F1492" s="43" t="s">
        <v>12839</v>
      </c>
      <c r="G1492" s="132">
        <v>43510</v>
      </c>
      <c r="H1492" s="1074">
        <v>43516</v>
      </c>
      <c r="I1492" s="48">
        <f ca="1" t="shared" si="11"/>
        <v>388</v>
      </c>
      <c r="J1492" s="959" t="s">
        <v>12826</v>
      </c>
      <c r="K1492" s="865"/>
      <c r="L1492" s="138">
        <v>43528</v>
      </c>
      <c r="M1492" s="865"/>
      <c r="N1492" s="354" t="s">
        <v>12840</v>
      </c>
      <c r="O1492" s="70" t="s">
        <v>70</v>
      </c>
      <c r="P1492" s="48" t="s">
        <v>59</v>
      </c>
      <c r="Q1492" s="44">
        <v>43493</v>
      </c>
      <c r="R1492" s="44">
        <v>43511</v>
      </c>
      <c r="S1492" s="48">
        <f ca="1" t="shared" si="13"/>
        <v>393</v>
      </c>
      <c r="T1492" s="48" t="s">
        <v>47</v>
      </c>
      <c r="U1492" s="434" t="s">
        <v>12841</v>
      </c>
    </row>
    <row r="1493" s="796" customFormat="1" ht="23.1" customHeight="1" spans="1:21">
      <c r="A1493" s="494">
        <v>7</v>
      </c>
      <c r="B1493" s="821" t="s">
        <v>2249</v>
      </c>
      <c r="C1493" s="1026" t="s">
        <v>12799</v>
      </c>
      <c r="D1493" s="55" t="s">
        <v>11871</v>
      </c>
      <c r="E1493" s="55">
        <v>422300</v>
      </c>
      <c r="F1493" s="43" t="s">
        <v>12842</v>
      </c>
      <c r="G1493" s="132">
        <v>43510</v>
      </c>
      <c r="H1493" s="1074">
        <v>43518</v>
      </c>
      <c r="I1493" s="52">
        <f ca="1" t="shared" si="11"/>
        <v>386</v>
      </c>
      <c r="J1493" s="959" t="s">
        <v>12826</v>
      </c>
      <c r="K1493" s="865"/>
      <c r="L1493" s="138">
        <v>43529</v>
      </c>
      <c r="M1493" s="865"/>
      <c r="N1493" s="354" t="s">
        <v>12843</v>
      </c>
      <c r="O1493" s="70" t="s">
        <v>171</v>
      </c>
      <c r="P1493" s="48" t="s">
        <v>59</v>
      </c>
      <c r="Q1493" s="44">
        <v>43518</v>
      </c>
      <c r="R1493" s="44">
        <v>43518</v>
      </c>
      <c r="S1493" s="48">
        <f ca="1" t="shared" si="13"/>
        <v>386</v>
      </c>
      <c r="T1493" s="48" t="s">
        <v>47</v>
      </c>
      <c r="U1493" s="434" t="s">
        <v>12844</v>
      </c>
    </row>
    <row r="1494" s="796" customFormat="1" ht="23.1" customHeight="1" spans="1:21">
      <c r="A1494" s="494">
        <v>1</v>
      </c>
      <c r="B1494" s="821" t="s">
        <v>2249</v>
      </c>
      <c r="C1494" s="1026" t="s">
        <v>12791</v>
      </c>
      <c r="D1494" s="55" t="s">
        <v>11851</v>
      </c>
      <c r="E1494" s="55">
        <v>408800</v>
      </c>
      <c r="F1494" s="43" t="s">
        <v>12845</v>
      </c>
      <c r="G1494" s="132">
        <v>43510</v>
      </c>
      <c r="H1494" s="1074">
        <v>43516</v>
      </c>
      <c r="I1494" s="52">
        <f ca="1" t="shared" si="11"/>
        <v>388</v>
      </c>
      <c r="J1494" s="959" t="s">
        <v>12826</v>
      </c>
      <c r="K1494" s="865"/>
      <c r="L1494" s="138">
        <v>43523</v>
      </c>
      <c r="M1494" s="865"/>
      <c r="N1494" s="354" t="s">
        <v>12846</v>
      </c>
      <c r="O1494" s="70" t="s">
        <v>171</v>
      </c>
      <c r="P1494" s="48" t="s">
        <v>59</v>
      </c>
      <c r="Q1494" s="44">
        <v>43515</v>
      </c>
      <c r="R1494" s="44">
        <v>43515</v>
      </c>
      <c r="S1494" s="48">
        <f ca="1" t="shared" si="13"/>
        <v>389</v>
      </c>
      <c r="T1494" s="48" t="s">
        <v>47</v>
      </c>
      <c r="U1494" s="434" t="s">
        <v>12847</v>
      </c>
    </row>
    <row r="1495" s="796" customFormat="1" ht="23.1" customHeight="1" spans="1:21">
      <c r="A1495" s="494">
        <v>8</v>
      </c>
      <c r="B1495" s="821" t="s">
        <v>2249</v>
      </c>
      <c r="C1495" s="1026" t="s">
        <v>12799</v>
      </c>
      <c r="D1495" s="55" t="s">
        <v>11871</v>
      </c>
      <c r="E1495" s="55">
        <v>422300</v>
      </c>
      <c r="F1495" s="43" t="s">
        <v>12848</v>
      </c>
      <c r="G1495" s="132">
        <v>43510</v>
      </c>
      <c r="H1495" s="1074">
        <v>43518</v>
      </c>
      <c r="I1495" s="52">
        <f ca="1" t="shared" si="11"/>
        <v>386</v>
      </c>
      <c r="J1495" s="959" t="s">
        <v>12826</v>
      </c>
      <c r="K1495" s="865"/>
      <c r="L1495" s="138">
        <v>43523</v>
      </c>
      <c r="M1495" s="865"/>
      <c r="N1495" s="354" t="s">
        <v>12849</v>
      </c>
      <c r="O1495" s="70" t="s">
        <v>45</v>
      </c>
      <c r="P1495" s="48" t="s">
        <v>59</v>
      </c>
      <c r="Q1495" s="44">
        <v>43520</v>
      </c>
      <c r="R1495" s="44">
        <v>43521</v>
      </c>
      <c r="S1495" s="48">
        <f ca="1" t="shared" si="13"/>
        <v>383</v>
      </c>
      <c r="T1495" s="48" t="s">
        <v>47</v>
      </c>
      <c r="U1495" s="434" t="s">
        <v>12850</v>
      </c>
    </row>
    <row r="1496" s="796" customFormat="1" ht="23.1" customHeight="1" spans="1:21">
      <c r="A1496" s="494">
        <v>2</v>
      </c>
      <c r="B1496" s="821" t="s">
        <v>2249</v>
      </c>
      <c r="C1496" s="1026" t="s">
        <v>12791</v>
      </c>
      <c r="D1496" s="55" t="s">
        <v>11871</v>
      </c>
      <c r="E1496" s="55">
        <v>408800</v>
      </c>
      <c r="F1496" s="43" t="s">
        <v>12851</v>
      </c>
      <c r="G1496" s="132">
        <v>43510</v>
      </c>
      <c r="H1496" s="1074">
        <v>43518</v>
      </c>
      <c r="I1496" s="52">
        <f ca="1" t="shared" si="11"/>
        <v>386</v>
      </c>
      <c r="J1496" s="959" t="s">
        <v>12826</v>
      </c>
      <c r="K1496" s="865"/>
      <c r="L1496" s="138">
        <v>43535</v>
      </c>
      <c r="M1496" s="865"/>
      <c r="N1496" s="354" t="s">
        <v>12852</v>
      </c>
      <c r="O1496" s="70" t="s">
        <v>114</v>
      </c>
      <c r="P1496" s="48" t="s">
        <v>89</v>
      </c>
      <c r="Q1496" s="44">
        <v>43515</v>
      </c>
      <c r="R1496" s="44">
        <v>43515</v>
      </c>
      <c r="S1496" s="48">
        <f ca="1" t="shared" si="13"/>
        <v>389</v>
      </c>
      <c r="T1496" s="48" t="s">
        <v>47</v>
      </c>
      <c r="U1496" s="434" t="s">
        <v>3696</v>
      </c>
    </row>
    <row r="1497" s="796" customFormat="1" ht="23.1" customHeight="1" spans="1:21">
      <c r="A1497" s="494">
        <v>5</v>
      </c>
      <c r="B1497" s="821" t="s">
        <v>2249</v>
      </c>
      <c r="C1497" s="1026" t="s">
        <v>12799</v>
      </c>
      <c r="D1497" s="43" t="s">
        <v>11871</v>
      </c>
      <c r="E1497" s="43">
        <v>422300</v>
      </c>
      <c r="F1497" s="43" t="s">
        <v>12853</v>
      </c>
      <c r="G1497" s="136">
        <v>43510</v>
      </c>
      <c r="H1497" s="493">
        <v>43519</v>
      </c>
      <c r="I1497" s="52">
        <f ca="1" t="shared" si="11"/>
        <v>385</v>
      </c>
      <c r="J1497" s="959" t="s">
        <v>12826</v>
      </c>
      <c r="K1497" s="865"/>
      <c r="L1497" s="138">
        <v>43523</v>
      </c>
      <c r="M1497" s="865"/>
      <c r="N1497" s="354" t="s">
        <v>12854</v>
      </c>
      <c r="O1497" s="70" t="s">
        <v>114</v>
      </c>
      <c r="P1497" s="48" t="s">
        <v>89</v>
      </c>
      <c r="Q1497" s="44">
        <v>43518</v>
      </c>
      <c r="R1497" s="44">
        <v>43518</v>
      </c>
      <c r="S1497" s="48">
        <f ca="1" t="shared" si="13"/>
        <v>386</v>
      </c>
      <c r="T1497" s="48" t="s">
        <v>106</v>
      </c>
      <c r="U1497" s="434" t="s">
        <v>855</v>
      </c>
    </row>
    <row r="1498" s="796" customFormat="1" ht="23.1" customHeight="1" spans="1:21">
      <c r="A1498" s="494">
        <v>1</v>
      </c>
      <c r="B1498" s="821" t="s">
        <v>2249</v>
      </c>
      <c r="C1498" s="1026" t="s">
        <v>12791</v>
      </c>
      <c r="D1498" s="55" t="s">
        <v>11851</v>
      </c>
      <c r="E1498" s="55">
        <v>408800</v>
      </c>
      <c r="F1498" s="43" t="s">
        <v>12855</v>
      </c>
      <c r="G1498" s="132">
        <v>43510</v>
      </c>
      <c r="H1498" s="1074">
        <v>43516</v>
      </c>
      <c r="I1498" s="52">
        <f ca="1" t="shared" si="11"/>
        <v>388</v>
      </c>
      <c r="J1498" s="959" t="s">
        <v>12826</v>
      </c>
      <c r="K1498" s="865"/>
      <c r="L1498" s="138">
        <v>43536</v>
      </c>
      <c r="M1498" s="865"/>
      <c r="N1498" s="354" t="s">
        <v>12856</v>
      </c>
      <c r="O1498" s="70" t="s">
        <v>45</v>
      </c>
      <c r="P1498" s="48" t="s">
        <v>59</v>
      </c>
      <c r="Q1498" s="44">
        <v>43526</v>
      </c>
      <c r="R1498" s="44">
        <v>43526</v>
      </c>
      <c r="S1498" s="48">
        <f ca="1" t="shared" si="13"/>
        <v>378</v>
      </c>
      <c r="T1498" s="48" t="s">
        <v>47</v>
      </c>
      <c r="U1498" s="434" t="s">
        <v>12857</v>
      </c>
    </row>
    <row r="1499" s="796" customFormat="1" ht="23.1" customHeight="1" spans="1:21">
      <c r="A1499" s="494">
        <v>2</v>
      </c>
      <c r="B1499" s="821" t="s">
        <v>2249</v>
      </c>
      <c r="C1499" s="1026" t="s">
        <v>12799</v>
      </c>
      <c r="D1499" s="55" t="s">
        <v>11871</v>
      </c>
      <c r="E1499" s="55">
        <v>422300</v>
      </c>
      <c r="F1499" s="43" t="s">
        <v>12858</v>
      </c>
      <c r="G1499" s="132">
        <v>43510</v>
      </c>
      <c r="H1499" s="1074">
        <v>43518</v>
      </c>
      <c r="I1499" s="52">
        <f ca="1" t="shared" si="11"/>
        <v>386</v>
      </c>
      <c r="J1499" s="959" t="s">
        <v>12826</v>
      </c>
      <c r="K1499" s="865"/>
      <c r="L1499" s="138">
        <v>43523</v>
      </c>
      <c r="M1499" s="865"/>
      <c r="N1499" s="354" t="s">
        <v>12859</v>
      </c>
      <c r="O1499" s="70" t="s">
        <v>980</v>
      </c>
      <c r="P1499" s="48" t="s">
        <v>2767</v>
      </c>
      <c r="Q1499" s="44">
        <v>43524</v>
      </c>
      <c r="R1499" s="44">
        <v>43525</v>
      </c>
      <c r="S1499" s="48">
        <f ca="1" t="shared" si="13"/>
        <v>379</v>
      </c>
      <c r="T1499" s="48" t="s">
        <v>47</v>
      </c>
      <c r="U1499" s="1116" t="s">
        <v>12860</v>
      </c>
    </row>
    <row r="1500" s="796" customFormat="1" ht="23.1" customHeight="1" spans="1:22">
      <c r="A1500" s="494">
        <v>1</v>
      </c>
      <c r="B1500" s="821" t="s">
        <v>2249</v>
      </c>
      <c r="C1500" s="1026" t="s">
        <v>12791</v>
      </c>
      <c r="D1500" s="55" t="s">
        <v>11871</v>
      </c>
      <c r="E1500" s="55">
        <v>408800</v>
      </c>
      <c r="F1500" s="55" t="s">
        <v>12861</v>
      </c>
      <c r="G1500" s="132">
        <v>43510</v>
      </c>
      <c r="H1500" s="1074">
        <v>43518</v>
      </c>
      <c r="I1500" s="52">
        <f ca="1">TODAY()-H1500</f>
        <v>386</v>
      </c>
      <c r="J1500" s="959" t="s">
        <v>12826</v>
      </c>
      <c r="K1500" s="865"/>
      <c r="L1500" s="138">
        <v>43552</v>
      </c>
      <c r="M1500" s="284" t="s">
        <v>52</v>
      </c>
      <c r="N1500" s="1115" t="s">
        <v>12862</v>
      </c>
      <c r="O1500" s="70" t="s">
        <v>88</v>
      </c>
      <c r="P1500" s="48" t="s">
        <v>89</v>
      </c>
      <c r="Q1500" s="44">
        <v>43615</v>
      </c>
      <c r="R1500" s="44">
        <v>43615</v>
      </c>
      <c r="S1500" s="48">
        <f ca="1" t="shared" si="13"/>
        <v>289</v>
      </c>
      <c r="T1500" s="48" t="s">
        <v>47</v>
      </c>
      <c r="U1500" s="434" t="s">
        <v>1032</v>
      </c>
      <c r="V1500" s="1117" t="s">
        <v>7015</v>
      </c>
    </row>
    <row r="1501" s="607" customFormat="1" ht="18" customHeight="1" spans="1:18">
      <c r="A1501" s="786"/>
      <c r="C1501" s="786"/>
      <c r="D1501" s="19"/>
      <c r="E1501" s="600"/>
      <c r="F1501" s="577"/>
      <c r="G1501" s="787"/>
      <c r="H1501" s="788"/>
      <c r="I1501" s="790"/>
      <c r="J1501" s="791"/>
      <c r="L1501" s="786"/>
      <c r="M1501" s="790"/>
      <c r="N1501" s="790"/>
      <c r="O1501" s="790"/>
      <c r="P1501" s="792"/>
      <c r="Q1501" s="790"/>
      <c r="R1501" s="793"/>
    </row>
  </sheetData>
  <mergeCells count="1">
    <mergeCell ref="A1:L1"/>
  </mergeCells>
  <conditionalFormatting sqref="F944">
    <cfRule type="duplicateValues" dxfId="0" priority="1190"/>
  </conditionalFormatting>
  <conditionalFormatting sqref="F945">
    <cfRule type="duplicateValues" dxfId="0" priority="1189"/>
  </conditionalFormatting>
  <conditionalFormatting sqref="F948">
    <cfRule type="duplicateValues" dxfId="0" priority="1188"/>
  </conditionalFormatting>
  <conditionalFormatting sqref="F956">
    <cfRule type="duplicateValues" dxfId="0" priority="1187"/>
  </conditionalFormatting>
  <conditionalFormatting sqref="F958">
    <cfRule type="duplicateValues" dxfId="0" priority="1186"/>
  </conditionalFormatting>
  <conditionalFormatting sqref="F959">
    <cfRule type="duplicateValues" dxfId="0" priority="1185"/>
  </conditionalFormatting>
  <conditionalFormatting sqref="F960">
    <cfRule type="duplicateValues" dxfId="0" priority="1184"/>
  </conditionalFormatting>
  <conditionalFormatting sqref="F961">
    <cfRule type="duplicateValues" dxfId="0" priority="1183"/>
  </conditionalFormatting>
  <conditionalFormatting sqref="F963">
    <cfRule type="duplicateValues" dxfId="0" priority="1182"/>
  </conditionalFormatting>
  <conditionalFormatting sqref="F964">
    <cfRule type="duplicateValues" dxfId="0" priority="1181"/>
  </conditionalFormatting>
  <conditionalFormatting sqref="F967">
    <cfRule type="duplicateValues" dxfId="0" priority="1180"/>
  </conditionalFormatting>
  <conditionalFormatting sqref="F969">
    <cfRule type="duplicateValues" dxfId="0" priority="1179"/>
  </conditionalFormatting>
  <conditionalFormatting sqref="F970">
    <cfRule type="duplicateValues" dxfId="0" priority="1178"/>
  </conditionalFormatting>
  <conditionalFormatting sqref="F972">
    <cfRule type="duplicateValues" dxfId="0" priority="1177"/>
  </conditionalFormatting>
  <conditionalFormatting sqref="F975">
    <cfRule type="duplicateValues" dxfId="0" priority="1176"/>
  </conditionalFormatting>
  <conditionalFormatting sqref="F979">
    <cfRule type="duplicateValues" dxfId="0" priority="1175"/>
  </conditionalFormatting>
  <conditionalFormatting sqref="F981">
    <cfRule type="duplicateValues" dxfId="0" priority="1174"/>
  </conditionalFormatting>
  <conditionalFormatting sqref="F983">
    <cfRule type="duplicateValues" dxfId="0" priority="1173"/>
  </conditionalFormatting>
  <conditionalFormatting sqref="F990">
    <cfRule type="duplicateValues" dxfId="0" priority="1171"/>
  </conditionalFormatting>
  <conditionalFormatting sqref="F991">
    <cfRule type="duplicateValues" dxfId="0" priority="1170"/>
  </conditionalFormatting>
  <conditionalFormatting sqref="F993">
    <cfRule type="duplicateValues" dxfId="0" priority="1169"/>
  </conditionalFormatting>
  <conditionalFormatting sqref="F995">
    <cfRule type="duplicateValues" dxfId="0" priority="1168"/>
  </conditionalFormatting>
  <conditionalFormatting sqref="F997">
    <cfRule type="duplicateValues" dxfId="0" priority="1167"/>
  </conditionalFormatting>
  <conditionalFormatting sqref="F1001">
    <cfRule type="duplicateValues" dxfId="0" priority="1165"/>
  </conditionalFormatting>
  <conditionalFormatting sqref="F1003">
    <cfRule type="duplicateValues" dxfId="0" priority="1164"/>
  </conditionalFormatting>
  <conditionalFormatting sqref="F1004">
    <cfRule type="duplicateValues" dxfId="0" priority="1163"/>
  </conditionalFormatting>
  <conditionalFormatting sqref="F1005">
    <cfRule type="duplicateValues" dxfId="0" priority="1162"/>
  </conditionalFormatting>
  <conditionalFormatting sqref="F1007">
    <cfRule type="duplicateValues" dxfId="0" priority="1161"/>
  </conditionalFormatting>
  <conditionalFormatting sqref="F1008">
    <cfRule type="duplicateValues" dxfId="0" priority="1160"/>
  </conditionalFormatting>
  <conditionalFormatting sqref="F1009">
    <cfRule type="duplicateValues" dxfId="0" priority="1159"/>
  </conditionalFormatting>
  <conditionalFormatting sqref="F1013">
    <cfRule type="duplicateValues" dxfId="0" priority="1157"/>
  </conditionalFormatting>
  <conditionalFormatting sqref="F1015">
    <cfRule type="duplicateValues" dxfId="0" priority="1156"/>
  </conditionalFormatting>
  <conditionalFormatting sqref="F1017">
    <cfRule type="duplicateValues" dxfId="0" priority="1155"/>
  </conditionalFormatting>
  <conditionalFormatting sqref="F1021">
    <cfRule type="duplicateValues" dxfId="0" priority="1152"/>
  </conditionalFormatting>
  <conditionalFormatting sqref="F1022">
    <cfRule type="duplicateValues" dxfId="0" priority="1151"/>
  </conditionalFormatting>
  <conditionalFormatting sqref="F1023">
    <cfRule type="duplicateValues" dxfId="0" priority="1150"/>
  </conditionalFormatting>
  <conditionalFormatting sqref="F1024">
    <cfRule type="duplicateValues" dxfId="0" priority="1149"/>
  </conditionalFormatting>
  <conditionalFormatting sqref="F1025">
    <cfRule type="duplicateValues" dxfId="0" priority="1148"/>
  </conditionalFormatting>
  <conditionalFormatting sqref="F1026">
    <cfRule type="duplicateValues" dxfId="0" priority="1147"/>
  </conditionalFormatting>
  <conditionalFormatting sqref="F1028">
    <cfRule type="duplicateValues" dxfId="0" priority="1146"/>
  </conditionalFormatting>
  <conditionalFormatting sqref="F1030">
    <cfRule type="duplicateValues" dxfId="0" priority="1145"/>
  </conditionalFormatting>
  <conditionalFormatting sqref="F1033">
    <cfRule type="duplicateValues" dxfId="0" priority="1143"/>
  </conditionalFormatting>
  <conditionalFormatting sqref="F1038">
    <cfRule type="duplicateValues" dxfId="0" priority="1142"/>
  </conditionalFormatting>
  <conditionalFormatting sqref="F1042">
    <cfRule type="duplicateValues" dxfId="0" priority="1141"/>
  </conditionalFormatting>
  <conditionalFormatting sqref="F1043">
    <cfRule type="duplicateValues" dxfId="0" priority="1140"/>
  </conditionalFormatting>
  <conditionalFormatting sqref="F1046">
    <cfRule type="duplicateValues" dxfId="0" priority="1139"/>
  </conditionalFormatting>
  <conditionalFormatting sqref="F1049">
    <cfRule type="duplicateValues" dxfId="0" priority="1138"/>
  </conditionalFormatting>
  <conditionalFormatting sqref="F1050">
    <cfRule type="duplicateValues" dxfId="0" priority="1137"/>
  </conditionalFormatting>
  <conditionalFormatting sqref="F1052">
    <cfRule type="duplicateValues" dxfId="0" priority="1136"/>
  </conditionalFormatting>
  <conditionalFormatting sqref="F1053">
    <cfRule type="duplicateValues" dxfId="0" priority="1135"/>
  </conditionalFormatting>
  <conditionalFormatting sqref="F1055">
    <cfRule type="duplicateValues" dxfId="0" priority="1134"/>
  </conditionalFormatting>
  <conditionalFormatting sqref="F1060">
    <cfRule type="duplicateValues" dxfId="0" priority="1133"/>
  </conditionalFormatting>
  <conditionalFormatting sqref="F1061">
    <cfRule type="duplicateValues" dxfId="0" priority="1132"/>
  </conditionalFormatting>
  <conditionalFormatting sqref="F1062">
    <cfRule type="duplicateValues" dxfId="0" priority="1131"/>
  </conditionalFormatting>
  <conditionalFormatting sqref="F1064">
    <cfRule type="duplicateValues" dxfId="0" priority="1130"/>
  </conditionalFormatting>
  <conditionalFormatting sqref="F1067">
    <cfRule type="duplicateValues" dxfId="0" priority="1129"/>
  </conditionalFormatting>
  <conditionalFormatting sqref="F1068">
    <cfRule type="duplicateValues" dxfId="0" priority="1128"/>
  </conditionalFormatting>
  <conditionalFormatting sqref="F1071">
    <cfRule type="duplicateValues" dxfId="0" priority="1127"/>
  </conditionalFormatting>
  <conditionalFormatting sqref="F1072">
    <cfRule type="duplicateValues" dxfId="0" priority="1126"/>
  </conditionalFormatting>
  <conditionalFormatting sqref="F1073">
    <cfRule type="duplicateValues" dxfId="0" priority="1125"/>
  </conditionalFormatting>
  <conditionalFormatting sqref="F1077">
    <cfRule type="duplicateValues" dxfId="0" priority="1124"/>
  </conditionalFormatting>
  <conditionalFormatting sqref="F1080">
    <cfRule type="duplicateValues" dxfId="0" priority="1123"/>
  </conditionalFormatting>
  <conditionalFormatting sqref="F1081">
    <cfRule type="duplicateValues" dxfId="0" priority="1122"/>
  </conditionalFormatting>
  <conditionalFormatting sqref="F1082">
    <cfRule type="duplicateValues" dxfId="0" priority="1121"/>
  </conditionalFormatting>
  <conditionalFormatting sqref="F1084">
    <cfRule type="duplicateValues" dxfId="0" priority="1120"/>
  </conditionalFormatting>
  <conditionalFormatting sqref="F1085">
    <cfRule type="duplicateValues" dxfId="0" priority="1119"/>
  </conditionalFormatting>
  <conditionalFormatting sqref="F1086">
    <cfRule type="duplicateValues" dxfId="0" priority="1118"/>
  </conditionalFormatting>
  <conditionalFormatting sqref="F1087">
    <cfRule type="duplicateValues" dxfId="0" priority="1117"/>
  </conditionalFormatting>
  <conditionalFormatting sqref="F1088">
    <cfRule type="duplicateValues" dxfId="0" priority="1116"/>
  </conditionalFormatting>
  <conditionalFormatting sqref="F1090">
    <cfRule type="duplicateValues" dxfId="0" priority="1115"/>
  </conditionalFormatting>
  <conditionalFormatting sqref="F1091">
    <cfRule type="duplicateValues" dxfId="0" priority="1114"/>
  </conditionalFormatting>
  <conditionalFormatting sqref="F1093">
    <cfRule type="duplicateValues" dxfId="0" priority="1113"/>
  </conditionalFormatting>
  <conditionalFormatting sqref="F1094">
    <cfRule type="duplicateValues" dxfId="0" priority="1112"/>
  </conditionalFormatting>
  <conditionalFormatting sqref="F1095">
    <cfRule type="duplicateValues" dxfId="0" priority="1111"/>
  </conditionalFormatting>
  <conditionalFormatting sqref="F1097">
    <cfRule type="duplicateValues" dxfId="0" priority="1110"/>
  </conditionalFormatting>
  <conditionalFormatting sqref="F1102">
    <cfRule type="duplicateValues" dxfId="0" priority="1109"/>
  </conditionalFormatting>
  <conditionalFormatting sqref="F1104">
    <cfRule type="duplicateValues" dxfId="0" priority="1108"/>
  </conditionalFormatting>
  <conditionalFormatting sqref="F1108">
    <cfRule type="duplicateValues" dxfId="0" priority="1107"/>
  </conditionalFormatting>
  <conditionalFormatting sqref="I1115">
    <cfRule type="cellIs" dxfId="1" priority="1106" operator="greaterThan">
      <formula>330</formula>
    </cfRule>
  </conditionalFormatting>
  <conditionalFormatting sqref="I1116">
    <cfRule type="cellIs" dxfId="1" priority="1105" operator="greaterThan">
      <formula>330</formula>
    </cfRule>
  </conditionalFormatting>
  <conditionalFormatting sqref="I1117">
    <cfRule type="cellIs" dxfId="1" priority="1103" operator="greaterThan">
      <formula>260</formula>
    </cfRule>
    <cfRule type="cellIs" dxfId="1" priority="1104" operator="greaterThan">
      <formula>330</formula>
    </cfRule>
  </conditionalFormatting>
  <conditionalFormatting sqref="I1118">
    <cfRule type="cellIs" dxfId="1" priority="1101" operator="greaterThan">
      <formula>260</formula>
    </cfRule>
    <cfRule type="cellIs" dxfId="1" priority="1102" operator="greaterThan">
      <formula>330</formula>
    </cfRule>
  </conditionalFormatting>
  <conditionalFormatting sqref="I1119">
    <cfRule type="cellIs" dxfId="1" priority="1099" operator="greaterThan">
      <formula>260</formula>
    </cfRule>
    <cfRule type="cellIs" dxfId="1" priority="1100" operator="greaterThan">
      <formula>330</formula>
    </cfRule>
  </conditionalFormatting>
  <conditionalFormatting sqref="I1120">
    <cfRule type="cellIs" dxfId="1" priority="1097" operator="greaterThan">
      <formula>260</formula>
    </cfRule>
    <cfRule type="cellIs" dxfId="1" priority="1098" operator="greaterThan">
      <formula>330</formula>
    </cfRule>
  </conditionalFormatting>
  <conditionalFormatting sqref="I1121">
    <cfRule type="cellIs" dxfId="1" priority="1095" operator="greaterThan">
      <formula>260</formula>
    </cfRule>
    <cfRule type="cellIs" dxfId="1" priority="1096" operator="greaterThan">
      <formula>330</formula>
    </cfRule>
  </conditionalFormatting>
  <conditionalFormatting sqref="I1122">
    <cfRule type="cellIs" dxfId="1" priority="1093" operator="greaterThan">
      <formula>260</formula>
    </cfRule>
    <cfRule type="cellIs" dxfId="1" priority="1094" operator="greaterThan">
      <formula>330</formula>
    </cfRule>
  </conditionalFormatting>
  <conditionalFormatting sqref="I1123">
    <cfRule type="cellIs" dxfId="1" priority="1091" operator="greaterThan">
      <formula>260</formula>
    </cfRule>
    <cfRule type="cellIs" dxfId="1" priority="1092" operator="greaterThan">
      <formula>330</formula>
    </cfRule>
  </conditionalFormatting>
  <conditionalFormatting sqref="I1124">
    <cfRule type="cellIs" dxfId="1" priority="1089" operator="greaterThan">
      <formula>260</formula>
    </cfRule>
    <cfRule type="cellIs" dxfId="1" priority="1090" operator="greaterThan">
      <formula>330</formula>
    </cfRule>
  </conditionalFormatting>
  <conditionalFormatting sqref="I1125">
    <cfRule type="cellIs" dxfId="1" priority="1087" operator="greaterThan">
      <formula>260</formula>
    </cfRule>
    <cfRule type="cellIs" dxfId="1" priority="1088" operator="greaterThan">
      <formula>330</formula>
    </cfRule>
  </conditionalFormatting>
  <conditionalFormatting sqref="I1126">
    <cfRule type="cellIs" dxfId="1" priority="1085" operator="greaterThan">
      <formula>260</formula>
    </cfRule>
    <cfRule type="cellIs" dxfId="1" priority="1086" operator="greaterThan">
      <formula>330</formula>
    </cfRule>
  </conditionalFormatting>
  <conditionalFormatting sqref="I1127">
    <cfRule type="cellIs" dxfId="1" priority="1083" operator="greaterThan">
      <formula>260</formula>
    </cfRule>
    <cfRule type="cellIs" dxfId="1" priority="1084" operator="greaterThan">
      <formula>330</formula>
    </cfRule>
  </conditionalFormatting>
  <conditionalFormatting sqref="I1128">
    <cfRule type="cellIs" dxfId="1" priority="1081" operator="greaterThan">
      <formula>260</formula>
    </cfRule>
    <cfRule type="cellIs" dxfId="1" priority="1082" operator="greaterThan">
      <formula>330</formula>
    </cfRule>
  </conditionalFormatting>
  <conditionalFormatting sqref="I1129">
    <cfRule type="cellIs" dxfId="1" priority="1079" operator="greaterThan">
      <formula>260</formula>
    </cfRule>
    <cfRule type="cellIs" dxfId="1" priority="1080" operator="greaterThan">
      <formula>330</formula>
    </cfRule>
  </conditionalFormatting>
  <conditionalFormatting sqref="I1130">
    <cfRule type="cellIs" dxfId="1" priority="1077" operator="greaterThan">
      <formula>260</formula>
    </cfRule>
    <cfRule type="cellIs" dxfId="1" priority="1078" operator="greaterThan">
      <formula>330</formula>
    </cfRule>
  </conditionalFormatting>
  <conditionalFormatting sqref="I1131">
    <cfRule type="cellIs" dxfId="1" priority="1075" operator="greaterThan">
      <formula>260</formula>
    </cfRule>
    <cfRule type="cellIs" dxfId="1" priority="1076" operator="greaterThan">
      <formula>330</formula>
    </cfRule>
  </conditionalFormatting>
  <conditionalFormatting sqref="I1132">
    <cfRule type="cellIs" dxfId="1" priority="1073" operator="greaterThan">
      <formula>260</formula>
    </cfRule>
    <cfRule type="cellIs" dxfId="1" priority="1074" operator="greaterThan">
      <formula>330</formula>
    </cfRule>
  </conditionalFormatting>
  <conditionalFormatting sqref="I1133">
    <cfRule type="cellIs" dxfId="1" priority="1071" operator="greaterThan">
      <formula>260</formula>
    </cfRule>
    <cfRule type="cellIs" dxfId="1" priority="1072" operator="greaterThan">
      <formula>330</formula>
    </cfRule>
  </conditionalFormatting>
  <conditionalFormatting sqref="I1134">
    <cfRule type="cellIs" dxfId="1" priority="1069" operator="greaterThan">
      <formula>260</formula>
    </cfRule>
    <cfRule type="cellIs" dxfId="1" priority="1070" operator="greaterThan">
      <formula>330</formula>
    </cfRule>
  </conditionalFormatting>
  <conditionalFormatting sqref="I1135">
    <cfRule type="cellIs" dxfId="1" priority="1067" operator="greaterThan">
      <formula>260</formula>
    </cfRule>
    <cfRule type="cellIs" dxfId="1" priority="1068" operator="greaterThan">
      <formula>330</formula>
    </cfRule>
  </conditionalFormatting>
  <conditionalFormatting sqref="I1136">
    <cfRule type="cellIs" dxfId="1" priority="1065" operator="greaterThan">
      <formula>260</formula>
    </cfRule>
    <cfRule type="cellIs" dxfId="1" priority="1066" operator="greaterThan">
      <formula>330</formula>
    </cfRule>
  </conditionalFormatting>
  <conditionalFormatting sqref="I1137">
    <cfRule type="cellIs" dxfId="1" priority="1063" operator="greaterThan">
      <formula>260</formula>
    </cfRule>
    <cfRule type="cellIs" dxfId="1" priority="1064" operator="greaterThan">
      <formula>330</formula>
    </cfRule>
  </conditionalFormatting>
  <conditionalFormatting sqref="I1138">
    <cfRule type="cellIs" dxfId="1" priority="1061" operator="greaterThan">
      <formula>260</formula>
    </cfRule>
    <cfRule type="cellIs" dxfId="1" priority="1062" operator="greaterThan">
      <formula>330</formula>
    </cfRule>
  </conditionalFormatting>
  <conditionalFormatting sqref="I1139">
    <cfRule type="cellIs" dxfId="1" priority="1059" operator="greaterThan">
      <formula>260</formula>
    </cfRule>
    <cfRule type="cellIs" dxfId="1" priority="1060" operator="greaterThan">
      <formula>330</formula>
    </cfRule>
  </conditionalFormatting>
  <conditionalFormatting sqref="I1140">
    <cfRule type="cellIs" dxfId="1" priority="1057" operator="greaterThan">
      <formula>260</formula>
    </cfRule>
    <cfRule type="cellIs" dxfId="1" priority="1058" operator="greaterThan">
      <formula>330</formula>
    </cfRule>
  </conditionalFormatting>
  <conditionalFormatting sqref="I1141">
    <cfRule type="cellIs" dxfId="1" priority="1055" operator="greaterThan">
      <formula>260</formula>
    </cfRule>
    <cfRule type="cellIs" dxfId="1" priority="1056" operator="greaterThan">
      <formula>330</formula>
    </cfRule>
  </conditionalFormatting>
  <conditionalFormatting sqref="I1142">
    <cfRule type="cellIs" dxfId="1" priority="1053" operator="greaterThan">
      <formula>260</formula>
    </cfRule>
    <cfRule type="cellIs" dxfId="1" priority="1054" operator="greaterThan">
      <formula>330</formula>
    </cfRule>
  </conditionalFormatting>
  <conditionalFormatting sqref="I1143">
    <cfRule type="cellIs" dxfId="1" priority="1051" operator="greaterThan">
      <formula>260</formula>
    </cfRule>
    <cfRule type="cellIs" dxfId="1" priority="1052" operator="greaterThan">
      <formula>330</formula>
    </cfRule>
  </conditionalFormatting>
  <conditionalFormatting sqref="I1144">
    <cfRule type="cellIs" dxfId="1" priority="1049" operator="greaterThan">
      <formula>260</formula>
    </cfRule>
    <cfRule type="cellIs" dxfId="1" priority="1050" operator="greaterThan">
      <formula>330</formula>
    </cfRule>
  </conditionalFormatting>
  <conditionalFormatting sqref="I1145">
    <cfRule type="cellIs" dxfId="1" priority="1047" operator="greaterThan">
      <formula>260</formula>
    </cfRule>
    <cfRule type="cellIs" dxfId="1" priority="1048" operator="greaterThan">
      <formula>330</formula>
    </cfRule>
  </conditionalFormatting>
  <conditionalFormatting sqref="I1146">
    <cfRule type="cellIs" dxfId="1" priority="1045" operator="greaterThan">
      <formula>260</formula>
    </cfRule>
    <cfRule type="cellIs" dxfId="1" priority="1046" operator="greaterThan">
      <formula>330</formula>
    </cfRule>
  </conditionalFormatting>
  <conditionalFormatting sqref="I1147">
    <cfRule type="cellIs" dxfId="1" priority="1043" operator="greaterThan">
      <formula>260</formula>
    </cfRule>
    <cfRule type="cellIs" dxfId="1" priority="1044" operator="greaterThan">
      <formula>330</formula>
    </cfRule>
  </conditionalFormatting>
  <conditionalFormatting sqref="I1148">
    <cfRule type="cellIs" dxfId="1" priority="1041" operator="greaterThan">
      <formula>260</formula>
    </cfRule>
    <cfRule type="cellIs" dxfId="1" priority="1042" operator="greaterThan">
      <formula>330</formula>
    </cfRule>
  </conditionalFormatting>
  <conditionalFormatting sqref="I1149">
    <cfRule type="cellIs" dxfId="1" priority="1039" operator="greaterThan">
      <formula>260</formula>
    </cfRule>
    <cfRule type="cellIs" dxfId="1" priority="1040" operator="greaterThan">
      <formula>330</formula>
    </cfRule>
  </conditionalFormatting>
  <conditionalFormatting sqref="I1150">
    <cfRule type="cellIs" dxfId="1" priority="1037" operator="greaterThan">
      <formula>260</formula>
    </cfRule>
    <cfRule type="cellIs" dxfId="1" priority="1038" operator="greaterThan">
      <formula>330</formula>
    </cfRule>
  </conditionalFormatting>
  <conditionalFormatting sqref="I1151">
    <cfRule type="cellIs" dxfId="1" priority="1035" operator="greaterThan">
      <formula>260</formula>
    </cfRule>
    <cfRule type="cellIs" dxfId="1" priority="1036" operator="greaterThan">
      <formula>330</formula>
    </cfRule>
  </conditionalFormatting>
  <conditionalFormatting sqref="I1152">
    <cfRule type="cellIs" dxfId="1" priority="1033" operator="greaterThan">
      <formula>260</formula>
    </cfRule>
    <cfRule type="cellIs" dxfId="1" priority="1034" operator="greaterThan">
      <formula>330</formula>
    </cfRule>
  </conditionalFormatting>
  <conditionalFormatting sqref="I1153">
    <cfRule type="cellIs" dxfId="1" priority="1031" operator="greaterThan">
      <formula>260</formula>
    </cfRule>
    <cfRule type="cellIs" dxfId="1" priority="1032" operator="greaterThan">
      <formula>330</formula>
    </cfRule>
  </conditionalFormatting>
  <conditionalFormatting sqref="I1154">
    <cfRule type="cellIs" dxfId="1" priority="1029" operator="greaterThan">
      <formula>260</formula>
    </cfRule>
    <cfRule type="cellIs" dxfId="1" priority="1030" operator="greaterThan">
      <formula>330</formula>
    </cfRule>
  </conditionalFormatting>
  <conditionalFormatting sqref="I1155">
    <cfRule type="cellIs" dxfId="1" priority="1027" operator="greaterThan">
      <formula>260</formula>
    </cfRule>
    <cfRule type="cellIs" dxfId="1" priority="1028" operator="greaterThan">
      <formula>330</formula>
    </cfRule>
  </conditionalFormatting>
  <conditionalFormatting sqref="I1156">
    <cfRule type="cellIs" dxfId="1" priority="1025" operator="greaterThan">
      <formula>260</formula>
    </cfRule>
    <cfRule type="cellIs" dxfId="1" priority="1026" operator="greaterThan">
      <formula>330</formula>
    </cfRule>
  </conditionalFormatting>
  <conditionalFormatting sqref="I1157">
    <cfRule type="cellIs" dxfId="1" priority="1023" operator="greaterThan">
      <formula>260</formula>
    </cfRule>
    <cfRule type="cellIs" dxfId="1" priority="1024" operator="greaterThan">
      <formula>330</formula>
    </cfRule>
  </conditionalFormatting>
  <conditionalFormatting sqref="I1158">
    <cfRule type="cellIs" dxfId="1" priority="1021" operator="greaterThan">
      <formula>260</formula>
    </cfRule>
    <cfRule type="cellIs" dxfId="1" priority="1022" operator="greaterThan">
      <formula>330</formula>
    </cfRule>
  </conditionalFormatting>
  <conditionalFormatting sqref="I1159">
    <cfRule type="cellIs" dxfId="1" priority="1019" operator="greaterThan">
      <formula>260</formula>
    </cfRule>
    <cfRule type="cellIs" dxfId="1" priority="1020" operator="greaterThan">
      <formula>330</formula>
    </cfRule>
  </conditionalFormatting>
  <conditionalFormatting sqref="I1160">
    <cfRule type="cellIs" dxfId="1" priority="1017" operator="greaterThan">
      <formula>260</formula>
    </cfRule>
    <cfRule type="cellIs" dxfId="1" priority="1018" operator="greaterThan">
      <formula>330</formula>
    </cfRule>
  </conditionalFormatting>
  <conditionalFormatting sqref="I1161">
    <cfRule type="cellIs" dxfId="1" priority="1015" operator="greaterThan">
      <formula>260</formula>
    </cfRule>
    <cfRule type="cellIs" dxfId="1" priority="1016" operator="greaterThan">
      <formula>330</formula>
    </cfRule>
  </conditionalFormatting>
  <conditionalFormatting sqref="I1162">
    <cfRule type="cellIs" dxfId="1" priority="1013" operator="greaterThan">
      <formula>260</formula>
    </cfRule>
    <cfRule type="cellIs" dxfId="1" priority="1014" operator="greaterThan">
      <formula>330</formula>
    </cfRule>
  </conditionalFormatting>
  <conditionalFormatting sqref="I1163">
    <cfRule type="cellIs" dxfId="1" priority="1011" operator="greaterThan">
      <formula>260</formula>
    </cfRule>
    <cfRule type="cellIs" dxfId="1" priority="1012" operator="greaterThan">
      <formula>330</formula>
    </cfRule>
  </conditionalFormatting>
  <conditionalFormatting sqref="I1164">
    <cfRule type="cellIs" dxfId="1" priority="1009" operator="greaterThan">
      <formula>260</formula>
    </cfRule>
    <cfRule type="cellIs" dxfId="1" priority="1010" operator="greaterThan">
      <formula>330</formula>
    </cfRule>
  </conditionalFormatting>
  <conditionalFormatting sqref="I1165">
    <cfRule type="cellIs" dxfId="1" priority="1007" operator="greaterThan">
      <formula>260</formula>
    </cfRule>
    <cfRule type="cellIs" dxfId="1" priority="1008" operator="greaterThan">
      <formula>330</formula>
    </cfRule>
  </conditionalFormatting>
  <conditionalFormatting sqref="I1166">
    <cfRule type="cellIs" dxfId="1" priority="1005" operator="greaterThan">
      <formula>260</formula>
    </cfRule>
    <cfRule type="cellIs" dxfId="1" priority="1006" operator="greaterThan">
      <formula>330</formula>
    </cfRule>
  </conditionalFormatting>
  <conditionalFormatting sqref="I1167">
    <cfRule type="cellIs" dxfId="1" priority="1003" operator="greaterThan">
      <formula>260</formula>
    </cfRule>
    <cfRule type="cellIs" dxfId="1" priority="1004" operator="greaterThan">
      <formula>330</formula>
    </cfRule>
  </conditionalFormatting>
  <conditionalFormatting sqref="I1168">
    <cfRule type="cellIs" dxfId="1" priority="1001" operator="greaterThan">
      <formula>260</formula>
    </cfRule>
    <cfRule type="cellIs" dxfId="1" priority="1002" operator="greaterThan">
      <formula>330</formula>
    </cfRule>
  </conditionalFormatting>
  <conditionalFormatting sqref="I1169">
    <cfRule type="cellIs" dxfId="1" priority="999" operator="greaterThan">
      <formula>260</formula>
    </cfRule>
    <cfRule type="cellIs" dxfId="1" priority="1000" operator="greaterThan">
      <formula>330</formula>
    </cfRule>
  </conditionalFormatting>
  <conditionalFormatting sqref="I1170">
    <cfRule type="cellIs" dxfId="1" priority="997" operator="greaterThan">
      <formula>260</formula>
    </cfRule>
    <cfRule type="cellIs" dxfId="1" priority="998" operator="greaterThan">
      <formula>330</formula>
    </cfRule>
  </conditionalFormatting>
  <conditionalFormatting sqref="I1171">
    <cfRule type="cellIs" dxfId="1" priority="995" operator="greaterThan">
      <formula>260</formula>
    </cfRule>
    <cfRule type="cellIs" dxfId="1" priority="996" operator="greaterThan">
      <formula>330</formula>
    </cfRule>
  </conditionalFormatting>
  <conditionalFormatting sqref="I1172">
    <cfRule type="cellIs" dxfId="1" priority="993" operator="greaterThan">
      <formula>260</formula>
    </cfRule>
    <cfRule type="cellIs" dxfId="1" priority="994" operator="greaterThan">
      <formula>330</formula>
    </cfRule>
  </conditionalFormatting>
  <conditionalFormatting sqref="I1173">
    <cfRule type="cellIs" dxfId="1" priority="991" operator="greaterThan">
      <formula>260</formula>
    </cfRule>
    <cfRule type="cellIs" dxfId="1" priority="992" operator="greaterThan">
      <formula>330</formula>
    </cfRule>
  </conditionalFormatting>
  <conditionalFormatting sqref="I1174">
    <cfRule type="cellIs" dxfId="1" priority="989" operator="greaterThan">
      <formula>260</formula>
    </cfRule>
    <cfRule type="cellIs" dxfId="1" priority="990" operator="greaterThan">
      <formula>330</formula>
    </cfRule>
  </conditionalFormatting>
  <conditionalFormatting sqref="I1175">
    <cfRule type="cellIs" dxfId="1" priority="987" operator="greaterThan">
      <formula>260</formula>
    </cfRule>
    <cfRule type="cellIs" dxfId="1" priority="988" operator="greaterThan">
      <formula>330</formula>
    </cfRule>
  </conditionalFormatting>
  <conditionalFormatting sqref="I1176">
    <cfRule type="cellIs" dxfId="1" priority="985" operator="greaterThan">
      <formula>260</formula>
    </cfRule>
    <cfRule type="cellIs" dxfId="1" priority="986" operator="greaterThan">
      <formula>330</formula>
    </cfRule>
  </conditionalFormatting>
  <conditionalFormatting sqref="I1177">
    <cfRule type="cellIs" dxfId="1" priority="983" operator="greaterThan">
      <formula>260</formula>
    </cfRule>
    <cfRule type="cellIs" dxfId="1" priority="984" operator="greaterThan">
      <formula>330</formula>
    </cfRule>
  </conditionalFormatting>
  <conditionalFormatting sqref="I1178">
    <cfRule type="cellIs" dxfId="1" priority="981" operator="greaterThan">
      <formula>260</formula>
    </cfRule>
    <cfRule type="cellIs" dxfId="1" priority="982" operator="greaterThan">
      <formula>330</formula>
    </cfRule>
  </conditionalFormatting>
  <conditionalFormatting sqref="I1179">
    <cfRule type="cellIs" dxfId="1" priority="979" operator="greaterThan">
      <formula>260</formula>
    </cfRule>
    <cfRule type="cellIs" dxfId="1" priority="980" operator="greaterThan">
      <formula>330</formula>
    </cfRule>
  </conditionalFormatting>
  <conditionalFormatting sqref="I1180">
    <cfRule type="cellIs" dxfId="1" priority="977" operator="greaterThan">
      <formula>260</formula>
    </cfRule>
    <cfRule type="cellIs" dxfId="1" priority="978" operator="greaterThan">
      <formula>330</formula>
    </cfRule>
  </conditionalFormatting>
  <conditionalFormatting sqref="I1181">
    <cfRule type="cellIs" dxfId="1" priority="975" operator="greaterThan">
      <formula>260</formula>
    </cfRule>
    <cfRule type="cellIs" dxfId="1" priority="976" operator="greaterThan">
      <formula>330</formula>
    </cfRule>
  </conditionalFormatting>
  <conditionalFormatting sqref="I1182">
    <cfRule type="cellIs" dxfId="1" priority="973" operator="greaterThan">
      <formula>260</formula>
    </cfRule>
    <cfRule type="cellIs" dxfId="1" priority="974" operator="greaterThan">
      <formula>330</formula>
    </cfRule>
  </conditionalFormatting>
  <conditionalFormatting sqref="I1183">
    <cfRule type="cellIs" dxfId="1" priority="971" operator="greaterThan">
      <formula>260</formula>
    </cfRule>
    <cfRule type="cellIs" dxfId="1" priority="972" operator="greaterThan">
      <formula>330</formula>
    </cfRule>
  </conditionalFormatting>
  <conditionalFormatting sqref="I1184">
    <cfRule type="cellIs" dxfId="1" priority="969" operator="greaterThan">
      <formula>260</formula>
    </cfRule>
    <cfRule type="cellIs" dxfId="1" priority="970" operator="greaterThan">
      <formula>330</formula>
    </cfRule>
  </conditionalFormatting>
  <conditionalFormatting sqref="I1185">
    <cfRule type="cellIs" dxfId="1" priority="967" operator="greaterThan">
      <formula>260</formula>
    </cfRule>
    <cfRule type="cellIs" dxfId="1" priority="968" operator="greaterThan">
      <formula>330</formula>
    </cfRule>
  </conditionalFormatting>
  <conditionalFormatting sqref="I1186">
    <cfRule type="cellIs" dxfId="1" priority="965" operator="greaterThan">
      <formula>260</formula>
    </cfRule>
    <cfRule type="cellIs" dxfId="1" priority="966" operator="greaterThan">
      <formula>330</formula>
    </cfRule>
  </conditionalFormatting>
  <conditionalFormatting sqref="I1187">
    <cfRule type="cellIs" dxfId="1" priority="963" operator="greaterThan">
      <formula>260</formula>
    </cfRule>
    <cfRule type="cellIs" dxfId="1" priority="964" operator="greaterThan">
      <formula>330</formula>
    </cfRule>
  </conditionalFormatting>
  <conditionalFormatting sqref="I1188">
    <cfRule type="cellIs" dxfId="1" priority="961" operator="greaterThan">
      <formula>260</formula>
    </cfRule>
    <cfRule type="cellIs" dxfId="1" priority="962" operator="greaterThan">
      <formula>330</formula>
    </cfRule>
  </conditionalFormatting>
  <conditionalFormatting sqref="I1189">
    <cfRule type="cellIs" dxfId="1" priority="959" operator="greaterThan">
      <formula>260</formula>
    </cfRule>
    <cfRule type="cellIs" dxfId="1" priority="960" operator="greaterThan">
      <formula>330</formula>
    </cfRule>
  </conditionalFormatting>
  <conditionalFormatting sqref="I1190">
    <cfRule type="cellIs" dxfId="1" priority="957" operator="greaterThan">
      <formula>260</formula>
    </cfRule>
    <cfRule type="cellIs" dxfId="1" priority="958" operator="greaterThan">
      <formula>330</formula>
    </cfRule>
  </conditionalFormatting>
  <conditionalFormatting sqref="I1191">
    <cfRule type="cellIs" dxfId="1" priority="955" operator="greaterThan">
      <formula>260</formula>
    </cfRule>
    <cfRule type="cellIs" dxfId="1" priority="956" operator="greaterThan">
      <formula>330</formula>
    </cfRule>
  </conditionalFormatting>
  <conditionalFormatting sqref="I1192">
    <cfRule type="cellIs" dxfId="1" priority="953" operator="greaterThan">
      <formula>260</formula>
    </cfRule>
    <cfRule type="cellIs" dxfId="1" priority="954" operator="greaterThan">
      <formula>330</formula>
    </cfRule>
  </conditionalFormatting>
  <conditionalFormatting sqref="I1193">
    <cfRule type="cellIs" dxfId="1" priority="951" operator="greaterThan">
      <formula>260</formula>
    </cfRule>
    <cfRule type="cellIs" dxfId="1" priority="952" operator="greaterThan">
      <formula>330</formula>
    </cfRule>
  </conditionalFormatting>
  <conditionalFormatting sqref="I1194">
    <cfRule type="cellIs" dxfId="1" priority="949" operator="greaterThan">
      <formula>260</formula>
    </cfRule>
    <cfRule type="cellIs" dxfId="1" priority="950" operator="greaterThan">
      <formula>330</formula>
    </cfRule>
  </conditionalFormatting>
  <conditionalFormatting sqref="I1195">
    <cfRule type="cellIs" dxfId="1" priority="947" operator="greaterThan">
      <formula>260</formula>
    </cfRule>
    <cfRule type="cellIs" dxfId="1" priority="948" operator="greaterThan">
      <formula>330</formula>
    </cfRule>
  </conditionalFormatting>
  <conditionalFormatting sqref="I1196">
    <cfRule type="cellIs" dxfId="1" priority="945" operator="greaterThan">
      <formula>260</formula>
    </cfRule>
    <cfRule type="cellIs" dxfId="1" priority="946" operator="greaterThan">
      <formula>330</formula>
    </cfRule>
  </conditionalFormatting>
  <conditionalFormatting sqref="I1197">
    <cfRule type="cellIs" dxfId="1" priority="943" operator="greaterThan">
      <formula>260</formula>
    </cfRule>
    <cfRule type="cellIs" dxfId="1" priority="944" operator="greaterThan">
      <formula>330</formula>
    </cfRule>
  </conditionalFormatting>
  <conditionalFormatting sqref="I1198">
    <cfRule type="cellIs" dxfId="1" priority="941" operator="greaterThan">
      <formula>260</formula>
    </cfRule>
    <cfRule type="cellIs" dxfId="1" priority="942" operator="greaterThan">
      <formula>330</formula>
    </cfRule>
  </conditionalFormatting>
  <conditionalFormatting sqref="I1199">
    <cfRule type="cellIs" dxfId="1" priority="939" operator="greaterThan">
      <formula>260</formula>
    </cfRule>
    <cfRule type="cellIs" dxfId="1" priority="940" operator="greaterThan">
      <formula>330</formula>
    </cfRule>
  </conditionalFormatting>
  <conditionalFormatting sqref="I1200">
    <cfRule type="cellIs" dxfId="1" priority="937" operator="greaterThan">
      <formula>260</formula>
    </cfRule>
    <cfRule type="cellIs" dxfId="1" priority="938" operator="greaterThan">
      <formula>330</formula>
    </cfRule>
  </conditionalFormatting>
  <conditionalFormatting sqref="I1201">
    <cfRule type="cellIs" dxfId="1" priority="935" operator="greaterThan">
      <formula>260</formula>
    </cfRule>
    <cfRule type="cellIs" dxfId="1" priority="936" operator="greaterThan">
      <formula>330</formula>
    </cfRule>
  </conditionalFormatting>
  <conditionalFormatting sqref="I1202">
    <cfRule type="cellIs" dxfId="1" priority="933" operator="greaterThan">
      <formula>260</formula>
    </cfRule>
    <cfRule type="cellIs" dxfId="1" priority="934" operator="greaterThan">
      <formula>330</formula>
    </cfRule>
  </conditionalFormatting>
  <conditionalFormatting sqref="I1203">
    <cfRule type="cellIs" dxfId="1" priority="931" operator="greaterThan">
      <formula>260</formula>
    </cfRule>
    <cfRule type="cellIs" dxfId="1" priority="932" operator="greaterThan">
      <formula>330</formula>
    </cfRule>
  </conditionalFormatting>
  <conditionalFormatting sqref="I1204">
    <cfRule type="cellIs" dxfId="1" priority="929" operator="greaterThan">
      <formula>260</formula>
    </cfRule>
    <cfRule type="cellIs" dxfId="1" priority="930" operator="greaterThan">
      <formula>330</formula>
    </cfRule>
  </conditionalFormatting>
  <conditionalFormatting sqref="I1205">
    <cfRule type="cellIs" dxfId="1" priority="919" operator="greaterThan">
      <formula>260</formula>
    </cfRule>
    <cfRule type="cellIs" dxfId="1" priority="920" operator="greaterThan">
      <formula>330</formula>
    </cfRule>
  </conditionalFormatting>
  <conditionalFormatting sqref="I1206">
    <cfRule type="cellIs" dxfId="1" priority="927" operator="greaterThan">
      <formula>260</formula>
    </cfRule>
    <cfRule type="cellIs" dxfId="1" priority="928" operator="greaterThan">
      <formula>330</formula>
    </cfRule>
  </conditionalFormatting>
  <conditionalFormatting sqref="I1207">
    <cfRule type="cellIs" dxfId="1" priority="925" operator="greaterThan">
      <formula>260</formula>
    </cfRule>
    <cfRule type="cellIs" dxfId="1" priority="926" operator="greaterThan">
      <formula>330</formula>
    </cfRule>
  </conditionalFormatting>
  <conditionalFormatting sqref="I1208">
    <cfRule type="cellIs" dxfId="1" priority="923" operator="greaterThan">
      <formula>260</formula>
    </cfRule>
    <cfRule type="cellIs" dxfId="1" priority="924" operator="greaterThan">
      <formula>330</formula>
    </cfRule>
  </conditionalFormatting>
  <conditionalFormatting sqref="I1209">
    <cfRule type="cellIs" dxfId="1" priority="921" operator="greaterThan">
      <formula>260</formula>
    </cfRule>
    <cfRule type="cellIs" dxfId="1" priority="922" operator="greaterThan">
      <formula>330</formula>
    </cfRule>
  </conditionalFormatting>
  <conditionalFormatting sqref="I1210">
    <cfRule type="cellIs" dxfId="1" priority="917" operator="greaterThan">
      <formula>260</formula>
    </cfRule>
    <cfRule type="cellIs" dxfId="1" priority="918" operator="greaterThan">
      <formula>330</formula>
    </cfRule>
  </conditionalFormatting>
  <conditionalFormatting sqref="I1211">
    <cfRule type="cellIs" dxfId="1" priority="915" operator="greaterThan">
      <formula>260</formula>
    </cfRule>
    <cfRule type="cellIs" dxfId="1" priority="916" operator="greaterThan">
      <formula>330</formula>
    </cfRule>
  </conditionalFormatting>
  <conditionalFormatting sqref="I1212">
    <cfRule type="cellIs" dxfId="1" priority="913" operator="greaterThan">
      <formula>260</formula>
    </cfRule>
    <cfRule type="cellIs" dxfId="1" priority="914" operator="greaterThan">
      <formula>330</formula>
    </cfRule>
  </conditionalFormatting>
  <conditionalFormatting sqref="I1213">
    <cfRule type="cellIs" dxfId="1" priority="911" operator="greaterThan">
      <formula>260</formula>
    </cfRule>
    <cfRule type="cellIs" dxfId="1" priority="912" operator="greaterThan">
      <formula>330</formula>
    </cfRule>
  </conditionalFormatting>
  <conditionalFormatting sqref="I1214">
    <cfRule type="cellIs" dxfId="1" priority="909" operator="greaterThan">
      <formula>260</formula>
    </cfRule>
    <cfRule type="cellIs" dxfId="1" priority="910" operator="greaterThan">
      <formula>330</formula>
    </cfRule>
  </conditionalFormatting>
  <conditionalFormatting sqref="I1215">
    <cfRule type="cellIs" dxfId="1" priority="907" operator="greaterThan">
      <formula>260</formula>
    </cfRule>
    <cfRule type="cellIs" dxfId="1" priority="908" operator="greaterThan">
      <formula>330</formula>
    </cfRule>
  </conditionalFormatting>
  <conditionalFormatting sqref="I1216">
    <cfRule type="cellIs" dxfId="1" priority="905" operator="greaterThan">
      <formula>260</formula>
    </cfRule>
    <cfRule type="cellIs" dxfId="1" priority="906" operator="greaterThan">
      <formula>330</formula>
    </cfRule>
  </conditionalFormatting>
  <conditionalFormatting sqref="I1217">
    <cfRule type="cellIs" dxfId="1" priority="903" operator="greaterThan">
      <formula>260</formula>
    </cfRule>
    <cfRule type="cellIs" dxfId="1" priority="904" operator="greaterThan">
      <formula>330</formula>
    </cfRule>
  </conditionalFormatting>
  <conditionalFormatting sqref="I1218">
    <cfRule type="cellIs" dxfId="1" priority="901" operator="greaterThan">
      <formula>260</formula>
    </cfRule>
    <cfRule type="cellIs" dxfId="1" priority="902" operator="greaterThan">
      <formula>330</formula>
    </cfRule>
  </conditionalFormatting>
  <conditionalFormatting sqref="I1219">
    <cfRule type="cellIs" dxfId="1" priority="899" operator="greaterThan">
      <formula>260</formula>
    </cfRule>
    <cfRule type="cellIs" dxfId="1" priority="900" operator="greaterThan">
      <formula>330</formula>
    </cfRule>
  </conditionalFormatting>
  <conditionalFormatting sqref="I1220">
    <cfRule type="cellIs" dxfId="1" priority="897" operator="greaterThan">
      <formula>260</formula>
    </cfRule>
    <cfRule type="cellIs" dxfId="1" priority="898" operator="greaterThan">
      <formula>330</formula>
    </cfRule>
  </conditionalFormatting>
  <conditionalFormatting sqref="I1221">
    <cfRule type="cellIs" dxfId="1" priority="893" operator="greaterThan">
      <formula>260</formula>
    </cfRule>
    <cfRule type="cellIs" dxfId="1" priority="894" operator="greaterThan">
      <formula>330</formula>
    </cfRule>
  </conditionalFormatting>
  <conditionalFormatting sqref="I1222">
    <cfRule type="cellIs" dxfId="1" priority="895" operator="greaterThan">
      <formula>260</formula>
    </cfRule>
    <cfRule type="cellIs" dxfId="1" priority="896" operator="greaterThan">
      <formula>330</formula>
    </cfRule>
  </conditionalFormatting>
  <conditionalFormatting sqref="I1223">
    <cfRule type="cellIs" dxfId="1" priority="891" operator="greaterThan">
      <formula>260</formula>
    </cfRule>
    <cfRule type="cellIs" dxfId="1" priority="892" operator="greaterThan">
      <formula>330</formula>
    </cfRule>
  </conditionalFormatting>
  <conditionalFormatting sqref="I1224">
    <cfRule type="cellIs" dxfId="1" priority="889" operator="greaterThan">
      <formula>260</formula>
    </cfRule>
    <cfRule type="cellIs" dxfId="1" priority="890" operator="greaterThan">
      <formula>330</formula>
    </cfRule>
  </conditionalFormatting>
  <conditionalFormatting sqref="I1225">
    <cfRule type="cellIs" dxfId="1" priority="887" operator="greaterThan">
      <formula>260</formula>
    </cfRule>
    <cfRule type="cellIs" dxfId="1" priority="888" operator="greaterThan">
      <formula>330</formula>
    </cfRule>
  </conditionalFormatting>
  <conditionalFormatting sqref="I1226">
    <cfRule type="cellIs" dxfId="1" priority="885" operator="greaterThan">
      <formula>260</formula>
    </cfRule>
    <cfRule type="cellIs" dxfId="1" priority="886" operator="greaterThan">
      <formula>330</formula>
    </cfRule>
  </conditionalFormatting>
  <conditionalFormatting sqref="I1227">
    <cfRule type="cellIs" dxfId="1" priority="883" operator="greaterThan">
      <formula>260</formula>
    </cfRule>
    <cfRule type="cellIs" dxfId="1" priority="884" operator="greaterThan">
      <formula>330</formula>
    </cfRule>
  </conditionalFormatting>
  <conditionalFormatting sqref="I1228">
    <cfRule type="cellIs" dxfId="1" priority="881" operator="greaterThan">
      <formula>260</formula>
    </cfRule>
    <cfRule type="cellIs" dxfId="1" priority="882" operator="greaterThan">
      <formula>330</formula>
    </cfRule>
  </conditionalFormatting>
  <conditionalFormatting sqref="I1229">
    <cfRule type="cellIs" dxfId="1" priority="879" operator="greaterThan">
      <formula>260</formula>
    </cfRule>
    <cfRule type="cellIs" dxfId="1" priority="880" operator="greaterThan">
      <formula>330</formula>
    </cfRule>
  </conditionalFormatting>
  <conditionalFormatting sqref="I1230">
    <cfRule type="cellIs" dxfId="1" priority="875" operator="greaterThan">
      <formula>260</formula>
    </cfRule>
    <cfRule type="cellIs" dxfId="1" priority="876" operator="greaterThan">
      <formula>330</formula>
    </cfRule>
  </conditionalFormatting>
  <conditionalFormatting sqref="I1231">
    <cfRule type="cellIs" dxfId="1" priority="877" operator="greaterThan">
      <formula>260</formula>
    </cfRule>
    <cfRule type="cellIs" dxfId="1" priority="878" operator="greaterThan">
      <formula>330</formula>
    </cfRule>
  </conditionalFormatting>
  <conditionalFormatting sqref="I1232">
    <cfRule type="cellIs" dxfId="1" priority="873" operator="greaterThan">
      <formula>260</formula>
    </cfRule>
    <cfRule type="cellIs" dxfId="1" priority="874" operator="greaterThan">
      <formula>330</formula>
    </cfRule>
  </conditionalFormatting>
  <conditionalFormatting sqref="I1233">
    <cfRule type="cellIs" dxfId="1" priority="871" operator="greaterThan">
      <formula>260</formula>
    </cfRule>
    <cfRule type="cellIs" dxfId="1" priority="872" operator="greaterThan">
      <formula>330</formula>
    </cfRule>
  </conditionalFormatting>
  <conditionalFormatting sqref="I1234">
    <cfRule type="cellIs" dxfId="1" priority="869" operator="greaterThan">
      <formula>260</formula>
    </cfRule>
    <cfRule type="cellIs" dxfId="1" priority="870" operator="greaterThan">
      <formula>330</formula>
    </cfRule>
  </conditionalFormatting>
  <conditionalFormatting sqref="I1235">
    <cfRule type="cellIs" dxfId="1" priority="867" operator="greaterThan">
      <formula>260</formula>
    </cfRule>
    <cfRule type="cellIs" dxfId="1" priority="868" operator="greaterThan">
      <formula>330</formula>
    </cfRule>
  </conditionalFormatting>
  <conditionalFormatting sqref="I1236">
    <cfRule type="cellIs" dxfId="1" priority="865" operator="greaterThan">
      <formula>260</formula>
    </cfRule>
    <cfRule type="cellIs" dxfId="1" priority="866" operator="greaterThan">
      <formula>330</formula>
    </cfRule>
  </conditionalFormatting>
  <conditionalFormatting sqref="I1237">
    <cfRule type="cellIs" dxfId="1" priority="863" operator="greaterThan">
      <formula>260</formula>
    </cfRule>
    <cfRule type="cellIs" dxfId="1" priority="864" operator="greaterThan">
      <formula>330</formula>
    </cfRule>
  </conditionalFormatting>
  <conditionalFormatting sqref="I1238">
    <cfRule type="cellIs" dxfId="1" priority="861" operator="greaterThan">
      <formula>260</formula>
    </cfRule>
    <cfRule type="cellIs" dxfId="1" priority="862" operator="greaterThan">
      <formula>330</formula>
    </cfRule>
  </conditionalFormatting>
  <conditionalFormatting sqref="I1239">
    <cfRule type="cellIs" dxfId="1" priority="859" operator="greaterThan">
      <formula>260</formula>
    </cfRule>
    <cfRule type="cellIs" dxfId="1" priority="860" operator="greaterThan">
      <formula>330</formula>
    </cfRule>
  </conditionalFormatting>
  <conditionalFormatting sqref="I1240">
    <cfRule type="cellIs" dxfId="1" priority="857" operator="greaterThan">
      <formula>260</formula>
    </cfRule>
    <cfRule type="cellIs" dxfId="1" priority="858" operator="greaterThan">
      <formula>330</formula>
    </cfRule>
  </conditionalFormatting>
  <conditionalFormatting sqref="F1241">
    <cfRule type="duplicateValues" dxfId="0" priority="854"/>
  </conditionalFormatting>
  <conditionalFormatting sqref="I1241">
    <cfRule type="cellIs" dxfId="1" priority="852" operator="greaterThan">
      <formula>260</formula>
    </cfRule>
    <cfRule type="cellIs" dxfId="1" priority="853" operator="greaterThan">
      <formula>330</formula>
    </cfRule>
  </conditionalFormatting>
  <conditionalFormatting sqref="I1242">
    <cfRule type="cellIs" dxfId="1" priority="855" operator="greaterThan">
      <formula>260</formula>
    </cfRule>
    <cfRule type="cellIs" dxfId="1" priority="856" operator="greaterThan">
      <formula>330</formula>
    </cfRule>
  </conditionalFormatting>
  <conditionalFormatting sqref="I1243">
    <cfRule type="cellIs" dxfId="1" priority="850" operator="greaterThan">
      <formula>260</formula>
    </cfRule>
    <cfRule type="cellIs" dxfId="1" priority="851" operator="greaterThan">
      <formula>330</formula>
    </cfRule>
  </conditionalFormatting>
  <conditionalFormatting sqref="I1244">
    <cfRule type="cellIs" dxfId="1" priority="838" operator="greaterThan">
      <formula>260</formula>
    </cfRule>
    <cfRule type="cellIs" dxfId="1" priority="839" operator="greaterThan">
      <formula>330</formula>
    </cfRule>
  </conditionalFormatting>
  <conditionalFormatting sqref="I1245">
    <cfRule type="cellIs" dxfId="1" priority="848" operator="greaterThan">
      <formula>260</formula>
    </cfRule>
    <cfRule type="cellIs" dxfId="1" priority="849" operator="greaterThan">
      <formula>330</formula>
    </cfRule>
  </conditionalFormatting>
  <conditionalFormatting sqref="I1246">
    <cfRule type="cellIs" dxfId="1" priority="846" operator="greaterThan">
      <formula>260</formula>
    </cfRule>
    <cfRule type="cellIs" dxfId="1" priority="847" operator="greaterThan">
      <formula>330</formula>
    </cfRule>
  </conditionalFormatting>
  <conditionalFormatting sqref="I1247">
    <cfRule type="cellIs" dxfId="1" priority="844" operator="greaterThan">
      <formula>260</formula>
    </cfRule>
    <cfRule type="cellIs" dxfId="1" priority="845" operator="greaterThan">
      <formula>330</formula>
    </cfRule>
  </conditionalFormatting>
  <conditionalFormatting sqref="I1248">
    <cfRule type="cellIs" dxfId="1" priority="842" operator="greaterThan">
      <formula>260</formula>
    </cfRule>
    <cfRule type="cellIs" dxfId="1" priority="843" operator="greaterThan">
      <formula>330</formula>
    </cfRule>
  </conditionalFormatting>
  <conditionalFormatting sqref="I1249">
    <cfRule type="cellIs" dxfId="1" priority="840" operator="greaterThan">
      <formula>260</formula>
    </cfRule>
    <cfRule type="cellIs" dxfId="1" priority="841" operator="greaterThan">
      <formula>330</formula>
    </cfRule>
  </conditionalFormatting>
  <conditionalFormatting sqref="I1250">
    <cfRule type="cellIs" dxfId="1" priority="836" operator="greaterThan">
      <formula>260</formula>
    </cfRule>
    <cfRule type="cellIs" dxfId="1" priority="837" operator="greaterThan">
      <formula>330</formula>
    </cfRule>
  </conditionalFormatting>
  <conditionalFormatting sqref="I1251">
    <cfRule type="cellIs" dxfId="1" priority="834" operator="greaterThan">
      <formula>260</formula>
    </cfRule>
    <cfRule type="cellIs" dxfId="1" priority="835" operator="greaterThan">
      <formula>330</formula>
    </cfRule>
  </conditionalFormatting>
  <conditionalFormatting sqref="I1252">
    <cfRule type="cellIs" dxfId="1" priority="832" operator="greaterThan">
      <formula>260</formula>
    </cfRule>
    <cfRule type="cellIs" dxfId="1" priority="833" operator="greaterThan">
      <formula>330</formula>
    </cfRule>
  </conditionalFormatting>
  <conditionalFormatting sqref="I1253">
    <cfRule type="cellIs" dxfId="1" priority="830" operator="greaterThan">
      <formula>260</formula>
    </cfRule>
    <cfRule type="cellIs" dxfId="1" priority="831" operator="greaterThan">
      <formula>330</formula>
    </cfRule>
  </conditionalFormatting>
  <conditionalFormatting sqref="I1254">
    <cfRule type="cellIs" dxfId="1" priority="828" operator="greaterThan">
      <formula>260</formula>
    </cfRule>
    <cfRule type="cellIs" dxfId="1" priority="829" operator="greaterThan">
      <formula>330</formula>
    </cfRule>
  </conditionalFormatting>
  <conditionalFormatting sqref="I1255">
    <cfRule type="cellIs" dxfId="1" priority="824" operator="greaterThan">
      <formula>260</formula>
    </cfRule>
    <cfRule type="cellIs" dxfId="1" priority="825" operator="greaterThan">
      <formula>330</formula>
    </cfRule>
  </conditionalFormatting>
  <conditionalFormatting sqref="I1256">
    <cfRule type="cellIs" dxfId="1" priority="826" operator="greaterThan">
      <formula>260</formula>
    </cfRule>
    <cfRule type="cellIs" dxfId="1" priority="827" operator="greaterThan">
      <formula>330</formula>
    </cfRule>
  </conditionalFormatting>
  <conditionalFormatting sqref="I1257">
    <cfRule type="cellIs" dxfId="1" priority="822" operator="greaterThan">
      <formula>260</formula>
    </cfRule>
    <cfRule type="cellIs" dxfId="1" priority="823" operator="greaterThan">
      <formula>330</formula>
    </cfRule>
  </conditionalFormatting>
  <conditionalFormatting sqref="I1258">
    <cfRule type="cellIs" dxfId="1" priority="820" operator="greaterThan">
      <formula>260</formula>
    </cfRule>
    <cfRule type="cellIs" dxfId="1" priority="821" operator="greaterThan">
      <formula>330</formula>
    </cfRule>
  </conditionalFormatting>
  <conditionalFormatting sqref="I1259">
    <cfRule type="cellIs" dxfId="1" priority="818" operator="greaterThan">
      <formula>260</formula>
    </cfRule>
    <cfRule type="cellIs" dxfId="1" priority="819" operator="greaterThan">
      <formula>330</formula>
    </cfRule>
  </conditionalFormatting>
  <conditionalFormatting sqref="I1260">
    <cfRule type="cellIs" dxfId="1" priority="816" operator="greaterThan">
      <formula>260</formula>
    </cfRule>
    <cfRule type="cellIs" dxfId="1" priority="817" operator="greaterThan">
      <formula>330</formula>
    </cfRule>
  </conditionalFormatting>
  <conditionalFormatting sqref="I1261">
    <cfRule type="cellIs" dxfId="1" priority="814" operator="greaterThan">
      <formula>260</formula>
    </cfRule>
    <cfRule type="cellIs" dxfId="1" priority="815" operator="greaterThan">
      <formula>330</formula>
    </cfRule>
  </conditionalFormatting>
  <conditionalFormatting sqref="I1262">
    <cfRule type="cellIs" dxfId="1" priority="812" operator="greaterThan">
      <formula>260</formula>
    </cfRule>
    <cfRule type="cellIs" dxfId="1" priority="813" operator="greaterThan">
      <formula>330</formula>
    </cfRule>
  </conditionalFormatting>
  <conditionalFormatting sqref="I1263">
    <cfRule type="cellIs" dxfId="1" priority="810" operator="greaterThan">
      <formula>260</formula>
    </cfRule>
    <cfRule type="cellIs" dxfId="1" priority="811" operator="greaterThan">
      <formula>330</formula>
    </cfRule>
  </conditionalFormatting>
  <conditionalFormatting sqref="I1264">
    <cfRule type="cellIs" dxfId="1" priority="808" operator="greaterThan">
      <formula>260</formula>
    </cfRule>
    <cfRule type="cellIs" dxfId="1" priority="809" operator="greaterThan">
      <formula>330</formula>
    </cfRule>
  </conditionalFormatting>
  <conditionalFormatting sqref="I1265">
    <cfRule type="cellIs" dxfId="1" priority="806" operator="greaterThan">
      <formula>260</formula>
    </cfRule>
    <cfRule type="cellIs" dxfId="1" priority="807" operator="greaterThan">
      <formula>330</formula>
    </cfRule>
  </conditionalFormatting>
  <conditionalFormatting sqref="I1266">
    <cfRule type="cellIs" dxfId="1" priority="804" operator="greaterThan">
      <formula>260</formula>
    </cfRule>
    <cfRule type="cellIs" dxfId="1" priority="805" operator="greaterThan">
      <formula>330</formula>
    </cfRule>
  </conditionalFormatting>
  <conditionalFormatting sqref="I1267">
    <cfRule type="cellIs" dxfId="1" priority="802" operator="greaterThan">
      <formula>260</formula>
    </cfRule>
    <cfRule type="cellIs" dxfId="1" priority="803" operator="greaterThan">
      <formula>330</formula>
    </cfRule>
  </conditionalFormatting>
  <conditionalFormatting sqref="I1268">
    <cfRule type="cellIs" dxfId="1" priority="800" operator="greaterThan">
      <formula>260</formula>
    </cfRule>
    <cfRule type="cellIs" dxfId="1" priority="801" operator="greaterThan">
      <formula>330</formula>
    </cfRule>
  </conditionalFormatting>
  <conditionalFormatting sqref="I1269">
    <cfRule type="cellIs" dxfId="1" priority="798" operator="greaterThan">
      <formula>260</formula>
    </cfRule>
    <cfRule type="cellIs" dxfId="1" priority="799" operator="greaterThan">
      <formula>330</formula>
    </cfRule>
  </conditionalFormatting>
  <conditionalFormatting sqref="I1270">
    <cfRule type="cellIs" dxfId="1" priority="796" operator="greaterThan">
      <formula>260</formula>
    </cfRule>
    <cfRule type="cellIs" dxfId="1" priority="797" operator="greaterThan">
      <formula>330</formula>
    </cfRule>
  </conditionalFormatting>
  <conditionalFormatting sqref="I1271">
    <cfRule type="cellIs" dxfId="1" priority="794" operator="greaterThan">
      <formula>260</formula>
    </cfRule>
    <cfRule type="cellIs" dxfId="1" priority="795" operator="greaterThan">
      <formula>330</formula>
    </cfRule>
  </conditionalFormatting>
  <conditionalFormatting sqref="I1272">
    <cfRule type="cellIs" dxfId="1" priority="792" operator="greaterThan">
      <formula>260</formula>
    </cfRule>
    <cfRule type="cellIs" dxfId="1" priority="793" operator="greaterThan">
      <formula>330</formula>
    </cfRule>
  </conditionalFormatting>
  <conditionalFormatting sqref="I1273">
    <cfRule type="cellIs" dxfId="1" priority="790" operator="greaterThan">
      <formula>260</formula>
    </cfRule>
    <cfRule type="cellIs" dxfId="1" priority="791" operator="greaterThan">
      <formula>330</formula>
    </cfRule>
  </conditionalFormatting>
  <conditionalFormatting sqref="I1274">
    <cfRule type="cellIs" dxfId="1" priority="788" operator="greaterThan">
      <formula>260</formula>
    </cfRule>
    <cfRule type="cellIs" dxfId="1" priority="789" operator="greaterThan">
      <formula>330</formula>
    </cfRule>
  </conditionalFormatting>
  <conditionalFormatting sqref="I1275">
    <cfRule type="cellIs" dxfId="1" priority="786" operator="greaterThan">
      <formula>260</formula>
    </cfRule>
    <cfRule type="cellIs" dxfId="1" priority="787" operator="greaterThan">
      <formula>330</formula>
    </cfRule>
  </conditionalFormatting>
  <conditionalFormatting sqref="I1276">
    <cfRule type="cellIs" dxfId="1" priority="784" operator="greaterThan">
      <formula>260</formula>
    </cfRule>
    <cfRule type="cellIs" dxfId="1" priority="785" operator="greaterThan">
      <formula>330</formula>
    </cfRule>
  </conditionalFormatting>
  <conditionalFormatting sqref="I1277">
    <cfRule type="cellIs" dxfId="1" priority="782" operator="greaterThan">
      <formula>260</formula>
    </cfRule>
    <cfRule type="cellIs" dxfId="1" priority="783" operator="greaterThan">
      <formula>330</formula>
    </cfRule>
  </conditionalFormatting>
  <conditionalFormatting sqref="I1278">
    <cfRule type="cellIs" dxfId="1" priority="780" operator="greaterThan">
      <formula>260</formula>
    </cfRule>
    <cfRule type="cellIs" dxfId="1" priority="781" operator="greaterThan">
      <formula>330</formula>
    </cfRule>
  </conditionalFormatting>
  <conditionalFormatting sqref="I1279">
    <cfRule type="cellIs" dxfId="1" priority="778" operator="greaterThan">
      <formula>260</formula>
    </cfRule>
    <cfRule type="cellIs" dxfId="1" priority="779" operator="greaterThan">
      <formula>330</formula>
    </cfRule>
  </conditionalFormatting>
  <conditionalFormatting sqref="I1280">
    <cfRule type="cellIs" dxfId="1" priority="776" operator="greaterThan">
      <formula>260</formula>
    </cfRule>
    <cfRule type="cellIs" dxfId="1" priority="777" operator="greaterThan">
      <formula>330</formula>
    </cfRule>
  </conditionalFormatting>
  <conditionalFormatting sqref="I1281">
    <cfRule type="cellIs" dxfId="1" priority="774" operator="greaterThan">
      <formula>260</formula>
    </cfRule>
    <cfRule type="cellIs" dxfId="1" priority="775" operator="greaterThan">
      <formula>330</formula>
    </cfRule>
  </conditionalFormatting>
  <conditionalFormatting sqref="I1282">
    <cfRule type="cellIs" dxfId="1" priority="772" operator="greaterThan">
      <formula>260</formula>
    </cfRule>
    <cfRule type="cellIs" dxfId="1" priority="773" operator="greaterThan">
      <formula>330</formula>
    </cfRule>
  </conditionalFormatting>
  <conditionalFormatting sqref="I1283">
    <cfRule type="cellIs" dxfId="1" priority="770" operator="greaterThan">
      <formula>260</formula>
    </cfRule>
    <cfRule type="cellIs" dxfId="1" priority="771" operator="greaterThan">
      <formula>330</formula>
    </cfRule>
  </conditionalFormatting>
  <conditionalFormatting sqref="I1284">
    <cfRule type="cellIs" dxfId="1" priority="768" operator="greaterThan">
      <formula>260</formula>
    </cfRule>
    <cfRule type="cellIs" dxfId="1" priority="769" operator="greaterThan">
      <formula>330</formula>
    </cfRule>
  </conditionalFormatting>
  <conditionalFormatting sqref="I1285">
    <cfRule type="cellIs" dxfId="1" priority="766" operator="greaterThan">
      <formula>260</formula>
    </cfRule>
    <cfRule type="cellIs" dxfId="1" priority="767" operator="greaterThan">
      <formula>330</formula>
    </cfRule>
  </conditionalFormatting>
  <conditionalFormatting sqref="I1286">
    <cfRule type="cellIs" dxfId="1" priority="764" operator="greaterThan">
      <formula>260</formula>
    </cfRule>
    <cfRule type="cellIs" dxfId="1" priority="765" operator="greaterThan">
      <formula>330</formula>
    </cfRule>
  </conditionalFormatting>
  <conditionalFormatting sqref="I1287">
    <cfRule type="cellIs" dxfId="1" priority="762" operator="greaterThan">
      <formula>260</formula>
    </cfRule>
    <cfRule type="cellIs" dxfId="1" priority="763" operator="greaterThan">
      <formula>330</formula>
    </cfRule>
  </conditionalFormatting>
  <conditionalFormatting sqref="I1288">
    <cfRule type="cellIs" dxfId="1" priority="760" operator="greaterThan">
      <formula>260</formula>
    </cfRule>
    <cfRule type="cellIs" dxfId="1" priority="761" operator="greaterThan">
      <formula>330</formula>
    </cfRule>
  </conditionalFormatting>
  <conditionalFormatting sqref="I1289">
    <cfRule type="cellIs" dxfId="1" priority="758" operator="greaterThan">
      <formula>260</formula>
    </cfRule>
    <cfRule type="cellIs" dxfId="1" priority="759" operator="greaterThan">
      <formula>330</formula>
    </cfRule>
  </conditionalFormatting>
  <conditionalFormatting sqref="I1290">
    <cfRule type="cellIs" dxfId="1" priority="756" operator="greaterThan">
      <formula>260</formula>
    </cfRule>
    <cfRule type="cellIs" dxfId="1" priority="757" operator="greaterThan">
      <formula>330</formula>
    </cfRule>
  </conditionalFormatting>
  <conditionalFormatting sqref="I1291">
    <cfRule type="cellIs" dxfId="1" priority="754" operator="greaterThan">
      <formula>260</formula>
    </cfRule>
    <cfRule type="cellIs" dxfId="1" priority="755" operator="greaterThan">
      <formula>330</formula>
    </cfRule>
  </conditionalFormatting>
  <conditionalFormatting sqref="I1292">
    <cfRule type="cellIs" dxfId="1" priority="752" operator="greaterThan">
      <formula>260</formula>
    </cfRule>
    <cfRule type="cellIs" dxfId="1" priority="753" operator="greaterThan">
      <formula>330</formula>
    </cfRule>
  </conditionalFormatting>
  <conditionalFormatting sqref="I1293">
    <cfRule type="cellIs" dxfId="1" priority="749" operator="greaterThan">
      <formula>180</formula>
    </cfRule>
    <cfRule type="cellIs" dxfId="1" priority="750" operator="greaterThan">
      <formula>260</formula>
    </cfRule>
    <cfRule type="cellIs" dxfId="1" priority="751" operator="greaterThan">
      <formula>330</formula>
    </cfRule>
  </conditionalFormatting>
  <conditionalFormatting sqref="I1294">
    <cfRule type="cellIs" dxfId="1" priority="746" operator="greaterThan">
      <formula>180</formula>
    </cfRule>
    <cfRule type="cellIs" dxfId="1" priority="747" operator="greaterThan">
      <formula>260</formula>
    </cfRule>
    <cfRule type="cellIs" dxfId="1" priority="748" operator="greaterThan">
      <formula>330</formula>
    </cfRule>
  </conditionalFormatting>
  <conditionalFormatting sqref="I1295">
    <cfRule type="cellIs" dxfId="1" priority="743" operator="greaterThan">
      <formula>180</formula>
    </cfRule>
    <cfRule type="cellIs" dxfId="1" priority="744" operator="greaterThan">
      <formula>260</formula>
    </cfRule>
    <cfRule type="cellIs" dxfId="1" priority="745" operator="greaterThan">
      <formula>330</formula>
    </cfRule>
  </conditionalFormatting>
  <conditionalFormatting sqref="F1296">
    <cfRule type="duplicateValues" dxfId="0" priority="742"/>
  </conditionalFormatting>
  <conditionalFormatting sqref="I1296">
    <cfRule type="cellIs" dxfId="1" priority="739" operator="greaterThan">
      <formula>180</formula>
    </cfRule>
    <cfRule type="cellIs" dxfId="1" priority="740" operator="greaterThan">
      <formula>260</formula>
    </cfRule>
    <cfRule type="cellIs" dxfId="1" priority="741" operator="greaterThan">
      <formula>330</formula>
    </cfRule>
  </conditionalFormatting>
  <conditionalFormatting sqref="I1297">
    <cfRule type="cellIs" dxfId="1" priority="736" operator="greaterThan">
      <formula>180</formula>
    </cfRule>
    <cfRule type="cellIs" dxfId="1" priority="737" operator="greaterThan">
      <formula>260</formula>
    </cfRule>
    <cfRule type="cellIs" dxfId="1" priority="738" operator="greaterThan">
      <formula>330</formula>
    </cfRule>
  </conditionalFormatting>
  <conditionalFormatting sqref="I1298">
    <cfRule type="cellIs" dxfId="1" priority="733" operator="greaterThan">
      <formula>180</formula>
    </cfRule>
    <cfRule type="cellIs" dxfId="1" priority="734" operator="greaterThan">
      <formula>260</formula>
    </cfRule>
    <cfRule type="cellIs" dxfId="1" priority="735" operator="greaterThan">
      <formula>330</formula>
    </cfRule>
  </conditionalFormatting>
  <conditionalFormatting sqref="I1299">
    <cfRule type="cellIs" dxfId="1" priority="730" operator="greaterThan">
      <formula>180</formula>
    </cfRule>
    <cfRule type="cellIs" dxfId="1" priority="731" operator="greaterThan">
      <formula>260</formula>
    </cfRule>
    <cfRule type="cellIs" dxfId="1" priority="732" operator="greaterThan">
      <formula>330</formula>
    </cfRule>
  </conditionalFormatting>
  <conditionalFormatting sqref="I1300">
    <cfRule type="cellIs" dxfId="1" priority="727" operator="greaterThan">
      <formula>180</formula>
    </cfRule>
    <cfRule type="cellIs" dxfId="1" priority="728" operator="greaterThan">
      <formula>260</formula>
    </cfRule>
    <cfRule type="cellIs" dxfId="1" priority="729" operator="greaterThan">
      <formula>330</formula>
    </cfRule>
  </conditionalFormatting>
  <conditionalFormatting sqref="I1301">
    <cfRule type="cellIs" dxfId="1" priority="724" operator="greaterThan">
      <formula>180</formula>
    </cfRule>
    <cfRule type="cellIs" dxfId="1" priority="725" operator="greaterThan">
      <formula>260</formula>
    </cfRule>
    <cfRule type="cellIs" dxfId="1" priority="726" operator="greaterThan">
      <formula>330</formula>
    </cfRule>
  </conditionalFormatting>
  <conditionalFormatting sqref="I1302">
    <cfRule type="cellIs" dxfId="1" priority="721" operator="greaterThan">
      <formula>180</formula>
    </cfRule>
    <cfRule type="cellIs" dxfId="1" priority="722" operator="greaterThan">
      <formula>260</formula>
    </cfRule>
    <cfRule type="cellIs" dxfId="1" priority="723" operator="greaterThan">
      <formula>330</formula>
    </cfRule>
  </conditionalFormatting>
  <conditionalFormatting sqref="F1303">
    <cfRule type="duplicateValues" dxfId="0" priority="720"/>
  </conditionalFormatting>
  <conditionalFormatting sqref="I1303">
    <cfRule type="cellIs" dxfId="1" priority="717" operator="greaterThan">
      <formula>180</formula>
    </cfRule>
    <cfRule type="cellIs" dxfId="1" priority="718" operator="greaterThan">
      <formula>260</formula>
    </cfRule>
    <cfRule type="cellIs" dxfId="1" priority="719" operator="greaterThan">
      <formula>330</formula>
    </cfRule>
  </conditionalFormatting>
  <conditionalFormatting sqref="I1304">
    <cfRule type="cellIs" dxfId="1" priority="714" operator="greaterThan">
      <formula>180</formula>
    </cfRule>
    <cfRule type="cellIs" dxfId="1" priority="715" operator="greaterThan">
      <formula>260</formula>
    </cfRule>
    <cfRule type="cellIs" dxfId="1" priority="716" operator="greaterThan">
      <formula>330</formula>
    </cfRule>
  </conditionalFormatting>
  <conditionalFormatting sqref="F1305">
    <cfRule type="duplicateValues" dxfId="0" priority="710"/>
  </conditionalFormatting>
  <conditionalFormatting sqref="I1305">
    <cfRule type="cellIs" dxfId="1" priority="707" operator="greaterThan">
      <formula>180</formula>
    </cfRule>
    <cfRule type="cellIs" dxfId="1" priority="708" operator="greaterThan">
      <formula>260</formula>
    </cfRule>
    <cfRule type="cellIs" dxfId="1" priority="709" operator="greaterThan">
      <formula>330</formula>
    </cfRule>
  </conditionalFormatting>
  <conditionalFormatting sqref="I1306">
    <cfRule type="cellIs" dxfId="1" priority="711" operator="greaterThan">
      <formula>180</formula>
    </cfRule>
    <cfRule type="cellIs" dxfId="1" priority="712" operator="greaterThan">
      <formula>260</formula>
    </cfRule>
    <cfRule type="cellIs" dxfId="1" priority="713" operator="greaterThan">
      <formula>330</formula>
    </cfRule>
  </conditionalFormatting>
  <conditionalFormatting sqref="F1307">
    <cfRule type="duplicateValues" dxfId="0" priority="706"/>
  </conditionalFormatting>
  <conditionalFormatting sqref="I1307">
    <cfRule type="cellIs" dxfId="1" priority="703" operator="greaterThan">
      <formula>180</formula>
    </cfRule>
    <cfRule type="cellIs" dxfId="1" priority="704" operator="greaterThan">
      <formula>260</formula>
    </cfRule>
    <cfRule type="cellIs" dxfId="1" priority="705" operator="greaterThan">
      <formula>330</formula>
    </cfRule>
  </conditionalFormatting>
  <conditionalFormatting sqref="F1308">
    <cfRule type="duplicateValues" dxfId="0" priority="702"/>
  </conditionalFormatting>
  <conditionalFormatting sqref="I1308">
    <cfRule type="cellIs" dxfId="1" priority="699" operator="greaterThan">
      <formula>180</formula>
    </cfRule>
    <cfRule type="cellIs" dxfId="1" priority="700" operator="greaterThan">
      <formula>260</formula>
    </cfRule>
    <cfRule type="cellIs" dxfId="1" priority="701" operator="greaterThan">
      <formula>330</formula>
    </cfRule>
  </conditionalFormatting>
  <conditionalFormatting sqref="F1309">
    <cfRule type="duplicateValues" dxfId="0" priority="698"/>
  </conditionalFormatting>
  <conditionalFormatting sqref="I1309">
    <cfRule type="cellIs" dxfId="1" priority="695" operator="greaterThan">
      <formula>180</formula>
    </cfRule>
    <cfRule type="cellIs" dxfId="1" priority="696" operator="greaterThan">
      <formula>260</formula>
    </cfRule>
    <cfRule type="cellIs" dxfId="1" priority="697" operator="greaterThan">
      <formula>330</formula>
    </cfRule>
  </conditionalFormatting>
  <conditionalFormatting sqref="F1310">
    <cfRule type="duplicateValues" dxfId="0" priority="694"/>
  </conditionalFormatting>
  <conditionalFormatting sqref="I1310">
    <cfRule type="cellIs" dxfId="1" priority="691" operator="greaterThan">
      <formula>180</formula>
    </cfRule>
    <cfRule type="cellIs" dxfId="1" priority="692" operator="greaterThan">
      <formula>260</formula>
    </cfRule>
    <cfRule type="cellIs" dxfId="1" priority="693" operator="greaterThan">
      <formula>330</formula>
    </cfRule>
  </conditionalFormatting>
  <conditionalFormatting sqref="F1311">
    <cfRule type="duplicateValues" dxfId="0" priority="686"/>
  </conditionalFormatting>
  <conditionalFormatting sqref="I1311">
    <cfRule type="cellIs" dxfId="1" priority="683" operator="greaterThan">
      <formula>180</formula>
    </cfRule>
    <cfRule type="cellIs" dxfId="1" priority="684" operator="greaterThan">
      <formula>260</formula>
    </cfRule>
    <cfRule type="cellIs" dxfId="1" priority="685" operator="greaterThan">
      <formula>330</formula>
    </cfRule>
  </conditionalFormatting>
  <conditionalFormatting sqref="F1312">
    <cfRule type="duplicateValues" dxfId="0" priority="682"/>
  </conditionalFormatting>
  <conditionalFormatting sqref="I1312">
    <cfRule type="cellIs" dxfId="1" priority="679" operator="greaterThan">
      <formula>180</formula>
    </cfRule>
    <cfRule type="cellIs" dxfId="1" priority="680" operator="greaterThan">
      <formula>260</formula>
    </cfRule>
    <cfRule type="cellIs" dxfId="1" priority="681" operator="greaterThan">
      <formula>330</formula>
    </cfRule>
  </conditionalFormatting>
  <conditionalFormatting sqref="F1313">
    <cfRule type="duplicateValues" dxfId="0" priority="690"/>
  </conditionalFormatting>
  <conditionalFormatting sqref="I1313">
    <cfRule type="cellIs" dxfId="1" priority="687" operator="greaterThan">
      <formula>180</formula>
    </cfRule>
    <cfRule type="cellIs" dxfId="1" priority="688" operator="greaterThan">
      <formula>260</formula>
    </cfRule>
    <cfRule type="cellIs" dxfId="1" priority="689" operator="greaterThan">
      <formula>330</formula>
    </cfRule>
  </conditionalFormatting>
  <conditionalFormatting sqref="F1314">
    <cfRule type="duplicateValues" dxfId="0" priority="678"/>
  </conditionalFormatting>
  <conditionalFormatting sqref="I1314">
    <cfRule type="cellIs" dxfId="1" priority="675" operator="greaterThan">
      <formula>180</formula>
    </cfRule>
    <cfRule type="cellIs" dxfId="1" priority="676" operator="greaterThan">
      <formula>260</formula>
    </cfRule>
    <cfRule type="cellIs" dxfId="1" priority="677" operator="greaterThan">
      <formula>330</formula>
    </cfRule>
  </conditionalFormatting>
  <conditionalFormatting sqref="I1315">
    <cfRule type="cellIs" dxfId="1" priority="672" operator="greaterThan">
      <formula>180</formula>
    </cfRule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F1316">
    <cfRule type="duplicateValues" dxfId="0" priority="668"/>
  </conditionalFormatting>
  <conditionalFormatting sqref="I1316">
    <cfRule type="cellIs" dxfId="1" priority="669" operator="greaterThan">
      <formula>180</formula>
    </cfRule>
    <cfRule type="cellIs" dxfId="1" priority="670" operator="greaterThan">
      <formula>260</formula>
    </cfRule>
    <cfRule type="cellIs" dxfId="1" priority="671" operator="greaterThan">
      <formula>330</formula>
    </cfRule>
  </conditionalFormatting>
  <conditionalFormatting sqref="F1317">
    <cfRule type="duplicateValues" dxfId="0" priority="667"/>
  </conditionalFormatting>
  <conditionalFormatting sqref="I1317">
    <cfRule type="cellIs" dxfId="1" priority="664" operator="greaterThan">
      <formula>180</formula>
    </cfRule>
    <cfRule type="cellIs" dxfId="1" priority="665" operator="greaterThan">
      <formula>260</formula>
    </cfRule>
    <cfRule type="cellIs" dxfId="1" priority="666" operator="greaterThan">
      <formula>330</formula>
    </cfRule>
  </conditionalFormatting>
  <conditionalFormatting sqref="F1318">
    <cfRule type="duplicateValues" dxfId="0" priority="663"/>
  </conditionalFormatting>
  <conditionalFormatting sqref="I1318">
    <cfRule type="cellIs" dxfId="1" priority="660" operator="greaterThan">
      <formula>180</formula>
    </cfRule>
    <cfRule type="cellIs" dxfId="1" priority="661" operator="greaterThan">
      <formula>260</formula>
    </cfRule>
    <cfRule type="cellIs" dxfId="1" priority="662" operator="greaterThan">
      <formula>330</formula>
    </cfRule>
  </conditionalFormatting>
  <conditionalFormatting sqref="F1319">
    <cfRule type="duplicateValues" dxfId="0" priority="655"/>
  </conditionalFormatting>
  <conditionalFormatting sqref="I1319">
    <cfRule type="cellIs" dxfId="1" priority="652" operator="greaterThan">
      <formula>180</formula>
    </cfRule>
    <cfRule type="cellIs" dxfId="1" priority="653" operator="greaterThan">
      <formula>260</formula>
    </cfRule>
    <cfRule type="cellIs" dxfId="1" priority="654" operator="greaterThan">
      <formula>330</formula>
    </cfRule>
  </conditionalFormatting>
  <conditionalFormatting sqref="F1320">
    <cfRule type="duplicateValues" dxfId="0" priority="659"/>
  </conditionalFormatting>
  <conditionalFormatting sqref="I1320">
    <cfRule type="cellIs" dxfId="1" priority="656" operator="greaterThan">
      <formula>180</formula>
    </cfRule>
    <cfRule type="cellIs" dxfId="1" priority="657" operator="greaterThan">
      <formula>260</formula>
    </cfRule>
    <cfRule type="cellIs" dxfId="1" priority="658" operator="greaterThan">
      <formula>330</formula>
    </cfRule>
  </conditionalFormatting>
  <conditionalFormatting sqref="I1321">
    <cfRule type="cellIs" dxfId="1" priority="649" operator="greaterThan">
      <formula>180</formula>
    </cfRule>
    <cfRule type="cellIs" dxfId="1" priority="650" operator="greaterThan">
      <formula>260</formula>
    </cfRule>
    <cfRule type="cellIs" dxfId="1" priority="651" operator="greaterThan">
      <formula>330</formula>
    </cfRule>
  </conditionalFormatting>
  <conditionalFormatting sqref="I1322">
    <cfRule type="cellIs" dxfId="1" priority="646" operator="greaterThan">
      <formula>180</formula>
    </cfRule>
    <cfRule type="cellIs" dxfId="1" priority="647" operator="greaterThan">
      <formula>260</formula>
    </cfRule>
    <cfRule type="cellIs" dxfId="1" priority="648" operator="greaterThan">
      <formula>330</formula>
    </cfRule>
  </conditionalFormatting>
  <conditionalFormatting sqref="F1323">
    <cfRule type="duplicateValues" dxfId="0" priority="645"/>
  </conditionalFormatting>
  <conditionalFormatting sqref="I1323">
    <cfRule type="cellIs" dxfId="1" priority="642" operator="greaterThan">
      <formula>180</formula>
    </cfRule>
    <cfRule type="cellIs" dxfId="1" priority="643" operator="greaterThan">
      <formula>260</formula>
    </cfRule>
    <cfRule type="cellIs" dxfId="1" priority="644" operator="greaterThan">
      <formula>330</formula>
    </cfRule>
  </conditionalFormatting>
  <conditionalFormatting sqref="I1324">
    <cfRule type="cellIs" dxfId="1" priority="639" operator="greaterThan">
      <formula>180</formula>
    </cfRule>
    <cfRule type="cellIs" dxfId="1" priority="640" operator="greaterThan">
      <formula>260</formula>
    </cfRule>
    <cfRule type="cellIs" dxfId="1" priority="641" operator="greaterThan">
      <formula>330</formula>
    </cfRule>
  </conditionalFormatting>
  <conditionalFormatting sqref="F1325">
    <cfRule type="duplicateValues" dxfId="0" priority="638"/>
  </conditionalFormatting>
  <conditionalFormatting sqref="I1325">
    <cfRule type="cellIs" dxfId="1" priority="635" operator="greaterThan">
      <formula>180</formula>
    </cfRule>
    <cfRule type="cellIs" dxfId="1" priority="636" operator="greaterThan">
      <formula>260</formula>
    </cfRule>
    <cfRule type="cellIs" dxfId="1" priority="637" operator="greaterThan">
      <formula>330</formula>
    </cfRule>
  </conditionalFormatting>
  <conditionalFormatting sqref="F1326">
    <cfRule type="duplicateValues" dxfId="0" priority="634"/>
  </conditionalFormatting>
  <conditionalFormatting sqref="I1326">
    <cfRule type="cellIs" dxfId="1" priority="631" operator="greaterThan">
      <formula>180</formula>
    </cfRule>
    <cfRule type="cellIs" dxfId="1" priority="632" operator="greaterThan">
      <formula>260</formula>
    </cfRule>
    <cfRule type="cellIs" dxfId="1" priority="633" operator="greaterThan">
      <formula>330</formula>
    </cfRule>
  </conditionalFormatting>
  <conditionalFormatting sqref="I1327">
    <cfRule type="cellIs" dxfId="1" priority="628" operator="greaterThan">
      <formula>180</formula>
    </cfRule>
    <cfRule type="cellIs" dxfId="1" priority="629" operator="greaterThan">
      <formula>260</formula>
    </cfRule>
    <cfRule type="cellIs" dxfId="1" priority="630" operator="greaterThan">
      <formula>330</formula>
    </cfRule>
  </conditionalFormatting>
  <conditionalFormatting sqref="F1328">
    <cfRule type="duplicateValues" dxfId="0" priority="627"/>
  </conditionalFormatting>
  <conditionalFormatting sqref="I1328">
    <cfRule type="cellIs" dxfId="1" priority="624" operator="greaterThan">
      <formula>180</formula>
    </cfRule>
    <cfRule type="cellIs" dxfId="1" priority="625" operator="greaterThan">
      <formula>260</formula>
    </cfRule>
    <cfRule type="cellIs" dxfId="1" priority="626" operator="greaterThan">
      <formula>330</formula>
    </cfRule>
  </conditionalFormatting>
  <conditionalFormatting sqref="F1329">
    <cfRule type="duplicateValues" dxfId="0" priority="623"/>
  </conditionalFormatting>
  <conditionalFormatting sqref="I1329">
    <cfRule type="cellIs" dxfId="1" priority="620" operator="greaterThan">
      <formula>180</formula>
    </cfRule>
    <cfRule type="cellIs" dxfId="1" priority="621" operator="greaterThan">
      <formula>260</formula>
    </cfRule>
    <cfRule type="cellIs" dxfId="1" priority="622" operator="greaterThan">
      <formula>330</formula>
    </cfRule>
  </conditionalFormatting>
  <conditionalFormatting sqref="I1330">
    <cfRule type="cellIs" dxfId="1" priority="617" operator="greaterThan">
      <formula>180</formula>
    </cfRule>
    <cfRule type="cellIs" dxfId="1" priority="618" operator="greaterThan">
      <formula>260</formula>
    </cfRule>
    <cfRule type="cellIs" dxfId="1" priority="619" operator="greaterThan">
      <formula>330</formula>
    </cfRule>
  </conditionalFormatting>
  <conditionalFormatting sqref="I1331">
    <cfRule type="cellIs" dxfId="1" priority="614" operator="greaterThan">
      <formula>180</formula>
    </cfRule>
    <cfRule type="cellIs" dxfId="1" priority="615" operator="greaterThan">
      <formula>260</formula>
    </cfRule>
    <cfRule type="cellIs" dxfId="1" priority="616" operator="greaterThan">
      <formula>330</formula>
    </cfRule>
  </conditionalFormatting>
  <conditionalFormatting sqref="F1332">
    <cfRule type="duplicateValues" dxfId="0" priority="613"/>
  </conditionalFormatting>
  <conditionalFormatting sqref="I1332">
    <cfRule type="cellIs" dxfId="1" priority="610" operator="greaterThan">
      <formula>180</formula>
    </cfRule>
    <cfRule type="cellIs" dxfId="1" priority="611" operator="greaterThan">
      <formula>260</formula>
    </cfRule>
    <cfRule type="cellIs" dxfId="1" priority="612" operator="greaterThan">
      <formula>330</formula>
    </cfRule>
  </conditionalFormatting>
  <conditionalFormatting sqref="F1333">
    <cfRule type="duplicateValues" dxfId="0" priority="609"/>
  </conditionalFormatting>
  <conditionalFormatting sqref="I1333">
    <cfRule type="cellIs" dxfId="1" priority="606" operator="greaterThan">
      <formula>180</formula>
    </cfRule>
    <cfRule type="cellIs" dxfId="1" priority="607" operator="greaterThan">
      <formula>260</formula>
    </cfRule>
    <cfRule type="cellIs" dxfId="1" priority="608" operator="greaterThan">
      <formula>330</formula>
    </cfRule>
  </conditionalFormatting>
  <conditionalFormatting sqref="I1334">
    <cfRule type="cellIs" dxfId="1" priority="603" operator="greaterThan">
      <formula>180</formula>
    </cfRule>
    <cfRule type="cellIs" dxfId="1" priority="604" operator="greaterThan">
      <formula>260</formula>
    </cfRule>
    <cfRule type="cellIs" dxfId="1" priority="605" operator="greaterThan">
      <formula>330</formula>
    </cfRule>
  </conditionalFormatting>
  <conditionalFormatting sqref="F1335">
    <cfRule type="duplicateValues" dxfId="0" priority="602"/>
  </conditionalFormatting>
  <conditionalFormatting sqref="I1335">
    <cfRule type="cellIs" dxfId="1" priority="599" operator="greaterThan">
      <formula>180</formula>
    </cfRule>
    <cfRule type="cellIs" dxfId="1" priority="600" operator="greaterThan">
      <formula>260</formula>
    </cfRule>
    <cfRule type="cellIs" dxfId="1" priority="601" operator="greaterThan">
      <formula>330</formula>
    </cfRule>
  </conditionalFormatting>
  <conditionalFormatting sqref="F1336">
    <cfRule type="duplicateValues" dxfId="0" priority="598"/>
  </conditionalFormatting>
  <conditionalFormatting sqref="I1336">
    <cfRule type="cellIs" dxfId="1" priority="595" operator="greaterThan">
      <formula>180</formula>
    </cfRule>
    <cfRule type="cellIs" dxfId="1" priority="596" operator="greaterThan">
      <formula>260</formula>
    </cfRule>
    <cfRule type="cellIs" dxfId="1" priority="597" operator="greaterThan">
      <formula>330</formula>
    </cfRule>
  </conditionalFormatting>
  <conditionalFormatting sqref="F1337">
    <cfRule type="duplicateValues" dxfId="0" priority="594"/>
  </conditionalFormatting>
  <conditionalFormatting sqref="I1337">
    <cfRule type="cellIs" dxfId="1" priority="591" operator="greaterThan">
      <formula>180</formula>
    </cfRule>
    <cfRule type="cellIs" dxfId="1" priority="592" operator="greaterThan">
      <formula>260</formula>
    </cfRule>
    <cfRule type="cellIs" dxfId="1" priority="593" operator="greaterThan">
      <formula>330</formula>
    </cfRule>
  </conditionalFormatting>
  <conditionalFormatting sqref="I1338">
    <cfRule type="cellIs" dxfId="1" priority="588" operator="greaterThan">
      <formula>180</formula>
    </cfRule>
    <cfRule type="cellIs" dxfId="1" priority="589" operator="greaterThan">
      <formula>260</formula>
    </cfRule>
    <cfRule type="cellIs" dxfId="1" priority="590" operator="greaterThan">
      <formula>330</formula>
    </cfRule>
  </conditionalFormatting>
  <conditionalFormatting sqref="I1339">
    <cfRule type="cellIs" dxfId="1" priority="585" operator="greaterThan">
      <formula>180</formula>
    </cfRule>
    <cfRule type="cellIs" dxfId="1" priority="586" operator="greaterThan">
      <formula>260</formula>
    </cfRule>
    <cfRule type="cellIs" dxfId="1" priority="587" operator="greaterThan">
      <formula>330</formula>
    </cfRule>
  </conditionalFormatting>
  <conditionalFormatting sqref="I1340">
    <cfRule type="cellIs" dxfId="1" priority="582" operator="greaterThan">
      <formula>180</formula>
    </cfRule>
    <cfRule type="cellIs" dxfId="1" priority="583" operator="greaterThan">
      <formula>260</formula>
    </cfRule>
    <cfRule type="cellIs" dxfId="1" priority="584" operator="greaterThan">
      <formula>330</formula>
    </cfRule>
  </conditionalFormatting>
  <conditionalFormatting sqref="I1341">
    <cfRule type="cellIs" dxfId="1" priority="579" operator="greaterThan">
      <formula>180</formula>
    </cfRule>
    <cfRule type="cellIs" dxfId="1" priority="580" operator="greaterThan">
      <formula>260</formula>
    </cfRule>
    <cfRule type="cellIs" dxfId="1" priority="581" operator="greaterThan">
      <formula>330</formula>
    </cfRule>
  </conditionalFormatting>
  <conditionalFormatting sqref="F1342">
    <cfRule type="duplicateValues" dxfId="0" priority="578"/>
  </conditionalFormatting>
  <conditionalFormatting sqref="I1342">
    <cfRule type="cellIs" dxfId="1" priority="575" operator="greaterThan">
      <formula>180</formula>
    </cfRule>
    <cfRule type="cellIs" dxfId="1" priority="576" operator="greaterThan">
      <formula>260</formula>
    </cfRule>
    <cfRule type="cellIs" dxfId="1" priority="577" operator="greaterThan">
      <formula>330</formula>
    </cfRule>
  </conditionalFormatting>
  <conditionalFormatting sqref="F1343">
    <cfRule type="duplicateValues" dxfId="0" priority="569"/>
  </conditionalFormatting>
  <conditionalFormatting sqref="I1343">
    <cfRule type="cellIs" dxfId="1" priority="570" operator="greaterThan">
      <formula>260</formula>
    </cfRule>
    <cfRule type="cellIs" dxfId="1" priority="571" operator="greaterThan">
      <formula>330</formula>
    </cfRule>
    <cfRule type="cellIs" dxfId="1" priority="572" operator="greaterThan">
      <formula>180</formula>
    </cfRule>
    <cfRule type="cellIs" dxfId="1" priority="573" operator="greaterThan">
      <formula>260</formula>
    </cfRule>
    <cfRule type="cellIs" dxfId="1" priority="574" operator="greaterThan">
      <formula>330</formula>
    </cfRule>
  </conditionalFormatting>
  <conditionalFormatting sqref="F1344">
    <cfRule type="duplicateValues" dxfId="0" priority="565"/>
  </conditionalFormatting>
  <conditionalFormatting sqref="I1344">
    <cfRule type="cellIs" dxfId="1" priority="566" operator="greaterThan">
      <formula>180</formula>
    </cfRule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I1345">
    <cfRule type="cellIs" dxfId="1" priority="562" operator="greaterThan">
      <formula>180</formula>
    </cfRule>
    <cfRule type="cellIs" dxfId="1" priority="563" operator="greaterThan">
      <formula>260</formula>
    </cfRule>
    <cfRule type="cellIs" dxfId="1" priority="564" operator="greaterThan">
      <formula>330</formula>
    </cfRule>
  </conditionalFormatting>
  <conditionalFormatting sqref="F1346">
    <cfRule type="duplicateValues" dxfId="0" priority="561"/>
  </conditionalFormatting>
  <conditionalFormatting sqref="I1346">
    <cfRule type="cellIs" dxfId="1" priority="558" operator="greaterThan">
      <formula>180</formula>
    </cfRule>
    <cfRule type="cellIs" dxfId="1" priority="559" operator="greaterThan">
      <formula>260</formula>
    </cfRule>
    <cfRule type="cellIs" dxfId="1" priority="560" operator="greaterThan">
      <formula>330</formula>
    </cfRule>
  </conditionalFormatting>
  <conditionalFormatting sqref="F1347">
    <cfRule type="duplicateValues" dxfId="0" priority="554"/>
  </conditionalFormatting>
  <conditionalFormatting sqref="I1347">
    <cfRule type="cellIs" dxfId="1" priority="555" operator="greaterThan">
      <formula>180</formula>
    </cfRule>
    <cfRule type="cellIs" dxfId="1" priority="556" operator="greaterThan">
      <formula>260</formula>
    </cfRule>
    <cfRule type="cellIs" dxfId="1" priority="557" operator="greaterThan">
      <formula>330</formula>
    </cfRule>
  </conditionalFormatting>
  <conditionalFormatting sqref="F1348">
    <cfRule type="duplicateValues" dxfId="0" priority="550"/>
  </conditionalFormatting>
  <conditionalFormatting sqref="I1348">
    <cfRule type="cellIs" dxfId="1" priority="551" operator="greaterThan">
      <formula>180</formula>
    </cfRule>
    <cfRule type="cellIs" dxfId="1" priority="552" operator="greaterThan">
      <formula>260</formula>
    </cfRule>
    <cfRule type="cellIs" dxfId="1" priority="553" operator="greaterThan">
      <formula>330</formula>
    </cfRule>
  </conditionalFormatting>
  <conditionalFormatting sqref="I1349">
    <cfRule type="cellIs" dxfId="1" priority="547" operator="greaterThan">
      <formula>180</formula>
    </cfRule>
    <cfRule type="cellIs" dxfId="1" priority="548" operator="greaterThan">
      <formula>260</formula>
    </cfRule>
    <cfRule type="cellIs" dxfId="1" priority="549" operator="greaterThan">
      <formula>330</formula>
    </cfRule>
  </conditionalFormatting>
  <conditionalFormatting sqref="I1350">
    <cfRule type="cellIs" dxfId="1" priority="544" operator="greaterThan">
      <formula>180</formula>
    </cfRule>
    <cfRule type="cellIs" dxfId="1" priority="545" operator="greaterThan">
      <formula>260</formula>
    </cfRule>
    <cfRule type="cellIs" dxfId="1" priority="546" operator="greaterThan">
      <formula>330</formula>
    </cfRule>
  </conditionalFormatting>
  <conditionalFormatting sqref="F1351">
    <cfRule type="duplicateValues" dxfId="0" priority="540"/>
  </conditionalFormatting>
  <conditionalFormatting sqref="I1351">
    <cfRule type="cellIs" dxfId="1" priority="541" operator="greaterThan">
      <formula>180</formula>
    </cfRule>
    <cfRule type="cellIs" dxfId="1" priority="542" operator="greaterThan">
      <formula>260</formula>
    </cfRule>
    <cfRule type="cellIs" dxfId="1" priority="543" operator="greaterThan">
      <formula>330</formula>
    </cfRule>
  </conditionalFormatting>
  <conditionalFormatting sqref="F1352">
    <cfRule type="duplicateValues" dxfId="0" priority="539"/>
  </conditionalFormatting>
  <conditionalFormatting sqref="I1352">
    <cfRule type="cellIs" dxfId="1" priority="536" operator="greaterThan">
      <formula>180</formula>
    </cfRule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F1353">
    <cfRule type="duplicateValues" dxfId="0" priority="532"/>
  </conditionalFormatting>
  <conditionalFormatting sqref="I1353">
    <cfRule type="cellIs" dxfId="1" priority="533" operator="greaterThan">
      <formula>180</formula>
    </cfRule>
    <cfRule type="cellIs" dxfId="1" priority="534" operator="greaterThan">
      <formula>260</formula>
    </cfRule>
    <cfRule type="cellIs" dxfId="1" priority="535" operator="greaterThan">
      <formula>330</formula>
    </cfRule>
  </conditionalFormatting>
  <conditionalFormatting sqref="F1354">
    <cfRule type="duplicateValues" dxfId="0" priority="528"/>
  </conditionalFormatting>
  <conditionalFormatting sqref="I1354">
    <cfRule type="cellIs" dxfId="1" priority="529" operator="greaterThan">
      <formula>180</formula>
    </cfRule>
    <cfRule type="cellIs" dxfId="1" priority="530" operator="greaterThan">
      <formula>260</formula>
    </cfRule>
    <cfRule type="cellIs" dxfId="1" priority="531" operator="greaterThan">
      <formula>330</formula>
    </cfRule>
  </conditionalFormatting>
  <conditionalFormatting sqref="F1355">
    <cfRule type="duplicateValues" dxfId="0" priority="524"/>
  </conditionalFormatting>
  <conditionalFormatting sqref="I1355">
    <cfRule type="cellIs" dxfId="1" priority="525" operator="greaterThan">
      <formula>180</formula>
    </cfRule>
    <cfRule type="cellIs" dxfId="1" priority="526" operator="greaterThan">
      <formula>260</formula>
    </cfRule>
    <cfRule type="cellIs" dxfId="1" priority="527" operator="greaterThan">
      <formula>330</formula>
    </cfRule>
  </conditionalFormatting>
  <conditionalFormatting sqref="F1356">
    <cfRule type="duplicateValues" dxfId="0" priority="523"/>
  </conditionalFormatting>
  <conditionalFormatting sqref="I1356">
    <cfRule type="cellIs" dxfId="1" priority="520" operator="greaterThan">
      <formula>180</formula>
    </cfRule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F1357">
    <cfRule type="duplicateValues" dxfId="0" priority="513"/>
  </conditionalFormatting>
  <conditionalFormatting sqref="I1357">
    <cfRule type="cellIs" dxfId="1" priority="514" operator="greaterThan">
      <formula>180</formula>
    </cfRule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1358">
    <cfRule type="cellIs" dxfId="1" priority="517" operator="greaterThan">
      <formula>180</formula>
    </cfRule>
    <cfRule type="cellIs" dxfId="1" priority="518" operator="greaterThan">
      <formula>260</formula>
    </cfRule>
    <cfRule type="cellIs" dxfId="1" priority="519" operator="greaterThan">
      <formula>330</formula>
    </cfRule>
  </conditionalFormatting>
  <conditionalFormatting sqref="I1359">
    <cfRule type="cellIs" dxfId="1" priority="510" operator="greaterThan">
      <formula>180</formula>
    </cfRule>
    <cfRule type="cellIs" dxfId="1" priority="511" operator="greaterThan">
      <formula>260</formula>
    </cfRule>
    <cfRule type="cellIs" dxfId="1" priority="512" operator="greaterThan">
      <formula>330</formula>
    </cfRule>
  </conditionalFormatting>
  <conditionalFormatting sqref="I1360">
    <cfRule type="cellIs" dxfId="1" priority="507" operator="greaterThan">
      <formula>180</formula>
    </cfRule>
    <cfRule type="cellIs" dxfId="1" priority="508" operator="greaterThan">
      <formula>260</formula>
    </cfRule>
    <cfRule type="cellIs" dxfId="1" priority="509" operator="greaterThan">
      <formula>330</formula>
    </cfRule>
  </conditionalFormatting>
  <conditionalFormatting sqref="F1361">
    <cfRule type="duplicateValues" dxfId="0" priority="506"/>
  </conditionalFormatting>
  <conditionalFormatting sqref="I1362">
    <cfRule type="cellIs" dxfId="1" priority="500" operator="greaterThan">
      <formula>180</formula>
    </cfRule>
    <cfRule type="cellIs" dxfId="1" priority="501" operator="greaterThan">
      <formula>260</formula>
    </cfRule>
    <cfRule type="cellIs" dxfId="1" priority="502" operator="greaterThan">
      <formula>330</formula>
    </cfRule>
  </conditionalFormatting>
  <conditionalFormatting sqref="I1363">
    <cfRule type="cellIs" dxfId="1" priority="497" operator="greaterThan">
      <formula>180</formula>
    </cfRule>
    <cfRule type="cellIs" dxfId="1" priority="498" operator="greaterThan">
      <formula>260</formula>
    </cfRule>
    <cfRule type="cellIs" dxfId="1" priority="499" operator="greaterThan">
      <formula>330</formula>
    </cfRule>
  </conditionalFormatting>
  <conditionalFormatting sqref="F1364">
    <cfRule type="duplicateValues" dxfId="0" priority="493"/>
  </conditionalFormatting>
  <conditionalFormatting sqref="I1364">
    <cfRule type="cellIs" dxfId="1" priority="494" operator="greaterThan">
      <formula>180</formula>
    </cfRule>
    <cfRule type="cellIs" dxfId="1" priority="495" operator="greaterThan">
      <formula>260</formula>
    </cfRule>
    <cfRule type="cellIs" dxfId="1" priority="496" operator="greaterThan">
      <formula>330</formula>
    </cfRule>
  </conditionalFormatting>
  <conditionalFormatting sqref="I1365">
    <cfRule type="cellIs" dxfId="1" priority="490" operator="greaterThan">
      <formula>180</formula>
    </cfRule>
    <cfRule type="cellIs" dxfId="1" priority="491" operator="greaterThan">
      <formula>260</formula>
    </cfRule>
    <cfRule type="cellIs" dxfId="1" priority="492" operator="greaterThan">
      <formula>330</formula>
    </cfRule>
  </conditionalFormatting>
  <conditionalFormatting sqref="F1366">
    <cfRule type="duplicateValues" dxfId="0" priority="486"/>
  </conditionalFormatting>
  <conditionalFormatting sqref="I1366">
    <cfRule type="cellIs" dxfId="1" priority="487" operator="greaterThan">
      <formula>180</formula>
    </cfRule>
    <cfRule type="cellIs" dxfId="1" priority="488" operator="greaterThan">
      <formula>260</formula>
    </cfRule>
    <cfRule type="cellIs" dxfId="1" priority="489" operator="greaterThan">
      <formula>330</formula>
    </cfRule>
  </conditionalFormatting>
  <conditionalFormatting sqref="F1368">
    <cfRule type="duplicateValues" dxfId="0" priority="482"/>
  </conditionalFormatting>
  <conditionalFormatting sqref="I1368">
    <cfRule type="cellIs" dxfId="1" priority="483" operator="greaterThan">
      <formula>180</formula>
    </cfRule>
    <cfRule type="cellIs" dxfId="1" priority="484" operator="greaterThan">
      <formula>260</formula>
    </cfRule>
    <cfRule type="cellIs" dxfId="1" priority="485" operator="greaterThan">
      <formula>330</formula>
    </cfRule>
  </conditionalFormatting>
  <conditionalFormatting sqref="I1369">
    <cfRule type="cellIs" dxfId="1" priority="479" operator="greaterThan">
      <formula>180</formula>
    </cfRule>
    <cfRule type="cellIs" dxfId="1" priority="480" operator="greaterThan">
      <formula>260</formula>
    </cfRule>
    <cfRule type="cellIs" dxfId="1" priority="481" operator="greaterThan">
      <formula>330</formula>
    </cfRule>
  </conditionalFormatting>
  <conditionalFormatting sqref="F1370">
    <cfRule type="duplicateValues" dxfId="0" priority="475"/>
  </conditionalFormatting>
  <conditionalFormatting sqref="I1370">
    <cfRule type="cellIs" dxfId="1" priority="476" operator="greaterThan">
      <formula>180</formula>
    </cfRule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F1371">
    <cfRule type="duplicateValues" dxfId="0" priority="471"/>
  </conditionalFormatting>
  <conditionalFormatting sqref="I1371">
    <cfRule type="cellIs" dxfId="1" priority="472" operator="greaterThan">
      <formula>180</formula>
    </cfRule>
    <cfRule type="cellIs" dxfId="1" priority="473" operator="greaterThan">
      <formula>260</formula>
    </cfRule>
    <cfRule type="cellIs" dxfId="1" priority="474" operator="greaterThan">
      <formula>330</formula>
    </cfRule>
  </conditionalFormatting>
  <conditionalFormatting sqref="F1372">
    <cfRule type="duplicateValues" dxfId="0" priority="467"/>
  </conditionalFormatting>
  <conditionalFormatting sqref="I1372">
    <cfRule type="cellIs" dxfId="1" priority="468" operator="greaterThan">
      <formula>180</formula>
    </cfRule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I1373">
    <cfRule type="cellIs" dxfId="1" priority="464" operator="greaterThan">
      <formula>180</formula>
    </cfRule>
    <cfRule type="cellIs" dxfId="1" priority="465" operator="greaterThan">
      <formula>260</formula>
    </cfRule>
    <cfRule type="cellIs" dxfId="1" priority="466" operator="greaterThan">
      <formula>330</formula>
    </cfRule>
  </conditionalFormatting>
  <conditionalFormatting sqref="F1374">
    <cfRule type="duplicateValues" dxfId="0" priority="460"/>
  </conditionalFormatting>
  <conditionalFormatting sqref="I1374">
    <cfRule type="cellIs" dxfId="1" priority="461" operator="greaterThan">
      <formula>180</formula>
    </cfRule>
    <cfRule type="cellIs" dxfId="1" priority="462" operator="greaterThan">
      <formula>260</formula>
    </cfRule>
    <cfRule type="cellIs" dxfId="1" priority="463" operator="greaterThan">
      <formula>330</formula>
    </cfRule>
  </conditionalFormatting>
  <conditionalFormatting sqref="F1375">
    <cfRule type="duplicateValues" dxfId="0" priority="456"/>
  </conditionalFormatting>
  <conditionalFormatting sqref="I1375">
    <cfRule type="cellIs" dxfId="1" priority="457" operator="greaterThan">
      <formula>180</formula>
    </cfRule>
    <cfRule type="cellIs" dxfId="1" priority="458" operator="greaterThan">
      <formula>260</formula>
    </cfRule>
    <cfRule type="cellIs" dxfId="1" priority="459" operator="greaterThan">
      <formula>330</formula>
    </cfRule>
  </conditionalFormatting>
  <conditionalFormatting sqref="I1376">
    <cfRule type="cellIs" dxfId="1" priority="453" operator="greaterThan">
      <formula>180</formula>
    </cfRule>
    <cfRule type="cellIs" dxfId="1" priority="454" operator="greaterThan">
      <formula>260</formula>
    </cfRule>
    <cfRule type="cellIs" dxfId="1" priority="455" operator="greaterThan">
      <formula>330</formula>
    </cfRule>
  </conditionalFormatting>
  <conditionalFormatting sqref="F1377">
    <cfRule type="duplicateValues" dxfId="0" priority="449"/>
  </conditionalFormatting>
  <conditionalFormatting sqref="I1377">
    <cfRule type="cellIs" dxfId="1" priority="450" operator="greaterThan">
      <formula>180</formula>
    </cfRule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F1378">
    <cfRule type="duplicateValues" dxfId="0" priority="445"/>
  </conditionalFormatting>
  <conditionalFormatting sqref="I1378">
    <cfRule type="cellIs" dxfId="1" priority="446" operator="greaterThan">
      <formula>180</formula>
    </cfRule>
    <cfRule type="cellIs" dxfId="1" priority="447" operator="greaterThan">
      <formula>260</formula>
    </cfRule>
    <cfRule type="cellIs" dxfId="1" priority="448" operator="greaterThan">
      <formula>330</formula>
    </cfRule>
  </conditionalFormatting>
  <conditionalFormatting sqref="I1379">
    <cfRule type="cellIs" dxfId="1" priority="442" operator="greaterThan">
      <formula>180</formula>
    </cfRule>
    <cfRule type="cellIs" dxfId="1" priority="443" operator="greaterThan">
      <formula>260</formula>
    </cfRule>
    <cfRule type="cellIs" dxfId="1" priority="444" operator="greaterThan">
      <formula>330</formula>
    </cfRule>
  </conditionalFormatting>
  <conditionalFormatting sqref="I1380">
    <cfRule type="cellIs" dxfId="1" priority="439" operator="greaterThan">
      <formula>180</formula>
    </cfRule>
    <cfRule type="cellIs" dxfId="1" priority="440" operator="greaterThan">
      <formula>260</formula>
    </cfRule>
    <cfRule type="cellIs" dxfId="1" priority="441" operator="greaterThan">
      <formula>330</formula>
    </cfRule>
  </conditionalFormatting>
  <conditionalFormatting sqref="F1381">
    <cfRule type="duplicateValues" dxfId="0" priority="431"/>
  </conditionalFormatting>
  <conditionalFormatting sqref="I1381">
    <cfRule type="cellIs" dxfId="1" priority="432" operator="greaterThan">
      <formula>180</formula>
    </cfRule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F1382">
    <cfRule type="duplicateValues" dxfId="0" priority="435"/>
  </conditionalFormatting>
  <conditionalFormatting sqref="I1382">
    <cfRule type="cellIs" dxfId="1" priority="436" operator="greaterThan">
      <formula>180</formula>
    </cfRule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I1383">
    <cfRule type="cellIs" dxfId="1" priority="428" operator="greaterThan">
      <formula>180</formula>
    </cfRule>
    <cfRule type="cellIs" dxfId="1" priority="429" operator="greaterThan">
      <formula>260</formula>
    </cfRule>
    <cfRule type="cellIs" dxfId="1" priority="430" operator="greaterThan">
      <formula>330</formula>
    </cfRule>
  </conditionalFormatting>
  <conditionalFormatting sqref="F1384">
    <cfRule type="duplicateValues" dxfId="0" priority="427"/>
  </conditionalFormatting>
  <conditionalFormatting sqref="I1384">
    <cfRule type="cellIs" dxfId="1" priority="426" operator="greaterThan">
      <formula>180</formula>
    </cfRule>
  </conditionalFormatting>
  <conditionalFormatting sqref="F1385">
    <cfRule type="duplicateValues" dxfId="0" priority="422"/>
  </conditionalFormatting>
  <conditionalFormatting sqref="I1385">
    <cfRule type="cellIs" dxfId="1" priority="423" operator="greaterThan">
      <formula>180</formula>
    </cfRule>
    <cfRule type="cellIs" dxfId="1" priority="424" operator="greaterThan">
      <formula>260</formula>
    </cfRule>
    <cfRule type="cellIs" dxfId="1" priority="425" operator="greaterThan">
      <formula>330</formula>
    </cfRule>
  </conditionalFormatting>
  <conditionalFormatting sqref="F1386">
    <cfRule type="duplicateValues" dxfId="0" priority="421"/>
  </conditionalFormatting>
  <conditionalFormatting sqref="I1386">
    <cfRule type="cellIs" dxfId="1" priority="420" operator="greaterThan">
      <formula>180</formula>
    </cfRule>
  </conditionalFormatting>
  <conditionalFormatting sqref="F1387">
    <cfRule type="duplicateValues" dxfId="0" priority="416"/>
  </conditionalFormatting>
  <conditionalFormatting sqref="I1387">
    <cfRule type="cellIs" dxfId="1" priority="417" operator="greaterThan">
      <formula>180</formula>
    </cfRule>
    <cfRule type="cellIs" dxfId="1" priority="418" operator="greaterThan">
      <formula>260</formula>
    </cfRule>
    <cfRule type="cellIs" dxfId="1" priority="419" operator="greaterThan">
      <formula>330</formula>
    </cfRule>
  </conditionalFormatting>
  <conditionalFormatting sqref="F1388">
    <cfRule type="duplicateValues" dxfId="0" priority="412"/>
  </conditionalFormatting>
  <conditionalFormatting sqref="I1388">
    <cfRule type="cellIs" dxfId="1" priority="413" operator="greaterThan">
      <formula>180</formula>
    </cfRule>
    <cfRule type="cellIs" dxfId="1" priority="414" operator="greaterThan">
      <formula>260</formula>
    </cfRule>
    <cfRule type="cellIs" dxfId="1" priority="415" operator="greaterThan">
      <formula>330</formula>
    </cfRule>
  </conditionalFormatting>
  <conditionalFormatting sqref="I1389">
    <cfRule type="cellIs" dxfId="1" priority="409" operator="greaterThan">
      <formula>180</formula>
    </cfRule>
    <cfRule type="cellIs" dxfId="1" priority="410" operator="greaterThan">
      <formula>260</formula>
    </cfRule>
    <cfRule type="cellIs" dxfId="1" priority="411" operator="greaterThan">
      <formula>330</formula>
    </cfRule>
  </conditionalFormatting>
  <conditionalFormatting sqref="I1390">
    <cfRule type="cellIs" dxfId="1" priority="400" operator="greaterThan">
      <formula>180</formula>
    </cfRule>
    <cfRule type="cellIs" dxfId="1" priority="401" operator="greaterThan">
      <formula>260</formula>
    </cfRule>
    <cfRule type="cellIs" dxfId="1" priority="402" operator="greaterThan">
      <formula>330</formula>
    </cfRule>
  </conditionalFormatting>
  <conditionalFormatting sqref="F1391">
    <cfRule type="duplicateValues" dxfId="0" priority="403"/>
  </conditionalFormatting>
  <conditionalFormatting sqref="I1391">
    <cfRule type="cellIs" dxfId="1" priority="404" operator="greaterThan">
      <formula>260</formula>
    </cfRule>
    <cfRule type="cellIs" dxfId="1" priority="405" operator="greaterThan">
      <formula>330</formula>
    </cfRule>
    <cfRule type="cellIs" dxfId="1" priority="406" operator="greaterThan">
      <formula>180</formula>
    </cfRule>
    <cfRule type="cellIs" dxfId="1" priority="407" operator="greaterThan">
      <formula>260</formula>
    </cfRule>
    <cfRule type="cellIs" dxfId="1" priority="408" operator="greaterThan">
      <formula>330</formula>
    </cfRule>
  </conditionalFormatting>
  <conditionalFormatting sqref="I1392">
    <cfRule type="cellIs" dxfId="1" priority="397" operator="greaterThan">
      <formula>180</formula>
    </cfRule>
    <cfRule type="cellIs" dxfId="1" priority="398" operator="greaterThan">
      <formula>260</formula>
    </cfRule>
    <cfRule type="cellIs" dxfId="1" priority="399" operator="greaterThan">
      <formula>330</formula>
    </cfRule>
  </conditionalFormatting>
  <conditionalFormatting sqref="I1393">
    <cfRule type="cellIs" dxfId="1" priority="394" operator="greaterThan">
      <formula>180</formula>
    </cfRule>
    <cfRule type="cellIs" dxfId="1" priority="395" operator="greaterThan">
      <formula>260</formula>
    </cfRule>
    <cfRule type="cellIs" dxfId="1" priority="396" operator="greaterThan">
      <formula>330</formula>
    </cfRule>
  </conditionalFormatting>
  <conditionalFormatting sqref="F1395">
    <cfRule type="duplicateValues" dxfId="0" priority="390"/>
  </conditionalFormatting>
  <conditionalFormatting sqref="I1395">
    <cfRule type="cellIs" dxfId="1" priority="391" operator="greaterThan">
      <formula>180</formula>
    </cfRule>
    <cfRule type="cellIs" dxfId="1" priority="392" operator="greaterThan">
      <formula>260</formula>
    </cfRule>
    <cfRule type="cellIs" dxfId="1" priority="393" operator="greaterThan">
      <formula>330</formula>
    </cfRule>
  </conditionalFormatting>
  <conditionalFormatting sqref="F1396">
    <cfRule type="duplicateValues" dxfId="0" priority="386"/>
  </conditionalFormatting>
  <conditionalFormatting sqref="I1396">
    <cfRule type="cellIs" dxfId="1" priority="387" operator="greaterThan">
      <formula>180</formula>
    </cfRule>
    <cfRule type="cellIs" dxfId="1" priority="388" operator="greaterThan">
      <formula>260</formula>
    </cfRule>
    <cfRule type="cellIs" dxfId="1" priority="389" operator="greaterThan">
      <formula>330</formula>
    </cfRule>
  </conditionalFormatting>
  <conditionalFormatting sqref="I1397">
    <cfRule type="cellIs" dxfId="1" priority="383" operator="greaterThan">
      <formula>180</formula>
    </cfRule>
    <cfRule type="cellIs" dxfId="1" priority="384" operator="greaterThan">
      <formula>260</formula>
    </cfRule>
    <cfRule type="cellIs" dxfId="1" priority="385" operator="greaterThan">
      <formula>330</formula>
    </cfRule>
  </conditionalFormatting>
  <conditionalFormatting sqref="F1398">
    <cfRule type="duplicateValues" dxfId="0" priority="381"/>
  </conditionalFormatting>
  <conditionalFormatting sqref="I1398">
    <cfRule type="cellIs" dxfId="1" priority="382" operator="greaterThan">
      <formula>180</formula>
    </cfRule>
  </conditionalFormatting>
  <conditionalFormatting sqref="F1399">
    <cfRule type="duplicateValues" dxfId="0" priority="380"/>
  </conditionalFormatting>
  <conditionalFormatting sqref="I1399">
    <cfRule type="cellIs" dxfId="1" priority="379" operator="greaterThan">
      <formula>180</formula>
    </cfRule>
  </conditionalFormatting>
  <conditionalFormatting sqref="F1400">
    <cfRule type="duplicateValues" dxfId="0" priority="378"/>
  </conditionalFormatting>
  <conditionalFormatting sqref="I1400">
    <cfRule type="cellIs" dxfId="1" priority="375" operator="greaterThan">
      <formula>180</formula>
    </cfRule>
    <cfRule type="cellIs" dxfId="1" priority="376" operator="greaterThan">
      <formula>260</formula>
    </cfRule>
    <cfRule type="cellIs" dxfId="1" priority="377" operator="greaterThan">
      <formula>330</formula>
    </cfRule>
  </conditionalFormatting>
  <conditionalFormatting sqref="F1401">
    <cfRule type="duplicateValues" dxfId="0" priority="374"/>
  </conditionalFormatting>
  <conditionalFormatting sqref="I1401">
    <cfRule type="cellIs" dxfId="1" priority="373" operator="greaterThan">
      <formula>180</formula>
    </cfRule>
  </conditionalFormatting>
  <conditionalFormatting sqref="F1402">
    <cfRule type="duplicateValues" dxfId="0" priority="372"/>
  </conditionalFormatting>
  <conditionalFormatting sqref="I1402">
    <cfRule type="cellIs" dxfId="1" priority="371" operator="greaterThan">
      <formula>180</formula>
    </cfRule>
  </conditionalFormatting>
  <conditionalFormatting sqref="F1403">
    <cfRule type="duplicateValues" dxfId="0" priority="363"/>
  </conditionalFormatting>
  <conditionalFormatting sqref="I1403">
    <cfRule type="cellIs" dxfId="1" priority="365" operator="greaterThan">
      <formula>180</formula>
    </cfRule>
    <cfRule type="cellIs" dxfId="1" priority="366" operator="greaterThan">
      <formula>260</formula>
    </cfRule>
    <cfRule type="cellIs" dxfId="1" priority="367" operator="greaterThan">
      <formula>330</formula>
    </cfRule>
  </conditionalFormatting>
  <conditionalFormatting sqref="F1404">
    <cfRule type="duplicateValues" dxfId="0" priority="364"/>
  </conditionalFormatting>
  <conditionalFormatting sqref="I1404">
    <cfRule type="cellIs" dxfId="1" priority="368" operator="greaterThan">
      <formula>180</formula>
    </cfRule>
    <cfRule type="cellIs" dxfId="1" priority="369" operator="greaterThan">
      <formula>260</formula>
    </cfRule>
    <cfRule type="cellIs" dxfId="1" priority="370" operator="greaterThan">
      <formula>330</formula>
    </cfRule>
  </conditionalFormatting>
  <conditionalFormatting sqref="F1405">
    <cfRule type="duplicateValues" dxfId="0" priority="362"/>
  </conditionalFormatting>
  <conditionalFormatting sqref="I1405">
    <cfRule type="cellIs" dxfId="1" priority="359" operator="greaterThan">
      <formula>180</formula>
    </cfRule>
    <cfRule type="cellIs" dxfId="1" priority="360" operator="greaterThan">
      <formula>260</formula>
    </cfRule>
    <cfRule type="cellIs" dxfId="1" priority="361" operator="greaterThan">
      <formula>330</formula>
    </cfRule>
  </conditionalFormatting>
  <conditionalFormatting sqref="F1406">
    <cfRule type="duplicateValues" dxfId="0" priority="358"/>
  </conditionalFormatting>
  <conditionalFormatting sqref="I1406">
    <cfRule type="cellIs" dxfId="1" priority="357" operator="greaterThan">
      <formula>180</formula>
    </cfRule>
  </conditionalFormatting>
  <conditionalFormatting sqref="F1407">
    <cfRule type="duplicateValues" dxfId="0" priority="356"/>
  </conditionalFormatting>
  <conditionalFormatting sqref="I1407">
    <cfRule type="cellIs" dxfId="1" priority="353" operator="greaterThan">
      <formula>180</formula>
    </cfRule>
    <cfRule type="cellIs" dxfId="1" priority="354" operator="greaterThan">
      <formula>260</formula>
    </cfRule>
    <cfRule type="cellIs" dxfId="1" priority="355" operator="greaterThan">
      <formula>330</formula>
    </cfRule>
  </conditionalFormatting>
  <conditionalFormatting sqref="F1408">
    <cfRule type="duplicateValues" dxfId="0" priority="352"/>
  </conditionalFormatting>
  <conditionalFormatting sqref="I1408">
    <cfRule type="cellIs" dxfId="1" priority="349" operator="greaterThan">
      <formula>180</formula>
    </cfRule>
    <cfRule type="cellIs" dxfId="1" priority="350" operator="greaterThan">
      <formula>260</formula>
    </cfRule>
    <cfRule type="cellIs" dxfId="1" priority="351" operator="greaterThan">
      <formula>330</formula>
    </cfRule>
  </conditionalFormatting>
  <conditionalFormatting sqref="F1409">
    <cfRule type="duplicateValues" dxfId="0" priority="348"/>
  </conditionalFormatting>
  <conditionalFormatting sqref="I1409">
    <cfRule type="cellIs" dxfId="1" priority="345" operator="greaterThan">
      <formula>180</formula>
    </cfRule>
    <cfRule type="cellIs" dxfId="1" priority="346" operator="greaterThan">
      <formula>260</formula>
    </cfRule>
    <cfRule type="cellIs" dxfId="1" priority="347" operator="greaterThan">
      <formula>330</formula>
    </cfRule>
  </conditionalFormatting>
  <conditionalFormatting sqref="I1410">
    <cfRule type="cellIs" dxfId="1" priority="342" operator="greaterThan">
      <formula>180</formula>
    </cfRule>
    <cfRule type="cellIs" dxfId="1" priority="343" operator="greaterThan">
      <formula>260</formula>
    </cfRule>
    <cfRule type="cellIs" dxfId="1" priority="344" operator="greaterThan">
      <formula>330</formula>
    </cfRule>
  </conditionalFormatting>
  <conditionalFormatting sqref="F1411">
    <cfRule type="duplicateValues" dxfId="0" priority="341"/>
  </conditionalFormatting>
  <conditionalFormatting sqref="I1411">
    <cfRule type="cellIs" dxfId="1" priority="338" operator="greaterThan">
      <formula>180</formula>
    </cfRule>
    <cfRule type="cellIs" dxfId="1" priority="339" operator="greaterThan">
      <formula>260</formula>
    </cfRule>
    <cfRule type="cellIs" dxfId="1" priority="340" operator="greaterThan">
      <formula>330</formula>
    </cfRule>
  </conditionalFormatting>
  <conditionalFormatting sqref="I1412">
    <cfRule type="cellIs" dxfId="1" priority="335" operator="greaterThan">
      <formula>180</formula>
    </cfRule>
    <cfRule type="cellIs" dxfId="1" priority="336" operator="greaterThan">
      <formula>260</formula>
    </cfRule>
    <cfRule type="cellIs" dxfId="1" priority="337" operator="greaterThan">
      <formula>330</formula>
    </cfRule>
  </conditionalFormatting>
  <conditionalFormatting sqref="I1413">
    <cfRule type="cellIs" dxfId="1" priority="332" operator="greaterThan">
      <formula>180</formula>
    </cfRule>
    <cfRule type="cellIs" dxfId="1" priority="333" operator="greaterThan">
      <formula>260</formula>
    </cfRule>
    <cfRule type="cellIs" dxfId="1" priority="334" operator="greaterThan">
      <formula>330</formula>
    </cfRule>
  </conditionalFormatting>
  <conditionalFormatting sqref="F1414">
    <cfRule type="duplicateValues" dxfId="0" priority="328"/>
  </conditionalFormatting>
  <conditionalFormatting sqref="I1414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I1415">
    <cfRule type="cellIs" dxfId="1" priority="329" operator="greaterThan">
      <formula>180</formula>
    </cfRule>
    <cfRule type="cellIs" dxfId="1" priority="330" operator="greaterThan">
      <formula>260</formula>
    </cfRule>
    <cfRule type="cellIs" dxfId="1" priority="331" operator="greaterThan">
      <formula>330</formula>
    </cfRule>
  </conditionalFormatting>
  <conditionalFormatting sqref="F1416">
    <cfRule type="duplicateValues" dxfId="0" priority="324"/>
  </conditionalFormatting>
  <conditionalFormatting sqref="I1416">
    <cfRule type="cellIs" dxfId="1" priority="321" operator="greaterThan">
      <formula>180</formula>
    </cfRule>
    <cfRule type="cellIs" dxfId="1" priority="322" operator="greaterThan">
      <formula>260</formula>
    </cfRule>
    <cfRule type="cellIs" dxfId="1" priority="323" operator="greaterThan">
      <formula>330</formula>
    </cfRule>
  </conditionalFormatting>
  <conditionalFormatting sqref="F1417">
    <cfRule type="duplicateValues" dxfId="0" priority="1399"/>
  </conditionalFormatting>
  <conditionalFormatting sqref="I1417">
    <cfRule type="cellIs" dxfId="1" priority="317" operator="greaterThan">
      <formula>180</formula>
    </cfRule>
    <cfRule type="cellIs" dxfId="1" priority="318" operator="greaterThan">
      <formula>260</formula>
    </cfRule>
    <cfRule type="cellIs" dxfId="1" priority="319" operator="greaterThan">
      <formula>330</formula>
    </cfRule>
  </conditionalFormatting>
  <conditionalFormatting sqref="F1418">
    <cfRule type="duplicateValues" dxfId="0" priority="316"/>
  </conditionalFormatting>
  <conditionalFormatting sqref="I1418">
    <cfRule type="cellIs" dxfId="1" priority="315" operator="greaterThan">
      <formula>180</formula>
    </cfRule>
  </conditionalFormatting>
  <conditionalFormatting sqref="F1419">
    <cfRule type="duplicateValues" dxfId="0" priority="314"/>
  </conditionalFormatting>
  <conditionalFormatting sqref="I1419">
    <cfRule type="cellIs" dxfId="1" priority="313" operator="greaterThan">
      <formula>180</formula>
    </cfRule>
  </conditionalFormatting>
  <conditionalFormatting sqref="F1420">
    <cfRule type="duplicateValues" dxfId="0" priority="312"/>
  </conditionalFormatting>
  <conditionalFormatting sqref="I1420">
    <cfRule type="cellIs" dxfId="1" priority="311" operator="greaterThan">
      <formula>180</formula>
    </cfRule>
  </conditionalFormatting>
  <conditionalFormatting sqref="F1421">
    <cfRule type="duplicateValues" dxfId="0" priority="307"/>
  </conditionalFormatting>
  <conditionalFormatting sqref="I1421">
    <cfRule type="cellIs" dxfId="1" priority="308" operator="greaterThan">
      <formula>180</formula>
    </cfRule>
    <cfRule type="cellIs" dxfId="1" priority="309" operator="greaterThan">
      <formula>260</formula>
    </cfRule>
    <cfRule type="cellIs" dxfId="1" priority="310" operator="greaterThan">
      <formula>330</formula>
    </cfRule>
  </conditionalFormatting>
  <conditionalFormatting sqref="F1422">
    <cfRule type="duplicateValues" dxfId="0" priority="303"/>
  </conditionalFormatting>
  <conditionalFormatting sqref="I1422">
    <cfRule type="cellIs" dxfId="1" priority="304" operator="greaterThan">
      <formula>180</formula>
    </cfRule>
    <cfRule type="cellIs" dxfId="1" priority="305" operator="greaterThan">
      <formula>260</formula>
    </cfRule>
    <cfRule type="cellIs" dxfId="1" priority="306" operator="greaterThan">
      <formula>330</formula>
    </cfRule>
  </conditionalFormatting>
  <conditionalFormatting sqref="F1423">
    <cfRule type="duplicateValues" dxfId="0" priority="299"/>
  </conditionalFormatting>
  <conditionalFormatting sqref="I1423">
    <cfRule type="cellIs" dxfId="1" priority="300" operator="greaterThan">
      <formula>180</formula>
    </cfRule>
    <cfRule type="cellIs" dxfId="1" priority="301" operator="greaterThan">
      <formula>260</formula>
    </cfRule>
    <cfRule type="cellIs" dxfId="1" priority="302" operator="greaterThan">
      <formula>330</formula>
    </cfRule>
  </conditionalFormatting>
  <conditionalFormatting sqref="I1424">
    <cfRule type="cellIs" dxfId="1" priority="296" operator="greaterThan">
      <formula>180</formula>
    </cfRule>
    <cfRule type="cellIs" dxfId="1" priority="297" operator="greaterThan">
      <formula>260</formula>
    </cfRule>
    <cfRule type="cellIs" dxfId="1" priority="298" operator="greaterThan">
      <formula>330</formula>
    </cfRule>
  </conditionalFormatting>
  <conditionalFormatting sqref="F1425">
    <cfRule type="duplicateValues" dxfId="0" priority="292"/>
  </conditionalFormatting>
  <conditionalFormatting sqref="I1425">
    <cfRule type="cellIs" dxfId="1" priority="293" operator="greaterThan">
      <formula>180</formula>
    </cfRule>
    <cfRule type="cellIs" dxfId="1" priority="294" operator="greaterThan">
      <formula>260</formula>
    </cfRule>
    <cfRule type="cellIs" dxfId="1" priority="295" operator="greaterThan">
      <formula>330</formula>
    </cfRule>
  </conditionalFormatting>
  <conditionalFormatting sqref="F1426">
    <cfRule type="duplicateValues" dxfId="0" priority="286"/>
  </conditionalFormatting>
  <conditionalFormatting sqref="I1426">
    <cfRule type="cellIs" dxfId="1" priority="287" operator="greaterThan">
      <formula>260</formula>
    </cfRule>
    <cfRule type="cellIs" dxfId="1" priority="288" operator="greaterThan">
      <formula>330</formula>
    </cfRule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F1427">
    <cfRule type="duplicateValues" dxfId="0" priority="284"/>
  </conditionalFormatting>
  <conditionalFormatting sqref="I1427">
    <cfRule type="cellIs" dxfId="1" priority="285" operator="greaterThan">
      <formula>180</formula>
    </cfRule>
  </conditionalFormatting>
  <conditionalFormatting sqref="I1428">
    <cfRule type="cellIs" dxfId="1" priority="281" operator="greaterThan">
      <formula>180</formula>
    </cfRule>
    <cfRule type="cellIs" dxfId="1" priority="282" operator="greaterThan">
      <formula>260</formula>
    </cfRule>
    <cfRule type="cellIs" dxfId="1" priority="283" operator="greaterThan">
      <formula>330</formula>
    </cfRule>
  </conditionalFormatting>
  <conditionalFormatting sqref="F1429">
    <cfRule type="duplicateValues" dxfId="0" priority="280"/>
  </conditionalFormatting>
  <conditionalFormatting sqref="I1429">
    <cfRule type="cellIs" dxfId="1" priority="277" operator="greaterThan">
      <formula>180</formula>
    </cfRule>
    <cfRule type="cellIs" dxfId="1" priority="278" operator="greaterThan">
      <formula>260</formula>
    </cfRule>
    <cfRule type="cellIs" dxfId="1" priority="279" operator="greaterThan">
      <formula>330</formula>
    </cfRule>
  </conditionalFormatting>
  <conditionalFormatting sqref="F1430">
    <cfRule type="duplicateValues" dxfId="0" priority="276"/>
  </conditionalFormatting>
  <conditionalFormatting sqref="I1430">
    <cfRule type="cellIs" dxfId="1" priority="273" operator="greaterThan">
      <formula>180</formula>
    </cfRule>
    <cfRule type="cellIs" dxfId="1" priority="274" operator="greaterThan">
      <formula>260</formula>
    </cfRule>
    <cfRule type="cellIs" dxfId="1" priority="275" operator="greaterThan">
      <formula>330</formula>
    </cfRule>
  </conditionalFormatting>
  <conditionalFormatting sqref="I1431">
    <cfRule type="cellIs" dxfId="1" priority="270" operator="greaterThan">
      <formula>180</formula>
    </cfRule>
    <cfRule type="cellIs" dxfId="1" priority="271" operator="greaterThan">
      <formula>260</formula>
    </cfRule>
    <cfRule type="cellIs" dxfId="1" priority="272" operator="greaterThan">
      <formula>330</formula>
    </cfRule>
  </conditionalFormatting>
  <conditionalFormatting sqref="I1432">
    <cfRule type="cellIs" dxfId="1" priority="267" operator="greaterThan">
      <formula>180</formula>
    </cfRule>
    <cfRule type="cellIs" dxfId="1" priority="268" operator="greaterThan">
      <formula>260</formula>
    </cfRule>
    <cfRule type="cellIs" dxfId="1" priority="269" operator="greaterThan">
      <formula>330</formula>
    </cfRule>
  </conditionalFormatting>
  <conditionalFormatting sqref="F1433">
    <cfRule type="duplicateValues" dxfId="0" priority="266"/>
  </conditionalFormatting>
  <conditionalFormatting sqref="I1433">
    <cfRule type="cellIs" dxfId="1" priority="263" operator="greaterThan">
      <formula>180</formula>
    </cfRule>
    <cfRule type="cellIs" dxfId="1" priority="264" operator="greaterThan">
      <formula>260</formula>
    </cfRule>
    <cfRule type="cellIs" dxfId="1" priority="265" operator="greaterThan">
      <formula>330</formula>
    </cfRule>
  </conditionalFormatting>
  <conditionalFormatting sqref="I1434">
    <cfRule type="cellIs" dxfId="1" priority="260" operator="greaterThan">
      <formula>180</formula>
    </cfRule>
    <cfRule type="cellIs" dxfId="1" priority="261" operator="greaterThan">
      <formula>260</formula>
    </cfRule>
    <cfRule type="cellIs" dxfId="1" priority="262" operator="greaterThan">
      <formula>330</formula>
    </cfRule>
  </conditionalFormatting>
  <conditionalFormatting sqref="I1435">
    <cfRule type="cellIs" dxfId="1" priority="257" operator="greaterThan">
      <formula>180</formula>
    </cfRule>
    <cfRule type="cellIs" dxfId="1" priority="258" operator="greaterThan">
      <formula>260</formula>
    </cfRule>
    <cfRule type="cellIs" dxfId="1" priority="259" operator="greaterThan">
      <formula>330</formula>
    </cfRule>
  </conditionalFormatting>
  <conditionalFormatting sqref="F1436">
    <cfRule type="duplicateValues" dxfId="0" priority="256"/>
  </conditionalFormatting>
  <conditionalFormatting sqref="I1436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F1437">
    <cfRule type="duplicateValues" dxfId="0" priority="252"/>
  </conditionalFormatting>
  <conditionalFormatting sqref="I1437">
    <cfRule type="cellIs" dxfId="1" priority="249" operator="greaterThan">
      <formula>180</formula>
    </cfRule>
    <cfRule type="cellIs" dxfId="1" priority="250" operator="greaterThan">
      <formula>260</formula>
    </cfRule>
    <cfRule type="cellIs" dxfId="1" priority="251" operator="greaterThan">
      <formula>330</formula>
    </cfRule>
  </conditionalFormatting>
  <conditionalFormatting sqref="F1438">
    <cfRule type="duplicateValues" dxfId="0" priority="235"/>
  </conditionalFormatting>
  <conditionalFormatting sqref="I1438">
    <cfRule type="cellIs" dxfId="1" priority="236" operator="greaterThan">
      <formula>180</formula>
    </cfRule>
    <cfRule type="cellIs" dxfId="1" priority="237" operator="greaterThan">
      <formula>260</formula>
    </cfRule>
    <cfRule type="cellIs" dxfId="1" priority="238" operator="greaterThan">
      <formula>330</formula>
    </cfRule>
  </conditionalFormatting>
  <conditionalFormatting sqref="F1439">
    <cfRule type="duplicateValues" dxfId="0" priority="234"/>
  </conditionalFormatting>
  <conditionalFormatting sqref="I1439">
    <cfRule type="cellIs" dxfId="1" priority="231" operator="greaterThan">
      <formula>180</formula>
    </cfRule>
    <cfRule type="cellIs" dxfId="1" priority="232" operator="greaterThan">
      <formula>260</formula>
    </cfRule>
    <cfRule type="cellIs" dxfId="1" priority="233" operator="greaterThan">
      <formula>330</formula>
    </cfRule>
  </conditionalFormatting>
  <conditionalFormatting sqref="I1440">
    <cfRule type="cellIs" dxfId="1" priority="246" operator="greaterThan">
      <formula>180</formula>
    </cfRule>
    <cfRule type="cellIs" dxfId="1" priority="247" operator="greaterThan">
      <formula>260</formula>
    </cfRule>
    <cfRule type="cellIs" dxfId="1" priority="248" operator="greaterThan">
      <formula>330</formula>
    </cfRule>
  </conditionalFormatting>
  <conditionalFormatting sqref="I1441">
    <cfRule type="cellIs" dxfId="1" priority="243" operator="greaterThan">
      <formula>180</formula>
    </cfRule>
    <cfRule type="cellIs" dxfId="1" priority="244" operator="greaterThan">
      <formula>260</formula>
    </cfRule>
    <cfRule type="cellIs" dxfId="1" priority="245" operator="greaterThan">
      <formula>330</formula>
    </cfRule>
  </conditionalFormatting>
  <conditionalFormatting sqref="F1442">
    <cfRule type="duplicateValues" dxfId="0" priority="242"/>
  </conditionalFormatting>
  <conditionalFormatting sqref="I1442">
    <cfRule type="cellIs" dxfId="1" priority="239" operator="greaterThan">
      <formula>180</formula>
    </cfRule>
    <cfRule type="cellIs" dxfId="1" priority="240" operator="greaterThan">
      <formula>260</formula>
    </cfRule>
    <cfRule type="cellIs" dxfId="1" priority="241" operator="greaterThan">
      <formula>330</formula>
    </cfRule>
  </conditionalFormatting>
  <conditionalFormatting sqref="F1443">
    <cfRule type="duplicateValues" dxfId="0" priority="230"/>
  </conditionalFormatting>
  <conditionalFormatting sqref="I1443">
    <cfRule type="cellIs" dxfId="1" priority="227" operator="greaterThan">
      <formula>180</formula>
    </cfRule>
    <cfRule type="cellIs" dxfId="1" priority="228" operator="greaterThan">
      <formula>260</formula>
    </cfRule>
    <cfRule type="cellIs" dxfId="1" priority="229" operator="greaterThan">
      <formula>330</formula>
    </cfRule>
  </conditionalFormatting>
  <conditionalFormatting sqref="F1444">
    <cfRule type="duplicateValues" dxfId="0" priority="226"/>
  </conditionalFormatting>
  <conditionalFormatting sqref="I1444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I1445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F1446">
    <cfRule type="duplicateValues" dxfId="0" priority="216"/>
  </conditionalFormatting>
  <conditionalFormatting sqref="I1446">
    <cfRule type="cellIs" dxfId="1" priority="217" operator="greaterThan">
      <formula>180</formula>
    </cfRule>
    <cfRule type="cellIs" dxfId="1" priority="218" operator="greaterThan">
      <formula>260</formula>
    </cfRule>
    <cfRule type="cellIs" dxfId="1" priority="219" operator="greaterThan">
      <formula>330</formula>
    </cfRule>
  </conditionalFormatting>
  <conditionalFormatting sqref="I1447">
    <cfRule type="cellIs" dxfId="1" priority="213" operator="greaterThan">
      <formula>180</formula>
    </cfRule>
    <cfRule type="cellIs" dxfId="1" priority="214" operator="greaterThan">
      <formula>260</formula>
    </cfRule>
    <cfRule type="cellIs" dxfId="1" priority="215" operator="greaterThan">
      <formula>330</formula>
    </cfRule>
  </conditionalFormatting>
  <conditionalFormatting sqref="F1448">
    <cfRule type="duplicateValues" dxfId="0" priority="212"/>
  </conditionalFormatting>
  <conditionalFormatting sqref="I1448">
    <cfRule type="cellIs" dxfId="1" priority="209" operator="greaterThan">
      <formula>180</formula>
    </cfRule>
    <cfRule type="cellIs" dxfId="1" priority="210" operator="greaterThan">
      <formula>260</formula>
    </cfRule>
    <cfRule type="cellIs" dxfId="1" priority="211" operator="greaterThan">
      <formula>330</formula>
    </cfRule>
  </conditionalFormatting>
  <conditionalFormatting sqref="F1449">
    <cfRule type="duplicateValues" dxfId="0" priority="208"/>
  </conditionalFormatting>
  <conditionalFormatting sqref="I1449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F1450">
    <cfRule type="duplicateValues" dxfId="0" priority="199"/>
  </conditionalFormatting>
  <conditionalFormatting sqref="I1450">
    <cfRule type="cellIs" dxfId="1" priority="200" operator="greaterThan">
      <formula>260</formula>
    </cfRule>
    <cfRule type="cellIs" dxfId="1" priority="201" operator="greaterThan">
      <formula>330</formula>
    </cfRule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F1451">
    <cfRule type="duplicateValues" dxfId="0" priority="198"/>
  </conditionalFormatting>
  <conditionalFormatting sqref="I1451">
    <cfRule type="cellIs" dxfId="1" priority="195" operator="greaterThan">
      <formula>180</formula>
    </cfRule>
    <cfRule type="cellIs" dxfId="1" priority="196" operator="greaterThan">
      <formula>260</formula>
    </cfRule>
    <cfRule type="cellIs" dxfId="1" priority="197" operator="greaterThan">
      <formula>330</formula>
    </cfRule>
  </conditionalFormatting>
  <conditionalFormatting sqref="F1452">
    <cfRule type="duplicateValues" dxfId="0" priority="194"/>
  </conditionalFormatting>
  <conditionalFormatting sqref="I1452">
    <cfRule type="cellIs" dxfId="1" priority="191" operator="greaterThan">
      <formula>180</formula>
    </cfRule>
    <cfRule type="cellIs" dxfId="1" priority="192" operator="greaterThan">
      <formula>260</formula>
    </cfRule>
    <cfRule type="cellIs" dxfId="1" priority="193" operator="greaterThan">
      <formula>330</formula>
    </cfRule>
  </conditionalFormatting>
  <conditionalFormatting sqref="F1453">
    <cfRule type="duplicateValues" dxfId="0" priority="187"/>
  </conditionalFormatting>
  <conditionalFormatting sqref="I1453">
    <cfRule type="cellIs" dxfId="1" priority="188" operator="greaterThan">
      <formula>180</formula>
    </cfRule>
    <cfRule type="cellIs" dxfId="1" priority="189" operator="greaterThan">
      <formula>260</formula>
    </cfRule>
    <cfRule type="cellIs" dxfId="1" priority="190" operator="greaterThan">
      <formula>330</formula>
    </cfRule>
  </conditionalFormatting>
  <conditionalFormatting sqref="I1454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F1455">
    <cfRule type="duplicateValues" dxfId="0" priority="178"/>
  </conditionalFormatting>
  <conditionalFormatting sqref="I1455">
    <cfRule type="cellIs" dxfId="1" priority="179" operator="greaterThan">
      <formula>260</formula>
    </cfRule>
    <cfRule type="cellIs" dxfId="1" priority="180" operator="greaterThan">
      <formula>330</formula>
    </cfRule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I1456">
    <cfRule type="cellIs" dxfId="1" priority="175" operator="greaterThan">
      <formula>180</formula>
    </cfRule>
    <cfRule type="cellIs" dxfId="1" priority="176" operator="greaterThan">
      <formula>260</formula>
    </cfRule>
    <cfRule type="cellIs" dxfId="1" priority="177" operator="greaterThan">
      <formula>330</formula>
    </cfRule>
  </conditionalFormatting>
  <conditionalFormatting sqref="F1457">
    <cfRule type="duplicateValues" dxfId="0" priority="174"/>
  </conditionalFormatting>
  <conditionalFormatting sqref="I1457">
    <cfRule type="cellIs" dxfId="1" priority="171" operator="greaterThan">
      <formula>180</formula>
    </cfRule>
    <cfRule type="cellIs" dxfId="1" priority="172" operator="greaterThan">
      <formula>260</formula>
    </cfRule>
    <cfRule type="cellIs" dxfId="1" priority="173" operator="greaterThan">
      <formula>330</formula>
    </cfRule>
  </conditionalFormatting>
  <conditionalFormatting sqref="F1458">
    <cfRule type="duplicateValues" dxfId="0" priority="167"/>
  </conditionalFormatting>
  <conditionalFormatting sqref="I1458">
    <cfRule type="cellIs" dxfId="1" priority="168" operator="greaterThan">
      <formula>180</formula>
    </cfRule>
    <cfRule type="cellIs" dxfId="1" priority="169" operator="greaterThan">
      <formula>260</formula>
    </cfRule>
    <cfRule type="cellIs" dxfId="1" priority="170" operator="greaterThan">
      <formula>330</formula>
    </cfRule>
  </conditionalFormatting>
  <conditionalFormatting sqref="F1459">
    <cfRule type="duplicateValues" dxfId="0" priority="163"/>
  </conditionalFormatting>
  <conditionalFormatting sqref="I1459">
    <cfRule type="cellIs" dxfId="1" priority="164" operator="greaterThan">
      <formula>180</formula>
    </cfRule>
    <cfRule type="cellIs" dxfId="1" priority="165" operator="greaterThan">
      <formula>260</formula>
    </cfRule>
    <cfRule type="cellIs" dxfId="1" priority="166" operator="greaterThan">
      <formula>330</formula>
    </cfRule>
  </conditionalFormatting>
  <conditionalFormatting sqref="F1460">
    <cfRule type="duplicateValues" dxfId="0" priority="162"/>
  </conditionalFormatting>
  <conditionalFormatting sqref="I1460">
    <cfRule type="cellIs" dxfId="1" priority="159" operator="greaterThan">
      <formula>180</formula>
    </cfRule>
    <cfRule type="cellIs" dxfId="1" priority="160" operator="greaterThan">
      <formula>260</formula>
    </cfRule>
    <cfRule type="cellIs" dxfId="1" priority="161" operator="greaterThan">
      <formula>330</formula>
    </cfRule>
  </conditionalFormatting>
  <conditionalFormatting sqref="F1461">
    <cfRule type="duplicateValues" dxfId="0" priority="158"/>
  </conditionalFormatting>
  <conditionalFormatting sqref="I1461">
    <cfRule type="cellIs" dxfId="1" priority="155" operator="greaterThan">
      <formula>180</formula>
    </cfRule>
    <cfRule type="cellIs" dxfId="1" priority="156" operator="greaterThan">
      <formula>260</formula>
    </cfRule>
    <cfRule type="cellIs" dxfId="1" priority="157" operator="greaterThan">
      <formula>330</formula>
    </cfRule>
  </conditionalFormatting>
  <conditionalFormatting sqref="F1462">
    <cfRule type="duplicateValues" dxfId="0" priority="151"/>
  </conditionalFormatting>
  <conditionalFormatting sqref="I1462">
    <cfRule type="cellIs" dxfId="1" priority="148" operator="greaterThan">
      <formula>180</formula>
    </cfRule>
    <cfRule type="cellIs" dxfId="1" priority="149" operator="greaterThan">
      <formula>260</formula>
    </cfRule>
    <cfRule type="cellIs" dxfId="1" priority="150" operator="greaterThan">
      <formula>330</formula>
    </cfRule>
  </conditionalFormatting>
  <conditionalFormatting sqref="F1463">
    <cfRule type="duplicateValues" dxfId="0" priority="147"/>
  </conditionalFormatting>
  <conditionalFormatting sqref="I1463">
    <cfRule type="cellIs" dxfId="1" priority="144" operator="greaterThan">
      <formula>180</formula>
    </cfRule>
    <cfRule type="cellIs" dxfId="1" priority="145" operator="greaterThan">
      <formula>260</formula>
    </cfRule>
    <cfRule type="cellIs" dxfId="1" priority="146" operator="greaterThan">
      <formula>330</formula>
    </cfRule>
  </conditionalFormatting>
  <conditionalFormatting sqref="I1464">
    <cfRule type="cellIs" dxfId="1" priority="152" operator="greaterThan">
      <formula>180</formula>
    </cfRule>
    <cfRule type="cellIs" dxfId="1" priority="153" operator="greaterThan">
      <formula>260</formula>
    </cfRule>
    <cfRule type="cellIs" dxfId="1" priority="154" operator="greaterThan">
      <formula>330</formula>
    </cfRule>
  </conditionalFormatting>
  <conditionalFormatting sqref="F1465">
    <cfRule type="duplicateValues" dxfId="0" priority="143"/>
  </conditionalFormatting>
  <conditionalFormatting sqref="I1465">
    <cfRule type="cellIs" dxfId="1" priority="140" operator="greaterThan">
      <formula>180</formula>
    </cfRule>
    <cfRule type="cellIs" dxfId="1" priority="141" operator="greaterThan">
      <formula>260</formula>
    </cfRule>
    <cfRule type="cellIs" dxfId="1" priority="142" operator="greaterThan">
      <formula>330</formula>
    </cfRule>
  </conditionalFormatting>
  <conditionalFormatting sqref="F1466">
    <cfRule type="duplicateValues" dxfId="0" priority="139"/>
  </conditionalFormatting>
  <conditionalFormatting sqref="I1466">
    <cfRule type="cellIs" dxfId="1" priority="136" operator="greaterThan">
      <formula>180</formula>
    </cfRule>
    <cfRule type="cellIs" dxfId="1" priority="137" operator="greaterThan">
      <formula>260</formula>
    </cfRule>
    <cfRule type="cellIs" dxfId="1" priority="138" operator="greaterThan">
      <formula>330</formula>
    </cfRule>
  </conditionalFormatting>
  <conditionalFormatting sqref="F1467">
    <cfRule type="duplicateValues" dxfId="0" priority="135"/>
  </conditionalFormatting>
  <conditionalFormatting sqref="I1467">
    <cfRule type="cellIs" dxfId="1" priority="132" operator="greaterThan">
      <formula>180</formula>
    </cfRule>
    <cfRule type="cellIs" dxfId="1" priority="133" operator="greaterThan">
      <formula>260</formula>
    </cfRule>
    <cfRule type="cellIs" dxfId="1" priority="134" operator="greaterThan">
      <formula>330</formula>
    </cfRule>
  </conditionalFormatting>
  <conditionalFormatting sqref="F1468">
    <cfRule type="duplicateValues" dxfId="0" priority="131"/>
  </conditionalFormatting>
  <conditionalFormatting sqref="I1468">
    <cfRule type="cellIs" dxfId="1" priority="128" operator="greaterThan">
      <formula>180</formula>
    </cfRule>
    <cfRule type="cellIs" dxfId="1" priority="129" operator="greaterThan">
      <formula>260</formula>
    </cfRule>
    <cfRule type="cellIs" dxfId="1" priority="130" operator="greaterThan">
      <formula>330</formula>
    </cfRule>
  </conditionalFormatting>
  <conditionalFormatting sqref="F1469">
    <cfRule type="duplicateValues" dxfId="0" priority="127"/>
  </conditionalFormatting>
  <conditionalFormatting sqref="I1469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</conditionalFormatting>
  <conditionalFormatting sqref="F1470">
    <cfRule type="duplicateValues" dxfId="0" priority="123"/>
  </conditionalFormatting>
  <conditionalFormatting sqref="I1470">
    <cfRule type="cellIs" dxfId="1" priority="120" operator="greaterThan">
      <formula>180</formula>
    </cfRule>
    <cfRule type="cellIs" dxfId="1" priority="121" operator="greaterThan">
      <formula>260</formula>
    </cfRule>
    <cfRule type="cellIs" dxfId="1" priority="122" operator="greaterThan">
      <formula>330</formula>
    </cfRule>
  </conditionalFormatting>
  <conditionalFormatting sqref="F1471">
    <cfRule type="duplicateValues" dxfId="0" priority="119"/>
  </conditionalFormatting>
  <conditionalFormatting sqref="I1471">
    <cfRule type="cellIs" dxfId="1" priority="116" operator="greaterThan">
      <formula>180</formula>
    </cfRule>
    <cfRule type="cellIs" dxfId="1" priority="117" operator="greaterThan">
      <formula>260</formula>
    </cfRule>
    <cfRule type="cellIs" dxfId="1" priority="118" operator="greaterThan">
      <formula>330</formula>
    </cfRule>
  </conditionalFormatting>
  <conditionalFormatting sqref="F1472">
    <cfRule type="duplicateValues" dxfId="0" priority="115"/>
  </conditionalFormatting>
  <conditionalFormatting sqref="I1472">
    <cfRule type="cellIs" dxfId="1" priority="112" operator="greaterThan">
      <formula>180</formula>
    </cfRule>
    <cfRule type="cellIs" dxfId="1" priority="113" operator="greaterThan">
      <formula>260</formula>
    </cfRule>
    <cfRule type="cellIs" dxfId="1" priority="114" operator="greaterThan">
      <formula>330</formula>
    </cfRule>
  </conditionalFormatting>
  <conditionalFormatting sqref="F1473">
    <cfRule type="duplicateValues" dxfId="0" priority="108"/>
  </conditionalFormatting>
  <conditionalFormatting sqref="I1473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F1474">
    <cfRule type="duplicateValues" dxfId="0" priority="107"/>
  </conditionalFormatting>
  <conditionalFormatting sqref="I1474">
    <cfRule type="cellIs" dxfId="1" priority="104" operator="greaterThan">
      <formula>180</formula>
    </cfRule>
    <cfRule type="cellIs" dxfId="1" priority="105" operator="greaterThan">
      <formula>260</formula>
    </cfRule>
    <cfRule type="cellIs" dxfId="1" priority="106" operator="greaterThan">
      <formula>330</formula>
    </cfRule>
  </conditionalFormatting>
  <conditionalFormatting sqref="F1475">
    <cfRule type="duplicateValues" dxfId="0" priority="100"/>
  </conditionalFormatting>
  <conditionalFormatting sqref="I1475">
    <cfRule type="cellIs" dxfId="1" priority="101" operator="greaterThan">
      <formula>180</formula>
    </cfRule>
    <cfRule type="cellIs" dxfId="1" priority="102" operator="greaterThan">
      <formula>260</formula>
    </cfRule>
    <cfRule type="cellIs" dxfId="1" priority="103" operator="greaterThan">
      <formula>330</formula>
    </cfRule>
  </conditionalFormatting>
  <conditionalFormatting sqref="I1476">
    <cfRule type="cellIs" dxfId="1" priority="97" operator="greaterThan">
      <formula>180</formula>
    </cfRule>
    <cfRule type="cellIs" dxfId="1" priority="98" operator="greaterThan">
      <formula>260</formula>
    </cfRule>
    <cfRule type="cellIs" dxfId="1" priority="99" operator="greaterThan">
      <formula>330</formula>
    </cfRule>
  </conditionalFormatting>
  <conditionalFormatting sqref="F1477">
    <cfRule type="duplicateValues" dxfId="0" priority="96"/>
  </conditionalFormatting>
  <conditionalFormatting sqref="I1477">
    <cfRule type="cellIs" dxfId="1" priority="93" operator="greaterThan">
      <formula>180</formula>
    </cfRule>
    <cfRule type="cellIs" dxfId="1" priority="94" operator="greaterThan">
      <formula>260</formula>
    </cfRule>
    <cfRule type="cellIs" dxfId="1" priority="95" operator="greaterThan">
      <formula>330</formula>
    </cfRule>
  </conditionalFormatting>
  <conditionalFormatting sqref="F1478">
    <cfRule type="duplicateValues" dxfId="0" priority="92"/>
  </conditionalFormatting>
  <conditionalFormatting sqref="I1478">
    <cfRule type="cellIs" dxfId="1" priority="89" operator="greaterThan">
      <formula>180</formula>
    </cfRule>
    <cfRule type="cellIs" dxfId="1" priority="90" operator="greaterThan">
      <formula>260</formula>
    </cfRule>
    <cfRule type="cellIs" dxfId="1" priority="91" operator="greaterThan">
      <formula>330</formula>
    </cfRule>
  </conditionalFormatting>
  <conditionalFormatting sqref="F1479">
    <cfRule type="duplicateValues" dxfId="0" priority="88"/>
  </conditionalFormatting>
  <conditionalFormatting sqref="I1479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</conditionalFormatting>
  <conditionalFormatting sqref="F1480">
    <cfRule type="duplicateValues" dxfId="0" priority="84"/>
  </conditionalFormatting>
  <conditionalFormatting sqref="I1480">
    <cfRule type="cellIs" dxfId="1" priority="81" operator="greaterThan">
      <formula>180</formula>
    </cfRule>
    <cfRule type="cellIs" dxfId="1" priority="82" operator="greaterThan">
      <formula>260</formula>
    </cfRule>
    <cfRule type="cellIs" dxfId="1" priority="83" operator="greaterThan">
      <formula>330</formula>
    </cfRule>
  </conditionalFormatting>
  <conditionalFormatting sqref="F1481">
    <cfRule type="duplicateValues" dxfId="0" priority="77"/>
  </conditionalFormatting>
  <conditionalFormatting sqref="I1481">
    <cfRule type="cellIs" dxfId="1" priority="78" operator="greaterThan">
      <formula>180</formula>
    </cfRule>
    <cfRule type="cellIs" dxfId="1" priority="79" operator="greaterThan">
      <formula>260</formula>
    </cfRule>
    <cfRule type="cellIs" dxfId="1" priority="80" operator="greaterThan">
      <formula>330</formula>
    </cfRule>
  </conditionalFormatting>
  <conditionalFormatting sqref="F1482">
    <cfRule type="duplicateValues" dxfId="0" priority="76"/>
  </conditionalFormatting>
  <conditionalFormatting sqref="I1482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F1483">
    <cfRule type="duplicateValues" dxfId="0" priority="69"/>
  </conditionalFormatting>
  <conditionalFormatting sqref="I1483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</conditionalFormatting>
  <conditionalFormatting sqref="F1484">
    <cfRule type="duplicateValues" dxfId="0" priority="65"/>
  </conditionalFormatting>
  <conditionalFormatting sqref="I1484">
    <cfRule type="cellIs" dxfId="1" priority="66" operator="greaterThan">
      <formula>180</formula>
    </cfRule>
    <cfRule type="cellIs" dxfId="1" priority="67" operator="greaterThan">
      <formula>260</formula>
    </cfRule>
    <cfRule type="cellIs" dxfId="1" priority="68" operator="greaterThan">
      <formula>330</formula>
    </cfRule>
  </conditionalFormatting>
  <conditionalFormatting sqref="F1485">
    <cfRule type="duplicateValues" dxfId="0" priority="61"/>
  </conditionalFormatting>
  <conditionalFormatting sqref="I1485">
    <cfRule type="cellIs" dxfId="1" priority="62" operator="greaterThan">
      <formula>180</formula>
    </cfRule>
    <cfRule type="cellIs" dxfId="1" priority="63" operator="greaterThan">
      <formula>260</formula>
    </cfRule>
    <cfRule type="cellIs" dxfId="1" priority="64" operator="greaterThan">
      <formula>330</formula>
    </cfRule>
  </conditionalFormatting>
  <conditionalFormatting sqref="F1486">
    <cfRule type="duplicateValues" dxfId="0" priority="57"/>
  </conditionalFormatting>
  <conditionalFormatting sqref="I148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F1487">
    <cfRule type="duplicateValues" dxfId="0" priority="56"/>
  </conditionalFormatting>
  <conditionalFormatting sqref="I1487">
    <cfRule type="cellIs" dxfId="1" priority="53" operator="greaterThan">
      <formula>180</formula>
    </cfRule>
    <cfRule type="cellIs" dxfId="1" priority="54" operator="greaterThan">
      <formula>260</formula>
    </cfRule>
    <cfRule type="cellIs" dxfId="1" priority="55" operator="greaterThan">
      <formula>330</formula>
    </cfRule>
  </conditionalFormatting>
  <conditionalFormatting sqref="F1488">
    <cfRule type="duplicateValues" dxfId="0" priority="52"/>
  </conditionalFormatting>
  <conditionalFormatting sqref="I1488">
    <cfRule type="cellIs" dxfId="1" priority="49" operator="greaterThan">
      <formula>180</formula>
    </cfRule>
    <cfRule type="cellIs" dxfId="1" priority="50" operator="greaterThan">
      <formula>260</formula>
    </cfRule>
    <cfRule type="cellIs" dxfId="1" priority="51" operator="greaterThan">
      <formula>330</formula>
    </cfRule>
  </conditionalFormatting>
  <conditionalFormatting sqref="F1489">
    <cfRule type="duplicateValues" dxfId="0" priority="48"/>
  </conditionalFormatting>
  <conditionalFormatting sqref="I1489">
    <cfRule type="cellIs" dxfId="1" priority="45" operator="greaterThan">
      <formula>180</formula>
    </cfRule>
    <cfRule type="cellIs" dxfId="1" priority="46" operator="greaterThan">
      <formula>260</formula>
    </cfRule>
    <cfRule type="cellIs" dxfId="1" priority="47" operator="greaterThan">
      <formula>330</formula>
    </cfRule>
  </conditionalFormatting>
  <conditionalFormatting sqref="F1490">
    <cfRule type="duplicateValues" dxfId="0" priority="44"/>
  </conditionalFormatting>
  <conditionalFormatting sqref="I1490">
    <cfRule type="cellIs" dxfId="1" priority="41" operator="greaterThan">
      <formula>180</formula>
    </cfRule>
    <cfRule type="cellIs" dxfId="1" priority="42" operator="greaterThan">
      <formula>260</formula>
    </cfRule>
    <cfRule type="cellIs" dxfId="1" priority="43" operator="greaterThan">
      <formula>330</formula>
    </cfRule>
  </conditionalFormatting>
  <conditionalFormatting sqref="F1491">
    <cfRule type="duplicateValues" dxfId="0" priority="40"/>
  </conditionalFormatting>
  <conditionalFormatting sqref="I1491">
    <cfRule type="cellIs" dxfId="1" priority="37" operator="greaterThan">
      <formula>180</formula>
    </cfRule>
    <cfRule type="cellIs" dxfId="1" priority="38" operator="greaterThan">
      <formula>260</formula>
    </cfRule>
    <cfRule type="cellIs" dxfId="1" priority="39" operator="greaterThan">
      <formula>330</formula>
    </cfRule>
  </conditionalFormatting>
  <conditionalFormatting sqref="F1492">
    <cfRule type="duplicateValues" dxfId="0" priority="36"/>
  </conditionalFormatting>
  <conditionalFormatting sqref="I1492">
    <cfRule type="cellIs" dxfId="1" priority="33" operator="greaterThan">
      <formula>180</formula>
    </cfRule>
    <cfRule type="cellIs" dxfId="1" priority="34" operator="greaterThan">
      <formula>260</formula>
    </cfRule>
    <cfRule type="cellIs" dxfId="1" priority="35" operator="greaterThan">
      <formula>330</formula>
    </cfRule>
  </conditionalFormatting>
  <conditionalFormatting sqref="F1493">
    <cfRule type="duplicateValues" dxfId="0" priority="32"/>
  </conditionalFormatting>
  <conditionalFormatting sqref="I1493">
    <cfRule type="cellIs" dxfId="1" priority="29" operator="greaterThan">
      <formula>180</formula>
    </cfRule>
    <cfRule type="cellIs" dxfId="1" priority="30" operator="greaterThan">
      <formula>260</formula>
    </cfRule>
    <cfRule type="cellIs" dxfId="1" priority="31" operator="greaterThan">
      <formula>330</formula>
    </cfRule>
  </conditionalFormatting>
  <conditionalFormatting sqref="F1494">
    <cfRule type="duplicateValues" dxfId="0" priority="28"/>
  </conditionalFormatting>
  <conditionalFormatting sqref="I1494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F1495">
    <cfRule type="duplicateValues" dxfId="0" priority="24"/>
  </conditionalFormatting>
  <conditionalFormatting sqref="I1495">
    <cfRule type="cellIs" dxfId="1" priority="21" operator="greaterThan">
      <formula>180</formula>
    </cfRule>
    <cfRule type="cellIs" dxfId="1" priority="22" operator="greaterThan">
      <formula>260</formula>
    </cfRule>
    <cfRule type="cellIs" dxfId="1" priority="23" operator="greaterThan">
      <formula>330</formula>
    </cfRule>
  </conditionalFormatting>
  <conditionalFormatting sqref="F1496">
    <cfRule type="duplicateValues" dxfId="0" priority="20"/>
  </conditionalFormatting>
  <conditionalFormatting sqref="I1496">
    <cfRule type="cellIs" dxfId="1" priority="17" operator="greaterThan">
      <formula>180</formula>
    </cfRule>
    <cfRule type="cellIs" dxfId="1" priority="18" operator="greaterThan">
      <formula>260</formula>
    </cfRule>
    <cfRule type="cellIs" dxfId="1" priority="19" operator="greaterThan">
      <formula>330</formula>
    </cfRule>
  </conditionalFormatting>
  <conditionalFormatting sqref="F1497">
    <cfRule type="duplicateValues" dxfId="0" priority="16"/>
  </conditionalFormatting>
  <conditionalFormatting sqref="I1497">
    <cfRule type="cellIs" dxfId="1" priority="13" operator="greaterThan">
      <formula>180</formula>
    </cfRule>
    <cfRule type="cellIs" dxfId="1" priority="14" operator="greaterThan">
      <formula>260</formula>
    </cfRule>
    <cfRule type="cellIs" dxfId="1" priority="15" operator="greaterThan">
      <formula>330</formula>
    </cfRule>
  </conditionalFormatting>
  <conditionalFormatting sqref="F1498">
    <cfRule type="duplicateValues" dxfId="0" priority="12"/>
  </conditionalFormatting>
  <conditionalFormatting sqref="I1498">
    <cfRule type="cellIs" dxfId="1" priority="9" operator="greaterThan">
      <formula>180</formula>
    </cfRule>
    <cfRule type="cellIs" dxfId="1" priority="10" operator="greaterThan">
      <formula>260</formula>
    </cfRule>
    <cfRule type="cellIs" dxfId="1" priority="11" operator="greaterThan">
      <formula>330</formula>
    </cfRule>
  </conditionalFormatting>
  <conditionalFormatting sqref="F1499">
    <cfRule type="duplicateValues" dxfId="0" priority="8"/>
  </conditionalFormatting>
  <conditionalFormatting sqref="I1499">
    <cfRule type="cellIs" dxfId="1" priority="5" operator="greaterThan">
      <formula>180</formula>
    </cfRule>
    <cfRule type="cellIs" dxfId="1" priority="6" operator="greaterThan">
      <formula>260</formula>
    </cfRule>
    <cfRule type="cellIs" dxfId="1" priority="7" operator="greaterThan">
      <formula>330</formula>
    </cfRule>
  </conditionalFormatting>
  <conditionalFormatting sqref="F1500">
    <cfRule type="duplicateValues" dxfId="0" priority="4"/>
  </conditionalFormatting>
  <conditionalFormatting sqref="I1500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F985:F986">
    <cfRule type="duplicateValues" dxfId="0" priority="1172"/>
  </conditionalFormatting>
  <conditionalFormatting sqref="F998:F999">
    <cfRule type="duplicateValues" dxfId="0" priority="1166"/>
  </conditionalFormatting>
  <conditionalFormatting sqref="F1010:F1012">
    <cfRule type="duplicateValues" dxfId="0" priority="1158"/>
  </conditionalFormatting>
  <conditionalFormatting sqref="F1019:F1021">
    <cfRule type="duplicateValues" dxfId="0" priority="1154"/>
  </conditionalFormatting>
  <conditionalFormatting sqref="F1020:F1021">
    <cfRule type="duplicateValues" dxfId="0" priority="1153"/>
  </conditionalFormatting>
  <conditionalFormatting sqref="F1032:F1033">
    <cfRule type="duplicateValues" dxfId="0" priority="1144"/>
  </conditionalFormatting>
  <conditionalFormatting sqref="I1361 K1361">
    <cfRule type="cellIs" dxfId="1" priority="503" operator="greaterThan">
      <formula>180</formula>
    </cfRule>
    <cfRule type="cellIs" dxfId="1" priority="504" operator="greaterThan">
      <formula>260</formula>
    </cfRule>
    <cfRule type="cellIs" dxfId="1" priority="505" operator="greaterThan">
      <formula>330</formula>
    </cfRule>
  </conditionalFormatting>
  <pageMargins left="0.238888888888889" right="0.188888888888889" top="0.388888888888889" bottom="0.529166666666667" header="0.41875" footer="0.511805555555556"/>
  <pageSetup paperSize="9" scale="70" firstPageNumber="4294963191" orientation="landscape" useFirstPageNumber="1" verticalDpi="300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78"/>
  <sheetViews>
    <sheetView topLeftCell="A655" workbookViewId="0">
      <selection activeCell="F410" sqref="F410"/>
    </sheetView>
  </sheetViews>
  <sheetFormatPr defaultColWidth="9" defaultRowHeight="15" customHeight="1"/>
  <cols>
    <col min="1" max="1" width="3.625" style="608" customWidth="1"/>
    <col min="2" max="2" width="4.5" style="609" customWidth="1"/>
    <col min="3" max="3" width="14.25" style="610" customWidth="1"/>
    <col min="4" max="4" width="11.375" style="22" customWidth="1"/>
    <col min="5" max="5" width="7.25" style="20" customWidth="1"/>
    <col min="6" max="6" width="17.125" style="24" customWidth="1"/>
    <col min="7" max="7" width="9" style="611"/>
    <col min="8" max="8" width="7.875" style="612" customWidth="1"/>
    <col min="9" max="9" width="11.25" style="613" customWidth="1"/>
    <col min="10" max="10" width="9.75" style="614" customWidth="1"/>
    <col min="11" max="11" width="12.875" style="609" customWidth="1"/>
    <col min="12" max="12" width="13.875" style="610" customWidth="1"/>
    <col min="13" max="13" width="11.5" style="613" customWidth="1"/>
    <col min="14" max="14" width="3.25" style="613" customWidth="1"/>
    <col min="15" max="15" width="7.75" style="613" customWidth="1"/>
    <col min="16" max="16" width="7.5" style="615" customWidth="1"/>
    <col min="17" max="17" width="6.5" style="613" customWidth="1"/>
    <col min="18" max="18" width="15.5" style="616" customWidth="1"/>
    <col min="19" max="256" width="9" style="609"/>
    <col min="257" max="257" width="3.625" style="609" customWidth="1"/>
    <col min="258" max="258" width="4.5" style="609" customWidth="1"/>
    <col min="259" max="259" width="14.25" style="609" customWidth="1"/>
    <col min="260" max="260" width="11.375" style="609" customWidth="1"/>
    <col min="261" max="261" width="7.25" style="609" customWidth="1"/>
    <col min="262" max="262" width="17.125" style="609" customWidth="1"/>
    <col min="263" max="263" width="9" style="609"/>
    <col min="264" max="264" width="7.875" style="609" customWidth="1"/>
    <col min="265" max="265" width="11.25" style="609" customWidth="1"/>
    <col min="266" max="266" width="8.125" style="609" customWidth="1"/>
    <col min="267" max="267" width="12.875" style="609" customWidth="1"/>
    <col min="268" max="268" width="13.875" style="609" customWidth="1"/>
    <col min="269" max="269" width="11.5" style="609" customWidth="1"/>
    <col min="270" max="270" width="3.25" style="609" customWidth="1"/>
    <col min="271" max="271" width="7.75" style="609" customWidth="1"/>
    <col min="272" max="272" width="7.5" style="609" customWidth="1"/>
    <col min="273" max="273" width="6.5" style="609" customWidth="1"/>
    <col min="274" max="274" width="15.5" style="609" customWidth="1"/>
    <col min="275" max="512" width="9" style="609"/>
    <col min="513" max="513" width="3.625" style="609" customWidth="1"/>
    <col min="514" max="514" width="4.5" style="609" customWidth="1"/>
    <col min="515" max="515" width="14.25" style="609" customWidth="1"/>
    <col min="516" max="516" width="11.375" style="609" customWidth="1"/>
    <col min="517" max="517" width="7.25" style="609" customWidth="1"/>
    <col min="518" max="518" width="17.125" style="609" customWidth="1"/>
    <col min="519" max="519" width="9" style="609"/>
    <col min="520" max="520" width="7.875" style="609" customWidth="1"/>
    <col min="521" max="521" width="11.25" style="609" customWidth="1"/>
    <col min="522" max="522" width="8.125" style="609" customWidth="1"/>
    <col min="523" max="523" width="12.875" style="609" customWidth="1"/>
    <col min="524" max="524" width="13.875" style="609" customWidth="1"/>
    <col min="525" max="525" width="11.5" style="609" customWidth="1"/>
    <col min="526" max="526" width="3.25" style="609" customWidth="1"/>
    <col min="527" max="527" width="7.75" style="609" customWidth="1"/>
    <col min="528" max="528" width="7.5" style="609" customWidth="1"/>
    <col min="529" max="529" width="6.5" style="609" customWidth="1"/>
    <col min="530" max="530" width="15.5" style="609" customWidth="1"/>
    <col min="531" max="768" width="9" style="609"/>
    <col min="769" max="769" width="3.625" style="609" customWidth="1"/>
    <col min="770" max="770" width="4.5" style="609" customWidth="1"/>
    <col min="771" max="771" width="14.25" style="609" customWidth="1"/>
    <col min="772" max="772" width="11.375" style="609" customWidth="1"/>
    <col min="773" max="773" width="7.25" style="609" customWidth="1"/>
    <col min="774" max="774" width="17.125" style="609" customWidth="1"/>
    <col min="775" max="775" width="9" style="609"/>
    <col min="776" max="776" width="7.875" style="609" customWidth="1"/>
    <col min="777" max="777" width="11.25" style="609" customWidth="1"/>
    <col min="778" max="778" width="8.125" style="609" customWidth="1"/>
    <col min="779" max="779" width="12.875" style="609" customWidth="1"/>
    <col min="780" max="780" width="13.875" style="609" customWidth="1"/>
    <col min="781" max="781" width="11.5" style="609" customWidth="1"/>
    <col min="782" max="782" width="3.25" style="609" customWidth="1"/>
    <col min="783" max="783" width="7.75" style="609" customWidth="1"/>
    <col min="784" max="784" width="7.5" style="609" customWidth="1"/>
    <col min="785" max="785" width="6.5" style="609" customWidth="1"/>
    <col min="786" max="786" width="15.5" style="609" customWidth="1"/>
    <col min="787" max="1024" width="9" style="609"/>
    <col min="1025" max="1025" width="3.625" style="609" customWidth="1"/>
    <col min="1026" max="1026" width="4.5" style="609" customWidth="1"/>
    <col min="1027" max="1027" width="14.25" style="609" customWidth="1"/>
    <col min="1028" max="1028" width="11.375" style="609" customWidth="1"/>
    <col min="1029" max="1029" width="7.25" style="609" customWidth="1"/>
    <col min="1030" max="1030" width="17.125" style="609" customWidth="1"/>
    <col min="1031" max="1031" width="9" style="609"/>
    <col min="1032" max="1032" width="7.875" style="609" customWidth="1"/>
    <col min="1033" max="1033" width="11.25" style="609" customWidth="1"/>
    <col min="1034" max="1034" width="8.125" style="609" customWidth="1"/>
    <col min="1035" max="1035" width="12.875" style="609" customWidth="1"/>
    <col min="1036" max="1036" width="13.875" style="609" customWidth="1"/>
    <col min="1037" max="1037" width="11.5" style="609" customWidth="1"/>
    <col min="1038" max="1038" width="3.25" style="609" customWidth="1"/>
    <col min="1039" max="1039" width="7.75" style="609" customWidth="1"/>
    <col min="1040" max="1040" width="7.5" style="609" customWidth="1"/>
    <col min="1041" max="1041" width="6.5" style="609" customWidth="1"/>
    <col min="1042" max="1042" width="15.5" style="609" customWidth="1"/>
    <col min="1043" max="1280" width="9" style="609"/>
    <col min="1281" max="1281" width="3.625" style="609" customWidth="1"/>
    <col min="1282" max="1282" width="4.5" style="609" customWidth="1"/>
    <col min="1283" max="1283" width="14.25" style="609" customWidth="1"/>
    <col min="1284" max="1284" width="11.375" style="609" customWidth="1"/>
    <col min="1285" max="1285" width="7.25" style="609" customWidth="1"/>
    <col min="1286" max="1286" width="17.125" style="609" customWidth="1"/>
    <col min="1287" max="1287" width="9" style="609"/>
    <col min="1288" max="1288" width="7.875" style="609" customWidth="1"/>
    <col min="1289" max="1289" width="11.25" style="609" customWidth="1"/>
    <col min="1290" max="1290" width="8.125" style="609" customWidth="1"/>
    <col min="1291" max="1291" width="12.875" style="609" customWidth="1"/>
    <col min="1292" max="1292" width="13.875" style="609" customWidth="1"/>
    <col min="1293" max="1293" width="11.5" style="609" customWidth="1"/>
    <col min="1294" max="1294" width="3.25" style="609" customWidth="1"/>
    <col min="1295" max="1295" width="7.75" style="609" customWidth="1"/>
    <col min="1296" max="1296" width="7.5" style="609" customWidth="1"/>
    <col min="1297" max="1297" width="6.5" style="609" customWidth="1"/>
    <col min="1298" max="1298" width="15.5" style="609" customWidth="1"/>
    <col min="1299" max="1536" width="9" style="609"/>
    <col min="1537" max="1537" width="3.625" style="609" customWidth="1"/>
    <col min="1538" max="1538" width="4.5" style="609" customWidth="1"/>
    <col min="1539" max="1539" width="14.25" style="609" customWidth="1"/>
    <col min="1540" max="1540" width="11.375" style="609" customWidth="1"/>
    <col min="1541" max="1541" width="7.25" style="609" customWidth="1"/>
    <col min="1542" max="1542" width="17.125" style="609" customWidth="1"/>
    <col min="1543" max="1543" width="9" style="609"/>
    <col min="1544" max="1544" width="7.875" style="609" customWidth="1"/>
    <col min="1545" max="1545" width="11.25" style="609" customWidth="1"/>
    <col min="1546" max="1546" width="8.125" style="609" customWidth="1"/>
    <col min="1547" max="1547" width="12.875" style="609" customWidth="1"/>
    <col min="1548" max="1548" width="13.875" style="609" customWidth="1"/>
    <col min="1549" max="1549" width="11.5" style="609" customWidth="1"/>
    <col min="1550" max="1550" width="3.25" style="609" customWidth="1"/>
    <col min="1551" max="1551" width="7.75" style="609" customWidth="1"/>
    <col min="1552" max="1552" width="7.5" style="609" customWidth="1"/>
    <col min="1553" max="1553" width="6.5" style="609" customWidth="1"/>
    <col min="1554" max="1554" width="15.5" style="609" customWidth="1"/>
    <col min="1555" max="1792" width="9" style="609"/>
    <col min="1793" max="1793" width="3.625" style="609" customWidth="1"/>
    <col min="1794" max="1794" width="4.5" style="609" customWidth="1"/>
    <col min="1795" max="1795" width="14.25" style="609" customWidth="1"/>
    <col min="1796" max="1796" width="11.375" style="609" customWidth="1"/>
    <col min="1797" max="1797" width="7.25" style="609" customWidth="1"/>
    <col min="1798" max="1798" width="17.125" style="609" customWidth="1"/>
    <col min="1799" max="1799" width="9" style="609"/>
    <col min="1800" max="1800" width="7.875" style="609" customWidth="1"/>
    <col min="1801" max="1801" width="11.25" style="609" customWidth="1"/>
    <col min="1802" max="1802" width="8.125" style="609" customWidth="1"/>
    <col min="1803" max="1803" width="12.875" style="609" customWidth="1"/>
    <col min="1804" max="1804" width="13.875" style="609" customWidth="1"/>
    <col min="1805" max="1805" width="11.5" style="609" customWidth="1"/>
    <col min="1806" max="1806" width="3.25" style="609" customWidth="1"/>
    <col min="1807" max="1807" width="7.75" style="609" customWidth="1"/>
    <col min="1808" max="1808" width="7.5" style="609" customWidth="1"/>
    <col min="1809" max="1809" width="6.5" style="609" customWidth="1"/>
    <col min="1810" max="1810" width="15.5" style="609" customWidth="1"/>
    <col min="1811" max="2048" width="9" style="609"/>
    <col min="2049" max="2049" width="3.625" style="609" customWidth="1"/>
    <col min="2050" max="2050" width="4.5" style="609" customWidth="1"/>
    <col min="2051" max="2051" width="14.25" style="609" customWidth="1"/>
    <col min="2052" max="2052" width="11.375" style="609" customWidth="1"/>
    <col min="2053" max="2053" width="7.25" style="609" customWidth="1"/>
    <col min="2054" max="2054" width="17.125" style="609" customWidth="1"/>
    <col min="2055" max="2055" width="9" style="609"/>
    <col min="2056" max="2056" width="7.875" style="609" customWidth="1"/>
    <col min="2057" max="2057" width="11.25" style="609" customWidth="1"/>
    <col min="2058" max="2058" width="8.125" style="609" customWidth="1"/>
    <col min="2059" max="2059" width="12.875" style="609" customWidth="1"/>
    <col min="2060" max="2060" width="13.875" style="609" customWidth="1"/>
    <col min="2061" max="2061" width="11.5" style="609" customWidth="1"/>
    <col min="2062" max="2062" width="3.25" style="609" customWidth="1"/>
    <col min="2063" max="2063" width="7.75" style="609" customWidth="1"/>
    <col min="2064" max="2064" width="7.5" style="609" customWidth="1"/>
    <col min="2065" max="2065" width="6.5" style="609" customWidth="1"/>
    <col min="2066" max="2066" width="15.5" style="609" customWidth="1"/>
    <col min="2067" max="2304" width="9" style="609"/>
    <col min="2305" max="2305" width="3.625" style="609" customWidth="1"/>
    <col min="2306" max="2306" width="4.5" style="609" customWidth="1"/>
    <col min="2307" max="2307" width="14.25" style="609" customWidth="1"/>
    <col min="2308" max="2308" width="11.375" style="609" customWidth="1"/>
    <col min="2309" max="2309" width="7.25" style="609" customWidth="1"/>
    <col min="2310" max="2310" width="17.125" style="609" customWidth="1"/>
    <col min="2311" max="2311" width="9" style="609"/>
    <col min="2312" max="2312" width="7.875" style="609" customWidth="1"/>
    <col min="2313" max="2313" width="11.25" style="609" customWidth="1"/>
    <col min="2314" max="2314" width="8.125" style="609" customWidth="1"/>
    <col min="2315" max="2315" width="12.875" style="609" customWidth="1"/>
    <col min="2316" max="2316" width="13.875" style="609" customWidth="1"/>
    <col min="2317" max="2317" width="11.5" style="609" customWidth="1"/>
    <col min="2318" max="2318" width="3.25" style="609" customWidth="1"/>
    <col min="2319" max="2319" width="7.75" style="609" customWidth="1"/>
    <col min="2320" max="2320" width="7.5" style="609" customWidth="1"/>
    <col min="2321" max="2321" width="6.5" style="609" customWidth="1"/>
    <col min="2322" max="2322" width="15.5" style="609" customWidth="1"/>
    <col min="2323" max="2560" width="9" style="609"/>
    <col min="2561" max="2561" width="3.625" style="609" customWidth="1"/>
    <col min="2562" max="2562" width="4.5" style="609" customWidth="1"/>
    <col min="2563" max="2563" width="14.25" style="609" customWidth="1"/>
    <col min="2564" max="2564" width="11.375" style="609" customWidth="1"/>
    <col min="2565" max="2565" width="7.25" style="609" customWidth="1"/>
    <col min="2566" max="2566" width="17.125" style="609" customWidth="1"/>
    <col min="2567" max="2567" width="9" style="609"/>
    <col min="2568" max="2568" width="7.875" style="609" customWidth="1"/>
    <col min="2569" max="2569" width="11.25" style="609" customWidth="1"/>
    <col min="2570" max="2570" width="8.125" style="609" customWidth="1"/>
    <col min="2571" max="2571" width="12.875" style="609" customWidth="1"/>
    <col min="2572" max="2572" width="13.875" style="609" customWidth="1"/>
    <col min="2573" max="2573" width="11.5" style="609" customWidth="1"/>
    <col min="2574" max="2574" width="3.25" style="609" customWidth="1"/>
    <col min="2575" max="2575" width="7.75" style="609" customWidth="1"/>
    <col min="2576" max="2576" width="7.5" style="609" customWidth="1"/>
    <col min="2577" max="2577" width="6.5" style="609" customWidth="1"/>
    <col min="2578" max="2578" width="15.5" style="609" customWidth="1"/>
    <col min="2579" max="2816" width="9" style="609"/>
    <col min="2817" max="2817" width="3.625" style="609" customWidth="1"/>
    <col min="2818" max="2818" width="4.5" style="609" customWidth="1"/>
    <col min="2819" max="2819" width="14.25" style="609" customWidth="1"/>
    <col min="2820" max="2820" width="11.375" style="609" customWidth="1"/>
    <col min="2821" max="2821" width="7.25" style="609" customWidth="1"/>
    <col min="2822" max="2822" width="17.125" style="609" customWidth="1"/>
    <col min="2823" max="2823" width="9" style="609"/>
    <col min="2824" max="2824" width="7.875" style="609" customWidth="1"/>
    <col min="2825" max="2825" width="11.25" style="609" customWidth="1"/>
    <col min="2826" max="2826" width="8.125" style="609" customWidth="1"/>
    <col min="2827" max="2827" width="12.875" style="609" customWidth="1"/>
    <col min="2828" max="2828" width="13.875" style="609" customWidth="1"/>
    <col min="2829" max="2829" width="11.5" style="609" customWidth="1"/>
    <col min="2830" max="2830" width="3.25" style="609" customWidth="1"/>
    <col min="2831" max="2831" width="7.75" style="609" customWidth="1"/>
    <col min="2832" max="2832" width="7.5" style="609" customWidth="1"/>
    <col min="2833" max="2833" width="6.5" style="609" customWidth="1"/>
    <col min="2834" max="2834" width="15.5" style="609" customWidth="1"/>
    <col min="2835" max="3072" width="9" style="609"/>
    <col min="3073" max="3073" width="3.625" style="609" customWidth="1"/>
    <col min="3074" max="3074" width="4.5" style="609" customWidth="1"/>
    <col min="3075" max="3075" width="14.25" style="609" customWidth="1"/>
    <col min="3076" max="3076" width="11.375" style="609" customWidth="1"/>
    <col min="3077" max="3077" width="7.25" style="609" customWidth="1"/>
    <col min="3078" max="3078" width="17.125" style="609" customWidth="1"/>
    <col min="3079" max="3079" width="9" style="609"/>
    <col min="3080" max="3080" width="7.875" style="609" customWidth="1"/>
    <col min="3081" max="3081" width="11.25" style="609" customWidth="1"/>
    <col min="3082" max="3082" width="8.125" style="609" customWidth="1"/>
    <col min="3083" max="3083" width="12.875" style="609" customWidth="1"/>
    <col min="3084" max="3084" width="13.875" style="609" customWidth="1"/>
    <col min="3085" max="3085" width="11.5" style="609" customWidth="1"/>
    <col min="3086" max="3086" width="3.25" style="609" customWidth="1"/>
    <col min="3087" max="3087" width="7.75" style="609" customWidth="1"/>
    <col min="3088" max="3088" width="7.5" style="609" customWidth="1"/>
    <col min="3089" max="3089" width="6.5" style="609" customWidth="1"/>
    <col min="3090" max="3090" width="15.5" style="609" customWidth="1"/>
    <col min="3091" max="3328" width="9" style="609"/>
    <col min="3329" max="3329" width="3.625" style="609" customWidth="1"/>
    <col min="3330" max="3330" width="4.5" style="609" customWidth="1"/>
    <col min="3331" max="3331" width="14.25" style="609" customWidth="1"/>
    <col min="3332" max="3332" width="11.375" style="609" customWidth="1"/>
    <col min="3333" max="3333" width="7.25" style="609" customWidth="1"/>
    <col min="3334" max="3334" width="17.125" style="609" customWidth="1"/>
    <col min="3335" max="3335" width="9" style="609"/>
    <col min="3336" max="3336" width="7.875" style="609" customWidth="1"/>
    <col min="3337" max="3337" width="11.25" style="609" customWidth="1"/>
    <col min="3338" max="3338" width="8.125" style="609" customWidth="1"/>
    <col min="3339" max="3339" width="12.875" style="609" customWidth="1"/>
    <col min="3340" max="3340" width="13.875" style="609" customWidth="1"/>
    <col min="3341" max="3341" width="11.5" style="609" customWidth="1"/>
    <col min="3342" max="3342" width="3.25" style="609" customWidth="1"/>
    <col min="3343" max="3343" width="7.75" style="609" customWidth="1"/>
    <col min="3344" max="3344" width="7.5" style="609" customWidth="1"/>
    <col min="3345" max="3345" width="6.5" style="609" customWidth="1"/>
    <col min="3346" max="3346" width="15.5" style="609" customWidth="1"/>
    <col min="3347" max="3584" width="9" style="609"/>
    <col min="3585" max="3585" width="3.625" style="609" customWidth="1"/>
    <col min="3586" max="3586" width="4.5" style="609" customWidth="1"/>
    <col min="3587" max="3587" width="14.25" style="609" customWidth="1"/>
    <col min="3588" max="3588" width="11.375" style="609" customWidth="1"/>
    <col min="3589" max="3589" width="7.25" style="609" customWidth="1"/>
    <col min="3590" max="3590" width="17.125" style="609" customWidth="1"/>
    <col min="3591" max="3591" width="9" style="609"/>
    <col min="3592" max="3592" width="7.875" style="609" customWidth="1"/>
    <col min="3593" max="3593" width="11.25" style="609" customWidth="1"/>
    <col min="3594" max="3594" width="8.125" style="609" customWidth="1"/>
    <col min="3595" max="3595" width="12.875" style="609" customWidth="1"/>
    <col min="3596" max="3596" width="13.875" style="609" customWidth="1"/>
    <col min="3597" max="3597" width="11.5" style="609" customWidth="1"/>
    <col min="3598" max="3598" width="3.25" style="609" customWidth="1"/>
    <col min="3599" max="3599" width="7.75" style="609" customWidth="1"/>
    <col min="3600" max="3600" width="7.5" style="609" customWidth="1"/>
    <col min="3601" max="3601" width="6.5" style="609" customWidth="1"/>
    <col min="3602" max="3602" width="15.5" style="609" customWidth="1"/>
    <col min="3603" max="3840" width="9" style="609"/>
    <col min="3841" max="3841" width="3.625" style="609" customWidth="1"/>
    <col min="3842" max="3842" width="4.5" style="609" customWidth="1"/>
    <col min="3843" max="3843" width="14.25" style="609" customWidth="1"/>
    <col min="3844" max="3844" width="11.375" style="609" customWidth="1"/>
    <col min="3845" max="3845" width="7.25" style="609" customWidth="1"/>
    <col min="3846" max="3846" width="17.125" style="609" customWidth="1"/>
    <col min="3847" max="3847" width="9" style="609"/>
    <col min="3848" max="3848" width="7.875" style="609" customWidth="1"/>
    <col min="3849" max="3849" width="11.25" style="609" customWidth="1"/>
    <col min="3850" max="3850" width="8.125" style="609" customWidth="1"/>
    <col min="3851" max="3851" width="12.875" style="609" customWidth="1"/>
    <col min="3852" max="3852" width="13.875" style="609" customWidth="1"/>
    <col min="3853" max="3853" width="11.5" style="609" customWidth="1"/>
    <col min="3854" max="3854" width="3.25" style="609" customWidth="1"/>
    <col min="3855" max="3855" width="7.75" style="609" customWidth="1"/>
    <col min="3856" max="3856" width="7.5" style="609" customWidth="1"/>
    <col min="3857" max="3857" width="6.5" style="609" customWidth="1"/>
    <col min="3858" max="3858" width="15.5" style="609" customWidth="1"/>
    <col min="3859" max="4096" width="9" style="609"/>
    <col min="4097" max="4097" width="3.625" style="609" customWidth="1"/>
    <col min="4098" max="4098" width="4.5" style="609" customWidth="1"/>
    <col min="4099" max="4099" width="14.25" style="609" customWidth="1"/>
    <col min="4100" max="4100" width="11.375" style="609" customWidth="1"/>
    <col min="4101" max="4101" width="7.25" style="609" customWidth="1"/>
    <col min="4102" max="4102" width="17.125" style="609" customWidth="1"/>
    <col min="4103" max="4103" width="9" style="609"/>
    <col min="4104" max="4104" width="7.875" style="609" customWidth="1"/>
    <col min="4105" max="4105" width="11.25" style="609" customWidth="1"/>
    <col min="4106" max="4106" width="8.125" style="609" customWidth="1"/>
    <col min="4107" max="4107" width="12.875" style="609" customWidth="1"/>
    <col min="4108" max="4108" width="13.875" style="609" customWidth="1"/>
    <col min="4109" max="4109" width="11.5" style="609" customWidth="1"/>
    <col min="4110" max="4110" width="3.25" style="609" customWidth="1"/>
    <col min="4111" max="4111" width="7.75" style="609" customWidth="1"/>
    <col min="4112" max="4112" width="7.5" style="609" customWidth="1"/>
    <col min="4113" max="4113" width="6.5" style="609" customWidth="1"/>
    <col min="4114" max="4114" width="15.5" style="609" customWidth="1"/>
    <col min="4115" max="4352" width="9" style="609"/>
    <col min="4353" max="4353" width="3.625" style="609" customWidth="1"/>
    <col min="4354" max="4354" width="4.5" style="609" customWidth="1"/>
    <col min="4355" max="4355" width="14.25" style="609" customWidth="1"/>
    <col min="4356" max="4356" width="11.375" style="609" customWidth="1"/>
    <col min="4357" max="4357" width="7.25" style="609" customWidth="1"/>
    <col min="4358" max="4358" width="17.125" style="609" customWidth="1"/>
    <col min="4359" max="4359" width="9" style="609"/>
    <col min="4360" max="4360" width="7.875" style="609" customWidth="1"/>
    <col min="4361" max="4361" width="11.25" style="609" customWidth="1"/>
    <col min="4362" max="4362" width="8.125" style="609" customWidth="1"/>
    <col min="4363" max="4363" width="12.875" style="609" customWidth="1"/>
    <col min="4364" max="4364" width="13.875" style="609" customWidth="1"/>
    <col min="4365" max="4365" width="11.5" style="609" customWidth="1"/>
    <col min="4366" max="4366" width="3.25" style="609" customWidth="1"/>
    <col min="4367" max="4367" width="7.75" style="609" customWidth="1"/>
    <col min="4368" max="4368" width="7.5" style="609" customWidth="1"/>
    <col min="4369" max="4369" width="6.5" style="609" customWidth="1"/>
    <col min="4370" max="4370" width="15.5" style="609" customWidth="1"/>
    <col min="4371" max="4608" width="9" style="609"/>
    <col min="4609" max="4609" width="3.625" style="609" customWidth="1"/>
    <col min="4610" max="4610" width="4.5" style="609" customWidth="1"/>
    <col min="4611" max="4611" width="14.25" style="609" customWidth="1"/>
    <col min="4612" max="4612" width="11.375" style="609" customWidth="1"/>
    <col min="4613" max="4613" width="7.25" style="609" customWidth="1"/>
    <col min="4614" max="4614" width="17.125" style="609" customWidth="1"/>
    <col min="4615" max="4615" width="9" style="609"/>
    <col min="4616" max="4616" width="7.875" style="609" customWidth="1"/>
    <col min="4617" max="4617" width="11.25" style="609" customWidth="1"/>
    <col min="4618" max="4618" width="8.125" style="609" customWidth="1"/>
    <col min="4619" max="4619" width="12.875" style="609" customWidth="1"/>
    <col min="4620" max="4620" width="13.875" style="609" customWidth="1"/>
    <col min="4621" max="4621" width="11.5" style="609" customWidth="1"/>
    <col min="4622" max="4622" width="3.25" style="609" customWidth="1"/>
    <col min="4623" max="4623" width="7.75" style="609" customWidth="1"/>
    <col min="4624" max="4624" width="7.5" style="609" customWidth="1"/>
    <col min="4625" max="4625" width="6.5" style="609" customWidth="1"/>
    <col min="4626" max="4626" width="15.5" style="609" customWidth="1"/>
    <col min="4627" max="4864" width="9" style="609"/>
    <col min="4865" max="4865" width="3.625" style="609" customWidth="1"/>
    <col min="4866" max="4866" width="4.5" style="609" customWidth="1"/>
    <col min="4867" max="4867" width="14.25" style="609" customWidth="1"/>
    <col min="4868" max="4868" width="11.375" style="609" customWidth="1"/>
    <col min="4869" max="4869" width="7.25" style="609" customWidth="1"/>
    <col min="4870" max="4870" width="17.125" style="609" customWidth="1"/>
    <col min="4871" max="4871" width="9" style="609"/>
    <col min="4872" max="4872" width="7.875" style="609" customWidth="1"/>
    <col min="4873" max="4873" width="11.25" style="609" customWidth="1"/>
    <col min="4874" max="4874" width="8.125" style="609" customWidth="1"/>
    <col min="4875" max="4875" width="12.875" style="609" customWidth="1"/>
    <col min="4876" max="4876" width="13.875" style="609" customWidth="1"/>
    <col min="4877" max="4877" width="11.5" style="609" customWidth="1"/>
    <col min="4878" max="4878" width="3.25" style="609" customWidth="1"/>
    <col min="4879" max="4879" width="7.75" style="609" customWidth="1"/>
    <col min="4880" max="4880" width="7.5" style="609" customWidth="1"/>
    <col min="4881" max="4881" width="6.5" style="609" customWidth="1"/>
    <col min="4882" max="4882" width="15.5" style="609" customWidth="1"/>
    <col min="4883" max="5120" width="9" style="609"/>
    <col min="5121" max="5121" width="3.625" style="609" customWidth="1"/>
    <col min="5122" max="5122" width="4.5" style="609" customWidth="1"/>
    <col min="5123" max="5123" width="14.25" style="609" customWidth="1"/>
    <col min="5124" max="5124" width="11.375" style="609" customWidth="1"/>
    <col min="5125" max="5125" width="7.25" style="609" customWidth="1"/>
    <col min="5126" max="5126" width="17.125" style="609" customWidth="1"/>
    <col min="5127" max="5127" width="9" style="609"/>
    <col min="5128" max="5128" width="7.875" style="609" customWidth="1"/>
    <col min="5129" max="5129" width="11.25" style="609" customWidth="1"/>
    <col min="5130" max="5130" width="8.125" style="609" customWidth="1"/>
    <col min="5131" max="5131" width="12.875" style="609" customWidth="1"/>
    <col min="5132" max="5132" width="13.875" style="609" customWidth="1"/>
    <col min="5133" max="5133" width="11.5" style="609" customWidth="1"/>
    <col min="5134" max="5134" width="3.25" style="609" customWidth="1"/>
    <col min="5135" max="5135" width="7.75" style="609" customWidth="1"/>
    <col min="5136" max="5136" width="7.5" style="609" customWidth="1"/>
    <col min="5137" max="5137" width="6.5" style="609" customWidth="1"/>
    <col min="5138" max="5138" width="15.5" style="609" customWidth="1"/>
    <col min="5139" max="5376" width="9" style="609"/>
    <col min="5377" max="5377" width="3.625" style="609" customWidth="1"/>
    <col min="5378" max="5378" width="4.5" style="609" customWidth="1"/>
    <col min="5379" max="5379" width="14.25" style="609" customWidth="1"/>
    <col min="5380" max="5380" width="11.375" style="609" customWidth="1"/>
    <col min="5381" max="5381" width="7.25" style="609" customWidth="1"/>
    <col min="5382" max="5382" width="17.125" style="609" customWidth="1"/>
    <col min="5383" max="5383" width="9" style="609"/>
    <col min="5384" max="5384" width="7.875" style="609" customWidth="1"/>
    <col min="5385" max="5385" width="11.25" style="609" customWidth="1"/>
    <col min="5386" max="5386" width="8.125" style="609" customWidth="1"/>
    <col min="5387" max="5387" width="12.875" style="609" customWidth="1"/>
    <col min="5388" max="5388" width="13.875" style="609" customWidth="1"/>
    <col min="5389" max="5389" width="11.5" style="609" customWidth="1"/>
    <col min="5390" max="5390" width="3.25" style="609" customWidth="1"/>
    <col min="5391" max="5391" width="7.75" style="609" customWidth="1"/>
    <col min="5392" max="5392" width="7.5" style="609" customWidth="1"/>
    <col min="5393" max="5393" width="6.5" style="609" customWidth="1"/>
    <col min="5394" max="5394" width="15.5" style="609" customWidth="1"/>
    <col min="5395" max="5632" width="9" style="609"/>
    <col min="5633" max="5633" width="3.625" style="609" customWidth="1"/>
    <col min="5634" max="5634" width="4.5" style="609" customWidth="1"/>
    <col min="5635" max="5635" width="14.25" style="609" customWidth="1"/>
    <col min="5636" max="5636" width="11.375" style="609" customWidth="1"/>
    <col min="5637" max="5637" width="7.25" style="609" customWidth="1"/>
    <col min="5638" max="5638" width="17.125" style="609" customWidth="1"/>
    <col min="5639" max="5639" width="9" style="609"/>
    <col min="5640" max="5640" width="7.875" style="609" customWidth="1"/>
    <col min="5641" max="5641" width="11.25" style="609" customWidth="1"/>
    <col min="5642" max="5642" width="8.125" style="609" customWidth="1"/>
    <col min="5643" max="5643" width="12.875" style="609" customWidth="1"/>
    <col min="5644" max="5644" width="13.875" style="609" customWidth="1"/>
    <col min="5645" max="5645" width="11.5" style="609" customWidth="1"/>
    <col min="5646" max="5646" width="3.25" style="609" customWidth="1"/>
    <col min="5647" max="5647" width="7.75" style="609" customWidth="1"/>
    <col min="5648" max="5648" width="7.5" style="609" customWidth="1"/>
    <col min="5649" max="5649" width="6.5" style="609" customWidth="1"/>
    <col min="5650" max="5650" width="15.5" style="609" customWidth="1"/>
    <col min="5651" max="5888" width="9" style="609"/>
    <col min="5889" max="5889" width="3.625" style="609" customWidth="1"/>
    <col min="5890" max="5890" width="4.5" style="609" customWidth="1"/>
    <col min="5891" max="5891" width="14.25" style="609" customWidth="1"/>
    <col min="5892" max="5892" width="11.375" style="609" customWidth="1"/>
    <col min="5893" max="5893" width="7.25" style="609" customWidth="1"/>
    <col min="5894" max="5894" width="17.125" style="609" customWidth="1"/>
    <col min="5895" max="5895" width="9" style="609"/>
    <col min="5896" max="5896" width="7.875" style="609" customWidth="1"/>
    <col min="5897" max="5897" width="11.25" style="609" customWidth="1"/>
    <col min="5898" max="5898" width="8.125" style="609" customWidth="1"/>
    <col min="5899" max="5899" width="12.875" style="609" customWidth="1"/>
    <col min="5900" max="5900" width="13.875" style="609" customWidth="1"/>
    <col min="5901" max="5901" width="11.5" style="609" customWidth="1"/>
    <col min="5902" max="5902" width="3.25" style="609" customWidth="1"/>
    <col min="5903" max="5903" width="7.75" style="609" customWidth="1"/>
    <col min="5904" max="5904" width="7.5" style="609" customWidth="1"/>
    <col min="5905" max="5905" width="6.5" style="609" customWidth="1"/>
    <col min="5906" max="5906" width="15.5" style="609" customWidth="1"/>
    <col min="5907" max="6144" width="9" style="609"/>
    <col min="6145" max="6145" width="3.625" style="609" customWidth="1"/>
    <col min="6146" max="6146" width="4.5" style="609" customWidth="1"/>
    <col min="6147" max="6147" width="14.25" style="609" customWidth="1"/>
    <col min="6148" max="6148" width="11.375" style="609" customWidth="1"/>
    <col min="6149" max="6149" width="7.25" style="609" customWidth="1"/>
    <col min="6150" max="6150" width="17.125" style="609" customWidth="1"/>
    <col min="6151" max="6151" width="9" style="609"/>
    <col min="6152" max="6152" width="7.875" style="609" customWidth="1"/>
    <col min="6153" max="6153" width="11.25" style="609" customWidth="1"/>
    <col min="6154" max="6154" width="8.125" style="609" customWidth="1"/>
    <col min="6155" max="6155" width="12.875" style="609" customWidth="1"/>
    <col min="6156" max="6156" width="13.875" style="609" customWidth="1"/>
    <col min="6157" max="6157" width="11.5" style="609" customWidth="1"/>
    <col min="6158" max="6158" width="3.25" style="609" customWidth="1"/>
    <col min="6159" max="6159" width="7.75" style="609" customWidth="1"/>
    <col min="6160" max="6160" width="7.5" style="609" customWidth="1"/>
    <col min="6161" max="6161" width="6.5" style="609" customWidth="1"/>
    <col min="6162" max="6162" width="15.5" style="609" customWidth="1"/>
    <col min="6163" max="6400" width="9" style="609"/>
    <col min="6401" max="6401" width="3.625" style="609" customWidth="1"/>
    <col min="6402" max="6402" width="4.5" style="609" customWidth="1"/>
    <col min="6403" max="6403" width="14.25" style="609" customWidth="1"/>
    <col min="6404" max="6404" width="11.375" style="609" customWidth="1"/>
    <col min="6405" max="6405" width="7.25" style="609" customWidth="1"/>
    <col min="6406" max="6406" width="17.125" style="609" customWidth="1"/>
    <col min="6407" max="6407" width="9" style="609"/>
    <col min="6408" max="6408" width="7.875" style="609" customWidth="1"/>
    <col min="6409" max="6409" width="11.25" style="609" customWidth="1"/>
    <col min="6410" max="6410" width="8.125" style="609" customWidth="1"/>
    <col min="6411" max="6411" width="12.875" style="609" customWidth="1"/>
    <col min="6412" max="6412" width="13.875" style="609" customWidth="1"/>
    <col min="6413" max="6413" width="11.5" style="609" customWidth="1"/>
    <col min="6414" max="6414" width="3.25" style="609" customWidth="1"/>
    <col min="6415" max="6415" width="7.75" style="609" customWidth="1"/>
    <col min="6416" max="6416" width="7.5" style="609" customWidth="1"/>
    <col min="6417" max="6417" width="6.5" style="609" customWidth="1"/>
    <col min="6418" max="6418" width="15.5" style="609" customWidth="1"/>
    <col min="6419" max="6656" width="9" style="609"/>
    <col min="6657" max="6657" width="3.625" style="609" customWidth="1"/>
    <col min="6658" max="6658" width="4.5" style="609" customWidth="1"/>
    <col min="6659" max="6659" width="14.25" style="609" customWidth="1"/>
    <col min="6660" max="6660" width="11.375" style="609" customWidth="1"/>
    <col min="6661" max="6661" width="7.25" style="609" customWidth="1"/>
    <col min="6662" max="6662" width="17.125" style="609" customWidth="1"/>
    <col min="6663" max="6663" width="9" style="609"/>
    <col min="6664" max="6664" width="7.875" style="609" customWidth="1"/>
    <col min="6665" max="6665" width="11.25" style="609" customWidth="1"/>
    <col min="6666" max="6666" width="8.125" style="609" customWidth="1"/>
    <col min="6667" max="6667" width="12.875" style="609" customWidth="1"/>
    <col min="6668" max="6668" width="13.875" style="609" customWidth="1"/>
    <col min="6669" max="6669" width="11.5" style="609" customWidth="1"/>
    <col min="6670" max="6670" width="3.25" style="609" customWidth="1"/>
    <col min="6671" max="6671" width="7.75" style="609" customWidth="1"/>
    <col min="6672" max="6672" width="7.5" style="609" customWidth="1"/>
    <col min="6673" max="6673" width="6.5" style="609" customWidth="1"/>
    <col min="6674" max="6674" width="15.5" style="609" customWidth="1"/>
    <col min="6675" max="6912" width="9" style="609"/>
    <col min="6913" max="6913" width="3.625" style="609" customWidth="1"/>
    <col min="6914" max="6914" width="4.5" style="609" customWidth="1"/>
    <col min="6915" max="6915" width="14.25" style="609" customWidth="1"/>
    <col min="6916" max="6916" width="11.375" style="609" customWidth="1"/>
    <col min="6917" max="6917" width="7.25" style="609" customWidth="1"/>
    <col min="6918" max="6918" width="17.125" style="609" customWidth="1"/>
    <col min="6919" max="6919" width="9" style="609"/>
    <col min="6920" max="6920" width="7.875" style="609" customWidth="1"/>
    <col min="6921" max="6921" width="11.25" style="609" customWidth="1"/>
    <col min="6922" max="6922" width="8.125" style="609" customWidth="1"/>
    <col min="6923" max="6923" width="12.875" style="609" customWidth="1"/>
    <col min="6924" max="6924" width="13.875" style="609" customWidth="1"/>
    <col min="6925" max="6925" width="11.5" style="609" customWidth="1"/>
    <col min="6926" max="6926" width="3.25" style="609" customWidth="1"/>
    <col min="6927" max="6927" width="7.75" style="609" customWidth="1"/>
    <col min="6928" max="6928" width="7.5" style="609" customWidth="1"/>
    <col min="6929" max="6929" width="6.5" style="609" customWidth="1"/>
    <col min="6930" max="6930" width="15.5" style="609" customWidth="1"/>
    <col min="6931" max="7168" width="9" style="609"/>
    <col min="7169" max="7169" width="3.625" style="609" customWidth="1"/>
    <col min="7170" max="7170" width="4.5" style="609" customWidth="1"/>
    <col min="7171" max="7171" width="14.25" style="609" customWidth="1"/>
    <col min="7172" max="7172" width="11.375" style="609" customWidth="1"/>
    <col min="7173" max="7173" width="7.25" style="609" customWidth="1"/>
    <col min="7174" max="7174" width="17.125" style="609" customWidth="1"/>
    <col min="7175" max="7175" width="9" style="609"/>
    <col min="7176" max="7176" width="7.875" style="609" customWidth="1"/>
    <col min="7177" max="7177" width="11.25" style="609" customWidth="1"/>
    <col min="7178" max="7178" width="8.125" style="609" customWidth="1"/>
    <col min="7179" max="7179" width="12.875" style="609" customWidth="1"/>
    <col min="7180" max="7180" width="13.875" style="609" customWidth="1"/>
    <col min="7181" max="7181" width="11.5" style="609" customWidth="1"/>
    <col min="7182" max="7182" width="3.25" style="609" customWidth="1"/>
    <col min="7183" max="7183" width="7.75" style="609" customWidth="1"/>
    <col min="7184" max="7184" width="7.5" style="609" customWidth="1"/>
    <col min="7185" max="7185" width="6.5" style="609" customWidth="1"/>
    <col min="7186" max="7186" width="15.5" style="609" customWidth="1"/>
    <col min="7187" max="7424" width="9" style="609"/>
    <col min="7425" max="7425" width="3.625" style="609" customWidth="1"/>
    <col min="7426" max="7426" width="4.5" style="609" customWidth="1"/>
    <col min="7427" max="7427" width="14.25" style="609" customWidth="1"/>
    <col min="7428" max="7428" width="11.375" style="609" customWidth="1"/>
    <col min="7429" max="7429" width="7.25" style="609" customWidth="1"/>
    <col min="7430" max="7430" width="17.125" style="609" customWidth="1"/>
    <col min="7431" max="7431" width="9" style="609"/>
    <col min="7432" max="7432" width="7.875" style="609" customWidth="1"/>
    <col min="7433" max="7433" width="11.25" style="609" customWidth="1"/>
    <col min="7434" max="7434" width="8.125" style="609" customWidth="1"/>
    <col min="7435" max="7435" width="12.875" style="609" customWidth="1"/>
    <col min="7436" max="7436" width="13.875" style="609" customWidth="1"/>
    <col min="7437" max="7437" width="11.5" style="609" customWidth="1"/>
    <col min="7438" max="7438" width="3.25" style="609" customWidth="1"/>
    <col min="7439" max="7439" width="7.75" style="609" customWidth="1"/>
    <col min="7440" max="7440" width="7.5" style="609" customWidth="1"/>
    <col min="7441" max="7441" width="6.5" style="609" customWidth="1"/>
    <col min="7442" max="7442" width="15.5" style="609" customWidth="1"/>
    <col min="7443" max="7680" width="9" style="609"/>
    <col min="7681" max="7681" width="3.625" style="609" customWidth="1"/>
    <col min="7682" max="7682" width="4.5" style="609" customWidth="1"/>
    <col min="7683" max="7683" width="14.25" style="609" customWidth="1"/>
    <col min="7684" max="7684" width="11.375" style="609" customWidth="1"/>
    <col min="7685" max="7685" width="7.25" style="609" customWidth="1"/>
    <col min="7686" max="7686" width="17.125" style="609" customWidth="1"/>
    <col min="7687" max="7687" width="9" style="609"/>
    <col min="7688" max="7688" width="7.875" style="609" customWidth="1"/>
    <col min="7689" max="7689" width="11.25" style="609" customWidth="1"/>
    <col min="7690" max="7690" width="8.125" style="609" customWidth="1"/>
    <col min="7691" max="7691" width="12.875" style="609" customWidth="1"/>
    <col min="7692" max="7692" width="13.875" style="609" customWidth="1"/>
    <col min="7693" max="7693" width="11.5" style="609" customWidth="1"/>
    <col min="7694" max="7694" width="3.25" style="609" customWidth="1"/>
    <col min="7695" max="7695" width="7.75" style="609" customWidth="1"/>
    <col min="7696" max="7696" width="7.5" style="609" customWidth="1"/>
    <col min="7697" max="7697" width="6.5" style="609" customWidth="1"/>
    <col min="7698" max="7698" width="15.5" style="609" customWidth="1"/>
    <col min="7699" max="7936" width="9" style="609"/>
    <col min="7937" max="7937" width="3.625" style="609" customWidth="1"/>
    <col min="7938" max="7938" width="4.5" style="609" customWidth="1"/>
    <col min="7939" max="7939" width="14.25" style="609" customWidth="1"/>
    <col min="7940" max="7940" width="11.375" style="609" customWidth="1"/>
    <col min="7941" max="7941" width="7.25" style="609" customWidth="1"/>
    <col min="7942" max="7942" width="17.125" style="609" customWidth="1"/>
    <col min="7943" max="7943" width="9" style="609"/>
    <col min="7944" max="7944" width="7.875" style="609" customWidth="1"/>
    <col min="7945" max="7945" width="11.25" style="609" customWidth="1"/>
    <col min="7946" max="7946" width="8.125" style="609" customWidth="1"/>
    <col min="7947" max="7947" width="12.875" style="609" customWidth="1"/>
    <col min="7948" max="7948" width="13.875" style="609" customWidth="1"/>
    <col min="7949" max="7949" width="11.5" style="609" customWidth="1"/>
    <col min="7950" max="7950" width="3.25" style="609" customWidth="1"/>
    <col min="7951" max="7951" width="7.75" style="609" customWidth="1"/>
    <col min="7952" max="7952" width="7.5" style="609" customWidth="1"/>
    <col min="7953" max="7953" width="6.5" style="609" customWidth="1"/>
    <col min="7954" max="7954" width="15.5" style="609" customWidth="1"/>
    <col min="7955" max="8192" width="9" style="609"/>
    <col min="8193" max="8193" width="3.625" style="609" customWidth="1"/>
    <col min="8194" max="8194" width="4.5" style="609" customWidth="1"/>
    <col min="8195" max="8195" width="14.25" style="609" customWidth="1"/>
    <col min="8196" max="8196" width="11.375" style="609" customWidth="1"/>
    <col min="8197" max="8197" width="7.25" style="609" customWidth="1"/>
    <col min="8198" max="8198" width="17.125" style="609" customWidth="1"/>
    <col min="8199" max="8199" width="9" style="609"/>
    <col min="8200" max="8200" width="7.875" style="609" customWidth="1"/>
    <col min="8201" max="8201" width="11.25" style="609" customWidth="1"/>
    <col min="8202" max="8202" width="8.125" style="609" customWidth="1"/>
    <col min="8203" max="8203" width="12.875" style="609" customWidth="1"/>
    <col min="8204" max="8204" width="13.875" style="609" customWidth="1"/>
    <col min="8205" max="8205" width="11.5" style="609" customWidth="1"/>
    <col min="8206" max="8206" width="3.25" style="609" customWidth="1"/>
    <col min="8207" max="8207" width="7.75" style="609" customWidth="1"/>
    <col min="8208" max="8208" width="7.5" style="609" customWidth="1"/>
    <col min="8209" max="8209" width="6.5" style="609" customWidth="1"/>
    <col min="8210" max="8210" width="15.5" style="609" customWidth="1"/>
    <col min="8211" max="8448" width="9" style="609"/>
    <col min="8449" max="8449" width="3.625" style="609" customWidth="1"/>
    <col min="8450" max="8450" width="4.5" style="609" customWidth="1"/>
    <col min="8451" max="8451" width="14.25" style="609" customWidth="1"/>
    <col min="8452" max="8452" width="11.375" style="609" customWidth="1"/>
    <col min="8453" max="8453" width="7.25" style="609" customWidth="1"/>
    <col min="8454" max="8454" width="17.125" style="609" customWidth="1"/>
    <col min="8455" max="8455" width="9" style="609"/>
    <col min="8456" max="8456" width="7.875" style="609" customWidth="1"/>
    <col min="8457" max="8457" width="11.25" style="609" customWidth="1"/>
    <col min="8458" max="8458" width="8.125" style="609" customWidth="1"/>
    <col min="8459" max="8459" width="12.875" style="609" customWidth="1"/>
    <col min="8460" max="8460" width="13.875" style="609" customWidth="1"/>
    <col min="8461" max="8461" width="11.5" style="609" customWidth="1"/>
    <col min="8462" max="8462" width="3.25" style="609" customWidth="1"/>
    <col min="8463" max="8463" width="7.75" style="609" customWidth="1"/>
    <col min="8464" max="8464" width="7.5" style="609" customWidth="1"/>
    <col min="8465" max="8465" width="6.5" style="609" customWidth="1"/>
    <col min="8466" max="8466" width="15.5" style="609" customWidth="1"/>
    <col min="8467" max="8704" width="9" style="609"/>
    <col min="8705" max="8705" width="3.625" style="609" customWidth="1"/>
    <col min="8706" max="8706" width="4.5" style="609" customWidth="1"/>
    <col min="8707" max="8707" width="14.25" style="609" customWidth="1"/>
    <col min="8708" max="8708" width="11.375" style="609" customWidth="1"/>
    <col min="8709" max="8709" width="7.25" style="609" customWidth="1"/>
    <col min="8710" max="8710" width="17.125" style="609" customWidth="1"/>
    <col min="8711" max="8711" width="9" style="609"/>
    <col min="8712" max="8712" width="7.875" style="609" customWidth="1"/>
    <col min="8713" max="8713" width="11.25" style="609" customWidth="1"/>
    <col min="8714" max="8714" width="8.125" style="609" customWidth="1"/>
    <col min="8715" max="8715" width="12.875" style="609" customWidth="1"/>
    <col min="8716" max="8716" width="13.875" style="609" customWidth="1"/>
    <col min="8717" max="8717" width="11.5" style="609" customWidth="1"/>
    <col min="8718" max="8718" width="3.25" style="609" customWidth="1"/>
    <col min="8719" max="8719" width="7.75" style="609" customWidth="1"/>
    <col min="8720" max="8720" width="7.5" style="609" customWidth="1"/>
    <col min="8721" max="8721" width="6.5" style="609" customWidth="1"/>
    <col min="8722" max="8722" width="15.5" style="609" customWidth="1"/>
    <col min="8723" max="8960" width="9" style="609"/>
    <col min="8961" max="8961" width="3.625" style="609" customWidth="1"/>
    <col min="8962" max="8962" width="4.5" style="609" customWidth="1"/>
    <col min="8963" max="8963" width="14.25" style="609" customWidth="1"/>
    <col min="8964" max="8964" width="11.375" style="609" customWidth="1"/>
    <col min="8965" max="8965" width="7.25" style="609" customWidth="1"/>
    <col min="8966" max="8966" width="17.125" style="609" customWidth="1"/>
    <col min="8967" max="8967" width="9" style="609"/>
    <col min="8968" max="8968" width="7.875" style="609" customWidth="1"/>
    <col min="8969" max="8969" width="11.25" style="609" customWidth="1"/>
    <col min="8970" max="8970" width="8.125" style="609" customWidth="1"/>
    <col min="8971" max="8971" width="12.875" style="609" customWidth="1"/>
    <col min="8972" max="8972" width="13.875" style="609" customWidth="1"/>
    <col min="8973" max="8973" width="11.5" style="609" customWidth="1"/>
    <col min="8974" max="8974" width="3.25" style="609" customWidth="1"/>
    <col min="8975" max="8975" width="7.75" style="609" customWidth="1"/>
    <col min="8976" max="8976" width="7.5" style="609" customWidth="1"/>
    <col min="8977" max="8977" width="6.5" style="609" customWidth="1"/>
    <col min="8978" max="8978" width="15.5" style="609" customWidth="1"/>
    <col min="8979" max="9216" width="9" style="609"/>
    <col min="9217" max="9217" width="3.625" style="609" customWidth="1"/>
    <col min="9218" max="9218" width="4.5" style="609" customWidth="1"/>
    <col min="9219" max="9219" width="14.25" style="609" customWidth="1"/>
    <col min="9220" max="9220" width="11.375" style="609" customWidth="1"/>
    <col min="9221" max="9221" width="7.25" style="609" customWidth="1"/>
    <col min="9222" max="9222" width="17.125" style="609" customWidth="1"/>
    <col min="9223" max="9223" width="9" style="609"/>
    <col min="9224" max="9224" width="7.875" style="609" customWidth="1"/>
    <col min="9225" max="9225" width="11.25" style="609" customWidth="1"/>
    <col min="9226" max="9226" width="8.125" style="609" customWidth="1"/>
    <col min="9227" max="9227" width="12.875" style="609" customWidth="1"/>
    <col min="9228" max="9228" width="13.875" style="609" customWidth="1"/>
    <col min="9229" max="9229" width="11.5" style="609" customWidth="1"/>
    <col min="9230" max="9230" width="3.25" style="609" customWidth="1"/>
    <col min="9231" max="9231" width="7.75" style="609" customWidth="1"/>
    <col min="9232" max="9232" width="7.5" style="609" customWidth="1"/>
    <col min="9233" max="9233" width="6.5" style="609" customWidth="1"/>
    <col min="9234" max="9234" width="15.5" style="609" customWidth="1"/>
    <col min="9235" max="9472" width="9" style="609"/>
    <col min="9473" max="9473" width="3.625" style="609" customWidth="1"/>
    <col min="9474" max="9474" width="4.5" style="609" customWidth="1"/>
    <col min="9475" max="9475" width="14.25" style="609" customWidth="1"/>
    <col min="9476" max="9476" width="11.375" style="609" customWidth="1"/>
    <col min="9477" max="9477" width="7.25" style="609" customWidth="1"/>
    <col min="9478" max="9478" width="17.125" style="609" customWidth="1"/>
    <col min="9479" max="9479" width="9" style="609"/>
    <col min="9480" max="9480" width="7.875" style="609" customWidth="1"/>
    <col min="9481" max="9481" width="11.25" style="609" customWidth="1"/>
    <col min="9482" max="9482" width="8.125" style="609" customWidth="1"/>
    <col min="9483" max="9483" width="12.875" style="609" customWidth="1"/>
    <col min="9484" max="9484" width="13.875" style="609" customWidth="1"/>
    <col min="9485" max="9485" width="11.5" style="609" customWidth="1"/>
    <col min="9486" max="9486" width="3.25" style="609" customWidth="1"/>
    <col min="9487" max="9487" width="7.75" style="609" customWidth="1"/>
    <col min="9488" max="9488" width="7.5" style="609" customWidth="1"/>
    <col min="9489" max="9489" width="6.5" style="609" customWidth="1"/>
    <col min="9490" max="9490" width="15.5" style="609" customWidth="1"/>
    <col min="9491" max="9728" width="9" style="609"/>
    <col min="9729" max="9729" width="3.625" style="609" customWidth="1"/>
    <col min="9730" max="9730" width="4.5" style="609" customWidth="1"/>
    <col min="9731" max="9731" width="14.25" style="609" customWidth="1"/>
    <col min="9732" max="9732" width="11.375" style="609" customWidth="1"/>
    <col min="9733" max="9733" width="7.25" style="609" customWidth="1"/>
    <col min="9734" max="9734" width="17.125" style="609" customWidth="1"/>
    <col min="9735" max="9735" width="9" style="609"/>
    <col min="9736" max="9736" width="7.875" style="609" customWidth="1"/>
    <col min="9737" max="9737" width="11.25" style="609" customWidth="1"/>
    <col min="9738" max="9738" width="8.125" style="609" customWidth="1"/>
    <col min="9739" max="9739" width="12.875" style="609" customWidth="1"/>
    <col min="9740" max="9740" width="13.875" style="609" customWidth="1"/>
    <col min="9741" max="9741" width="11.5" style="609" customWidth="1"/>
    <col min="9742" max="9742" width="3.25" style="609" customWidth="1"/>
    <col min="9743" max="9743" width="7.75" style="609" customWidth="1"/>
    <col min="9744" max="9744" width="7.5" style="609" customWidth="1"/>
    <col min="9745" max="9745" width="6.5" style="609" customWidth="1"/>
    <col min="9746" max="9746" width="15.5" style="609" customWidth="1"/>
    <col min="9747" max="9984" width="9" style="609"/>
    <col min="9985" max="9985" width="3.625" style="609" customWidth="1"/>
    <col min="9986" max="9986" width="4.5" style="609" customWidth="1"/>
    <col min="9987" max="9987" width="14.25" style="609" customWidth="1"/>
    <col min="9988" max="9988" width="11.375" style="609" customWidth="1"/>
    <col min="9989" max="9989" width="7.25" style="609" customWidth="1"/>
    <col min="9990" max="9990" width="17.125" style="609" customWidth="1"/>
    <col min="9991" max="9991" width="9" style="609"/>
    <col min="9992" max="9992" width="7.875" style="609" customWidth="1"/>
    <col min="9993" max="9993" width="11.25" style="609" customWidth="1"/>
    <col min="9994" max="9994" width="8.125" style="609" customWidth="1"/>
    <col min="9995" max="9995" width="12.875" style="609" customWidth="1"/>
    <col min="9996" max="9996" width="13.875" style="609" customWidth="1"/>
    <col min="9997" max="9997" width="11.5" style="609" customWidth="1"/>
    <col min="9998" max="9998" width="3.25" style="609" customWidth="1"/>
    <col min="9999" max="9999" width="7.75" style="609" customWidth="1"/>
    <col min="10000" max="10000" width="7.5" style="609" customWidth="1"/>
    <col min="10001" max="10001" width="6.5" style="609" customWidth="1"/>
    <col min="10002" max="10002" width="15.5" style="609" customWidth="1"/>
    <col min="10003" max="10240" width="9" style="609"/>
    <col min="10241" max="10241" width="3.625" style="609" customWidth="1"/>
    <col min="10242" max="10242" width="4.5" style="609" customWidth="1"/>
    <col min="10243" max="10243" width="14.25" style="609" customWidth="1"/>
    <col min="10244" max="10244" width="11.375" style="609" customWidth="1"/>
    <col min="10245" max="10245" width="7.25" style="609" customWidth="1"/>
    <col min="10246" max="10246" width="17.125" style="609" customWidth="1"/>
    <col min="10247" max="10247" width="9" style="609"/>
    <col min="10248" max="10248" width="7.875" style="609" customWidth="1"/>
    <col min="10249" max="10249" width="11.25" style="609" customWidth="1"/>
    <col min="10250" max="10250" width="8.125" style="609" customWidth="1"/>
    <col min="10251" max="10251" width="12.875" style="609" customWidth="1"/>
    <col min="10252" max="10252" width="13.875" style="609" customWidth="1"/>
    <col min="10253" max="10253" width="11.5" style="609" customWidth="1"/>
    <col min="10254" max="10254" width="3.25" style="609" customWidth="1"/>
    <col min="10255" max="10255" width="7.75" style="609" customWidth="1"/>
    <col min="10256" max="10256" width="7.5" style="609" customWidth="1"/>
    <col min="10257" max="10257" width="6.5" style="609" customWidth="1"/>
    <col min="10258" max="10258" width="15.5" style="609" customWidth="1"/>
    <col min="10259" max="10496" width="9" style="609"/>
    <col min="10497" max="10497" width="3.625" style="609" customWidth="1"/>
    <col min="10498" max="10498" width="4.5" style="609" customWidth="1"/>
    <col min="10499" max="10499" width="14.25" style="609" customWidth="1"/>
    <col min="10500" max="10500" width="11.375" style="609" customWidth="1"/>
    <col min="10501" max="10501" width="7.25" style="609" customWidth="1"/>
    <col min="10502" max="10502" width="17.125" style="609" customWidth="1"/>
    <col min="10503" max="10503" width="9" style="609"/>
    <col min="10504" max="10504" width="7.875" style="609" customWidth="1"/>
    <col min="10505" max="10505" width="11.25" style="609" customWidth="1"/>
    <col min="10506" max="10506" width="8.125" style="609" customWidth="1"/>
    <col min="10507" max="10507" width="12.875" style="609" customWidth="1"/>
    <col min="10508" max="10508" width="13.875" style="609" customWidth="1"/>
    <col min="10509" max="10509" width="11.5" style="609" customWidth="1"/>
    <col min="10510" max="10510" width="3.25" style="609" customWidth="1"/>
    <col min="10511" max="10511" width="7.75" style="609" customWidth="1"/>
    <col min="10512" max="10512" width="7.5" style="609" customWidth="1"/>
    <col min="10513" max="10513" width="6.5" style="609" customWidth="1"/>
    <col min="10514" max="10514" width="15.5" style="609" customWidth="1"/>
    <col min="10515" max="10752" width="9" style="609"/>
    <col min="10753" max="10753" width="3.625" style="609" customWidth="1"/>
    <col min="10754" max="10754" width="4.5" style="609" customWidth="1"/>
    <col min="10755" max="10755" width="14.25" style="609" customWidth="1"/>
    <col min="10756" max="10756" width="11.375" style="609" customWidth="1"/>
    <col min="10757" max="10757" width="7.25" style="609" customWidth="1"/>
    <col min="10758" max="10758" width="17.125" style="609" customWidth="1"/>
    <col min="10759" max="10759" width="9" style="609"/>
    <col min="10760" max="10760" width="7.875" style="609" customWidth="1"/>
    <col min="10761" max="10761" width="11.25" style="609" customWidth="1"/>
    <col min="10762" max="10762" width="8.125" style="609" customWidth="1"/>
    <col min="10763" max="10763" width="12.875" style="609" customWidth="1"/>
    <col min="10764" max="10764" width="13.875" style="609" customWidth="1"/>
    <col min="10765" max="10765" width="11.5" style="609" customWidth="1"/>
    <col min="10766" max="10766" width="3.25" style="609" customWidth="1"/>
    <col min="10767" max="10767" width="7.75" style="609" customWidth="1"/>
    <col min="10768" max="10768" width="7.5" style="609" customWidth="1"/>
    <col min="10769" max="10769" width="6.5" style="609" customWidth="1"/>
    <col min="10770" max="10770" width="15.5" style="609" customWidth="1"/>
    <col min="10771" max="11008" width="9" style="609"/>
    <col min="11009" max="11009" width="3.625" style="609" customWidth="1"/>
    <col min="11010" max="11010" width="4.5" style="609" customWidth="1"/>
    <col min="11011" max="11011" width="14.25" style="609" customWidth="1"/>
    <col min="11012" max="11012" width="11.375" style="609" customWidth="1"/>
    <col min="11013" max="11013" width="7.25" style="609" customWidth="1"/>
    <col min="11014" max="11014" width="17.125" style="609" customWidth="1"/>
    <col min="11015" max="11015" width="9" style="609"/>
    <col min="11016" max="11016" width="7.875" style="609" customWidth="1"/>
    <col min="11017" max="11017" width="11.25" style="609" customWidth="1"/>
    <col min="11018" max="11018" width="8.125" style="609" customWidth="1"/>
    <col min="11019" max="11019" width="12.875" style="609" customWidth="1"/>
    <col min="11020" max="11020" width="13.875" style="609" customWidth="1"/>
    <col min="11021" max="11021" width="11.5" style="609" customWidth="1"/>
    <col min="11022" max="11022" width="3.25" style="609" customWidth="1"/>
    <col min="11023" max="11023" width="7.75" style="609" customWidth="1"/>
    <col min="11024" max="11024" width="7.5" style="609" customWidth="1"/>
    <col min="11025" max="11025" width="6.5" style="609" customWidth="1"/>
    <col min="11026" max="11026" width="15.5" style="609" customWidth="1"/>
    <col min="11027" max="11264" width="9" style="609"/>
    <col min="11265" max="11265" width="3.625" style="609" customWidth="1"/>
    <col min="11266" max="11266" width="4.5" style="609" customWidth="1"/>
    <col min="11267" max="11267" width="14.25" style="609" customWidth="1"/>
    <col min="11268" max="11268" width="11.375" style="609" customWidth="1"/>
    <col min="11269" max="11269" width="7.25" style="609" customWidth="1"/>
    <col min="11270" max="11270" width="17.125" style="609" customWidth="1"/>
    <col min="11271" max="11271" width="9" style="609"/>
    <col min="11272" max="11272" width="7.875" style="609" customWidth="1"/>
    <col min="11273" max="11273" width="11.25" style="609" customWidth="1"/>
    <col min="11274" max="11274" width="8.125" style="609" customWidth="1"/>
    <col min="11275" max="11275" width="12.875" style="609" customWidth="1"/>
    <col min="11276" max="11276" width="13.875" style="609" customWidth="1"/>
    <col min="11277" max="11277" width="11.5" style="609" customWidth="1"/>
    <col min="11278" max="11278" width="3.25" style="609" customWidth="1"/>
    <col min="11279" max="11279" width="7.75" style="609" customWidth="1"/>
    <col min="11280" max="11280" width="7.5" style="609" customWidth="1"/>
    <col min="11281" max="11281" width="6.5" style="609" customWidth="1"/>
    <col min="11282" max="11282" width="15.5" style="609" customWidth="1"/>
    <col min="11283" max="11520" width="9" style="609"/>
    <col min="11521" max="11521" width="3.625" style="609" customWidth="1"/>
    <col min="11522" max="11522" width="4.5" style="609" customWidth="1"/>
    <col min="11523" max="11523" width="14.25" style="609" customWidth="1"/>
    <col min="11524" max="11524" width="11.375" style="609" customWidth="1"/>
    <col min="11525" max="11525" width="7.25" style="609" customWidth="1"/>
    <col min="11526" max="11526" width="17.125" style="609" customWidth="1"/>
    <col min="11527" max="11527" width="9" style="609"/>
    <col min="11528" max="11528" width="7.875" style="609" customWidth="1"/>
    <col min="11529" max="11529" width="11.25" style="609" customWidth="1"/>
    <col min="11530" max="11530" width="8.125" style="609" customWidth="1"/>
    <col min="11531" max="11531" width="12.875" style="609" customWidth="1"/>
    <col min="11532" max="11532" width="13.875" style="609" customWidth="1"/>
    <col min="11533" max="11533" width="11.5" style="609" customWidth="1"/>
    <col min="11534" max="11534" width="3.25" style="609" customWidth="1"/>
    <col min="11535" max="11535" width="7.75" style="609" customWidth="1"/>
    <col min="11536" max="11536" width="7.5" style="609" customWidth="1"/>
    <col min="11537" max="11537" width="6.5" style="609" customWidth="1"/>
    <col min="11538" max="11538" width="15.5" style="609" customWidth="1"/>
    <col min="11539" max="11776" width="9" style="609"/>
    <col min="11777" max="11777" width="3.625" style="609" customWidth="1"/>
    <col min="11778" max="11778" width="4.5" style="609" customWidth="1"/>
    <col min="11779" max="11779" width="14.25" style="609" customWidth="1"/>
    <col min="11780" max="11780" width="11.375" style="609" customWidth="1"/>
    <col min="11781" max="11781" width="7.25" style="609" customWidth="1"/>
    <col min="11782" max="11782" width="17.125" style="609" customWidth="1"/>
    <col min="11783" max="11783" width="9" style="609"/>
    <col min="11784" max="11784" width="7.875" style="609" customWidth="1"/>
    <col min="11785" max="11785" width="11.25" style="609" customWidth="1"/>
    <col min="11786" max="11786" width="8.125" style="609" customWidth="1"/>
    <col min="11787" max="11787" width="12.875" style="609" customWidth="1"/>
    <col min="11788" max="11788" width="13.875" style="609" customWidth="1"/>
    <col min="11789" max="11789" width="11.5" style="609" customWidth="1"/>
    <col min="11790" max="11790" width="3.25" style="609" customWidth="1"/>
    <col min="11791" max="11791" width="7.75" style="609" customWidth="1"/>
    <col min="11792" max="11792" width="7.5" style="609" customWidth="1"/>
    <col min="11793" max="11793" width="6.5" style="609" customWidth="1"/>
    <col min="11794" max="11794" width="15.5" style="609" customWidth="1"/>
    <col min="11795" max="12032" width="9" style="609"/>
    <col min="12033" max="12033" width="3.625" style="609" customWidth="1"/>
    <col min="12034" max="12034" width="4.5" style="609" customWidth="1"/>
    <col min="12035" max="12035" width="14.25" style="609" customWidth="1"/>
    <col min="12036" max="12036" width="11.375" style="609" customWidth="1"/>
    <col min="12037" max="12037" width="7.25" style="609" customWidth="1"/>
    <col min="12038" max="12038" width="17.125" style="609" customWidth="1"/>
    <col min="12039" max="12039" width="9" style="609"/>
    <col min="12040" max="12040" width="7.875" style="609" customWidth="1"/>
    <col min="12041" max="12041" width="11.25" style="609" customWidth="1"/>
    <col min="12042" max="12042" width="8.125" style="609" customWidth="1"/>
    <col min="12043" max="12043" width="12.875" style="609" customWidth="1"/>
    <col min="12044" max="12044" width="13.875" style="609" customWidth="1"/>
    <col min="12045" max="12045" width="11.5" style="609" customWidth="1"/>
    <col min="12046" max="12046" width="3.25" style="609" customWidth="1"/>
    <col min="12047" max="12047" width="7.75" style="609" customWidth="1"/>
    <col min="12048" max="12048" width="7.5" style="609" customWidth="1"/>
    <col min="12049" max="12049" width="6.5" style="609" customWidth="1"/>
    <col min="12050" max="12050" width="15.5" style="609" customWidth="1"/>
    <col min="12051" max="12288" width="9" style="609"/>
    <col min="12289" max="12289" width="3.625" style="609" customWidth="1"/>
    <col min="12290" max="12290" width="4.5" style="609" customWidth="1"/>
    <col min="12291" max="12291" width="14.25" style="609" customWidth="1"/>
    <col min="12292" max="12292" width="11.375" style="609" customWidth="1"/>
    <col min="12293" max="12293" width="7.25" style="609" customWidth="1"/>
    <col min="12294" max="12294" width="17.125" style="609" customWidth="1"/>
    <col min="12295" max="12295" width="9" style="609"/>
    <col min="12296" max="12296" width="7.875" style="609" customWidth="1"/>
    <col min="12297" max="12297" width="11.25" style="609" customWidth="1"/>
    <col min="12298" max="12298" width="8.125" style="609" customWidth="1"/>
    <col min="12299" max="12299" width="12.875" style="609" customWidth="1"/>
    <col min="12300" max="12300" width="13.875" style="609" customWidth="1"/>
    <col min="12301" max="12301" width="11.5" style="609" customWidth="1"/>
    <col min="12302" max="12302" width="3.25" style="609" customWidth="1"/>
    <col min="12303" max="12303" width="7.75" style="609" customWidth="1"/>
    <col min="12304" max="12304" width="7.5" style="609" customWidth="1"/>
    <col min="12305" max="12305" width="6.5" style="609" customWidth="1"/>
    <col min="12306" max="12306" width="15.5" style="609" customWidth="1"/>
    <col min="12307" max="12544" width="9" style="609"/>
    <col min="12545" max="12545" width="3.625" style="609" customWidth="1"/>
    <col min="12546" max="12546" width="4.5" style="609" customWidth="1"/>
    <col min="12547" max="12547" width="14.25" style="609" customWidth="1"/>
    <col min="12548" max="12548" width="11.375" style="609" customWidth="1"/>
    <col min="12549" max="12549" width="7.25" style="609" customWidth="1"/>
    <col min="12550" max="12550" width="17.125" style="609" customWidth="1"/>
    <col min="12551" max="12551" width="9" style="609"/>
    <col min="12552" max="12552" width="7.875" style="609" customWidth="1"/>
    <col min="12553" max="12553" width="11.25" style="609" customWidth="1"/>
    <col min="12554" max="12554" width="8.125" style="609" customWidth="1"/>
    <col min="12555" max="12555" width="12.875" style="609" customWidth="1"/>
    <col min="12556" max="12556" width="13.875" style="609" customWidth="1"/>
    <col min="12557" max="12557" width="11.5" style="609" customWidth="1"/>
    <col min="12558" max="12558" width="3.25" style="609" customWidth="1"/>
    <col min="12559" max="12559" width="7.75" style="609" customWidth="1"/>
    <col min="12560" max="12560" width="7.5" style="609" customWidth="1"/>
    <col min="12561" max="12561" width="6.5" style="609" customWidth="1"/>
    <col min="12562" max="12562" width="15.5" style="609" customWidth="1"/>
    <col min="12563" max="12800" width="9" style="609"/>
    <col min="12801" max="12801" width="3.625" style="609" customWidth="1"/>
    <col min="12802" max="12802" width="4.5" style="609" customWidth="1"/>
    <col min="12803" max="12803" width="14.25" style="609" customWidth="1"/>
    <col min="12804" max="12804" width="11.375" style="609" customWidth="1"/>
    <col min="12805" max="12805" width="7.25" style="609" customWidth="1"/>
    <col min="12806" max="12806" width="17.125" style="609" customWidth="1"/>
    <col min="12807" max="12807" width="9" style="609"/>
    <col min="12808" max="12808" width="7.875" style="609" customWidth="1"/>
    <col min="12809" max="12809" width="11.25" style="609" customWidth="1"/>
    <col min="12810" max="12810" width="8.125" style="609" customWidth="1"/>
    <col min="12811" max="12811" width="12.875" style="609" customWidth="1"/>
    <col min="12812" max="12812" width="13.875" style="609" customWidth="1"/>
    <col min="12813" max="12813" width="11.5" style="609" customWidth="1"/>
    <col min="12814" max="12814" width="3.25" style="609" customWidth="1"/>
    <col min="12815" max="12815" width="7.75" style="609" customWidth="1"/>
    <col min="12816" max="12816" width="7.5" style="609" customWidth="1"/>
    <col min="12817" max="12817" width="6.5" style="609" customWidth="1"/>
    <col min="12818" max="12818" width="15.5" style="609" customWidth="1"/>
    <col min="12819" max="13056" width="9" style="609"/>
    <col min="13057" max="13057" width="3.625" style="609" customWidth="1"/>
    <col min="13058" max="13058" width="4.5" style="609" customWidth="1"/>
    <col min="13059" max="13059" width="14.25" style="609" customWidth="1"/>
    <col min="13060" max="13060" width="11.375" style="609" customWidth="1"/>
    <col min="13061" max="13061" width="7.25" style="609" customWidth="1"/>
    <col min="13062" max="13062" width="17.125" style="609" customWidth="1"/>
    <col min="13063" max="13063" width="9" style="609"/>
    <col min="13064" max="13064" width="7.875" style="609" customWidth="1"/>
    <col min="13065" max="13065" width="11.25" style="609" customWidth="1"/>
    <col min="13066" max="13066" width="8.125" style="609" customWidth="1"/>
    <col min="13067" max="13067" width="12.875" style="609" customWidth="1"/>
    <col min="13068" max="13068" width="13.875" style="609" customWidth="1"/>
    <col min="13069" max="13069" width="11.5" style="609" customWidth="1"/>
    <col min="13070" max="13070" width="3.25" style="609" customWidth="1"/>
    <col min="13071" max="13071" width="7.75" style="609" customWidth="1"/>
    <col min="13072" max="13072" width="7.5" style="609" customWidth="1"/>
    <col min="13073" max="13073" width="6.5" style="609" customWidth="1"/>
    <col min="13074" max="13074" width="15.5" style="609" customWidth="1"/>
    <col min="13075" max="13312" width="9" style="609"/>
    <col min="13313" max="13313" width="3.625" style="609" customWidth="1"/>
    <col min="13314" max="13314" width="4.5" style="609" customWidth="1"/>
    <col min="13315" max="13315" width="14.25" style="609" customWidth="1"/>
    <col min="13316" max="13316" width="11.375" style="609" customWidth="1"/>
    <col min="13317" max="13317" width="7.25" style="609" customWidth="1"/>
    <col min="13318" max="13318" width="17.125" style="609" customWidth="1"/>
    <col min="13319" max="13319" width="9" style="609"/>
    <col min="13320" max="13320" width="7.875" style="609" customWidth="1"/>
    <col min="13321" max="13321" width="11.25" style="609" customWidth="1"/>
    <col min="13322" max="13322" width="8.125" style="609" customWidth="1"/>
    <col min="13323" max="13323" width="12.875" style="609" customWidth="1"/>
    <col min="13324" max="13324" width="13.875" style="609" customWidth="1"/>
    <col min="13325" max="13325" width="11.5" style="609" customWidth="1"/>
    <col min="13326" max="13326" width="3.25" style="609" customWidth="1"/>
    <col min="13327" max="13327" width="7.75" style="609" customWidth="1"/>
    <col min="13328" max="13328" width="7.5" style="609" customWidth="1"/>
    <col min="13329" max="13329" width="6.5" style="609" customWidth="1"/>
    <col min="13330" max="13330" width="15.5" style="609" customWidth="1"/>
    <col min="13331" max="13568" width="9" style="609"/>
    <col min="13569" max="13569" width="3.625" style="609" customWidth="1"/>
    <col min="13570" max="13570" width="4.5" style="609" customWidth="1"/>
    <col min="13571" max="13571" width="14.25" style="609" customWidth="1"/>
    <col min="13572" max="13572" width="11.375" style="609" customWidth="1"/>
    <col min="13573" max="13573" width="7.25" style="609" customWidth="1"/>
    <col min="13574" max="13574" width="17.125" style="609" customWidth="1"/>
    <col min="13575" max="13575" width="9" style="609"/>
    <col min="13576" max="13576" width="7.875" style="609" customWidth="1"/>
    <col min="13577" max="13577" width="11.25" style="609" customWidth="1"/>
    <col min="13578" max="13578" width="8.125" style="609" customWidth="1"/>
    <col min="13579" max="13579" width="12.875" style="609" customWidth="1"/>
    <col min="13580" max="13580" width="13.875" style="609" customWidth="1"/>
    <col min="13581" max="13581" width="11.5" style="609" customWidth="1"/>
    <col min="13582" max="13582" width="3.25" style="609" customWidth="1"/>
    <col min="13583" max="13583" width="7.75" style="609" customWidth="1"/>
    <col min="13584" max="13584" width="7.5" style="609" customWidth="1"/>
    <col min="13585" max="13585" width="6.5" style="609" customWidth="1"/>
    <col min="13586" max="13586" width="15.5" style="609" customWidth="1"/>
    <col min="13587" max="13824" width="9" style="609"/>
    <col min="13825" max="13825" width="3.625" style="609" customWidth="1"/>
    <col min="13826" max="13826" width="4.5" style="609" customWidth="1"/>
    <col min="13827" max="13827" width="14.25" style="609" customWidth="1"/>
    <col min="13828" max="13828" width="11.375" style="609" customWidth="1"/>
    <col min="13829" max="13829" width="7.25" style="609" customWidth="1"/>
    <col min="13830" max="13830" width="17.125" style="609" customWidth="1"/>
    <col min="13831" max="13831" width="9" style="609"/>
    <col min="13832" max="13832" width="7.875" style="609" customWidth="1"/>
    <col min="13833" max="13833" width="11.25" style="609" customWidth="1"/>
    <col min="13834" max="13834" width="8.125" style="609" customWidth="1"/>
    <col min="13835" max="13835" width="12.875" style="609" customWidth="1"/>
    <col min="13836" max="13836" width="13.875" style="609" customWidth="1"/>
    <col min="13837" max="13837" width="11.5" style="609" customWidth="1"/>
    <col min="13838" max="13838" width="3.25" style="609" customWidth="1"/>
    <col min="13839" max="13839" width="7.75" style="609" customWidth="1"/>
    <col min="13840" max="13840" width="7.5" style="609" customWidth="1"/>
    <col min="13841" max="13841" width="6.5" style="609" customWidth="1"/>
    <col min="13842" max="13842" width="15.5" style="609" customWidth="1"/>
    <col min="13843" max="14080" width="9" style="609"/>
    <col min="14081" max="14081" width="3.625" style="609" customWidth="1"/>
    <col min="14082" max="14082" width="4.5" style="609" customWidth="1"/>
    <col min="14083" max="14083" width="14.25" style="609" customWidth="1"/>
    <col min="14084" max="14084" width="11.375" style="609" customWidth="1"/>
    <col min="14085" max="14085" width="7.25" style="609" customWidth="1"/>
    <col min="14086" max="14086" width="17.125" style="609" customWidth="1"/>
    <col min="14087" max="14087" width="9" style="609"/>
    <col min="14088" max="14088" width="7.875" style="609" customWidth="1"/>
    <col min="14089" max="14089" width="11.25" style="609" customWidth="1"/>
    <col min="14090" max="14090" width="8.125" style="609" customWidth="1"/>
    <col min="14091" max="14091" width="12.875" style="609" customWidth="1"/>
    <col min="14092" max="14092" width="13.875" style="609" customWidth="1"/>
    <col min="14093" max="14093" width="11.5" style="609" customWidth="1"/>
    <col min="14094" max="14094" width="3.25" style="609" customWidth="1"/>
    <col min="14095" max="14095" width="7.75" style="609" customWidth="1"/>
    <col min="14096" max="14096" width="7.5" style="609" customWidth="1"/>
    <col min="14097" max="14097" width="6.5" style="609" customWidth="1"/>
    <col min="14098" max="14098" width="15.5" style="609" customWidth="1"/>
    <col min="14099" max="14336" width="9" style="609"/>
    <col min="14337" max="14337" width="3.625" style="609" customWidth="1"/>
    <col min="14338" max="14338" width="4.5" style="609" customWidth="1"/>
    <col min="14339" max="14339" width="14.25" style="609" customWidth="1"/>
    <col min="14340" max="14340" width="11.375" style="609" customWidth="1"/>
    <col min="14341" max="14341" width="7.25" style="609" customWidth="1"/>
    <col min="14342" max="14342" width="17.125" style="609" customWidth="1"/>
    <col min="14343" max="14343" width="9" style="609"/>
    <col min="14344" max="14344" width="7.875" style="609" customWidth="1"/>
    <col min="14345" max="14345" width="11.25" style="609" customWidth="1"/>
    <col min="14346" max="14346" width="8.125" style="609" customWidth="1"/>
    <col min="14347" max="14347" width="12.875" style="609" customWidth="1"/>
    <col min="14348" max="14348" width="13.875" style="609" customWidth="1"/>
    <col min="14349" max="14349" width="11.5" style="609" customWidth="1"/>
    <col min="14350" max="14350" width="3.25" style="609" customWidth="1"/>
    <col min="14351" max="14351" width="7.75" style="609" customWidth="1"/>
    <col min="14352" max="14352" width="7.5" style="609" customWidth="1"/>
    <col min="14353" max="14353" width="6.5" style="609" customWidth="1"/>
    <col min="14354" max="14354" width="15.5" style="609" customWidth="1"/>
    <col min="14355" max="14592" width="9" style="609"/>
    <col min="14593" max="14593" width="3.625" style="609" customWidth="1"/>
    <col min="14594" max="14594" width="4.5" style="609" customWidth="1"/>
    <col min="14595" max="14595" width="14.25" style="609" customWidth="1"/>
    <col min="14596" max="14596" width="11.375" style="609" customWidth="1"/>
    <col min="14597" max="14597" width="7.25" style="609" customWidth="1"/>
    <col min="14598" max="14598" width="17.125" style="609" customWidth="1"/>
    <col min="14599" max="14599" width="9" style="609"/>
    <col min="14600" max="14600" width="7.875" style="609" customWidth="1"/>
    <col min="14601" max="14601" width="11.25" style="609" customWidth="1"/>
    <col min="14602" max="14602" width="8.125" style="609" customWidth="1"/>
    <col min="14603" max="14603" width="12.875" style="609" customWidth="1"/>
    <col min="14604" max="14604" width="13.875" style="609" customWidth="1"/>
    <col min="14605" max="14605" width="11.5" style="609" customWidth="1"/>
    <col min="14606" max="14606" width="3.25" style="609" customWidth="1"/>
    <col min="14607" max="14607" width="7.75" style="609" customWidth="1"/>
    <col min="14608" max="14608" width="7.5" style="609" customWidth="1"/>
    <col min="14609" max="14609" width="6.5" style="609" customWidth="1"/>
    <col min="14610" max="14610" width="15.5" style="609" customWidth="1"/>
    <col min="14611" max="14848" width="9" style="609"/>
    <col min="14849" max="14849" width="3.625" style="609" customWidth="1"/>
    <col min="14850" max="14850" width="4.5" style="609" customWidth="1"/>
    <col min="14851" max="14851" width="14.25" style="609" customWidth="1"/>
    <col min="14852" max="14852" width="11.375" style="609" customWidth="1"/>
    <col min="14853" max="14853" width="7.25" style="609" customWidth="1"/>
    <col min="14854" max="14854" width="17.125" style="609" customWidth="1"/>
    <col min="14855" max="14855" width="9" style="609"/>
    <col min="14856" max="14856" width="7.875" style="609" customWidth="1"/>
    <col min="14857" max="14857" width="11.25" style="609" customWidth="1"/>
    <col min="14858" max="14858" width="8.125" style="609" customWidth="1"/>
    <col min="14859" max="14859" width="12.875" style="609" customWidth="1"/>
    <col min="14860" max="14860" width="13.875" style="609" customWidth="1"/>
    <col min="14861" max="14861" width="11.5" style="609" customWidth="1"/>
    <col min="14862" max="14862" width="3.25" style="609" customWidth="1"/>
    <col min="14863" max="14863" width="7.75" style="609" customWidth="1"/>
    <col min="14864" max="14864" width="7.5" style="609" customWidth="1"/>
    <col min="14865" max="14865" width="6.5" style="609" customWidth="1"/>
    <col min="14866" max="14866" width="15.5" style="609" customWidth="1"/>
    <col min="14867" max="15104" width="9" style="609"/>
    <col min="15105" max="15105" width="3.625" style="609" customWidth="1"/>
    <col min="15106" max="15106" width="4.5" style="609" customWidth="1"/>
    <col min="15107" max="15107" width="14.25" style="609" customWidth="1"/>
    <col min="15108" max="15108" width="11.375" style="609" customWidth="1"/>
    <col min="15109" max="15109" width="7.25" style="609" customWidth="1"/>
    <col min="15110" max="15110" width="17.125" style="609" customWidth="1"/>
    <col min="15111" max="15111" width="9" style="609"/>
    <col min="15112" max="15112" width="7.875" style="609" customWidth="1"/>
    <col min="15113" max="15113" width="11.25" style="609" customWidth="1"/>
    <col min="15114" max="15114" width="8.125" style="609" customWidth="1"/>
    <col min="15115" max="15115" width="12.875" style="609" customWidth="1"/>
    <col min="15116" max="15116" width="13.875" style="609" customWidth="1"/>
    <col min="15117" max="15117" width="11.5" style="609" customWidth="1"/>
    <col min="15118" max="15118" width="3.25" style="609" customWidth="1"/>
    <col min="15119" max="15119" width="7.75" style="609" customWidth="1"/>
    <col min="15120" max="15120" width="7.5" style="609" customWidth="1"/>
    <col min="15121" max="15121" width="6.5" style="609" customWidth="1"/>
    <col min="15122" max="15122" width="15.5" style="609" customWidth="1"/>
    <col min="15123" max="15360" width="9" style="609"/>
    <col min="15361" max="15361" width="3.625" style="609" customWidth="1"/>
    <col min="15362" max="15362" width="4.5" style="609" customWidth="1"/>
    <col min="15363" max="15363" width="14.25" style="609" customWidth="1"/>
    <col min="15364" max="15364" width="11.375" style="609" customWidth="1"/>
    <col min="15365" max="15365" width="7.25" style="609" customWidth="1"/>
    <col min="15366" max="15366" width="17.125" style="609" customWidth="1"/>
    <col min="15367" max="15367" width="9" style="609"/>
    <col min="15368" max="15368" width="7.875" style="609" customWidth="1"/>
    <col min="15369" max="15369" width="11.25" style="609" customWidth="1"/>
    <col min="15370" max="15370" width="8.125" style="609" customWidth="1"/>
    <col min="15371" max="15371" width="12.875" style="609" customWidth="1"/>
    <col min="15372" max="15372" width="13.875" style="609" customWidth="1"/>
    <col min="15373" max="15373" width="11.5" style="609" customWidth="1"/>
    <col min="15374" max="15374" width="3.25" style="609" customWidth="1"/>
    <col min="15375" max="15375" width="7.75" style="609" customWidth="1"/>
    <col min="15376" max="15376" width="7.5" style="609" customWidth="1"/>
    <col min="15377" max="15377" width="6.5" style="609" customWidth="1"/>
    <col min="15378" max="15378" width="15.5" style="609" customWidth="1"/>
    <col min="15379" max="15616" width="9" style="609"/>
    <col min="15617" max="15617" width="3.625" style="609" customWidth="1"/>
    <col min="15618" max="15618" width="4.5" style="609" customWidth="1"/>
    <col min="15619" max="15619" width="14.25" style="609" customWidth="1"/>
    <col min="15620" max="15620" width="11.375" style="609" customWidth="1"/>
    <col min="15621" max="15621" width="7.25" style="609" customWidth="1"/>
    <col min="15622" max="15622" width="17.125" style="609" customWidth="1"/>
    <col min="15623" max="15623" width="9" style="609"/>
    <col min="15624" max="15624" width="7.875" style="609" customWidth="1"/>
    <col min="15625" max="15625" width="11.25" style="609" customWidth="1"/>
    <col min="15626" max="15626" width="8.125" style="609" customWidth="1"/>
    <col min="15627" max="15627" width="12.875" style="609" customWidth="1"/>
    <col min="15628" max="15628" width="13.875" style="609" customWidth="1"/>
    <col min="15629" max="15629" width="11.5" style="609" customWidth="1"/>
    <col min="15630" max="15630" width="3.25" style="609" customWidth="1"/>
    <col min="15631" max="15631" width="7.75" style="609" customWidth="1"/>
    <col min="15632" max="15632" width="7.5" style="609" customWidth="1"/>
    <col min="15633" max="15633" width="6.5" style="609" customWidth="1"/>
    <col min="15634" max="15634" width="15.5" style="609" customWidth="1"/>
    <col min="15635" max="15872" width="9" style="609"/>
    <col min="15873" max="15873" width="3.625" style="609" customWidth="1"/>
    <col min="15874" max="15874" width="4.5" style="609" customWidth="1"/>
    <col min="15875" max="15875" width="14.25" style="609" customWidth="1"/>
    <col min="15876" max="15876" width="11.375" style="609" customWidth="1"/>
    <col min="15877" max="15877" width="7.25" style="609" customWidth="1"/>
    <col min="15878" max="15878" width="17.125" style="609" customWidth="1"/>
    <col min="15879" max="15879" width="9" style="609"/>
    <col min="15880" max="15880" width="7.875" style="609" customWidth="1"/>
    <col min="15881" max="15881" width="11.25" style="609" customWidth="1"/>
    <col min="15882" max="15882" width="8.125" style="609" customWidth="1"/>
    <col min="15883" max="15883" width="12.875" style="609" customWidth="1"/>
    <col min="15884" max="15884" width="13.875" style="609" customWidth="1"/>
    <col min="15885" max="15885" width="11.5" style="609" customWidth="1"/>
    <col min="15886" max="15886" width="3.25" style="609" customWidth="1"/>
    <col min="15887" max="15887" width="7.75" style="609" customWidth="1"/>
    <col min="15888" max="15888" width="7.5" style="609" customWidth="1"/>
    <col min="15889" max="15889" width="6.5" style="609" customWidth="1"/>
    <col min="15890" max="15890" width="15.5" style="609" customWidth="1"/>
    <col min="15891" max="16128" width="9" style="609"/>
    <col min="16129" max="16129" width="3.625" style="609" customWidth="1"/>
    <col min="16130" max="16130" width="4.5" style="609" customWidth="1"/>
    <col min="16131" max="16131" width="14.25" style="609" customWidth="1"/>
    <col min="16132" max="16132" width="11.375" style="609" customWidth="1"/>
    <col min="16133" max="16133" width="7.25" style="609" customWidth="1"/>
    <col min="16134" max="16134" width="17.125" style="609" customWidth="1"/>
    <col min="16135" max="16135" width="9" style="609"/>
    <col min="16136" max="16136" width="7.875" style="609" customWidth="1"/>
    <col min="16137" max="16137" width="11.25" style="609" customWidth="1"/>
    <col min="16138" max="16138" width="8.125" style="609" customWidth="1"/>
    <col min="16139" max="16139" width="12.875" style="609" customWidth="1"/>
    <col min="16140" max="16140" width="13.875" style="609" customWidth="1"/>
    <col min="16141" max="16141" width="11.5" style="609" customWidth="1"/>
    <col min="16142" max="16142" width="3.25" style="609" customWidth="1"/>
    <col min="16143" max="16143" width="7.75" style="609" customWidth="1"/>
    <col min="16144" max="16144" width="7.5" style="609" customWidth="1"/>
    <col min="16145" max="16145" width="6.5" style="609" customWidth="1"/>
    <col min="16146" max="16146" width="15.5" style="609" customWidth="1"/>
    <col min="16147" max="16384" width="9" style="609"/>
  </cols>
  <sheetData>
    <row r="1" ht="29.25" customHeight="1" spans="1:18">
      <c r="A1" s="617" t="s">
        <v>12863</v>
      </c>
      <c r="B1" s="617"/>
      <c r="C1" s="617"/>
      <c r="D1" s="617"/>
      <c r="E1" s="617"/>
      <c r="F1" s="617"/>
      <c r="G1" s="617"/>
      <c r="H1" s="617"/>
      <c r="I1" s="617"/>
      <c r="J1" s="617"/>
      <c r="K1" s="617"/>
      <c r="L1" s="617"/>
      <c r="M1" s="617"/>
      <c r="N1" s="617"/>
      <c r="O1" s="617"/>
      <c r="P1" s="617"/>
      <c r="Q1" s="617"/>
      <c r="R1" s="634"/>
    </row>
    <row r="2" s="602" customFormat="1" ht="25.5" customHeight="1" spans="1:18">
      <c r="A2" s="618" t="s">
        <v>0</v>
      </c>
      <c r="B2" s="32" t="s">
        <v>523</v>
      </c>
      <c r="C2" s="32" t="s">
        <v>2</v>
      </c>
      <c r="D2" s="32" t="s">
        <v>23</v>
      </c>
      <c r="E2" s="32" t="s">
        <v>526</v>
      </c>
      <c r="F2" s="32" t="s">
        <v>3</v>
      </c>
      <c r="G2" s="33" t="s">
        <v>527</v>
      </c>
      <c r="H2" s="34" t="s">
        <v>26</v>
      </c>
      <c r="I2" s="65" t="s">
        <v>528</v>
      </c>
      <c r="J2" s="622" t="s">
        <v>30</v>
      </c>
      <c r="K2" s="65" t="s">
        <v>28</v>
      </c>
      <c r="L2" s="32" t="s">
        <v>32</v>
      </c>
      <c r="M2" s="32" t="s">
        <v>1</v>
      </c>
      <c r="N2" s="32" t="s">
        <v>33</v>
      </c>
      <c r="O2" s="32" t="s">
        <v>34</v>
      </c>
      <c r="P2" s="623" t="s">
        <v>35</v>
      </c>
      <c r="Q2" s="32" t="s">
        <v>37</v>
      </c>
      <c r="R2" s="635" t="s">
        <v>12864</v>
      </c>
    </row>
    <row r="3" s="603" customFormat="1" ht="17.25" customHeight="1" spans="1:19">
      <c r="A3" s="38">
        <v>1</v>
      </c>
      <c r="B3" s="48">
        <v>3510</v>
      </c>
      <c r="C3" s="97" t="s">
        <v>5534</v>
      </c>
      <c r="D3" s="42" t="s">
        <v>577</v>
      </c>
      <c r="E3" s="38">
        <v>332500</v>
      </c>
      <c r="F3" s="39" t="s">
        <v>12865</v>
      </c>
      <c r="G3" s="171">
        <v>41625</v>
      </c>
      <c r="H3" s="56">
        <v>41639</v>
      </c>
      <c r="I3" s="158"/>
      <c r="J3" s="624">
        <v>41661</v>
      </c>
      <c r="K3" s="97" t="s">
        <v>5019</v>
      </c>
      <c r="L3" s="223" t="s">
        <v>12866</v>
      </c>
      <c r="M3" s="48" t="s">
        <v>916</v>
      </c>
      <c r="N3" s="54" t="s">
        <v>15</v>
      </c>
      <c r="O3" s="171">
        <v>41633</v>
      </c>
      <c r="P3" s="44">
        <v>41633</v>
      </c>
      <c r="Q3" s="223" t="s">
        <v>106</v>
      </c>
      <c r="R3" s="194" t="s">
        <v>582</v>
      </c>
      <c r="S3" s="636">
        <v>354265</v>
      </c>
    </row>
    <row r="4" s="603" customFormat="1" ht="17.25" customHeight="1" spans="1:19">
      <c r="A4" s="38">
        <v>2</v>
      </c>
      <c r="B4" s="48">
        <v>3510</v>
      </c>
      <c r="C4" s="97" t="s">
        <v>5534</v>
      </c>
      <c r="D4" s="42" t="s">
        <v>577</v>
      </c>
      <c r="E4" s="38">
        <v>332500</v>
      </c>
      <c r="F4" s="39" t="s">
        <v>12867</v>
      </c>
      <c r="G4" s="171">
        <v>41576</v>
      </c>
      <c r="H4" s="56">
        <v>41590</v>
      </c>
      <c r="I4" s="625"/>
      <c r="J4" s="624">
        <v>41661</v>
      </c>
      <c r="K4" s="97" t="s">
        <v>5019</v>
      </c>
      <c r="L4" s="223" t="s">
        <v>12868</v>
      </c>
      <c r="M4" s="48" t="s">
        <v>5082</v>
      </c>
      <c r="N4" s="54" t="s">
        <v>89</v>
      </c>
      <c r="O4" s="171">
        <v>41638</v>
      </c>
      <c r="P4" s="44">
        <v>41638</v>
      </c>
      <c r="Q4" s="223" t="s">
        <v>106</v>
      </c>
      <c r="R4" s="637" t="s">
        <v>582</v>
      </c>
      <c r="S4" s="636">
        <v>362618</v>
      </c>
    </row>
    <row r="5" s="603" customFormat="1" ht="17.25" customHeight="1" spans="1:19">
      <c r="A5" s="38">
        <v>3</v>
      </c>
      <c r="B5" s="48">
        <v>3592</v>
      </c>
      <c r="C5" s="97" t="s">
        <v>5108</v>
      </c>
      <c r="D5" s="46" t="s">
        <v>577</v>
      </c>
      <c r="E5" s="39">
        <v>312400</v>
      </c>
      <c r="F5" s="39" t="s">
        <v>12869</v>
      </c>
      <c r="G5" s="121">
        <v>41618</v>
      </c>
      <c r="H5" s="51">
        <v>41642</v>
      </c>
      <c r="I5" s="626"/>
      <c r="J5" s="624">
        <v>41661</v>
      </c>
      <c r="K5" s="97" t="s">
        <v>5019</v>
      </c>
      <c r="L5" s="319" t="s">
        <v>12870</v>
      </c>
      <c r="M5" s="319" t="s">
        <v>5127</v>
      </c>
      <c r="N5" s="77" t="s">
        <v>744</v>
      </c>
      <c r="O5" s="138">
        <v>41630</v>
      </c>
      <c r="P5" s="167">
        <v>41630</v>
      </c>
      <c r="Q5" s="319" t="s">
        <v>106</v>
      </c>
      <c r="R5" s="638" t="s">
        <v>582</v>
      </c>
      <c r="S5" s="636">
        <v>335000</v>
      </c>
    </row>
    <row r="6" s="603" customFormat="1" ht="17.25" customHeight="1" spans="1:19">
      <c r="A6" s="38">
        <v>4</v>
      </c>
      <c r="B6" s="48">
        <v>3592</v>
      </c>
      <c r="C6" s="97" t="s">
        <v>5108</v>
      </c>
      <c r="D6" s="42" t="s">
        <v>577</v>
      </c>
      <c r="E6" s="38">
        <v>312400</v>
      </c>
      <c r="F6" s="39" t="s">
        <v>12871</v>
      </c>
      <c r="G6" s="171">
        <v>41588</v>
      </c>
      <c r="H6" s="56">
        <v>41614</v>
      </c>
      <c r="I6" s="625"/>
      <c r="J6" s="624">
        <v>41661</v>
      </c>
      <c r="K6" s="97" t="s">
        <v>5019</v>
      </c>
      <c r="L6" s="223" t="s">
        <v>12872</v>
      </c>
      <c r="M6" s="48" t="s">
        <v>5009</v>
      </c>
      <c r="N6" s="54" t="s">
        <v>89</v>
      </c>
      <c r="O6" s="171">
        <v>41623</v>
      </c>
      <c r="P6" s="44">
        <v>41624</v>
      </c>
      <c r="Q6" s="223" t="s">
        <v>106</v>
      </c>
      <c r="R6" s="639" t="s">
        <v>582</v>
      </c>
      <c r="S6" s="636">
        <v>339000</v>
      </c>
    </row>
    <row r="7" s="603" customFormat="1" ht="17.25" customHeight="1" spans="1:19">
      <c r="A7" s="38">
        <v>5</v>
      </c>
      <c r="B7" s="48">
        <v>3592</v>
      </c>
      <c r="C7" s="97" t="s">
        <v>5108</v>
      </c>
      <c r="D7" s="42" t="s">
        <v>577</v>
      </c>
      <c r="E7" s="38">
        <v>312400</v>
      </c>
      <c r="F7" s="39" t="s">
        <v>12873</v>
      </c>
      <c r="G7" s="171">
        <v>41625</v>
      </c>
      <c r="H7" s="56">
        <v>41639</v>
      </c>
      <c r="I7" s="625"/>
      <c r="J7" s="624">
        <v>41661</v>
      </c>
      <c r="K7" s="97" t="s">
        <v>5019</v>
      </c>
      <c r="L7" s="223" t="s">
        <v>12874</v>
      </c>
      <c r="M7" s="48" t="s">
        <v>5219</v>
      </c>
      <c r="N7" s="54" t="s">
        <v>59</v>
      </c>
      <c r="O7" s="171">
        <v>41633</v>
      </c>
      <c r="P7" s="44">
        <v>41633</v>
      </c>
      <c r="Q7" s="223" t="s">
        <v>1447</v>
      </c>
      <c r="R7" s="639" t="s">
        <v>582</v>
      </c>
      <c r="S7" s="636">
        <v>345000</v>
      </c>
    </row>
    <row r="8" s="603" customFormat="1" ht="17.25" customHeight="1" spans="1:19">
      <c r="A8" s="38">
        <v>6</v>
      </c>
      <c r="B8" s="48">
        <v>3510</v>
      </c>
      <c r="C8" s="97" t="s">
        <v>5534</v>
      </c>
      <c r="D8" s="42" t="s">
        <v>577</v>
      </c>
      <c r="E8" s="38">
        <v>332500</v>
      </c>
      <c r="F8" s="38" t="s">
        <v>12875</v>
      </c>
      <c r="G8" s="171">
        <v>41625</v>
      </c>
      <c r="H8" s="56">
        <v>41639</v>
      </c>
      <c r="I8" s="625"/>
      <c r="J8" s="624">
        <v>41661</v>
      </c>
      <c r="K8" s="97" t="s">
        <v>5019</v>
      </c>
      <c r="L8" s="223" t="s">
        <v>12876</v>
      </c>
      <c r="M8" s="48" t="s">
        <v>114</v>
      </c>
      <c r="N8" s="54" t="s">
        <v>59</v>
      </c>
      <c r="O8" s="171">
        <v>41644</v>
      </c>
      <c r="P8" s="44">
        <v>185</v>
      </c>
      <c r="Q8" s="223" t="s">
        <v>106</v>
      </c>
      <c r="R8" s="639" t="s">
        <v>582</v>
      </c>
      <c r="S8" s="636"/>
    </row>
    <row r="9" s="603" customFormat="1" ht="17.25" customHeight="1" spans="1:19">
      <c r="A9" s="38">
        <v>7</v>
      </c>
      <c r="B9" s="48">
        <v>3592</v>
      </c>
      <c r="C9" s="97" t="s">
        <v>5108</v>
      </c>
      <c r="D9" s="46" t="s">
        <v>577</v>
      </c>
      <c r="E9" s="39">
        <v>312400</v>
      </c>
      <c r="F9" s="46" t="s">
        <v>12877</v>
      </c>
      <c r="G9" s="323">
        <v>41648</v>
      </c>
      <c r="H9" s="51">
        <v>41654</v>
      </c>
      <c r="I9" s="174"/>
      <c r="J9" s="624">
        <v>41661</v>
      </c>
      <c r="K9" s="88" t="s">
        <v>12878</v>
      </c>
      <c r="L9" s="223" t="s">
        <v>12879</v>
      </c>
      <c r="M9" s="48" t="s">
        <v>5057</v>
      </c>
      <c r="N9" s="54" t="s">
        <v>59</v>
      </c>
      <c r="O9" s="171">
        <v>41678</v>
      </c>
      <c r="P9" s="44">
        <v>41678</v>
      </c>
      <c r="Q9" s="223" t="s">
        <v>106</v>
      </c>
      <c r="R9" s="219" t="s">
        <v>582</v>
      </c>
      <c r="S9" s="636"/>
    </row>
    <row r="10" s="603" customFormat="1" ht="17.25" customHeight="1" spans="1:19">
      <c r="A10" s="38">
        <v>8</v>
      </c>
      <c r="B10" s="48">
        <v>3511</v>
      </c>
      <c r="C10" s="97" t="s">
        <v>7485</v>
      </c>
      <c r="D10" s="42" t="s">
        <v>577</v>
      </c>
      <c r="E10" s="38">
        <f>293600+18800</f>
        <v>312400</v>
      </c>
      <c r="F10" s="46" t="s">
        <v>12880</v>
      </c>
      <c r="G10" s="171">
        <v>41595</v>
      </c>
      <c r="H10" s="56">
        <v>41610</v>
      </c>
      <c r="I10" s="168" t="s">
        <v>12881</v>
      </c>
      <c r="J10" s="624">
        <v>41661</v>
      </c>
      <c r="K10" s="97" t="s">
        <v>12878</v>
      </c>
      <c r="L10" s="319" t="s">
        <v>12882</v>
      </c>
      <c r="M10" s="166" t="s">
        <v>12883</v>
      </c>
      <c r="N10" s="77" t="s">
        <v>744</v>
      </c>
      <c r="O10" s="138">
        <v>41653</v>
      </c>
      <c r="P10" s="167">
        <v>41653</v>
      </c>
      <c r="Q10" s="319" t="s">
        <v>106</v>
      </c>
      <c r="R10" s="640" t="s">
        <v>582</v>
      </c>
      <c r="S10" s="636"/>
    </row>
    <row r="11" s="603" customFormat="1" ht="17.25" customHeight="1" spans="1:19">
      <c r="A11" s="38">
        <v>9</v>
      </c>
      <c r="B11" s="52">
        <v>3592</v>
      </c>
      <c r="C11" s="88" t="s">
        <v>5108</v>
      </c>
      <c r="D11" s="46" t="s">
        <v>577</v>
      </c>
      <c r="E11" s="39">
        <v>312400</v>
      </c>
      <c r="F11" s="619" t="s">
        <v>12884</v>
      </c>
      <c r="G11" s="323">
        <v>41648</v>
      </c>
      <c r="H11" s="51">
        <v>41654</v>
      </c>
      <c r="I11" s="174"/>
      <c r="J11" s="624">
        <v>41661</v>
      </c>
      <c r="K11" s="88" t="s">
        <v>12878</v>
      </c>
      <c r="L11" s="81" t="s">
        <v>12885</v>
      </c>
      <c r="M11" s="52" t="s">
        <v>5057</v>
      </c>
      <c r="N11" s="53" t="s">
        <v>59</v>
      </c>
      <c r="O11" s="121">
        <v>41675</v>
      </c>
      <c r="P11" s="47">
        <v>41675</v>
      </c>
      <c r="Q11" s="81" t="s">
        <v>1447</v>
      </c>
      <c r="R11" s="219" t="s">
        <v>582</v>
      </c>
      <c r="S11" s="636"/>
    </row>
    <row r="12" s="603" customFormat="1" ht="17.25" customHeight="1" spans="1:19">
      <c r="A12" s="38">
        <v>10</v>
      </c>
      <c r="B12" s="52">
        <v>3592</v>
      </c>
      <c r="C12" s="88" t="s">
        <v>5108</v>
      </c>
      <c r="D12" s="51" t="s">
        <v>12886</v>
      </c>
      <c r="E12" s="43">
        <v>312400</v>
      </c>
      <c r="F12" s="285" t="s">
        <v>12887</v>
      </c>
      <c r="G12" s="51">
        <v>41657</v>
      </c>
      <c r="H12" s="51">
        <v>41665</v>
      </c>
      <c r="I12" s="174"/>
      <c r="J12" s="624">
        <v>41661</v>
      </c>
      <c r="K12" s="88" t="s">
        <v>12888</v>
      </c>
      <c r="L12" s="319" t="s">
        <v>12889</v>
      </c>
      <c r="M12" s="166" t="s">
        <v>7519</v>
      </c>
      <c r="N12" s="77" t="s">
        <v>641</v>
      </c>
      <c r="O12" s="138">
        <v>41682</v>
      </c>
      <c r="P12" s="167">
        <v>41682</v>
      </c>
      <c r="Q12" s="319" t="s">
        <v>1447</v>
      </c>
      <c r="R12" s="640" t="s">
        <v>582</v>
      </c>
      <c r="S12" s="636"/>
    </row>
    <row r="13" s="603" customFormat="1" ht="17.25" customHeight="1" spans="1:19">
      <c r="A13" s="38">
        <v>11</v>
      </c>
      <c r="B13" s="48">
        <v>3510</v>
      </c>
      <c r="C13" s="97" t="s">
        <v>5534</v>
      </c>
      <c r="D13" s="47" t="s">
        <v>577</v>
      </c>
      <c r="E13" s="52">
        <v>332500</v>
      </c>
      <c r="F13" s="285" t="s">
        <v>12890</v>
      </c>
      <c r="G13" s="47">
        <v>41641</v>
      </c>
      <c r="H13" s="47">
        <v>41652</v>
      </c>
      <c r="I13" s="625"/>
      <c r="J13" s="624">
        <v>41661</v>
      </c>
      <c r="K13" s="97" t="s">
        <v>12878</v>
      </c>
      <c r="L13" s="223" t="s">
        <v>12891</v>
      </c>
      <c r="M13" s="48" t="s">
        <v>5027</v>
      </c>
      <c r="N13" s="54" t="s">
        <v>84</v>
      </c>
      <c r="O13" s="171">
        <v>41667</v>
      </c>
      <c r="P13" s="44">
        <v>41673</v>
      </c>
      <c r="Q13" s="223" t="s">
        <v>106</v>
      </c>
      <c r="R13" s="641" t="s">
        <v>582</v>
      </c>
      <c r="S13" s="636"/>
    </row>
    <row r="14" s="603" customFormat="1" ht="17.25" customHeight="1" spans="1:19">
      <c r="A14" s="38">
        <v>12</v>
      </c>
      <c r="B14" s="48">
        <v>3510</v>
      </c>
      <c r="C14" s="97" t="s">
        <v>5534</v>
      </c>
      <c r="D14" s="56" t="s">
        <v>12892</v>
      </c>
      <c r="E14" s="55">
        <v>332500</v>
      </c>
      <c r="F14" s="56" t="s">
        <v>12893</v>
      </c>
      <c r="G14" s="56">
        <v>41650</v>
      </c>
      <c r="H14" s="56">
        <v>41662</v>
      </c>
      <c r="I14" s="625"/>
      <c r="J14" s="624">
        <v>41695</v>
      </c>
      <c r="K14" s="97" t="s">
        <v>12894</v>
      </c>
      <c r="L14" s="319" t="s">
        <v>12895</v>
      </c>
      <c r="M14" s="319" t="s">
        <v>1856</v>
      </c>
      <c r="N14" s="77" t="s">
        <v>641</v>
      </c>
      <c r="O14" s="138">
        <v>41673</v>
      </c>
      <c r="P14" s="167">
        <v>41673</v>
      </c>
      <c r="Q14" s="319" t="s">
        <v>106</v>
      </c>
      <c r="R14" s="640" t="s">
        <v>582</v>
      </c>
      <c r="S14" s="636"/>
    </row>
    <row r="15" s="604" customFormat="1" ht="17.25" customHeight="1" spans="1:19">
      <c r="A15" s="38">
        <v>13</v>
      </c>
      <c r="B15" s="52">
        <v>3592</v>
      </c>
      <c r="C15" s="88" t="s">
        <v>5108</v>
      </c>
      <c r="D15" s="46" t="s">
        <v>577</v>
      </c>
      <c r="E15" s="39">
        <v>312400</v>
      </c>
      <c r="F15" s="619" t="s">
        <v>12896</v>
      </c>
      <c r="G15" s="121">
        <v>41618</v>
      </c>
      <c r="H15" s="51">
        <v>41642</v>
      </c>
      <c r="I15" s="627"/>
      <c r="J15" s="628">
        <v>41661</v>
      </c>
      <c r="K15" s="88" t="s">
        <v>12888</v>
      </c>
      <c r="L15" s="146" t="s">
        <v>12897</v>
      </c>
      <c r="M15" s="52" t="s">
        <v>5219</v>
      </c>
      <c r="N15" s="54" t="s">
        <v>59</v>
      </c>
      <c r="O15" s="121">
        <v>41686</v>
      </c>
      <c r="P15" s="47">
        <v>41686</v>
      </c>
      <c r="Q15" s="146" t="s">
        <v>106</v>
      </c>
      <c r="R15" s="642" t="s">
        <v>582</v>
      </c>
      <c r="S15" s="643"/>
    </row>
    <row r="16" s="603" customFormat="1" ht="16.5" customHeight="1" spans="1:19">
      <c r="A16" s="38">
        <v>14</v>
      </c>
      <c r="B16" s="48">
        <v>3593</v>
      </c>
      <c r="C16" s="97" t="s">
        <v>546</v>
      </c>
      <c r="D16" s="42" t="s">
        <v>577</v>
      </c>
      <c r="E16" s="38">
        <v>369800</v>
      </c>
      <c r="F16" s="39" t="s">
        <v>12898</v>
      </c>
      <c r="G16" s="171">
        <v>41614</v>
      </c>
      <c r="H16" s="56">
        <v>41627</v>
      </c>
      <c r="I16" s="158"/>
      <c r="J16" s="624">
        <v>41695</v>
      </c>
      <c r="K16" s="97" t="s">
        <v>12888</v>
      </c>
      <c r="L16" s="223" t="s">
        <v>12899</v>
      </c>
      <c r="M16" s="48" t="s">
        <v>114</v>
      </c>
      <c r="N16" s="54" t="s">
        <v>59</v>
      </c>
      <c r="O16" s="121">
        <v>41692</v>
      </c>
      <c r="P16" s="47">
        <v>41692</v>
      </c>
      <c r="Q16" s="223" t="s">
        <v>106</v>
      </c>
      <c r="R16" s="642" t="s">
        <v>582</v>
      </c>
      <c r="S16" s="644"/>
    </row>
    <row r="17" s="603" customFormat="1" ht="16.5" customHeight="1" spans="1:19">
      <c r="A17" s="38">
        <v>15</v>
      </c>
      <c r="B17" s="48">
        <v>3593</v>
      </c>
      <c r="C17" s="97" t="s">
        <v>546</v>
      </c>
      <c r="D17" s="42" t="s">
        <v>577</v>
      </c>
      <c r="E17" s="38">
        <v>369800</v>
      </c>
      <c r="F17" s="39" t="s">
        <v>12900</v>
      </c>
      <c r="G17" s="171">
        <v>41576</v>
      </c>
      <c r="H17" s="56">
        <v>41590</v>
      </c>
      <c r="I17" s="158"/>
      <c r="J17" s="624">
        <v>41695</v>
      </c>
      <c r="K17" s="97" t="s">
        <v>12888</v>
      </c>
      <c r="L17" s="223" t="s">
        <v>12901</v>
      </c>
      <c r="M17" s="48" t="s">
        <v>114</v>
      </c>
      <c r="N17" s="54" t="s">
        <v>59</v>
      </c>
      <c r="O17" s="629">
        <v>41685</v>
      </c>
      <c r="P17" s="44">
        <v>41685</v>
      </c>
      <c r="Q17" s="223" t="s">
        <v>106</v>
      </c>
      <c r="R17" s="219" t="s">
        <v>582</v>
      </c>
      <c r="S17" s="644"/>
    </row>
    <row r="18" s="603" customFormat="1" ht="17.25" customHeight="1" spans="1:19">
      <c r="A18" s="38">
        <v>16</v>
      </c>
      <c r="B18" s="52">
        <v>3592</v>
      </c>
      <c r="C18" s="88" t="s">
        <v>5108</v>
      </c>
      <c r="D18" s="51" t="s">
        <v>577</v>
      </c>
      <c r="E18" s="43">
        <v>312400</v>
      </c>
      <c r="F18" s="285" t="s">
        <v>12902</v>
      </c>
      <c r="G18" s="51">
        <v>41657</v>
      </c>
      <c r="H18" s="51">
        <v>41665</v>
      </c>
      <c r="I18" s="174"/>
      <c r="J18" s="624">
        <v>41661</v>
      </c>
      <c r="K18" s="97" t="s">
        <v>12878</v>
      </c>
      <c r="L18" s="223" t="s">
        <v>12903</v>
      </c>
      <c r="M18" s="48" t="s">
        <v>5219</v>
      </c>
      <c r="N18" s="54" t="s">
        <v>59</v>
      </c>
      <c r="O18" s="171">
        <v>41664</v>
      </c>
      <c r="P18" s="44">
        <v>41664</v>
      </c>
      <c r="Q18" s="223" t="s">
        <v>106</v>
      </c>
      <c r="R18" s="219" t="s">
        <v>582</v>
      </c>
      <c r="S18" s="636"/>
    </row>
    <row r="19" s="603" customFormat="1" ht="16.5" customHeight="1" spans="1:19">
      <c r="A19" s="38">
        <v>17</v>
      </c>
      <c r="B19" s="48">
        <v>3593</v>
      </c>
      <c r="C19" s="97" t="s">
        <v>546</v>
      </c>
      <c r="D19" s="51" t="s">
        <v>577</v>
      </c>
      <c r="E19" s="43">
        <v>369800</v>
      </c>
      <c r="F19" s="51" t="s">
        <v>12904</v>
      </c>
      <c r="G19" s="51">
        <v>41658</v>
      </c>
      <c r="H19" s="51">
        <v>41680</v>
      </c>
      <c r="I19" s="158"/>
      <c r="J19" s="624">
        <v>41695</v>
      </c>
      <c r="K19" s="97" t="s">
        <v>12888</v>
      </c>
      <c r="L19" s="223" t="s">
        <v>12905</v>
      </c>
      <c r="M19" s="48" t="s">
        <v>5035</v>
      </c>
      <c r="N19" s="54" t="s">
        <v>89</v>
      </c>
      <c r="O19" s="629">
        <v>41687</v>
      </c>
      <c r="P19" s="44">
        <v>41687</v>
      </c>
      <c r="Q19" s="223" t="s">
        <v>106</v>
      </c>
      <c r="R19" s="219" t="s">
        <v>582</v>
      </c>
      <c r="S19" s="644"/>
    </row>
    <row r="20" s="604" customFormat="1" ht="17.25" customHeight="1" spans="1:19">
      <c r="A20" s="38">
        <v>18</v>
      </c>
      <c r="B20" s="52">
        <v>3592</v>
      </c>
      <c r="C20" s="88" t="s">
        <v>5108</v>
      </c>
      <c r="D20" s="51" t="s">
        <v>577</v>
      </c>
      <c r="E20" s="43">
        <v>312400</v>
      </c>
      <c r="F20" s="620" t="s">
        <v>12906</v>
      </c>
      <c r="G20" s="51">
        <v>41685</v>
      </c>
      <c r="H20" s="51">
        <v>41696</v>
      </c>
      <c r="I20" s="174"/>
      <c r="J20" s="628">
        <v>41695</v>
      </c>
      <c r="K20" s="88" t="s">
        <v>12894</v>
      </c>
      <c r="L20" s="81" t="s">
        <v>12907</v>
      </c>
      <c r="M20" s="52" t="s">
        <v>5035</v>
      </c>
      <c r="N20" s="53" t="s">
        <v>89</v>
      </c>
      <c r="O20" s="121">
        <v>41690</v>
      </c>
      <c r="P20" s="47">
        <v>41690</v>
      </c>
      <c r="Q20" s="146" t="s">
        <v>1447</v>
      </c>
      <c r="R20" s="642" t="s">
        <v>582</v>
      </c>
      <c r="S20" s="643"/>
    </row>
    <row r="21" s="603" customFormat="1" ht="17.25" customHeight="1" spans="1:19">
      <c r="A21" s="38">
        <v>19</v>
      </c>
      <c r="B21" s="48">
        <v>3510</v>
      </c>
      <c r="C21" s="97" t="s">
        <v>5534</v>
      </c>
      <c r="D21" s="56" t="s">
        <v>12908</v>
      </c>
      <c r="E21" s="55">
        <v>332500</v>
      </c>
      <c r="F21" s="56" t="s">
        <v>12909</v>
      </c>
      <c r="G21" s="56">
        <v>41684</v>
      </c>
      <c r="H21" s="56">
        <v>41693</v>
      </c>
      <c r="I21" s="625"/>
      <c r="J21" s="624">
        <v>41695</v>
      </c>
      <c r="K21" s="97" t="s">
        <v>12878</v>
      </c>
      <c r="L21" s="223" t="s">
        <v>12910</v>
      </c>
      <c r="M21" s="48" t="s">
        <v>5009</v>
      </c>
      <c r="N21" s="54" t="s">
        <v>59</v>
      </c>
      <c r="O21" s="171">
        <v>41686</v>
      </c>
      <c r="P21" s="44">
        <v>41686</v>
      </c>
      <c r="Q21" s="223" t="s">
        <v>1447</v>
      </c>
      <c r="R21" s="641" t="s">
        <v>582</v>
      </c>
      <c r="S21" s="636"/>
    </row>
    <row r="22" s="603" customFormat="1" ht="17.25" customHeight="1" spans="1:19">
      <c r="A22" s="38">
        <v>20</v>
      </c>
      <c r="B22" s="52">
        <v>3592</v>
      </c>
      <c r="C22" s="88" t="s">
        <v>5108</v>
      </c>
      <c r="D22" s="56" t="s">
        <v>12911</v>
      </c>
      <c r="E22" s="55">
        <v>312400</v>
      </c>
      <c r="F22" s="249" t="s">
        <v>12912</v>
      </c>
      <c r="G22" s="56">
        <v>41679</v>
      </c>
      <c r="H22" s="56">
        <v>41689</v>
      </c>
      <c r="I22" s="158"/>
      <c r="J22" s="624">
        <v>41695</v>
      </c>
      <c r="K22" s="97" t="s">
        <v>12878</v>
      </c>
      <c r="L22" s="223" t="s">
        <v>12913</v>
      </c>
      <c r="M22" s="48" t="s">
        <v>916</v>
      </c>
      <c r="N22" s="54" t="s">
        <v>89</v>
      </c>
      <c r="O22" s="171">
        <v>41684</v>
      </c>
      <c r="P22" s="44">
        <v>41684</v>
      </c>
      <c r="Q22" s="223" t="s">
        <v>1447</v>
      </c>
      <c r="R22" s="219" t="s">
        <v>582</v>
      </c>
      <c r="S22" s="636"/>
    </row>
    <row r="23" s="603" customFormat="1" ht="17.25" customHeight="1" spans="1:19">
      <c r="A23" s="38">
        <v>21</v>
      </c>
      <c r="B23" s="48">
        <v>3510</v>
      </c>
      <c r="C23" s="97" t="s">
        <v>5534</v>
      </c>
      <c r="D23" s="51" t="s">
        <v>577</v>
      </c>
      <c r="E23" s="55">
        <v>332500</v>
      </c>
      <c r="F23" s="51" t="s">
        <v>12914</v>
      </c>
      <c r="G23" s="51">
        <v>41658</v>
      </c>
      <c r="H23" s="51">
        <v>41680</v>
      </c>
      <c r="I23" s="630"/>
      <c r="J23" s="624">
        <v>41695</v>
      </c>
      <c r="K23" s="97" t="s">
        <v>12878</v>
      </c>
      <c r="L23" s="223" t="s">
        <v>12915</v>
      </c>
      <c r="M23" s="48" t="s">
        <v>5044</v>
      </c>
      <c r="N23" s="54" t="s">
        <v>84</v>
      </c>
      <c r="O23" s="171">
        <v>41685</v>
      </c>
      <c r="P23" s="44">
        <v>41685</v>
      </c>
      <c r="Q23" s="223" t="s">
        <v>106</v>
      </c>
      <c r="R23" s="641" t="s">
        <v>582</v>
      </c>
      <c r="S23" s="636"/>
    </row>
    <row r="24" s="603" customFormat="1" ht="17.25" customHeight="1" spans="1:19">
      <c r="A24" s="38">
        <v>22</v>
      </c>
      <c r="B24" s="48">
        <v>3510</v>
      </c>
      <c r="C24" s="97" t="s">
        <v>5534</v>
      </c>
      <c r="D24" s="56" t="s">
        <v>12908</v>
      </c>
      <c r="E24" s="55">
        <v>332500</v>
      </c>
      <c r="F24" s="56" t="s">
        <v>12916</v>
      </c>
      <c r="G24" s="56">
        <v>41651</v>
      </c>
      <c r="H24" s="56">
        <v>41662</v>
      </c>
      <c r="I24" s="625"/>
      <c r="J24" s="624">
        <v>41695</v>
      </c>
      <c r="K24" s="97" t="s">
        <v>12878</v>
      </c>
      <c r="L24" s="223" t="s">
        <v>12917</v>
      </c>
      <c r="M24" s="48" t="s">
        <v>912</v>
      </c>
      <c r="N24" s="54" t="s">
        <v>84</v>
      </c>
      <c r="O24" s="171">
        <v>41682</v>
      </c>
      <c r="P24" s="44">
        <v>41682</v>
      </c>
      <c r="Q24" s="223" t="s">
        <v>106</v>
      </c>
      <c r="R24" s="641" t="s">
        <v>582</v>
      </c>
      <c r="S24" s="636"/>
    </row>
    <row r="25" s="603" customFormat="1" ht="17.25" customHeight="1" spans="1:19">
      <c r="A25" s="38">
        <v>23</v>
      </c>
      <c r="B25" s="48">
        <v>3510</v>
      </c>
      <c r="C25" s="97" t="s">
        <v>5534</v>
      </c>
      <c r="D25" s="51" t="s">
        <v>577</v>
      </c>
      <c r="E25" s="43">
        <v>332500</v>
      </c>
      <c r="F25" s="51" t="s">
        <v>12918</v>
      </c>
      <c r="G25" s="51">
        <v>41685</v>
      </c>
      <c r="H25" s="51">
        <v>41696</v>
      </c>
      <c r="I25" s="630"/>
      <c r="J25" s="624">
        <v>41695</v>
      </c>
      <c r="K25" s="97" t="s">
        <v>12878</v>
      </c>
      <c r="L25" s="223" t="s">
        <v>12919</v>
      </c>
      <c r="M25" s="48" t="s">
        <v>5082</v>
      </c>
      <c r="N25" s="54" t="s">
        <v>89</v>
      </c>
      <c r="O25" s="171">
        <v>41692</v>
      </c>
      <c r="P25" s="44">
        <v>41692</v>
      </c>
      <c r="Q25" s="223" t="s">
        <v>106</v>
      </c>
      <c r="R25" s="641" t="s">
        <v>582</v>
      </c>
      <c r="S25" s="636"/>
    </row>
    <row r="26" s="604" customFormat="1" ht="17.25" customHeight="1" spans="1:19">
      <c r="A26" s="38">
        <v>24</v>
      </c>
      <c r="B26" s="52">
        <v>3592</v>
      </c>
      <c r="C26" s="88" t="s">
        <v>5108</v>
      </c>
      <c r="D26" s="51" t="s">
        <v>577</v>
      </c>
      <c r="E26" s="43">
        <v>312400</v>
      </c>
      <c r="F26" s="620" t="s">
        <v>12920</v>
      </c>
      <c r="G26" s="51">
        <v>41685</v>
      </c>
      <c r="H26" s="51">
        <v>41696</v>
      </c>
      <c r="I26" s="174"/>
      <c r="J26" s="628">
        <v>41695</v>
      </c>
      <c r="K26" s="88" t="s">
        <v>12894</v>
      </c>
      <c r="L26" s="146" t="s">
        <v>12921</v>
      </c>
      <c r="M26" s="52" t="s">
        <v>916</v>
      </c>
      <c r="N26" s="54" t="s">
        <v>89</v>
      </c>
      <c r="O26" s="121">
        <v>41685</v>
      </c>
      <c r="P26" s="47">
        <v>41685</v>
      </c>
      <c r="Q26" s="146" t="s">
        <v>106</v>
      </c>
      <c r="R26" s="642" t="s">
        <v>582</v>
      </c>
      <c r="S26" s="643"/>
    </row>
    <row r="27" s="603" customFormat="1" ht="17.25" customHeight="1" spans="1:19">
      <c r="A27" s="38">
        <v>25</v>
      </c>
      <c r="B27" s="48">
        <v>3664</v>
      </c>
      <c r="C27" s="97" t="s">
        <v>542</v>
      </c>
      <c r="D27" s="56" t="s">
        <v>577</v>
      </c>
      <c r="E27" s="55">
        <v>349000</v>
      </c>
      <c r="F27" s="56" t="s">
        <v>12922</v>
      </c>
      <c r="G27" s="56">
        <v>41684</v>
      </c>
      <c r="H27" s="56">
        <v>41693</v>
      </c>
      <c r="I27" s="158"/>
      <c r="J27" s="624">
        <v>41695</v>
      </c>
      <c r="K27" s="97" t="s">
        <v>12888</v>
      </c>
      <c r="L27" s="223" t="s">
        <v>12923</v>
      </c>
      <c r="M27" s="48" t="s">
        <v>657</v>
      </c>
      <c r="N27" s="54" t="s">
        <v>59</v>
      </c>
      <c r="O27" s="171">
        <v>41685</v>
      </c>
      <c r="P27" s="44">
        <v>41685</v>
      </c>
      <c r="Q27" s="223" t="s">
        <v>106</v>
      </c>
      <c r="R27" s="642" t="s">
        <v>582</v>
      </c>
      <c r="S27" s="636"/>
    </row>
    <row r="28" s="603" customFormat="1" ht="17.25" customHeight="1" spans="1:19">
      <c r="A28" s="38">
        <v>26</v>
      </c>
      <c r="B28" s="48">
        <v>3510</v>
      </c>
      <c r="C28" s="97" t="s">
        <v>5534</v>
      </c>
      <c r="D28" s="51" t="s">
        <v>577</v>
      </c>
      <c r="E28" s="43">
        <v>332500</v>
      </c>
      <c r="F28" s="51" t="s">
        <v>12924</v>
      </c>
      <c r="G28" s="51">
        <v>41685</v>
      </c>
      <c r="H28" s="51">
        <v>41696</v>
      </c>
      <c r="I28" s="630"/>
      <c r="J28" s="624">
        <v>41695</v>
      </c>
      <c r="K28" s="97" t="s">
        <v>12878</v>
      </c>
      <c r="L28" s="223" t="s">
        <v>12925</v>
      </c>
      <c r="M28" s="48" t="s">
        <v>657</v>
      </c>
      <c r="N28" s="54" t="s">
        <v>59</v>
      </c>
      <c r="O28" s="171">
        <v>41693</v>
      </c>
      <c r="P28" s="44">
        <v>41693</v>
      </c>
      <c r="Q28" s="223" t="s">
        <v>106</v>
      </c>
      <c r="R28" s="641" t="s">
        <v>582</v>
      </c>
      <c r="S28" s="636"/>
    </row>
    <row r="29" s="603" customFormat="1" ht="17.25" customHeight="1" spans="1:19">
      <c r="A29" s="38">
        <v>27</v>
      </c>
      <c r="B29" s="48">
        <v>3510</v>
      </c>
      <c r="C29" s="97" t="s">
        <v>5534</v>
      </c>
      <c r="D29" s="56" t="s">
        <v>577</v>
      </c>
      <c r="E29" s="55">
        <v>332500</v>
      </c>
      <c r="F29" s="167" t="s">
        <v>12926</v>
      </c>
      <c r="G29" s="56">
        <v>41651</v>
      </c>
      <c r="H29" s="56">
        <v>41662</v>
      </c>
      <c r="I29" s="625"/>
      <c r="J29" s="624">
        <v>41661</v>
      </c>
      <c r="K29" s="88" t="s">
        <v>12888</v>
      </c>
      <c r="L29" s="223" t="s">
        <v>12927</v>
      </c>
      <c r="M29" s="48" t="s">
        <v>5027</v>
      </c>
      <c r="N29" s="54" t="s">
        <v>84</v>
      </c>
      <c r="O29" s="171">
        <v>41684</v>
      </c>
      <c r="P29" s="44">
        <v>41684</v>
      </c>
      <c r="Q29" s="223" t="s">
        <v>106</v>
      </c>
      <c r="R29" s="645" t="s">
        <v>582</v>
      </c>
      <c r="S29" s="636"/>
    </row>
    <row r="30" s="603" customFormat="1" ht="17.25" customHeight="1" spans="1:19">
      <c r="A30" s="38">
        <v>28</v>
      </c>
      <c r="B30" s="48">
        <v>3665</v>
      </c>
      <c r="C30" s="48" t="s">
        <v>12928</v>
      </c>
      <c r="D30" s="51" t="s">
        <v>577</v>
      </c>
      <c r="E30" s="43">
        <v>345000</v>
      </c>
      <c r="F30" s="51" t="s">
        <v>12929</v>
      </c>
      <c r="G30" s="51">
        <v>41642</v>
      </c>
      <c r="H30" s="51">
        <v>41654</v>
      </c>
      <c r="I30" s="158"/>
      <c r="J30" s="624">
        <v>41695</v>
      </c>
      <c r="K30" s="97" t="s">
        <v>12888</v>
      </c>
      <c r="L30" s="319" t="s">
        <v>12930</v>
      </c>
      <c r="M30" s="319" t="s">
        <v>4854</v>
      </c>
      <c r="N30" s="77" t="s">
        <v>801</v>
      </c>
      <c r="O30" s="138">
        <v>41686</v>
      </c>
      <c r="P30" s="167">
        <v>41686</v>
      </c>
      <c r="Q30" s="319" t="s">
        <v>106</v>
      </c>
      <c r="R30" s="640" t="s">
        <v>582</v>
      </c>
      <c r="S30" s="636"/>
    </row>
    <row r="31" s="604" customFormat="1" ht="17.25" customHeight="1" spans="1:19">
      <c r="A31" s="38">
        <v>29</v>
      </c>
      <c r="B31" s="52">
        <v>3592</v>
      </c>
      <c r="C31" s="88" t="s">
        <v>5108</v>
      </c>
      <c r="D31" s="51" t="s">
        <v>577</v>
      </c>
      <c r="E31" s="43">
        <v>312400</v>
      </c>
      <c r="F31" s="620" t="s">
        <v>12931</v>
      </c>
      <c r="G31" s="51">
        <v>41689</v>
      </c>
      <c r="H31" s="51">
        <v>41696</v>
      </c>
      <c r="I31" s="174"/>
      <c r="J31" s="628">
        <v>41695</v>
      </c>
      <c r="K31" s="88" t="s">
        <v>12894</v>
      </c>
      <c r="L31" s="146" t="s">
        <v>12932</v>
      </c>
      <c r="M31" s="52" t="s">
        <v>5027</v>
      </c>
      <c r="N31" s="54" t="s">
        <v>84</v>
      </c>
      <c r="O31" s="121">
        <v>41694</v>
      </c>
      <c r="P31" s="47">
        <v>41694</v>
      </c>
      <c r="Q31" s="146" t="s">
        <v>1447</v>
      </c>
      <c r="R31" s="642" t="s">
        <v>582</v>
      </c>
      <c r="S31" s="643"/>
    </row>
    <row r="32" s="604" customFormat="1" ht="17.25" customHeight="1" spans="1:19">
      <c r="A32" s="38">
        <v>30</v>
      </c>
      <c r="B32" s="48">
        <v>3510</v>
      </c>
      <c r="C32" s="97" t="s">
        <v>5534</v>
      </c>
      <c r="D32" s="47" t="s">
        <v>577</v>
      </c>
      <c r="E32" s="52">
        <v>332500</v>
      </c>
      <c r="F32" s="285" t="s">
        <v>12933</v>
      </c>
      <c r="G32" s="47">
        <v>41651</v>
      </c>
      <c r="H32" s="47">
        <v>41662</v>
      </c>
      <c r="I32" s="630"/>
      <c r="J32" s="631">
        <v>41661</v>
      </c>
      <c r="K32" s="88" t="s">
        <v>12878</v>
      </c>
      <c r="L32" s="81" t="s">
        <v>12934</v>
      </c>
      <c r="M32" s="52" t="s">
        <v>5170</v>
      </c>
      <c r="N32" s="53" t="s">
        <v>84</v>
      </c>
      <c r="O32" s="121">
        <v>41692</v>
      </c>
      <c r="P32" s="47">
        <v>41693</v>
      </c>
      <c r="Q32" s="81" t="s">
        <v>106</v>
      </c>
      <c r="R32" s="645" t="s">
        <v>582</v>
      </c>
      <c r="S32" s="646"/>
    </row>
    <row r="33" s="603" customFormat="1" ht="17.25" customHeight="1" spans="1:19">
      <c r="A33" s="38">
        <v>31</v>
      </c>
      <c r="B33" s="48">
        <v>3510</v>
      </c>
      <c r="C33" s="97" t="s">
        <v>5534</v>
      </c>
      <c r="D33" s="56" t="s">
        <v>577</v>
      </c>
      <c r="E33" s="55">
        <v>332500</v>
      </c>
      <c r="F33" s="167" t="s">
        <v>12935</v>
      </c>
      <c r="G33" s="56">
        <v>41651</v>
      </c>
      <c r="H33" s="56">
        <v>41662</v>
      </c>
      <c r="I33" s="625"/>
      <c r="J33" s="624">
        <v>41661</v>
      </c>
      <c r="K33" s="88" t="s">
        <v>12888</v>
      </c>
      <c r="L33" s="223" t="s">
        <v>12936</v>
      </c>
      <c r="M33" s="48" t="s">
        <v>5027</v>
      </c>
      <c r="N33" s="54" t="s">
        <v>84</v>
      </c>
      <c r="O33" s="171">
        <v>41684</v>
      </c>
      <c r="P33" s="44">
        <v>41684</v>
      </c>
      <c r="Q33" s="223" t="s">
        <v>106</v>
      </c>
      <c r="R33" s="645" t="s">
        <v>582</v>
      </c>
      <c r="S33" s="636"/>
    </row>
    <row r="34" s="603" customFormat="1" ht="17.25" customHeight="1" spans="1:19">
      <c r="A34" s="38">
        <v>32</v>
      </c>
      <c r="B34" s="48">
        <v>3511</v>
      </c>
      <c r="C34" s="97" t="s">
        <v>7485</v>
      </c>
      <c r="D34" s="51" t="s">
        <v>577</v>
      </c>
      <c r="E34" s="43">
        <v>293600</v>
      </c>
      <c r="F34" s="51" t="s">
        <v>12937</v>
      </c>
      <c r="G34" s="51">
        <v>41657</v>
      </c>
      <c r="H34" s="51">
        <v>41665</v>
      </c>
      <c r="I34" s="168"/>
      <c r="J34" s="624">
        <v>41695</v>
      </c>
      <c r="K34" s="88" t="s">
        <v>12878</v>
      </c>
      <c r="L34" s="81" t="s">
        <v>12938</v>
      </c>
      <c r="M34" s="52" t="s">
        <v>5054</v>
      </c>
      <c r="N34" s="53" t="s">
        <v>59</v>
      </c>
      <c r="O34" s="121">
        <v>41710</v>
      </c>
      <c r="P34" s="47">
        <v>41710</v>
      </c>
      <c r="Q34" s="81" t="s">
        <v>106</v>
      </c>
      <c r="R34" s="641" t="s">
        <v>582</v>
      </c>
      <c r="S34" s="647" t="s">
        <v>2054</v>
      </c>
    </row>
    <row r="35" s="604" customFormat="1" ht="17.25" customHeight="1" spans="1:19">
      <c r="A35" s="38">
        <v>33</v>
      </c>
      <c r="B35" s="52">
        <v>3592</v>
      </c>
      <c r="C35" s="88" t="s">
        <v>5108</v>
      </c>
      <c r="D35" s="51" t="s">
        <v>577</v>
      </c>
      <c r="E35" s="43">
        <v>312400</v>
      </c>
      <c r="F35" s="620" t="s">
        <v>12939</v>
      </c>
      <c r="G35" s="51">
        <v>41689</v>
      </c>
      <c r="H35" s="51">
        <v>41696</v>
      </c>
      <c r="I35" s="174"/>
      <c r="J35" s="628">
        <v>41695</v>
      </c>
      <c r="K35" s="88" t="s">
        <v>12894</v>
      </c>
      <c r="L35" s="146" t="s">
        <v>12940</v>
      </c>
      <c r="M35" s="52" t="s">
        <v>5057</v>
      </c>
      <c r="N35" s="54" t="s">
        <v>59</v>
      </c>
      <c r="O35" s="121">
        <v>41683</v>
      </c>
      <c r="P35" s="47">
        <v>41697</v>
      </c>
      <c r="Q35" s="146" t="s">
        <v>106</v>
      </c>
      <c r="R35" s="642" t="s">
        <v>582</v>
      </c>
      <c r="S35" s="643"/>
    </row>
    <row r="36" s="604" customFormat="1" ht="17.25" customHeight="1" spans="1:19">
      <c r="A36" s="38">
        <v>34</v>
      </c>
      <c r="B36" s="52">
        <v>3592</v>
      </c>
      <c r="C36" s="88" t="s">
        <v>5108</v>
      </c>
      <c r="D36" s="51" t="s">
        <v>577</v>
      </c>
      <c r="E36" s="43">
        <v>312400</v>
      </c>
      <c r="F36" s="620" t="s">
        <v>12941</v>
      </c>
      <c r="G36" s="51">
        <v>41689</v>
      </c>
      <c r="H36" s="51">
        <v>41696</v>
      </c>
      <c r="I36" s="174"/>
      <c r="J36" s="628">
        <v>41722</v>
      </c>
      <c r="K36" s="88" t="s">
        <v>12894</v>
      </c>
      <c r="L36" s="632" t="s">
        <v>12942</v>
      </c>
      <c r="M36" s="284" t="s">
        <v>5150</v>
      </c>
      <c r="N36" s="77" t="s">
        <v>744</v>
      </c>
      <c r="O36" s="633">
        <v>41700</v>
      </c>
      <c r="P36" s="285">
        <v>41700</v>
      </c>
      <c r="Q36" s="632" t="s">
        <v>106</v>
      </c>
      <c r="R36" s="640" t="s">
        <v>582</v>
      </c>
      <c r="S36" s="643"/>
    </row>
    <row r="37" s="604" customFormat="1" ht="17.25" customHeight="1" spans="1:19">
      <c r="A37" s="38">
        <v>35</v>
      </c>
      <c r="B37" s="52">
        <v>3592</v>
      </c>
      <c r="C37" s="88" t="s">
        <v>5108</v>
      </c>
      <c r="D37" s="51" t="s">
        <v>577</v>
      </c>
      <c r="E37" s="43">
        <v>312400</v>
      </c>
      <c r="F37" s="620" t="s">
        <v>12943</v>
      </c>
      <c r="G37" s="51">
        <v>41689</v>
      </c>
      <c r="H37" s="51">
        <v>41696</v>
      </c>
      <c r="I37" s="174"/>
      <c r="J37" s="628">
        <v>41722</v>
      </c>
      <c r="K37" s="88" t="s">
        <v>12894</v>
      </c>
      <c r="L37" s="146" t="s">
        <v>12944</v>
      </c>
      <c r="M37" s="52" t="s">
        <v>114</v>
      </c>
      <c r="N37" s="54" t="s">
        <v>59</v>
      </c>
      <c r="O37" s="121">
        <v>41699</v>
      </c>
      <c r="P37" s="47">
        <v>41699</v>
      </c>
      <c r="Q37" s="146" t="s">
        <v>106</v>
      </c>
      <c r="R37" s="642" t="s">
        <v>582</v>
      </c>
      <c r="S37" s="643"/>
    </row>
    <row r="38" s="604" customFormat="1" ht="17.25" customHeight="1" spans="1:19">
      <c r="A38" s="38">
        <v>36</v>
      </c>
      <c r="B38" s="52">
        <v>3592</v>
      </c>
      <c r="C38" s="88" t="s">
        <v>5108</v>
      </c>
      <c r="D38" s="51" t="s">
        <v>577</v>
      </c>
      <c r="E38" s="43">
        <v>312400</v>
      </c>
      <c r="F38" s="620" t="s">
        <v>12945</v>
      </c>
      <c r="G38" s="51">
        <v>41692</v>
      </c>
      <c r="H38" s="51">
        <v>41702</v>
      </c>
      <c r="I38" s="174"/>
      <c r="J38" s="628">
        <v>41722</v>
      </c>
      <c r="K38" s="88" t="s">
        <v>12894</v>
      </c>
      <c r="L38" s="146" t="s">
        <v>12946</v>
      </c>
      <c r="M38" s="52" t="s">
        <v>5219</v>
      </c>
      <c r="N38" s="54" t="s">
        <v>59</v>
      </c>
      <c r="O38" s="121">
        <v>41700</v>
      </c>
      <c r="P38" s="47">
        <v>41703</v>
      </c>
      <c r="Q38" s="146" t="s">
        <v>106</v>
      </c>
      <c r="R38" s="642" t="s">
        <v>582</v>
      </c>
      <c r="S38" s="643"/>
    </row>
    <row r="39" s="603" customFormat="1" ht="17.25" customHeight="1" spans="1:19">
      <c r="A39" s="38">
        <v>37</v>
      </c>
      <c r="B39" s="52">
        <v>3592</v>
      </c>
      <c r="C39" s="88" t="s">
        <v>5108</v>
      </c>
      <c r="D39" s="51" t="s">
        <v>12908</v>
      </c>
      <c r="E39" s="43">
        <v>312400</v>
      </c>
      <c r="F39" s="620" t="s">
        <v>12947</v>
      </c>
      <c r="G39" s="51">
        <v>41686</v>
      </c>
      <c r="H39" s="51">
        <v>41696</v>
      </c>
      <c r="I39" s="174"/>
      <c r="J39" s="624">
        <v>41722</v>
      </c>
      <c r="K39" s="88" t="s">
        <v>12894</v>
      </c>
      <c r="L39" s="223" t="s">
        <v>12948</v>
      </c>
      <c r="M39" s="48" t="s">
        <v>5035</v>
      </c>
      <c r="N39" s="54" t="s">
        <v>89</v>
      </c>
      <c r="O39" s="171">
        <v>41700</v>
      </c>
      <c r="P39" s="44">
        <v>41700</v>
      </c>
      <c r="Q39" s="223" t="s">
        <v>1447</v>
      </c>
      <c r="R39" s="219" t="s">
        <v>582</v>
      </c>
      <c r="S39" s="636"/>
    </row>
    <row r="40" s="603" customFormat="1" ht="17.25" customHeight="1" spans="1:19">
      <c r="A40" s="38">
        <v>38</v>
      </c>
      <c r="B40" s="48">
        <v>3510</v>
      </c>
      <c r="C40" s="97" t="s">
        <v>5534</v>
      </c>
      <c r="D40" s="51" t="s">
        <v>577</v>
      </c>
      <c r="E40" s="43">
        <v>332500</v>
      </c>
      <c r="F40" s="620" t="s">
        <v>12949</v>
      </c>
      <c r="G40" s="51">
        <v>41689</v>
      </c>
      <c r="H40" s="51">
        <v>41696</v>
      </c>
      <c r="I40" s="630"/>
      <c r="J40" s="624">
        <v>41722</v>
      </c>
      <c r="K40" s="97" t="s">
        <v>12878</v>
      </c>
      <c r="L40" s="223" t="s">
        <v>12950</v>
      </c>
      <c r="M40" s="48" t="s">
        <v>5057</v>
      </c>
      <c r="N40" s="54" t="s">
        <v>59</v>
      </c>
      <c r="O40" s="171">
        <v>41707</v>
      </c>
      <c r="P40" s="44">
        <v>41707</v>
      </c>
      <c r="Q40" s="223" t="s">
        <v>106</v>
      </c>
      <c r="R40" s="641" t="s">
        <v>582</v>
      </c>
      <c r="S40" s="636"/>
    </row>
    <row r="41" s="603" customFormat="1" ht="17.25" customHeight="1" spans="1:19">
      <c r="A41" s="38">
        <v>39</v>
      </c>
      <c r="B41" s="48">
        <v>3510</v>
      </c>
      <c r="C41" s="97" t="s">
        <v>5534</v>
      </c>
      <c r="D41" s="56" t="s">
        <v>12886</v>
      </c>
      <c r="E41" s="55">
        <v>332500</v>
      </c>
      <c r="F41" s="56" t="s">
        <v>12951</v>
      </c>
      <c r="G41" s="56">
        <v>41650</v>
      </c>
      <c r="H41" s="56">
        <v>41662</v>
      </c>
      <c r="I41" s="625"/>
      <c r="J41" s="624">
        <v>41722</v>
      </c>
      <c r="K41" s="97" t="s">
        <v>12878</v>
      </c>
      <c r="L41" s="319" t="s">
        <v>12952</v>
      </c>
      <c r="M41" s="166" t="s">
        <v>5113</v>
      </c>
      <c r="N41" s="77" t="s">
        <v>641</v>
      </c>
      <c r="O41" s="138">
        <v>41699</v>
      </c>
      <c r="P41" s="167">
        <v>41699</v>
      </c>
      <c r="Q41" s="319" t="s">
        <v>106</v>
      </c>
      <c r="R41" s="648" t="s">
        <v>582</v>
      </c>
      <c r="S41" s="636"/>
    </row>
    <row r="42" s="603" customFormat="1" ht="17.25" customHeight="1" spans="1:19">
      <c r="A42" s="38">
        <v>40</v>
      </c>
      <c r="B42" s="48">
        <v>3664</v>
      </c>
      <c r="C42" s="97" t="s">
        <v>542</v>
      </c>
      <c r="D42" s="51" t="s">
        <v>577</v>
      </c>
      <c r="E42" s="43">
        <v>349000</v>
      </c>
      <c r="F42" s="620" t="s">
        <v>12953</v>
      </c>
      <c r="G42" s="51">
        <v>41689</v>
      </c>
      <c r="H42" s="51">
        <v>41697</v>
      </c>
      <c r="I42" s="158"/>
      <c r="J42" s="624">
        <v>41722</v>
      </c>
      <c r="K42" s="97" t="s">
        <v>12888</v>
      </c>
      <c r="L42" s="223" t="s">
        <v>12954</v>
      </c>
      <c r="M42" s="48" t="s">
        <v>5044</v>
      </c>
      <c r="N42" s="54" t="s">
        <v>84</v>
      </c>
      <c r="O42" s="171">
        <v>41697</v>
      </c>
      <c r="P42" s="44">
        <v>41697</v>
      </c>
      <c r="Q42" s="223" t="s">
        <v>106</v>
      </c>
      <c r="R42" s="219" t="s">
        <v>582</v>
      </c>
      <c r="S42" s="636"/>
    </row>
    <row r="43" s="603" customFormat="1" ht="17.25" customHeight="1" spans="1:19">
      <c r="A43" s="38">
        <v>41</v>
      </c>
      <c r="B43" s="48">
        <v>3510</v>
      </c>
      <c r="C43" s="97" t="s">
        <v>5534</v>
      </c>
      <c r="D43" s="51" t="s">
        <v>577</v>
      </c>
      <c r="E43" s="43">
        <v>332500</v>
      </c>
      <c r="F43" s="51" t="s">
        <v>12955</v>
      </c>
      <c r="G43" s="51">
        <v>41685</v>
      </c>
      <c r="H43" s="51">
        <v>41696</v>
      </c>
      <c r="I43" s="630"/>
      <c r="J43" s="624">
        <v>41722</v>
      </c>
      <c r="K43" s="97" t="s">
        <v>12878</v>
      </c>
      <c r="L43" s="223" t="s">
        <v>12956</v>
      </c>
      <c r="M43" s="48" t="s">
        <v>5021</v>
      </c>
      <c r="N43" s="54" t="s">
        <v>89</v>
      </c>
      <c r="O43" s="171">
        <v>41654</v>
      </c>
      <c r="P43" s="44">
        <v>41699</v>
      </c>
      <c r="Q43" s="223" t="s">
        <v>106</v>
      </c>
      <c r="R43" s="641" t="s">
        <v>582</v>
      </c>
      <c r="S43" s="636"/>
    </row>
    <row r="44" s="603" customFormat="1" ht="17.25" customHeight="1" spans="1:19">
      <c r="A44" s="38">
        <v>42</v>
      </c>
      <c r="B44" s="48">
        <v>3510</v>
      </c>
      <c r="C44" s="97" t="s">
        <v>5534</v>
      </c>
      <c r="D44" s="51" t="s">
        <v>577</v>
      </c>
      <c r="E44" s="43">
        <v>332500</v>
      </c>
      <c r="F44" s="51" t="s">
        <v>12957</v>
      </c>
      <c r="G44" s="51">
        <v>41685</v>
      </c>
      <c r="H44" s="51">
        <v>41696</v>
      </c>
      <c r="I44" s="630"/>
      <c r="J44" s="624">
        <v>41722</v>
      </c>
      <c r="K44" s="97" t="s">
        <v>12878</v>
      </c>
      <c r="L44" s="223" t="s">
        <v>12958</v>
      </c>
      <c r="M44" s="48" t="s">
        <v>5027</v>
      </c>
      <c r="N44" s="54" t="s">
        <v>84</v>
      </c>
      <c r="O44" s="171">
        <v>41703</v>
      </c>
      <c r="P44" s="44">
        <v>41703</v>
      </c>
      <c r="Q44" s="223" t="s">
        <v>106</v>
      </c>
      <c r="R44" s="641" t="s">
        <v>582</v>
      </c>
      <c r="S44" s="636"/>
    </row>
    <row r="45" s="603" customFormat="1" ht="17.25" customHeight="1" spans="1:19">
      <c r="A45" s="38">
        <v>43</v>
      </c>
      <c r="B45" s="52">
        <v>3592</v>
      </c>
      <c r="C45" s="88" t="s">
        <v>5108</v>
      </c>
      <c r="D45" s="51" t="s">
        <v>12908</v>
      </c>
      <c r="E45" s="43">
        <v>312400</v>
      </c>
      <c r="F45" s="620" t="s">
        <v>12959</v>
      </c>
      <c r="G45" s="51">
        <v>41692</v>
      </c>
      <c r="H45" s="51">
        <v>41702</v>
      </c>
      <c r="I45" s="174"/>
      <c r="J45" s="624">
        <v>41722</v>
      </c>
      <c r="K45" s="88" t="s">
        <v>12894</v>
      </c>
      <c r="L45" s="319" t="s">
        <v>12960</v>
      </c>
      <c r="M45" s="166" t="s">
        <v>853</v>
      </c>
      <c r="N45" s="77" t="s">
        <v>744</v>
      </c>
      <c r="O45" s="138">
        <v>41702</v>
      </c>
      <c r="P45" s="167">
        <v>41702</v>
      </c>
      <c r="Q45" s="319" t="s">
        <v>106</v>
      </c>
      <c r="R45" s="649" t="s">
        <v>582</v>
      </c>
      <c r="S45" s="636"/>
    </row>
    <row r="46" s="603" customFormat="1" ht="17.25" customHeight="1" spans="1:19">
      <c r="A46" s="38">
        <v>44</v>
      </c>
      <c r="B46" s="52">
        <v>3592</v>
      </c>
      <c r="C46" s="88" t="s">
        <v>5108</v>
      </c>
      <c r="D46" s="51" t="s">
        <v>577</v>
      </c>
      <c r="E46" s="43">
        <f>312400+19400</f>
        <v>331800</v>
      </c>
      <c r="F46" s="620" t="s">
        <v>12961</v>
      </c>
      <c r="G46" s="51">
        <v>41660</v>
      </c>
      <c r="H46" s="51">
        <v>41684</v>
      </c>
      <c r="I46" s="174" t="s">
        <v>12962</v>
      </c>
      <c r="J46" s="624">
        <v>41722</v>
      </c>
      <c r="K46" s="88" t="s">
        <v>12894</v>
      </c>
      <c r="L46" s="223" t="s">
        <v>12963</v>
      </c>
      <c r="M46" s="48" t="s">
        <v>5054</v>
      </c>
      <c r="N46" s="54" t="s">
        <v>59</v>
      </c>
      <c r="O46" s="171">
        <v>41714</v>
      </c>
      <c r="P46" s="44">
        <v>41714</v>
      </c>
      <c r="Q46" s="223" t="s">
        <v>106</v>
      </c>
      <c r="R46" s="219" t="s">
        <v>582</v>
      </c>
      <c r="S46" s="636"/>
    </row>
    <row r="47" s="603" customFormat="1" ht="17.25" customHeight="1" spans="1:19">
      <c r="A47" s="38">
        <v>45</v>
      </c>
      <c r="B47" s="52">
        <v>3592</v>
      </c>
      <c r="C47" s="88" t="s">
        <v>5108</v>
      </c>
      <c r="D47" s="51" t="s">
        <v>12964</v>
      </c>
      <c r="E47" s="43">
        <f>312400+13800</f>
        <v>326200</v>
      </c>
      <c r="F47" s="620" t="s">
        <v>12965</v>
      </c>
      <c r="G47" s="51">
        <v>41689</v>
      </c>
      <c r="H47" s="51">
        <v>41696</v>
      </c>
      <c r="I47" s="174" t="s">
        <v>12966</v>
      </c>
      <c r="J47" s="624">
        <v>41722</v>
      </c>
      <c r="K47" s="88" t="s">
        <v>12894</v>
      </c>
      <c r="L47" s="223" t="s">
        <v>12967</v>
      </c>
      <c r="M47" s="48" t="s">
        <v>5057</v>
      </c>
      <c r="N47" s="54" t="s">
        <v>59</v>
      </c>
      <c r="O47" s="171">
        <v>41711</v>
      </c>
      <c r="P47" s="44">
        <v>41714</v>
      </c>
      <c r="Q47" s="223" t="s">
        <v>1447</v>
      </c>
      <c r="R47" s="219" t="s">
        <v>582</v>
      </c>
      <c r="S47" s="636"/>
    </row>
    <row r="48" s="603" customFormat="1" ht="17.25" customHeight="1" spans="1:19">
      <c r="A48" s="38">
        <v>46</v>
      </c>
      <c r="B48" s="52">
        <v>3510</v>
      </c>
      <c r="C48" s="88" t="s">
        <v>5534</v>
      </c>
      <c r="D48" s="51" t="s">
        <v>12892</v>
      </c>
      <c r="E48" s="43">
        <v>332500</v>
      </c>
      <c r="F48" s="620" t="s">
        <v>12968</v>
      </c>
      <c r="G48" s="51">
        <v>41704</v>
      </c>
      <c r="H48" s="51">
        <v>41712</v>
      </c>
      <c r="I48" s="174"/>
      <c r="J48" s="624">
        <v>41722</v>
      </c>
      <c r="K48" s="88" t="s">
        <v>12878</v>
      </c>
      <c r="L48" s="223" t="s">
        <v>12969</v>
      </c>
      <c r="M48" s="48" t="s">
        <v>5082</v>
      </c>
      <c r="N48" s="54" t="s">
        <v>89</v>
      </c>
      <c r="O48" s="171">
        <v>41693</v>
      </c>
      <c r="P48" s="44">
        <v>41705</v>
      </c>
      <c r="Q48" s="223" t="s">
        <v>106</v>
      </c>
      <c r="R48" s="219" t="s">
        <v>582</v>
      </c>
      <c r="S48" s="636"/>
    </row>
    <row r="49" s="603" customFormat="1" ht="17.25" customHeight="1" spans="1:19">
      <c r="A49" s="38">
        <v>47</v>
      </c>
      <c r="B49" s="52">
        <v>3592</v>
      </c>
      <c r="C49" s="88" t="s">
        <v>5108</v>
      </c>
      <c r="D49" s="51" t="s">
        <v>577</v>
      </c>
      <c r="E49" s="43">
        <v>312400</v>
      </c>
      <c r="F49" s="620" t="s">
        <v>12970</v>
      </c>
      <c r="G49" s="51">
        <v>41704</v>
      </c>
      <c r="H49" s="51">
        <v>41712</v>
      </c>
      <c r="I49" s="174"/>
      <c r="J49" s="624">
        <v>41722</v>
      </c>
      <c r="K49" s="88" t="s">
        <v>12894</v>
      </c>
      <c r="L49" s="223" t="s">
        <v>12971</v>
      </c>
      <c r="M49" s="48" t="s">
        <v>5035</v>
      </c>
      <c r="N49" s="54" t="s">
        <v>89</v>
      </c>
      <c r="O49" s="171">
        <v>41703</v>
      </c>
      <c r="P49" s="44">
        <v>41705</v>
      </c>
      <c r="Q49" s="223" t="s">
        <v>1447</v>
      </c>
      <c r="R49" s="219" t="s">
        <v>582</v>
      </c>
      <c r="S49" s="636"/>
    </row>
    <row r="50" s="603" customFormat="1" ht="17.25" customHeight="1" spans="1:19">
      <c r="A50" s="38">
        <v>48</v>
      </c>
      <c r="B50" s="52">
        <v>3592</v>
      </c>
      <c r="C50" s="88" t="s">
        <v>5108</v>
      </c>
      <c r="D50" s="51" t="s">
        <v>577</v>
      </c>
      <c r="E50" s="43">
        <v>312400</v>
      </c>
      <c r="F50" s="620" t="s">
        <v>12972</v>
      </c>
      <c r="G50" s="51">
        <v>41704</v>
      </c>
      <c r="H50" s="51">
        <v>41712</v>
      </c>
      <c r="I50" s="174"/>
      <c r="J50" s="624">
        <v>41722</v>
      </c>
      <c r="K50" s="88" t="s">
        <v>12894</v>
      </c>
      <c r="L50" s="223" t="s">
        <v>12973</v>
      </c>
      <c r="M50" s="48" t="s">
        <v>5035</v>
      </c>
      <c r="N50" s="54" t="s">
        <v>89</v>
      </c>
      <c r="O50" s="171">
        <v>41706</v>
      </c>
      <c r="P50" s="44">
        <v>41706</v>
      </c>
      <c r="Q50" s="223" t="s">
        <v>1447</v>
      </c>
      <c r="R50" s="219" t="s">
        <v>582</v>
      </c>
      <c r="S50" s="647" t="s">
        <v>2054</v>
      </c>
    </row>
    <row r="51" s="604" customFormat="1" ht="17.25" customHeight="1" spans="1:19">
      <c r="A51" s="38">
        <v>49</v>
      </c>
      <c r="B51" s="52">
        <v>3592</v>
      </c>
      <c r="C51" s="88" t="s">
        <v>5108</v>
      </c>
      <c r="D51" s="51" t="s">
        <v>577</v>
      </c>
      <c r="E51" s="43">
        <v>312400</v>
      </c>
      <c r="F51" s="620" t="s">
        <v>12974</v>
      </c>
      <c r="G51" s="51">
        <v>41704</v>
      </c>
      <c r="H51" s="51">
        <v>41712</v>
      </c>
      <c r="I51" s="174"/>
      <c r="J51" s="628">
        <v>41722</v>
      </c>
      <c r="K51" s="88" t="s">
        <v>12894</v>
      </c>
      <c r="L51" s="146" t="s">
        <v>12975</v>
      </c>
      <c r="M51" s="52" t="s">
        <v>5009</v>
      </c>
      <c r="N51" s="54" t="s">
        <v>89</v>
      </c>
      <c r="O51" s="121">
        <v>41706</v>
      </c>
      <c r="P51" s="47">
        <v>41706</v>
      </c>
      <c r="Q51" s="146" t="s">
        <v>106</v>
      </c>
      <c r="R51" s="642" t="s">
        <v>582</v>
      </c>
      <c r="S51" s="643"/>
    </row>
    <row r="52" s="604" customFormat="1" ht="17.25" customHeight="1" spans="1:19">
      <c r="A52" s="38">
        <v>50</v>
      </c>
      <c r="B52" s="52">
        <v>3592</v>
      </c>
      <c r="C52" s="88" t="s">
        <v>5108</v>
      </c>
      <c r="D52" s="56" t="s">
        <v>577</v>
      </c>
      <c r="E52" s="55">
        <v>312400</v>
      </c>
      <c r="F52" s="207" t="s">
        <v>12976</v>
      </c>
      <c r="G52" s="56">
        <v>41704</v>
      </c>
      <c r="H52" s="56">
        <v>41715</v>
      </c>
      <c r="I52" s="174"/>
      <c r="J52" s="628">
        <v>41722</v>
      </c>
      <c r="K52" s="88" t="s">
        <v>12894</v>
      </c>
      <c r="L52" s="146" t="s">
        <v>12977</v>
      </c>
      <c r="M52" s="52" t="s">
        <v>657</v>
      </c>
      <c r="N52" s="54" t="s">
        <v>59</v>
      </c>
      <c r="O52" s="121">
        <v>41714</v>
      </c>
      <c r="P52" s="47">
        <v>41714</v>
      </c>
      <c r="Q52" s="146" t="s">
        <v>1447</v>
      </c>
      <c r="R52" s="642" t="s">
        <v>582</v>
      </c>
      <c r="S52" s="643"/>
    </row>
    <row r="53" s="604" customFormat="1" ht="17.25" customHeight="1" spans="1:19">
      <c r="A53" s="38">
        <v>51</v>
      </c>
      <c r="B53" s="52">
        <v>3592</v>
      </c>
      <c r="C53" s="88" t="s">
        <v>5108</v>
      </c>
      <c r="D53" s="51" t="s">
        <v>577</v>
      </c>
      <c r="E53" s="43">
        <v>312400</v>
      </c>
      <c r="F53" s="620" t="s">
        <v>12978</v>
      </c>
      <c r="G53" s="51">
        <v>41704</v>
      </c>
      <c r="H53" s="51">
        <v>41712</v>
      </c>
      <c r="I53" s="174"/>
      <c r="J53" s="628">
        <v>41722</v>
      </c>
      <c r="K53" s="88" t="s">
        <v>12894</v>
      </c>
      <c r="L53" s="146" t="s">
        <v>12979</v>
      </c>
      <c r="M53" s="52" t="s">
        <v>5027</v>
      </c>
      <c r="N53" s="54" t="s">
        <v>84</v>
      </c>
      <c r="O53" s="121">
        <v>41686</v>
      </c>
      <c r="P53" s="47">
        <v>41704</v>
      </c>
      <c r="Q53" s="146" t="s">
        <v>1447</v>
      </c>
      <c r="R53" s="642" t="s">
        <v>582</v>
      </c>
      <c r="S53" s="643"/>
    </row>
    <row r="54" s="603" customFormat="1" ht="17.25" customHeight="1" spans="1:19">
      <c r="A54" s="38">
        <v>52</v>
      </c>
      <c r="B54" s="52">
        <v>3592</v>
      </c>
      <c r="C54" s="88" t="s">
        <v>5108</v>
      </c>
      <c r="D54" s="46" t="s">
        <v>557</v>
      </c>
      <c r="E54" s="39">
        <v>312400</v>
      </c>
      <c r="F54" s="621" t="s">
        <v>12980</v>
      </c>
      <c r="G54" s="323">
        <v>41704</v>
      </c>
      <c r="H54" s="51">
        <v>41712</v>
      </c>
      <c r="I54" s="174"/>
      <c r="J54" s="624">
        <v>41724</v>
      </c>
      <c r="K54" s="88" t="s">
        <v>12894</v>
      </c>
      <c r="L54" s="277" t="s">
        <v>12981</v>
      </c>
      <c r="M54" s="277" t="s">
        <v>5021</v>
      </c>
      <c r="N54" s="54" t="s">
        <v>89</v>
      </c>
      <c r="O54" s="171">
        <v>41706</v>
      </c>
      <c r="P54" s="44">
        <v>41719</v>
      </c>
      <c r="Q54" s="223" t="s">
        <v>1447</v>
      </c>
      <c r="R54" s="219" t="s">
        <v>582</v>
      </c>
      <c r="S54" s="636"/>
    </row>
    <row r="55" s="603" customFormat="1" ht="17.25" customHeight="1" spans="1:19">
      <c r="A55" s="38">
        <v>53</v>
      </c>
      <c r="B55" s="48">
        <v>3510</v>
      </c>
      <c r="C55" s="97" t="s">
        <v>5534</v>
      </c>
      <c r="D55" s="51" t="s">
        <v>577</v>
      </c>
      <c r="E55" s="43">
        <v>332500</v>
      </c>
      <c r="F55" s="620" t="s">
        <v>12982</v>
      </c>
      <c r="G55" s="51">
        <v>41704</v>
      </c>
      <c r="H55" s="51">
        <v>41712</v>
      </c>
      <c r="I55" s="630"/>
      <c r="J55" s="624">
        <v>41724</v>
      </c>
      <c r="K55" s="97" t="s">
        <v>12878</v>
      </c>
      <c r="L55" s="146" t="s">
        <v>12983</v>
      </c>
      <c r="M55" s="48" t="s">
        <v>5219</v>
      </c>
      <c r="N55" s="54" t="s">
        <v>59</v>
      </c>
      <c r="O55" s="171">
        <v>41721</v>
      </c>
      <c r="P55" s="44">
        <v>41721</v>
      </c>
      <c r="Q55" s="223" t="s">
        <v>1447</v>
      </c>
      <c r="R55" s="641" t="s">
        <v>582</v>
      </c>
      <c r="S55" s="636"/>
    </row>
    <row r="56" s="603" customFormat="1" ht="17.25" customHeight="1" spans="1:19">
      <c r="A56" s="38">
        <v>54</v>
      </c>
      <c r="B56" s="52">
        <v>3592</v>
      </c>
      <c r="C56" s="88" t="s">
        <v>5108</v>
      </c>
      <c r="D56" s="56" t="s">
        <v>577</v>
      </c>
      <c r="E56" s="55">
        <v>312400</v>
      </c>
      <c r="F56" s="207" t="s">
        <v>12984</v>
      </c>
      <c r="G56" s="56">
        <v>41708</v>
      </c>
      <c r="H56" s="56">
        <v>41723</v>
      </c>
      <c r="I56" s="158"/>
      <c r="J56" s="624">
        <v>41724</v>
      </c>
      <c r="K56" s="97" t="s">
        <v>12894</v>
      </c>
      <c r="L56" s="146" t="s">
        <v>12985</v>
      </c>
      <c r="M56" s="48" t="s">
        <v>5021</v>
      </c>
      <c r="N56" s="54" t="s">
        <v>89</v>
      </c>
      <c r="O56" s="171">
        <v>41712</v>
      </c>
      <c r="P56" s="44">
        <v>41712</v>
      </c>
      <c r="Q56" s="223" t="s">
        <v>1447</v>
      </c>
      <c r="R56" s="219" t="s">
        <v>582</v>
      </c>
      <c r="S56" s="636"/>
    </row>
    <row r="57" s="603" customFormat="1" ht="17.25" customHeight="1" spans="1:19">
      <c r="A57" s="38">
        <v>55</v>
      </c>
      <c r="B57" s="48">
        <v>3510</v>
      </c>
      <c r="C57" s="97" t="s">
        <v>5534</v>
      </c>
      <c r="D57" s="51" t="s">
        <v>577</v>
      </c>
      <c r="E57" s="43">
        <v>332500</v>
      </c>
      <c r="F57" s="620" t="s">
        <v>12986</v>
      </c>
      <c r="G57" s="51">
        <v>41689</v>
      </c>
      <c r="H57" s="51">
        <v>41696</v>
      </c>
      <c r="I57" s="630"/>
      <c r="J57" s="624">
        <v>41724</v>
      </c>
      <c r="K57" s="97" t="s">
        <v>12878</v>
      </c>
      <c r="L57" s="146" t="s">
        <v>12987</v>
      </c>
      <c r="M57" s="48" t="s">
        <v>916</v>
      </c>
      <c r="N57" s="54" t="s">
        <v>89</v>
      </c>
      <c r="O57" s="171">
        <v>41714</v>
      </c>
      <c r="P57" s="44">
        <v>41714</v>
      </c>
      <c r="Q57" s="223" t="s">
        <v>106</v>
      </c>
      <c r="R57" s="641" t="s">
        <v>582</v>
      </c>
      <c r="S57" s="636"/>
    </row>
    <row r="58" s="603" customFormat="1" ht="17.25" customHeight="1" spans="1:19">
      <c r="A58" s="38">
        <v>56</v>
      </c>
      <c r="B58" s="48">
        <v>3592</v>
      </c>
      <c r="C58" s="97" t="s">
        <v>5108</v>
      </c>
      <c r="D58" s="46" t="s">
        <v>12908</v>
      </c>
      <c r="E58" s="43">
        <v>312400</v>
      </c>
      <c r="F58" s="229" t="s">
        <v>12988</v>
      </c>
      <c r="G58" s="51">
        <v>41713</v>
      </c>
      <c r="H58" s="51">
        <v>41727</v>
      </c>
      <c r="I58" s="174"/>
      <c r="J58" s="628">
        <v>41724</v>
      </c>
      <c r="K58" s="88" t="s">
        <v>12894</v>
      </c>
      <c r="L58" s="277" t="s">
        <v>12989</v>
      </c>
      <c r="M58" s="55" t="s">
        <v>5016</v>
      </c>
      <c r="N58" s="55" t="s">
        <v>89</v>
      </c>
      <c r="O58" s="171">
        <v>41706</v>
      </c>
      <c r="P58" s="44">
        <v>41714</v>
      </c>
      <c r="Q58" s="223" t="s">
        <v>1447</v>
      </c>
      <c r="R58" s="219" t="s">
        <v>582</v>
      </c>
      <c r="S58" s="636"/>
    </row>
    <row r="59" s="603" customFormat="1" ht="17.25" customHeight="1" spans="1:19">
      <c r="A59" s="38">
        <v>57</v>
      </c>
      <c r="B59" s="52">
        <v>3592</v>
      </c>
      <c r="C59" s="88" t="s">
        <v>5108</v>
      </c>
      <c r="D59" s="56" t="s">
        <v>577</v>
      </c>
      <c r="E59" s="55">
        <v>312400</v>
      </c>
      <c r="F59" s="207" t="s">
        <v>12990</v>
      </c>
      <c r="G59" s="56">
        <v>41708</v>
      </c>
      <c r="H59" s="56">
        <v>41723</v>
      </c>
      <c r="I59" s="158"/>
      <c r="J59" s="624">
        <v>41724</v>
      </c>
      <c r="K59" s="97" t="s">
        <v>12894</v>
      </c>
      <c r="L59" s="146" t="s">
        <v>12991</v>
      </c>
      <c r="M59" s="48" t="s">
        <v>5057</v>
      </c>
      <c r="N59" s="54" t="s">
        <v>59</v>
      </c>
      <c r="O59" s="171">
        <v>41713</v>
      </c>
      <c r="P59" s="44">
        <v>41713</v>
      </c>
      <c r="Q59" s="223" t="s">
        <v>1447</v>
      </c>
      <c r="R59" s="219" t="s">
        <v>582</v>
      </c>
      <c r="S59" s="647" t="s">
        <v>2054</v>
      </c>
    </row>
    <row r="60" s="603" customFormat="1" ht="17.25" customHeight="1" spans="1:19">
      <c r="A60" s="38">
        <v>58</v>
      </c>
      <c r="B60" s="48">
        <v>3510</v>
      </c>
      <c r="C60" s="97" t="s">
        <v>12992</v>
      </c>
      <c r="D60" s="51" t="s">
        <v>12964</v>
      </c>
      <c r="E60" s="43">
        <v>332500</v>
      </c>
      <c r="F60" s="620" t="s">
        <v>12993</v>
      </c>
      <c r="G60" s="51">
        <v>41713</v>
      </c>
      <c r="H60" s="51">
        <v>41727</v>
      </c>
      <c r="I60" s="625"/>
      <c r="J60" s="624">
        <v>41724</v>
      </c>
      <c r="K60" s="97" t="s">
        <v>12878</v>
      </c>
      <c r="L60" s="81" t="s">
        <v>12994</v>
      </c>
      <c r="M60" s="48" t="s">
        <v>5054</v>
      </c>
      <c r="N60" s="54" t="s">
        <v>59</v>
      </c>
      <c r="O60" s="171">
        <v>41704</v>
      </c>
      <c r="P60" s="44">
        <v>41716</v>
      </c>
      <c r="Q60" s="70" t="s">
        <v>106</v>
      </c>
      <c r="R60" s="641" t="s">
        <v>582</v>
      </c>
      <c r="S60" s="647" t="s">
        <v>2054</v>
      </c>
    </row>
    <row r="61" s="603" customFormat="1" ht="17.25" customHeight="1" spans="1:19">
      <c r="A61" s="38">
        <v>59</v>
      </c>
      <c r="B61" s="48">
        <v>3510</v>
      </c>
      <c r="C61" s="97" t="s">
        <v>5534</v>
      </c>
      <c r="D61" s="51" t="s">
        <v>577</v>
      </c>
      <c r="E61" s="43">
        <v>332500</v>
      </c>
      <c r="F61" s="620" t="s">
        <v>12995</v>
      </c>
      <c r="G61" s="51">
        <v>41704</v>
      </c>
      <c r="H61" s="51">
        <v>41712</v>
      </c>
      <c r="I61" s="168"/>
      <c r="J61" s="624">
        <v>41754</v>
      </c>
      <c r="K61" s="97" t="s">
        <v>12878</v>
      </c>
      <c r="L61" s="81" t="s">
        <v>12996</v>
      </c>
      <c r="M61" s="52" t="s">
        <v>5219</v>
      </c>
      <c r="N61" s="53" t="s">
        <v>59</v>
      </c>
      <c r="O61" s="121">
        <v>44256</v>
      </c>
      <c r="P61" s="47">
        <v>44276</v>
      </c>
      <c r="Q61" s="81" t="s">
        <v>1447</v>
      </c>
      <c r="R61" s="641" t="s">
        <v>582</v>
      </c>
      <c r="S61" s="636"/>
    </row>
    <row r="62" s="604" customFormat="1" ht="17.25" customHeight="1" spans="1:19">
      <c r="A62" s="38">
        <v>60</v>
      </c>
      <c r="B62" s="48">
        <v>3592</v>
      </c>
      <c r="C62" s="97" t="s">
        <v>5108</v>
      </c>
      <c r="D62" s="51" t="s">
        <v>577</v>
      </c>
      <c r="E62" s="43">
        <v>312400</v>
      </c>
      <c r="F62" s="229" t="s">
        <v>12997</v>
      </c>
      <c r="G62" s="51">
        <v>41720</v>
      </c>
      <c r="H62" s="51">
        <v>41730</v>
      </c>
      <c r="I62" s="174"/>
      <c r="J62" s="628">
        <v>41754</v>
      </c>
      <c r="K62" s="88" t="s">
        <v>12894</v>
      </c>
      <c r="L62" s="146" t="s">
        <v>12998</v>
      </c>
      <c r="M62" s="52" t="s">
        <v>5035</v>
      </c>
      <c r="N62" s="54" t="s">
        <v>89</v>
      </c>
      <c r="O62" s="121">
        <v>41724</v>
      </c>
      <c r="P62" s="47">
        <v>41723</v>
      </c>
      <c r="Q62" s="146" t="s">
        <v>1447</v>
      </c>
      <c r="R62" s="642" t="s">
        <v>582</v>
      </c>
      <c r="S62" s="643"/>
    </row>
    <row r="63" s="604" customFormat="1" ht="17.25" customHeight="1" spans="1:19">
      <c r="A63" s="38">
        <v>61</v>
      </c>
      <c r="B63" s="48">
        <v>3592</v>
      </c>
      <c r="C63" s="97" t="s">
        <v>5108</v>
      </c>
      <c r="D63" s="51" t="s">
        <v>577</v>
      </c>
      <c r="E63" s="43">
        <v>312400</v>
      </c>
      <c r="F63" s="229" t="s">
        <v>12999</v>
      </c>
      <c r="G63" s="51">
        <v>41720</v>
      </c>
      <c r="H63" s="51">
        <v>41730</v>
      </c>
      <c r="I63" s="47"/>
      <c r="J63" s="628">
        <v>41754</v>
      </c>
      <c r="K63" s="88" t="s">
        <v>12894</v>
      </c>
      <c r="L63" s="146" t="s">
        <v>13000</v>
      </c>
      <c r="M63" s="52" t="s">
        <v>5301</v>
      </c>
      <c r="N63" s="54" t="s">
        <v>59</v>
      </c>
      <c r="O63" s="121">
        <v>41727</v>
      </c>
      <c r="P63" s="47">
        <v>41727</v>
      </c>
      <c r="Q63" s="146" t="s">
        <v>1447</v>
      </c>
      <c r="R63" s="642" t="s">
        <v>582</v>
      </c>
      <c r="S63" s="643"/>
    </row>
    <row r="64" s="603" customFormat="1" ht="17.25" customHeight="1" spans="1:19">
      <c r="A64" s="38">
        <v>62</v>
      </c>
      <c r="B64" s="48">
        <v>4099</v>
      </c>
      <c r="C64" s="97" t="s">
        <v>542</v>
      </c>
      <c r="D64" s="51" t="s">
        <v>577</v>
      </c>
      <c r="E64" s="43">
        <v>349000</v>
      </c>
      <c r="F64" s="620" t="s">
        <v>13001</v>
      </c>
      <c r="G64" s="51">
        <v>41724</v>
      </c>
      <c r="H64" s="51">
        <v>41734</v>
      </c>
      <c r="I64" s="158"/>
      <c r="J64" s="624">
        <v>41754</v>
      </c>
      <c r="K64" s="97"/>
      <c r="L64" s="223" t="s">
        <v>6768</v>
      </c>
      <c r="M64" s="48" t="s">
        <v>5035</v>
      </c>
      <c r="N64" s="54" t="s">
        <v>89</v>
      </c>
      <c r="O64" s="171">
        <v>41735</v>
      </c>
      <c r="P64" s="44">
        <v>41735</v>
      </c>
      <c r="Q64" s="223" t="s">
        <v>106</v>
      </c>
      <c r="R64" s="219" t="s">
        <v>582</v>
      </c>
      <c r="S64" s="636"/>
    </row>
    <row r="65" s="604" customFormat="1" ht="17.25" customHeight="1" spans="1:19">
      <c r="A65" s="38">
        <v>63</v>
      </c>
      <c r="B65" s="52">
        <v>3592</v>
      </c>
      <c r="C65" s="88" t="s">
        <v>5108</v>
      </c>
      <c r="D65" s="51" t="s">
        <v>577</v>
      </c>
      <c r="E65" s="43">
        <v>312400</v>
      </c>
      <c r="F65" s="620" t="s">
        <v>13002</v>
      </c>
      <c r="G65" s="51">
        <v>41704</v>
      </c>
      <c r="H65" s="51">
        <v>41712</v>
      </c>
      <c r="I65" s="174"/>
      <c r="J65" s="628">
        <v>41724</v>
      </c>
      <c r="K65" s="88" t="s">
        <v>12894</v>
      </c>
      <c r="L65" s="146" t="s">
        <v>13003</v>
      </c>
      <c r="M65" s="52" t="s">
        <v>912</v>
      </c>
      <c r="N65" s="53" t="s">
        <v>84</v>
      </c>
      <c r="O65" s="121">
        <v>41707</v>
      </c>
      <c r="P65" s="47">
        <v>41707</v>
      </c>
      <c r="Q65" s="146" t="s">
        <v>1447</v>
      </c>
      <c r="R65" s="642" t="s">
        <v>582</v>
      </c>
      <c r="S65" s="643"/>
    </row>
    <row r="66" s="603" customFormat="1" ht="17.25" customHeight="1" spans="1:19">
      <c r="A66" s="38">
        <v>64</v>
      </c>
      <c r="B66" s="48">
        <v>3510</v>
      </c>
      <c r="C66" s="97" t="s">
        <v>5534</v>
      </c>
      <c r="D66" s="51" t="s">
        <v>577</v>
      </c>
      <c r="E66" s="43">
        <v>332500</v>
      </c>
      <c r="F66" s="620" t="s">
        <v>13004</v>
      </c>
      <c r="G66" s="51">
        <v>41692</v>
      </c>
      <c r="H66" s="51">
        <v>41702</v>
      </c>
      <c r="I66" s="630"/>
      <c r="J66" s="624">
        <v>41724</v>
      </c>
      <c r="K66" s="97" t="s">
        <v>12878</v>
      </c>
      <c r="L66" s="146" t="s">
        <v>13005</v>
      </c>
      <c r="M66" s="48" t="s">
        <v>912</v>
      </c>
      <c r="N66" s="54" t="s">
        <v>84</v>
      </c>
      <c r="O66" s="171">
        <v>41718</v>
      </c>
      <c r="P66" s="44">
        <v>41718</v>
      </c>
      <c r="Q66" s="223" t="s">
        <v>106</v>
      </c>
      <c r="R66" s="641" t="s">
        <v>582</v>
      </c>
      <c r="S66" s="636"/>
    </row>
    <row r="67" s="604" customFormat="1" ht="17.25" customHeight="1" spans="1:19">
      <c r="A67" s="38">
        <v>65</v>
      </c>
      <c r="B67" s="52">
        <v>3592</v>
      </c>
      <c r="C67" s="88" t="s">
        <v>5108</v>
      </c>
      <c r="D67" s="51" t="s">
        <v>577</v>
      </c>
      <c r="E67" s="43">
        <v>312400</v>
      </c>
      <c r="F67" s="229" t="s">
        <v>13006</v>
      </c>
      <c r="G67" s="51">
        <v>41713</v>
      </c>
      <c r="H67" s="51">
        <v>41727</v>
      </c>
      <c r="I67" s="174"/>
      <c r="J67" s="628">
        <v>41724</v>
      </c>
      <c r="K67" s="88" t="s">
        <v>12894</v>
      </c>
      <c r="L67" s="146" t="s">
        <v>13007</v>
      </c>
      <c r="M67" s="52" t="s">
        <v>912</v>
      </c>
      <c r="N67" s="53" t="s">
        <v>84</v>
      </c>
      <c r="O67" s="121">
        <v>41714</v>
      </c>
      <c r="P67" s="47">
        <v>41716</v>
      </c>
      <c r="Q67" s="146" t="s">
        <v>1447</v>
      </c>
      <c r="R67" s="219" t="s">
        <v>582</v>
      </c>
      <c r="S67" s="643"/>
    </row>
    <row r="68" s="603" customFormat="1" ht="17.25" customHeight="1" spans="1:19">
      <c r="A68" s="38">
        <v>66</v>
      </c>
      <c r="B68" s="48">
        <v>3592</v>
      </c>
      <c r="C68" s="97" t="s">
        <v>5108</v>
      </c>
      <c r="D68" s="46" t="s">
        <v>12892</v>
      </c>
      <c r="E68" s="43">
        <v>312400</v>
      </c>
      <c r="F68" s="229" t="s">
        <v>13008</v>
      </c>
      <c r="G68" s="51">
        <v>41713</v>
      </c>
      <c r="H68" s="51">
        <v>41727</v>
      </c>
      <c r="I68" s="174"/>
      <c r="J68" s="628">
        <v>41724</v>
      </c>
      <c r="K68" s="88" t="s">
        <v>12894</v>
      </c>
      <c r="L68" s="280" t="s">
        <v>3615</v>
      </c>
      <c r="M68" s="284" t="s">
        <v>13009</v>
      </c>
      <c r="N68" s="77" t="s">
        <v>641</v>
      </c>
      <c r="O68" s="138">
        <v>41716</v>
      </c>
      <c r="P68" s="167">
        <v>41717</v>
      </c>
      <c r="Q68" s="319" t="s">
        <v>106</v>
      </c>
      <c r="R68" s="649" t="s">
        <v>582</v>
      </c>
      <c r="S68" s="636"/>
    </row>
    <row r="69" s="603" customFormat="1" ht="17.25" customHeight="1" spans="1:19">
      <c r="A69" s="38">
        <v>67</v>
      </c>
      <c r="B69" s="52">
        <v>3592</v>
      </c>
      <c r="C69" s="88" t="s">
        <v>5108</v>
      </c>
      <c r="D69" s="46" t="s">
        <v>13010</v>
      </c>
      <c r="E69" s="39">
        <v>312400</v>
      </c>
      <c r="F69" s="621" t="s">
        <v>13011</v>
      </c>
      <c r="G69" s="323">
        <v>41648</v>
      </c>
      <c r="H69" s="51">
        <v>41654</v>
      </c>
      <c r="I69" s="168"/>
      <c r="J69" s="624">
        <v>41754</v>
      </c>
      <c r="K69" s="88" t="s">
        <v>12894</v>
      </c>
      <c r="L69" s="146" t="s">
        <v>13012</v>
      </c>
      <c r="M69" s="52" t="s">
        <v>5044</v>
      </c>
      <c r="N69" s="54" t="s">
        <v>84</v>
      </c>
      <c r="O69" s="121">
        <v>41727</v>
      </c>
      <c r="P69" s="47">
        <v>41727</v>
      </c>
      <c r="Q69" s="146" t="s">
        <v>106</v>
      </c>
      <c r="R69" s="219" t="s">
        <v>582</v>
      </c>
      <c r="S69" s="636"/>
    </row>
    <row r="70" s="603" customFormat="1" ht="17.25" customHeight="1" spans="1:19">
      <c r="A70" s="38">
        <v>68</v>
      </c>
      <c r="B70" s="48">
        <v>3664</v>
      </c>
      <c r="C70" s="97" t="s">
        <v>542</v>
      </c>
      <c r="D70" s="51" t="s">
        <v>577</v>
      </c>
      <c r="E70" s="43">
        <v>349000</v>
      </c>
      <c r="F70" s="51" t="s">
        <v>13013</v>
      </c>
      <c r="G70" s="51">
        <v>41704</v>
      </c>
      <c r="H70" s="51">
        <v>41712</v>
      </c>
      <c r="I70" s="158"/>
      <c r="J70" s="624">
        <v>41754</v>
      </c>
      <c r="K70" s="97"/>
      <c r="L70" s="223" t="s">
        <v>13014</v>
      </c>
      <c r="M70" s="48" t="s">
        <v>5044</v>
      </c>
      <c r="N70" s="54" t="s">
        <v>84</v>
      </c>
      <c r="O70" s="171">
        <v>41731</v>
      </c>
      <c r="P70" s="44">
        <v>41731</v>
      </c>
      <c r="Q70" s="223" t="s">
        <v>106</v>
      </c>
      <c r="R70" s="219" t="s">
        <v>582</v>
      </c>
      <c r="S70" s="636"/>
    </row>
    <row r="71" s="603" customFormat="1" ht="17.25" customHeight="1" spans="1:19">
      <c r="A71" s="38">
        <v>69</v>
      </c>
      <c r="B71" s="48">
        <v>3510</v>
      </c>
      <c r="C71" s="97" t="s">
        <v>5534</v>
      </c>
      <c r="D71" s="51" t="s">
        <v>12886</v>
      </c>
      <c r="E71" s="43">
        <v>332500</v>
      </c>
      <c r="F71" s="620" t="s">
        <v>13015</v>
      </c>
      <c r="G71" s="51">
        <v>41689</v>
      </c>
      <c r="H71" s="51">
        <v>41696</v>
      </c>
      <c r="I71" s="625"/>
      <c r="J71" s="624">
        <v>41754</v>
      </c>
      <c r="K71" s="97" t="s">
        <v>12878</v>
      </c>
      <c r="L71" s="319" t="s">
        <v>13016</v>
      </c>
      <c r="M71" s="166" t="s">
        <v>5094</v>
      </c>
      <c r="N71" s="77" t="s">
        <v>641</v>
      </c>
      <c r="O71" s="138">
        <v>41720</v>
      </c>
      <c r="P71" s="167">
        <v>41720</v>
      </c>
      <c r="Q71" s="319" t="s">
        <v>1447</v>
      </c>
      <c r="R71" s="648" t="s">
        <v>582</v>
      </c>
      <c r="S71" s="636"/>
    </row>
    <row r="72" s="603" customFormat="1" ht="17.25" customHeight="1" spans="1:19">
      <c r="A72" s="38">
        <v>70</v>
      </c>
      <c r="B72" s="48">
        <v>3511</v>
      </c>
      <c r="C72" s="97" t="s">
        <v>7485</v>
      </c>
      <c r="D72" s="51" t="s">
        <v>577</v>
      </c>
      <c r="E72" s="43">
        <v>293600</v>
      </c>
      <c r="F72" s="620" t="s">
        <v>13017</v>
      </c>
      <c r="G72" s="51">
        <v>41713</v>
      </c>
      <c r="H72" s="51">
        <v>41727</v>
      </c>
      <c r="I72" s="168"/>
      <c r="J72" s="624">
        <v>41754</v>
      </c>
      <c r="K72" s="88" t="s">
        <v>12878</v>
      </c>
      <c r="L72" s="632" t="s">
        <v>13018</v>
      </c>
      <c r="M72" s="284" t="s">
        <v>5113</v>
      </c>
      <c r="N72" s="112" t="s">
        <v>641</v>
      </c>
      <c r="O72" s="633">
        <v>41718</v>
      </c>
      <c r="P72" s="285">
        <v>41718</v>
      </c>
      <c r="Q72" s="632"/>
      <c r="R72" s="640" t="s">
        <v>582</v>
      </c>
      <c r="S72" s="636"/>
    </row>
    <row r="73" s="603" customFormat="1" ht="17.25" customHeight="1" spans="1:19">
      <c r="A73" s="38">
        <v>71</v>
      </c>
      <c r="B73" s="48">
        <v>3511</v>
      </c>
      <c r="C73" s="97" t="s">
        <v>7485</v>
      </c>
      <c r="D73" s="51" t="s">
        <v>577</v>
      </c>
      <c r="E73" s="43">
        <f>293600+2000</f>
        <v>295600</v>
      </c>
      <c r="F73" s="620" t="s">
        <v>13019</v>
      </c>
      <c r="G73" s="51">
        <v>41720</v>
      </c>
      <c r="H73" s="51">
        <v>41730</v>
      </c>
      <c r="I73" s="168" t="s">
        <v>5137</v>
      </c>
      <c r="J73" s="624">
        <v>41754</v>
      </c>
      <c r="K73" s="88" t="s">
        <v>12878</v>
      </c>
      <c r="L73" s="81" t="s">
        <v>13020</v>
      </c>
      <c r="M73" s="52" t="s">
        <v>5054</v>
      </c>
      <c r="N73" s="53" t="s">
        <v>59</v>
      </c>
      <c r="O73" s="121">
        <v>41733</v>
      </c>
      <c r="P73" s="47">
        <v>41733</v>
      </c>
      <c r="Q73" s="81" t="s">
        <v>1447</v>
      </c>
      <c r="R73" s="642" t="s">
        <v>582</v>
      </c>
      <c r="S73" s="636"/>
    </row>
    <row r="74" s="603" customFormat="1" ht="17.25" customHeight="1" spans="1:19">
      <c r="A74" s="38">
        <v>72</v>
      </c>
      <c r="B74" s="48">
        <v>3592</v>
      </c>
      <c r="C74" s="97" t="s">
        <v>5108</v>
      </c>
      <c r="D74" s="56" t="s">
        <v>13010</v>
      </c>
      <c r="E74" s="55">
        <v>312400</v>
      </c>
      <c r="F74" s="207" t="s">
        <v>13021</v>
      </c>
      <c r="G74" s="56">
        <v>41720</v>
      </c>
      <c r="H74" s="56">
        <v>41738</v>
      </c>
      <c r="I74" s="158"/>
      <c r="J74" s="624">
        <v>41754</v>
      </c>
      <c r="K74" s="97" t="s">
        <v>12894</v>
      </c>
      <c r="L74" s="319" t="s">
        <v>13022</v>
      </c>
      <c r="M74" s="166" t="s">
        <v>5139</v>
      </c>
      <c r="N74" s="77" t="s">
        <v>641</v>
      </c>
      <c r="O74" s="138">
        <v>41721</v>
      </c>
      <c r="P74" s="167">
        <v>41721</v>
      </c>
      <c r="Q74" s="319" t="s">
        <v>1447</v>
      </c>
      <c r="R74" s="649" t="s">
        <v>582</v>
      </c>
      <c r="S74" s="636"/>
    </row>
    <row r="75" s="603" customFormat="1" ht="17.25" customHeight="1" spans="1:19">
      <c r="A75" s="38">
        <v>73</v>
      </c>
      <c r="B75" s="48">
        <v>3510</v>
      </c>
      <c r="C75" s="97" t="s">
        <v>5534</v>
      </c>
      <c r="D75" s="56" t="s">
        <v>577</v>
      </c>
      <c r="E75" s="55">
        <v>332500</v>
      </c>
      <c r="F75" s="249" t="s">
        <v>13023</v>
      </c>
      <c r="G75" s="56">
        <v>41708</v>
      </c>
      <c r="H75" s="56">
        <v>41723</v>
      </c>
      <c r="I75" s="625"/>
      <c r="J75" s="624">
        <v>41754</v>
      </c>
      <c r="K75" s="97" t="s">
        <v>12878</v>
      </c>
      <c r="L75" s="223" t="s">
        <v>13024</v>
      </c>
      <c r="M75" s="48" t="s">
        <v>657</v>
      </c>
      <c r="N75" s="54" t="s">
        <v>59</v>
      </c>
      <c r="O75" s="171">
        <v>41735</v>
      </c>
      <c r="P75" s="44">
        <v>41735</v>
      </c>
      <c r="Q75" s="223" t="s">
        <v>106</v>
      </c>
      <c r="R75" s="641" t="s">
        <v>582</v>
      </c>
      <c r="S75" s="636"/>
    </row>
    <row r="76" s="603" customFormat="1" ht="17.25" customHeight="1" spans="1:19">
      <c r="A76" s="38">
        <v>74</v>
      </c>
      <c r="B76" s="48">
        <v>3510</v>
      </c>
      <c r="C76" s="97" t="s">
        <v>5534</v>
      </c>
      <c r="D76" s="56" t="s">
        <v>577</v>
      </c>
      <c r="E76" s="55">
        <v>332500</v>
      </c>
      <c r="F76" s="249" t="s">
        <v>13025</v>
      </c>
      <c r="G76" s="56">
        <v>41708</v>
      </c>
      <c r="H76" s="56">
        <v>41723</v>
      </c>
      <c r="I76" s="625"/>
      <c r="J76" s="624">
        <v>41754</v>
      </c>
      <c r="K76" s="97" t="s">
        <v>12878</v>
      </c>
      <c r="L76" s="223" t="s">
        <v>13026</v>
      </c>
      <c r="M76" s="48" t="s">
        <v>5044</v>
      </c>
      <c r="N76" s="54" t="s">
        <v>84</v>
      </c>
      <c r="O76" s="171">
        <v>41735</v>
      </c>
      <c r="P76" s="44">
        <v>41735</v>
      </c>
      <c r="Q76" s="223" t="s">
        <v>106</v>
      </c>
      <c r="R76" s="641" t="s">
        <v>582</v>
      </c>
      <c r="S76" s="636"/>
    </row>
    <row r="77" s="603" customFormat="1" ht="17.25" customHeight="1" spans="1:19">
      <c r="A77" s="38">
        <v>75</v>
      </c>
      <c r="B77" s="48">
        <v>4100</v>
      </c>
      <c r="C77" s="194" t="s">
        <v>12928</v>
      </c>
      <c r="D77" s="56" t="s">
        <v>577</v>
      </c>
      <c r="E77" s="55">
        <v>345000</v>
      </c>
      <c r="F77" s="249" t="s">
        <v>13027</v>
      </c>
      <c r="G77" s="56">
        <v>41724</v>
      </c>
      <c r="H77" s="56">
        <v>41737</v>
      </c>
      <c r="I77" s="158"/>
      <c r="J77" s="624">
        <v>41754</v>
      </c>
      <c r="K77" s="97"/>
      <c r="L77" s="223" t="s">
        <v>13028</v>
      </c>
      <c r="M77" s="48" t="s">
        <v>114</v>
      </c>
      <c r="N77" s="54" t="s">
        <v>59</v>
      </c>
      <c r="O77" s="171">
        <v>41729</v>
      </c>
      <c r="P77" s="44">
        <v>41729</v>
      </c>
      <c r="Q77" s="223" t="s">
        <v>106</v>
      </c>
      <c r="R77" s="219" t="s">
        <v>582</v>
      </c>
      <c r="S77" s="657" t="s">
        <v>2054</v>
      </c>
    </row>
    <row r="78" s="603" customFormat="1" ht="16.5" customHeight="1" spans="1:19">
      <c r="A78" s="38">
        <v>76</v>
      </c>
      <c r="B78" s="48">
        <v>3593</v>
      </c>
      <c r="C78" s="97" t="s">
        <v>546</v>
      </c>
      <c r="D78" s="51" t="s">
        <v>577</v>
      </c>
      <c r="E78" s="43">
        <v>369800</v>
      </c>
      <c r="F78" s="51" t="s">
        <v>13029</v>
      </c>
      <c r="G78" s="51">
        <v>41686</v>
      </c>
      <c r="H78" s="51">
        <v>41696</v>
      </c>
      <c r="I78" s="158"/>
      <c r="J78" s="624">
        <v>41754</v>
      </c>
      <c r="K78" s="97" t="s">
        <v>12888</v>
      </c>
      <c r="L78" s="625" t="s">
        <v>13030</v>
      </c>
      <c r="M78" s="625" t="s">
        <v>683</v>
      </c>
      <c r="N78" s="625" t="s">
        <v>59</v>
      </c>
      <c r="O78" s="629">
        <v>41725</v>
      </c>
      <c r="P78" s="629">
        <v>41725</v>
      </c>
      <c r="Q78" s="223" t="s">
        <v>1447</v>
      </c>
      <c r="R78" s="219" t="s">
        <v>582</v>
      </c>
      <c r="S78" s="644"/>
    </row>
    <row r="79" s="604" customFormat="1" ht="17.25" customHeight="1" spans="1:19">
      <c r="A79" s="38">
        <v>77</v>
      </c>
      <c r="B79" s="48">
        <v>3592</v>
      </c>
      <c r="C79" s="97" t="s">
        <v>5108</v>
      </c>
      <c r="D79" s="51" t="s">
        <v>577</v>
      </c>
      <c r="E79" s="43">
        <v>312400</v>
      </c>
      <c r="F79" s="229" t="s">
        <v>13031</v>
      </c>
      <c r="G79" s="51">
        <v>41720</v>
      </c>
      <c r="H79" s="51">
        <v>41730</v>
      </c>
      <c r="I79" s="174"/>
      <c r="J79" s="628">
        <v>41754</v>
      </c>
      <c r="K79" s="88" t="s">
        <v>12894</v>
      </c>
      <c r="L79" s="146" t="s">
        <v>13032</v>
      </c>
      <c r="M79" s="52" t="s">
        <v>13033</v>
      </c>
      <c r="N79" s="54" t="s">
        <v>84</v>
      </c>
      <c r="O79" s="121">
        <v>41727</v>
      </c>
      <c r="P79" s="47">
        <v>41727</v>
      </c>
      <c r="Q79" s="146" t="s">
        <v>1447</v>
      </c>
      <c r="R79" s="642" t="s">
        <v>582</v>
      </c>
      <c r="S79" s="643"/>
    </row>
    <row r="80" s="603" customFormat="1" ht="17.25" customHeight="1" spans="1:19">
      <c r="A80" s="38">
        <v>78</v>
      </c>
      <c r="B80" s="48">
        <v>3510</v>
      </c>
      <c r="C80" s="97" t="s">
        <v>5534</v>
      </c>
      <c r="D80" s="51" t="s">
        <v>12964</v>
      </c>
      <c r="E80" s="43">
        <v>332500</v>
      </c>
      <c r="F80" s="620" t="s">
        <v>13034</v>
      </c>
      <c r="G80" s="51">
        <v>41720</v>
      </c>
      <c r="H80" s="51">
        <v>41730</v>
      </c>
      <c r="I80" s="625"/>
      <c r="J80" s="624">
        <v>41754</v>
      </c>
      <c r="K80" s="97" t="s">
        <v>12878</v>
      </c>
      <c r="L80" s="70" t="s">
        <v>13035</v>
      </c>
      <c r="M80" s="48" t="s">
        <v>657</v>
      </c>
      <c r="N80" s="54" t="s">
        <v>59</v>
      </c>
      <c r="O80" s="171">
        <v>41735</v>
      </c>
      <c r="P80" s="44">
        <v>41735</v>
      </c>
      <c r="Q80" s="70" t="s">
        <v>1447</v>
      </c>
      <c r="R80" s="641" t="s">
        <v>582</v>
      </c>
      <c r="S80" s="636"/>
    </row>
    <row r="81" s="603" customFormat="1" ht="17.25" customHeight="1" spans="1:19">
      <c r="A81" s="38">
        <v>79</v>
      </c>
      <c r="B81" s="48">
        <v>3592</v>
      </c>
      <c r="C81" s="97" t="s">
        <v>5108</v>
      </c>
      <c r="D81" s="42" t="s">
        <v>557</v>
      </c>
      <c r="E81" s="55">
        <f>312400+2000</f>
        <v>314400</v>
      </c>
      <c r="F81" s="229" t="s">
        <v>13036</v>
      </c>
      <c r="G81" s="56">
        <v>41708</v>
      </c>
      <c r="H81" s="56">
        <v>41723</v>
      </c>
      <c r="I81" s="168" t="s">
        <v>5137</v>
      </c>
      <c r="J81" s="624">
        <v>41754</v>
      </c>
      <c r="K81" s="97" t="s">
        <v>12894</v>
      </c>
      <c r="L81" s="242" t="s">
        <v>13037</v>
      </c>
      <c r="M81" s="55" t="s">
        <v>5044</v>
      </c>
      <c r="N81" s="54" t="s">
        <v>84</v>
      </c>
      <c r="O81" s="171">
        <v>41738</v>
      </c>
      <c r="P81" s="44">
        <v>41738</v>
      </c>
      <c r="Q81" s="223" t="s">
        <v>106</v>
      </c>
      <c r="R81" s="219" t="s">
        <v>582</v>
      </c>
      <c r="S81" s="636"/>
    </row>
    <row r="82" s="603" customFormat="1" ht="17.25" customHeight="1" spans="1:19">
      <c r="A82" s="38">
        <v>80</v>
      </c>
      <c r="B82" s="48">
        <v>3592</v>
      </c>
      <c r="C82" s="97" t="s">
        <v>5108</v>
      </c>
      <c r="D82" s="56" t="s">
        <v>577</v>
      </c>
      <c r="E82" s="55">
        <v>312400</v>
      </c>
      <c r="F82" s="207" t="s">
        <v>13038</v>
      </c>
      <c r="G82" s="56">
        <v>41720</v>
      </c>
      <c r="H82" s="56">
        <v>41738</v>
      </c>
      <c r="I82" s="158"/>
      <c r="J82" s="624">
        <v>41724</v>
      </c>
      <c r="K82" s="97" t="s">
        <v>12894</v>
      </c>
      <c r="L82" s="223" t="s">
        <v>13039</v>
      </c>
      <c r="M82" s="48" t="s">
        <v>5035</v>
      </c>
      <c r="N82" s="54" t="s">
        <v>89</v>
      </c>
      <c r="O82" s="171">
        <v>41714</v>
      </c>
      <c r="P82" s="44">
        <v>41721</v>
      </c>
      <c r="Q82" s="223" t="s">
        <v>1447</v>
      </c>
      <c r="R82" s="219" t="s">
        <v>582</v>
      </c>
      <c r="S82" s="636"/>
    </row>
    <row r="83" s="603" customFormat="1" ht="17.25" customHeight="1" spans="1:19">
      <c r="A83" s="38">
        <v>81</v>
      </c>
      <c r="B83" s="48">
        <v>3511</v>
      </c>
      <c r="C83" s="97" t="s">
        <v>7485</v>
      </c>
      <c r="D83" s="51" t="s">
        <v>577</v>
      </c>
      <c r="E83" s="43">
        <f>293600+13800</f>
        <v>307400</v>
      </c>
      <c r="F83" s="620" t="s">
        <v>13040</v>
      </c>
      <c r="G83" s="51">
        <v>41689</v>
      </c>
      <c r="H83" s="51">
        <v>41696</v>
      </c>
      <c r="I83" s="630" t="s">
        <v>13041</v>
      </c>
      <c r="J83" s="624">
        <v>41754</v>
      </c>
      <c r="K83" s="97"/>
      <c r="L83" s="223" t="s">
        <v>13042</v>
      </c>
      <c r="M83" s="48" t="s">
        <v>114</v>
      </c>
      <c r="N83" s="54" t="s">
        <v>59</v>
      </c>
      <c r="O83" s="171">
        <v>41733</v>
      </c>
      <c r="P83" s="44">
        <v>41733</v>
      </c>
      <c r="Q83" s="223" t="s">
        <v>106</v>
      </c>
      <c r="R83" s="641" t="s">
        <v>582</v>
      </c>
      <c r="S83" s="636"/>
    </row>
    <row r="84" s="603" customFormat="1" ht="17.25" customHeight="1" spans="1:19">
      <c r="A84" s="38">
        <v>82</v>
      </c>
      <c r="B84" s="48">
        <v>3510</v>
      </c>
      <c r="C84" s="97" t="s">
        <v>5534</v>
      </c>
      <c r="D84" s="51" t="s">
        <v>577</v>
      </c>
      <c r="E84" s="43">
        <v>332500</v>
      </c>
      <c r="F84" s="620" t="s">
        <v>13043</v>
      </c>
      <c r="G84" s="51">
        <v>41713</v>
      </c>
      <c r="H84" s="51">
        <v>41727</v>
      </c>
      <c r="I84" s="630"/>
      <c r="J84" s="624">
        <v>41754</v>
      </c>
      <c r="K84" s="97"/>
      <c r="L84" s="223" t="s">
        <v>13044</v>
      </c>
      <c r="M84" s="48" t="s">
        <v>916</v>
      </c>
      <c r="N84" s="54" t="s">
        <v>89</v>
      </c>
      <c r="O84" s="171">
        <v>41742</v>
      </c>
      <c r="P84" s="44">
        <v>41742</v>
      </c>
      <c r="Q84" s="223" t="s">
        <v>1447</v>
      </c>
      <c r="R84" s="641" t="s">
        <v>582</v>
      </c>
      <c r="S84" s="636"/>
    </row>
    <row r="85" s="603" customFormat="1" ht="17.25" customHeight="1" spans="1:19">
      <c r="A85" s="38">
        <v>83</v>
      </c>
      <c r="B85" s="48">
        <v>3510</v>
      </c>
      <c r="C85" s="97" t="s">
        <v>5534</v>
      </c>
      <c r="D85" s="56" t="s">
        <v>577</v>
      </c>
      <c r="E85" s="55">
        <v>332500</v>
      </c>
      <c r="F85" s="249" t="s">
        <v>13045</v>
      </c>
      <c r="G85" s="56">
        <v>41708</v>
      </c>
      <c r="H85" s="56">
        <v>41723</v>
      </c>
      <c r="I85" s="625"/>
      <c r="J85" s="624">
        <v>41754</v>
      </c>
      <c r="K85" s="97"/>
      <c r="L85" s="223" t="s">
        <v>13046</v>
      </c>
      <c r="M85" s="48" t="s">
        <v>5054</v>
      </c>
      <c r="N85" s="54" t="s">
        <v>59</v>
      </c>
      <c r="O85" s="171">
        <v>41742</v>
      </c>
      <c r="P85" s="44">
        <v>41742</v>
      </c>
      <c r="Q85" s="223" t="s">
        <v>1447</v>
      </c>
      <c r="R85" s="641" t="s">
        <v>582</v>
      </c>
      <c r="S85" s="636"/>
    </row>
    <row r="86" s="603" customFormat="1" ht="17.25" customHeight="1" spans="1:19">
      <c r="A86" s="38">
        <v>84</v>
      </c>
      <c r="B86" s="48">
        <v>3510</v>
      </c>
      <c r="C86" s="97" t="s">
        <v>5534</v>
      </c>
      <c r="D86" s="56" t="s">
        <v>13047</v>
      </c>
      <c r="E86" s="55">
        <v>332500</v>
      </c>
      <c r="F86" s="207" t="s">
        <v>13048</v>
      </c>
      <c r="G86" s="56">
        <v>41738</v>
      </c>
      <c r="H86" s="56">
        <v>41745</v>
      </c>
      <c r="I86" s="625"/>
      <c r="J86" s="624">
        <v>41754</v>
      </c>
      <c r="K86" s="97"/>
      <c r="L86" s="223" t="s">
        <v>13049</v>
      </c>
      <c r="M86" s="48" t="s">
        <v>114</v>
      </c>
      <c r="N86" s="54" t="s">
        <v>59</v>
      </c>
      <c r="O86" s="171">
        <v>41717</v>
      </c>
      <c r="P86" s="44">
        <v>41738</v>
      </c>
      <c r="Q86" s="223" t="s">
        <v>1447</v>
      </c>
      <c r="R86" s="641" t="s">
        <v>582</v>
      </c>
      <c r="S86" s="636"/>
    </row>
    <row r="87" s="603" customFormat="1" ht="16.5" customHeight="1" spans="1:19">
      <c r="A87" s="38">
        <v>85</v>
      </c>
      <c r="B87" s="48">
        <v>3593</v>
      </c>
      <c r="C87" s="97" t="s">
        <v>546</v>
      </c>
      <c r="D87" s="51" t="s">
        <v>577</v>
      </c>
      <c r="E87" s="43">
        <v>369800</v>
      </c>
      <c r="F87" s="620" t="s">
        <v>13050</v>
      </c>
      <c r="G87" s="51">
        <v>41738</v>
      </c>
      <c r="H87" s="51">
        <v>41745</v>
      </c>
      <c r="I87" s="158"/>
      <c r="J87" s="624">
        <v>41754</v>
      </c>
      <c r="K87" s="97"/>
      <c r="L87" s="625" t="s">
        <v>13051</v>
      </c>
      <c r="M87" s="625" t="s">
        <v>916</v>
      </c>
      <c r="N87" s="625" t="s">
        <v>89</v>
      </c>
      <c r="O87" s="629">
        <v>41741</v>
      </c>
      <c r="P87" s="629">
        <v>41741</v>
      </c>
      <c r="Q87" s="625" t="s">
        <v>1447</v>
      </c>
      <c r="R87" s="641" t="s">
        <v>582</v>
      </c>
      <c r="S87" s="644"/>
    </row>
    <row r="88" s="603" customFormat="1" ht="17.25" customHeight="1" spans="1:19">
      <c r="A88" s="38">
        <v>86</v>
      </c>
      <c r="B88" s="48">
        <v>3510</v>
      </c>
      <c r="C88" s="97" t="s">
        <v>5534</v>
      </c>
      <c r="D88" s="51" t="s">
        <v>12892</v>
      </c>
      <c r="E88" s="43">
        <v>332500</v>
      </c>
      <c r="F88" s="620" t="s">
        <v>13052</v>
      </c>
      <c r="G88" s="51">
        <v>41720</v>
      </c>
      <c r="H88" s="51">
        <v>41730</v>
      </c>
      <c r="I88" s="625"/>
      <c r="J88" s="624">
        <v>41781</v>
      </c>
      <c r="K88" s="97"/>
      <c r="L88" s="70" t="s">
        <v>13053</v>
      </c>
      <c r="M88" s="48" t="s">
        <v>5219</v>
      </c>
      <c r="N88" s="54" t="s">
        <v>59</v>
      </c>
      <c r="O88" s="171">
        <v>41750</v>
      </c>
      <c r="P88" s="44">
        <v>41750</v>
      </c>
      <c r="Q88" s="70" t="s">
        <v>106</v>
      </c>
      <c r="R88" s="641" t="s">
        <v>582</v>
      </c>
      <c r="S88" s="636"/>
    </row>
    <row r="89" s="603" customFormat="1" ht="17.25" customHeight="1" spans="1:19">
      <c r="A89" s="38">
        <v>87</v>
      </c>
      <c r="B89" s="48">
        <v>4100</v>
      </c>
      <c r="C89" s="97" t="s">
        <v>542</v>
      </c>
      <c r="D89" s="56" t="s">
        <v>13054</v>
      </c>
      <c r="E89" s="55">
        <v>345000</v>
      </c>
      <c r="F89" s="249" t="s">
        <v>13055</v>
      </c>
      <c r="G89" s="56">
        <v>41732</v>
      </c>
      <c r="H89" s="56">
        <v>41752</v>
      </c>
      <c r="I89" s="158"/>
      <c r="J89" s="624">
        <v>41781</v>
      </c>
      <c r="K89" s="97"/>
      <c r="L89" s="319" t="s">
        <v>13056</v>
      </c>
      <c r="M89" s="166" t="s">
        <v>7519</v>
      </c>
      <c r="N89" s="77" t="s">
        <v>641</v>
      </c>
      <c r="O89" s="138">
        <v>41740</v>
      </c>
      <c r="P89" s="167">
        <v>41741</v>
      </c>
      <c r="Q89" s="319" t="s">
        <v>1447</v>
      </c>
      <c r="R89" s="649" t="s">
        <v>582</v>
      </c>
      <c r="S89" s="228" t="s">
        <v>2054</v>
      </c>
    </row>
    <row r="90" s="604" customFormat="1" ht="17.25" customHeight="1" spans="1:19">
      <c r="A90" s="38">
        <v>88</v>
      </c>
      <c r="B90" s="52">
        <v>3592</v>
      </c>
      <c r="C90" s="97" t="s">
        <v>5108</v>
      </c>
      <c r="D90" s="51" t="s">
        <v>577</v>
      </c>
      <c r="E90" s="43">
        <v>312400</v>
      </c>
      <c r="F90" s="229" t="s">
        <v>13057</v>
      </c>
      <c r="G90" s="51">
        <v>41738</v>
      </c>
      <c r="H90" s="51">
        <v>41745</v>
      </c>
      <c r="I90" s="174"/>
      <c r="J90" s="628">
        <v>41781</v>
      </c>
      <c r="K90" s="88"/>
      <c r="L90" s="43" t="s">
        <v>13058</v>
      </c>
      <c r="M90" s="52" t="s">
        <v>683</v>
      </c>
      <c r="N90" s="54" t="s">
        <v>59</v>
      </c>
      <c r="O90" s="121">
        <v>41741</v>
      </c>
      <c r="P90" s="47">
        <v>41745</v>
      </c>
      <c r="Q90" s="223" t="s">
        <v>1447</v>
      </c>
      <c r="R90" s="641" t="s">
        <v>582</v>
      </c>
      <c r="S90" s="643"/>
    </row>
    <row r="91" s="604" customFormat="1" ht="17.25" customHeight="1" spans="1:19">
      <c r="A91" s="38">
        <v>89</v>
      </c>
      <c r="B91" s="48">
        <v>3592</v>
      </c>
      <c r="C91" s="97" t="s">
        <v>5108</v>
      </c>
      <c r="D91" s="51" t="s">
        <v>577</v>
      </c>
      <c r="E91" s="43">
        <v>312400</v>
      </c>
      <c r="F91" s="229" t="s">
        <v>13059</v>
      </c>
      <c r="G91" s="51">
        <v>41738</v>
      </c>
      <c r="H91" s="51">
        <v>41751</v>
      </c>
      <c r="I91" s="174"/>
      <c r="J91" s="628">
        <v>41781</v>
      </c>
      <c r="K91" s="88"/>
      <c r="L91" s="146" t="s">
        <v>13060</v>
      </c>
      <c r="M91" s="52" t="s">
        <v>5082</v>
      </c>
      <c r="N91" s="54" t="s">
        <v>89</v>
      </c>
      <c r="O91" s="121">
        <v>41729</v>
      </c>
      <c r="P91" s="47">
        <v>41738</v>
      </c>
      <c r="Q91" s="223" t="s">
        <v>1447</v>
      </c>
      <c r="R91" s="642" t="s">
        <v>582</v>
      </c>
      <c r="S91" s="643"/>
    </row>
    <row r="92" s="604" customFormat="1" ht="17.25" customHeight="1" spans="1:19">
      <c r="A92" s="38">
        <v>90</v>
      </c>
      <c r="B92" s="48">
        <v>3592</v>
      </c>
      <c r="C92" s="97" t="s">
        <v>5108</v>
      </c>
      <c r="D92" s="51" t="s">
        <v>577</v>
      </c>
      <c r="E92" s="43">
        <v>312400</v>
      </c>
      <c r="F92" s="229" t="s">
        <v>13061</v>
      </c>
      <c r="G92" s="51">
        <v>41738</v>
      </c>
      <c r="H92" s="51">
        <v>41751</v>
      </c>
      <c r="I92" s="174"/>
      <c r="J92" s="628">
        <v>41781</v>
      </c>
      <c r="K92" s="88"/>
      <c r="L92" s="146" t="s">
        <v>13062</v>
      </c>
      <c r="M92" s="52" t="s">
        <v>916</v>
      </c>
      <c r="N92" s="54" t="s">
        <v>89</v>
      </c>
      <c r="O92" s="121">
        <v>41735</v>
      </c>
      <c r="P92" s="47">
        <v>41738</v>
      </c>
      <c r="Q92" s="223" t="s">
        <v>1447</v>
      </c>
      <c r="R92" s="642" t="s">
        <v>582</v>
      </c>
      <c r="S92" s="643"/>
    </row>
    <row r="93" s="604" customFormat="1" ht="17.25" customHeight="1" spans="1:19">
      <c r="A93" s="38">
        <v>91</v>
      </c>
      <c r="B93" s="52">
        <v>4161</v>
      </c>
      <c r="C93" s="88" t="s">
        <v>13063</v>
      </c>
      <c r="D93" s="51" t="s">
        <v>577</v>
      </c>
      <c r="E93" s="43">
        <v>282000</v>
      </c>
      <c r="F93" s="229" t="s">
        <v>13064</v>
      </c>
      <c r="G93" s="51">
        <v>41737</v>
      </c>
      <c r="H93" s="51">
        <v>41751</v>
      </c>
      <c r="I93" s="174"/>
      <c r="J93" s="628">
        <v>41781</v>
      </c>
      <c r="K93" s="88"/>
      <c r="L93" s="55" t="s">
        <v>13065</v>
      </c>
      <c r="M93" s="48" t="s">
        <v>912</v>
      </c>
      <c r="N93" s="54" t="s">
        <v>84</v>
      </c>
      <c r="O93" s="121">
        <v>41752</v>
      </c>
      <c r="P93" s="47">
        <v>41752</v>
      </c>
      <c r="Q93" s="223" t="s">
        <v>106</v>
      </c>
      <c r="R93" s="641" t="s">
        <v>582</v>
      </c>
      <c r="S93" s="643"/>
    </row>
    <row r="94" s="603" customFormat="1" ht="17.25" customHeight="1" spans="1:19">
      <c r="A94" s="38">
        <v>92</v>
      </c>
      <c r="B94" s="48">
        <v>3510</v>
      </c>
      <c r="C94" s="97" t="s">
        <v>5534</v>
      </c>
      <c r="D94" s="56" t="s">
        <v>12911</v>
      </c>
      <c r="E94" s="55">
        <v>332500</v>
      </c>
      <c r="F94" s="207" t="s">
        <v>13066</v>
      </c>
      <c r="G94" s="56">
        <v>41740</v>
      </c>
      <c r="H94" s="56">
        <v>41747</v>
      </c>
      <c r="I94" s="625"/>
      <c r="J94" s="624">
        <v>41781</v>
      </c>
      <c r="K94" s="97"/>
      <c r="L94" s="223" t="s">
        <v>13067</v>
      </c>
      <c r="M94" s="48" t="s">
        <v>5009</v>
      </c>
      <c r="N94" s="54" t="s">
        <v>89</v>
      </c>
      <c r="O94" s="171">
        <v>41748</v>
      </c>
      <c r="P94" s="44">
        <v>41748</v>
      </c>
      <c r="Q94" s="223" t="s">
        <v>1447</v>
      </c>
      <c r="R94" s="641" t="s">
        <v>582</v>
      </c>
      <c r="S94" s="636"/>
    </row>
    <row r="95" s="603" customFormat="1" ht="22.5" customHeight="1" spans="1:19">
      <c r="A95" s="38">
        <v>93</v>
      </c>
      <c r="B95" s="48">
        <v>3665</v>
      </c>
      <c r="C95" s="194" t="s">
        <v>12928</v>
      </c>
      <c r="D95" s="51" t="s">
        <v>13047</v>
      </c>
      <c r="E95" s="43">
        <f>345000+6800</f>
        <v>351800</v>
      </c>
      <c r="F95" s="51" t="s">
        <v>13068</v>
      </c>
      <c r="G95" s="51">
        <v>41641</v>
      </c>
      <c r="H95" s="51">
        <v>41652</v>
      </c>
      <c r="I95" s="651" t="s">
        <v>13069</v>
      </c>
      <c r="J95" s="624">
        <v>41781</v>
      </c>
      <c r="K95" s="97"/>
      <c r="L95" s="319" t="s">
        <v>13070</v>
      </c>
      <c r="M95" s="166" t="s">
        <v>9241</v>
      </c>
      <c r="N95" s="77" t="s">
        <v>641</v>
      </c>
      <c r="O95" s="138">
        <v>41748</v>
      </c>
      <c r="P95" s="167">
        <v>41748</v>
      </c>
      <c r="Q95" s="319" t="s">
        <v>106</v>
      </c>
      <c r="R95" s="649" t="s">
        <v>582</v>
      </c>
      <c r="S95" s="636"/>
    </row>
    <row r="96" s="603" customFormat="1" ht="17.25" customHeight="1" spans="1:19">
      <c r="A96" s="38">
        <v>94</v>
      </c>
      <c r="B96" s="48">
        <v>3510</v>
      </c>
      <c r="C96" s="97" t="s">
        <v>5534</v>
      </c>
      <c r="D96" s="56" t="s">
        <v>12892</v>
      </c>
      <c r="E96" s="55">
        <v>332500</v>
      </c>
      <c r="F96" s="249" t="s">
        <v>13071</v>
      </c>
      <c r="G96" s="56">
        <v>41708</v>
      </c>
      <c r="H96" s="56">
        <v>41723</v>
      </c>
      <c r="I96" s="625"/>
      <c r="J96" s="624">
        <v>41781</v>
      </c>
      <c r="K96" s="97"/>
      <c r="L96" s="70" t="s">
        <v>13072</v>
      </c>
      <c r="M96" s="48" t="s">
        <v>916</v>
      </c>
      <c r="N96" s="54" t="s">
        <v>89</v>
      </c>
      <c r="O96" s="171">
        <v>41742</v>
      </c>
      <c r="P96" s="44">
        <v>41742</v>
      </c>
      <c r="Q96" s="70" t="s">
        <v>1447</v>
      </c>
      <c r="R96" s="641" t="s">
        <v>582</v>
      </c>
      <c r="S96" s="636"/>
    </row>
    <row r="97" s="603" customFormat="1" ht="27" customHeight="1" spans="1:19">
      <c r="A97" s="38">
        <v>95</v>
      </c>
      <c r="B97" s="48">
        <v>3510</v>
      </c>
      <c r="C97" s="97" t="s">
        <v>5534</v>
      </c>
      <c r="D97" s="51" t="s">
        <v>577</v>
      </c>
      <c r="E97" s="43">
        <f>332500+13800</f>
        <v>346300</v>
      </c>
      <c r="F97" s="620" t="s">
        <v>13073</v>
      </c>
      <c r="G97" s="51">
        <v>41689</v>
      </c>
      <c r="H97" s="51">
        <v>41696</v>
      </c>
      <c r="I97" s="652" t="s">
        <v>13074</v>
      </c>
      <c r="J97" s="624">
        <v>41781</v>
      </c>
      <c r="K97" s="97"/>
      <c r="L97" s="223" t="s">
        <v>13075</v>
      </c>
      <c r="M97" s="48" t="s">
        <v>657</v>
      </c>
      <c r="N97" s="54" t="s">
        <v>59</v>
      </c>
      <c r="O97" s="171">
        <v>41746</v>
      </c>
      <c r="P97" s="44">
        <v>41747</v>
      </c>
      <c r="Q97" s="223" t="s">
        <v>106</v>
      </c>
      <c r="R97" s="641" t="s">
        <v>582</v>
      </c>
      <c r="S97" s="636"/>
    </row>
    <row r="98" s="603" customFormat="1" ht="17.25" customHeight="1" spans="1:19">
      <c r="A98" s="38">
        <v>96</v>
      </c>
      <c r="B98" s="48">
        <v>3510</v>
      </c>
      <c r="C98" s="97" t="s">
        <v>5534</v>
      </c>
      <c r="D98" s="51" t="s">
        <v>577</v>
      </c>
      <c r="E98" s="43">
        <v>332500</v>
      </c>
      <c r="F98" s="620" t="s">
        <v>13076</v>
      </c>
      <c r="G98" s="51">
        <v>41713</v>
      </c>
      <c r="H98" s="51">
        <v>41727</v>
      </c>
      <c r="I98" s="630"/>
      <c r="J98" s="624">
        <v>41781</v>
      </c>
      <c r="K98" s="97"/>
      <c r="L98" s="223" t="s">
        <v>13077</v>
      </c>
      <c r="M98" s="48" t="s">
        <v>912</v>
      </c>
      <c r="N98" s="54" t="s">
        <v>84</v>
      </c>
      <c r="O98" s="171">
        <v>41742</v>
      </c>
      <c r="P98" s="44">
        <v>41742</v>
      </c>
      <c r="Q98" s="223" t="s">
        <v>1447</v>
      </c>
      <c r="R98" s="641" t="s">
        <v>582</v>
      </c>
      <c r="S98" s="636"/>
    </row>
    <row r="99" s="603" customFormat="1" ht="17.25" customHeight="1" spans="1:19">
      <c r="A99" s="38">
        <v>97</v>
      </c>
      <c r="B99" s="48">
        <v>3592</v>
      </c>
      <c r="C99" s="97" t="s">
        <v>5108</v>
      </c>
      <c r="D99" s="56" t="s">
        <v>577</v>
      </c>
      <c r="E99" s="55">
        <v>312400</v>
      </c>
      <c r="F99" s="207" t="s">
        <v>13078</v>
      </c>
      <c r="G99" s="56">
        <v>41732</v>
      </c>
      <c r="H99" s="56">
        <v>41752</v>
      </c>
      <c r="I99" s="158"/>
      <c r="J99" s="624">
        <v>41781</v>
      </c>
      <c r="K99" s="97"/>
      <c r="L99" s="223" t="s">
        <v>13079</v>
      </c>
      <c r="M99" s="48" t="s">
        <v>5027</v>
      </c>
      <c r="N99" s="54" t="s">
        <v>84</v>
      </c>
      <c r="O99" s="171">
        <v>41714</v>
      </c>
      <c r="P99" s="44">
        <v>41737</v>
      </c>
      <c r="Q99" s="223" t="s">
        <v>106</v>
      </c>
      <c r="R99" s="219" t="s">
        <v>582</v>
      </c>
      <c r="S99" s="636"/>
    </row>
    <row r="100" s="603" customFormat="1" ht="17.25" customHeight="1" spans="1:19">
      <c r="A100" s="38">
        <v>98</v>
      </c>
      <c r="B100" s="48">
        <v>3592</v>
      </c>
      <c r="C100" s="97" t="s">
        <v>5108</v>
      </c>
      <c r="D100" s="56" t="s">
        <v>577</v>
      </c>
      <c r="E100" s="55">
        <v>312400</v>
      </c>
      <c r="F100" s="207" t="s">
        <v>13080</v>
      </c>
      <c r="G100" s="56">
        <v>41740</v>
      </c>
      <c r="H100" s="56">
        <v>41747</v>
      </c>
      <c r="I100" s="158"/>
      <c r="J100" s="624">
        <v>41781</v>
      </c>
      <c r="K100" s="97"/>
      <c r="L100" s="223" t="s">
        <v>13081</v>
      </c>
      <c r="M100" s="48" t="s">
        <v>683</v>
      </c>
      <c r="N100" s="54" t="s">
        <v>59</v>
      </c>
      <c r="O100" s="171">
        <v>41735</v>
      </c>
      <c r="P100" s="44">
        <v>41741</v>
      </c>
      <c r="Q100" s="223" t="s">
        <v>106</v>
      </c>
      <c r="R100" s="219" t="s">
        <v>582</v>
      </c>
      <c r="S100" s="636"/>
    </row>
    <row r="101" s="603" customFormat="1" ht="17.25" customHeight="1" spans="1:19">
      <c r="A101" s="38">
        <v>99</v>
      </c>
      <c r="B101" s="48">
        <v>3510</v>
      </c>
      <c r="C101" s="97" t="s">
        <v>5534</v>
      </c>
      <c r="D101" s="51" t="s">
        <v>13082</v>
      </c>
      <c r="E101" s="43">
        <v>332500</v>
      </c>
      <c r="F101" s="620" t="s">
        <v>13083</v>
      </c>
      <c r="G101" s="51">
        <v>41708</v>
      </c>
      <c r="H101" s="51">
        <v>41723</v>
      </c>
      <c r="I101" s="625"/>
      <c r="J101" s="624">
        <v>41781</v>
      </c>
      <c r="K101" s="97"/>
      <c r="L101" s="70" t="s">
        <v>13084</v>
      </c>
      <c r="M101" s="48" t="s">
        <v>912</v>
      </c>
      <c r="N101" s="54" t="s">
        <v>84</v>
      </c>
      <c r="O101" s="171">
        <v>41752</v>
      </c>
      <c r="P101" s="44">
        <v>41752</v>
      </c>
      <c r="Q101" s="70" t="s">
        <v>1447</v>
      </c>
      <c r="R101" s="641" t="s">
        <v>582</v>
      </c>
      <c r="S101" s="636"/>
    </row>
    <row r="102" s="603" customFormat="1" ht="17.25" customHeight="1" spans="1:19">
      <c r="A102" s="38">
        <v>100</v>
      </c>
      <c r="B102" s="48">
        <v>3510</v>
      </c>
      <c r="C102" s="97" t="s">
        <v>5534</v>
      </c>
      <c r="D102" s="51" t="s">
        <v>577</v>
      </c>
      <c r="E102" s="43">
        <v>332500</v>
      </c>
      <c r="F102" s="229" t="s">
        <v>13085</v>
      </c>
      <c r="G102" s="51">
        <v>41738</v>
      </c>
      <c r="H102" s="51">
        <v>41751</v>
      </c>
      <c r="I102" s="630"/>
      <c r="J102" s="624">
        <v>41781</v>
      </c>
      <c r="K102" s="97"/>
      <c r="L102" s="223" t="s">
        <v>13086</v>
      </c>
      <c r="M102" s="48" t="s">
        <v>5219</v>
      </c>
      <c r="N102" s="54" t="s">
        <v>59</v>
      </c>
      <c r="O102" s="171">
        <v>41748</v>
      </c>
      <c r="P102" s="44">
        <v>41749</v>
      </c>
      <c r="Q102" s="223" t="s">
        <v>106</v>
      </c>
      <c r="R102" s="641" t="s">
        <v>582</v>
      </c>
      <c r="S102" s="636"/>
    </row>
    <row r="103" s="603" customFormat="1" ht="22.5" customHeight="1" spans="1:19">
      <c r="A103" s="38">
        <v>101</v>
      </c>
      <c r="B103" s="48">
        <v>3511</v>
      </c>
      <c r="C103" s="97" t="s">
        <v>7485</v>
      </c>
      <c r="D103" s="56" t="s">
        <v>12964</v>
      </c>
      <c r="E103" s="55">
        <f>293600+2000+6800</f>
        <v>302400</v>
      </c>
      <c r="F103" s="620" t="s">
        <v>13087</v>
      </c>
      <c r="G103" s="56">
        <v>41708</v>
      </c>
      <c r="H103" s="56">
        <v>41723</v>
      </c>
      <c r="I103" s="168" t="s">
        <v>5264</v>
      </c>
      <c r="J103" s="624">
        <v>41781</v>
      </c>
      <c r="K103" s="97"/>
      <c r="L103" s="70" t="s">
        <v>13088</v>
      </c>
      <c r="M103" s="48" t="s">
        <v>5156</v>
      </c>
      <c r="N103" s="54" t="s">
        <v>59</v>
      </c>
      <c r="O103" s="171">
        <v>41761</v>
      </c>
      <c r="P103" s="44">
        <v>41762</v>
      </c>
      <c r="Q103" s="70" t="s">
        <v>1447</v>
      </c>
      <c r="R103" s="642" t="s">
        <v>582</v>
      </c>
      <c r="S103" s="636"/>
    </row>
    <row r="104" s="603" customFormat="1" ht="17.25" customHeight="1" spans="1:19">
      <c r="A104" s="38">
        <v>102</v>
      </c>
      <c r="B104" s="48">
        <v>3510</v>
      </c>
      <c r="C104" s="97" t="s">
        <v>5534</v>
      </c>
      <c r="D104" s="51" t="s">
        <v>577</v>
      </c>
      <c r="E104" s="43">
        <v>332500</v>
      </c>
      <c r="F104" s="229" t="s">
        <v>13089</v>
      </c>
      <c r="G104" s="51">
        <v>41748</v>
      </c>
      <c r="H104" s="51">
        <v>41761</v>
      </c>
      <c r="I104" s="630"/>
      <c r="J104" s="628">
        <v>41781</v>
      </c>
      <c r="K104" s="88"/>
      <c r="L104" s="146" t="s">
        <v>13090</v>
      </c>
      <c r="M104" s="48" t="s">
        <v>5068</v>
      </c>
      <c r="N104" s="54" t="s">
        <v>84</v>
      </c>
      <c r="O104" s="171">
        <v>41758</v>
      </c>
      <c r="P104" s="44">
        <v>41758</v>
      </c>
      <c r="Q104" s="223" t="s">
        <v>106</v>
      </c>
      <c r="R104" s="642" t="s">
        <v>582</v>
      </c>
      <c r="S104" s="636"/>
    </row>
    <row r="105" s="603" customFormat="1" ht="17.25" customHeight="1" spans="1:19">
      <c r="A105" s="38">
        <v>103</v>
      </c>
      <c r="B105" s="48">
        <v>3510</v>
      </c>
      <c r="C105" s="97" t="s">
        <v>5534</v>
      </c>
      <c r="D105" s="51" t="s">
        <v>577</v>
      </c>
      <c r="E105" s="43">
        <v>332500</v>
      </c>
      <c r="F105" s="229" t="s">
        <v>13091</v>
      </c>
      <c r="G105" s="51">
        <v>41748</v>
      </c>
      <c r="H105" s="51">
        <v>41761</v>
      </c>
      <c r="I105" s="630"/>
      <c r="J105" s="628">
        <v>41781</v>
      </c>
      <c r="K105" s="88"/>
      <c r="L105" s="146" t="s">
        <v>13092</v>
      </c>
      <c r="M105" s="48" t="s">
        <v>5170</v>
      </c>
      <c r="N105" s="54" t="s">
        <v>84</v>
      </c>
      <c r="O105" s="171">
        <v>41756</v>
      </c>
      <c r="P105" s="44">
        <v>41756</v>
      </c>
      <c r="Q105" s="223" t="s">
        <v>106</v>
      </c>
      <c r="R105" s="642" t="s">
        <v>582</v>
      </c>
      <c r="S105" s="636"/>
    </row>
    <row r="106" s="604" customFormat="1" ht="17.25" customHeight="1" spans="1:19">
      <c r="A106" s="38">
        <v>104</v>
      </c>
      <c r="B106" s="48">
        <v>3592</v>
      </c>
      <c r="C106" s="97" t="s">
        <v>5108</v>
      </c>
      <c r="D106" s="51" t="s">
        <v>577</v>
      </c>
      <c r="E106" s="43">
        <v>312400</v>
      </c>
      <c r="F106" s="229" t="s">
        <v>13093</v>
      </c>
      <c r="G106" s="51">
        <v>41748</v>
      </c>
      <c r="H106" s="51">
        <v>41761</v>
      </c>
      <c r="I106" s="174"/>
      <c r="J106" s="628">
        <v>41781</v>
      </c>
      <c r="K106" s="88"/>
      <c r="L106" s="146" t="s">
        <v>13094</v>
      </c>
      <c r="M106" s="52" t="s">
        <v>683</v>
      </c>
      <c r="N106" s="54" t="s">
        <v>59</v>
      </c>
      <c r="O106" s="121">
        <v>41748</v>
      </c>
      <c r="P106" s="47">
        <v>41749</v>
      </c>
      <c r="Q106" s="223" t="s">
        <v>106</v>
      </c>
      <c r="R106" s="642" t="s">
        <v>582</v>
      </c>
      <c r="S106" s="643"/>
    </row>
    <row r="107" s="604" customFormat="1" ht="17.25" customHeight="1" spans="1:19">
      <c r="A107" s="38">
        <v>105</v>
      </c>
      <c r="B107" s="48">
        <v>3592</v>
      </c>
      <c r="C107" s="97" t="s">
        <v>5108</v>
      </c>
      <c r="D107" s="51" t="s">
        <v>577</v>
      </c>
      <c r="E107" s="43">
        <v>312400</v>
      </c>
      <c r="F107" s="229" t="s">
        <v>13095</v>
      </c>
      <c r="G107" s="51">
        <v>41748</v>
      </c>
      <c r="H107" s="51">
        <v>41761</v>
      </c>
      <c r="I107" s="637"/>
      <c r="J107" s="628">
        <v>41781</v>
      </c>
      <c r="K107" s="88"/>
      <c r="L107" s="146" t="s">
        <v>13096</v>
      </c>
      <c r="M107" s="52" t="s">
        <v>5243</v>
      </c>
      <c r="N107" s="54" t="s">
        <v>84</v>
      </c>
      <c r="O107" s="121">
        <v>41749</v>
      </c>
      <c r="P107" s="47">
        <v>41749</v>
      </c>
      <c r="Q107" s="223" t="s">
        <v>106</v>
      </c>
      <c r="R107" s="642" t="s">
        <v>582</v>
      </c>
      <c r="S107" s="643"/>
    </row>
    <row r="108" s="604" customFormat="1" ht="17.25" customHeight="1" spans="1:19">
      <c r="A108" s="38">
        <v>106</v>
      </c>
      <c r="B108" s="48">
        <v>3592</v>
      </c>
      <c r="C108" s="97" t="s">
        <v>5108</v>
      </c>
      <c r="D108" s="56" t="s">
        <v>577</v>
      </c>
      <c r="E108" s="55">
        <v>312400</v>
      </c>
      <c r="F108" s="207" t="s">
        <v>13097</v>
      </c>
      <c r="G108" s="56">
        <v>41740</v>
      </c>
      <c r="H108" s="56">
        <v>41747</v>
      </c>
      <c r="I108" s="174"/>
      <c r="J108" s="628">
        <v>41781</v>
      </c>
      <c r="K108" s="88"/>
      <c r="L108" s="43" t="s">
        <v>12998</v>
      </c>
      <c r="M108" s="52" t="s">
        <v>5009</v>
      </c>
      <c r="N108" s="54" t="s">
        <v>89</v>
      </c>
      <c r="O108" s="121">
        <v>41768</v>
      </c>
      <c r="P108" s="47">
        <v>41768</v>
      </c>
      <c r="Q108" s="223" t="s">
        <v>106</v>
      </c>
      <c r="R108" s="642" t="s">
        <v>582</v>
      </c>
      <c r="S108" s="643"/>
    </row>
    <row r="109" s="604" customFormat="1" ht="17.25" customHeight="1" spans="1:19">
      <c r="A109" s="38">
        <v>107</v>
      </c>
      <c r="B109" s="52">
        <v>3538</v>
      </c>
      <c r="C109" s="88" t="s">
        <v>9415</v>
      </c>
      <c r="D109" s="51" t="s">
        <v>577</v>
      </c>
      <c r="E109" s="43">
        <v>317400</v>
      </c>
      <c r="F109" s="229" t="s">
        <v>13098</v>
      </c>
      <c r="G109" s="51">
        <v>41753</v>
      </c>
      <c r="H109" s="51">
        <v>41765</v>
      </c>
      <c r="I109" s="174"/>
      <c r="J109" s="628">
        <v>41781</v>
      </c>
      <c r="K109" s="88"/>
      <c r="L109" s="55" t="s">
        <v>13099</v>
      </c>
      <c r="M109" s="48" t="s">
        <v>5156</v>
      </c>
      <c r="N109" s="54" t="s">
        <v>59</v>
      </c>
      <c r="O109" s="121">
        <v>41756</v>
      </c>
      <c r="P109" s="47">
        <v>41756</v>
      </c>
      <c r="Q109" s="223" t="s">
        <v>106</v>
      </c>
      <c r="R109" s="642" t="s">
        <v>582</v>
      </c>
      <c r="S109" s="643"/>
    </row>
    <row r="110" s="603" customFormat="1" ht="17.25" customHeight="1" spans="1:19">
      <c r="A110" s="38">
        <v>108</v>
      </c>
      <c r="B110" s="48">
        <v>3510</v>
      </c>
      <c r="C110" s="97" t="s">
        <v>5534</v>
      </c>
      <c r="D110" s="51" t="s">
        <v>12892</v>
      </c>
      <c r="E110" s="43">
        <v>332500</v>
      </c>
      <c r="F110" s="620" t="s">
        <v>13100</v>
      </c>
      <c r="G110" s="51">
        <v>41713</v>
      </c>
      <c r="H110" s="51">
        <v>41727</v>
      </c>
      <c r="I110" s="625"/>
      <c r="J110" s="624">
        <v>41781</v>
      </c>
      <c r="K110" s="97"/>
      <c r="L110" s="223" t="s">
        <v>13101</v>
      </c>
      <c r="M110" s="48" t="s">
        <v>5054</v>
      </c>
      <c r="N110" s="54" t="s">
        <v>59</v>
      </c>
      <c r="O110" s="171">
        <v>41745</v>
      </c>
      <c r="P110" s="44">
        <v>41745</v>
      </c>
      <c r="Q110" s="223" t="s">
        <v>1447</v>
      </c>
      <c r="R110" s="641" t="s">
        <v>582</v>
      </c>
      <c r="S110" s="636"/>
    </row>
    <row r="111" s="603" customFormat="1" ht="22.5" customHeight="1" spans="1:19">
      <c r="A111" s="38">
        <v>109</v>
      </c>
      <c r="B111" s="48">
        <v>4100</v>
      </c>
      <c r="C111" s="194" t="s">
        <v>12928</v>
      </c>
      <c r="D111" s="51" t="s">
        <v>13102</v>
      </c>
      <c r="E111" s="43">
        <v>345000</v>
      </c>
      <c r="F111" s="620" t="s">
        <v>13103</v>
      </c>
      <c r="G111" s="51">
        <v>41748</v>
      </c>
      <c r="H111" s="51">
        <v>41761</v>
      </c>
      <c r="I111" s="653"/>
      <c r="J111" s="628">
        <v>41781</v>
      </c>
      <c r="K111" s="97"/>
      <c r="L111" s="81" t="s">
        <v>13104</v>
      </c>
      <c r="M111" s="48" t="s">
        <v>912</v>
      </c>
      <c r="N111" s="54" t="s">
        <v>84</v>
      </c>
      <c r="O111" s="171">
        <v>41755</v>
      </c>
      <c r="P111" s="44">
        <v>41755</v>
      </c>
      <c r="Q111" s="70" t="s">
        <v>106</v>
      </c>
      <c r="R111" s="219" t="s">
        <v>582</v>
      </c>
      <c r="S111" s="636"/>
    </row>
    <row r="112" s="603" customFormat="1" ht="18" customHeight="1" spans="1:19">
      <c r="A112" s="38">
        <v>110</v>
      </c>
      <c r="B112" s="48">
        <v>3511</v>
      </c>
      <c r="C112" s="97" t="s">
        <v>7485</v>
      </c>
      <c r="D112" s="51" t="s">
        <v>13102</v>
      </c>
      <c r="E112" s="43">
        <f>293600+2000</f>
        <v>295600</v>
      </c>
      <c r="F112" s="229" t="s">
        <v>13105</v>
      </c>
      <c r="G112" s="51">
        <v>41748</v>
      </c>
      <c r="H112" s="51">
        <v>41761</v>
      </c>
      <c r="I112" s="177" t="s">
        <v>5186</v>
      </c>
      <c r="J112" s="624">
        <v>41781</v>
      </c>
      <c r="K112" s="88"/>
      <c r="L112" s="630" t="s">
        <v>13106</v>
      </c>
      <c r="M112" s="625" t="s">
        <v>114</v>
      </c>
      <c r="N112" s="625" t="s">
        <v>59</v>
      </c>
      <c r="O112" s="629">
        <v>41754</v>
      </c>
      <c r="P112" s="629">
        <v>41754</v>
      </c>
      <c r="Q112" s="625" t="s">
        <v>106</v>
      </c>
      <c r="R112" s="642" t="s">
        <v>582</v>
      </c>
      <c r="S112" s="636"/>
    </row>
    <row r="113" s="603" customFormat="1" ht="17.25" customHeight="1" spans="1:19">
      <c r="A113" s="38">
        <v>111</v>
      </c>
      <c r="B113" s="48">
        <v>3510</v>
      </c>
      <c r="C113" s="97" t="s">
        <v>5534</v>
      </c>
      <c r="D113" s="51" t="s">
        <v>577</v>
      </c>
      <c r="E113" s="43">
        <v>332500</v>
      </c>
      <c r="F113" s="229" t="s">
        <v>13107</v>
      </c>
      <c r="G113" s="51">
        <v>41765</v>
      </c>
      <c r="H113" s="51">
        <v>41773</v>
      </c>
      <c r="I113" s="630"/>
      <c r="J113" s="628">
        <v>41781</v>
      </c>
      <c r="K113" s="88"/>
      <c r="L113" s="146" t="s">
        <v>13108</v>
      </c>
      <c r="M113" s="48" t="s">
        <v>657</v>
      </c>
      <c r="N113" s="54" t="s">
        <v>59</v>
      </c>
      <c r="O113" s="171">
        <v>41760</v>
      </c>
      <c r="P113" s="44">
        <v>41766</v>
      </c>
      <c r="Q113" s="223" t="s">
        <v>1447</v>
      </c>
      <c r="R113" s="642" t="s">
        <v>582</v>
      </c>
      <c r="S113" s="636"/>
    </row>
    <row r="114" s="603" customFormat="1" ht="22.5" customHeight="1" spans="1:19">
      <c r="A114" s="38">
        <v>112</v>
      </c>
      <c r="B114" s="48">
        <v>4161</v>
      </c>
      <c r="C114" s="88" t="s">
        <v>13063</v>
      </c>
      <c r="D114" s="51" t="s">
        <v>577</v>
      </c>
      <c r="E114" s="43">
        <f>282000</f>
        <v>282000</v>
      </c>
      <c r="F114" s="620" t="s">
        <v>13109</v>
      </c>
      <c r="G114" s="51">
        <v>41765</v>
      </c>
      <c r="H114" s="51">
        <v>41773</v>
      </c>
      <c r="I114" s="177"/>
      <c r="J114" s="624">
        <v>41782</v>
      </c>
      <c r="K114" s="97"/>
      <c r="L114" s="70" t="s">
        <v>13110</v>
      </c>
      <c r="M114" s="48" t="s">
        <v>912</v>
      </c>
      <c r="N114" s="54" t="s">
        <v>84</v>
      </c>
      <c r="O114" s="171">
        <v>41767</v>
      </c>
      <c r="P114" s="44">
        <v>41768</v>
      </c>
      <c r="Q114" s="70" t="s">
        <v>106</v>
      </c>
      <c r="R114" s="642" t="s">
        <v>582</v>
      </c>
      <c r="S114" s="636"/>
    </row>
    <row r="115" s="604" customFormat="1" ht="17.25" customHeight="1" spans="1:19">
      <c r="A115" s="38">
        <v>113</v>
      </c>
      <c r="B115" s="52">
        <v>3592</v>
      </c>
      <c r="C115" s="97" t="s">
        <v>5108</v>
      </c>
      <c r="D115" s="51" t="s">
        <v>577</v>
      </c>
      <c r="E115" s="43">
        <v>312400</v>
      </c>
      <c r="F115" s="229" t="s">
        <v>13111</v>
      </c>
      <c r="G115" s="51">
        <v>41769</v>
      </c>
      <c r="H115" s="51">
        <v>41779</v>
      </c>
      <c r="I115" s="174"/>
      <c r="J115" s="628">
        <v>41782</v>
      </c>
      <c r="K115" s="88"/>
      <c r="L115" s="43" t="s">
        <v>13112</v>
      </c>
      <c r="M115" s="52" t="s">
        <v>5156</v>
      </c>
      <c r="N115" s="54" t="s">
        <v>59</v>
      </c>
      <c r="O115" s="121">
        <v>41742</v>
      </c>
      <c r="P115" s="47">
        <v>41770</v>
      </c>
      <c r="Q115" s="223" t="s">
        <v>1447</v>
      </c>
      <c r="R115" s="642" t="s">
        <v>582</v>
      </c>
      <c r="S115" s="643"/>
    </row>
    <row r="116" s="603" customFormat="1" ht="17.25" customHeight="1" spans="1:19">
      <c r="A116" s="38">
        <v>114</v>
      </c>
      <c r="B116" s="48">
        <v>3510</v>
      </c>
      <c r="C116" s="97" t="s">
        <v>5534</v>
      </c>
      <c r="D116" s="51" t="s">
        <v>577</v>
      </c>
      <c r="E116" s="43">
        <f>332500+2000</f>
        <v>334500</v>
      </c>
      <c r="F116" s="229" t="s">
        <v>13113</v>
      </c>
      <c r="G116" s="51">
        <v>41765</v>
      </c>
      <c r="H116" s="51">
        <v>41773</v>
      </c>
      <c r="I116" s="177" t="s">
        <v>13114</v>
      </c>
      <c r="J116" s="628">
        <v>41782</v>
      </c>
      <c r="K116" s="88"/>
      <c r="L116" s="81" t="s">
        <v>13115</v>
      </c>
      <c r="M116" s="48" t="s">
        <v>5068</v>
      </c>
      <c r="N116" s="54" t="s">
        <v>84</v>
      </c>
      <c r="O116" s="171">
        <v>41777</v>
      </c>
      <c r="P116" s="44">
        <v>41777</v>
      </c>
      <c r="Q116" s="70" t="s">
        <v>106</v>
      </c>
      <c r="R116" s="642" t="s">
        <v>582</v>
      </c>
      <c r="S116" s="636"/>
    </row>
    <row r="117" s="603" customFormat="1" ht="17.25" customHeight="1" spans="1:19">
      <c r="A117" s="38">
        <v>115</v>
      </c>
      <c r="B117" s="48">
        <v>3510</v>
      </c>
      <c r="C117" s="97" t="s">
        <v>5534</v>
      </c>
      <c r="D117" s="51" t="s">
        <v>577</v>
      </c>
      <c r="E117" s="43">
        <v>332500</v>
      </c>
      <c r="F117" s="229" t="s">
        <v>13116</v>
      </c>
      <c r="G117" s="51">
        <v>41769</v>
      </c>
      <c r="H117" s="51">
        <v>41779</v>
      </c>
      <c r="I117" s="630"/>
      <c r="J117" s="624">
        <v>41785</v>
      </c>
      <c r="K117" s="88"/>
      <c r="L117" s="146" t="s">
        <v>13117</v>
      </c>
      <c r="M117" s="48" t="s">
        <v>5057</v>
      </c>
      <c r="N117" s="54" t="s">
        <v>59</v>
      </c>
      <c r="O117" s="171">
        <v>41761</v>
      </c>
      <c r="P117" s="44">
        <v>41770</v>
      </c>
      <c r="Q117" s="223" t="s">
        <v>1447</v>
      </c>
      <c r="R117" s="642" t="s">
        <v>582</v>
      </c>
      <c r="S117" s="636"/>
    </row>
    <row r="118" s="604" customFormat="1" ht="17.25" customHeight="1" spans="1:19">
      <c r="A118" s="38">
        <v>116</v>
      </c>
      <c r="B118" s="48">
        <v>3592</v>
      </c>
      <c r="C118" s="97" t="s">
        <v>5108</v>
      </c>
      <c r="D118" s="51" t="s">
        <v>577</v>
      </c>
      <c r="E118" s="43">
        <v>312400</v>
      </c>
      <c r="F118" s="229" t="s">
        <v>13118</v>
      </c>
      <c r="G118" s="51">
        <v>41765</v>
      </c>
      <c r="H118" s="51">
        <v>41773</v>
      </c>
      <c r="I118" s="174"/>
      <c r="J118" s="624">
        <v>41785</v>
      </c>
      <c r="K118" s="88"/>
      <c r="L118" s="468" t="s">
        <v>13119</v>
      </c>
      <c r="M118" s="52" t="s">
        <v>5035</v>
      </c>
      <c r="N118" s="54" t="s">
        <v>89</v>
      </c>
      <c r="O118" s="121">
        <v>41761</v>
      </c>
      <c r="P118" s="47">
        <v>41766</v>
      </c>
      <c r="Q118" s="223" t="s">
        <v>1447</v>
      </c>
      <c r="R118" s="642" t="s">
        <v>582</v>
      </c>
      <c r="S118" s="658" t="s">
        <v>9452</v>
      </c>
    </row>
    <row r="119" s="604" customFormat="1" ht="17.25" customHeight="1" spans="1:19">
      <c r="A119" s="38">
        <v>117</v>
      </c>
      <c r="B119" s="48">
        <v>3592</v>
      </c>
      <c r="C119" s="97" t="s">
        <v>5108</v>
      </c>
      <c r="D119" s="51" t="s">
        <v>577</v>
      </c>
      <c r="E119" s="43">
        <v>312400</v>
      </c>
      <c r="F119" s="229" t="s">
        <v>13120</v>
      </c>
      <c r="G119" s="51">
        <v>41769</v>
      </c>
      <c r="H119" s="51">
        <v>41779</v>
      </c>
      <c r="I119" s="174"/>
      <c r="J119" s="624">
        <v>41785</v>
      </c>
      <c r="K119" s="88"/>
      <c r="L119" s="43" t="s">
        <v>13121</v>
      </c>
      <c r="M119" s="52" t="s">
        <v>1768</v>
      </c>
      <c r="N119" s="54" t="s">
        <v>59</v>
      </c>
      <c r="O119" s="121">
        <v>41761</v>
      </c>
      <c r="P119" s="47">
        <v>41776</v>
      </c>
      <c r="Q119" s="223" t="s">
        <v>106</v>
      </c>
      <c r="R119" s="642" t="s">
        <v>582</v>
      </c>
      <c r="S119" s="643"/>
    </row>
    <row r="120" s="603" customFormat="1" ht="17.25" customHeight="1" spans="1:19">
      <c r="A120" s="38">
        <v>118</v>
      </c>
      <c r="B120" s="48">
        <v>3510</v>
      </c>
      <c r="C120" s="97" t="s">
        <v>5534</v>
      </c>
      <c r="D120" s="56" t="s">
        <v>577</v>
      </c>
      <c r="E120" s="55">
        <v>332500</v>
      </c>
      <c r="F120" s="229" t="s">
        <v>13122</v>
      </c>
      <c r="G120" s="56">
        <v>41769</v>
      </c>
      <c r="H120" s="56">
        <v>41780</v>
      </c>
      <c r="I120" s="168"/>
      <c r="J120" s="624">
        <v>41785</v>
      </c>
      <c r="K120" s="97"/>
      <c r="L120" s="223" t="s">
        <v>13123</v>
      </c>
      <c r="M120" s="48" t="s">
        <v>5035</v>
      </c>
      <c r="N120" s="54" t="s">
        <v>89</v>
      </c>
      <c r="O120" s="171">
        <v>41773</v>
      </c>
      <c r="P120" s="44">
        <v>41774</v>
      </c>
      <c r="Q120" s="223" t="s">
        <v>1447</v>
      </c>
      <c r="R120" s="219" t="s">
        <v>582</v>
      </c>
      <c r="S120" s="636"/>
    </row>
    <row r="121" s="603" customFormat="1" ht="17.25" customHeight="1" spans="1:19">
      <c r="A121" s="38">
        <v>119</v>
      </c>
      <c r="B121" s="48">
        <v>3538</v>
      </c>
      <c r="C121" s="97" t="s">
        <v>9415</v>
      </c>
      <c r="D121" s="56" t="s">
        <v>577</v>
      </c>
      <c r="E121" s="55">
        <v>317400</v>
      </c>
      <c r="F121" s="229" t="s">
        <v>13124</v>
      </c>
      <c r="G121" s="56">
        <v>41760</v>
      </c>
      <c r="H121" s="56">
        <v>41777</v>
      </c>
      <c r="I121" s="158"/>
      <c r="J121" s="624">
        <v>41814</v>
      </c>
      <c r="K121" s="97"/>
      <c r="L121" s="242" t="s">
        <v>13125</v>
      </c>
      <c r="M121" s="48" t="s">
        <v>5068</v>
      </c>
      <c r="N121" s="54" t="s">
        <v>84</v>
      </c>
      <c r="O121" s="171">
        <v>41760</v>
      </c>
      <c r="P121" s="44">
        <v>41766</v>
      </c>
      <c r="Q121" s="223" t="s">
        <v>1447</v>
      </c>
      <c r="R121" s="219" t="s">
        <v>582</v>
      </c>
      <c r="S121" s="636"/>
    </row>
    <row r="122" customHeight="1" spans="1:19">
      <c r="A122" s="38">
        <v>120</v>
      </c>
      <c r="B122" s="48">
        <v>4100</v>
      </c>
      <c r="C122" s="194" t="s">
        <v>12928</v>
      </c>
      <c r="D122" s="51" t="s">
        <v>577</v>
      </c>
      <c r="E122" s="43">
        <v>345000</v>
      </c>
      <c r="F122" s="229" t="s">
        <v>13126</v>
      </c>
      <c r="G122" s="51">
        <v>41769</v>
      </c>
      <c r="H122" s="51">
        <v>41779</v>
      </c>
      <c r="I122" s="654"/>
      <c r="J122" s="624">
        <v>41814</v>
      </c>
      <c r="K122" s="655"/>
      <c r="L122" s="81" t="s">
        <v>13127</v>
      </c>
      <c r="M122" s="48" t="s">
        <v>5103</v>
      </c>
      <c r="N122" s="54" t="s">
        <v>84</v>
      </c>
      <c r="O122" s="171">
        <v>41780</v>
      </c>
      <c r="P122" s="44">
        <v>41780</v>
      </c>
      <c r="Q122" s="70" t="s">
        <v>106</v>
      </c>
      <c r="R122" s="659" t="s">
        <v>582</v>
      </c>
      <c r="S122" s="660"/>
    </row>
    <row r="123" s="604" customFormat="1" ht="17.25" customHeight="1" spans="1:19">
      <c r="A123" s="38">
        <v>121</v>
      </c>
      <c r="B123" s="52">
        <v>3592</v>
      </c>
      <c r="C123" s="97" t="s">
        <v>5108</v>
      </c>
      <c r="D123" s="51" t="s">
        <v>13128</v>
      </c>
      <c r="E123" s="43">
        <v>312400</v>
      </c>
      <c r="F123" s="229" t="s">
        <v>13129</v>
      </c>
      <c r="G123" s="51">
        <v>41769</v>
      </c>
      <c r="H123" s="51">
        <v>41779</v>
      </c>
      <c r="I123" s="174"/>
      <c r="J123" s="624">
        <v>41814</v>
      </c>
      <c r="K123" s="88"/>
      <c r="L123" s="284" t="s">
        <v>13130</v>
      </c>
      <c r="M123" s="284" t="s">
        <v>5150</v>
      </c>
      <c r="N123" s="77" t="s">
        <v>744</v>
      </c>
      <c r="O123" s="633">
        <v>41774</v>
      </c>
      <c r="P123" s="285">
        <v>41775</v>
      </c>
      <c r="Q123" s="319" t="s">
        <v>106</v>
      </c>
      <c r="R123" s="640" t="s">
        <v>582</v>
      </c>
      <c r="S123" s="643"/>
    </row>
    <row r="124" s="604" customFormat="1" ht="17.25" customHeight="1" spans="1:19">
      <c r="A124" s="38">
        <v>122</v>
      </c>
      <c r="B124" s="48">
        <v>3592</v>
      </c>
      <c r="C124" s="97" t="s">
        <v>5108</v>
      </c>
      <c r="D124" s="51" t="s">
        <v>577</v>
      </c>
      <c r="E124" s="43">
        <v>312400</v>
      </c>
      <c r="F124" s="229" t="s">
        <v>13131</v>
      </c>
      <c r="G124" s="51">
        <v>41769</v>
      </c>
      <c r="H124" s="51">
        <v>41779</v>
      </c>
      <c r="I124" s="174"/>
      <c r="J124" s="624">
        <v>41814</v>
      </c>
      <c r="K124" s="88"/>
      <c r="L124" s="43" t="s">
        <v>13132</v>
      </c>
      <c r="M124" s="52" t="s">
        <v>5068</v>
      </c>
      <c r="N124" s="54" t="s">
        <v>84</v>
      </c>
      <c r="O124" s="121">
        <v>41760</v>
      </c>
      <c r="P124" s="47">
        <v>41770</v>
      </c>
      <c r="Q124" s="223" t="s">
        <v>106</v>
      </c>
      <c r="R124" s="642" t="s">
        <v>582</v>
      </c>
      <c r="S124" s="643"/>
    </row>
    <row r="125" s="604" customFormat="1" ht="17.25" customHeight="1" spans="1:20">
      <c r="A125" s="38">
        <v>123</v>
      </c>
      <c r="B125" s="48">
        <v>3592</v>
      </c>
      <c r="C125" s="97" t="s">
        <v>5108</v>
      </c>
      <c r="D125" s="51" t="s">
        <v>13133</v>
      </c>
      <c r="E125" s="43">
        <v>312400</v>
      </c>
      <c r="F125" s="229" t="s">
        <v>13134</v>
      </c>
      <c r="G125" s="51">
        <v>41769</v>
      </c>
      <c r="H125" s="51">
        <v>41779</v>
      </c>
      <c r="I125" s="645"/>
      <c r="J125" s="624">
        <v>41814</v>
      </c>
      <c r="K125" s="88"/>
      <c r="L125" s="43" t="s">
        <v>13135</v>
      </c>
      <c r="M125" s="43" t="s">
        <v>9520</v>
      </c>
      <c r="N125" s="54" t="s">
        <v>89</v>
      </c>
      <c r="O125" s="121">
        <v>41764</v>
      </c>
      <c r="P125" s="47">
        <v>41770</v>
      </c>
      <c r="Q125" s="223" t="s">
        <v>1447</v>
      </c>
      <c r="R125" s="642" t="s">
        <v>3829</v>
      </c>
      <c r="S125" s="646"/>
      <c r="T125" s="643"/>
    </row>
    <row r="126" s="603" customFormat="1" ht="17.25" customHeight="1" spans="1:20">
      <c r="A126" s="38">
        <v>124</v>
      </c>
      <c r="B126" s="48">
        <v>3511</v>
      </c>
      <c r="C126" s="97" t="s">
        <v>7485</v>
      </c>
      <c r="D126" s="51" t="s">
        <v>13082</v>
      </c>
      <c r="E126" s="43">
        <f>293600+2000</f>
        <v>295600</v>
      </c>
      <c r="F126" s="620" t="s">
        <v>13136</v>
      </c>
      <c r="G126" s="51">
        <v>41713</v>
      </c>
      <c r="H126" s="51">
        <v>41727</v>
      </c>
      <c r="I126" s="656" t="s">
        <v>5137</v>
      </c>
      <c r="J126" s="624">
        <v>41814</v>
      </c>
      <c r="K126" s="88"/>
      <c r="L126" s="625" t="s">
        <v>13137</v>
      </c>
      <c r="M126" s="52" t="s">
        <v>657</v>
      </c>
      <c r="N126" s="53" t="s">
        <v>59</v>
      </c>
      <c r="O126" s="121">
        <v>41773</v>
      </c>
      <c r="P126" s="47">
        <v>41773</v>
      </c>
      <c r="Q126" s="81" t="s">
        <v>1447</v>
      </c>
      <c r="R126" s="661" t="s">
        <v>3829</v>
      </c>
      <c r="S126" s="228"/>
      <c r="T126" s="636"/>
    </row>
    <row r="127" s="603" customFormat="1" ht="17.25" customHeight="1" spans="1:20">
      <c r="A127" s="38">
        <v>125</v>
      </c>
      <c r="B127" s="48">
        <v>3510</v>
      </c>
      <c r="C127" s="97" t="s">
        <v>5534</v>
      </c>
      <c r="D127" s="56" t="s">
        <v>577</v>
      </c>
      <c r="E127" s="55">
        <f>332500+2000</f>
        <v>334500</v>
      </c>
      <c r="F127" s="229" t="s">
        <v>13138</v>
      </c>
      <c r="G127" s="56">
        <v>41769</v>
      </c>
      <c r="H127" s="56">
        <v>41783</v>
      </c>
      <c r="I127" s="656" t="s">
        <v>5186</v>
      </c>
      <c r="J127" s="624">
        <v>41814</v>
      </c>
      <c r="K127" s="97"/>
      <c r="L127" s="70" t="s">
        <v>13139</v>
      </c>
      <c r="M127" s="48" t="s">
        <v>5054</v>
      </c>
      <c r="N127" s="54" t="s">
        <v>59</v>
      </c>
      <c r="O127" s="171">
        <v>41778</v>
      </c>
      <c r="P127" s="44">
        <v>41778</v>
      </c>
      <c r="Q127" s="223" t="s">
        <v>106</v>
      </c>
      <c r="R127" s="649" t="s">
        <v>3829</v>
      </c>
      <c r="S127" s="662"/>
      <c r="T127" s="636"/>
    </row>
    <row r="128" s="605" customFormat="1" customHeight="1" spans="1:20">
      <c r="A128" s="38">
        <v>126</v>
      </c>
      <c r="B128" s="650"/>
      <c r="C128" s="194" t="s">
        <v>12928</v>
      </c>
      <c r="D128" s="56" t="s">
        <v>577</v>
      </c>
      <c r="E128" s="55">
        <v>345000</v>
      </c>
      <c r="F128" s="229" t="s">
        <v>13140</v>
      </c>
      <c r="G128" s="56">
        <v>41769</v>
      </c>
      <c r="H128" s="56">
        <v>41780</v>
      </c>
      <c r="I128" s="654"/>
      <c r="J128" s="624">
        <v>41814</v>
      </c>
      <c r="K128" s="650"/>
      <c r="L128" s="70" t="s">
        <v>13141</v>
      </c>
      <c r="M128" s="48" t="s">
        <v>5035</v>
      </c>
      <c r="N128" s="54" t="s">
        <v>89</v>
      </c>
      <c r="O128" s="171">
        <v>41783</v>
      </c>
      <c r="P128" s="47">
        <v>41783</v>
      </c>
      <c r="Q128" s="70" t="s">
        <v>106</v>
      </c>
      <c r="R128" s="663" t="s">
        <v>2719</v>
      </c>
      <c r="S128" s="664"/>
      <c r="T128" s="660"/>
    </row>
    <row r="129" customHeight="1" spans="1:20">
      <c r="A129" s="38">
        <v>127</v>
      </c>
      <c r="B129" s="655"/>
      <c r="C129" s="194" t="s">
        <v>13142</v>
      </c>
      <c r="D129" s="51" t="s">
        <v>41</v>
      </c>
      <c r="E129" s="43">
        <v>349000</v>
      </c>
      <c r="F129" s="229" t="s">
        <v>13143</v>
      </c>
      <c r="G129" s="51">
        <v>41769</v>
      </c>
      <c r="H129" s="51">
        <v>41779</v>
      </c>
      <c r="I129" s="667"/>
      <c r="J129" s="624">
        <v>41814</v>
      </c>
      <c r="K129" s="655"/>
      <c r="L129" s="70" t="s">
        <v>13144</v>
      </c>
      <c r="M129" s="48" t="s">
        <v>5068</v>
      </c>
      <c r="N129" s="54" t="s">
        <v>84</v>
      </c>
      <c r="O129" s="171">
        <v>41762</v>
      </c>
      <c r="P129" s="47">
        <v>41770</v>
      </c>
      <c r="Q129" s="70" t="s">
        <v>1447</v>
      </c>
      <c r="R129" s="260" t="s">
        <v>1023</v>
      </c>
      <c r="S129" s="664"/>
      <c r="T129" s="660"/>
    </row>
    <row r="130" s="604" customFormat="1" ht="17.25" customHeight="1" spans="1:20">
      <c r="A130" s="38">
        <v>128</v>
      </c>
      <c r="B130" s="52"/>
      <c r="C130" s="97" t="s">
        <v>5108</v>
      </c>
      <c r="D130" s="51" t="s">
        <v>13145</v>
      </c>
      <c r="E130" s="43">
        <v>312400</v>
      </c>
      <c r="F130" s="229" t="s">
        <v>13146</v>
      </c>
      <c r="G130" s="51">
        <v>41769</v>
      </c>
      <c r="H130" s="51">
        <v>41779</v>
      </c>
      <c r="I130" s="645"/>
      <c r="J130" s="624">
        <v>41814</v>
      </c>
      <c r="K130" s="88"/>
      <c r="L130" s="284" t="s">
        <v>13147</v>
      </c>
      <c r="M130" s="284" t="s">
        <v>13148</v>
      </c>
      <c r="N130" s="77" t="s">
        <v>744</v>
      </c>
      <c r="O130" s="633">
        <v>41778</v>
      </c>
      <c r="P130" s="285">
        <v>41778</v>
      </c>
      <c r="Q130" s="319" t="s">
        <v>1447</v>
      </c>
      <c r="R130" s="640" t="s">
        <v>1046</v>
      </c>
      <c r="S130" s="646"/>
      <c r="T130" s="643"/>
    </row>
    <row r="131" s="603" customFormat="1" ht="17.25" customHeight="1" spans="1:20">
      <c r="A131" s="38">
        <v>129</v>
      </c>
      <c r="B131" s="48"/>
      <c r="C131" s="97" t="s">
        <v>5534</v>
      </c>
      <c r="D131" s="56" t="s">
        <v>13149</v>
      </c>
      <c r="E131" s="55">
        <v>332500</v>
      </c>
      <c r="F131" s="229" t="s">
        <v>13150</v>
      </c>
      <c r="G131" s="56">
        <v>41778</v>
      </c>
      <c r="H131" s="56">
        <v>41788</v>
      </c>
      <c r="I131" s="668"/>
      <c r="J131" s="624">
        <v>41814</v>
      </c>
      <c r="K131" s="88"/>
      <c r="L131" s="669" t="s">
        <v>13151</v>
      </c>
      <c r="M131" s="48" t="s">
        <v>1768</v>
      </c>
      <c r="N131" s="54" t="s">
        <v>89</v>
      </c>
      <c r="O131" s="171">
        <v>41760</v>
      </c>
      <c r="P131" s="44">
        <v>41778</v>
      </c>
      <c r="Q131" s="223" t="s">
        <v>106</v>
      </c>
      <c r="R131" s="642" t="s">
        <v>5210</v>
      </c>
      <c r="S131" s="658" t="s">
        <v>9452</v>
      </c>
      <c r="T131" s="636"/>
    </row>
    <row r="132" s="603" customFormat="1" ht="17.25" customHeight="1" spans="1:20">
      <c r="A132" s="38">
        <v>130</v>
      </c>
      <c r="B132" s="48">
        <v>3511</v>
      </c>
      <c r="C132" s="97" t="s">
        <v>7485</v>
      </c>
      <c r="D132" s="56" t="s">
        <v>577</v>
      </c>
      <c r="E132" s="55">
        <v>293600</v>
      </c>
      <c r="F132" s="229" t="s">
        <v>13152</v>
      </c>
      <c r="G132" s="56">
        <v>41778</v>
      </c>
      <c r="H132" s="56">
        <v>41795</v>
      </c>
      <c r="I132" s="656"/>
      <c r="J132" s="624">
        <v>41814</v>
      </c>
      <c r="K132" s="97"/>
      <c r="L132" s="625" t="s">
        <v>13153</v>
      </c>
      <c r="M132" s="48" t="s">
        <v>916</v>
      </c>
      <c r="N132" s="54" t="s">
        <v>89</v>
      </c>
      <c r="O132" s="171">
        <v>41769</v>
      </c>
      <c r="P132" s="44">
        <v>41778</v>
      </c>
      <c r="Q132" s="70" t="s">
        <v>106</v>
      </c>
      <c r="R132" s="219" t="s">
        <v>582</v>
      </c>
      <c r="S132" s="228"/>
      <c r="T132" s="636"/>
    </row>
    <row r="133" customHeight="1" spans="1:20">
      <c r="A133" s="38">
        <v>131</v>
      </c>
      <c r="B133" s="655">
        <v>4099</v>
      </c>
      <c r="C133" s="194" t="s">
        <v>13154</v>
      </c>
      <c r="D133" s="51" t="s">
        <v>41</v>
      </c>
      <c r="E133" s="43">
        <v>349000</v>
      </c>
      <c r="F133" s="229" t="s">
        <v>13155</v>
      </c>
      <c r="G133" s="51">
        <v>41769</v>
      </c>
      <c r="H133" s="51">
        <v>41779</v>
      </c>
      <c r="I133" s="667"/>
      <c r="J133" s="624">
        <v>41814</v>
      </c>
      <c r="K133" s="655"/>
      <c r="L133" s="81" t="s">
        <v>13156</v>
      </c>
      <c r="M133" s="48" t="s">
        <v>5243</v>
      </c>
      <c r="N133" s="54" t="s">
        <v>84</v>
      </c>
      <c r="O133" s="171">
        <v>41774</v>
      </c>
      <c r="P133" s="47">
        <v>41774</v>
      </c>
      <c r="Q133" s="70" t="s">
        <v>106</v>
      </c>
      <c r="R133" s="260" t="s">
        <v>582</v>
      </c>
      <c r="S133" s="664"/>
      <c r="T133" s="660"/>
    </row>
    <row r="134" s="604" customFormat="1" ht="17.25" customHeight="1" spans="1:20">
      <c r="A134" s="38">
        <v>132</v>
      </c>
      <c r="B134" s="52">
        <v>3538</v>
      </c>
      <c r="C134" s="88" t="s">
        <v>9415</v>
      </c>
      <c r="D134" s="51" t="s">
        <v>577</v>
      </c>
      <c r="E134" s="43">
        <v>317400</v>
      </c>
      <c r="F134" s="229" t="s">
        <v>13157</v>
      </c>
      <c r="G134" s="51">
        <v>41774</v>
      </c>
      <c r="H134" s="51">
        <v>41781</v>
      </c>
      <c r="I134" s="645"/>
      <c r="J134" s="628">
        <v>41845</v>
      </c>
      <c r="K134" s="88"/>
      <c r="L134" s="277" t="s">
        <v>13158</v>
      </c>
      <c r="M134" s="52" t="s">
        <v>912</v>
      </c>
      <c r="N134" s="53" t="s">
        <v>84</v>
      </c>
      <c r="O134" s="121">
        <v>41777</v>
      </c>
      <c r="P134" s="47">
        <v>41777</v>
      </c>
      <c r="Q134" s="146" t="s">
        <v>106</v>
      </c>
      <c r="R134" s="642" t="s">
        <v>5223</v>
      </c>
      <c r="S134" s="646"/>
      <c r="T134" s="643"/>
    </row>
    <row r="135" customHeight="1" spans="1:20">
      <c r="A135" s="38">
        <v>133</v>
      </c>
      <c r="B135" s="48">
        <v>4100</v>
      </c>
      <c r="C135" s="194" t="s">
        <v>12928</v>
      </c>
      <c r="D135" s="51" t="s">
        <v>577</v>
      </c>
      <c r="E135" s="43">
        <v>345000</v>
      </c>
      <c r="F135" s="229" t="s">
        <v>13159</v>
      </c>
      <c r="G135" s="51">
        <v>41765</v>
      </c>
      <c r="H135" s="51">
        <v>41773</v>
      </c>
      <c r="I135" s="659"/>
      <c r="J135" s="628">
        <v>41845</v>
      </c>
      <c r="K135" s="655"/>
      <c r="L135" s="81" t="s">
        <v>13160</v>
      </c>
      <c r="M135" s="48" t="s">
        <v>698</v>
      </c>
      <c r="N135" s="54" t="s">
        <v>84</v>
      </c>
      <c r="O135" s="171">
        <v>41788</v>
      </c>
      <c r="P135" s="47">
        <v>41788</v>
      </c>
      <c r="Q135" s="70" t="s">
        <v>1447</v>
      </c>
      <c r="R135" s="260" t="s">
        <v>5223</v>
      </c>
      <c r="S135" s="664"/>
      <c r="T135" s="660"/>
    </row>
    <row r="136" s="603" customFormat="1" ht="17.25" customHeight="1" spans="1:20">
      <c r="A136" s="38">
        <v>134</v>
      </c>
      <c r="B136" s="48">
        <v>3510</v>
      </c>
      <c r="C136" s="97" t="s">
        <v>5534</v>
      </c>
      <c r="D136" s="51" t="s">
        <v>9220</v>
      </c>
      <c r="E136" s="43">
        <v>332500</v>
      </c>
      <c r="F136" s="229" t="s">
        <v>13161</v>
      </c>
      <c r="G136" s="51">
        <v>41785</v>
      </c>
      <c r="H136" s="51">
        <v>41796</v>
      </c>
      <c r="I136" s="656"/>
      <c r="J136" s="624">
        <v>41845</v>
      </c>
      <c r="K136" s="97"/>
      <c r="L136" s="70" t="s">
        <v>13162</v>
      </c>
      <c r="M136" s="48" t="s">
        <v>5057</v>
      </c>
      <c r="N136" s="54" t="s">
        <v>59</v>
      </c>
      <c r="O136" s="171">
        <v>41784</v>
      </c>
      <c r="P136" s="44">
        <v>41786</v>
      </c>
      <c r="Q136" s="223" t="s">
        <v>1447</v>
      </c>
      <c r="R136" s="219" t="s">
        <v>5223</v>
      </c>
      <c r="S136" s="662"/>
      <c r="T136" s="636"/>
    </row>
    <row r="137" s="604" customFormat="1" ht="17.25" customHeight="1" spans="1:20">
      <c r="A137" s="38">
        <v>135</v>
      </c>
      <c r="B137" s="48">
        <v>3592</v>
      </c>
      <c r="C137" s="97" t="s">
        <v>5108</v>
      </c>
      <c r="D137" s="51" t="s">
        <v>577</v>
      </c>
      <c r="E137" s="43">
        <v>312400</v>
      </c>
      <c r="F137" s="229" t="s">
        <v>13163</v>
      </c>
      <c r="G137" s="51">
        <v>41785</v>
      </c>
      <c r="H137" s="51">
        <v>41796</v>
      </c>
      <c r="I137" s="645"/>
      <c r="J137" s="628">
        <v>41845</v>
      </c>
      <c r="K137" s="88"/>
      <c r="L137" s="43" t="s">
        <v>13164</v>
      </c>
      <c r="M137" s="52" t="s">
        <v>5054</v>
      </c>
      <c r="N137" s="54" t="s">
        <v>59</v>
      </c>
      <c r="O137" s="121">
        <v>41761</v>
      </c>
      <c r="P137" s="47">
        <v>41786</v>
      </c>
      <c r="Q137" s="223" t="s">
        <v>106</v>
      </c>
      <c r="R137" s="642" t="s">
        <v>5708</v>
      </c>
      <c r="S137" s="646"/>
      <c r="T137" s="643"/>
    </row>
    <row r="138" s="603" customFormat="1" ht="17.25" customHeight="1" spans="1:20">
      <c r="A138" s="38">
        <v>136</v>
      </c>
      <c r="B138" s="48">
        <v>3511</v>
      </c>
      <c r="C138" s="97" t="s">
        <v>7485</v>
      </c>
      <c r="D138" s="51" t="s">
        <v>577</v>
      </c>
      <c r="E138" s="43">
        <v>293600</v>
      </c>
      <c r="F138" s="229" t="s">
        <v>13165</v>
      </c>
      <c r="G138" s="51">
        <v>41785</v>
      </c>
      <c r="H138" s="51">
        <v>41796</v>
      </c>
      <c r="I138" s="656"/>
      <c r="J138" s="624">
        <v>41845</v>
      </c>
      <c r="K138" s="88"/>
      <c r="L138" s="625" t="s">
        <v>13166</v>
      </c>
      <c r="M138" s="52" t="s">
        <v>5103</v>
      </c>
      <c r="N138" s="53" t="s">
        <v>84</v>
      </c>
      <c r="O138" s="121">
        <v>41771</v>
      </c>
      <c r="P138" s="47">
        <v>41794</v>
      </c>
      <c r="Q138" s="81" t="s">
        <v>106</v>
      </c>
      <c r="R138" s="642" t="s">
        <v>2752</v>
      </c>
      <c r="S138" s="228"/>
      <c r="T138" s="636"/>
    </row>
    <row r="139" s="603" customFormat="1" ht="17.25" customHeight="1" spans="1:20">
      <c r="A139" s="38">
        <v>137</v>
      </c>
      <c r="B139" s="48">
        <v>3510</v>
      </c>
      <c r="C139" s="97" t="s">
        <v>5534</v>
      </c>
      <c r="D139" s="51" t="s">
        <v>9220</v>
      </c>
      <c r="E139" s="43">
        <v>332500</v>
      </c>
      <c r="F139" s="229" t="s">
        <v>13167</v>
      </c>
      <c r="G139" s="51">
        <v>41785</v>
      </c>
      <c r="H139" s="51">
        <v>41796</v>
      </c>
      <c r="I139" s="656"/>
      <c r="J139" s="624">
        <v>41845</v>
      </c>
      <c r="K139" s="97"/>
      <c r="L139" s="70" t="s">
        <v>13168</v>
      </c>
      <c r="M139" s="48" t="s">
        <v>1768</v>
      </c>
      <c r="N139" s="54" t="s">
        <v>89</v>
      </c>
      <c r="O139" s="171">
        <v>41788</v>
      </c>
      <c r="P139" s="44">
        <v>41788</v>
      </c>
      <c r="Q139" s="223" t="s">
        <v>1447</v>
      </c>
      <c r="R139" s="642" t="s">
        <v>2752</v>
      </c>
      <c r="S139" s="662"/>
      <c r="T139" s="636"/>
    </row>
    <row r="140" s="603" customFormat="1" ht="17.25" customHeight="1" spans="1:20">
      <c r="A140" s="38">
        <v>138</v>
      </c>
      <c r="B140" s="48"/>
      <c r="C140" s="97" t="s">
        <v>5534</v>
      </c>
      <c r="D140" s="56" t="s">
        <v>13149</v>
      </c>
      <c r="E140" s="55">
        <v>332500</v>
      </c>
      <c r="F140" s="229" t="s">
        <v>13169</v>
      </c>
      <c r="G140" s="56">
        <v>41769</v>
      </c>
      <c r="H140" s="56">
        <v>41780</v>
      </c>
      <c r="I140" s="656"/>
      <c r="J140" s="624">
        <v>41845</v>
      </c>
      <c r="K140" s="97"/>
      <c r="L140" s="223" t="s">
        <v>13170</v>
      </c>
      <c r="M140" s="48" t="s">
        <v>114</v>
      </c>
      <c r="N140" s="54" t="s">
        <v>59</v>
      </c>
      <c r="O140" s="171">
        <v>41761</v>
      </c>
      <c r="P140" s="47">
        <v>41770</v>
      </c>
      <c r="Q140" s="223" t="s">
        <v>1447</v>
      </c>
      <c r="R140" s="219" t="s">
        <v>2752</v>
      </c>
      <c r="S140" s="662"/>
      <c r="T140" s="636"/>
    </row>
    <row r="141" s="604" customFormat="1" ht="17.25" customHeight="1" spans="1:20">
      <c r="A141" s="38">
        <v>139</v>
      </c>
      <c r="B141" s="48">
        <v>3592</v>
      </c>
      <c r="C141" s="97" t="s">
        <v>5108</v>
      </c>
      <c r="D141" s="51" t="s">
        <v>577</v>
      </c>
      <c r="E141" s="43">
        <v>312400</v>
      </c>
      <c r="F141" s="229" t="s">
        <v>13171</v>
      </c>
      <c r="G141" s="51">
        <v>41792</v>
      </c>
      <c r="H141" s="51">
        <v>41804</v>
      </c>
      <c r="I141" s="645"/>
      <c r="J141" s="628">
        <v>41845</v>
      </c>
      <c r="K141" s="88"/>
      <c r="L141" s="43" t="s">
        <v>13172</v>
      </c>
      <c r="M141" s="207" t="s">
        <v>5035</v>
      </c>
      <c r="N141" s="54" t="s">
        <v>89</v>
      </c>
      <c r="O141" s="670">
        <v>41761</v>
      </c>
      <c r="P141" s="47">
        <v>41793</v>
      </c>
      <c r="Q141" s="335" t="s">
        <v>106</v>
      </c>
      <c r="R141" s="642" t="s">
        <v>582</v>
      </c>
      <c r="S141" s="646"/>
      <c r="T141" s="643"/>
    </row>
    <row r="142" s="603" customFormat="1" ht="17.25" customHeight="1" spans="1:20">
      <c r="A142" s="38">
        <v>140</v>
      </c>
      <c r="B142" s="48">
        <v>3510</v>
      </c>
      <c r="C142" s="97" t="s">
        <v>5534</v>
      </c>
      <c r="D142" s="51" t="s">
        <v>12908</v>
      </c>
      <c r="E142" s="43">
        <v>332500</v>
      </c>
      <c r="F142" s="229" t="s">
        <v>13173</v>
      </c>
      <c r="G142" s="51">
        <v>41792</v>
      </c>
      <c r="H142" s="51">
        <v>41804</v>
      </c>
      <c r="I142" s="656"/>
      <c r="J142" s="624">
        <v>41845</v>
      </c>
      <c r="K142" s="97"/>
      <c r="L142" s="43" t="s">
        <v>13174</v>
      </c>
      <c r="M142" s="48" t="s">
        <v>5057</v>
      </c>
      <c r="N142" s="54" t="s">
        <v>59</v>
      </c>
      <c r="O142" s="171">
        <v>41784</v>
      </c>
      <c r="P142" s="44">
        <v>41793</v>
      </c>
      <c r="Q142" s="223" t="s">
        <v>1447</v>
      </c>
      <c r="R142" s="219" t="s">
        <v>582</v>
      </c>
      <c r="S142" s="662"/>
      <c r="T142" s="636"/>
    </row>
    <row r="143" s="603" customFormat="1" ht="17.25" customHeight="1" spans="1:20">
      <c r="A143" s="38">
        <v>141</v>
      </c>
      <c r="B143" s="48">
        <v>3592</v>
      </c>
      <c r="C143" s="97" t="s">
        <v>5108</v>
      </c>
      <c r="D143" s="51" t="s">
        <v>577</v>
      </c>
      <c r="E143" s="43">
        <v>312400</v>
      </c>
      <c r="F143" s="229" t="s">
        <v>13175</v>
      </c>
      <c r="G143" s="51">
        <v>41792</v>
      </c>
      <c r="H143" s="51">
        <v>41803</v>
      </c>
      <c r="I143" s="645"/>
      <c r="J143" s="624">
        <v>41845</v>
      </c>
      <c r="K143" s="97"/>
      <c r="L143" s="55" t="s">
        <v>13176</v>
      </c>
      <c r="M143" s="55" t="s">
        <v>5057</v>
      </c>
      <c r="N143" s="54" t="s">
        <v>59</v>
      </c>
      <c r="O143" s="310">
        <v>41756</v>
      </c>
      <c r="P143" s="44">
        <v>41793</v>
      </c>
      <c r="Q143" s="273" t="s">
        <v>1447</v>
      </c>
      <c r="R143" s="219" t="s">
        <v>582</v>
      </c>
      <c r="S143" s="228"/>
      <c r="T143" s="636"/>
    </row>
    <row r="144" s="603" customFormat="1" ht="17.25" customHeight="1" spans="1:20">
      <c r="A144" s="38">
        <v>142</v>
      </c>
      <c r="B144" s="48">
        <v>3592</v>
      </c>
      <c r="C144" s="97" t="s">
        <v>5108</v>
      </c>
      <c r="D144" s="56" t="s">
        <v>13054</v>
      </c>
      <c r="E144" s="55">
        <v>312400</v>
      </c>
      <c r="F144" s="207" t="s">
        <v>13177</v>
      </c>
      <c r="G144" s="56">
        <v>41778</v>
      </c>
      <c r="H144" s="56">
        <v>41788</v>
      </c>
      <c r="I144" s="641"/>
      <c r="J144" s="624">
        <v>41845</v>
      </c>
      <c r="K144" s="88"/>
      <c r="L144" s="43" t="s">
        <v>13178</v>
      </c>
      <c r="M144" s="52" t="s">
        <v>13179</v>
      </c>
      <c r="N144" s="53" t="s">
        <v>84</v>
      </c>
      <c r="O144" s="121">
        <v>41791</v>
      </c>
      <c r="P144" s="47">
        <v>41797</v>
      </c>
      <c r="Q144" s="146" t="s">
        <v>106</v>
      </c>
      <c r="R144" s="642" t="s">
        <v>582</v>
      </c>
      <c r="S144" s="228"/>
      <c r="T144" s="636"/>
    </row>
    <row r="145" s="604" customFormat="1" ht="17.25" customHeight="1" spans="1:20">
      <c r="A145" s="38">
        <v>143</v>
      </c>
      <c r="B145" s="48">
        <v>3532</v>
      </c>
      <c r="C145" s="97" t="s">
        <v>9415</v>
      </c>
      <c r="D145" s="51" t="s">
        <v>577</v>
      </c>
      <c r="E145" s="43">
        <f>319800+2000</f>
        <v>321800</v>
      </c>
      <c r="F145" s="229" t="s">
        <v>13180</v>
      </c>
      <c r="G145" s="51">
        <v>41795</v>
      </c>
      <c r="H145" s="51">
        <v>41804</v>
      </c>
      <c r="I145" s="668" t="s">
        <v>5225</v>
      </c>
      <c r="J145" s="624">
        <v>41845</v>
      </c>
      <c r="K145" s="88"/>
      <c r="L145" s="277" t="s">
        <v>13181</v>
      </c>
      <c r="M145" s="48" t="s">
        <v>5103</v>
      </c>
      <c r="N145" s="54" t="s">
        <v>84</v>
      </c>
      <c r="O145" s="121">
        <v>41797</v>
      </c>
      <c r="P145" s="47">
        <v>41797</v>
      </c>
      <c r="Q145" s="70" t="s">
        <v>1447</v>
      </c>
      <c r="R145" s="642" t="s">
        <v>582</v>
      </c>
      <c r="S145" s="646"/>
      <c r="T145" s="643"/>
    </row>
    <row r="146" s="603" customFormat="1" ht="17.25" customHeight="1" spans="1:20">
      <c r="A146" s="38">
        <v>144</v>
      </c>
      <c r="B146" s="48"/>
      <c r="C146" s="97" t="s">
        <v>5108</v>
      </c>
      <c r="D146" s="56" t="s">
        <v>577</v>
      </c>
      <c r="E146" s="55">
        <v>312400</v>
      </c>
      <c r="F146" s="207" t="s">
        <v>13182</v>
      </c>
      <c r="G146" s="56">
        <v>41800</v>
      </c>
      <c r="H146" s="56">
        <v>41810</v>
      </c>
      <c r="I146" s="656"/>
      <c r="J146" s="624">
        <v>41845</v>
      </c>
      <c r="K146" s="97"/>
      <c r="L146" s="55" t="s">
        <v>13183</v>
      </c>
      <c r="M146" s="48" t="s">
        <v>5219</v>
      </c>
      <c r="N146" s="54" t="s">
        <v>59</v>
      </c>
      <c r="O146" s="171">
        <v>41770</v>
      </c>
      <c r="P146" s="44">
        <v>41801</v>
      </c>
      <c r="Q146" s="223" t="s">
        <v>106</v>
      </c>
      <c r="R146" s="219" t="s">
        <v>2768</v>
      </c>
      <c r="S146" s="228"/>
      <c r="T146" s="636"/>
    </row>
    <row r="147" s="604" customFormat="1" ht="17.25" customHeight="1" spans="1:20">
      <c r="A147" s="38">
        <v>145</v>
      </c>
      <c r="B147" s="52"/>
      <c r="C147" s="97" t="s">
        <v>5108</v>
      </c>
      <c r="D147" s="56" t="s">
        <v>577</v>
      </c>
      <c r="E147" s="55">
        <f>319800+2000</f>
        <v>321800</v>
      </c>
      <c r="F147" s="207" t="s">
        <v>13184</v>
      </c>
      <c r="G147" s="56">
        <v>41784</v>
      </c>
      <c r="H147" s="56">
        <v>41795</v>
      </c>
      <c r="I147" s="668" t="s">
        <v>5186</v>
      </c>
      <c r="J147" s="624">
        <v>41845</v>
      </c>
      <c r="K147" s="88"/>
      <c r="L147" s="277" t="s">
        <v>13185</v>
      </c>
      <c r="M147" s="48" t="s">
        <v>912</v>
      </c>
      <c r="N147" s="54" t="s">
        <v>84</v>
      </c>
      <c r="O147" s="121">
        <v>41811</v>
      </c>
      <c r="P147" s="47">
        <v>41811</v>
      </c>
      <c r="Q147" s="70" t="s">
        <v>106</v>
      </c>
      <c r="R147" s="642" t="s">
        <v>2768</v>
      </c>
      <c r="S147" s="646"/>
      <c r="T147" s="643"/>
    </row>
    <row r="148" s="603" customFormat="1" ht="17.25" customHeight="1" spans="1:20">
      <c r="A148" s="38">
        <v>146</v>
      </c>
      <c r="B148" s="48">
        <v>3511</v>
      </c>
      <c r="C148" s="97" t="s">
        <v>7485</v>
      </c>
      <c r="D148" s="56" t="s">
        <v>577</v>
      </c>
      <c r="E148" s="55">
        <f>293600+2000+8800</f>
        <v>304400</v>
      </c>
      <c r="F148" s="207" t="s">
        <v>13186</v>
      </c>
      <c r="G148" s="56">
        <v>41792</v>
      </c>
      <c r="H148" s="56">
        <v>41803</v>
      </c>
      <c r="I148" s="656" t="s">
        <v>13187</v>
      </c>
      <c r="J148" s="624">
        <v>41845</v>
      </c>
      <c r="K148" s="97"/>
      <c r="L148" s="48" t="s">
        <v>13188</v>
      </c>
      <c r="M148" s="48" t="s">
        <v>1768</v>
      </c>
      <c r="N148" s="54" t="s">
        <v>89</v>
      </c>
      <c r="O148" s="171">
        <v>41812</v>
      </c>
      <c r="P148" s="44">
        <v>41812</v>
      </c>
      <c r="Q148" s="70" t="s">
        <v>106</v>
      </c>
      <c r="R148" s="677"/>
      <c r="S148" s="228"/>
      <c r="T148" s="636"/>
    </row>
    <row r="149" s="605" customFormat="1" customHeight="1" spans="1:20">
      <c r="A149" s="38">
        <v>147</v>
      </c>
      <c r="B149" s="650"/>
      <c r="C149" s="97" t="s">
        <v>13189</v>
      </c>
      <c r="D149" s="56" t="s">
        <v>577</v>
      </c>
      <c r="E149" s="55">
        <f>349000+2000</f>
        <v>351000</v>
      </c>
      <c r="F149" s="207" t="s">
        <v>13190</v>
      </c>
      <c r="G149" s="56">
        <v>41805</v>
      </c>
      <c r="H149" s="56">
        <v>41813</v>
      </c>
      <c r="I149" s="199" t="s">
        <v>9625</v>
      </c>
      <c r="J149" s="624">
        <v>41845</v>
      </c>
      <c r="K149" s="650"/>
      <c r="L149" s="242" t="s">
        <v>13191</v>
      </c>
      <c r="M149" s="48" t="s">
        <v>5044</v>
      </c>
      <c r="N149" s="54" t="s">
        <v>84</v>
      </c>
      <c r="O149" s="171">
        <v>41788</v>
      </c>
      <c r="P149" s="44">
        <v>41806</v>
      </c>
      <c r="Q149" s="70" t="s">
        <v>106</v>
      </c>
      <c r="R149" s="663" t="s">
        <v>5247</v>
      </c>
      <c r="S149" s="664"/>
      <c r="T149" s="660"/>
    </row>
    <row r="150" s="603" customFormat="1" ht="17.25" customHeight="1" spans="1:20">
      <c r="A150" s="38">
        <v>148</v>
      </c>
      <c r="B150" s="48">
        <v>3510</v>
      </c>
      <c r="C150" s="97" t="s">
        <v>5534</v>
      </c>
      <c r="D150" s="56" t="s">
        <v>577</v>
      </c>
      <c r="E150" s="55">
        <v>332500</v>
      </c>
      <c r="F150" s="207" t="s">
        <v>13192</v>
      </c>
      <c r="G150" s="56">
        <v>41792</v>
      </c>
      <c r="H150" s="56">
        <v>41803</v>
      </c>
      <c r="I150" s="656"/>
      <c r="J150" s="624">
        <v>41845</v>
      </c>
      <c r="K150" s="97"/>
      <c r="L150" s="70" t="s">
        <v>13193</v>
      </c>
      <c r="M150" s="48" t="s">
        <v>5057</v>
      </c>
      <c r="N150" s="54" t="s">
        <v>59</v>
      </c>
      <c r="O150" s="171">
        <v>41783</v>
      </c>
      <c r="P150" s="44">
        <v>41793</v>
      </c>
      <c r="Q150" s="223" t="s">
        <v>1447</v>
      </c>
      <c r="R150" s="219" t="s">
        <v>5247</v>
      </c>
      <c r="S150" s="662"/>
      <c r="T150" s="636"/>
    </row>
    <row r="151" s="603" customFormat="1" ht="17.25" customHeight="1" spans="1:20">
      <c r="A151" s="38">
        <v>149</v>
      </c>
      <c r="B151" s="48"/>
      <c r="C151" s="97" t="s">
        <v>5108</v>
      </c>
      <c r="D151" s="56" t="s">
        <v>577</v>
      </c>
      <c r="E151" s="55">
        <f>319800+2000</f>
        <v>321800</v>
      </c>
      <c r="F151" s="207" t="s">
        <v>13194</v>
      </c>
      <c r="G151" s="56">
        <v>41799</v>
      </c>
      <c r="H151" s="56">
        <v>41813</v>
      </c>
      <c r="I151" s="656" t="s">
        <v>5225</v>
      </c>
      <c r="J151" s="624">
        <v>41845</v>
      </c>
      <c r="K151" s="97"/>
      <c r="L151" s="242" t="s">
        <v>13195</v>
      </c>
      <c r="M151" s="48" t="s">
        <v>5103</v>
      </c>
      <c r="N151" s="54" t="s">
        <v>84</v>
      </c>
      <c r="O151" s="171">
        <v>41804</v>
      </c>
      <c r="P151" s="44">
        <v>41804</v>
      </c>
      <c r="Q151" s="70" t="s">
        <v>106</v>
      </c>
      <c r="R151" s="219" t="s">
        <v>5247</v>
      </c>
      <c r="S151" s="228"/>
      <c r="T151" s="636"/>
    </row>
    <row r="152" s="603" customFormat="1" ht="17.25" customHeight="1" spans="1:20">
      <c r="A152" s="38">
        <v>150</v>
      </c>
      <c r="B152" s="48">
        <v>3592</v>
      </c>
      <c r="C152" s="97" t="s">
        <v>5108</v>
      </c>
      <c r="D152" s="56" t="s">
        <v>577</v>
      </c>
      <c r="E152" s="55">
        <v>312400</v>
      </c>
      <c r="F152" s="207" t="s">
        <v>13196</v>
      </c>
      <c r="G152" s="56">
        <v>41792</v>
      </c>
      <c r="H152" s="56">
        <v>41812</v>
      </c>
      <c r="I152" s="656"/>
      <c r="J152" s="624">
        <v>41845</v>
      </c>
      <c r="K152" s="97"/>
      <c r="L152" s="55" t="s">
        <v>13197</v>
      </c>
      <c r="M152" s="48" t="s">
        <v>657</v>
      </c>
      <c r="N152" s="54" t="s">
        <v>59</v>
      </c>
      <c r="O152" s="171">
        <v>41783</v>
      </c>
      <c r="P152" s="44">
        <v>41793</v>
      </c>
      <c r="Q152" s="223" t="s">
        <v>106</v>
      </c>
      <c r="R152" s="219" t="s">
        <v>5247</v>
      </c>
      <c r="S152" s="228"/>
      <c r="T152" s="636"/>
    </row>
    <row r="153" s="603" customFormat="1" ht="17.25" customHeight="1" spans="1:20">
      <c r="A153" s="38">
        <v>151</v>
      </c>
      <c r="B153" s="48">
        <v>3510</v>
      </c>
      <c r="C153" s="97" t="s">
        <v>5534</v>
      </c>
      <c r="D153" s="56" t="s">
        <v>577</v>
      </c>
      <c r="E153" s="55">
        <v>332500</v>
      </c>
      <c r="F153" s="207" t="s">
        <v>13198</v>
      </c>
      <c r="G153" s="56">
        <v>41800</v>
      </c>
      <c r="H153" s="56">
        <v>41813</v>
      </c>
      <c r="I153" s="656"/>
      <c r="J153" s="624">
        <v>41845</v>
      </c>
      <c r="K153" s="97"/>
      <c r="L153" s="70" t="s">
        <v>13199</v>
      </c>
      <c r="M153" s="48" t="s">
        <v>916</v>
      </c>
      <c r="N153" s="54" t="s">
        <v>89</v>
      </c>
      <c r="O153" s="171">
        <v>41798</v>
      </c>
      <c r="P153" s="44">
        <v>41801</v>
      </c>
      <c r="Q153" s="223" t="s">
        <v>1447</v>
      </c>
      <c r="R153" s="649" t="s">
        <v>1071</v>
      </c>
      <c r="S153" s="662"/>
      <c r="T153" s="636"/>
    </row>
    <row r="154" s="603" customFormat="1" ht="17.25" customHeight="1" spans="1:20">
      <c r="A154" s="38">
        <v>152</v>
      </c>
      <c r="B154" s="48"/>
      <c r="C154" s="97" t="s">
        <v>5534</v>
      </c>
      <c r="D154" s="56" t="s">
        <v>577</v>
      </c>
      <c r="E154" s="55">
        <f>332500+2000</f>
        <v>334500</v>
      </c>
      <c r="F154" s="207" t="s">
        <v>13200</v>
      </c>
      <c r="G154" s="56">
        <v>41805</v>
      </c>
      <c r="H154" s="56">
        <v>41813</v>
      </c>
      <c r="I154" s="199" t="s">
        <v>9625</v>
      </c>
      <c r="J154" s="624">
        <v>41845</v>
      </c>
      <c r="K154" s="97" t="s">
        <v>372</v>
      </c>
      <c r="L154" s="242" t="s">
        <v>13201</v>
      </c>
      <c r="M154" s="48" t="s">
        <v>916</v>
      </c>
      <c r="N154" s="54" t="s">
        <v>89</v>
      </c>
      <c r="O154" s="171">
        <v>41794</v>
      </c>
      <c r="P154" s="44">
        <v>41806</v>
      </c>
      <c r="Q154" s="223" t="s">
        <v>106</v>
      </c>
      <c r="R154" s="219" t="s">
        <v>1071</v>
      </c>
      <c r="S154" s="662"/>
      <c r="T154" s="636"/>
    </row>
    <row r="155" s="603" customFormat="1" ht="17.25" customHeight="1" spans="1:20">
      <c r="A155" s="38">
        <v>153</v>
      </c>
      <c r="B155" s="48"/>
      <c r="C155" s="97" t="s">
        <v>5534</v>
      </c>
      <c r="D155" s="56" t="s">
        <v>13202</v>
      </c>
      <c r="E155" s="55">
        <f>332500+2000</f>
        <v>334500</v>
      </c>
      <c r="F155" s="207" t="s">
        <v>13203</v>
      </c>
      <c r="G155" s="56">
        <v>41778</v>
      </c>
      <c r="H155" s="56">
        <v>41788</v>
      </c>
      <c r="I155" s="668" t="s">
        <v>5225</v>
      </c>
      <c r="J155" s="624">
        <v>41864</v>
      </c>
      <c r="K155" s="97"/>
      <c r="L155" s="43" t="s">
        <v>13204</v>
      </c>
      <c r="M155" s="43" t="s">
        <v>683</v>
      </c>
      <c r="N155" s="54" t="s">
        <v>59</v>
      </c>
      <c r="O155" s="171">
        <v>41809</v>
      </c>
      <c r="P155" s="44">
        <v>41814</v>
      </c>
      <c r="Q155" s="223" t="s">
        <v>106</v>
      </c>
      <c r="R155" s="219" t="s">
        <v>1071</v>
      </c>
      <c r="S155" s="662"/>
      <c r="T155" s="636"/>
    </row>
    <row r="156" s="605" customFormat="1" customHeight="1" spans="1:20">
      <c r="A156" s="38">
        <v>154</v>
      </c>
      <c r="B156" s="650"/>
      <c r="C156" s="665"/>
      <c r="D156" s="56" t="s">
        <v>577</v>
      </c>
      <c r="E156" s="55">
        <v>349000</v>
      </c>
      <c r="F156" s="207" t="s">
        <v>13205</v>
      </c>
      <c r="G156" s="56">
        <v>41800</v>
      </c>
      <c r="H156" s="56">
        <v>41810</v>
      </c>
      <c r="I156" s="671"/>
      <c r="J156" s="624">
        <v>41864</v>
      </c>
      <c r="K156" s="650"/>
      <c r="L156" s="70" t="s">
        <v>13206</v>
      </c>
      <c r="M156" s="48" t="s">
        <v>5199</v>
      </c>
      <c r="N156" s="54" t="s">
        <v>89</v>
      </c>
      <c r="O156" s="171">
        <v>41791</v>
      </c>
      <c r="P156" s="44">
        <v>41801</v>
      </c>
      <c r="Q156" s="70" t="s">
        <v>1447</v>
      </c>
      <c r="R156" s="663" t="s">
        <v>1074</v>
      </c>
      <c r="S156" s="664"/>
      <c r="T156" s="660"/>
    </row>
    <row r="157" s="603" customFormat="1" ht="17.25" customHeight="1" spans="1:20">
      <c r="A157" s="38">
        <v>155</v>
      </c>
      <c r="B157" s="48"/>
      <c r="C157" s="97" t="s">
        <v>5534</v>
      </c>
      <c r="D157" s="56" t="s">
        <v>577</v>
      </c>
      <c r="E157" s="55">
        <f>332500+2000</f>
        <v>334500</v>
      </c>
      <c r="F157" s="207" t="s">
        <v>13207</v>
      </c>
      <c r="G157" s="56">
        <v>41805</v>
      </c>
      <c r="H157" s="56">
        <v>41813</v>
      </c>
      <c r="I157" s="656" t="s">
        <v>5225</v>
      </c>
      <c r="J157" s="624">
        <v>41864</v>
      </c>
      <c r="K157" s="97"/>
      <c r="L157" s="70" t="s">
        <v>13208</v>
      </c>
      <c r="M157" s="48" t="s">
        <v>5057</v>
      </c>
      <c r="N157" s="54" t="s">
        <v>59</v>
      </c>
      <c r="O157" s="171">
        <v>41817</v>
      </c>
      <c r="P157" s="44">
        <v>41817</v>
      </c>
      <c r="Q157" s="223" t="s">
        <v>106</v>
      </c>
      <c r="R157" s="649" t="s">
        <v>6541</v>
      </c>
      <c r="S157" s="662"/>
      <c r="T157" s="636"/>
    </row>
    <row r="158" s="603" customFormat="1" ht="17.25" customHeight="1" spans="1:20">
      <c r="A158" s="38">
        <v>156</v>
      </c>
      <c r="B158" s="48">
        <v>3592</v>
      </c>
      <c r="C158" s="97" t="s">
        <v>5108</v>
      </c>
      <c r="D158" s="56" t="s">
        <v>577</v>
      </c>
      <c r="E158" s="55">
        <f>312400+2000</f>
        <v>314400</v>
      </c>
      <c r="F158" s="207" t="s">
        <v>13209</v>
      </c>
      <c r="G158" s="56">
        <v>41805</v>
      </c>
      <c r="H158" s="56">
        <v>41813</v>
      </c>
      <c r="I158" s="326" t="s">
        <v>9625</v>
      </c>
      <c r="J158" s="624">
        <v>41864</v>
      </c>
      <c r="K158" s="159"/>
      <c r="L158" s="55" t="s">
        <v>13210</v>
      </c>
      <c r="M158" s="48" t="s">
        <v>114</v>
      </c>
      <c r="N158" s="54" t="s">
        <v>59</v>
      </c>
      <c r="O158" s="171">
        <v>41761</v>
      </c>
      <c r="P158" s="44">
        <v>41806</v>
      </c>
      <c r="Q158" s="223" t="s">
        <v>1447</v>
      </c>
      <c r="R158" s="219" t="s">
        <v>6541</v>
      </c>
      <c r="S158" s="228"/>
      <c r="T158" s="636"/>
    </row>
    <row r="159" s="603" customFormat="1" ht="17.25" customHeight="1" spans="1:20">
      <c r="A159" s="38">
        <v>157</v>
      </c>
      <c r="B159" s="48"/>
      <c r="C159" s="97"/>
      <c r="D159" s="56" t="s">
        <v>577</v>
      </c>
      <c r="E159" s="55">
        <f>332500+2000</f>
        <v>334500</v>
      </c>
      <c r="F159" s="207" t="s">
        <v>13211</v>
      </c>
      <c r="G159" s="56">
        <v>41805</v>
      </c>
      <c r="H159" s="56">
        <v>41813</v>
      </c>
      <c r="I159" s="656" t="s">
        <v>5225</v>
      </c>
      <c r="J159" s="624">
        <v>41864</v>
      </c>
      <c r="K159" s="159"/>
      <c r="L159" s="70" t="s">
        <v>7096</v>
      </c>
      <c r="M159" s="48" t="s">
        <v>13179</v>
      </c>
      <c r="N159" s="54" t="s">
        <v>84</v>
      </c>
      <c r="O159" s="171">
        <v>41819</v>
      </c>
      <c r="P159" s="44">
        <v>41819</v>
      </c>
      <c r="Q159" s="223" t="s">
        <v>1447</v>
      </c>
      <c r="R159" s="649" t="s">
        <v>1093</v>
      </c>
      <c r="S159" s="662"/>
      <c r="T159" s="636"/>
    </row>
    <row r="160" customHeight="1" spans="1:20">
      <c r="A160" s="38">
        <v>158</v>
      </c>
      <c r="B160" s="655"/>
      <c r="C160" s="666"/>
      <c r="D160" s="51" t="s">
        <v>13054</v>
      </c>
      <c r="E160" s="43">
        <v>349000</v>
      </c>
      <c r="F160" s="229" t="s">
        <v>13212</v>
      </c>
      <c r="G160" s="51">
        <v>41769</v>
      </c>
      <c r="H160" s="51">
        <v>41779</v>
      </c>
      <c r="I160" s="672" t="s">
        <v>13213</v>
      </c>
      <c r="J160" s="624">
        <v>41864</v>
      </c>
      <c r="K160" s="655"/>
      <c r="L160" s="81" t="s">
        <v>13214</v>
      </c>
      <c r="M160" s="52" t="s">
        <v>5054</v>
      </c>
      <c r="N160" s="53" t="s">
        <v>59</v>
      </c>
      <c r="O160" s="121">
        <v>41760</v>
      </c>
      <c r="P160" s="47">
        <v>41770</v>
      </c>
      <c r="Q160" s="81" t="s">
        <v>1447</v>
      </c>
      <c r="R160" s="260" t="s">
        <v>1088</v>
      </c>
      <c r="S160" s="664"/>
      <c r="T160" s="660"/>
    </row>
    <row r="161" s="603" customFormat="1" ht="17.25" customHeight="1" spans="1:20">
      <c r="A161" s="38">
        <v>159</v>
      </c>
      <c r="B161" s="48">
        <v>3510</v>
      </c>
      <c r="C161" s="97" t="s">
        <v>5534</v>
      </c>
      <c r="D161" s="51" t="s">
        <v>577</v>
      </c>
      <c r="E161" s="43">
        <f>332500+2000</f>
        <v>334500</v>
      </c>
      <c r="F161" s="229" t="s">
        <v>13215</v>
      </c>
      <c r="G161" s="51">
        <v>41805</v>
      </c>
      <c r="H161" s="51">
        <v>41814</v>
      </c>
      <c r="I161" s="668" t="s">
        <v>5225</v>
      </c>
      <c r="J161" s="624">
        <v>41864</v>
      </c>
      <c r="K161" s="97"/>
      <c r="L161" s="70" t="s">
        <v>13216</v>
      </c>
      <c r="M161" s="48" t="s">
        <v>5016</v>
      </c>
      <c r="N161" s="54" t="s">
        <v>89</v>
      </c>
      <c r="O161" s="171">
        <v>41794</v>
      </c>
      <c r="P161" s="44">
        <v>41822</v>
      </c>
      <c r="Q161" s="223" t="s">
        <v>106</v>
      </c>
      <c r="R161" s="219" t="s">
        <v>5737</v>
      </c>
      <c r="S161" s="662"/>
      <c r="T161" s="636"/>
    </row>
    <row r="162" s="605" customFormat="1" ht="24.75" customHeight="1" spans="1:20">
      <c r="A162" s="38">
        <v>160</v>
      </c>
      <c r="B162" s="650">
        <v>4386</v>
      </c>
      <c r="C162" s="650" t="s">
        <v>13217</v>
      </c>
      <c r="D162" s="56" t="s">
        <v>577</v>
      </c>
      <c r="E162" s="55">
        <v>349000</v>
      </c>
      <c r="F162" s="207" t="s">
        <v>13218</v>
      </c>
      <c r="G162" s="56">
        <v>41816</v>
      </c>
      <c r="H162" s="56">
        <v>41826</v>
      </c>
      <c r="I162" s="673" t="s">
        <v>5187</v>
      </c>
      <c r="J162" s="624">
        <v>41864</v>
      </c>
      <c r="K162" s="650"/>
      <c r="L162" s="70" t="s">
        <v>13219</v>
      </c>
      <c r="M162" s="48" t="s">
        <v>5035</v>
      </c>
      <c r="N162" s="54" t="s">
        <v>89</v>
      </c>
      <c r="O162" s="171">
        <v>41826</v>
      </c>
      <c r="P162" s="44">
        <v>41826</v>
      </c>
      <c r="Q162" s="70" t="s">
        <v>106</v>
      </c>
      <c r="R162" s="663" t="s">
        <v>5281</v>
      </c>
      <c r="S162" s="664"/>
      <c r="T162" s="660"/>
    </row>
    <row r="163" s="603" customFormat="1" ht="17.25" customHeight="1" spans="1:20">
      <c r="A163" s="38">
        <v>161</v>
      </c>
      <c r="B163" s="48">
        <v>3510</v>
      </c>
      <c r="C163" s="97" t="s">
        <v>5534</v>
      </c>
      <c r="D163" s="56" t="s">
        <v>577</v>
      </c>
      <c r="E163" s="55">
        <f>332500+2000</f>
        <v>334500</v>
      </c>
      <c r="F163" s="207" t="s">
        <v>13220</v>
      </c>
      <c r="G163" s="56">
        <v>41812</v>
      </c>
      <c r="H163" s="56">
        <v>41825</v>
      </c>
      <c r="I163" s="656" t="s">
        <v>5225</v>
      </c>
      <c r="J163" s="624">
        <v>41864</v>
      </c>
      <c r="K163" s="97" t="s">
        <v>5307</v>
      </c>
      <c r="L163" s="70" t="s">
        <v>13221</v>
      </c>
      <c r="M163" s="48" t="s">
        <v>5054</v>
      </c>
      <c r="N163" s="54" t="s">
        <v>59</v>
      </c>
      <c r="O163" s="171">
        <v>41819</v>
      </c>
      <c r="P163" s="44">
        <v>41819</v>
      </c>
      <c r="Q163" s="223" t="s">
        <v>106</v>
      </c>
      <c r="R163" s="219" t="s">
        <v>5287</v>
      </c>
      <c r="S163" s="662"/>
      <c r="T163" s="636"/>
    </row>
    <row r="164" s="603" customFormat="1" ht="17.25" customHeight="1" spans="1:20">
      <c r="A164" s="38">
        <v>162</v>
      </c>
      <c r="B164" s="48">
        <v>3532</v>
      </c>
      <c r="C164" s="97" t="s">
        <v>9415</v>
      </c>
      <c r="D164" s="56" t="s">
        <v>577</v>
      </c>
      <c r="E164" s="55">
        <f>319800+2000</f>
        <v>321800</v>
      </c>
      <c r="F164" s="207" t="s">
        <v>13222</v>
      </c>
      <c r="G164" s="56">
        <v>41776</v>
      </c>
      <c r="H164" s="56">
        <v>41788</v>
      </c>
      <c r="I164" s="668" t="s">
        <v>5225</v>
      </c>
      <c r="J164" s="624">
        <v>41864</v>
      </c>
      <c r="K164" s="97" t="s">
        <v>13223</v>
      </c>
      <c r="L164" s="277" t="s">
        <v>13224</v>
      </c>
      <c r="M164" s="48" t="s">
        <v>3368</v>
      </c>
      <c r="N164" s="54" t="s">
        <v>59</v>
      </c>
      <c r="O164" s="171">
        <v>41807</v>
      </c>
      <c r="P164" s="44">
        <v>41807</v>
      </c>
      <c r="Q164" s="70" t="s">
        <v>106</v>
      </c>
      <c r="R164" s="219" t="s">
        <v>1115</v>
      </c>
      <c r="S164" s="228"/>
      <c r="T164" s="636"/>
    </row>
    <row r="165" s="603" customFormat="1" ht="21.75" customHeight="1" spans="1:20">
      <c r="A165" s="38">
        <v>163</v>
      </c>
      <c r="B165" s="48"/>
      <c r="C165" s="97" t="s">
        <v>9415</v>
      </c>
      <c r="D165" s="56" t="s">
        <v>577</v>
      </c>
      <c r="E165" s="55">
        <f t="shared" ref="E165:E171" si="0">319800+2000+8800</f>
        <v>330600</v>
      </c>
      <c r="F165" s="207" t="s">
        <v>13225</v>
      </c>
      <c r="G165" s="56">
        <v>41817</v>
      </c>
      <c r="H165" s="56">
        <v>41830</v>
      </c>
      <c r="I165" s="656" t="s">
        <v>13226</v>
      </c>
      <c r="J165" s="624">
        <v>41864</v>
      </c>
      <c r="K165" s="97"/>
      <c r="L165" s="242" t="s">
        <v>13227</v>
      </c>
      <c r="M165" s="48" t="s">
        <v>5044</v>
      </c>
      <c r="N165" s="54" t="s">
        <v>84</v>
      </c>
      <c r="O165" s="171">
        <v>41833</v>
      </c>
      <c r="P165" s="44">
        <v>41833</v>
      </c>
      <c r="Q165" s="70" t="s">
        <v>106</v>
      </c>
      <c r="R165" s="219" t="s">
        <v>5297</v>
      </c>
      <c r="S165" s="228"/>
      <c r="T165" s="636"/>
    </row>
    <row r="166" s="603" customFormat="1" ht="17.25" customHeight="1" spans="1:20">
      <c r="A166" s="38">
        <v>164</v>
      </c>
      <c r="B166" s="48">
        <v>4284</v>
      </c>
      <c r="C166" s="97" t="s">
        <v>13228</v>
      </c>
      <c r="D166" s="51" t="s">
        <v>41</v>
      </c>
      <c r="E166" s="43">
        <f>332900+2000</f>
        <v>334900</v>
      </c>
      <c r="F166" s="229" t="s">
        <v>13229</v>
      </c>
      <c r="G166" s="51">
        <v>41825</v>
      </c>
      <c r="H166" s="51">
        <v>41842</v>
      </c>
      <c r="I166" s="656" t="s">
        <v>5225</v>
      </c>
      <c r="J166" s="624">
        <v>41864</v>
      </c>
      <c r="K166" s="673" t="s">
        <v>5187</v>
      </c>
      <c r="L166" s="70" t="s">
        <v>13230</v>
      </c>
      <c r="M166" s="48" t="s">
        <v>13179</v>
      </c>
      <c r="N166" s="54" t="s">
        <v>84</v>
      </c>
      <c r="O166" s="171">
        <v>41828</v>
      </c>
      <c r="P166" s="44">
        <v>41829</v>
      </c>
      <c r="Q166" s="223" t="s">
        <v>1447</v>
      </c>
      <c r="R166" s="649" t="s">
        <v>1130</v>
      </c>
      <c r="S166" s="662"/>
      <c r="T166" s="636"/>
    </row>
    <row r="167" s="604" customFormat="1" ht="21.75" customHeight="1" spans="1:20">
      <c r="A167" s="38">
        <v>165</v>
      </c>
      <c r="B167" s="52"/>
      <c r="C167" s="97" t="s">
        <v>9415</v>
      </c>
      <c r="D167" s="51" t="s">
        <v>577</v>
      </c>
      <c r="E167" s="43">
        <f t="shared" si="0"/>
        <v>330600</v>
      </c>
      <c r="F167" s="229" t="s">
        <v>13231</v>
      </c>
      <c r="G167" s="51">
        <v>41825</v>
      </c>
      <c r="H167" s="51">
        <v>41835</v>
      </c>
      <c r="I167" s="668" t="s">
        <v>13232</v>
      </c>
      <c r="J167" s="624">
        <v>41864</v>
      </c>
      <c r="K167" s="88"/>
      <c r="L167" s="277" t="s">
        <v>13233</v>
      </c>
      <c r="M167" s="48" t="s">
        <v>5054</v>
      </c>
      <c r="N167" s="54" t="s">
        <v>59</v>
      </c>
      <c r="O167" s="121">
        <v>41847</v>
      </c>
      <c r="P167" s="47">
        <v>41847</v>
      </c>
      <c r="Q167" s="70" t="s">
        <v>106</v>
      </c>
      <c r="R167" s="642" t="s">
        <v>1890</v>
      </c>
      <c r="S167" s="646"/>
      <c r="T167" s="643"/>
    </row>
    <row r="168" ht="24.75" customHeight="1" spans="1:20">
      <c r="A168" s="38">
        <v>166</v>
      </c>
      <c r="B168" s="655">
        <v>4385</v>
      </c>
      <c r="C168" s="97" t="s">
        <v>13234</v>
      </c>
      <c r="D168" s="51" t="s">
        <v>41</v>
      </c>
      <c r="E168" s="43">
        <f>372800+2000</f>
        <v>374800</v>
      </c>
      <c r="F168" s="229" t="s">
        <v>13235</v>
      </c>
      <c r="G168" s="51">
        <v>41825</v>
      </c>
      <c r="H168" s="51">
        <v>41844</v>
      </c>
      <c r="I168" s="656" t="s">
        <v>5225</v>
      </c>
      <c r="J168" s="624">
        <v>41864</v>
      </c>
      <c r="K168" s="655" t="s">
        <v>13236</v>
      </c>
      <c r="L168" s="674" t="s">
        <v>13237</v>
      </c>
      <c r="M168" s="43" t="s">
        <v>5219</v>
      </c>
      <c r="N168" s="53" t="s">
        <v>59</v>
      </c>
      <c r="O168" s="121">
        <v>41761</v>
      </c>
      <c r="P168" s="47">
        <v>41831</v>
      </c>
      <c r="Q168" s="81" t="s">
        <v>106</v>
      </c>
      <c r="R168" s="260" t="s">
        <v>1890</v>
      </c>
      <c r="S168" s="664"/>
      <c r="T168" s="660"/>
    </row>
    <row r="169" s="603" customFormat="1" ht="17.25" customHeight="1" spans="1:20">
      <c r="A169" s="38">
        <v>167</v>
      </c>
      <c r="B169" s="48">
        <v>3510</v>
      </c>
      <c r="C169" s="97" t="s">
        <v>5534</v>
      </c>
      <c r="D169" s="56" t="s">
        <v>577</v>
      </c>
      <c r="E169" s="55">
        <f>332500+2000</f>
        <v>334500</v>
      </c>
      <c r="F169" s="207" t="s">
        <v>13238</v>
      </c>
      <c r="G169" s="56">
        <v>41805</v>
      </c>
      <c r="H169" s="56">
        <v>41812</v>
      </c>
      <c r="I169" s="656" t="s">
        <v>5225</v>
      </c>
      <c r="J169" s="624">
        <v>41864</v>
      </c>
      <c r="L169" s="70" t="s">
        <v>13239</v>
      </c>
      <c r="M169" s="48" t="s">
        <v>5103</v>
      </c>
      <c r="N169" s="54" t="s">
        <v>84</v>
      </c>
      <c r="O169" s="171">
        <v>41826</v>
      </c>
      <c r="P169" s="44">
        <v>41827</v>
      </c>
      <c r="Q169" s="223" t="s">
        <v>1447</v>
      </c>
      <c r="R169" s="219" t="s">
        <v>1139</v>
      </c>
      <c r="S169" s="662"/>
      <c r="T169" s="636"/>
    </row>
    <row r="170" s="604" customFormat="1" ht="17.25" customHeight="1" spans="1:20">
      <c r="A170" s="38">
        <v>168</v>
      </c>
      <c r="B170" s="48">
        <v>3532</v>
      </c>
      <c r="C170" s="97" t="s">
        <v>9415</v>
      </c>
      <c r="D170" s="51" t="s">
        <v>1094</v>
      </c>
      <c r="E170" s="43">
        <f t="shared" si="0"/>
        <v>330600</v>
      </c>
      <c r="F170" s="207" t="s">
        <v>13240</v>
      </c>
      <c r="G170" s="51">
        <v>41810</v>
      </c>
      <c r="H170" s="51">
        <v>41819</v>
      </c>
      <c r="I170" s="668" t="s">
        <v>13241</v>
      </c>
      <c r="J170" s="624">
        <v>41864</v>
      </c>
      <c r="K170" s="88"/>
      <c r="L170" s="277" t="s">
        <v>13242</v>
      </c>
      <c r="M170" s="48" t="s">
        <v>5103</v>
      </c>
      <c r="N170" s="54" t="s">
        <v>84</v>
      </c>
      <c r="O170" s="121">
        <v>41853</v>
      </c>
      <c r="P170" s="47">
        <v>41853</v>
      </c>
      <c r="Q170" s="70" t="s">
        <v>106</v>
      </c>
      <c r="R170" s="642" t="s">
        <v>1150</v>
      </c>
      <c r="S170" s="646"/>
      <c r="T170" s="643"/>
    </row>
    <row r="171" s="604" customFormat="1" ht="21.75" customHeight="1" spans="1:20">
      <c r="A171" s="38">
        <v>169</v>
      </c>
      <c r="B171" s="52">
        <v>4277</v>
      </c>
      <c r="C171" s="97" t="s">
        <v>9415</v>
      </c>
      <c r="D171" s="51" t="s">
        <v>577</v>
      </c>
      <c r="E171" s="43">
        <f t="shared" si="0"/>
        <v>330600</v>
      </c>
      <c r="F171" s="229" t="s">
        <v>13243</v>
      </c>
      <c r="G171" s="51">
        <v>41810</v>
      </c>
      <c r="H171" s="51">
        <v>41820</v>
      </c>
      <c r="I171" s="668" t="s">
        <v>13226</v>
      </c>
      <c r="J171" s="624">
        <v>41864</v>
      </c>
      <c r="K171" s="88"/>
      <c r="L171" s="277" t="s">
        <v>13244</v>
      </c>
      <c r="M171" s="48" t="s">
        <v>5278</v>
      </c>
      <c r="N171" s="54" t="s">
        <v>59</v>
      </c>
      <c r="O171" s="121">
        <v>41842</v>
      </c>
      <c r="P171" s="47">
        <v>41842</v>
      </c>
      <c r="Q171" s="70" t="s">
        <v>1447</v>
      </c>
      <c r="R171" s="642" t="s">
        <v>5343</v>
      </c>
      <c r="S171" s="646"/>
      <c r="T171" s="643"/>
    </row>
    <row r="172" ht="22.5" customHeight="1" spans="1:20">
      <c r="A172" s="38">
        <v>170</v>
      </c>
      <c r="B172" s="48">
        <v>4099</v>
      </c>
      <c r="C172" s="194" t="s">
        <v>13154</v>
      </c>
      <c r="D172" s="51" t="s">
        <v>12911</v>
      </c>
      <c r="E172" s="43">
        <f>349000+2000+8800</f>
        <v>359800</v>
      </c>
      <c r="F172" s="229" t="s">
        <v>13245</v>
      </c>
      <c r="G172" s="51">
        <v>41769</v>
      </c>
      <c r="H172" s="51">
        <v>41779</v>
      </c>
      <c r="I172" s="668" t="s">
        <v>13246</v>
      </c>
      <c r="J172" s="624">
        <v>41864</v>
      </c>
      <c r="K172" s="655" t="s">
        <v>5307</v>
      </c>
      <c r="L172" s="81" t="s">
        <v>13247</v>
      </c>
      <c r="M172" s="52" t="s">
        <v>9528</v>
      </c>
      <c r="N172" s="53" t="s">
        <v>84</v>
      </c>
      <c r="O172" s="121">
        <v>41843</v>
      </c>
      <c r="P172" s="47">
        <v>41843</v>
      </c>
      <c r="Q172" s="81" t="s">
        <v>1447</v>
      </c>
      <c r="R172" s="678" t="s">
        <v>1153</v>
      </c>
      <c r="S172" s="664"/>
      <c r="T172" s="660"/>
    </row>
    <row r="173" s="604" customFormat="1" ht="17.25" customHeight="1" spans="1:20">
      <c r="A173" s="38">
        <v>171</v>
      </c>
      <c r="B173" s="52"/>
      <c r="C173" s="88"/>
      <c r="D173" s="51" t="s">
        <v>13248</v>
      </c>
      <c r="E173" s="43">
        <f>319800+2000</f>
        <v>321800</v>
      </c>
      <c r="F173" s="207" t="s">
        <v>13249</v>
      </c>
      <c r="G173" s="51">
        <v>41811</v>
      </c>
      <c r="H173" s="51">
        <v>41820</v>
      </c>
      <c r="I173" s="668" t="s">
        <v>13226</v>
      </c>
      <c r="J173" s="624">
        <v>41877</v>
      </c>
      <c r="K173" s="88"/>
      <c r="L173" s="277" t="s">
        <v>13250</v>
      </c>
      <c r="M173" s="48" t="s">
        <v>912</v>
      </c>
      <c r="N173" s="54" t="s">
        <v>84</v>
      </c>
      <c r="O173" s="121">
        <v>41861</v>
      </c>
      <c r="P173" s="47">
        <v>41861</v>
      </c>
      <c r="Q173" s="70" t="s">
        <v>1447</v>
      </c>
      <c r="R173" s="642" t="s">
        <v>1164</v>
      </c>
      <c r="S173" s="646"/>
      <c r="T173" s="643"/>
    </row>
    <row r="174" s="604" customFormat="1" ht="17.25" customHeight="1" spans="1:20">
      <c r="A174" s="38">
        <v>172</v>
      </c>
      <c r="B174" s="48">
        <v>3592</v>
      </c>
      <c r="C174" s="97" t="s">
        <v>5108</v>
      </c>
      <c r="D174" s="51" t="s">
        <v>13054</v>
      </c>
      <c r="E174" s="43">
        <f>312400+8800+2000</f>
        <v>323200</v>
      </c>
      <c r="F174" s="229" t="s">
        <v>13251</v>
      </c>
      <c r="G174" s="51">
        <v>41785</v>
      </c>
      <c r="H174" s="51">
        <v>41796</v>
      </c>
      <c r="I174" s="645" t="s">
        <v>13252</v>
      </c>
      <c r="J174" s="624">
        <v>41877</v>
      </c>
      <c r="K174" s="604" t="s">
        <v>5307</v>
      </c>
      <c r="L174" s="207" t="s">
        <v>13253</v>
      </c>
      <c r="M174" s="52" t="s">
        <v>5057</v>
      </c>
      <c r="N174" s="54" t="s">
        <v>89</v>
      </c>
      <c r="O174" s="121">
        <v>41861</v>
      </c>
      <c r="P174" s="47">
        <v>41862</v>
      </c>
      <c r="Q174" s="223" t="s">
        <v>1447</v>
      </c>
      <c r="R174" s="642" t="s">
        <v>5350</v>
      </c>
      <c r="S174" s="646"/>
      <c r="T174" s="643"/>
    </row>
    <row r="175" s="604" customFormat="1" ht="25.5" customHeight="1" spans="1:20">
      <c r="A175" s="38">
        <v>173</v>
      </c>
      <c r="B175" s="52"/>
      <c r="C175" s="88"/>
      <c r="D175" s="51" t="s">
        <v>12892</v>
      </c>
      <c r="E175" s="43">
        <f>312400+2000+8800</f>
        <v>323200</v>
      </c>
      <c r="F175" s="229" t="s">
        <v>13254</v>
      </c>
      <c r="G175" s="51">
        <v>41792</v>
      </c>
      <c r="H175" s="51">
        <v>41804</v>
      </c>
      <c r="I175" s="668" t="s">
        <v>13255</v>
      </c>
      <c r="J175" s="624">
        <v>41877</v>
      </c>
      <c r="K175" s="604" t="s">
        <v>5307</v>
      </c>
      <c r="L175" s="48" t="s">
        <v>13256</v>
      </c>
      <c r="M175" s="52" t="s">
        <v>114</v>
      </c>
      <c r="N175" s="54" t="s">
        <v>59</v>
      </c>
      <c r="O175" s="121">
        <v>41867</v>
      </c>
      <c r="P175" s="47">
        <v>41867</v>
      </c>
      <c r="Q175" s="223" t="s">
        <v>106</v>
      </c>
      <c r="R175" s="642" t="s">
        <v>5350</v>
      </c>
      <c r="S175" s="646"/>
      <c r="T175" s="643"/>
    </row>
    <row r="176" s="603" customFormat="1" ht="17.25" customHeight="1" spans="1:20">
      <c r="A176" s="38">
        <v>174</v>
      </c>
      <c r="B176" s="48">
        <v>4386</v>
      </c>
      <c r="C176" s="650" t="s">
        <v>12928</v>
      </c>
      <c r="D176" s="56" t="s">
        <v>41</v>
      </c>
      <c r="E176" s="55">
        <v>349000</v>
      </c>
      <c r="F176" s="207" t="s">
        <v>13257</v>
      </c>
      <c r="G176" s="56">
        <v>41859</v>
      </c>
      <c r="H176" s="56">
        <v>41879</v>
      </c>
      <c r="I176" s="656"/>
      <c r="J176" s="624">
        <v>41877</v>
      </c>
      <c r="K176" s="675" t="s">
        <v>13258</v>
      </c>
      <c r="L176" s="207" t="s">
        <v>13259</v>
      </c>
      <c r="M176" s="48" t="s">
        <v>5016</v>
      </c>
      <c r="N176" s="54" t="s">
        <v>89</v>
      </c>
      <c r="O176" s="171">
        <v>41789</v>
      </c>
      <c r="P176" s="44">
        <v>41860</v>
      </c>
      <c r="Q176" s="223" t="s">
        <v>1447</v>
      </c>
      <c r="R176" s="219" t="s">
        <v>1964</v>
      </c>
      <c r="S176" s="228"/>
      <c r="T176" s="636"/>
    </row>
    <row r="177" s="603" customFormat="1" ht="24.75" customHeight="1" spans="1:20">
      <c r="A177" s="38">
        <v>175</v>
      </c>
      <c r="B177" s="625"/>
      <c r="C177" s="97"/>
      <c r="D177" s="56" t="s">
        <v>577</v>
      </c>
      <c r="E177" s="55">
        <f>319800+2000+8800</f>
        <v>330600</v>
      </c>
      <c r="F177" s="207" t="s">
        <v>13260</v>
      </c>
      <c r="G177" s="56">
        <v>41860</v>
      </c>
      <c r="H177" s="56">
        <v>41872</v>
      </c>
      <c r="I177" s="656" t="s">
        <v>13261</v>
      </c>
      <c r="J177" s="624">
        <v>41877</v>
      </c>
      <c r="K177" s="159"/>
      <c r="L177" s="207" t="s">
        <v>13262</v>
      </c>
      <c r="M177" s="48" t="s">
        <v>13179</v>
      </c>
      <c r="N177" s="54" t="s">
        <v>84</v>
      </c>
      <c r="O177" s="171">
        <v>41863</v>
      </c>
      <c r="P177" s="44">
        <v>41863</v>
      </c>
      <c r="Q177" s="70" t="s">
        <v>1447</v>
      </c>
      <c r="R177" s="219" t="s">
        <v>8503</v>
      </c>
      <c r="S177" s="228"/>
      <c r="T177" s="636"/>
    </row>
    <row r="178" s="603" customFormat="1" ht="17.25" customHeight="1" spans="1:20">
      <c r="A178" s="38">
        <v>176</v>
      </c>
      <c r="B178" s="48">
        <v>4284</v>
      </c>
      <c r="C178" s="97" t="s">
        <v>5534</v>
      </c>
      <c r="D178" s="56" t="s">
        <v>13263</v>
      </c>
      <c r="E178" s="55">
        <f t="shared" ref="E178:E183" si="1">332900+2000</f>
        <v>334900</v>
      </c>
      <c r="F178" s="207" t="s">
        <v>13264</v>
      </c>
      <c r="G178" s="56">
        <v>41859</v>
      </c>
      <c r="H178" s="56">
        <v>41872</v>
      </c>
      <c r="I178" s="656" t="s">
        <v>5483</v>
      </c>
      <c r="J178" s="624">
        <v>41877</v>
      </c>
      <c r="K178" s="97" t="s">
        <v>13258</v>
      </c>
      <c r="L178" s="242" t="s">
        <v>13265</v>
      </c>
      <c r="M178" s="48" t="s">
        <v>912</v>
      </c>
      <c r="N178" s="54" t="s">
        <v>84</v>
      </c>
      <c r="O178" s="171">
        <v>41862</v>
      </c>
      <c r="P178" s="44">
        <v>41863</v>
      </c>
      <c r="Q178" s="223" t="s">
        <v>1447</v>
      </c>
      <c r="R178" s="219" t="s">
        <v>8503</v>
      </c>
      <c r="S178" s="228"/>
      <c r="T178" s="636"/>
    </row>
    <row r="179" s="603" customFormat="1" ht="22.5" customHeight="1" spans="1:20">
      <c r="A179" s="38">
        <v>177</v>
      </c>
      <c r="B179" s="48">
        <v>4384</v>
      </c>
      <c r="C179" s="97" t="s">
        <v>5108</v>
      </c>
      <c r="D179" s="56" t="s">
        <v>13128</v>
      </c>
      <c r="E179" s="55">
        <f>312800+2000+8800</f>
        <v>323600</v>
      </c>
      <c r="F179" s="207" t="s">
        <v>13266</v>
      </c>
      <c r="G179" s="56">
        <v>41859</v>
      </c>
      <c r="H179" s="56">
        <v>41879</v>
      </c>
      <c r="I179" s="656" t="s">
        <v>13267</v>
      </c>
      <c r="J179" s="624">
        <v>41877</v>
      </c>
      <c r="K179" s="97" t="s">
        <v>13258</v>
      </c>
      <c r="L179" s="48" t="s">
        <v>13268</v>
      </c>
      <c r="M179" s="48" t="s">
        <v>730</v>
      </c>
      <c r="N179" s="54" t="s">
        <v>59</v>
      </c>
      <c r="O179" s="171">
        <v>41870</v>
      </c>
      <c r="P179" s="44">
        <v>41870</v>
      </c>
      <c r="Q179" s="223" t="s">
        <v>1447</v>
      </c>
      <c r="R179" s="219" t="s">
        <v>1180</v>
      </c>
      <c r="S179" s="228">
        <v>2</v>
      </c>
      <c r="T179" s="636"/>
    </row>
    <row r="180" s="603" customFormat="1" ht="22.5" customHeight="1" spans="1:20">
      <c r="A180" s="38">
        <v>178</v>
      </c>
      <c r="B180" s="48">
        <v>4384</v>
      </c>
      <c r="C180" s="97"/>
      <c r="D180" s="56" t="s">
        <v>145</v>
      </c>
      <c r="E180" s="55">
        <f>312800+2000</f>
        <v>314800</v>
      </c>
      <c r="F180" s="207" t="s">
        <v>13269</v>
      </c>
      <c r="G180" s="56">
        <v>41863</v>
      </c>
      <c r="H180" s="56">
        <v>41876</v>
      </c>
      <c r="I180" s="676" t="s">
        <v>5232</v>
      </c>
      <c r="J180" s="624">
        <v>41877</v>
      </c>
      <c r="K180" s="97"/>
      <c r="L180" s="48" t="s">
        <v>13270</v>
      </c>
      <c r="M180" s="48" t="s">
        <v>657</v>
      </c>
      <c r="N180" s="54" t="s">
        <v>59</v>
      </c>
      <c r="O180" s="171">
        <v>41839</v>
      </c>
      <c r="P180" s="44">
        <v>41865</v>
      </c>
      <c r="Q180" s="223" t="s">
        <v>1447</v>
      </c>
      <c r="R180" s="219" t="s">
        <v>5362</v>
      </c>
      <c r="S180" s="228">
        <v>3</v>
      </c>
      <c r="T180" s="636"/>
    </row>
    <row r="181" s="603" customFormat="1" ht="27.75" customHeight="1" spans="1:20">
      <c r="A181" s="38">
        <v>179</v>
      </c>
      <c r="B181" s="48">
        <v>4284</v>
      </c>
      <c r="C181" s="97" t="s">
        <v>5534</v>
      </c>
      <c r="D181" s="56" t="s">
        <v>145</v>
      </c>
      <c r="E181" s="55">
        <f t="shared" si="1"/>
        <v>334900</v>
      </c>
      <c r="F181" s="207" t="s">
        <v>13271</v>
      </c>
      <c r="G181" s="56">
        <v>41863</v>
      </c>
      <c r="H181" s="56">
        <v>41878</v>
      </c>
      <c r="I181" s="676" t="s">
        <v>5232</v>
      </c>
      <c r="J181" s="624">
        <v>41908</v>
      </c>
      <c r="K181" s="97" t="s">
        <v>13258</v>
      </c>
      <c r="L181" s="242" t="s">
        <v>13272</v>
      </c>
      <c r="M181" s="48" t="s">
        <v>916</v>
      </c>
      <c r="N181" s="54" t="s">
        <v>89</v>
      </c>
      <c r="O181" s="171">
        <v>41792</v>
      </c>
      <c r="P181" s="44">
        <v>41865</v>
      </c>
      <c r="Q181" s="223" t="s">
        <v>106</v>
      </c>
      <c r="R181" s="219" t="s">
        <v>5362</v>
      </c>
      <c r="S181" s="228"/>
      <c r="T181" s="636"/>
    </row>
    <row r="182" s="603" customFormat="1" ht="28.5" customHeight="1" spans="1:20">
      <c r="A182" s="38">
        <v>180</v>
      </c>
      <c r="B182" s="48">
        <v>3592</v>
      </c>
      <c r="C182" s="97" t="s">
        <v>5108</v>
      </c>
      <c r="D182" s="56" t="s">
        <v>41</v>
      </c>
      <c r="E182" s="55">
        <f>312400+2000+11800</f>
        <v>326200</v>
      </c>
      <c r="F182" s="207" t="s">
        <v>13273</v>
      </c>
      <c r="G182" s="56">
        <v>41825</v>
      </c>
      <c r="H182" s="56">
        <v>41832</v>
      </c>
      <c r="I182" s="676" t="s">
        <v>13274</v>
      </c>
      <c r="J182" s="624">
        <v>41879</v>
      </c>
      <c r="K182" s="97"/>
      <c r="L182" s="48" t="s">
        <v>13275</v>
      </c>
      <c r="M182" s="218" t="s">
        <v>698</v>
      </c>
      <c r="N182" s="54" t="s">
        <v>84</v>
      </c>
      <c r="O182" s="171">
        <v>41876</v>
      </c>
      <c r="P182" s="44">
        <v>41876</v>
      </c>
      <c r="Q182" s="223" t="s">
        <v>1447</v>
      </c>
      <c r="R182" s="219" t="s">
        <v>1190</v>
      </c>
      <c r="S182" s="228"/>
      <c r="T182" s="636"/>
    </row>
    <row r="183" s="603" customFormat="1" ht="27.75" customHeight="1" spans="1:20">
      <c r="A183" s="38">
        <v>181</v>
      </c>
      <c r="B183" s="48">
        <v>4284</v>
      </c>
      <c r="C183" s="97" t="s">
        <v>5534</v>
      </c>
      <c r="D183" s="56" t="s">
        <v>12911</v>
      </c>
      <c r="E183" s="55">
        <f t="shared" si="1"/>
        <v>334900</v>
      </c>
      <c r="F183" s="207" t="s">
        <v>13276</v>
      </c>
      <c r="G183" s="56">
        <v>41863</v>
      </c>
      <c r="H183" s="56">
        <v>41876</v>
      </c>
      <c r="I183" s="676" t="s">
        <v>5216</v>
      </c>
      <c r="J183" s="624">
        <v>41877</v>
      </c>
      <c r="K183" s="97" t="s">
        <v>13258</v>
      </c>
      <c r="L183" s="48" t="s">
        <v>13277</v>
      </c>
      <c r="M183" s="48" t="s">
        <v>5068</v>
      </c>
      <c r="N183" s="54" t="s">
        <v>84</v>
      </c>
      <c r="O183" s="171">
        <v>41865</v>
      </c>
      <c r="P183" s="44">
        <v>41865</v>
      </c>
      <c r="Q183" s="223" t="s">
        <v>106</v>
      </c>
      <c r="R183" s="219" t="s">
        <v>1190</v>
      </c>
      <c r="S183" s="228">
        <v>5</v>
      </c>
      <c r="T183" s="636"/>
    </row>
    <row r="184" s="603" customFormat="1" ht="24.75" customHeight="1" spans="1:20">
      <c r="A184" s="38">
        <v>182</v>
      </c>
      <c r="B184" s="625"/>
      <c r="C184" s="97"/>
      <c r="D184" s="56" t="s">
        <v>9263</v>
      </c>
      <c r="E184" s="55">
        <f>319800+2000+8800</f>
        <v>330600</v>
      </c>
      <c r="F184" s="207" t="s">
        <v>13278</v>
      </c>
      <c r="G184" s="56">
        <v>41871</v>
      </c>
      <c r="H184" s="56">
        <v>41879</v>
      </c>
      <c r="I184" s="676" t="s">
        <v>13279</v>
      </c>
      <c r="J184" s="624">
        <v>41877</v>
      </c>
      <c r="K184" s="97" t="s">
        <v>13280</v>
      </c>
      <c r="L184" s="207" t="s">
        <v>13281</v>
      </c>
      <c r="M184" s="48" t="s">
        <v>683</v>
      </c>
      <c r="N184" s="54" t="s">
        <v>59</v>
      </c>
      <c r="O184" s="171">
        <v>41761</v>
      </c>
      <c r="P184" s="44">
        <v>41873</v>
      </c>
      <c r="Q184" s="70" t="s">
        <v>106</v>
      </c>
      <c r="R184" s="219" t="s">
        <v>1193</v>
      </c>
      <c r="S184" s="228">
        <v>6</v>
      </c>
      <c r="T184" s="636"/>
    </row>
    <row r="185" s="603" customFormat="1" ht="24" customHeight="1" spans="1:20">
      <c r="A185" s="38">
        <v>183</v>
      </c>
      <c r="B185" s="48">
        <v>4384</v>
      </c>
      <c r="C185" s="97" t="s">
        <v>5108</v>
      </c>
      <c r="D185" s="51" t="s">
        <v>41</v>
      </c>
      <c r="E185" s="43">
        <f>312800+2000+8800</f>
        <v>323600</v>
      </c>
      <c r="F185" s="229" t="s">
        <v>13282</v>
      </c>
      <c r="G185" s="51">
        <v>41859</v>
      </c>
      <c r="H185" s="51">
        <v>41871</v>
      </c>
      <c r="I185" s="676" t="s">
        <v>13187</v>
      </c>
      <c r="J185" s="624">
        <v>41877</v>
      </c>
      <c r="K185" s="97" t="s">
        <v>13258</v>
      </c>
      <c r="L185" s="48" t="s">
        <v>13283</v>
      </c>
      <c r="M185" s="52" t="s">
        <v>5035</v>
      </c>
      <c r="N185" s="54" t="s">
        <v>89</v>
      </c>
      <c r="O185" s="171">
        <v>41832</v>
      </c>
      <c r="P185" s="44">
        <v>41861</v>
      </c>
      <c r="Q185" s="223" t="s">
        <v>1447</v>
      </c>
      <c r="R185" s="219" t="s">
        <v>1193</v>
      </c>
      <c r="S185" s="228">
        <v>1</v>
      </c>
      <c r="T185" s="636"/>
    </row>
    <row r="186" s="603" customFormat="1" ht="24.75" customHeight="1" spans="1:20">
      <c r="A186" s="38">
        <v>184</v>
      </c>
      <c r="B186" s="52">
        <v>4277</v>
      </c>
      <c r="C186" s="97" t="s">
        <v>9415</v>
      </c>
      <c r="D186" s="56" t="s">
        <v>577</v>
      </c>
      <c r="E186" s="55">
        <f>319800+2000+11800</f>
        <v>333600</v>
      </c>
      <c r="F186" s="229" t="s">
        <v>13284</v>
      </c>
      <c r="G186" s="56">
        <v>41870</v>
      </c>
      <c r="H186" s="56">
        <v>41879</v>
      </c>
      <c r="I186" s="676" t="s">
        <v>13261</v>
      </c>
      <c r="J186" s="624">
        <v>41877</v>
      </c>
      <c r="K186" s="159" t="s">
        <v>372</v>
      </c>
      <c r="L186" s="207" t="s">
        <v>13285</v>
      </c>
      <c r="M186" s="52" t="s">
        <v>5016</v>
      </c>
      <c r="N186" s="54" t="s">
        <v>89</v>
      </c>
      <c r="O186" s="171">
        <v>41875</v>
      </c>
      <c r="P186" s="44">
        <v>41875</v>
      </c>
      <c r="Q186" s="70" t="s">
        <v>1447</v>
      </c>
      <c r="R186" s="603" t="s">
        <v>1193</v>
      </c>
      <c r="S186" s="219" t="s">
        <v>13286</v>
      </c>
      <c r="T186" s="636"/>
    </row>
    <row r="187" s="605" customFormat="1" ht="24.75" customHeight="1" spans="1:20">
      <c r="A187" s="38">
        <v>185</v>
      </c>
      <c r="B187" s="48">
        <v>4386</v>
      </c>
      <c r="C187" s="650" t="s">
        <v>12928</v>
      </c>
      <c r="D187" s="51" t="s">
        <v>13145</v>
      </c>
      <c r="E187" s="43">
        <f>349000+2000</f>
        <v>351000</v>
      </c>
      <c r="F187" s="229" t="s">
        <v>13287</v>
      </c>
      <c r="G187" s="51">
        <v>41831</v>
      </c>
      <c r="H187" s="51">
        <v>41852</v>
      </c>
      <c r="I187" s="676" t="s">
        <v>5216</v>
      </c>
      <c r="J187" s="624">
        <v>41881</v>
      </c>
      <c r="K187" s="675" t="s">
        <v>13258</v>
      </c>
      <c r="L187" s="70" t="s">
        <v>13288</v>
      </c>
      <c r="M187" s="52" t="s">
        <v>5170</v>
      </c>
      <c r="N187" s="54" t="s">
        <v>89</v>
      </c>
      <c r="O187" s="171">
        <v>41881</v>
      </c>
      <c r="P187" s="44">
        <v>41881</v>
      </c>
      <c r="Q187" s="70" t="s">
        <v>1447</v>
      </c>
      <c r="R187" s="663" t="s">
        <v>1212</v>
      </c>
      <c r="S187" s="664"/>
      <c r="T187" s="660"/>
    </row>
    <row r="188" s="605" customFormat="1" ht="24.75" customHeight="1" spans="1:20">
      <c r="A188" s="38">
        <v>186</v>
      </c>
      <c r="B188" s="48">
        <v>4285</v>
      </c>
      <c r="C188" s="650" t="s">
        <v>542</v>
      </c>
      <c r="D188" s="56" t="s">
        <v>13102</v>
      </c>
      <c r="E188" s="55">
        <f>353000+2000</f>
        <v>355000</v>
      </c>
      <c r="F188" s="229" t="s">
        <v>13289</v>
      </c>
      <c r="G188" s="56">
        <v>41870</v>
      </c>
      <c r="H188" s="56">
        <v>41879</v>
      </c>
      <c r="I188" s="676" t="s">
        <v>5232</v>
      </c>
      <c r="J188" s="624">
        <v>41908</v>
      </c>
      <c r="K188" s="675"/>
      <c r="L188" s="70" t="s">
        <v>13290</v>
      </c>
      <c r="M188" s="48" t="s">
        <v>912</v>
      </c>
      <c r="N188" s="54" t="s">
        <v>84</v>
      </c>
      <c r="O188" s="171">
        <v>41792</v>
      </c>
      <c r="P188" s="44">
        <v>41878</v>
      </c>
      <c r="Q188" s="70" t="s">
        <v>106</v>
      </c>
      <c r="R188" s="663" t="s">
        <v>1212</v>
      </c>
      <c r="S188" s="664"/>
      <c r="T188" s="660"/>
    </row>
    <row r="189" s="605" customFormat="1" ht="24.75" customHeight="1" spans="1:20">
      <c r="A189" s="38">
        <v>187</v>
      </c>
      <c r="B189" s="48">
        <v>4285</v>
      </c>
      <c r="C189" s="650" t="s">
        <v>542</v>
      </c>
      <c r="D189" s="56" t="s">
        <v>13102</v>
      </c>
      <c r="E189" s="55">
        <v>353000</v>
      </c>
      <c r="F189" s="229" t="s">
        <v>13291</v>
      </c>
      <c r="G189" s="56">
        <v>41872</v>
      </c>
      <c r="H189" s="56">
        <v>41882</v>
      </c>
      <c r="I189" s="676"/>
      <c r="J189" s="624">
        <v>41908</v>
      </c>
      <c r="K189" s="675"/>
      <c r="L189" s="70" t="s">
        <v>13292</v>
      </c>
      <c r="M189" s="48" t="s">
        <v>7519</v>
      </c>
      <c r="N189" s="54" t="s">
        <v>641</v>
      </c>
      <c r="O189" s="171">
        <v>41880</v>
      </c>
      <c r="P189" s="44">
        <v>41880</v>
      </c>
      <c r="Q189" s="70" t="s">
        <v>106</v>
      </c>
      <c r="R189" s="663" t="s">
        <v>3024</v>
      </c>
      <c r="S189" s="664"/>
      <c r="T189" s="660"/>
    </row>
    <row r="190" s="603" customFormat="1" ht="22.5" customHeight="1" spans="1:20">
      <c r="A190" s="38">
        <v>188</v>
      </c>
      <c r="B190" s="48">
        <v>4384</v>
      </c>
      <c r="C190" s="97" t="s">
        <v>5108</v>
      </c>
      <c r="D190" s="56" t="s">
        <v>13128</v>
      </c>
      <c r="E190" s="55">
        <f>312800+2000</f>
        <v>314800</v>
      </c>
      <c r="F190" s="229" t="s">
        <v>13293</v>
      </c>
      <c r="G190" s="56">
        <v>41872</v>
      </c>
      <c r="H190" s="56">
        <v>41882</v>
      </c>
      <c r="I190" s="676" t="s">
        <v>5232</v>
      </c>
      <c r="J190" s="624">
        <v>41908</v>
      </c>
      <c r="K190" s="97"/>
      <c r="L190" s="81" t="s">
        <v>13294</v>
      </c>
      <c r="M190" s="48" t="s">
        <v>912</v>
      </c>
      <c r="N190" s="54" t="s">
        <v>84</v>
      </c>
      <c r="O190" s="171">
        <v>41794</v>
      </c>
      <c r="P190" s="44">
        <v>41878</v>
      </c>
      <c r="Q190" s="223" t="s">
        <v>1447</v>
      </c>
      <c r="R190" s="219" t="s">
        <v>1215</v>
      </c>
      <c r="S190" s="228"/>
      <c r="T190" s="636"/>
    </row>
    <row r="191" s="603" customFormat="1" ht="24.75" customHeight="1" spans="1:20">
      <c r="A191" s="38">
        <v>189</v>
      </c>
      <c r="B191" s="625"/>
      <c r="C191" s="97" t="s">
        <v>9415</v>
      </c>
      <c r="D191" s="56" t="s">
        <v>577</v>
      </c>
      <c r="E191" s="55">
        <f>319800+2000+11800</f>
        <v>333600</v>
      </c>
      <c r="F191" s="229" t="s">
        <v>13295</v>
      </c>
      <c r="G191" s="56">
        <v>41871</v>
      </c>
      <c r="H191" s="56">
        <v>41879</v>
      </c>
      <c r="I191" s="676" t="s">
        <v>13279</v>
      </c>
      <c r="J191" s="624">
        <v>41908</v>
      </c>
      <c r="K191" s="159"/>
      <c r="L191" s="207" t="s">
        <v>13296</v>
      </c>
      <c r="M191" s="48" t="s">
        <v>5054</v>
      </c>
      <c r="N191" s="54" t="s">
        <v>59</v>
      </c>
      <c r="O191" s="171">
        <v>41881</v>
      </c>
      <c r="P191" s="44">
        <v>41881</v>
      </c>
      <c r="Q191" s="70" t="s">
        <v>1447</v>
      </c>
      <c r="R191" s="219" t="s">
        <v>1215</v>
      </c>
      <c r="S191" s="228"/>
      <c r="T191" s="636"/>
    </row>
    <row r="192" s="603" customFormat="1" ht="23.25" customHeight="1" spans="1:20">
      <c r="A192" s="38">
        <v>190</v>
      </c>
      <c r="B192" s="48">
        <v>4778</v>
      </c>
      <c r="C192" s="97" t="s">
        <v>5534</v>
      </c>
      <c r="D192" s="56" t="s">
        <v>41</v>
      </c>
      <c r="E192" s="55">
        <f>332900+2000</f>
        <v>334900</v>
      </c>
      <c r="F192" s="229" t="s">
        <v>13297</v>
      </c>
      <c r="G192" s="56">
        <v>41878</v>
      </c>
      <c r="H192" s="56">
        <v>41888</v>
      </c>
      <c r="I192" s="676" t="s">
        <v>5232</v>
      </c>
      <c r="J192" s="624">
        <v>41908</v>
      </c>
      <c r="K192" s="97"/>
      <c r="L192" s="52" t="s">
        <v>13298</v>
      </c>
      <c r="M192" s="48" t="s">
        <v>912</v>
      </c>
      <c r="N192" s="54" t="s">
        <v>84</v>
      </c>
      <c r="O192" s="171">
        <v>41854</v>
      </c>
      <c r="P192" s="44">
        <v>41883</v>
      </c>
      <c r="Q192" s="223" t="s">
        <v>106</v>
      </c>
      <c r="R192" s="219" t="s">
        <v>1215</v>
      </c>
      <c r="S192" s="228"/>
      <c r="T192" s="636"/>
    </row>
    <row r="193" s="603" customFormat="1" ht="23.25" customHeight="1" spans="1:20">
      <c r="A193" s="38">
        <v>191</v>
      </c>
      <c r="B193" s="48"/>
      <c r="C193" s="97" t="s">
        <v>5534</v>
      </c>
      <c r="D193" s="56" t="s">
        <v>41</v>
      </c>
      <c r="E193" s="55">
        <v>332900</v>
      </c>
      <c r="F193" s="229" t="s">
        <v>13299</v>
      </c>
      <c r="G193" s="56">
        <v>41881</v>
      </c>
      <c r="H193" s="56">
        <v>41889</v>
      </c>
      <c r="I193" s="676"/>
      <c r="J193" s="624">
        <v>41908</v>
      </c>
      <c r="K193" s="97"/>
      <c r="L193" s="52" t="s">
        <v>13300</v>
      </c>
      <c r="M193" s="48" t="s">
        <v>5016</v>
      </c>
      <c r="N193" s="54" t="s">
        <v>89</v>
      </c>
      <c r="O193" s="171">
        <v>41791</v>
      </c>
      <c r="P193" s="44">
        <v>41881</v>
      </c>
      <c r="Q193" s="223" t="s">
        <v>106</v>
      </c>
      <c r="R193" s="219" t="s">
        <v>1215</v>
      </c>
      <c r="S193" s="228"/>
      <c r="T193" s="636"/>
    </row>
    <row r="194" s="603" customFormat="1" ht="24" customHeight="1" spans="1:20">
      <c r="A194" s="38">
        <v>192</v>
      </c>
      <c r="B194" s="48">
        <v>4777</v>
      </c>
      <c r="C194" s="97" t="s">
        <v>5108</v>
      </c>
      <c r="D194" s="56" t="s">
        <v>41</v>
      </c>
      <c r="E194" s="55">
        <f>312800+11800</f>
        <v>324600</v>
      </c>
      <c r="F194" s="229" t="s">
        <v>13301</v>
      </c>
      <c r="G194" s="56">
        <v>41878</v>
      </c>
      <c r="H194" s="56">
        <v>41888</v>
      </c>
      <c r="I194" s="656" t="s">
        <v>13302</v>
      </c>
      <c r="J194" s="624">
        <v>41908</v>
      </c>
      <c r="K194" s="97"/>
      <c r="L194" s="48" t="s">
        <v>13303</v>
      </c>
      <c r="M194" s="48" t="s">
        <v>5009</v>
      </c>
      <c r="N194" s="54" t="s">
        <v>89</v>
      </c>
      <c r="O194" s="171">
        <v>41836</v>
      </c>
      <c r="P194" s="44">
        <v>41879</v>
      </c>
      <c r="Q194" s="223" t="s">
        <v>1447</v>
      </c>
      <c r="R194" s="219" t="s">
        <v>5382</v>
      </c>
      <c r="S194" s="228"/>
      <c r="T194" s="636"/>
    </row>
    <row r="195" s="603" customFormat="1" ht="23.25" customHeight="1" spans="1:20">
      <c r="A195" s="38">
        <v>193</v>
      </c>
      <c r="B195" s="48">
        <v>4778</v>
      </c>
      <c r="C195" s="97" t="s">
        <v>5534</v>
      </c>
      <c r="D195" s="56" t="s">
        <v>41</v>
      </c>
      <c r="E195" s="55">
        <f>332900+5000</f>
        <v>337900</v>
      </c>
      <c r="F195" s="229" t="s">
        <v>13304</v>
      </c>
      <c r="G195" s="56">
        <v>41881</v>
      </c>
      <c r="H195" s="56">
        <v>41889</v>
      </c>
      <c r="I195" s="656" t="s">
        <v>13305</v>
      </c>
      <c r="J195" s="624">
        <v>41908</v>
      </c>
      <c r="K195" s="97"/>
      <c r="L195" s="48" t="s">
        <v>13306</v>
      </c>
      <c r="M195" s="48" t="s">
        <v>683</v>
      </c>
      <c r="N195" s="54" t="s">
        <v>59</v>
      </c>
      <c r="O195" s="171">
        <v>41761</v>
      </c>
      <c r="P195" s="44">
        <v>41881</v>
      </c>
      <c r="Q195" s="223" t="s">
        <v>106</v>
      </c>
      <c r="R195" s="219" t="s">
        <v>5382</v>
      </c>
      <c r="S195" s="228"/>
      <c r="T195" s="636"/>
    </row>
    <row r="196" s="603" customFormat="1" ht="23.25" customHeight="1" spans="1:20">
      <c r="A196" s="38">
        <v>194</v>
      </c>
      <c r="B196" s="48"/>
      <c r="C196" s="97" t="s">
        <v>5534</v>
      </c>
      <c r="D196" s="56" t="s">
        <v>13263</v>
      </c>
      <c r="E196" s="55">
        <f>332900+2000</f>
        <v>334900</v>
      </c>
      <c r="F196" s="229" t="s">
        <v>13307</v>
      </c>
      <c r="G196" s="56">
        <v>41881</v>
      </c>
      <c r="H196" s="56">
        <v>41889</v>
      </c>
      <c r="I196" s="656" t="s">
        <v>5232</v>
      </c>
      <c r="J196" s="624">
        <v>41908</v>
      </c>
      <c r="K196" s="97"/>
      <c r="L196" s="48" t="s">
        <v>13308</v>
      </c>
      <c r="M196" s="48" t="s">
        <v>912</v>
      </c>
      <c r="N196" s="54" t="s">
        <v>84</v>
      </c>
      <c r="O196" s="171">
        <v>41867</v>
      </c>
      <c r="P196" s="44">
        <v>41881</v>
      </c>
      <c r="Q196" s="223" t="s">
        <v>1447</v>
      </c>
      <c r="R196" s="219" t="s">
        <v>5382</v>
      </c>
      <c r="S196" s="228"/>
      <c r="T196" s="636"/>
    </row>
    <row r="197" s="605" customFormat="1" ht="24.75" customHeight="1" spans="1:20">
      <c r="A197" s="38">
        <v>195</v>
      </c>
      <c r="B197" s="48">
        <v>4775</v>
      </c>
      <c r="C197" s="650" t="s">
        <v>13309</v>
      </c>
      <c r="D197" s="56" t="s">
        <v>41</v>
      </c>
      <c r="E197" s="55">
        <f>349000+2000</f>
        <v>351000</v>
      </c>
      <c r="F197" s="229" t="s">
        <v>13310</v>
      </c>
      <c r="G197" s="56">
        <v>41878</v>
      </c>
      <c r="H197" s="56">
        <v>41888</v>
      </c>
      <c r="I197" s="676" t="s">
        <v>5232</v>
      </c>
      <c r="J197" s="624">
        <v>41908</v>
      </c>
      <c r="K197" s="675"/>
      <c r="L197" s="70" t="s">
        <v>13311</v>
      </c>
      <c r="M197" s="48" t="s">
        <v>5082</v>
      </c>
      <c r="N197" s="54" t="s">
        <v>89</v>
      </c>
      <c r="O197" s="171">
        <v>41888</v>
      </c>
      <c r="P197" s="44">
        <v>41888</v>
      </c>
      <c r="Q197" s="70" t="s">
        <v>1447</v>
      </c>
      <c r="R197" s="663" t="s">
        <v>4253</v>
      </c>
      <c r="S197" s="664"/>
      <c r="T197" s="660"/>
    </row>
    <row r="198" s="603" customFormat="1" ht="23.25" customHeight="1" spans="1:20">
      <c r="A198" s="38">
        <v>196</v>
      </c>
      <c r="B198" s="48">
        <v>4778</v>
      </c>
      <c r="C198" s="97" t="s">
        <v>5534</v>
      </c>
      <c r="D198" s="56" t="s">
        <v>41</v>
      </c>
      <c r="E198" s="55">
        <v>332900</v>
      </c>
      <c r="F198" s="229" t="s">
        <v>13312</v>
      </c>
      <c r="G198" s="56">
        <v>41885</v>
      </c>
      <c r="H198" s="56">
        <v>41892</v>
      </c>
      <c r="I198" s="676"/>
      <c r="J198" s="624">
        <v>41908</v>
      </c>
      <c r="K198" s="97"/>
      <c r="L198" s="52" t="s">
        <v>13313</v>
      </c>
      <c r="M198" s="48" t="s">
        <v>5009</v>
      </c>
      <c r="N198" s="54" t="s">
        <v>89</v>
      </c>
      <c r="O198" s="171">
        <v>41792</v>
      </c>
      <c r="P198" s="44">
        <v>41885</v>
      </c>
      <c r="Q198" s="223" t="s">
        <v>106</v>
      </c>
      <c r="R198" s="603" t="s">
        <v>4253</v>
      </c>
      <c r="S198" s="219" t="s">
        <v>13314</v>
      </c>
      <c r="T198" s="636"/>
    </row>
    <row r="199" s="603" customFormat="1" ht="23.25" customHeight="1" spans="1:20">
      <c r="A199" s="38">
        <v>197</v>
      </c>
      <c r="B199" s="48">
        <v>4778</v>
      </c>
      <c r="C199" s="97" t="s">
        <v>5534</v>
      </c>
      <c r="D199" s="56" t="s">
        <v>41</v>
      </c>
      <c r="E199" s="55">
        <f>332900+2000</f>
        <v>334900</v>
      </c>
      <c r="F199" s="229" t="s">
        <v>13315</v>
      </c>
      <c r="G199" s="56">
        <v>41885</v>
      </c>
      <c r="H199" s="56">
        <v>41893</v>
      </c>
      <c r="I199" s="676" t="s">
        <v>5232</v>
      </c>
      <c r="J199" s="624">
        <v>41908</v>
      </c>
      <c r="K199" s="97"/>
      <c r="L199" s="52" t="s">
        <v>13316</v>
      </c>
      <c r="M199" s="48" t="s">
        <v>5021</v>
      </c>
      <c r="N199" s="54" t="s">
        <v>89</v>
      </c>
      <c r="O199" s="171">
        <v>41789</v>
      </c>
      <c r="P199" s="44">
        <v>41886</v>
      </c>
      <c r="Q199" s="223" t="s">
        <v>106</v>
      </c>
      <c r="R199" s="603" t="s">
        <v>3044</v>
      </c>
      <c r="S199" s="219" t="s">
        <v>13317</v>
      </c>
      <c r="T199" s="636"/>
    </row>
    <row r="200" s="603" customFormat="1" ht="24" customHeight="1" spans="1:20">
      <c r="A200" s="38">
        <v>198</v>
      </c>
      <c r="B200" s="48">
        <v>4777</v>
      </c>
      <c r="C200" s="97" t="s">
        <v>13318</v>
      </c>
      <c r="D200" s="56" t="s">
        <v>41</v>
      </c>
      <c r="E200" s="55">
        <v>312800</v>
      </c>
      <c r="F200" s="229" t="s">
        <v>13319</v>
      </c>
      <c r="G200" s="56">
        <v>41885</v>
      </c>
      <c r="H200" s="56">
        <v>41893</v>
      </c>
      <c r="I200" s="676"/>
      <c r="J200" s="624">
        <v>41908</v>
      </c>
      <c r="K200" s="48"/>
      <c r="L200" s="52" t="s">
        <v>9213</v>
      </c>
      <c r="M200" s="52" t="s">
        <v>5156</v>
      </c>
      <c r="N200" s="54" t="s">
        <v>59</v>
      </c>
      <c r="O200" s="171">
        <v>41836</v>
      </c>
      <c r="P200" s="44">
        <v>41886</v>
      </c>
      <c r="Q200" s="223" t="s">
        <v>1447</v>
      </c>
      <c r="R200" s="603" t="s">
        <v>3044</v>
      </c>
      <c r="S200" s="219" t="s">
        <v>13320</v>
      </c>
      <c r="T200" s="636"/>
    </row>
    <row r="201" s="603" customFormat="1" ht="23.25" customHeight="1" spans="1:20">
      <c r="A201" s="38">
        <v>199</v>
      </c>
      <c r="B201" s="48">
        <v>4778</v>
      </c>
      <c r="C201" s="97" t="s">
        <v>5534</v>
      </c>
      <c r="D201" s="56" t="s">
        <v>41</v>
      </c>
      <c r="E201" s="55">
        <f>332900+7000</f>
        <v>339900</v>
      </c>
      <c r="F201" s="229" t="s">
        <v>13321</v>
      </c>
      <c r="G201" s="56">
        <v>41885</v>
      </c>
      <c r="H201" s="56">
        <v>41893</v>
      </c>
      <c r="I201" s="676" t="s">
        <v>5232</v>
      </c>
      <c r="J201" s="624">
        <v>41908</v>
      </c>
      <c r="K201" s="97" t="s">
        <v>13322</v>
      </c>
      <c r="L201" s="52" t="s">
        <v>13323</v>
      </c>
      <c r="M201" s="48" t="s">
        <v>5016</v>
      </c>
      <c r="N201" s="54" t="s">
        <v>89</v>
      </c>
      <c r="O201" s="171">
        <v>41792</v>
      </c>
      <c r="P201" s="44">
        <v>41886</v>
      </c>
      <c r="Q201" s="223" t="s">
        <v>106</v>
      </c>
      <c r="R201" s="603" t="s">
        <v>3044</v>
      </c>
      <c r="S201" s="219" t="s">
        <v>13324</v>
      </c>
      <c r="T201" s="636"/>
    </row>
    <row r="202" s="603" customFormat="1" ht="24" customHeight="1" spans="1:20">
      <c r="A202" s="38">
        <v>200</v>
      </c>
      <c r="B202" s="48">
        <v>4777</v>
      </c>
      <c r="C202" s="97" t="s">
        <v>13318</v>
      </c>
      <c r="D202" s="51" t="s">
        <v>41</v>
      </c>
      <c r="E202" s="43">
        <f>312800+2000</f>
        <v>314800</v>
      </c>
      <c r="F202" s="229" t="s">
        <v>13325</v>
      </c>
      <c r="G202" s="47">
        <v>41889</v>
      </c>
      <c r="H202" s="47">
        <v>41898</v>
      </c>
      <c r="I202" s="676" t="s">
        <v>5232</v>
      </c>
      <c r="J202" s="624">
        <v>41908</v>
      </c>
      <c r="K202" s="48"/>
      <c r="L202" s="52" t="s">
        <v>13326</v>
      </c>
      <c r="M202" s="52" t="s">
        <v>5082</v>
      </c>
      <c r="N202" s="54" t="s">
        <v>89</v>
      </c>
      <c r="O202" s="171">
        <v>41888</v>
      </c>
      <c r="P202" s="44">
        <v>41890</v>
      </c>
      <c r="Q202" s="223" t="s">
        <v>1447</v>
      </c>
      <c r="R202" s="219" t="s">
        <v>1244</v>
      </c>
      <c r="S202" s="228"/>
      <c r="T202" s="636"/>
    </row>
    <row r="203" s="603" customFormat="1" ht="24" customHeight="1" spans="1:20">
      <c r="A203" s="38">
        <v>201</v>
      </c>
      <c r="B203" s="48">
        <v>4777</v>
      </c>
      <c r="C203" s="97" t="s">
        <v>13318</v>
      </c>
      <c r="D203" s="56" t="s">
        <v>41</v>
      </c>
      <c r="E203" s="55">
        <v>312800</v>
      </c>
      <c r="F203" s="207" t="s">
        <v>13327</v>
      </c>
      <c r="G203" s="56">
        <v>41881</v>
      </c>
      <c r="H203" s="56">
        <v>41889</v>
      </c>
      <c r="I203" s="676"/>
      <c r="J203" s="624">
        <v>41908</v>
      </c>
      <c r="K203" s="97"/>
      <c r="L203" s="48" t="s">
        <v>13328</v>
      </c>
      <c r="M203" s="52" t="s">
        <v>5009</v>
      </c>
      <c r="N203" s="54" t="s">
        <v>89</v>
      </c>
      <c r="O203" s="171">
        <v>41845</v>
      </c>
      <c r="P203" s="44">
        <v>41882</v>
      </c>
      <c r="Q203" s="223" t="s">
        <v>1447</v>
      </c>
      <c r="R203" s="219" t="s">
        <v>1244</v>
      </c>
      <c r="S203" s="228"/>
      <c r="T203" s="636"/>
    </row>
    <row r="204" s="603" customFormat="1" ht="23.25" customHeight="1" spans="1:20">
      <c r="A204" s="38">
        <v>202</v>
      </c>
      <c r="B204" s="48">
        <v>4778</v>
      </c>
      <c r="C204" s="97" t="s">
        <v>5534</v>
      </c>
      <c r="D204" s="51" t="s">
        <v>41</v>
      </c>
      <c r="E204" s="43">
        <f>332900+2000</f>
        <v>334900</v>
      </c>
      <c r="F204" s="229" t="s">
        <v>13329</v>
      </c>
      <c r="G204" s="47">
        <v>41889</v>
      </c>
      <c r="H204" s="47">
        <v>41898</v>
      </c>
      <c r="I204" s="676" t="s">
        <v>5232</v>
      </c>
      <c r="J204" s="624">
        <v>41908</v>
      </c>
      <c r="K204" s="97"/>
      <c r="L204" s="52" t="s">
        <v>13330</v>
      </c>
      <c r="M204" s="48" t="s">
        <v>5103</v>
      </c>
      <c r="N204" s="54" t="s">
        <v>84</v>
      </c>
      <c r="O204" s="171">
        <v>41860</v>
      </c>
      <c r="P204" s="44">
        <v>41890</v>
      </c>
      <c r="Q204" s="223" t="s">
        <v>106</v>
      </c>
      <c r="R204" s="219" t="s">
        <v>1244</v>
      </c>
      <c r="S204" s="228"/>
      <c r="T204" s="636"/>
    </row>
    <row r="205" s="603" customFormat="1" ht="24" customHeight="1" spans="1:20">
      <c r="A205" s="38">
        <v>203</v>
      </c>
      <c r="B205" s="48">
        <v>4777</v>
      </c>
      <c r="C205" s="97" t="s">
        <v>13318</v>
      </c>
      <c r="D205" s="56" t="s">
        <v>41</v>
      </c>
      <c r="E205" s="55">
        <v>312800</v>
      </c>
      <c r="F205" s="207" t="s">
        <v>13331</v>
      </c>
      <c r="G205" s="56">
        <v>41885</v>
      </c>
      <c r="H205" s="56">
        <v>41892</v>
      </c>
      <c r="I205" s="676"/>
      <c r="J205" s="624">
        <v>41908</v>
      </c>
      <c r="K205" s="48"/>
      <c r="L205" s="52" t="s">
        <v>13332</v>
      </c>
      <c r="M205" s="52" t="s">
        <v>5054</v>
      </c>
      <c r="N205" s="54" t="s">
        <v>59</v>
      </c>
      <c r="O205" s="171">
        <v>41876</v>
      </c>
      <c r="P205" s="44">
        <v>41886</v>
      </c>
      <c r="Q205" s="223" t="s">
        <v>1447</v>
      </c>
      <c r="R205" s="603" t="s">
        <v>6605</v>
      </c>
      <c r="S205" s="219" t="s">
        <v>13333</v>
      </c>
      <c r="T205" s="636"/>
    </row>
    <row r="206" s="603" customFormat="1" ht="23.25" customHeight="1" spans="1:20">
      <c r="A206" s="38">
        <v>204</v>
      </c>
      <c r="B206" s="48">
        <v>4778</v>
      </c>
      <c r="C206" s="97" t="s">
        <v>5534</v>
      </c>
      <c r="D206" s="51" t="s">
        <v>41</v>
      </c>
      <c r="E206" s="43">
        <f>332900+2000</f>
        <v>334900</v>
      </c>
      <c r="F206" s="229" t="s">
        <v>13334</v>
      </c>
      <c r="G206" s="47">
        <v>41889</v>
      </c>
      <c r="H206" s="47">
        <v>41898</v>
      </c>
      <c r="I206" s="676" t="s">
        <v>5232</v>
      </c>
      <c r="J206" s="624">
        <v>41908</v>
      </c>
      <c r="K206" s="97"/>
      <c r="L206" s="52" t="s">
        <v>13335</v>
      </c>
      <c r="M206" s="48" t="s">
        <v>5035</v>
      </c>
      <c r="N206" s="54" t="s">
        <v>89</v>
      </c>
      <c r="O206" s="171">
        <v>41874</v>
      </c>
      <c r="P206" s="44">
        <v>41890</v>
      </c>
      <c r="Q206" s="223" t="s">
        <v>106</v>
      </c>
      <c r="R206" s="219" t="s">
        <v>5804</v>
      </c>
      <c r="S206" s="228"/>
      <c r="T206" s="636"/>
    </row>
    <row r="207" s="603" customFormat="1" ht="23.25" customHeight="1" spans="1:20">
      <c r="A207" s="38">
        <v>205</v>
      </c>
      <c r="B207" s="48"/>
      <c r="C207" s="97"/>
      <c r="D207" s="56" t="s">
        <v>12911</v>
      </c>
      <c r="E207" s="55">
        <f>332900+2000</f>
        <v>334900</v>
      </c>
      <c r="F207" s="207" t="s">
        <v>13336</v>
      </c>
      <c r="G207" s="56">
        <v>41881</v>
      </c>
      <c r="H207" s="56">
        <v>41889</v>
      </c>
      <c r="I207" s="676" t="s">
        <v>5232</v>
      </c>
      <c r="J207" s="624">
        <v>41908</v>
      </c>
      <c r="K207" s="97"/>
      <c r="L207" s="52" t="s">
        <v>13337</v>
      </c>
      <c r="M207" s="48" t="s">
        <v>916</v>
      </c>
      <c r="N207" s="54" t="s">
        <v>89</v>
      </c>
      <c r="O207" s="171">
        <v>41792</v>
      </c>
      <c r="P207" s="44">
        <v>41886</v>
      </c>
      <c r="Q207" s="223" t="s">
        <v>1447</v>
      </c>
      <c r="R207" s="219" t="s">
        <v>5804</v>
      </c>
      <c r="S207" s="228"/>
      <c r="T207" s="636"/>
    </row>
    <row r="208" s="603" customFormat="1" ht="24" customHeight="1" spans="1:20">
      <c r="A208" s="38">
        <v>206</v>
      </c>
      <c r="B208" s="48"/>
      <c r="C208" s="97" t="s">
        <v>13318</v>
      </c>
      <c r="D208" s="51" t="s">
        <v>41</v>
      </c>
      <c r="E208" s="43">
        <f>312800+2000</f>
        <v>314800</v>
      </c>
      <c r="F208" s="229" t="s">
        <v>13338</v>
      </c>
      <c r="G208" s="47">
        <v>41894</v>
      </c>
      <c r="H208" s="47">
        <v>41902</v>
      </c>
      <c r="I208" s="676" t="s">
        <v>5232</v>
      </c>
      <c r="J208" s="624">
        <v>41908</v>
      </c>
      <c r="K208" s="48"/>
      <c r="L208" s="218" t="s">
        <v>13339</v>
      </c>
      <c r="M208" s="218" t="s">
        <v>912</v>
      </c>
      <c r="N208" s="54" t="s">
        <v>84</v>
      </c>
      <c r="O208" s="171">
        <v>41884</v>
      </c>
      <c r="P208" s="44">
        <v>41895</v>
      </c>
      <c r="Q208" s="223" t="s">
        <v>106</v>
      </c>
      <c r="R208" s="219" t="s">
        <v>9858</v>
      </c>
      <c r="S208" s="228"/>
      <c r="T208" s="636"/>
    </row>
    <row r="209" s="603" customFormat="1" ht="24" customHeight="1" spans="1:20">
      <c r="A209" s="38">
        <v>207</v>
      </c>
      <c r="B209" s="48"/>
      <c r="C209" s="97" t="s">
        <v>13318</v>
      </c>
      <c r="D209" s="51" t="s">
        <v>41</v>
      </c>
      <c r="E209" s="43">
        <f>312800+2000</f>
        <v>314800</v>
      </c>
      <c r="F209" s="229" t="s">
        <v>13340</v>
      </c>
      <c r="G209" s="47">
        <v>41894</v>
      </c>
      <c r="H209" s="47">
        <v>41902</v>
      </c>
      <c r="I209" s="676" t="s">
        <v>5232</v>
      </c>
      <c r="J209" s="624">
        <v>41908</v>
      </c>
      <c r="K209" s="48"/>
      <c r="L209" s="48" t="s">
        <v>13341</v>
      </c>
      <c r="M209" s="52" t="s">
        <v>5156</v>
      </c>
      <c r="N209" s="54" t="s">
        <v>59</v>
      </c>
      <c r="O209" s="171">
        <v>41888</v>
      </c>
      <c r="P209" s="44">
        <v>41899</v>
      </c>
      <c r="Q209" s="223" t="s">
        <v>106</v>
      </c>
      <c r="R209" s="219" t="s">
        <v>9858</v>
      </c>
      <c r="S209" s="228"/>
      <c r="T209" s="636"/>
    </row>
    <row r="210" s="603" customFormat="1" ht="24" customHeight="1" spans="1:20">
      <c r="A210" s="38">
        <v>208</v>
      </c>
      <c r="B210" s="48"/>
      <c r="C210" s="97" t="s">
        <v>13318</v>
      </c>
      <c r="D210" s="56" t="s">
        <v>13342</v>
      </c>
      <c r="E210" s="55">
        <f>312800+2000+11800</f>
        <v>326600</v>
      </c>
      <c r="F210" s="207" t="s">
        <v>13343</v>
      </c>
      <c r="G210" s="56">
        <v>41881</v>
      </c>
      <c r="H210" s="56">
        <v>41889</v>
      </c>
      <c r="I210" s="676" t="s">
        <v>13187</v>
      </c>
      <c r="J210" s="624">
        <v>41939</v>
      </c>
      <c r="K210" s="97"/>
      <c r="L210" s="207" t="s">
        <v>13344</v>
      </c>
      <c r="M210" s="52" t="s">
        <v>698</v>
      </c>
      <c r="N210" s="54" t="s">
        <v>84</v>
      </c>
      <c r="O210" s="171">
        <v>41895</v>
      </c>
      <c r="P210" s="44">
        <v>41895</v>
      </c>
      <c r="Q210" s="223" t="s">
        <v>5398</v>
      </c>
      <c r="R210" s="219" t="s">
        <v>9858</v>
      </c>
      <c r="S210" s="228"/>
      <c r="T210" s="636"/>
    </row>
    <row r="211" s="603" customFormat="1" ht="23.25" customHeight="1" spans="1:20">
      <c r="A211" s="38">
        <v>209</v>
      </c>
      <c r="B211" s="48">
        <v>4778</v>
      </c>
      <c r="C211" s="97" t="s">
        <v>5534</v>
      </c>
      <c r="D211" s="51" t="s">
        <v>41</v>
      </c>
      <c r="E211" s="43">
        <f>332900+2000</f>
        <v>334900</v>
      </c>
      <c r="F211" s="229" t="s">
        <v>13345</v>
      </c>
      <c r="G211" s="47">
        <v>41894</v>
      </c>
      <c r="H211" s="47">
        <v>41902</v>
      </c>
      <c r="I211" s="676" t="s">
        <v>5232</v>
      </c>
      <c r="J211" s="624">
        <v>41908</v>
      </c>
      <c r="K211" s="97"/>
      <c r="L211" s="218" t="s">
        <v>13346</v>
      </c>
      <c r="M211" s="218" t="s">
        <v>912</v>
      </c>
      <c r="N211" s="54" t="s">
        <v>84</v>
      </c>
      <c r="O211" s="171">
        <v>41876</v>
      </c>
      <c r="P211" s="44">
        <v>41895</v>
      </c>
      <c r="Q211" s="223" t="s">
        <v>106</v>
      </c>
      <c r="R211" s="219" t="s">
        <v>9858</v>
      </c>
      <c r="S211" s="228"/>
      <c r="T211" s="636"/>
    </row>
    <row r="212" s="603" customFormat="1" ht="23.25" customHeight="1" spans="1:20">
      <c r="A212" s="38">
        <v>210</v>
      </c>
      <c r="B212" s="48"/>
      <c r="C212" s="97" t="s">
        <v>5534</v>
      </c>
      <c r="D212" s="51" t="s">
        <v>41</v>
      </c>
      <c r="E212" s="43">
        <v>332900</v>
      </c>
      <c r="F212" s="229" t="s">
        <v>13347</v>
      </c>
      <c r="G212" s="47">
        <v>41894</v>
      </c>
      <c r="H212" s="47">
        <v>41902</v>
      </c>
      <c r="I212" s="676"/>
      <c r="J212" s="624">
        <v>41939</v>
      </c>
      <c r="K212" s="97"/>
      <c r="L212" s="52" t="s">
        <v>13348</v>
      </c>
      <c r="M212" s="48" t="s">
        <v>5009</v>
      </c>
      <c r="N212" s="54" t="s">
        <v>89</v>
      </c>
      <c r="O212" s="171">
        <v>41854</v>
      </c>
      <c r="P212" s="44">
        <v>41895</v>
      </c>
      <c r="Q212" s="223" t="s">
        <v>106</v>
      </c>
      <c r="R212" s="219" t="s">
        <v>9858</v>
      </c>
      <c r="S212" s="228"/>
      <c r="T212" s="636"/>
    </row>
    <row r="213" s="603" customFormat="1" ht="24.75" customHeight="1" spans="1:20">
      <c r="A213" s="38">
        <v>211</v>
      </c>
      <c r="B213" s="52">
        <v>4702</v>
      </c>
      <c r="C213" s="97"/>
      <c r="D213" s="47" t="s">
        <v>288</v>
      </c>
      <c r="E213" s="52">
        <f>319800+2000+11800</f>
        <v>333600</v>
      </c>
      <c r="F213" s="52" t="s">
        <v>13349</v>
      </c>
      <c r="G213" s="47">
        <v>41892</v>
      </c>
      <c r="H213" s="47">
        <v>41899</v>
      </c>
      <c r="I213" s="676" t="s">
        <v>13279</v>
      </c>
      <c r="J213" s="624">
        <v>41939</v>
      </c>
      <c r="K213" s="97"/>
      <c r="L213" s="207" t="s">
        <v>13350</v>
      </c>
      <c r="M213" s="48" t="s">
        <v>5082</v>
      </c>
      <c r="N213" s="54" t="s">
        <v>89</v>
      </c>
      <c r="O213" s="171">
        <v>41892</v>
      </c>
      <c r="P213" s="44">
        <v>41892</v>
      </c>
      <c r="Q213" s="70" t="s">
        <v>1447</v>
      </c>
      <c r="R213" s="219" t="s">
        <v>3080</v>
      </c>
      <c r="S213" s="228"/>
      <c r="T213" s="636"/>
    </row>
    <row r="214" s="603" customFormat="1" ht="24" customHeight="1" spans="1:20">
      <c r="A214" s="38">
        <v>212</v>
      </c>
      <c r="B214" s="48">
        <v>4777</v>
      </c>
      <c r="C214" s="97" t="s">
        <v>13318</v>
      </c>
      <c r="D214" s="56" t="s">
        <v>41</v>
      </c>
      <c r="E214" s="55">
        <f>312800+7300</f>
        <v>320100</v>
      </c>
      <c r="F214" s="207" t="s">
        <v>13351</v>
      </c>
      <c r="G214" s="56">
        <v>41881</v>
      </c>
      <c r="H214" s="56">
        <v>41889</v>
      </c>
      <c r="I214" s="676" t="s">
        <v>13352</v>
      </c>
      <c r="J214" s="624">
        <v>41939</v>
      </c>
      <c r="K214" s="48"/>
      <c r="L214" s="218" t="s">
        <v>5341</v>
      </c>
      <c r="M214" s="218" t="s">
        <v>5009</v>
      </c>
      <c r="N214" s="54" t="s">
        <v>89</v>
      </c>
      <c r="O214" s="171">
        <v>41789</v>
      </c>
      <c r="P214" s="44">
        <v>41881</v>
      </c>
      <c r="Q214" s="223" t="s">
        <v>106</v>
      </c>
      <c r="R214" s="219" t="s">
        <v>3080</v>
      </c>
      <c r="S214" s="228"/>
      <c r="T214" s="636"/>
    </row>
    <row r="215" s="603" customFormat="1" ht="24" customHeight="1" spans="1:20">
      <c r="A215" s="38">
        <v>213</v>
      </c>
      <c r="B215" s="48">
        <v>4777</v>
      </c>
      <c r="C215" s="97" t="s">
        <v>13318</v>
      </c>
      <c r="D215" s="51" t="s">
        <v>41</v>
      </c>
      <c r="E215" s="43">
        <f>312800+2000+11800</f>
        <v>326600</v>
      </c>
      <c r="F215" s="229" t="s">
        <v>13353</v>
      </c>
      <c r="G215" s="47">
        <v>41894</v>
      </c>
      <c r="H215" s="47">
        <v>41902</v>
      </c>
      <c r="I215" s="676" t="s">
        <v>9863</v>
      </c>
      <c r="J215" s="624">
        <v>41939</v>
      </c>
      <c r="K215" s="48"/>
      <c r="L215" s="48" t="s">
        <v>13354</v>
      </c>
      <c r="M215" s="52" t="s">
        <v>5479</v>
      </c>
      <c r="N215" s="54" t="s">
        <v>89</v>
      </c>
      <c r="O215" s="171">
        <v>41905</v>
      </c>
      <c r="P215" s="44">
        <v>41905</v>
      </c>
      <c r="Q215" s="223" t="s">
        <v>5398</v>
      </c>
      <c r="R215" s="219" t="s">
        <v>5399</v>
      </c>
      <c r="S215" s="228"/>
      <c r="T215" s="636"/>
    </row>
    <row r="216" s="603" customFormat="1" ht="24" customHeight="1" spans="1:20">
      <c r="A216" s="38">
        <v>214</v>
      </c>
      <c r="B216" s="48">
        <v>4777</v>
      </c>
      <c r="C216" s="97" t="s">
        <v>13318</v>
      </c>
      <c r="D216" s="51" t="s">
        <v>145</v>
      </c>
      <c r="E216" s="43">
        <f>312800+2000+11800</f>
        <v>326600</v>
      </c>
      <c r="F216" s="229" t="s">
        <v>13355</v>
      </c>
      <c r="G216" s="51">
        <v>41887</v>
      </c>
      <c r="H216" s="51">
        <v>41898</v>
      </c>
      <c r="I216" s="676" t="s">
        <v>13356</v>
      </c>
      <c r="J216" s="624">
        <v>41939</v>
      </c>
      <c r="K216" s="48"/>
      <c r="L216" s="48" t="s">
        <v>13357</v>
      </c>
      <c r="M216" s="52" t="s">
        <v>114</v>
      </c>
      <c r="N216" s="54" t="s">
        <v>59</v>
      </c>
      <c r="O216" s="171">
        <v>41815</v>
      </c>
      <c r="P216" s="44">
        <v>41907</v>
      </c>
      <c r="Q216" s="223" t="s">
        <v>106</v>
      </c>
      <c r="R216" s="603" t="s">
        <v>582</v>
      </c>
      <c r="S216" s="219" t="s">
        <v>13358</v>
      </c>
      <c r="T216" s="687" t="s">
        <v>13359</v>
      </c>
    </row>
    <row r="217" s="603" customFormat="1" ht="23.25" customHeight="1" spans="1:20">
      <c r="A217" s="38">
        <v>215</v>
      </c>
      <c r="B217" s="48">
        <v>4778</v>
      </c>
      <c r="C217" s="97" t="s">
        <v>5534</v>
      </c>
      <c r="D217" s="51" t="s">
        <v>41</v>
      </c>
      <c r="E217" s="43">
        <f>332900+2000</f>
        <v>334900</v>
      </c>
      <c r="F217" s="229" t="s">
        <v>13360</v>
      </c>
      <c r="G217" s="47">
        <v>41901</v>
      </c>
      <c r="H217" s="47">
        <v>41908</v>
      </c>
      <c r="I217" s="676" t="s">
        <v>5232</v>
      </c>
      <c r="J217" s="624">
        <v>41939</v>
      </c>
      <c r="K217" s="97"/>
      <c r="L217" s="52" t="s">
        <v>13361</v>
      </c>
      <c r="M217" s="48" t="s">
        <v>5016</v>
      </c>
      <c r="N217" s="54" t="s">
        <v>89</v>
      </c>
      <c r="O217" s="171">
        <v>41875</v>
      </c>
      <c r="P217" s="44">
        <v>41902</v>
      </c>
      <c r="Q217" s="223" t="s">
        <v>106</v>
      </c>
      <c r="R217" s="687" t="s">
        <v>8212</v>
      </c>
      <c r="S217" s="219" t="s">
        <v>5418</v>
      </c>
      <c r="T217" s="636"/>
    </row>
    <row r="218" s="603" customFormat="1" ht="24" customHeight="1" spans="1:19">
      <c r="A218" s="38">
        <v>216</v>
      </c>
      <c r="B218" s="48">
        <v>4777</v>
      </c>
      <c r="C218" s="97" t="s">
        <v>13318</v>
      </c>
      <c r="D218" s="51" t="s">
        <v>5855</v>
      </c>
      <c r="E218" s="43">
        <f>312800+2000</f>
        <v>314800</v>
      </c>
      <c r="F218" s="229" t="s">
        <v>13362</v>
      </c>
      <c r="G218" s="47">
        <v>41894</v>
      </c>
      <c r="H218" s="47">
        <v>41902</v>
      </c>
      <c r="I218" s="676" t="s">
        <v>5232</v>
      </c>
      <c r="J218" s="624">
        <v>41939</v>
      </c>
      <c r="K218" s="624" t="s">
        <v>5307</v>
      </c>
      <c r="L218" s="52" t="s">
        <v>13363</v>
      </c>
      <c r="M218" s="52" t="s">
        <v>5009</v>
      </c>
      <c r="N218" s="54" t="s">
        <v>89</v>
      </c>
      <c r="O218" s="171">
        <v>41905</v>
      </c>
      <c r="P218" s="44">
        <v>41905</v>
      </c>
      <c r="Q218" s="223" t="s">
        <v>5398</v>
      </c>
      <c r="R218" s="603" t="s">
        <v>2098</v>
      </c>
      <c r="S218" s="636"/>
    </row>
    <row r="219" s="605" customFormat="1" ht="24.75" customHeight="1" spans="1:19">
      <c r="A219" s="38">
        <v>217</v>
      </c>
      <c r="B219" s="48">
        <v>4780</v>
      </c>
      <c r="C219" s="650" t="s">
        <v>542</v>
      </c>
      <c r="D219" s="51" t="s">
        <v>41</v>
      </c>
      <c r="E219" s="43">
        <f>353000+2000</f>
        <v>355000</v>
      </c>
      <c r="F219" s="229" t="s">
        <v>13364</v>
      </c>
      <c r="G219" s="47">
        <v>41894</v>
      </c>
      <c r="H219" s="47">
        <v>41904</v>
      </c>
      <c r="I219" s="679" t="s">
        <v>5232</v>
      </c>
      <c r="J219" s="624">
        <v>41939</v>
      </c>
      <c r="K219" s="675"/>
      <c r="L219" s="166" t="s">
        <v>13365</v>
      </c>
      <c r="M219" s="166" t="s">
        <v>975</v>
      </c>
      <c r="N219" s="77" t="s">
        <v>641</v>
      </c>
      <c r="O219" s="138">
        <v>41904</v>
      </c>
      <c r="P219" s="167">
        <v>41904</v>
      </c>
      <c r="Q219" s="319" t="s">
        <v>106</v>
      </c>
      <c r="R219" s="688" t="s">
        <v>2098</v>
      </c>
      <c r="S219" s="660"/>
    </row>
    <row r="220" s="605" customFormat="1" ht="24.75" customHeight="1" spans="1:19">
      <c r="A220" s="38">
        <v>218</v>
      </c>
      <c r="B220" s="48">
        <v>4775</v>
      </c>
      <c r="C220" s="650" t="s">
        <v>13309</v>
      </c>
      <c r="D220" s="51" t="s">
        <v>41</v>
      </c>
      <c r="E220" s="43">
        <f>349000+2000</f>
        <v>351000</v>
      </c>
      <c r="F220" s="229" t="s">
        <v>13366</v>
      </c>
      <c r="G220" s="47">
        <v>41894</v>
      </c>
      <c r="H220" s="47">
        <v>41904</v>
      </c>
      <c r="I220" s="679" t="s">
        <v>5232</v>
      </c>
      <c r="J220" s="624">
        <v>41939</v>
      </c>
      <c r="K220" s="675"/>
      <c r="L220" s="48" t="s">
        <v>13367</v>
      </c>
      <c r="M220" s="48" t="s">
        <v>5044</v>
      </c>
      <c r="N220" s="54" t="s">
        <v>59</v>
      </c>
      <c r="O220" s="171">
        <v>41911</v>
      </c>
      <c r="P220" s="44">
        <v>41911</v>
      </c>
      <c r="Q220" s="70" t="s">
        <v>1447</v>
      </c>
      <c r="R220" s="663" t="s">
        <v>2104</v>
      </c>
      <c r="S220" s="660"/>
    </row>
    <row r="221" s="603" customFormat="1" ht="24" customHeight="1" spans="1:19">
      <c r="A221" s="38">
        <v>219</v>
      </c>
      <c r="B221" s="48">
        <v>4777</v>
      </c>
      <c r="C221" s="97" t="s">
        <v>13318</v>
      </c>
      <c r="D221" s="56" t="s">
        <v>13368</v>
      </c>
      <c r="E221" s="55">
        <f>312800+2000</f>
        <v>314800</v>
      </c>
      <c r="F221" s="207" t="s">
        <v>13369</v>
      </c>
      <c r="G221" s="56">
        <v>41902</v>
      </c>
      <c r="H221" s="56">
        <v>41916</v>
      </c>
      <c r="I221" s="676" t="s">
        <v>5232</v>
      </c>
      <c r="J221" s="624">
        <v>41939</v>
      </c>
      <c r="K221" s="97"/>
      <c r="L221" s="48" t="s">
        <v>13370</v>
      </c>
      <c r="M221" s="52" t="s">
        <v>1768</v>
      </c>
      <c r="N221" s="54" t="s">
        <v>84</v>
      </c>
      <c r="O221" s="171">
        <v>41920</v>
      </c>
      <c r="P221" s="44">
        <v>41920</v>
      </c>
      <c r="Q221" s="223" t="s">
        <v>106</v>
      </c>
      <c r="R221" s="219" t="s">
        <v>1274</v>
      </c>
      <c r="S221" s="636"/>
    </row>
    <row r="222" s="603" customFormat="1" ht="24.75" customHeight="1" spans="1:20">
      <c r="A222" s="38">
        <v>220</v>
      </c>
      <c r="B222" s="52">
        <v>4953</v>
      </c>
      <c r="C222" s="97" t="s">
        <v>13318</v>
      </c>
      <c r="D222" s="47" t="s">
        <v>942</v>
      </c>
      <c r="E222" s="52">
        <f>322100+2000+11800</f>
        <v>335900</v>
      </c>
      <c r="F222" s="52" t="s">
        <v>13371</v>
      </c>
      <c r="G222" s="47">
        <v>41901</v>
      </c>
      <c r="H222" s="47">
        <v>41906</v>
      </c>
      <c r="I222" s="676" t="s">
        <v>13279</v>
      </c>
      <c r="J222" s="624">
        <v>41939</v>
      </c>
      <c r="K222" s="97"/>
      <c r="L222" s="207" t="s">
        <v>13372</v>
      </c>
      <c r="M222" s="48" t="s">
        <v>5342</v>
      </c>
      <c r="N222" s="54" t="s">
        <v>59</v>
      </c>
      <c r="O222" s="171">
        <v>41913</v>
      </c>
      <c r="P222" s="47">
        <v>41913</v>
      </c>
      <c r="Q222" s="70" t="s">
        <v>1447</v>
      </c>
      <c r="R222" s="219" t="s">
        <v>9913</v>
      </c>
      <c r="S222" s="228"/>
      <c r="T222" s="636"/>
    </row>
    <row r="223" s="603" customFormat="1" ht="24.75" customHeight="1" spans="1:20">
      <c r="A223" s="38">
        <v>221</v>
      </c>
      <c r="B223" s="52"/>
      <c r="C223" s="97"/>
      <c r="D223" s="44" t="s">
        <v>13248</v>
      </c>
      <c r="E223" s="48">
        <f>319800+2000+11800</f>
        <v>333600</v>
      </c>
      <c r="F223" s="48" t="s">
        <v>13373</v>
      </c>
      <c r="G223" s="44">
        <v>41906</v>
      </c>
      <c r="H223" s="44">
        <v>41916</v>
      </c>
      <c r="I223" s="676" t="s">
        <v>13279</v>
      </c>
      <c r="J223" s="624">
        <v>41939</v>
      </c>
      <c r="K223" s="680" t="s">
        <v>13374</v>
      </c>
      <c r="L223" s="48" t="s">
        <v>13375</v>
      </c>
      <c r="M223" s="48" t="s">
        <v>5342</v>
      </c>
      <c r="N223" s="54" t="s">
        <v>59</v>
      </c>
      <c r="O223" s="171">
        <v>41908</v>
      </c>
      <c r="P223" s="47">
        <v>41908</v>
      </c>
      <c r="Q223" s="70" t="s">
        <v>106</v>
      </c>
      <c r="R223" s="219" t="s">
        <v>7386</v>
      </c>
      <c r="S223" s="228"/>
      <c r="T223" s="636"/>
    </row>
    <row r="224" s="605" customFormat="1" ht="24.75" customHeight="1" spans="1:20">
      <c r="A224" s="38">
        <v>222</v>
      </c>
      <c r="B224" s="48">
        <v>4780</v>
      </c>
      <c r="C224" s="650" t="s">
        <v>542</v>
      </c>
      <c r="D224" s="51" t="s">
        <v>41</v>
      </c>
      <c r="E224" s="43">
        <f>353000+2000</f>
        <v>355000</v>
      </c>
      <c r="F224" s="229" t="s">
        <v>13376</v>
      </c>
      <c r="G224" s="47">
        <v>41901</v>
      </c>
      <c r="H224" s="47">
        <v>41908</v>
      </c>
      <c r="I224" s="679" t="s">
        <v>5232</v>
      </c>
      <c r="J224" s="624">
        <v>41939</v>
      </c>
      <c r="K224" s="680" t="s">
        <v>13377</v>
      </c>
      <c r="L224" s="48" t="s">
        <v>13378</v>
      </c>
      <c r="M224" s="48" t="s">
        <v>5342</v>
      </c>
      <c r="N224" s="54" t="s">
        <v>59</v>
      </c>
      <c r="O224" s="171">
        <v>41907</v>
      </c>
      <c r="P224" s="47">
        <v>41907</v>
      </c>
      <c r="Q224" s="70" t="s">
        <v>106</v>
      </c>
      <c r="R224" s="219" t="s">
        <v>5442</v>
      </c>
      <c r="S224" s="664"/>
      <c r="T224" s="660"/>
    </row>
    <row r="225" s="603" customFormat="1" ht="24.75" customHeight="1" spans="1:20">
      <c r="A225" s="38">
        <v>223</v>
      </c>
      <c r="B225" s="52">
        <v>4778</v>
      </c>
      <c r="C225" s="97" t="s">
        <v>5534</v>
      </c>
      <c r="D225" s="44" t="s">
        <v>41</v>
      </c>
      <c r="E225" s="48">
        <f>332900+2000</f>
        <v>334900</v>
      </c>
      <c r="F225" s="48" t="s">
        <v>13379</v>
      </c>
      <c r="G225" s="44">
        <v>41921</v>
      </c>
      <c r="H225" s="44">
        <v>41929</v>
      </c>
      <c r="I225" s="679" t="s">
        <v>5232</v>
      </c>
      <c r="J225" s="624">
        <v>41939</v>
      </c>
      <c r="K225" s="680" t="s">
        <v>13380</v>
      </c>
      <c r="L225" s="43" t="s">
        <v>13381</v>
      </c>
      <c r="M225" s="55" t="s">
        <v>5044</v>
      </c>
      <c r="N225" s="54" t="s">
        <v>59</v>
      </c>
      <c r="O225" s="171">
        <v>41882</v>
      </c>
      <c r="P225" s="44">
        <v>41922</v>
      </c>
      <c r="Q225" s="70" t="s">
        <v>106</v>
      </c>
      <c r="R225" s="219" t="s">
        <v>2149</v>
      </c>
      <c r="S225" s="228"/>
      <c r="T225" s="636"/>
    </row>
    <row r="226" s="603" customFormat="1" ht="24.75" customHeight="1" spans="1:20">
      <c r="A226" s="38">
        <v>224</v>
      </c>
      <c r="B226" s="625"/>
      <c r="C226" s="97" t="s">
        <v>9415</v>
      </c>
      <c r="D226" s="44" t="s">
        <v>13382</v>
      </c>
      <c r="E226" s="48">
        <f>319800+2000+11800</f>
        <v>333600</v>
      </c>
      <c r="F226" s="48" t="s">
        <v>13383</v>
      </c>
      <c r="G226" s="44">
        <v>41885</v>
      </c>
      <c r="H226" s="44">
        <v>41892</v>
      </c>
      <c r="I226" s="676" t="s">
        <v>13279</v>
      </c>
      <c r="J226" s="624">
        <v>41939</v>
      </c>
      <c r="K226" s="680" t="s">
        <v>13374</v>
      </c>
      <c r="L226" s="218" t="s">
        <v>13384</v>
      </c>
      <c r="M226" s="48" t="s">
        <v>5342</v>
      </c>
      <c r="N226" s="54" t="s">
        <v>59</v>
      </c>
      <c r="O226" s="171">
        <v>41924</v>
      </c>
      <c r="P226" s="44">
        <v>41924</v>
      </c>
      <c r="Q226" s="70" t="s">
        <v>106</v>
      </c>
      <c r="R226" s="219" t="s">
        <v>5452</v>
      </c>
      <c r="S226" s="228"/>
      <c r="T226" s="636"/>
    </row>
    <row r="227" s="603" customFormat="1" ht="24.75" customHeight="1" spans="1:20">
      <c r="A227" s="38">
        <v>225</v>
      </c>
      <c r="B227" s="52">
        <v>4778</v>
      </c>
      <c r="C227" s="97" t="s">
        <v>5534</v>
      </c>
      <c r="D227" s="44" t="s">
        <v>41</v>
      </c>
      <c r="E227" s="48">
        <v>332900</v>
      </c>
      <c r="F227" s="48" t="s">
        <v>13385</v>
      </c>
      <c r="G227" s="44">
        <v>41921</v>
      </c>
      <c r="H227" s="44">
        <v>41929</v>
      </c>
      <c r="I227" s="676"/>
      <c r="J227" s="624">
        <v>41939</v>
      </c>
      <c r="K227" s="680" t="s">
        <v>13380</v>
      </c>
      <c r="L227" s="218" t="s">
        <v>10912</v>
      </c>
      <c r="M227" s="55" t="s">
        <v>730</v>
      </c>
      <c r="N227" s="54" t="s">
        <v>59</v>
      </c>
      <c r="O227" s="171">
        <v>41889</v>
      </c>
      <c r="P227" s="44">
        <v>41927</v>
      </c>
      <c r="Q227" s="70" t="s">
        <v>106</v>
      </c>
      <c r="R227" s="219" t="s">
        <v>5452</v>
      </c>
      <c r="S227" s="228"/>
      <c r="T227" s="636"/>
    </row>
    <row r="228" s="602" customFormat="1" ht="25.5" customHeight="1" spans="1:20">
      <c r="A228" s="38">
        <v>226</v>
      </c>
      <c r="B228" s="48"/>
      <c r="C228" s="97" t="s">
        <v>13318</v>
      </c>
      <c r="D228" s="43" t="s">
        <v>13368</v>
      </c>
      <c r="E228" s="43">
        <f>291000+2000+11800</f>
        <v>304800</v>
      </c>
      <c r="F228" s="43" t="s">
        <v>13386</v>
      </c>
      <c r="G228" s="59">
        <v>41912</v>
      </c>
      <c r="H228" s="47">
        <v>41923</v>
      </c>
      <c r="I228" s="681" t="s">
        <v>9863</v>
      </c>
      <c r="J228" s="624">
        <v>41939</v>
      </c>
      <c r="K228" s="624" t="s">
        <v>5307</v>
      </c>
      <c r="L228" s="682" t="s">
        <v>13387</v>
      </c>
      <c r="M228" s="683" t="s">
        <v>5170</v>
      </c>
      <c r="N228" s="683" t="s">
        <v>84</v>
      </c>
      <c r="O228" s="684">
        <v>41937</v>
      </c>
      <c r="P228" s="118">
        <v>41937</v>
      </c>
      <c r="Q228" s="223" t="s">
        <v>106</v>
      </c>
      <c r="R228" s="260" t="s">
        <v>5452</v>
      </c>
      <c r="S228" s="689"/>
      <c r="T228" s="187"/>
    </row>
    <row r="229" s="603" customFormat="1" ht="24" customHeight="1" spans="1:20">
      <c r="A229" s="38">
        <v>227</v>
      </c>
      <c r="B229" s="48">
        <v>4777</v>
      </c>
      <c r="C229" s="97" t="s">
        <v>13318</v>
      </c>
      <c r="D229" s="56" t="s">
        <v>41</v>
      </c>
      <c r="E229" s="55">
        <v>312800</v>
      </c>
      <c r="F229" s="207" t="s">
        <v>13388</v>
      </c>
      <c r="G229" s="56">
        <v>41921</v>
      </c>
      <c r="H229" s="56">
        <v>41929</v>
      </c>
      <c r="I229" s="676"/>
      <c r="J229" s="624">
        <v>41939</v>
      </c>
      <c r="K229" s="680" t="s">
        <v>13389</v>
      </c>
      <c r="L229" s="218" t="s">
        <v>13390</v>
      </c>
      <c r="M229" s="52" t="s">
        <v>5243</v>
      </c>
      <c r="N229" s="54" t="s">
        <v>84</v>
      </c>
      <c r="O229" s="171">
        <v>41791</v>
      </c>
      <c r="P229" s="44">
        <v>41921</v>
      </c>
      <c r="Q229" s="223" t="s">
        <v>1447</v>
      </c>
      <c r="R229" s="219" t="s">
        <v>5452</v>
      </c>
      <c r="S229" s="228"/>
      <c r="T229" s="636"/>
    </row>
    <row r="230" s="605" customFormat="1" ht="24.75" customHeight="1" spans="1:20">
      <c r="A230" s="38">
        <v>228</v>
      </c>
      <c r="B230" s="48">
        <v>4780</v>
      </c>
      <c r="C230" s="650" t="s">
        <v>542</v>
      </c>
      <c r="D230" s="51" t="s">
        <v>41</v>
      </c>
      <c r="E230" s="43">
        <v>353000</v>
      </c>
      <c r="F230" s="229" t="s">
        <v>13391</v>
      </c>
      <c r="G230" s="47">
        <v>41927</v>
      </c>
      <c r="H230" s="47">
        <v>41934</v>
      </c>
      <c r="I230" s="679"/>
      <c r="J230" s="622">
        <v>41939</v>
      </c>
      <c r="K230" s="680"/>
      <c r="L230" s="284" t="s">
        <v>5675</v>
      </c>
      <c r="M230" s="48"/>
      <c r="N230" s="54"/>
      <c r="O230" s="171"/>
      <c r="P230" s="47"/>
      <c r="R230" s="70" t="s">
        <v>7397</v>
      </c>
      <c r="S230" s="664"/>
      <c r="T230" s="660"/>
    </row>
    <row r="231" s="605" customFormat="1" ht="24.75" customHeight="1" spans="1:20">
      <c r="A231" s="38">
        <v>229</v>
      </c>
      <c r="B231" s="48">
        <v>4781</v>
      </c>
      <c r="C231" s="650" t="s">
        <v>546</v>
      </c>
      <c r="D231" s="51" t="s">
        <v>41</v>
      </c>
      <c r="E231" s="43">
        <v>372800</v>
      </c>
      <c r="F231" s="229" t="s">
        <v>13392</v>
      </c>
      <c r="G231" s="47">
        <v>41927</v>
      </c>
      <c r="H231" s="47">
        <v>41934</v>
      </c>
      <c r="I231" s="679"/>
      <c r="J231" s="622">
        <v>41939</v>
      </c>
      <c r="K231" s="680"/>
      <c r="L231" s="284" t="s">
        <v>5675</v>
      </c>
      <c r="M231" s="48"/>
      <c r="N231" s="54"/>
      <c r="O231" s="171"/>
      <c r="P231" s="47"/>
      <c r="Q231" s="70"/>
      <c r="R231" s="70" t="s">
        <v>7397</v>
      </c>
      <c r="S231" s="664"/>
      <c r="T231" s="660"/>
    </row>
    <row r="232" s="603" customFormat="1" ht="24" customHeight="1" spans="1:20">
      <c r="A232" s="38">
        <v>230</v>
      </c>
      <c r="B232" s="48">
        <v>4777</v>
      </c>
      <c r="C232" s="97" t="s">
        <v>13318</v>
      </c>
      <c r="D232" s="56" t="s">
        <v>41</v>
      </c>
      <c r="E232" s="55">
        <f>312800+2000</f>
        <v>314800</v>
      </c>
      <c r="F232" s="207" t="s">
        <v>13393</v>
      </c>
      <c r="G232" s="56">
        <v>41921</v>
      </c>
      <c r="H232" s="56">
        <v>41929</v>
      </c>
      <c r="I232" s="676" t="s">
        <v>5232</v>
      </c>
      <c r="J232" s="622">
        <v>41939</v>
      </c>
      <c r="K232" s="680" t="s">
        <v>13389</v>
      </c>
      <c r="L232" s="52" t="s">
        <v>13394</v>
      </c>
      <c r="M232" s="52" t="s">
        <v>5057</v>
      </c>
      <c r="N232" s="54" t="s">
        <v>84</v>
      </c>
      <c r="O232" s="171">
        <v>41908</v>
      </c>
      <c r="P232" s="44">
        <v>41922</v>
      </c>
      <c r="Q232" s="223" t="s">
        <v>106</v>
      </c>
      <c r="R232" s="219" t="s">
        <v>7397</v>
      </c>
      <c r="S232" s="228"/>
      <c r="T232" s="636"/>
    </row>
    <row r="233" s="603" customFormat="1" ht="45.75" customHeight="1" spans="1:20">
      <c r="A233" s="38">
        <v>231</v>
      </c>
      <c r="B233" s="52">
        <v>4702</v>
      </c>
      <c r="C233" s="97" t="s">
        <v>9415</v>
      </c>
      <c r="D233" s="47" t="s">
        <v>942</v>
      </c>
      <c r="E233" s="55">
        <f>319800+2000+11800+3800</f>
        <v>337400</v>
      </c>
      <c r="F233" s="52" t="s">
        <v>13395</v>
      </c>
      <c r="G233" s="47">
        <v>41916</v>
      </c>
      <c r="H233" s="47">
        <v>41924</v>
      </c>
      <c r="I233" s="676" t="s">
        <v>13396</v>
      </c>
      <c r="J233" s="622">
        <v>41939</v>
      </c>
      <c r="K233" s="685" t="s">
        <v>13397</v>
      </c>
      <c r="L233" s="277" t="s">
        <v>13398</v>
      </c>
      <c r="M233" s="48" t="s">
        <v>5156</v>
      </c>
      <c r="N233" s="54" t="s">
        <v>59</v>
      </c>
      <c r="O233" s="121">
        <v>41930</v>
      </c>
      <c r="P233" s="47">
        <v>41930</v>
      </c>
      <c r="Q233" s="70" t="s">
        <v>5398</v>
      </c>
      <c r="R233" s="642" t="s">
        <v>5455</v>
      </c>
      <c r="S233" s="228"/>
      <c r="T233" s="636"/>
    </row>
    <row r="234" s="603" customFormat="1" ht="33.75" customHeight="1" spans="1:20">
      <c r="A234" s="38">
        <v>232</v>
      </c>
      <c r="B234" s="52">
        <v>4702</v>
      </c>
      <c r="C234" s="97" t="s">
        <v>9415</v>
      </c>
      <c r="D234" s="44" t="s">
        <v>942</v>
      </c>
      <c r="E234" s="55">
        <f>319800+2000+11800+3800</f>
        <v>337400</v>
      </c>
      <c r="F234" s="48" t="s">
        <v>13399</v>
      </c>
      <c r="G234" s="44">
        <v>41921</v>
      </c>
      <c r="H234" s="44">
        <v>41929</v>
      </c>
      <c r="I234" s="676" t="s">
        <v>13396</v>
      </c>
      <c r="J234" s="622">
        <v>41939</v>
      </c>
      <c r="K234" s="680" t="s">
        <v>13374</v>
      </c>
      <c r="L234" s="604" t="s">
        <v>13400</v>
      </c>
      <c r="M234" s="48" t="s">
        <v>698</v>
      </c>
      <c r="N234" s="54" t="s">
        <v>84</v>
      </c>
      <c r="O234" s="171">
        <v>41933</v>
      </c>
      <c r="P234" s="44">
        <v>41934</v>
      </c>
      <c r="Q234" s="70" t="s">
        <v>106</v>
      </c>
      <c r="R234" s="687" t="s">
        <v>5455</v>
      </c>
      <c r="S234" s="228"/>
      <c r="T234" s="636"/>
    </row>
    <row r="235" s="603" customFormat="1" ht="24.75" customHeight="1" spans="1:20">
      <c r="A235" s="38">
        <v>233</v>
      </c>
      <c r="B235" s="52"/>
      <c r="C235" s="97" t="s">
        <v>9415</v>
      </c>
      <c r="D235" s="47" t="s">
        <v>1094</v>
      </c>
      <c r="E235" s="52">
        <f>319800+2000+11800</f>
        <v>333600</v>
      </c>
      <c r="F235" s="52" t="s">
        <v>13401</v>
      </c>
      <c r="G235" s="47">
        <v>41889</v>
      </c>
      <c r="H235" s="47">
        <v>41898</v>
      </c>
      <c r="I235" s="676" t="s">
        <v>13279</v>
      </c>
      <c r="J235" s="622">
        <v>41939</v>
      </c>
      <c r="K235" s="680" t="s">
        <v>13374</v>
      </c>
      <c r="L235" s="52" t="s">
        <v>13402</v>
      </c>
      <c r="M235" s="48" t="s">
        <v>5156</v>
      </c>
      <c r="N235" s="54" t="s">
        <v>59</v>
      </c>
      <c r="O235" s="171">
        <v>41914</v>
      </c>
      <c r="P235" s="47">
        <v>41914</v>
      </c>
      <c r="Q235" s="70" t="s">
        <v>5398</v>
      </c>
      <c r="R235" s="219" t="s">
        <v>5459</v>
      </c>
      <c r="S235" s="228"/>
      <c r="T235" s="636"/>
    </row>
    <row r="236" s="603" customFormat="1" ht="33.75" customHeight="1" spans="1:20">
      <c r="A236" s="38">
        <v>234</v>
      </c>
      <c r="B236" s="52">
        <v>4716</v>
      </c>
      <c r="C236" s="97" t="s">
        <v>13318</v>
      </c>
      <c r="D236" s="47" t="s">
        <v>942</v>
      </c>
      <c r="E236" s="43">
        <v>320000</v>
      </c>
      <c r="F236" s="52" t="s">
        <v>13403</v>
      </c>
      <c r="G236" s="47">
        <v>41941</v>
      </c>
      <c r="H236" s="47">
        <v>41951</v>
      </c>
      <c r="I236" s="668"/>
      <c r="J236" s="622">
        <v>41970</v>
      </c>
      <c r="K236" s="680"/>
      <c r="L236" s="48" t="s">
        <v>13404</v>
      </c>
      <c r="M236" s="55" t="s">
        <v>1768</v>
      </c>
      <c r="N236" s="54" t="s">
        <v>84</v>
      </c>
      <c r="O236" s="171">
        <v>41914</v>
      </c>
      <c r="P236" s="44">
        <v>41942</v>
      </c>
      <c r="Q236" s="70" t="s">
        <v>1447</v>
      </c>
      <c r="R236" s="219" t="s">
        <v>7414</v>
      </c>
      <c r="S236" s="228"/>
      <c r="T236" s="636"/>
    </row>
    <row r="237" s="603" customFormat="1" ht="24.75" customHeight="1" spans="1:20">
      <c r="A237" s="38">
        <v>235</v>
      </c>
      <c r="B237" s="52"/>
      <c r="C237" s="97" t="s">
        <v>5534</v>
      </c>
      <c r="D237" s="44" t="s">
        <v>41</v>
      </c>
      <c r="E237" s="48">
        <v>332900</v>
      </c>
      <c r="F237" s="48" t="s">
        <v>13405</v>
      </c>
      <c r="G237" s="44">
        <v>41942</v>
      </c>
      <c r="H237" s="44">
        <v>41952</v>
      </c>
      <c r="I237" s="668"/>
      <c r="J237" s="622">
        <v>41970</v>
      </c>
      <c r="K237" s="680"/>
      <c r="L237" s="55" t="s">
        <v>13406</v>
      </c>
      <c r="M237" s="55" t="s">
        <v>5722</v>
      </c>
      <c r="N237" s="54" t="s">
        <v>89</v>
      </c>
      <c r="O237" s="171">
        <v>41914</v>
      </c>
      <c r="P237" s="44">
        <v>41943</v>
      </c>
      <c r="Q237" s="70" t="s">
        <v>106</v>
      </c>
      <c r="R237" s="219" t="s">
        <v>7414</v>
      </c>
      <c r="S237" s="228"/>
      <c r="T237" s="636"/>
    </row>
    <row r="238" s="602" customFormat="1" ht="25.5" customHeight="1" spans="1:20">
      <c r="A238" s="38">
        <v>236</v>
      </c>
      <c r="B238" s="48"/>
      <c r="C238" s="97" t="s">
        <v>13318</v>
      </c>
      <c r="D238" s="43" t="s">
        <v>13263</v>
      </c>
      <c r="E238" s="43">
        <v>312800</v>
      </c>
      <c r="F238" s="43" t="s">
        <v>13407</v>
      </c>
      <c r="G238" s="47">
        <v>41942</v>
      </c>
      <c r="H238" s="47">
        <v>41951</v>
      </c>
      <c r="I238" s="355"/>
      <c r="J238" s="622">
        <v>41970</v>
      </c>
      <c r="K238" s="680"/>
      <c r="L238" s="55" t="s">
        <v>5156</v>
      </c>
      <c r="M238" s="55" t="s">
        <v>5156</v>
      </c>
      <c r="N238" s="55" t="s">
        <v>59</v>
      </c>
      <c r="O238" s="56">
        <v>41915</v>
      </c>
      <c r="P238" s="44">
        <v>41943</v>
      </c>
      <c r="Q238" s="223" t="s">
        <v>5398</v>
      </c>
      <c r="R238" s="260" t="s">
        <v>7414</v>
      </c>
      <c r="S238" s="689"/>
      <c r="T238" s="187"/>
    </row>
    <row r="239" s="602" customFormat="1" ht="25.5" customHeight="1" spans="1:20">
      <c r="A239" s="38">
        <v>237</v>
      </c>
      <c r="B239" s="48">
        <v>4777</v>
      </c>
      <c r="C239" s="97" t="s">
        <v>5108</v>
      </c>
      <c r="D239" s="43" t="s">
        <v>41</v>
      </c>
      <c r="E239" s="43">
        <v>312800</v>
      </c>
      <c r="F239" s="43" t="s">
        <v>13408</v>
      </c>
      <c r="G239" s="47">
        <v>41941</v>
      </c>
      <c r="H239" s="47">
        <v>41951</v>
      </c>
      <c r="I239" s="680"/>
      <c r="J239" s="622">
        <v>41970</v>
      </c>
      <c r="K239" s="680"/>
      <c r="L239" s="55" t="s">
        <v>13409</v>
      </c>
      <c r="M239" s="55" t="s">
        <v>657</v>
      </c>
      <c r="N239" s="55" t="s">
        <v>84</v>
      </c>
      <c r="O239" s="56">
        <v>41912</v>
      </c>
      <c r="P239" s="44">
        <v>41942</v>
      </c>
      <c r="Q239" s="223" t="s">
        <v>5398</v>
      </c>
      <c r="R239" s="223" t="s">
        <v>5492</v>
      </c>
      <c r="S239" s="689"/>
      <c r="T239" s="187"/>
    </row>
    <row r="240" s="602" customFormat="1" ht="25.5" customHeight="1" spans="1:20">
      <c r="A240" s="38">
        <v>238</v>
      </c>
      <c r="B240" s="48"/>
      <c r="C240" s="97" t="s">
        <v>5108</v>
      </c>
      <c r="D240" s="43" t="s">
        <v>41</v>
      </c>
      <c r="E240" s="43">
        <v>312800</v>
      </c>
      <c r="F240" s="43" t="s">
        <v>13410</v>
      </c>
      <c r="G240" s="47">
        <v>41942</v>
      </c>
      <c r="H240" s="47">
        <v>41951</v>
      </c>
      <c r="I240" s="686"/>
      <c r="J240" s="622">
        <v>41970</v>
      </c>
      <c r="K240" s="680"/>
      <c r="L240" s="55" t="s">
        <v>13411</v>
      </c>
      <c r="M240" s="55" t="s">
        <v>114</v>
      </c>
      <c r="N240" s="55" t="s">
        <v>59</v>
      </c>
      <c r="O240" s="56">
        <v>41909</v>
      </c>
      <c r="P240" s="44">
        <v>41942</v>
      </c>
      <c r="Q240" s="223" t="s">
        <v>5398</v>
      </c>
      <c r="R240" s="260" t="s">
        <v>5492</v>
      </c>
      <c r="S240" s="689"/>
      <c r="T240" s="187"/>
    </row>
    <row r="241" s="602" customFormat="1" ht="25.5" customHeight="1" spans="1:20">
      <c r="A241" s="38">
        <v>239</v>
      </c>
      <c r="B241" s="48"/>
      <c r="C241" s="97" t="s">
        <v>5108</v>
      </c>
      <c r="D241" s="43" t="s">
        <v>13145</v>
      </c>
      <c r="E241" s="43">
        <v>312800</v>
      </c>
      <c r="F241" s="43" t="s">
        <v>13412</v>
      </c>
      <c r="G241" s="47">
        <v>41942</v>
      </c>
      <c r="H241" s="47">
        <v>41951</v>
      </c>
      <c r="I241" s="680" t="s">
        <v>13413</v>
      </c>
      <c r="J241" s="622">
        <v>41970</v>
      </c>
      <c r="L241" s="55" t="s">
        <v>13414</v>
      </c>
      <c r="M241" s="55" t="s">
        <v>657</v>
      </c>
      <c r="N241" s="55" t="s">
        <v>84</v>
      </c>
      <c r="O241" s="56">
        <v>41913</v>
      </c>
      <c r="P241" s="44">
        <v>41942</v>
      </c>
      <c r="Q241" s="223" t="s">
        <v>5398</v>
      </c>
      <c r="R241" s="260" t="s">
        <v>5492</v>
      </c>
      <c r="S241" s="689"/>
      <c r="T241" s="187"/>
    </row>
    <row r="242" s="602" customFormat="1" ht="25.5" customHeight="1" spans="1:20">
      <c r="A242" s="38">
        <v>240</v>
      </c>
      <c r="B242" s="48"/>
      <c r="C242" s="97" t="s">
        <v>5108</v>
      </c>
      <c r="D242" s="43" t="s">
        <v>41</v>
      </c>
      <c r="E242" s="43">
        <v>312800</v>
      </c>
      <c r="F242" s="43" t="s">
        <v>13415</v>
      </c>
      <c r="G242" s="47">
        <v>41942</v>
      </c>
      <c r="H242" s="47">
        <v>41951</v>
      </c>
      <c r="I242" s="686"/>
      <c r="J242" s="622">
        <v>41970</v>
      </c>
      <c r="K242" s="680"/>
      <c r="L242" s="55" t="s">
        <v>13416</v>
      </c>
      <c r="M242" s="55" t="s">
        <v>5301</v>
      </c>
      <c r="N242" s="55" t="s">
        <v>59</v>
      </c>
      <c r="O242" s="56">
        <v>41911</v>
      </c>
      <c r="P242" s="44">
        <v>41942</v>
      </c>
      <c r="Q242" s="223" t="s">
        <v>5398</v>
      </c>
      <c r="R242" s="260" t="s">
        <v>5492</v>
      </c>
      <c r="S242" s="689"/>
      <c r="T242" s="187"/>
    </row>
    <row r="243" s="603" customFormat="1" ht="24.75" customHeight="1" spans="1:20">
      <c r="A243" s="38">
        <v>241</v>
      </c>
      <c r="B243" s="625"/>
      <c r="C243" s="650" t="s">
        <v>542</v>
      </c>
      <c r="D243" s="44" t="s">
        <v>41</v>
      </c>
      <c r="E243" s="48">
        <v>349000</v>
      </c>
      <c r="F243" s="48" t="s">
        <v>13417</v>
      </c>
      <c r="G243" s="44">
        <v>41941</v>
      </c>
      <c r="H243" s="44">
        <v>41952</v>
      </c>
      <c r="I243" s="680"/>
      <c r="J243" s="622">
        <v>41970</v>
      </c>
      <c r="K243" s="680"/>
      <c r="L243" s="55" t="s">
        <v>13418</v>
      </c>
      <c r="M243" s="48" t="s">
        <v>683</v>
      </c>
      <c r="N243" s="54" t="s">
        <v>59</v>
      </c>
      <c r="O243" s="310">
        <v>41915</v>
      </c>
      <c r="P243" s="44">
        <v>41942</v>
      </c>
      <c r="Q243" s="70" t="s">
        <v>106</v>
      </c>
      <c r="R243" s="219" t="s">
        <v>5492</v>
      </c>
      <c r="S243" s="228"/>
      <c r="T243" s="636"/>
    </row>
    <row r="244" s="603" customFormat="1" ht="24.75" customHeight="1" spans="1:20">
      <c r="A244" s="38">
        <v>242</v>
      </c>
      <c r="B244" s="52"/>
      <c r="C244" s="97" t="s">
        <v>5534</v>
      </c>
      <c r="D244" s="44" t="s">
        <v>13419</v>
      </c>
      <c r="E244" s="48">
        <v>332900</v>
      </c>
      <c r="F244" s="48" t="s">
        <v>13420</v>
      </c>
      <c r="G244" s="44">
        <v>41941</v>
      </c>
      <c r="H244" s="44">
        <v>41952</v>
      </c>
      <c r="I244" s="668"/>
      <c r="J244" s="622">
        <v>41970</v>
      </c>
      <c r="K244" s="680"/>
      <c r="L244" s="48" t="s">
        <v>13421</v>
      </c>
      <c r="M244" s="55" t="s">
        <v>5068</v>
      </c>
      <c r="N244" s="54" t="s">
        <v>84</v>
      </c>
      <c r="O244" s="310">
        <v>41887</v>
      </c>
      <c r="P244" s="44">
        <v>41942</v>
      </c>
      <c r="Q244" s="273" t="s">
        <v>5398</v>
      </c>
      <c r="R244" s="219" t="s">
        <v>5492</v>
      </c>
      <c r="S244" s="228"/>
      <c r="T244" s="636"/>
    </row>
    <row r="245" s="603" customFormat="1" ht="24.75" customHeight="1" spans="1:20">
      <c r="A245" s="38">
        <v>243</v>
      </c>
      <c r="B245" s="52"/>
      <c r="C245" s="97" t="s">
        <v>546</v>
      </c>
      <c r="D245" s="44" t="s">
        <v>41</v>
      </c>
      <c r="E245" s="48">
        <v>372800</v>
      </c>
      <c r="F245" s="48" t="s">
        <v>13422</v>
      </c>
      <c r="G245" s="44">
        <v>41946</v>
      </c>
      <c r="H245" s="44">
        <v>41953</v>
      </c>
      <c r="I245" s="668"/>
      <c r="J245" s="622">
        <v>41970</v>
      </c>
      <c r="K245" s="680"/>
      <c r="L245" s="630" t="s">
        <v>13423</v>
      </c>
      <c r="M245" s="55" t="s">
        <v>5589</v>
      </c>
      <c r="N245" s="54" t="s">
        <v>89</v>
      </c>
      <c r="O245" s="171">
        <v>41913</v>
      </c>
      <c r="P245" s="47">
        <v>41947</v>
      </c>
      <c r="Q245" s="70" t="s">
        <v>1447</v>
      </c>
      <c r="R245" s="260" t="s">
        <v>7422</v>
      </c>
      <c r="S245" s="228"/>
      <c r="T245" s="636"/>
    </row>
    <row r="246" s="602" customFormat="1" ht="25.5" customHeight="1" spans="1:20">
      <c r="A246" s="38">
        <v>244</v>
      </c>
      <c r="B246" s="48"/>
      <c r="C246" s="97" t="s">
        <v>12928</v>
      </c>
      <c r="D246" s="44" t="s">
        <v>41</v>
      </c>
      <c r="E246" s="48">
        <f>349000+2000</f>
        <v>351000</v>
      </c>
      <c r="F246" s="55" t="s">
        <v>13424</v>
      </c>
      <c r="G246" s="44">
        <v>41942</v>
      </c>
      <c r="H246" s="44">
        <v>41952</v>
      </c>
      <c r="I246" s="679" t="s">
        <v>5232</v>
      </c>
      <c r="J246" s="622">
        <v>41970</v>
      </c>
      <c r="K246" s="680"/>
      <c r="L246" s="630" t="s">
        <v>13425</v>
      </c>
      <c r="M246" s="683" t="s">
        <v>114</v>
      </c>
      <c r="N246" s="683" t="s">
        <v>89</v>
      </c>
      <c r="O246" s="684">
        <v>41951</v>
      </c>
      <c r="P246" s="47">
        <v>41951</v>
      </c>
      <c r="Q246" s="223" t="s">
        <v>106</v>
      </c>
      <c r="R246" s="260" t="s">
        <v>7422</v>
      </c>
      <c r="S246" s="689"/>
      <c r="T246" s="187"/>
    </row>
    <row r="247" s="603" customFormat="1" ht="33.75" customHeight="1" spans="1:20">
      <c r="A247" s="38">
        <v>245</v>
      </c>
      <c r="B247" s="52">
        <v>4702</v>
      </c>
      <c r="C247" s="97" t="s">
        <v>9415</v>
      </c>
      <c r="D247" s="47" t="s">
        <v>288</v>
      </c>
      <c r="E247" s="43">
        <f>319800+2000+3800</f>
        <v>325600</v>
      </c>
      <c r="F247" s="52" t="s">
        <v>13426</v>
      </c>
      <c r="G247" s="47">
        <v>41930</v>
      </c>
      <c r="H247" s="47">
        <v>41939</v>
      </c>
      <c r="I247" s="676" t="s">
        <v>13427</v>
      </c>
      <c r="J247" s="622">
        <v>41970</v>
      </c>
      <c r="K247" s="680"/>
      <c r="L247" s="48" t="s">
        <v>13428</v>
      </c>
      <c r="M247" s="48" t="s">
        <v>114</v>
      </c>
      <c r="N247" s="54" t="s">
        <v>89</v>
      </c>
      <c r="O247" s="171">
        <v>41948</v>
      </c>
      <c r="P247" s="44">
        <v>41949</v>
      </c>
      <c r="Q247" s="70" t="s">
        <v>5398</v>
      </c>
      <c r="R247" s="219" t="s">
        <v>7422</v>
      </c>
      <c r="S247" s="228"/>
      <c r="T247" s="636"/>
    </row>
    <row r="248" s="602" customFormat="1" ht="25.5" customHeight="1" spans="1:20">
      <c r="A248" s="38">
        <v>246</v>
      </c>
      <c r="B248" s="48"/>
      <c r="C248" s="97" t="s">
        <v>5108</v>
      </c>
      <c r="D248" s="55" t="s">
        <v>41</v>
      </c>
      <c r="E248" s="55">
        <v>312800</v>
      </c>
      <c r="F248" s="55" t="s">
        <v>13429</v>
      </c>
      <c r="G248" s="44">
        <v>41946</v>
      </c>
      <c r="H248" s="44">
        <v>41953</v>
      </c>
      <c r="I248" s="680" t="s">
        <v>13430</v>
      </c>
      <c r="J248" s="622">
        <v>41970</v>
      </c>
      <c r="K248" s="680"/>
      <c r="L248" s="55" t="s">
        <v>13431</v>
      </c>
      <c r="M248" s="55" t="s">
        <v>5342</v>
      </c>
      <c r="N248" s="55" t="s">
        <v>59</v>
      </c>
      <c r="O248" s="310">
        <v>41909</v>
      </c>
      <c r="P248" s="44">
        <v>41947</v>
      </c>
      <c r="Q248" s="223" t="s">
        <v>106</v>
      </c>
      <c r="R248" s="260" t="s">
        <v>7422</v>
      </c>
      <c r="S248" s="689"/>
      <c r="T248" s="187"/>
    </row>
    <row r="249" s="603" customFormat="1" ht="24.75" customHeight="1" spans="1:20">
      <c r="A249" s="38">
        <v>247</v>
      </c>
      <c r="B249" s="52"/>
      <c r="C249" s="97" t="s">
        <v>5534</v>
      </c>
      <c r="D249" s="47" t="s">
        <v>41</v>
      </c>
      <c r="E249" s="52">
        <v>332900</v>
      </c>
      <c r="F249" s="52" t="s">
        <v>13432</v>
      </c>
      <c r="G249" s="47">
        <v>41942</v>
      </c>
      <c r="H249" s="47">
        <v>41951</v>
      </c>
      <c r="I249" s="668"/>
      <c r="J249" s="622">
        <v>41970</v>
      </c>
      <c r="K249" s="680"/>
      <c r="L249" s="52" t="s">
        <v>13433</v>
      </c>
      <c r="M249" s="43" t="s">
        <v>5054</v>
      </c>
      <c r="N249" s="53" t="s">
        <v>59</v>
      </c>
      <c r="O249" s="121">
        <v>41917</v>
      </c>
      <c r="P249" s="47">
        <v>41942</v>
      </c>
      <c r="Q249" s="81" t="s">
        <v>5398</v>
      </c>
      <c r="R249" s="219" t="s">
        <v>5506</v>
      </c>
      <c r="S249" s="228"/>
      <c r="T249" s="636"/>
    </row>
    <row r="250" s="603" customFormat="1" ht="24.75" customHeight="1" spans="1:20">
      <c r="A250" s="38">
        <v>248</v>
      </c>
      <c r="B250" s="52"/>
      <c r="C250" s="97" t="s">
        <v>5534</v>
      </c>
      <c r="D250" s="47" t="s">
        <v>13434</v>
      </c>
      <c r="E250" s="52">
        <v>332900</v>
      </c>
      <c r="F250" s="52" t="s">
        <v>13435</v>
      </c>
      <c r="G250" s="47">
        <v>41941</v>
      </c>
      <c r="H250" s="47">
        <v>41950</v>
      </c>
      <c r="I250" s="668"/>
      <c r="J250" s="622">
        <v>41970</v>
      </c>
      <c r="K250" s="680"/>
      <c r="L250" s="48" t="s">
        <v>13436</v>
      </c>
      <c r="M250" s="55" t="s">
        <v>114</v>
      </c>
      <c r="N250" s="54" t="s">
        <v>59</v>
      </c>
      <c r="O250" s="171">
        <v>41890</v>
      </c>
      <c r="P250" s="44">
        <v>41942</v>
      </c>
      <c r="Q250" s="273" t="s">
        <v>1447</v>
      </c>
      <c r="R250" s="219" t="s">
        <v>5506</v>
      </c>
      <c r="S250" s="228"/>
      <c r="T250" s="636"/>
    </row>
    <row r="251" s="603" customFormat="1" ht="24.75" customHeight="1" spans="1:20">
      <c r="A251" s="38">
        <v>249</v>
      </c>
      <c r="B251" s="52"/>
      <c r="C251" s="97" t="s">
        <v>12928</v>
      </c>
      <c r="D251" s="44" t="s">
        <v>41</v>
      </c>
      <c r="E251" s="48">
        <v>349000</v>
      </c>
      <c r="F251" s="48" t="s">
        <v>13437</v>
      </c>
      <c r="G251" s="44">
        <v>41941</v>
      </c>
      <c r="H251" s="44">
        <v>41952</v>
      </c>
      <c r="I251" s="668"/>
      <c r="J251" s="622">
        <v>41970</v>
      </c>
      <c r="K251" s="680"/>
      <c r="L251" s="55" t="s">
        <v>13438</v>
      </c>
      <c r="M251" s="55" t="s">
        <v>5278</v>
      </c>
      <c r="N251" s="55" t="s">
        <v>59</v>
      </c>
      <c r="O251" s="171">
        <v>41917</v>
      </c>
      <c r="P251" s="44">
        <v>41942</v>
      </c>
      <c r="Q251" s="70" t="s">
        <v>106</v>
      </c>
      <c r="R251" s="219" t="s">
        <v>5506</v>
      </c>
      <c r="S251" s="228"/>
      <c r="T251" s="636"/>
    </row>
    <row r="252" s="602" customFormat="1" ht="25.5" customHeight="1" spans="1:20">
      <c r="A252" s="38">
        <v>250</v>
      </c>
      <c r="B252" s="48">
        <v>4777</v>
      </c>
      <c r="C252" s="97" t="s">
        <v>5108</v>
      </c>
      <c r="D252" s="43" t="s">
        <v>41</v>
      </c>
      <c r="E252" s="43">
        <v>312800</v>
      </c>
      <c r="F252" s="43" t="s">
        <v>13439</v>
      </c>
      <c r="G252" s="47">
        <v>41942</v>
      </c>
      <c r="H252" s="47">
        <v>41951</v>
      </c>
      <c r="I252" s="355" t="s">
        <v>13440</v>
      </c>
      <c r="J252" s="622">
        <v>41970</v>
      </c>
      <c r="K252" s="680"/>
      <c r="L252" s="55" t="s">
        <v>13441</v>
      </c>
      <c r="M252" s="55" t="s">
        <v>5054</v>
      </c>
      <c r="N252" s="55" t="s">
        <v>59</v>
      </c>
      <c r="O252" s="56">
        <v>41917</v>
      </c>
      <c r="P252" s="44">
        <v>41943</v>
      </c>
      <c r="Q252" s="223" t="s">
        <v>5398</v>
      </c>
      <c r="R252" s="260" t="s">
        <v>2232</v>
      </c>
      <c r="S252" s="689"/>
      <c r="T252" s="187"/>
    </row>
    <row r="253" s="603" customFormat="1" ht="33.75" customHeight="1" spans="1:20">
      <c r="A253" s="38">
        <v>251</v>
      </c>
      <c r="B253" s="52">
        <v>4716</v>
      </c>
      <c r="C253" s="97" t="s">
        <v>13442</v>
      </c>
      <c r="D253" s="44" t="s">
        <v>1094</v>
      </c>
      <c r="E253" s="55">
        <v>320000</v>
      </c>
      <c r="F253" s="48" t="s">
        <v>13443</v>
      </c>
      <c r="G253" s="44">
        <v>41944</v>
      </c>
      <c r="H253" s="44">
        <v>41958</v>
      </c>
      <c r="I253" s="668"/>
      <c r="J253" s="622">
        <v>41970</v>
      </c>
      <c r="K253" s="680"/>
      <c r="L253" s="48" t="s">
        <v>13444</v>
      </c>
      <c r="M253" s="55" t="s">
        <v>114</v>
      </c>
      <c r="N253" s="54" t="s">
        <v>89</v>
      </c>
      <c r="O253" s="171">
        <v>41946</v>
      </c>
      <c r="P253" s="44">
        <v>41946</v>
      </c>
      <c r="Q253" s="70" t="s">
        <v>5402</v>
      </c>
      <c r="R253" s="219" t="s">
        <v>2232</v>
      </c>
      <c r="S253" s="228"/>
      <c r="T253" s="636"/>
    </row>
    <row r="254" s="603" customFormat="1" ht="33.75" customHeight="1" spans="1:20">
      <c r="A254" s="38">
        <v>252</v>
      </c>
      <c r="B254" s="52"/>
      <c r="C254" s="97" t="s">
        <v>9415</v>
      </c>
      <c r="D254" s="44" t="s">
        <v>942</v>
      </c>
      <c r="E254" s="55">
        <f>319800+11800</f>
        <v>331600</v>
      </c>
      <c r="F254" s="48" t="s">
        <v>13445</v>
      </c>
      <c r="G254" s="44">
        <v>41932</v>
      </c>
      <c r="H254" s="44">
        <v>41942</v>
      </c>
      <c r="I254" s="676" t="s">
        <v>13446</v>
      </c>
      <c r="J254" s="622">
        <v>41939</v>
      </c>
      <c r="K254" s="680"/>
      <c r="L254" s="55" t="s">
        <v>13447</v>
      </c>
      <c r="M254" s="630" t="s">
        <v>5103</v>
      </c>
      <c r="N254" s="630" t="s">
        <v>84</v>
      </c>
      <c r="O254" s="56">
        <v>41958</v>
      </c>
      <c r="P254" s="44">
        <v>41959</v>
      </c>
      <c r="Q254" s="630" t="s">
        <v>106</v>
      </c>
      <c r="R254" s="219" t="s">
        <v>5516</v>
      </c>
      <c r="S254" s="228"/>
      <c r="T254" s="636"/>
    </row>
    <row r="255" s="603" customFormat="1" ht="33.75" customHeight="1" spans="1:20">
      <c r="A255" s="38">
        <v>253</v>
      </c>
      <c r="B255" s="52">
        <v>4716</v>
      </c>
      <c r="C255" s="97" t="s">
        <v>13442</v>
      </c>
      <c r="D255" s="47" t="s">
        <v>1094</v>
      </c>
      <c r="E255" s="43">
        <v>320000</v>
      </c>
      <c r="F255" s="52" t="s">
        <v>13448</v>
      </c>
      <c r="G255" s="47">
        <v>41955</v>
      </c>
      <c r="H255" s="47">
        <v>41962</v>
      </c>
      <c r="I255" s="668"/>
      <c r="J255" s="622">
        <v>41970</v>
      </c>
      <c r="K255" s="680"/>
      <c r="L255" s="48" t="s">
        <v>13449</v>
      </c>
      <c r="M255" s="55" t="s">
        <v>2053</v>
      </c>
      <c r="N255" s="54" t="s">
        <v>89</v>
      </c>
      <c r="O255" s="171">
        <v>41958</v>
      </c>
      <c r="P255" s="44">
        <v>41958</v>
      </c>
      <c r="Q255" s="70" t="s">
        <v>106</v>
      </c>
      <c r="R255" s="219" t="s">
        <v>5516</v>
      </c>
      <c r="S255" s="228"/>
      <c r="T255" s="636"/>
    </row>
    <row r="256" s="602" customFormat="1" ht="25.5" customHeight="1" spans="1:20">
      <c r="A256" s="38">
        <v>254</v>
      </c>
      <c r="B256" s="48">
        <v>4777</v>
      </c>
      <c r="C256" s="97" t="s">
        <v>5108</v>
      </c>
      <c r="D256" s="43" t="s">
        <v>41</v>
      </c>
      <c r="E256" s="43">
        <v>312800</v>
      </c>
      <c r="F256" s="43" t="s">
        <v>13450</v>
      </c>
      <c r="G256" s="47">
        <v>41941</v>
      </c>
      <c r="H256" s="47">
        <v>41951</v>
      </c>
      <c r="I256" s="686"/>
      <c r="J256" s="622">
        <v>41970</v>
      </c>
      <c r="K256" s="680"/>
      <c r="L256" s="55" t="s">
        <v>13451</v>
      </c>
      <c r="M256" s="55" t="s">
        <v>5589</v>
      </c>
      <c r="N256" s="55" t="s">
        <v>89</v>
      </c>
      <c r="O256" s="56">
        <v>41918</v>
      </c>
      <c r="P256" s="44">
        <v>41942</v>
      </c>
      <c r="Q256" s="223" t="s">
        <v>106</v>
      </c>
      <c r="R256" s="260" t="s">
        <v>1365</v>
      </c>
      <c r="S256" s="689"/>
      <c r="T256" s="187"/>
    </row>
    <row r="257" s="602" customFormat="1" ht="25.5" customHeight="1" spans="1:21">
      <c r="A257" s="38">
        <v>255</v>
      </c>
      <c r="B257" s="48" t="s">
        <v>13452</v>
      </c>
      <c r="C257" s="97" t="s">
        <v>13453</v>
      </c>
      <c r="D257" s="55" t="s">
        <v>41</v>
      </c>
      <c r="E257" s="55">
        <v>291000</v>
      </c>
      <c r="F257" s="55" t="s">
        <v>13454</v>
      </c>
      <c r="G257" s="64">
        <v>41907</v>
      </c>
      <c r="H257" s="47">
        <v>41928</v>
      </c>
      <c r="I257" s="681" t="s">
        <v>13455</v>
      </c>
      <c r="J257" s="622">
        <v>41939</v>
      </c>
      <c r="K257" s="680"/>
      <c r="L257" s="630" t="s">
        <v>13456</v>
      </c>
      <c r="M257" s="683" t="s">
        <v>698</v>
      </c>
      <c r="N257" s="683" t="s">
        <v>84</v>
      </c>
      <c r="O257" s="684">
        <v>41955</v>
      </c>
      <c r="P257" s="47">
        <v>41957</v>
      </c>
      <c r="Q257" s="223" t="s">
        <v>5398</v>
      </c>
      <c r="R257" s="260" t="s">
        <v>5528</v>
      </c>
      <c r="T257" s="689" t="s">
        <v>5539</v>
      </c>
      <c r="U257" s="187"/>
    </row>
    <row r="258" s="602" customFormat="1" ht="25.5" customHeight="1" spans="1:20">
      <c r="A258" s="38">
        <v>256</v>
      </c>
      <c r="B258" s="52"/>
      <c r="C258" s="97" t="s">
        <v>5108</v>
      </c>
      <c r="D258" s="55" t="s">
        <v>41</v>
      </c>
      <c r="E258" s="55">
        <v>312800</v>
      </c>
      <c r="F258" s="55" t="s">
        <v>13457</v>
      </c>
      <c r="G258" s="44">
        <v>41963</v>
      </c>
      <c r="H258" s="44">
        <v>41969</v>
      </c>
      <c r="I258" s="355"/>
      <c r="J258" s="622">
        <v>41971</v>
      </c>
      <c r="K258" s="680"/>
      <c r="L258" s="43" t="s">
        <v>13458</v>
      </c>
      <c r="M258" s="43" t="s">
        <v>5009</v>
      </c>
      <c r="N258" s="55" t="s">
        <v>89</v>
      </c>
      <c r="O258" s="56">
        <v>41909</v>
      </c>
      <c r="P258" s="44">
        <v>41963</v>
      </c>
      <c r="Q258" s="223" t="s">
        <v>5402</v>
      </c>
      <c r="R258" s="260" t="s">
        <v>680</v>
      </c>
      <c r="S258" s="689" t="s">
        <v>13459</v>
      </c>
      <c r="T258" s="187"/>
    </row>
    <row r="259" s="603" customFormat="1" ht="24.75" customHeight="1" spans="1:21">
      <c r="A259" s="38">
        <v>257</v>
      </c>
      <c r="B259" s="52"/>
      <c r="C259" s="97" t="s">
        <v>5534</v>
      </c>
      <c r="D259" s="47" t="s">
        <v>13419</v>
      </c>
      <c r="E259" s="52">
        <v>332900</v>
      </c>
      <c r="F259" s="52" t="s">
        <v>13460</v>
      </c>
      <c r="G259" s="47">
        <v>41961</v>
      </c>
      <c r="H259" s="47">
        <v>41972</v>
      </c>
      <c r="I259" s="668" t="s">
        <v>5307</v>
      </c>
      <c r="J259" s="622">
        <v>42002</v>
      </c>
      <c r="K259" s="680"/>
      <c r="L259" s="48" t="s">
        <v>13461</v>
      </c>
      <c r="M259" s="55" t="s">
        <v>916</v>
      </c>
      <c r="N259" s="54" t="s">
        <v>89</v>
      </c>
      <c r="O259" s="171">
        <v>41913</v>
      </c>
      <c r="P259" s="44">
        <v>41961</v>
      </c>
      <c r="Q259" s="70" t="s">
        <v>106</v>
      </c>
      <c r="R259" s="219" t="s">
        <v>680</v>
      </c>
      <c r="T259" s="689"/>
      <c r="U259" s="636"/>
    </row>
    <row r="260" s="603" customFormat="1" ht="24.75" customHeight="1" spans="1:21">
      <c r="A260" s="38">
        <v>258</v>
      </c>
      <c r="B260" s="52">
        <v>4780</v>
      </c>
      <c r="C260" s="97" t="s">
        <v>13462</v>
      </c>
      <c r="D260" s="44" t="s">
        <v>41</v>
      </c>
      <c r="E260" s="48">
        <v>353000</v>
      </c>
      <c r="F260" s="48" t="s">
        <v>13463</v>
      </c>
      <c r="G260" s="44">
        <v>41963</v>
      </c>
      <c r="H260" s="44">
        <v>41969</v>
      </c>
      <c r="I260" s="668"/>
      <c r="J260" s="622">
        <v>41971</v>
      </c>
      <c r="K260" s="680"/>
      <c r="L260" s="55" t="s">
        <v>13464</v>
      </c>
      <c r="M260" s="55" t="s">
        <v>114</v>
      </c>
      <c r="N260" s="54" t="s">
        <v>89</v>
      </c>
      <c r="O260" s="171">
        <v>41918</v>
      </c>
      <c r="P260" s="47">
        <v>41963</v>
      </c>
      <c r="Q260" s="70" t="s">
        <v>5398</v>
      </c>
      <c r="R260" s="219" t="s">
        <v>13465</v>
      </c>
      <c r="T260" s="689" t="s">
        <v>5546</v>
      </c>
      <c r="U260" s="636"/>
    </row>
    <row r="261" s="603" customFormat="1" ht="24.75" customHeight="1" spans="1:21">
      <c r="A261" s="38">
        <v>259</v>
      </c>
      <c r="B261" s="52"/>
      <c r="C261" s="97" t="s">
        <v>5534</v>
      </c>
      <c r="D261" s="47" t="s">
        <v>13419</v>
      </c>
      <c r="E261" s="52">
        <v>332900</v>
      </c>
      <c r="F261" s="52" t="s">
        <v>13466</v>
      </c>
      <c r="G261" s="47">
        <v>41963</v>
      </c>
      <c r="H261" s="47">
        <v>41973</v>
      </c>
      <c r="I261" s="668"/>
      <c r="J261" s="622">
        <v>42002</v>
      </c>
      <c r="K261" s="680"/>
      <c r="L261" s="55" t="s">
        <v>13467</v>
      </c>
      <c r="M261" s="55" t="s">
        <v>5009</v>
      </c>
      <c r="N261" s="54" t="s">
        <v>89</v>
      </c>
      <c r="O261" s="171">
        <v>41959</v>
      </c>
      <c r="P261" s="44">
        <v>41963</v>
      </c>
      <c r="Q261" s="70" t="s">
        <v>5398</v>
      </c>
      <c r="R261" s="219" t="s">
        <v>13468</v>
      </c>
      <c r="T261" s="689" t="s">
        <v>5562</v>
      </c>
      <c r="U261" s="636"/>
    </row>
    <row r="262" s="602" customFormat="1" ht="25.5" customHeight="1" spans="1:21">
      <c r="A262" s="38">
        <v>260</v>
      </c>
      <c r="B262" s="52"/>
      <c r="C262" s="97" t="s">
        <v>5108</v>
      </c>
      <c r="D262" s="55" t="s">
        <v>145</v>
      </c>
      <c r="E262" s="55">
        <v>312800</v>
      </c>
      <c r="F262" s="55" t="s">
        <v>13469</v>
      </c>
      <c r="G262" s="44">
        <v>41963</v>
      </c>
      <c r="H262" s="44">
        <v>41969</v>
      </c>
      <c r="I262" s="355"/>
      <c r="J262" s="622">
        <v>41971</v>
      </c>
      <c r="K262" s="680"/>
      <c r="L262" s="55" t="s">
        <v>13470</v>
      </c>
      <c r="M262" s="55" t="s">
        <v>5035</v>
      </c>
      <c r="N262" s="55" t="s">
        <v>89</v>
      </c>
      <c r="O262" s="56">
        <v>41915</v>
      </c>
      <c r="P262" s="44">
        <v>41963</v>
      </c>
      <c r="Q262" s="223" t="s">
        <v>106</v>
      </c>
      <c r="R262" s="260" t="s">
        <v>13471</v>
      </c>
      <c r="T262" s="689"/>
      <c r="U262" s="187"/>
    </row>
    <row r="263" s="603" customFormat="1" ht="24.75" customHeight="1" spans="1:20">
      <c r="A263" s="38">
        <v>261</v>
      </c>
      <c r="B263" s="52"/>
      <c r="C263" s="97" t="s">
        <v>546</v>
      </c>
      <c r="D263" s="47" t="s">
        <v>41</v>
      </c>
      <c r="E263" s="52">
        <v>372800</v>
      </c>
      <c r="F263" s="52" t="s">
        <v>13472</v>
      </c>
      <c r="G263" s="47">
        <v>41961</v>
      </c>
      <c r="H263" s="47">
        <v>41969</v>
      </c>
      <c r="I263" s="668"/>
      <c r="J263" s="622">
        <v>42002</v>
      </c>
      <c r="K263" s="680"/>
      <c r="L263" s="690" t="s">
        <v>13473</v>
      </c>
      <c r="M263" s="166" t="s">
        <v>3077</v>
      </c>
      <c r="N263" s="77" t="s">
        <v>744</v>
      </c>
      <c r="O263" s="138">
        <v>41943</v>
      </c>
      <c r="P263" s="285">
        <v>41967</v>
      </c>
      <c r="Q263" s="319" t="s">
        <v>106</v>
      </c>
      <c r="R263" s="649" t="s">
        <v>13474</v>
      </c>
      <c r="S263" s="689"/>
      <c r="T263" s="636"/>
    </row>
    <row r="264" s="602" customFormat="1" ht="25.5" customHeight="1" spans="1:21">
      <c r="A264" s="38">
        <v>262</v>
      </c>
      <c r="B264" s="52"/>
      <c r="C264" s="97" t="s">
        <v>5108</v>
      </c>
      <c r="D264" s="55" t="s">
        <v>41</v>
      </c>
      <c r="E264" s="55">
        <v>312800</v>
      </c>
      <c r="F264" s="55" t="s">
        <v>13475</v>
      </c>
      <c r="G264" s="44">
        <v>41963</v>
      </c>
      <c r="H264" s="44">
        <v>41969</v>
      </c>
      <c r="I264" s="632"/>
      <c r="J264" s="622">
        <v>41971</v>
      </c>
      <c r="K264" s="680"/>
      <c r="L264" s="55" t="s">
        <v>13476</v>
      </c>
      <c r="M264" s="55" t="s">
        <v>5021</v>
      </c>
      <c r="N264" s="55" t="s">
        <v>89</v>
      </c>
      <c r="O264" s="56">
        <v>41915</v>
      </c>
      <c r="P264" s="44">
        <v>41963</v>
      </c>
      <c r="Q264" s="223" t="s">
        <v>106</v>
      </c>
      <c r="R264" s="260" t="s">
        <v>13477</v>
      </c>
      <c r="T264" s="689"/>
      <c r="U264" s="187"/>
    </row>
    <row r="265" s="604" customFormat="1" ht="27" customHeight="1" spans="1:21">
      <c r="A265" s="38">
        <v>263</v>
      </c>
      <c r="B265" s="52">
        <v>4277</v>
      </c>
      <c r="C265" s="97" t="s">
        <v>9415</v>
      </c>
      <c r="D265" s="44" t="s">
        <v>942</v>
      </c>
      <c r="E265" s="43">
        <f>319800+2000+11800</f>
        <v>333600</v>
      </c>
      <c r="F265" s="207" t="s">
        <v>13478</v>
      </c>
      <c r="G265" s="51">
        <v>41832</v>
      </c>
      <c r="H265" s="51">
        <v>41852</v>
      </c>
      <c r="I265" s="676" t="s">
        <v>13279</v>
      </c>
      <c r="J265" s="622">
        <v>42002</v>
      </c>
      <c r="K265" s="624" t="s">
        <v>5307</v>
      </c>
      <c r="L265" s="55" t="s">
        <v>13479</v>
      </c>
      <c r="M265" s="630" t="s">
        <v>5082</v>
      </c>
      <c r="N265" s="630" t="s">
        <v>89</v>
      </c>
      <c r="O265" s="56">
        <v>41956</v>
      </c>
      <c r="P265" s="44">
        <v>41956</v>
      </c>
      <c r="Q265" s="630" t="s">
        <v>5402</v>
      </c>
      <c r="R265" s="219" t="s">
        <v>13480</v>
      </c>
      <c r="T265" s="689" t="s">
        <v>8573</v>
      </c>
      <c r="U265" s="643"/>
    </row>
    <row r="266" s="603" customFormat="1" ht="24.75" customHeight="1" spans="1:21">
      <c r="A266" s="38">
        <v>264</v>
      </c>
      <c r="B266" s="52"/>
      <c r="C266" s="97" t="s">
        <v>5534</v>
      </c>
      <c r="D266" s="44" t="s">
        <v>41</v>
      </c>
      <c r="E266" s="48">
        <v>332900</v>
      </c>
      <c r="F266" s="48" t="s">
        <v>13481</v>
      </c>
      <c r="G266" s="44">
        <v>41963</v>
      </c>
      <c r="H266" s="44">
        <v>41969</v>
      </c>
      <c r="I266" s="656"/>
      <c r="J266" s="622">
        <v>41971</v>
      </c>
      <c r="K266" s="680"/>
      <c r="L266" s="55" t="s">
        <v>13482</v>
      </c>
      <c r="M266" s="55" t="s">
        <v>5035</v>
      </c>
      <c r="N266" s="54" t="s">
        <v>89</v>
      </c>
      <c r="O266" s="171">
        <v>41940</v>
      </c>
      <c r="P266" s="44">
        <v>41963</v>
      </c>
      <c r="Q266" s="70" t="s">
        <v>5402</v>
      </c>
      <c r="R266" s="219" t="s">
        <v>13483</v>
      </c>
      <c r="S266" s="689" t="s">
        <v>13484</v>
      </c>
      <c r="U266" s="636"/>
    </row>
    <row r="267" s="603" customFormat="1" ht="24.75" customHeight="1" spans="1:21">
      <c r="A267" s="38">
        <v>265</v>
      </c>
      <c r="B267" s="52"/>
      <c r="C267" s="97" t="s">
        <v>5534</v>
      </c>
      <c r="D267" s="47" t="s">
        <v>13133</v>
      </c>
      <c r="E267" s="52">
        <v>332900</v>
      </c>
      <c r="F267" s="52" t="s">
        <v>13485</v>
      </c>
      <c r="G267" s="47">
        <v>41942</v>
      </c>
      <c r="H267" s="47">
        <v>41951</v>
      </c>
      <c r="I267" s="668"/>
      <c r="J267" s="622">
        <v>42002</v>
      </c>
      <c r="K267" s="680"/>
      <c r="L267" s="55" t="s">
        <v>13486</v>
      </c>
      <c r="M267" s="55" t="s">
        <v>683</v>
      </c>
      <c r="N267" s="54" t="s">
        <v>59</v>
      </c>
      <c r="O267" s="171">
        <v>41960</v>
      </c>
      <c r="P267" s="47">
        <v>41961</v>
      </c>
      <c r="Q267" s="70" t="s">
        <v>106</v>
      </c>
      <c r="R267" s="219" t="s">
        <v>13487</v>
      </c>
      <c r="S267" s="689"/>
      <c r="U267" s="636"/>
    </row>
    <row r="268" s="602" customFormat="1" ht="25.5" customHeight="1" spans="1:21">
      <c r="A268" s="38">
        <v>266</v>
      </c>
      <c r="B268" s="48"/>
      <c r="C268" s="97" t="s">
        <v>5108</v>
      </c>
      <c r="D268" s="55" t="s">
        <v>41</v>
      </c>
      <c r="E268" s="55">
        <v>312800</v>
      </c>
      <c r="F268" s="55" t="s">
        <v>13488</v>
      </c>
      <c r="G268" s="44">
        <v>41970</v>
      </c>
      <c r="H268" s="44">
        <v>41977</v>
      </c>
      <c r="I268" s="632"/>
      <c r="J268" s="622">
        <v>42002</v>
      </c>
      <c r="K268" s="680"/>
      <c r="L268" s="43" t="s">
        <v>13489</v>
      </c>
      <c r="M268" s="55" t="s">
        <v>698</v>
      </c>
      <c r="N268" s="55" t="s">
        <v>84</v>
      </c>
      <c r="O268" s="310">
        <v>41935</v>
      </c>
      <c r="P268" s="44">
        <v>41971</v>
      </c>
      <c r="Q268" s="273" t="s">
        <v>5480</v>
      </c>
      <c r="R268" s="260" t="s">
        <v>13490</v>
      </c>
      <c r="T268" s="689" t="s">
        <v>8573</v>
      </c>
      <c r="U268" s="187"/>
    </row>
    <row r="269" s="602" customFormat="1" ht="25.5" customHeight="1" spans="1:21">
      <c r="A269" s="38">
        <v>267</v>
      </c>
      <c r="B269" s="48"/>
      <c r="C269" s="97" t="s">
        <v>5108</v>
      </c>
      <c r="D269" s="55" t="s">
        <v>41</v>
      </c>
      <c r="E269" s="55">
        <v>312800</v>
      </c>
      <c r="F269" s="55" t="s">
        <v>13491</v>
      </c>
      <c r="G269" s="44">
        <v>41970</v>
      </c>
      <c r="H269" s="44">
        <v>41977</v>
      </c>
      <c r="I269" s="632"/>
      <c r="J269" s="622">
        <v>42002</v>
      </c>
      <c r="K269" s="680"/>
      <c r="L269" s="55" t="s">
        <v>13492</v>
      </c>
      <c r="M269" s="55" t="s">
        <v>5479</v>
      </c>
      <c r="N269" s="55" t="s">
        <v>89</v>
      </c>
      <c r="O269" s="310">
        <v>41938</v>
      </c>
      <c r="P269" s="44">
        <v>41971</v>
      </c>
      <c r="Q269" s="273" t="s">
        <v>5480</v>
      </c>
      <c r="R269" s="260" t="s">
        <v>13490</v>
      </c>
      <c r="T269" s="689" t="s">
        <v>13493</v>
      </c>
      <c r="U269" s="187"/>
    </row>
    <row r="270" s="602" customFormat="1" ht="25.5" customHeight="1" spans="1:21">
      <c r="A270" s="38">
        <v>268</v>
      </c>
      <c r="B270" s="48"/>
      <c r="C270" s="97" t="s">
        <v>5108</v>
      </c>
      <c r="D270" s="55" t="s">
        <v>41</v>
      </c>
      <c r="E270" s="55">
        <v>312800</v>
      </c>
      <c r="F270" s="55" t="s">
        <v>13494</v>
      </c>
      <c r="G270" s="44">
        <v>41971</v>
      </c>
      <c r="H270" s="44">
        <v>41980</v>
      </c>
      <c r="I270" s="355"/>
      <c r="J270" s="622">
        <v>42002</v>
      </c>
      <c r="K270" s="680"/>
      <c r="L270" s="48" t="s">
        <v>13495</v>
      </c>
      <c r="M270" s="55" t="s">
        <v>5156</v>
      </c>
      <c r="N270" s="55" t="s">
        <v>59</v>
      </c>
      <c r="O270" s="56">
        <v>41971</v>
      </c>
      <c r="P270" s="44">
        <v>41974</v>
      </c>
      <c r="Q270" s="223" t="s">
        <v>5402</v>
      </c>
      <c r="R270" s="260" t="s">
        <v>3434</v>
      </c>
      <c r="T270" s="689"/>
      <c r="U270" s="187"/>
    </row>
    <row r="271" s="603" customFormat="1" ht="24.75" customHeight="1" spans="1:21">
      <c r="A271" s="38">
        <v>269</v>
      </c>
      <c r="B271" s="48"/>
      <c r="C271" s="97" t="s">
        <v>5534</v>
      </c>
      <c r="D271" s="44" t="s">
        <v>41</v>
      </c>
      <c r="E271" s="48">
        <v>332900</v>
      </c>
      <c r="F271" s="48" t="s">
        <v>13496</v>
      </c>
      <c r="G271" s="44">
        <v>41970</v>
      </c>
      <c r="H271" s="44">
        <v>41977</v>
      </c>
      <c r="I271" s="656"/>
      <c r="J271" s="622">
        <v>42002</v>
      </c>
      <c r="K271" s="680"/>
      <c r="L271" s="55" t="s">
        <v>13497</v>
      </c>
      <c r="M271" s="55" t="s">
        <v>5103</v>
      </c>
      <c r="N271" s="55" t="s">
        <v>84</v>
      </c>
      <c r="O271" s="310">
        <v>41952</v>
      </c>
      <c r="P271" s="44">
        <v>41971</v>
      </c>
      <c r="Q271" s="273" t="s">
        <v>106</v>
      </c>
      <c r="R271" s="219" t="s">
        <v>3434</v>
      </c>
      <c r="T271" s="689"/>
      <c r="U271" s="636"/>
    </row>
    <row r="272" s="603" customFormat="1" ht="24.75" customHeight="1" spans="1:21">
      <c r="A272" s="38">
        <v>270</v>
      </c>
      <c r="B272" s="52">
        <v>4780</v>
      </c>
      <c r="C272" s="97" t="s">
        <v>13462</v>
      </c>
      <c r="D272" s="44" t="s">
        <v>41</v>
      </c>
      <c r="E272" s="35">
        <v>353000</v>
      </c>
      <c r="F272" s="48" t="s">
        <v>13498</v>
      </c>
      <c r="G272" s="44">
        <v>41970</v>
      </c>
      <c r="H272" s="44">
        <v>41977</v>
      </c>
      <c r="I272" s="668"/>
      <c r="J272" s="622">
        <v>42002</v>
      </c>
      <c r="K272" s="680"/>
      <c r="L272" s="55" t="s">
        <v>13499</v>
      </c>
      <c r="M272" s="55" t="s">
        <v>5016</v>
      </c>
      <c r="N272" s="54" t="s">
        <v>89</v>
      </c>
      <c r="O272" s="171">
        <v>41911</v>
      </c>
      <c r="P272" s="47">
        <v>41976</v>
      </c>
      <c r="Q272" s="70" t="s">
        <v>106</v>
      </c>
      <c r="R272" s="219" t="s">
        <v>3434</v>
      </c>
      <c r="T272" s="689"/>
      <c r="U272" s="636"/>
    </row>
    <row r="273" s="603" customFormat="1" ht="24.75" customHeight="1" spans="1:21">
      <c r="A273" s="38">
        <v>271</v>
      </c>
      <c r="B273" s="52">
        <v>4778</v>
      </c>
      <c r="C273" s="97" t="s">
        <v>5534</v>
      </c>
      <c r="D273" s="47" t="s">
        <v>41</v>
      </c>
      <c r="E273" s="52">
        <v>332900</v>
      </c>
      <c r="F273" s="52" t="s">
        <v>13500</v>
      </c>
      <c r="G273" s="47">
        <v>41941</v>
      </c>
      <c r="H273" s="47">
        <v>41954</v>
      </c>
      <c r="I273" s="668"/>
      <c r="J273" s="622">
        <v>41971</v>
      </c>
      <c r="K273" s="680"/>
      <c r="L273" s="48" t="s">
        <v>13501</v>
      </c>
      <c r="M273" s="43" t="s">
        <v>5156</v>
      </c>
      <c r="N273" s="54" t="s">
        <v>59</v>
      </c>
      <c r="O273" s="171">
        <v>41959</v>
      </c>
      <c r="P273" s="44">
        <v>41964</v>
      </c>
      <c r="Q273" s="70" t="s">
        <v>5509</v>
      </c>
      <c r="R273" s="219" t="s">
        <v>2293</v>
      </c>
      <c r="T273" s="689" t="s">
        <v>5553</v>
      </c>
      <c r="U273" s="636"/>
    </row>
    <row r="274" s="603" customFormat="1" ht="24.75" customHeight="1" spans="1:21">
      <c r="A274" s="38">
        <v>272</v>
      </c>
      <c r="B274" s="52"/>
      <c r="C274" s="97" t="s">
        <v>5534</v>
      </c>
      <c r="D274" s="47" t="s">
        <v>13434</v>
      </c>
      <c r="E274" s="52">
        <v>332900</v>
      </c>
      <c r="F274" s="52" t="s">
        <v>13502</v>
      </c>
      <c r="G274" s="47">
        <v>41970</v>
      </c>
      <c r="H274" s="47">
        <v>41979</v>
      </c>
      <c r="I274" s="668"/>
      <c r="J274" s="622">
        <v>42002</v>
      </c>
      <c r="K274" s="680"/>
      <c r="L274" s="55" t="s">
        <v>13503</v>
      </c>
      <c r="M274" s="55" t="s">
        <v>114</v>
      </c>
      <c r="N274" s="54" t="s">
        <v>89</v>
      </c>
      <c r="O274" s="171">
        <v>41919</v>
      </c>
      <c r="P274" s="47">
        <v>41971</v>
      </c>
      <c r="Q274" s="273" t="s">
        <v>106</v>
      </c>
      <c r="R274" s="219" t="s">
        <v>2293</v>
      </c>
      <c r="T274" s="689"/>
      <c r="U274" s="636"/>
    </row>
    <row r="275" s="602" customFormat="1" ht="25.5" customHeight="1" spans="1:21">
      <c r="A275" s="38">
        <v>273</v>
      </c>
      <c r="B275" s="48"/>
      <c r="C275" s="97" t="s">
        <v>5108</v>
      </c>
      <c r="D275" s="55" t="s">
        <v>41</v>
      </c>
      <c r="E275" s="55">
        <v>312800</v>
      </c>
      <c r="F275" s="55" t="s">
        <v>13504</v>
      </c>
      <c r="G275" s="44">
        <v>41970</v>
      </c>
      <c r="H275" s="44">
        <v>41977</v>
      </c>
      <c r="I275" s="632"/>
      <c r="J275" s="622">
        <v>42002</v>
      </c>
      <c r="K275" s="680"/>
      <c r="L275" s="55" t="s">
        <v>13505</v>
      </c>
      <c r="M275" s="55" t="s">
        <v>2053</v>
      </c>
      <c r="N275" s="55" t="s">
        <v>89</v>
      </c>
      <c r="O275" s="310">
        <v>41915</v>
      </c>
      <c r="P275" s="44">
        <v>41971</v>
      </c>
      <c r="Q275" s="273" t="s">
        <v>5398</v>
      </c>
      <c r="R275" s="260" t="s">
        <v>706</v>
      </c>
      <c r="S275" s="689" t="s">
        <v>5553</v>
      </c>
      <c r="U275" s="187"/>
    </row>
    <row r="276" s="602" customFormat="1" ht="25.5" customHeight="1" spans="1:21">
      <c r="A276" s="38">
        <v>274</v>
      </c>
      <c r="B276" s="48"/>
      <c r="C276" s="97" t="s">
        <v>5108</v>
      </c>
      <c r="D276" s="55" t="s">
        <v>41</v>
      </c>
      <c r="E276" s="55">
        <v>312800</v>
      </c>
      <c r="F276" s="55" t="s">
        <v>13506</v>
      </c>
      <c r="G276" s="44">
        <v>41970</v>
      </c>
      <c r="H276" s="44">
        <v>41983</v>
      </c>
      <c r="I276" s="355"/>
      <c r="J276" s="622">
        <v>42002</v>
      </c>
      <c r="K276" s="680"/>
      <c r="L276" s="48" t="s">
        <v>13507</v>
      </c>
      <c r="M276" s="55" t="s">
        <v>5479</v>
      </c>
      <c r="N276" s="55" t="s">
        <v>89</v>
      </c>
      <c r="O276" s="56">
        <v>41972</v>
      </c>
      <c r="P276" s="44">
        <v>41972</v>
      </c>
      <c r="Q276" s="223" t="s">
        <v>106</v>
      </c>
      <c r="R276" s="260" t="s">
        <v>706</v>
      </c>
      <c r="S276" s="689"/>
      <c r="U276" s="187"/>
    </row>
    <row r="277" s="603" customFormat="1" ht="24.75" customHeight="1" spans="1:21">
      <c r="A277" s="38">
        <v>275</v>
      </c>
      <c r="B277" s="52">
        <v>4778</v>
      </c>
      <c r="C277" s="97" t="s">
        <v>5534</v>
      </c>
      <c r="D277" s="44" t="s">
        <v>41</v>
      </c>
      <c r="E277" s="48">
        <v>332900</v>
      </c>
      <c r="F277" s="48" t="s">
        <v>13508</v>
      </c>
      <c r="G277" s="44">
        <v>41970</v>
      </c>
      <c r="H277" s="44">
        <v>41977</v>
      </c>
      <c r="I277" s="656"/>
      <c r="J277" s="622">
        <v>42002</v>
      </c>
      <c r="K277" s="680"/>
      <c r="L277" s="55" t="s">
        <v>13509</v>
      </c>
      <c r="M277" s="55" t="s">
        <v>5479</v>
      </c>
      <c r="N277" s="55" t="s">
        <v>89</v>
      </c>
      <c r="O277" s="310">
        <v>41965</v>
      </c>
      <c r="P277" s="44">
        <v>41974</v>
      </c>
      <c r="Q277" s="70" t="s">
        <v>106</v>
      </c>
      <c r="R277" s="219" t="s">
        <v>706</v>
      </c>
      <c r="S277" s="689" t="s">
        <v>13510</v>
      </c>
      <c r="U277" s="636"/>
    </row>
    <row r="278" s="604" customFormat="1" ht="27" customHeight="1" spans="1:21">
      <c r="A278" s="38">
        <v>276</v>
      </c>
      <c r="B278" s="52">
        <v>4716</v>
      </c>
      <c r="C278" s="97" t="s">
        <v>9415</v>
      </c>
      <c r="D278" s="44" t="s">
        <v>288</v>
      </c>
      <c r="E278" s="55">
        <v>320000</v>
      </c>
      <c r="F278" s="48" t="s">
        <v>13511</v>
      </c>
      <c r="G278" s="56">
        <v>41969</v>
      </c>
      <c r="H278" s="56">
        <v>41976</v>
      </c>
      <c r="I278" s="668" t="s">
        <v>13512</v>
      </c>
      <c r="J278" s="622">
        <v>42002</v>
      </c>
      <c r="K278" s="680"/>
      <c r="L278" s="55" t="s">
        <v>13513</v>
      </c>
      <c r="M278" s="630" t="s">
        <v>2053</v>
      </c>
      <c r="N278" s="630" t="s">
        <v>89</v>
      </c>
      <c r="O278" s="56">
        <v>41922</v>
      </c>
      <c r="P278" s="44">
        <v>41970</v>
      </c>
      <c r="Q278" s="630" t="s">
        <v>1447</v>
      </c>
      <c r="R278" s="219" t="s">
        <v>597</v>
      </c>
      <c r="T278" s="699" t="s">
        <v>13514</v>
      </c>
      <c r="U278" s="643"/>
    </row>
    <row r="279" s="604" customFormat="1" ht="27" customHeight="1" spans="1:21">
      <c r="A279" s="38">
        <v>277</v>
      </c>
      <c r="B279" s="52">
        <v>4716</v>
      </c>
      <c r="C279" s="97" t="s">
        <v>9415</v>
      </c>
      <c r="D279" s="47" t="s">
        <v>288</v>
      </c>
      <c r="E279" s="43">
        <v>320000</v>
      </c>
      <c r="F279" s="52" t="s">
        <v>13515</v>
      </c>
      <c r="G279" s="51">
        <v>41974</v>
      </c>
      <c r="H279" s="51">
        <v>41984</v>
      </c>
      <c r="I279" s="668" t="s">
        <v>13512</v>
      </c>
      <c r="J279" s="622">
        <v>42002</v>
      </c>
      <c r="K279" s="680"/>
      <c r="L279" s="88" t="s">
        <v>13516</v>
      </c>
      <c r="M279" s="630" t="s">
        <v>730</v>
      </c>
      <c r="N279" s="630" t="s">
        <v>59</v>
      </c>
      <c r="O279" s="56">
        <v>41976</v>
      </c>
      <c r="P279" s="44">
        <v>41976</v>
      </c>
      <c r="Q279" s="630" t="s">
        <v>106</v>
      </c>
      <c r="R279" s="219" t="s">
        <v>597</v>
      </c>
      <c r="T279" s="699"/>
      <c r="U279" s="643"/>
    </row>
    <row r="280" s="603" customFormat="1" ht="24.75" customHeight="1" spans="1:21">
      <c r="A280" s="38">
        <v>278</v>
      </c>
      <c r="B280" s="52">
        <v>4778</v>
      </c>
      <c r="C280" s="97" t="s">
        <v>5534</v>
      </c>
      <c r="D280" s="44" t="s">
        <v>13419</v>
      </c>
      <c r="E280" s="48">
        <v>332900</v>
      </c>
      <c r="F280" s="48" t="s">
        <v>13517</v>
      </c>
      <c r="G280" s="56">
        <v>41970</v>
      </c>
      <c r="H280" s="56">
        <v>41977</v>
      </c>
      <c r="I280" s="668"/>
      <c r="J280" s="622">
        <v>42002</v>
      </c>
      <c r="K280" s="680"/>
      <c r="L280" s="55" t="s">
        <v>13518</v>
      </c>
      <c r="M280" s="55" t="s">
        <v>5057</v>
      </c>
      <c r="N280" s="54" t="s">
        <v>84</v>
      </c>
      <c r="O280" s="323">
        <v>41949</v>
      </c>
      <c r="P280" s="44">
        <v>41971</v>
      </c>
      <c r="Q280" s="273" t="s">
        <v>5402</v>
      </c>
      <c r="R280" s="219" t="s">
        <v>597</v>
      </c>
      <c r="T280" s="689" t="s">
        <v>13519</v>
      </c>
      <c r="U280" s="636"/>
    </row>
    <row r="281" s="603" customFormat="1" ht="24.75" customHeight="1" spans="1:21">
      <c r="A281" s="38">
        <v>279</v>
      </c>
      <c r="B281" s="52">
        <v>4780</v>
      </c>
      <c r="C281" s="97" t="s">
        <v>542</v>
      </c>
      <c r="D281" s="44" t="s">
        <v>41</v>
      </c>
      <c r="E281" s="35">
        <v>353000</v>
      </c>
      <c r="F281" s="48" t="s">
        <v>13520</v>
      </c>
      <c r="G281" s="44">
        <v>41970</v>
      </c>
      <c r="H281" s="44">
        <v>41977</v>
      </c>
      <c r="I281" s="668"/>
      <c r="J281" s="622">
        <v>42002</v>
      </c>
      <c r="K281" s="680"/>
      <c r="L281" s="55" t="s">
        <v>13521</v>
      </c>
      <c r="M281" s="43" t="s">
        <v>5170</v>
      </c>
      <c r="N281" s="54" t="s">
        <v>84</v>
      </c>
      <c r="O281" s="171">
        <v>41979</v>
      </c>
      <c r="P281" s="47">
        <v>41979</v>
      </c>
      <c r="Q281" s="70" t="s">
        <v>5398</v>
      </c>
      <c r="R281" s="219" t="s">
        <v>1398</v>
      </c>
      <c r="T281" s="689"/>
      <c r="U281" s="636"/>
    </row>
    <row r="282" s="603" customFormat="1" ht="24.75" customHeight="1" spans="1:21">
      <c r="A282" s="38">
        <v>280</v>
      </c>
      <c r="B282" s="52">
        <v>4778</v>
      </c>
      <c r="C282" s="97" t="s">
        <v>5534</v>
      </c>
      <c r="D282" s="47" t="s">
        <v>13522</v>
      </c>
      <c r="E282" s="52">
        <v>332900</v>
      </c>
      <c r="F282" s="52" t="s">
        <v>13523</v>
      </c>
      <c r="G282" s="51">
        <v>41978</v>
      </c>
      <c r="H282" s="51">
        <v>41990</v>
      </c>
      <c r="I282" s="668"/>
      <c r="J282" s="622">
        <v>42002</v>
      </c>
      <c r="K282" s="680"/>
      <c r="L282" s="55" t="s">
        <v>13524</v>
      </c>
      <c r="M282" s="55" t="s">
        <v>698</v>
      </c>
      <c r="N282" s="54" t="s">
        <v>84</v>
      </c>
      <c r="O282" s="171">
        <v>41990</v>
      </c>
      <c r="P282" s="47">
        <v>41990</v>
      </c>
      <c r="Q282" s="70" t="s">
        <v>106</v>
      </c>
      <c r="R282" s="219" t="s">
        <v>718</v>
      </c>
      <c r="T282" s="689"/>
      <c r="U282" s="636"/>
    </row>
    <row r="283" s="602" customFormat="1" ht="25.5" customHeight="1" spans="1:21">
      <c r="A283" s="38">
        <v>281</v>
      </c>
      <c r="B283" s="52"/>
      <c r="C283" s="97" t="s">
        <v>5108</v>
      </c>
      <c r="D283" s="55" t="s">
        <v>41</v>
      </c>
      <c r="E283" s="55">
        <v>312800</v>
      </c>
      <c r="F283" s="55" t="s">
        <v>13525</v>
      </c>
      <c r="G283" s="44">
        <v>41970</v>
      </c>
      <c r="H283" s="44">
        <v>41977</v>
      </c>
      <c r="I283" s="632"/>
      <c r="J283" s="622">
        <v>42002</v>
      </c>
      <c r="K283" s="680"/>
      <c r="L283" s="55" t="s">
        <v>13526</v>
      </c>
      <c r="M283" s="55" t="s">
        <v>730</v>
      </c>
      <c r="N283" s="55" t="s">
        <v>59</v>
      </c>
      <c r="O283" s="310">
        <v>41974</v>
      </c>
      <c r="P283" s="44">
        <v>41989</v>
      </c>
      <c r="Q283" s="273" t="s">
        <v>5398</v>
      </c>
      <c r="R283" s="260" t="s">
        <v>13527</v>
      </c>
      <c r="S283" s="689" t="s">
        <v>5553</v>
      </c>
      <c r="U283" s="187"/>
    </row>
    <row r="284" s="603" customFormat="1" ht="24.75" customHeight="1" spans="1:21">
      <c r="A284" s="38">
        <v>282</v>
      </c>
      <c r="B284" s="52"/>
      <c r="C284" s="97" t="s">
        <v>5534</v>
      </c>
      <c r="D284" s="44" t="s">
        <v>13419</v>
      </c>
      <c r="E284" s="48">
        <v>332900</v>
      </c>
      <c r="F284" s="48" t="s">
        <v>13528</v>
      </c>
      <c r="G284" s="56">
        <v>41969</v>
      </c>
      <c r="H284" s="56">
        <v>41980</v>
      </c>
      <c r="I284" s="668"/>
      <c r="J284" s="622">
        <v>42002</v>
      </c>
      <c r="K284" s="680"/>
      <c r="L284" s="55" t="s">
        <v>889</v>
      </c>
      <c r="M284" s="43" t="s">
        <v>730</v>
      </c>
      <c r="N284" s="54" t="s">
        <v>89</v>
      </c>
      <c r="O284" s="171">
        <v>41924</v>
      </c>
      <c r="P284" s="44">
        <v>41970</v>
      </c>
      <c r="Q284" s="70" t="s">
        <v>106</v>
      </c>
      <c r="R284" s="219" t="s">
        <v>1398</v>
      </c>
      <c r="T284" s="689"/>
      <c r="U284" s="636"/>
    </row>
    <row r="285" s="603" customFormat="1" ht="24.75" customHeight="1" spans="1:21">
      <c r="A285" s="38">
        <v>283</v>
      </c>
      <c r="B285" s="52"/>
      <c r="C285" s="97" t="s">
        <v>12928</v>
      </c>
      <c r="D285" s="44" t="s">
        <v>12911</v>
      </c>
      <c r="E285" s="48">
        <f>349000+2000</f>
        <v>351000</v>
      </c>
      <c r="F285" s="48" t="s">
        <v>13529</v>
      </c>
      <c r="G285" s="44">
        <v>41941</v>
      </c>
      <c r="H285" s="44">
        <v>41952</v>
      </c>
      <c r="I285" s="679" t="s">
        <v>5232</v>
      </c>
      <c r="J285" s="622">
        <v>42002</v>
      </c>
      <c r="K285" s="680"/>
      <c r="L285" s="48" t="s">
        <v>13530</v>
      </c>
      <c r="M285" s="52" t="s">
        <v>698</v>
      </c>
      <c r="N285" s="54" t="s">
        <v>84</v>
      </c>
      <c r="O285" s="171">
        <v>41974</v>
      </c>
      <c r="P285" s="47">
        <v>41974</v>
      </c>
      <c r="Q285" s="70" t="s">
        <v>5402</v>
      </c>
      <c r="R285" s="219" t="s">
        <v>13531</v>
      </c>
      <c r="S285" s="689"/>
      <c r="U285" s="636"/>
    </row>
    <row r="286" s="602" customFormat="1" ht="25.5" customHeight="1" spans="1:21">
      <c r="A286" s="38">
        <v>284</v>
      </c>
      <c r="B286" s="52"/>
      <c r="C286" s="97" t="s">
        <v>5108</v>
      </c>
      <c r="D286" s="55" t="s">
        <v>41</v>
      </c>
      <c r="E286" s="55">
        <v>312800</v>
      </c>
      <c r="F286" s="55" t="s">
        <v>13532</v>
      </c>
      <c r="G286" s="44">
        <v>41970</v>
      </c>
      <c r="H286" s="44">
        <v>41980</v>
      </c>
      <c r="I286" s="355"/>
      <c r="J286" s="622">
        <v>42002</v>
      </c>
      <c r="K286" s="680"/>
      <c r="L286" s="55" t="s">
        <v>13533</v>
      </c>
      <c r="M286" s="43" t="s">
        <v>5103</v>
      </c>
      <c r="N286" s="55" t="s">
        <v>84</v>
      </c>
      <c r="O286" s="310">
        <v>41950</v>
      </c>
      <c r="P286" s="44">
        <v>41971</v>
      </c>
      <c r="Q286" s="273" t="s">
        <v>5480</v>
      </c>
      <c r="R286" s="260" t="s">
        <v>5574</v>
      </c>
      <c r="T286" s="689" t="s">
        <v>13534</v>
      </c>
      <c r="U286" s="187"/>
    </row>
    <row r="287" s="602" customFormat="1" ht="25.5" customHeight="1" spans="1:21">
      <c r="A287" s="38">
        <v>285</v>
      </c>
      <c r="B287" s="48">
        <v>4777</v>
      </c>
      <c r="C287" s="88" t="s">
        <v>5108</v>
      </c>
      <c r="D287" s="43" t="s">
        <v>13368</v>
      </c>
      <c r="E287" s="43">
        <v>312800</v>
      </c>
      <c r="F287" s="43" t="s">
        <v>13535</v>
      </c>
      <c r="G287" s="47">
        <v>41980</v>
      </c>
      <c r="H287" s="47">
        <v>41991</v>
      </c>
      <c r="I287" s="355"/>
      <c r="J287" s="622">
        <v>42002</v>
      </c>
      <c r="K287" s="680"/>
      <c r="L287" s="48" t="s">
        <v>13536</v>
      </c>
      <c r="M287" s="55" t="s">
        <v>5278</v>
      </c>
      <c r="N287" s="55" t="s">
        <v>59</v>
      </c>
      <c r="O287" s="56">
        <v>41926</v>
      </c>
      <c r="P287" s="44">
        <v>41980</v>
      </c>
      <c r="Q287" s="223" t="s">
        <v>5398</v>
      </c>
      <c r="R287" s="260" t="s">
        <v>748</v>
      </c>
      <c r="T287" s="689"/>
      <c r="U287" s="187"/>
    </row>
    <row r="288" s="604" customFormat="1" ht="27" customHeight="1" spans="1:21">
      <c r="A288" s="38">
        <v>286</v>
      </c>
      <c r="B288" s="52">
        <v>4716</v>
      </c>
      <c r="C288" s="97" t="s">
        <v>9415</v>
      </c>
      <c r="D288" s="47" t="s">
        <v>288</v>
      </c>
      <c r="E288" s="43">
        <v>320000</v>
      </c>
      <c r="F288" s="52" t="s">
        <v>13537</v>
      </c>
      <c r="G288" s="51">
        <v>41980</v>
      </c>
      <c r="H288" s="51">
        <v>41991</v>
      </c>
      <c r="I288" s="668" t="s">
        <v>13512</v>
      </c>
      <c r="J288" s="622">
        <v>42002</v>
      </c>
      <c r="K288" s="680"/>
      <c r="L288" s="88" t="s">
        <v>13538</v>
      </c>
      <c r="M288" s="630" t="s">
        <v>5170</v>
      </c>
      <c r="N288" s="630" t="s">
        <v>84</v>
      </c>
      <c r="O288" s="56">
        <v>41980</v>
      </c>
      <c r="P288" s="44">
        <v>41986</v>
      </c>
      <c r="Q288" s="630" t="s">
        <v>5398</v>
      </c>
      <c r="R288" s="219" t="s">
        <v>748</v>
      </c>
      <c r="T288" s="699"/>
      <c r="U288" s="643"/>
    </row>
    <row r="289" s="603" customFormat="1" ht="24.75" customHeight="1" spans="1:21">
      <c r="A289" s="38">
        <v>287</v>
      </c>
      <c r="B289" s="52">
        <v>4778</v>
      </c>
      <c r="C289" s="88" t="s">
        <v>5534</v>
      </c>
      <c r="D289" s="44" t="s">
        <v>942</v>
      </c>
      <c r="E289" s="48">
        <v>332900</v>
      </c>
      <c r="F289" s="48" t="s">
        <v>13539</v>
      </c>
      <c r="G289" s="44">
        <v>41983</v>
      </c>
      <c r="H289" s="44">
        <v>41992</v>
      </c>
      <c r="I289" s="656"/>
      <c r="J289" s="622">
        <v>42002</v>
      </c>
      <c r="K289" s="680"/>
      <c r="L289" s="43" t="s">
        <v>13540</v>
      </c>
      <c r="M289" s="55" t="s">
        <v>5009</v>
      </c>
      <c r="N289" s="54" t="s">
        <v>89</v>
      </c>
      <c r="O289" s="310">
        <v>41972</v>
      </c>
      <c r="P289" s="44">
        <v>41990</v>
      </c>
      <c r="Q289" s="274" t="s">
        <v>106</v>
      </c>
      <c r="R289" s="219" t="s">
        <v>748</v>
      </c>
      <c r="T289" s="689"/>
      <c r="U289" s="636"/>
    </row>
    <row r="290" s="602" customFormat="1" ht="25.5" customHeight="1" spans="1:21">
      <c r="A290" s="38">
        <v>288</v>
      </c>
      <c r="B290" s="48">
        <v>4777</v>
      </c>
      <c r="C290" s="88" t="s">
        <v>5108</v>
      </c>
      <c r="D290" s="43" t="s">
        <v>145</v>
      </c>
      <c r="E290" s="43">
        <v>312800</v>
      </c>
      <c r="F290" s="43" t="s">
        <v>13541</v>
      </c>
      <c r="G290" s="47">
        <v>41942</v>
      </c>
      <c r="H290" s="47">
        <v>41951</v>
      </c>
      <c r="I290" s="355" t="s">
        <v>13542</v>
      </c>
      <c r="J290" s="622">
        <v>41971</v>
      </c>
      <c r="K290" s="680"/>
      <c r="L290" s="55" t="s">
        <v>13543</v>
      </c>
      <c r="M290" s="43" t="s">
        <v>5009</v>
      </c>
      <c r="N290" s="55" t="s">
        <v>89</v>
      </c>
      <c r="O290" s="56">
        <v>41911</v>
      </c>
      <c r="P290" s="44">
        <v>41943</v>
      </c>
      <c r="Q290" s="223" t="s">
        <v>5398</v>
      </c>
      <c r="R290" s="260" t="s">
        <v>731</v>
      </c>
      <c r="S290" s="689" t="s">
        <v>13544</v>
      </c>
      <c r="U290" s="187"/>
    </row>
    <row r="291" s="602" customFormat="1" ht="25.5" customHeight="1" spans="1:21">
      <c r="A291" s="38">
        <v>289</v>
      </c>
      <c r="B291" s="48"/>
      <c r="C291" s="88" t="s">
        <v>5108</v>
      </c>
      <c r="D291" s="43" t="s">
        <v>41</v>
      </c>
      <c r="E291" s="43">
        <v>312800</v>
      </c>
      <c r="F291" s="43" t="s">
        <v>13545</v>
      </c>
      <c r="G291" s="47">
        <v>41980</v>
      </c>
      <c r="H291" s="47">
        <v>41991</v>
      </c>
      <c r="I291" s="355"/>
      <c r="J291" s="622">
        <v>42002</v>
      </c>
      <c r="K291" s="680"/>
      <c r="L291" s="48" t="s">
        <v>13546</v>
      </c>
      <c r="M291" s="55" t="s">
        <v>5156</v>
      </c>
      <c r="N291" s="55" t="s">
        <v>59</v>
      </c>
      <c r="O291" s="56">
        <v>41987</v>
      </c>
      <c r="P291" s="44">
        <v>41988</v>
      </c>
      <c r="Q291" s="223" t="s">
        <v>13547</v>
      </c>
      <c r="R291" s="260" t="s">
        <v>2320</v>
      </c>
      <c r="S291" s="689"/>
      <c r="U291" s="187"/>
    </row>
    <row r="292" s="602" customFormat="1" ht="25.5" customHeight="1" spans="1:21">
      <c r="A292" s="38">
        <v>290</v>
      </c>
      <c r="B292" s="48"/>
      <c r="C292" s="88" t="s">
        <v>5108</v>
      </c>
      <c r="D292" s="55" t="s">
        <v>942</v>
      </c>
      <c r="E292" s="55">
        <v>312800</v>
      </c>
      <c r="F292" s="55" t="s">
        <v>13548</v>
      </c>
      <c r="G292" s="44">
        <v>41983</v>
      </c>
      <c r="H292" s="44">
        <v>41992</v>
      </c>
      <c r="I292" s="355"/>
      <c r="J292" s="622">
        <v>42002</v>
      </c>
      <c r="K292" s="680"/>
      <c r="L292" s="48" t="s">
        <v>13549</v>
      </c>
      <c r="M292" s="55" t="s">
        <v>5156</v>
      </c>
      <c r="N292" s="55" t="s">
        <v>59</v>
      </c>
      <c r="O292" s="56">
        <v>41980</v>
      </c>
      <c r="P292" s="44">
        <v>41984</v>
      </c>
      <c r="Q292" s="223" t="s">
        <v>106</v>
      </c>
      <c r="R292" s="260" t="s">
        <v>2320</v>
      </c>
      <c r="S292" s="689"/>
      <c r="U292" s="187"/>
    </row>
    <row r="293" s="603" customFormat="1" ht="24.75" customHeight="1" spans="1:21">
      <c r="A293" s="38">
        <v>291</v>
      </c>
      <c r="B293" s="52"/>
      <c r="C293" s="88" t="s">
        <v>5534</v>
      </c>
      <c r="D293" s="44" t="s">
        <v>13550</v>
      </c>
      <c r="E293" s="48">
        <v>332900</v>
      </c>
      <c r="F293" s="48" t="s">
        <v>13551</v>
      </c>
      <c r="G293" s="44">
        <v>41983</v>
      </c>
      <c r="H293" s="44">
        <v>41992</v>
      </c>
      <c r="I293" s="668"/>
      <c r="J293" s="622">
        <v>42002</v>
      </c>
      <c r="K293" s="680"/>
      <c r="L293" s="55" t="s">
        <v>13552</v>
      </c>
      <c r="M293" s="55" t="s">
        <v>916</v>
      </c>
      <c r="N293" s="54" t="s">
        <v>89</v>
      </c>
      <c r="O293" s="171">
        <v>41912</v>
      </c>
      <c r="P293" s="47">
        <v>41984</v>
      </c>
      <c r="Q293" s="273" t="s">
        <v>106</v>
      </c>
      <c r="R293" s="219" t="s">
        <v>2320</v>
      </c>
      <c r="T293" s="689"/>
      <c r="U293" s="636"/>
    </row>
    <row r="294" s="603" customFormat="1" ht="24.75" customHeight="1" spans="1:21">
      <c r="A294" s="38">
        <v>292</v>
      </c>
      <c r="B294" s="52">
        <v>4778</v>
      </c>
      <c r="C294" s="88" t="s">
        <v>5534</v>
      </c>
      <c r="D294" s="47" t="s">
        <v>41</v>
      </c>
      <c r="E294" s="52">
        <v>332900</v>
      </c>
      <c r="F294" s="52" t="s">
        <v>13553</v>
      </c>
      <c r="G294" s="51">
        <v>41989</v>
      </c>
      <c r="H294" s="51">
        <v>41996</v>
      </c>
      <c r="I294" s="656"/>
      <c r="J294" s="691">
        <v>42002</v>
      </c>
      <c r="K294" s="680">
        <v>292000</v>
      </c>
      <c r="L294" s="43" t="s">
        <v>13554</v>
      </c>
      <c r="M294" s="55" t="s">
        <v>5068</v>
      </c>
      <c r="N294" s="55" t="s">
        <v>84</v>
      </c>
      <c r="O294" s="310">
        <v>41973</v>
      </c>
      <c r="P294" s="44">
        <v>41990</v>
      </c>
      <c r="Q294" s="70" t="s">
        <v>5402</v>
      </c>
      <c r="R294" s="219" t="s">
        <v>1418</v>
      </c>
      <c r="T294" s="689"/>
      <c r="U294" s="636"/>
    </row>
    <row r="295" s="603" customFormat="1" ht="24.75" customHeight="1" spans="1:21">
      <c r="A295" s="38">
        <v>293</v>
      </c>
      <c r="B295" s="52"/>
      <c r="C295" s="88" t="s">
        <v>5534</v>
      </c>
      <c r="D295" s="44" t="s">
        <v>13419</v>
      </c>
      <c r="E295" s="48">
        <v>332900</v>
      </c>
      <c r="F295" s="48" t="s">
        <v>13555</v>
      </c>
      <c r="G295" s="56">
        <v>41989</v>
      </c>
      <c r="H295" s="56">
        <v>41998</v>
      </c>
      <c r="I295" s="668"/>
      <c r="J295" s="622">
        <v>42034</v>
      </c>
      <c r="K295" s="680">
        <v>291800</v>
      </c>
      <c r="L295" s="43" t="s">
        <v>13556</v>
      </c>
      <c r="M295" s="55" t="s">
        <v>5021</v>
      </c>
      <c r="N295" s="55" t="s">
        <v>89</v>
      </c>
      <c r="O295" s="310">
        <v>41944</v>
      </c>
      <c r="P295" s="44">
        <v>41988</v>
      </c>
      <c r="Q295" s="70" t="s">
        <v>106</v>
      </c>
      <c r="R295" s="219" t="s">
        <v>1418</v>
      </c>
      <c r="T295" s="689"/>
      <c r="U295" s="636"/>
    </row>
    <row r="296" s="603" customFormat="1" ht="24.75" customHeight="1" spans="1:21">
      <c r="A296" s="38">
        <v>294</v>
      </c>
      <c r="B296" s="52"/>
      <c r="C296" s="97" t="s">
        <v>12928</v>
      </c>
      <c r="D296" s="44" t="s">
        <v>942</v>
      </c>
      <c r="E296" s="52">
        <f>349000+8800</f>
        <v>357800</v>
      </c>
      <c r="F296" s="48" t="s">
        <v>13557</v>
      </c>
      <c r="G296" s="44">
        <v>41983</v>
      </c>
      <c r="H296" s="44">
        <v>41992</v>
      </c>
      <c r="I296" s="668" t="s">
        <v>10226</v>
      </c>
      <c r="J296" s="622">
        <v>42034</v>
      </c>
      <c r="K296" s="680">
        <v>303150</v>
      </c>
      <c r="L296" s="625" t="s">
        <v>13558</v>
      </c>
      <c r="M296" s="48" t="s">
        <v>916</v>
      </c>
      <c r="N296" s="54" t="s">
        <v>89</v>
      </c>
      <c r="O296" s="171">
        <v>41999</v>
      </c>
      <c r="P296" s="47">
        <v>41999</v>
      </c>
      <c r="Q296" s="70" t="s">
        <v>106</v>
      </c>
      <c r="R296" s="219" t="s">
        <v>1418</v>
      </c>
      <c r="T296" s="689"/>
      <c r="U296" s="636"/>
    </row>
    <row r="297" s="604" customFormat="1" ht="27" customHeight="1" spans="1:20">
      <c r="A297" s="38">
        <v>295</v>
      </c>
      <c r="B297" s="52">
        <v>4716</v>
      </c>
      <c r="C297" s="97" t="s">
        <v>9415</v>
      </c>
      <c r="D297" s="47" t="s">
        <v>288</v>
      </c>
      <c r="E297" s="43">
        <v>320000</v>
      </c>
      <c r="F297" s="52" t="s">
        <v>13559</v>
      </c>
      <c r="G297" s="51">
        <v>41986</v>
      </c>
      <c r="H297" s="51">
        <v>41996</v>
      </c>
      <c r="I297" s="692"/>
      <c r="J297" s="360">
        <v>42061</v>
      </c>
      <c r="K297" s="693" t="s">
        <v>5602</v>
      </c>
      <c r="L297" s="88" t="s">
        <v>13560</v>
      </c>
      <c r="M297" s="88" t="s">
        <v>5592</v>
      </c>
      <c r="N297" s="630" t="s">
        <v>89</v>
      </c>
      <c r="O297" s="56">
        <v>41985</v>
      </c>
      <c r="P297" s="44">
        <v>41987</v>
      </c>
      <c r="Q297" s="88" t="s">
        <v>5398</v>
      </c>
      <c r="R297" s="219" t="s">
        <v>1418</v>
      </c>
      <c r="S297" s="699"/>
      <c r="T297" s="643"/>
    </row>
    <row r="298" s="603" customFormat="1" ht="24.75" customHeight="1" spans="1:20">
      <c r="A298" s="38">
        <v>296</v>
      </c>
      <c r="B298" s="52">
        <v>4778</v>
      </c>
      <c r="C298" s="88" t="s">
        <v>5534</v>
      </c>
      <c r="D298" s="44" t="s">
        <v>41</v>
      </c>
      <c r="E298" s="48">
        <v>332900</v>
      </c>
      <c r="F298" s="48" t="s">
        <v>13561</v>
      </c>
      <c r="G298" s="56">
        <v>41991</v>
      </c>
      <c r="H298" s="56">
        <v>41999</v>
      </c>
      <c r="I298" s="692"/>
      <c r="J298" s="360">
        <v>42034</v>
      </c>
      <c r="K298" s="693"/>
      <c r="L298" s="43" t="s">
        <v>13562</v>
      </c>
      <c r="M298" s="55" t="s">
        <v>5170</v>
      </c>
      <c r="N298" s="55" t="s">
        <v>84</v>
      </c>
      <c r="O298" s="310">
        <v>41986</v>
      </c>
      <c r="P298" s="44">
        <v>41992</v>
      </c>
      <c r="Q298" s="70" t="s">
        <v>106</v>
      </c>
      <c r="R298" s="219" t="s">
        <v>1459</v>
      </c>
      <c r="S298" s="689"/>
      <c r="T298" s="636"/>
    </row>
    <row r="299" s="603" customFormat="1" ht="24.75" customHeight="1" spans="1:20">
      <c r="A299" s="38">
        <v>297</v>
      </c>
      <c r="B299" s="52">
        <v>4775</v>
      </c>
      <c r="C299" s="97" t="s">
        <v>12928</v>
      </c>
      <c r="D299" s="47" t="s">
        <v>41</v>
      </c>
      <c r="E299" s="52">
        <v>349000</v>
      </c>
      <c r="F299" s="52" t="s">
        <v>13563</v>
      </c>
      <c r="G299" s="47">
        <v>41981</v>
      </c>
      <c r="H299" s="47">
        <v>41991</v>
      </c>
      <c r="I299" s="692"/>
      <c r="J299" s="360">
        <v>42034</v>
      </c>
      <c r="K299" s="693"/>
      <c r="L299" s="52" t="s">
        <v>13564</v>
      </c>
      <c r="M299" s="48" t="s">
        <v>5044</v>
      </c>
      <c r="N299" s="54" t="s">
        <v>59</v>
      </c>
      <c r="O299" s="171">
        <v>41913</v>
      </c>
      <c r="P299" s="47">
        <v>41987</v>
      </c>
      <c r="Q299" s="70" t="s">
        <v>5402</v>
      </c>
      <c r="R299" s="219" t="s">
        <v>6393</v>
      </c>
      <c r="S299" s="689"/>
      <c r="T299" s="636"/>
    </row>
    <row r="300" s="602" customFormat="1" ht="25.5" customHeight="1" spans="1:20">
      <c r="A300" s="38">
        <v>298</v>
      </c>
      <c r="B300" s="48">
        <v>4777</v>
      </c>
      <c r="C300" s="88" t="s">
        <v>5108</v>
      </c>
      <c r="D300" s="55" t="s">
        <v>288</v>
      </c>
      <c r="E300" s="55">
        <v>312800</v>
      </c>
      <c r="F300" s="55" t="s">
        <v>13565</v>
      </c>
      <c r="G300" s="44">
        <v>42005</v>
      </c>
      <c r="H300" s="44">
        <v>42015</v>
      </c>
      <c r="I300" s="694"/>
      <c r="J300" s="360">
        <v>42034</v>
      </c>
      <c r="K300" s="693"/>
      <c r="L300" s="43" t="s">
        <v>13566</v>
      </c>
      <c r="M300" s="55" t="s">
        <v>698</v>
      </c>
      <c r="N300" s="55" t="s">
        <v>84</v>
      </c>
      <c r="O300" s="310">
        <v>42024</v>
      </c>
      <c r="P300" s="44">
        <v>42026</v>
      </c>
      <c r="Q300" s="273" t="s">
        <v>47</v>
      </c>
      <c r="R300" s="260" t="s">
        <v>1547</v>
      </c>
      <c r="S300" s="689"/>
      <c r="T300" s="187"/>
    </row>
    <row r="301" s="602" customFormat="1" ht="25.5" customHeight="1" spans="1:21">
      <c r="A301" s="38">
        <v>299</v>
      </c>
      <c r="B301" s="48">
        <v>4777</v>
      </c>
      <c r="C301" s="88" t="s">
        <v>5108</v>
      </c>
      <c r="D301" s="55" t="s">
        <v>288</v>
      </c>
      <c r="E301" s="55">
        <v>312800</v>
      </c>
      <c r="F301" s="43" t="s">
        <v>13567</v>
      </c>
      <c r="G301" s="44">
        <v>42005</v>
      </c>
      <c r="H301" s="44">
        <v>42015</v>
      </c>
      <c r="I301" s="694"/>
      <c r="J301" s="360">
        <v>42034</v>
      </c>
      <c r="K301" s="693"/>
      <c r="L301" s="229" t="s">
        <v>13568</v>
      </c>
      <c r="M301" s="55" t="s">
        <v>912</v>
      </c>
      <c r="N301" s="55" t="s">
        <v>84</v>
      </c>
      <c r="O301" s="310">
        <v>42029</v>
      </c>
      <c r="P301" s="44">
        <v>42029</v>
      </c>
      <c r="Q301" s="273" t="s">
        <v>106</v>
      </c>
      <c r="R301" s="700" t="s">
        <v>1526</v>
      </c>
      <c r="S301" s="701"/>
      <c r="T301" s="702"/>
      <c r="U301" s="703"/>
    </row>
    <row r="302" s="602" customFormat="1" ht="25.5" customHeight="1" spans="1:21">
      <c r="A302" s="38">
        <v>300</v>
      </c>
      <c r="B302" s="48">
        <v>4777</v>
      </c>
      <c r="C302" s="88" t="s">
        <v>5108</v>
      </c>
      <c r="D302" s="55" t="s">
        <v>288</v>
      </c>
      <c r="E302" s="55">
        <v>312800</v>
      </c>
      <c r="F302" s="55" t="s">
        <v>13569</v>
      </c>
      <c r="G302" s="44">
        <v>42005</v>
      </c>
      <c r="H302" s="44">
        <v>42015</v>
      </c>
      <c r="I302" s="694"/>
      <c r="J302" s="360">
        <v>42061</v>
      </c>
      <c r="K302" s="690" t="s">
        <v>5624</v>
      </c>
      <c r="L302" s="52" t="s">
        <v>13570</v>
      </c>
      <c r="M302" s="55" t="s">
        <v>698</v>
      </c>
      <c r="N302" s="55" t="s">
        <v>84</v>
      </c>
      <c r="O302" s="310">
        <v>42284</v>
      </c>
      <c r="P302" s="44">
        <v>42030</v>
      </c>
      <c r="Q302" s="273" t="s">
        <v>47</v>
      </c>
      <c r="R302" s="700" t="s">
        <v>1536</v>
      </c>
      <c r="S302" s="701"/>
      <c r="T302" s="702"/>
      <c r="U302" s="703"/>
    </row>
    <row r="303" s="602" customFormat="1" ht="25.5" customHeight="1" spans="1:21">
      <c r="A303" s="38">
        <v>301</v>
      </c>
      <c r="B303" s="48">
        <v>4777</v>
      </c>
      <c r="C303" s="88" t="s">
        <v>5108</v>
      </c>
      <c r="D303" s="43" t="s">
        <v>13571</v>
      </c>
      <c r="E303" s="43">
        <v>312800</v>
      </c>
      <c r="F303" s="43" t="s">
        <v>13572</v>
      </c>
      <c r="G303" s="47">
        <v>41984</v>
      </c>
      <c r="H303" s="47">
        <v>41994</v>
      </c>
      <c r="I303" s="694"/>
      <c r="J303" s="360">
        <v>42061</v>
      </c>
      <c r="K303" s="693"/>
      <c r="L303" s="52" t="s">
        <v>13573</v>
      </c>
      <c r="M303" s="55" t="s">
        <v>5054</v>
      </c>
      <c r="N303" s="55" t="s">
        <v>59</v>
      </c>
      <c r="O303" s="56">
        <v>41993</v>
      </c>
      <c r="P303" s="44">
        <v>41993</v>
      </c>
      <c r="Q303" s="223" t="s">
        <v>5402</v>
      </c>
      <c r="R303" s="700" t="s">
        <v>1418</v>
      </c>
      <c r="S303" s="701"/>
      <c r="T303" s="702"/>
      <c r="U303" s="703"/>
    </row>
    <row r="304" s="604" customFormat="1" ht="27" customHeight="1" spans="1:21">
      <c r="A304" s="38">
        <v>302</v>
      </c>
      <c r="B304" s="52">
        <v>4716</v>
      </c>
      <c r="C304" s="97" t="s">
        <v>9415</v>
      </c>
      <c r="D304" s="44" t="s">
        <v>288</v>
      </c>
      <c r="E304" s="55">
        <v>317100</v>
      </c>
      <c r="F304" s="48" t="s">
        <v>13574</v>
      </c>
      <c r="G304" s="44">
        <v>41997</v>
      </c>
      <c r="H304" s="44">
        <v>42005</v>
      </c>
      <c r="I304" s="692"/>
      <c r="J304" s="360">
        <v>42061</v>
      </c>
      <c r="K304" s="690" t="s">
        <v>5624</v>
      </c>
      <c r="L304" s="88" t="s">
        <v>13575</v>
      </c>
      <c r="M304" s="88" t="s">
        <v>912</v>
      </c>
      <c r="N304" s="630" t="s">
        <v>84</v>
      </c>
      <c r="O304" s="56">
        <v>42002</v>
      </c>
      <c r="P304" s="44">
        <v>42002</v>
      </c>
      <c r="Q304" s="88" t="s">
        <v>1447</v>
      </c>
      <c r="R304" s="194" t="s">
        <v>1547</v>
      </c>
      <c r="S304" s="704"/>
      <c r="T304" s="705"/>
      <c r="U304" s="630"/>
    </row>
    <row r="305" s="603" customFormat="1" ht="24.75" customHeight="1" spans="1:21">
      <c r="A305" s="38">
        <v>303</v>
      </c>
      <c r="B305" s="52">
        <v>4778</v>
      </c>
      <c r="C305" s="88" t="s">
        <v>5534</v>
      </c>
      <c r="D305" s="44" t="s">
        <v>41</v>
      </c>
      <c r="E305" s="48">
        <v>332900</v>
      </c>
      <c r="F305" s="52" t="s">
        <v>13576</v>
      </c>
      <c r="G305" s="44">
        <v>42005</v>
      </c>
      <c r="H305" s="44">
        <v>42015</v>
      </c>
      <c r="I305" s="695"/>
      <c r="J305" s="360">
        <v>42034</v>
      </c>
      <c r="K305" s="693" t="s">
        <v>5602</v>
      </c>
      <c r="L305" s="43" t="s">
        <v>13577</v>
      </c>
      <c r="M305" s="43" t="s">
        <v>912</v>
      </c>
      <c r="N305" s="55" t="s">
        <v>84</v>
      </c>
      <c r="O305" s="310">
        <v>42339</v>
      </c>
      <c r="P305" s="44">
        <v>42013</v>
      </c>
      <c r="Q305" s="70" t="s">
        <v>5402</v>
      </c>
      <c r="R305" s="706" t="s">
        <v>5942</v>
      </c>
      <c r="S305" s="701"/>
      <c r="T305" s="707"/>
      <c r="U305" s="625"/>
    </row>
    <row r="306" s="603" customFormat="1" ht="24.75" customHeight="1" spans="1:21">
      <c r="A306" s="38">
        <v>304</v>
      </c>
      <c r="B306" s="52">
        <v>4778</v>
      </c>
      <c r="C306" s="88" t="s">
        <v>5534</v>
      </c>
      <c r="D306" s="44" t="s">
        <v>41</v>
      </c>
      <c r="E306" s="48">
        <v>332900</v>
      </c>
      <c r="F306" s="52" t="s">
        <v>13578</v>
      </c>
      <c r="G306" s="44">
        <v>42005</v>
      </c>
      <c r="H306" s="44">
        <v>42015</v>
      </c>
      <c r="I306" s="695"/>
      <c r="J306" s="360">
        <v>42061</v>
      </c>
      <c r="K306" s="690"/>
      <c r="L306" s="52" t="s">
        <v>13579</v>
      </c>
      <c r="M306" s="43" t="s">
        <v>916</v>
      </c>
      <c r="N306" s="55" t="s">
        <v>89</v>
      </c>
      <c r="O306" s="310">
        <v>42338</v>
      </c>
      <c r="P306" s="44">
        <v>42014</v>
      </c>
      <c r="Q306" s="70" t="s">
        <v>5402</v>
      </c>
      <c r="R306" s="706" t="s">
        <v>1547</v>
      </c>
      <c r="S306" s="701"/>
      <c r="T306" s="707"/>
      <c r="U306" s="625"/>
    </row>
    <row r="307" s="603" customFormat="1" ht="24.75" customHeight="1" spans="1:21">
      <c r="A307" s="38">
        <v>305</v>
      </c>
      <c r="B307" s="52">
        <v>4781</v>
      </c>
      <c r="C307" s="97" t="s">
        <v>546</v>
      </c>
      <c r="D307" s="44" t="s">
        <v>13419</v>
      </c>
      <c r="E307" s="48">
        <v>372800</v>
      </c>
      <c r="F307" s="48" t="s">
        <v>13580</v>
      </c>
      <c r="G307" s="44">
        <v>41946</v>
      </c>
      <c r="H307" s="44">
        <v>41953</v>
      </c>
      <c r="I307" s="696"/>
      <c r="J307" s="360">
        <v>42061</v>
      </c>
      <c r="K307" s="697" t="s">
        <v>7450</v>
      </c>
      <c r="L307" s="43" t="s">
        <v>13581</v>
      </c>
      <c r="M307" s="55" t="s">
        <v>730</v>
      </c>
      <c r="N307" s="54" t="s">
        <v>84</v>
      </c>
      <c r="O307" s="171">
        <v>42333</v>
      </c>
      <c r="P307" s="47">
        <v>42020</v>
      </c>
      <c r="Q307" s="70" t="s">
        <v>1447</v>
      </c>
      <c r="R307" s="194" t="s">
        <v>1547</v>
      </c>
      <c r="S307" s="701" t="s">
        <v>5553</v>
      </c>
      <c r="T307" s="707"/>
      <c r="U307" s="625"/>
    </row>
    <row r="308" s="603" customFormat="1" ht="24.75" customHeight="1" spans="1:21">
      <c r="A308" s="38">
        <v>306</v>
      </c>
      <c r="B308" s="52"/>
      <c r="C308" s="88" t="s">
        <v>5534</v>
      </c>
      <c r="D308" s="47" t="s">
        <v>13368</v>
      </c>
      <c r="E308" s="52">
        <v>332900</v>
      </c>
      <c r="F308" s="52" t="s">
        <v>13582</v>
      </c>
      <c r="G308" s="51">
        <v>41978</v>
      </c>
      <c r="H308" s="51">
        <v>41990</v>
      </c>
      <c r="I308" s="692"/>
      <c r="J308" s="360">
        <v>42061</v>
      </c>
      <c r="K308" s="697" t="s">
        <v>52</v>
      </c>
      <c r="L308" s="43" t="s">
        <v>13583</v>
      </c>
      <c r="M308" s="55" t="s">
        <v>730</v>
      </c>
      <c r="N308" s="54" t="s">
        <v>59</v>
      </c>
      <c r="O308" s="171">
        <v>41997</v>
      </c>
      <c r="P308" s="47">
        <v>41997</v>
      </c>
      <c r="Q308" s="70" t="s">
        <v>13584</v>
      </c>
      <c r="R308" s="194" t="s">
        <v>582</v>
      </c>
      <c r="S308" s="701"/>
      <c r="T308" s="707"/>
      <c r="U308" s="625"/>
    </row>
    <row r="309" s="603" customFormat="1" ht="24.75" customHeight="1" spans="1:21">
      <c r="A309" s="38">
        <v>307</v>
      </c>
      <c r="B309" s="97"/>
      <c r="C309" s="88" t="s">
        <v>5534</v>
      </c>
      <c r="D309" s="44" t="s">
        <v>41</v>
      </c>
      <c r="E309" s="48">
        <v>332900</v>
      </c>
      <c r="F309" s="52" t="s">
        <v>13585</v>
      </c>
      <c r="G309" s="44">
        <v>42005</v>
      </c>
      <c r="H309" s="44">
        <v>42014</v>
      </c>
      <c r="I309" s="695"/>
      <c r="J309" s="360">
        <v>42061</v>
      </c>
      <c r="K309" s="690" t="s">
        <v>5624</v>
      </c>
      <c r="L309" s="43" t="s">
        <v>13586</v>
      </c>
      <c r="M309" s="43" t="s">
        <v>657</v>
      </c>
      <c r="N309" s="55" t="s">
        <v>84</v>
      </c>
      <c r="O309" s="310">
        <v>42352</v>
      </c>
      <c r="P309" s="44">
        <v>42019</v>
      </c>
      <c r="Q309" s="70" t="s">
        <v>1447</v>
      </c>
      <c r="R309" s="706" t="s">
        <v>7454</v>
      </c>
      <c r="S309" s="701"/>
      <c r="T309" s="707"/>
      <c r="U309" s="625"/>
    </row>
    <row r="310" s="603" customFormat="1" ht="24.75" customHeight="1" spans="1:21">
      <c r="A310" s="38">
        <v>308</v>
      </c>
      <c r="B310" s="97"/>
      <c r="C310" s="88" t="s">
        <v>5534</v>
      </c>
      <c r="D310" s="44" t="s">
        <v>41</v>
      </c>
      <c r="E310" s="48">
        <v>332900</v>
      </c>
      <c r="F310" s="48" t="s">
        <v>13587</v>
      </c>
      <c r="G310" s="44">
        <v>42005</v>
      </c>
      <c r="H310" s="44">
        <v>42015</v>
      </c>
      <c r="I310" s="695"/>
      <c r="J310" s="360">
        <v>42061</v>
      </c>
      <c r="K310" s="690" t="s">
        <v>5624</v>
      </c>
      <c r="L310" s="43" t="s">
        <v>13588</v>
      </c>
      <c r="M310" s="43" t="s">
        <v>5103</v>
      </c>
      <c r="N310" s="55" t="s">
        <v>84</v>
      </c>
      <c r="O310" s="310">
        <v>42317</v>
      </c>
      <c r="P310" s="44">
        <v>42023</v>
      </c>
      <c r="Q310" s="70" t="s">
        <v>106</v>
      </c>
      <c r="R310" s="706" t="s">
        <v>10245</v>
      </c>
      <c r="S310" s="701"/>
      <c r="T310" s="707"/>
      <c r="U310" s="625"/>
    </row>
    <row r="311" s="602" customFormat="1" ht="25.5" customHeight="1" spans="1:21">
      <c r="A311" s="38">
        <v>309</v>
      </c>
      <c r="B311" s="48"/>
      <c r="C311" s="88" t="s">
        <v>5108</v>
      </c>
      <c r="D311" s="55" t="s">
        <v>288</v>
      </c>
      <c r="E311" s="55">
        <v>312800</v>
      </c>
      <c r="F311" s="43" t="s">
        <v>13589</v>
      </c>
      <c r="G311" s="44">
        <v>42005</v>
      </c>
      <c r="H311" s="44">
        <v>42015</v>
      </c>
      <c r="I311" s="698"/>
      <c r="J311" s="360">
        <v>42034</v>
      </c>
      <c r="K311" s="693"/>
      <c r="L311" s="48" t="s">
        <v>13590</v>
      </c>
      <c r="M311" s="55" t="s">
        <v>657</v>
      </c>
      <c r="N311" s="55" t="s">
        <v>84</v>
      </c>
      <c r="O311" s="310">
        <v>42345</v>
      </c>
      <c r="P311" s="44">
        <v>42022</v>
      </c>
      <c r="Q311" s="273" t="s">
        <v>1447</v>
      </c>
      <c r="R311" s="700" t="s">
        <v>10233</v>
      </c>
      <c r="S311" s="701"/>
      <c r="T311" s="702"/>
      <c r="U311" s="703"/>
    </row>
    <row r="312" s="602" customFormat="1" ht="25.5" customHeight="1" spans="1:21">
      <c r="A312" s="38">
        <v>310</v>
      </c>
      <c r="B312" s="48"/>
      <c r="C312" s="88" t="s">
        <v>5108</v>
      </c>
      <c r="D312" s="55" t="s">
        <v>288</v>
      </c>
      <c r="E312" s="55">
        <v>312800</v>
      </c>
      <c r="F312" s="55" t="s">
        <v>13591</v>
      </c>
      <c r="G312" s="44">
        <v>42005</v>
      </c>
      <c r="H312" s="44">
        <v>42015</v>
      </c>
      <c r="I312" s="694"/>
      <c r="J312" s="360">
        <v>42061</v>
      </c>
      <c r="K312" s="693"/>
      <c r="L312" s="22" t="s">
        <v>13592</v>
      </c>
      <c r="M312" s="43" t="s">
        <v>5845</v>
      </c>
      <c r="N312" s="43" t="s">
        <v>744</v>
      </c>
      <c r="O312" s="323">
        <v>42044</v>
      </c>
      <c r="P312" s="47">
        <v>42044</v>
      </c>
      <c r="Q312" s="274" t="s">
        <v>106</v>
      </c>
      <c r="R312" s="706" t="s">
        <v>13593</v>
      </c>
      <c r="S312" s="701"/>
      <c r="T312" s="702"/>
      <c r="U312" s="703"/>
    </row>
    <row r="313" s="603" customFormat="1" ht="24.75" customHeight="1" spans="1:21">
      <c r="A313" s="38">
        <v>311</v>
      </c>
      <c r="B313" s="52">
        <v>4778</v>
      </c>
      <c r="C313" s="88" t="s">
        <v>5534</v>
      </c>
      <c r="D313" s="44" t="s">
        <v>288</v>
      </c>
      <c r="E313" s="48">
        <v>332900</v>
      </c>
      <c r="F313" s="52" t="s">
        <v>13594</v>
      </c>
      <c r="G313" s="44">
        <v>41983</v>
      </c>
      <c r="H313" s="44">
        <v>41992</v>
      </c>
      <c r="I313" s="695"/>
      <c r="J313" s="360">
        <v>42034</v>
      </c>
      <c r="K313" s="693" t="s">
        <v>52</v>
      </c>
      <c r="L313" s="43" t="s">
        <v>10203</v>
      </c>
      <c r="M313" s="43" t="s">
        <v>5044</v>
      </c>
      <c r="N313" s="55" t="s">
        <v>59</v>
      </c>
      <c r="O313" s="310">
        <v>41964</v>
      </c>
      <c r="P313" s="44">
        <v>41984</v>
      </c>
      <c r="Q313" s="70" t="s">
        <v>1447</v>
      </c>
      <c r="R313" s="706" t="s">
        <v>7454</v>
      </c>
      <c r="S313" s="701"/>
      <c r="T313" s="707"/>
      <c r="U313" s="625"/>
    </row>
    <row r="314" s="603" customFormat="1" ht="24.75" customHeight="1" spans="1:21">
      <c r="A314" s="38">
        <v>312</v>
      </c>
      <c r="B314" s="52">
        <v>4781</v>
      </c>
      <c r="C314" s="97" t="s">
        <v>546</v>
      </c>
      <c r="D314" s="44" t="s">
        <v>41</v>
      </c>
      <c r="E314" s="48">
        <v>372800</v>
      </c>
      <c r="F314" s="48" t="s">
        <v>13595</v>
      </c>
      <c r="G314" s="44">
        <v>42005</v>
      </c>
      <c r="H314" s="44">
        <v>42015</v>
      </c>
      <c r="I314" s="696"/>
      <c r="J314" s="360">
        <v>42061</v>
      </c>
      <c r="K314" s="693"/>
      <c r="L314" s="55" t="s">
        <v>13596</v>
      </c>
      <c r="M314" s="55" t="s">
        <v>657</v>
      </c>
      <c r="N314" s="54" t="s">
        <v>84</v>
      </c>
      <c r="O314" s="171">
        <v>41913</v>
      </c>
      <c r="P314" s="47">
        <v>42000</v>
      </c>
      <c r="Q314" s="70" t="s">
        <v>1447</v>
      </c>
      <c r="R314" s="194" t="s">
        <v>813</v>
      </c>
      <c r="S314" s="701"/>
      <c r="T314" s="707"/>
      <c r="U314" s="625"/>
    </row>
    <row r="315" s="603" customFormat="1" ht="24.75" customHeight="1" spans="1:21">
      <c r="A315" s="38">
        <v>313</v>
      </c>
      <c r="B315" s="52">
        <v>4778</v>
      </c>
      <c r="C315" s="97" t="s">
        <v>5534</v>
      </c>
      <c r="D315" s="44" t="s">
        <v>41</v>
      </c>
      <c r="E315" s="48">
        <v>332900</v>
      </c>
      <c r="F315" s="48" t="s">
        <v>13597</v>
      </c>
      <c r="G315" s="44">
        <v>42005</v>
      </c>
      <c r="H315" s="44">
        <v>42015</v>
      </c>
      <c r="I315" s="696" t="s">
        <v>5620</v>
      </c>
      <c r="J315" s="360">
        <v>42094</v>
      </c>
      <c r="K315" s="693" t="s">
        <v>13598</v>
      </c>
      <c r="L315" s="55" t="s">
        <v>10762</v>
      </c>
      <c r="M315" s="55" t="s">
        <v>698</v>
      </c>
      <c r="N315" s="54" t="s">
        <v>84</v>
      </c>
      <c r="O315" s="171">
        <v>42063</v>
      </c>
      <c r="P315" s="47">
        <v>42063</v>
      </c>
      <c r="Q315" s="70" t="s">
        <v>5398</v>
      </c>
      <c r="R315" s="194" t="s">
        <v>13599</v>
      </c>
      <c r="S315" s="701"/>
      <c r="T315" s="707"/>
      <c r="U315" s="625"/>
    </row>
    <row r="316" s="603" customFormat="1" ht="24.75" customHeight="1" spans="1:21">
      <c r="A316" s="38">
        <v>314</v>
      </c>
      <c r="B316" s="52">
        <v>4777</v>
      </c>
      <c r="C316" s="97" t="s">
        <v>5108</v>
      </c>
      <c r="D316" s="44" t="s">
        <v>288</v>
      </c>
      <c r="E316" s="48">
        <v>312800</v>
      </c>
      <c r="F316" s="48" t="s">
        <v>13600</v>
      </c>
      <c r="G316" s="44">
        <v>41997</v>
      </c>
      <c r="H316" s="44">
        <v>42005</v>
      </c>
      <c r="I316" s="696" t="s">
        <v>5620</v>
      </c>
      <c r="J316" s="360">
        <v>42094</v>
      </c>
      <c r="K316" s="693" t="s">
        <v>10243</v>
      </c>
      <c r="L316" s="55" t="s">
        <v>13601</v>
      </c>
      <c r="M316" s="55" t="s">
        <v>5592</v>
      </c>
      <c r="N316" s="54" t="s">
        <v>89</v>
      </c>
      <c r="O316" s="171">
        <v>41980</v>
      </c>
      <c r="P316" s="47">
        <v>41998</v>
      </c>
      <c r="Q316" s="70" t="s">
        <v>5402</v>
      </c>
      <c r="R316" s="194" t="s">
        <v>7894</v>
      </c>
      <c r="S316" s="701"/>
      <c r="T316" s="707"/>
      <c r="U316" s="625"/>
    </row>
    <row r="317" s="602" customFormat="1" ht="25.5" customHeight="1" spans="1:21">
      <c r="A317" s="52">
        <v>315</v>
      </c>
      <c r="B317" s="48">
        <v>4777</v>
      </c>
      <c r="C317" s="88" t="s">
        <v>5108</v>
      </c>
      <c r="D317" s="55" t="s">
        <v>288</v>
      </c>
      <c r="E317" s="55">
        <v>312800</v>
      </c>
      <c r="F317" s="55" t="s">
        <v>13602</v>
      </c>
      <c r="G317" s="44">
        <v>42005</v>
      </c>
      <c r="H317" s="44">
        <v>42014</v>
      </c>
      <c r="I317" s="694" t="s">
        <v>5620</v>
      </c>
      <c r="J317" s="360">
        <v>42094</v>
      </c>
      <c r="K317" s="693"/>
      <c r="L317" s="48" t="s">
        <v>13603</v>
      </c>
      <c r="M317" s="43" t="s">
        <v>1768</v>
      </c>
      <c r="N317" s="43" t="s">
        <v>84</v>
      </c>
      <c r="O317" s="323">
        <v>42067</v>
      </c>
      <c r="P317" s="47">
        <v>42067</v>
      </c>
      <c r="Q317" s="274" t="s">
        <v>106</v>
      </c>
      <c r="R317" s="700" t="s">
        <v>850</v>
      </c>
      <c r="S317" s="701"/>
      <c r="T317" s="702"/>
      <c r="U317" s="703"/>
    </row>
    <row r="318" s="602" customFormat="1" ht="25.5" customHeight="1" spans="1:21">
      <c r="A318" s="52">
        <v>316</v>
      </c>
      <c r="B318" s="48">
        <v>4777</v>
      </c>
      <c r="C318" s="88" t="s">
        <v>5108</v>
      </c>
      <c r="D318" s="55" t="s">
        <v>13382</v>
      </c>
      <c r="E318" s="55">
        <v>312800</v>
      </c>
      <c r="F318" s="43" t="s">
        <v>13604</v>
      </c>
      <c r="G318" s="44">
        <v>41997</v>
      </c>
      <c r="H318" s="44">
        <v>42005</v>
      </c>
      <c r="I318" s="694" t="s">
        <v>5620</v>
      </c>
      <c r="J318" s="360">
        <v>42094</v>
      </c>
      <c r="K318" s="693" t="s">
        <v>52</v>
      </c>
      <c r="L318" s="55" t="s">
        <v>13605</v>
      </c>
      <c r="M318" s="55" t="s">
        <v>5016</v>
      </c>
      <c r="N318" s="55" t="s">
        <v>89</v>
      </c>
      <c r="O318" s="56">
        <v>41914</v>
      </c>
      <c r="P318" s="44">
        <v>41998</v>
      </c>
      <c r="Q318" s="223" t="s">
        <v>5398</v>
      </c>
      <c r="R318" s="700" t="s">
        <v>850</v>
      </c>
      <c r="S318" s="701"/>
      <c r="T318" s="702"/>
      <c r="U318" s="703"/>
    </row>
    <row r="319" s="603" customFormat="1" ht="24.75" customHeight="1" spans="1:21">
      <c r="A319" s="38">
        <v>317</v>
      </c>
      <c r="B319" s="52"/>
      <c r="C319" s="88" t="s">
        <v>5534</v>
      </c>
      <c r="D319" s="44" t="s">
        <v>13419</v>
      </c>
      <c r="E319" s="48">
        <v>332900</v>
      </c>
      <c r="F319" s="48" t="s">
        <v>13606</v>
      </c>
      <c r="G319" s="56">
        <v>41989</v>
      </c>
      <c r="H319" s="56">
        <v>41998</v>
      </c>
      <c r="I319" s="694" t="s">
        <v>5678</v>
      </c>
      <c r="J319" s="360">
        <v>42094</v>
      </c>
      <c r="K319" s="693" t="s">
        <v>52</v>
      </c>
      <c r="L319" s="48" t="s">
        <v>13607</v>
      </c>
      <c r="M319" s="43" t="s">
        <v>653</v>
      </c>
      <c r="N319" s="55" t="s">
        <v>84</v>
      </c>
      <c r="O319" s="310">
        <v>42067</v>
      </c>
      <c r="P319" s="44">
        <v>42068</v>
      </c>
      <c r="Q319" s="70" t="s">
        <v>5398</v>
      </c>
      <c r="R319" s="706" t="s">
        <v>2532</v>
      </c>
      <c r="S319" s="701"/>
      <c r="T319" s="707"/>
      <c r="U319" s="625"/>
    </row>
    <row r="320" s="603" customFormat="1" ht="24.75" customHeight="1" spans="1:21">
      <c r="A320" s="52">
        <v>318</v>
      </c>
      <c r="B320" s="97"/>
      <c r="C320" s="88" t="s">
        <v>5534</v>
      </c>
      <c r="D320" s="44" t="s">
        <v>41</v>
      </c>
      <c r="E320" s="48">
        <v>332900</v>
      </c>
      <c r="F320" s="48" t="s">
        <v>13608</v>
      </c>
      <c r="G320" s="44">
        <v>42005</v>
      </c>
      <c r="H320" s="44">
        <v>42015</v>
      </c>
      <c r="I320" s="694" t="s">
        <v>5678</v>
      </c>
      <c r="J320" s="360">
        <v>42094</v>
      </c>
      <c r="K320" s="693"/>
      <c r="L320" s="88" t="s">
        <v>13609</v>
      </c>
      <c r="M320" s="88" t="s">
        <v>912</v>
      </c>
      <c r="N320" s="630" t="s">
        <v>84</v>
      </c>
      <c r="O320" s="56">
        <v>42367</v>
      </c>
      <c r="P320" s="44">
        <v>42077</v>
      </c>
      <c r="Q320" s="88" t="s">
        <v>106</v>
      </c>
      <c r="R320" s="700" t="s">
        <v>13610</v>
      </c>
      <c r="S320" s="701"/>
      <c r="T320" s="707"/>
      <c r="U320" s="625"/>
    </row>
    <row r="321" s="602" customFormat="1" ht="25.5" customHeight="1" spans="1:18">
      <c r="A321" s="52">
        <v>319</v>
      </c>
      <c r="B321" s="48">
        <v>4777</v>
      </c>
      <c r="C321" s="88" t="s">
        <v>5108</v>
      </c>
      <c r="D321" s="55" t="s">
        <v>288</v>
      </c>
      <c r="E321" s="55">
        <v>312800</v>
      </c>
      <c r="F321" s="43" t="s">
        <v>13611</v>
      </c>
      <c r="G321" s="44">
        <v>41997</v>
      </c>
      <c r="H321" s="44">
        <v>42005</v>
      </c>
      <c r="I321" s="694" t="s">
        <v>5620</v>
      </c>
      <c r="J321" s="360">
        <v>42094</v>
      </c>
      <c r="K321" s="693" t="s">
        <v>52</v>
      </c>
      <c r="L321" s="55" t="s">
        <v>13612</v>
      </c>
      <c r="M321" s="55" t="s">
        <v>5342</v>
      </c>
      <c r="N321" s="55" t="s">
        <v>59</v>
      </c>
      <c r="O321" s="310">
        <v>41919</v>
      </c>
      <c r="P321" s="44">
        <v>41998</v>
      </c>
      <c r="Q321" s="273" t="s">
        <v>106</v>
      </c>
      <c r="R321" s="700" t="s">
        <v>1591</v>
      </c>
    </row>
    <row r="322" s="603" customFormat="1" ht="24.75" customHeight="1" spans="1:18">
      <c r="A322" s="52">
        <v>320</v>
      </c>
      <c r="B322" s="97"/>
      <c r="C322" s="88" t="s">
        <v>5534</v>
      </c>
      <c r="D322" s="44" t="s">
        <v>145</v>
      </c>
      <c r="E322" s="48">
        <v>332900</v>
      </c>
      <c r="F322" s="48" t="s">
        <v>13613</v>
      </c>
      <c r="G322" s="44">
        <v>42074</v>
      </c>
      <c r="H322" s="44">
        <v>42085</v>
      </c>
      <c r="I322" s="695"/>
      <c r="J322" s="360">
        <v>42094</v>
      </c>
      <c r="K322" s="690"/>
      <c r="L322" s="273" t="s">
        <v>13614</v>
      </c>
      <c r="M322" s="88" t="s">
        <v>5054</v>
      </c>
      <c r="N322" s="630" t="s">
        <v>59</v>
      </c>
      <c r="O322" s="310">
        <v>42316</v>
      </c>
      <c r="P322" s="44">
        <v>42075</v>
      </c>
      <c r="Q322" s="70" t="s">
        <v>106</v>
      </c>
      <c r="R322" s="723" t="s">
        <v>1606</v>
      </c>
    </row>
    <row r="323" s="603" customFormat="1" ht="24.75" customHeight="1" spans="1:18">
      <c r="A323" s="52">
        <v>321</v>
      </c>
      <c r="B323" s="52"/>
      <c r="C323" s="97" t="s">
        <v>12928</v>
      </c>
      <c r="D323" s="47" t="s">
        <v>41</v>
      </c>
      <c r="E323" s="52">
        <v>349000</v>
      </c>
      <c r="F323" s="48" t="s">
        <v>13615</v>
      </c>
      <c r="G323" s="47">
        <v>41989</v>
      </c>
      <c r="H323" s="47">
        <v>41996</v>
      </c>
      <c r="I323" s="694" t="s">
        <v>5678</v>
      </c>
      <c r="J323" s="360">
        <v>42094</v>
      </c>
      <c r="K323" s="693" t="s">
        <v>52</v>
      </c>
      <c r="L323" s="88" t="s">
        <v>13616</v>
      </c>
      <c r="M323" s="88" t="s">
        <v>5009</v>
      </c>
      <c r="N323" s="53" t="s">
        <v>13617</v>
      </c>
      <c r="O323" s="121">
        <v>42086</v>
      </c>
      <c r="P323" s="47">
        <v>42086</v>
      </c>
      <c r="Q323" s="81" t="s">
        <v>106</v>
      </c>
      <c r="R323" s="194" t="s">
        <v>1606</v>
      </c>
    </row>
    <row r="324" s="603" customFormat="1" ht="24.75" customHeight="1" spans="1:18">
      <c r="A324" s="52">
        <v>322</v>
      </c>
      <c r="B324" s="52">
        <v>4777</v>
      </c>
      <c r="C324" s="97" t="s">
        <v>5108</v>
      </c>
      <c r="D324" s="47" t="s">
        <v>288</v>
      </c>
      <c r="E324" s="52">
        <v>312800</v>
      </c>
      <c r="F324" s="48" t="s">
        <v>13618</v>
      </c>
      <c r="G324" s="47">
        <v>42074</v>
      </c>
      <c r="H324" s="47">
        <v>42090</v>
      </c>
      <c r="I324" s="694" t="s">
        <v>5256</v>
      </c>
      <c r="J324" s="360">
        <v>42094</v>
      </c>
      <c r="K324" s="693"/>
      <c r="L324" s="88" t="s">
        <v>13619</v>
      </c>
      <c r="M324" s="88" t="s">
        <v>912</v>
      </c>
      <c r="N324" s="53" t="s">
        <v>89</v>
      </c>
      <c r="O324" s="121">
        <v>42367</v>
      </c>
      <c r="P324" s="47">
        <v>42075</v>
      </c>
      <c r="Q324" s="81" t="s">
        <v>1447</v>
      </c>
      <c r="R324" s="194" t="s">
        <v>1619</v>
      </c>
    </row>
    <row r="325" s="603" customFormat="1" ht="24.75" customHeight="1" spans="1:18">
      <c r="A325" s="52">
        <v>323</v>
      </c>
      <c r="B325" s="52">
        <v>4778</v>
      </c>
      <c r="C325" s="97" t="s">
        <v>5534</v>
      </c>
      <c r="D325" s="47" t="s">
        <v>13419</v>
      </c>
      <c r="E325" s="52">
        <f>332900+8800</f>
        <v>341700</v>
      </c>
      <c r="F325" s="48" t="s">
        <v>13620</v>
      </c>
      <c r="G325" s="47">
        <v>42005</v>
      </c>
      <c r="H325" s="47">
        <v>42014</v>
      </c>
      <c r="I325" s="694" t="s">
        <v>13621</v>
      </c>
      <c r="J325" s="360">
        <v>42094</v>
      </c>
      <c r="K325" s="693" t="s">
        <v>52</v>
      </c>
      <c r="L325" s="88" t="s">
        <v>13622</v>
      </c>
      <c r="M325" s="88" t="s">
        <v>653</v>
      </c>
      <c r="N325" s="53" t="s">
        <v>84</v>
      </c>
      <c r="O325" s="121">
        <v>42079</v>
      </c>
      <c r="P325" s="47">
        <v>42079</v>
      </c>
      <c r="Q325" s="81" t="s">
        <v>1447</v>
      </c>
      <c r="R325" s="194" t="s">
        <v>1619</v>
      </c>
    </row>
    <row r="326" s="603" customFormat="1" ht="24.75" customHeight="1" spans="1:18">
      <c r="A326" s="52">
        <v>324</v>
      </c>
      <c r="B326" s="52">
        <v>4777</v>
      </c>
      <c r="C326" s="97" t="s">
        <v>5108</v>
      </c>
      <c r="D326" s="47" t="s">
        <v>288</v>
      </c>
      <c r="E326" s="52">
        <v>312800</v>
      </c>
      <c r="F326" s="48" t="s">
        <v>13623</v>
      </c>
      <c r="G326" s="47">
        <v>42074</v>
      </c>
      <c r="H326" s="47">
        <v>42090</v>
      </c>
      <c r="I326" s="694" t="s">
        <v>5256</v>
      </c>
      <c r="J326" s="360">
        <v>42122</v>
      </c>
      <c r="K326" s="693"/>
      <c r="L326" s="88" t="s">
        <v>13624</v>
      </c>
      <c r="M326" s="88" t="s">
        <v>916</v>
      </c>
      <c r="N326" s="53" t="s">
        <v>89</v>
      </c>
      <c r="O326" s="121">
        <v>42085</v>
      </c>
      <c r="P326" s="47">
        <v>42085</v>
      </c>
      <c r="Q326" s="81" t="s">
        <v>106</v>
      </c>
      <c r="R326" s="194" t="s">
        <v>885</v>
      </c>
    </row>
    <row r="327" s="603" customFormat="1" ht="24.75" customHeight="1" spans="1:18">
      <c r="A327" s="52">
        <v>325</v>
      </c>
      <c r="B327" s="52">
        <v>4778</v>
      </c>
      <c r="C327" s="88" t="s">
        <v>5534</v>
      </c>
      <c r="D327" s="44" t="s">
        <v>41</v>
      </c>
      <c r="E327" s="48">
        <f>332900+8800</f>
        <v>341700</v>
      </c>
      <c r="F327" s="48" t="s">
        <v>13625</v>
      </c>
      <c r="G327" s="44">
        <v>42005</v>
      </c>
      <c r="H327" s="44">
        <v>42015</v>
      </c>
      <c r="I327" s="695" t="s">
        <v>13621</v>
      </c>
      <c r="J327" s="360">
        <v>42122</v>
      </c>
      <c r="K327" s="355" t="s">
        <v>52</v>
      </c>
      <c r="L327" s="43" t="s">
        <v>5640</v>
      </c>
      <c r="M327" s="43" t="s">
        <v>9223</v>
      </c>
      <c r="N327" s="55" t="s">
        <v>744</v>
      </c>
      <c r="O327" s="310">
        <v>42086</v>
      </c>
      <c r="P327" s="44">
        <v>42086</v>
      </c>
      <c r="Q327" s="70" t="s">
        <v>106</v>
      </c>
      <c r="R327" s="724" t="s">
        <v>13626</v>
      </c>
    </row>
    <row r="328" s="602" customFormat="1" ht="25.5" customHeight="1" spans="1:18">
      <c r="A328" s="52">
        <v>326</v>
      </c>
      <c r="B328" s="48"/>
      <c r="C328" s="88" t="s">
        <v>5108</v>
      </c>
      <c r="D328" s="55" t="s">
        <v>13382</v>
      </c>
      <c r="E328" s="55">
        <v>312800</v>
      </c>
      <c r="F328" s="55" t="s">
        <v>13627</v>
      </c>
      <c r="G328" s="44">
        <v>42039</v>
      </c>
      <c r="H328" s="44">
        <v>42065</v>
      </c>
      <c r="I328" s="694" t="s">
        <v>5620</v>
      </c>
      <c r="J328" s="360">
        <v>42122</v>
      </c>
      <c r="K328" s="693" t="s">
        <v>52</v>
      </c>
      <c r="L328" s="166" t="s">
        <v>13628</v>
      </c>
      <c r="M328" s="166" t="s">
        <v>9125</v>
      </c>
      <c r="N328" s="166" t="s">
        <v>801</v>
      </c>
      <c r="O328" s="167">
        <v>42091</v>
      </c>
      <c r="P328" s="167">
        <v>42092</v>
      </c>
      <c r="Q328" s="319" t="s">
        <v>106</v>
      </c>
      <c r="R328" s="725" t="s">
        <v>13629</v>
      </c>
    </row>
    <row r="329" s="604" customFormat="1" ht="27" customHeight="1" spans="1:18">
      <c r="A329" s="52">
        <v>327</v>
      </c>
      <c r="B329" s="52"/>
      <c r="C329" s="97" t="s">
        <v>9415</v>
      </c>
      <c r="D329" s="44" t="s">
        <v>1094</v>
      </c>
      <c r="E329" s="55">
        <v>317100</v>
      </c>
      <c r="F329" s="48" t="s">
        <v>13630</v>
      </c>
      <c r="G329" s="44">
        <v>42005</v>
      </c>
      <c r="H329" s="44">
        <v>42015</v>
      </c>
      <c r="I329" s="694" t="s">
        <v>5678</v>
      </c>
      <c r="J329" s="360">
        <v>42122</v>
      </c>
      <c r="K329" s="709" t="s">
        <v>52</v>
      </c>
      <c r="L329" s="88" t="s">
        <v>13631</v>
      </c>
      <c r="M329" s="88" t="s">
        <v>5054</v>
      </c>
      <c r="N329" s="630" t="s">
        <v>59</v>
      </c>
      <c r="O329" s="51">
        <v>42068</v>
      </c>
      <c r="P329" s="47">
        <v>42068</v>
      </c>
      <c r="Q329" s="630" t="s">
        <v>106</v>
      </c>
      <c r="R329" s="263" t="s">
        <v>909</v>
      </c>
    </row>
    <row r="330" s="602" customFormat="1" ht="25.5" customHeight="1" spans="1:18">
      <c r="A330" s="52">
        <v>328</v>
      </c>
      <c r="B330" s="48"/>
      <c r="C330" s="88" t="s">
        <v>5108</v>
      </c>
      <c r="D330" s="55" t="s">
        <v>5855</v>
      </c>
      <c r="E330" s="55">
        <f>312800+8800</f>
        <v>321600</v>
      </c>
      <c r="F330" s="55" t="s">
        <v>13632</v>
      </c>
      <c r="G330" s="44">
        <v>42005</v>
      </c>
      <c r="H330" s="44">
        <v>42015</v>
      </c>
      <c r="I330" s="694" t="s">
        <v>13633</v>
      </c>
      <c r="J330" s="360">
        <v>42122</v>
      </c>
      <c r="K330" s="709" t="s">
        <v>52</v>
      </c>
      <c r="L330" s="166" t="s">
        <v>13634</v>
      </c>
      <c r="M330" s="166" t="s">
        <v>10356</v>
      </c>
      <c r="N330" s="166" t="s">
        <v>801</v>
      </c>
      <c r="O330" s="167">
        <v>42091</v>
      </c>
      <c r="P330" s="167">
        <v>42092</v>
      </c>
      <c r="Q330" s="319" t="s">
        <v>106</v>
      </c>
      <c r="R330" s="725" t="s">
        <v>13635</v>
      </c>
    </row>
    <row r="331" s="602" customFormat="1" ht="25.5" customHeight="1" spans="1:18">
      <c r="A331" s="52">
        <v>329</v>
      </c>
      <c r="B331" s="48"/>
      <c r="C331" s="88" t="s">
        <v>5108</v>
      </c>
      <c r="D331" s="55" t="s">
        <v>288</v>
      </c>
      <c r="E331" s="55">
        <v>312800</v>
      </c>
      <c r="F331" s="55" t="s">
        <v>13636</v>
      </c>
      <c r="G331" s="44">
        <v>42074</v>
      </c>
      <c r="H331" s="44">
        <v>42090</v>
      </c>
      <c r="I331" s="302" t="s">
        <v>5256</v>
      </c>
      <c r="J331" s="360">
        <v>42122</v>
      </c>
      <c r="K331" s="693"/>
      <c r="L331" s="274" t="s">
        <v>13637</v>
      </c>
      <c r="M331" s="274" t="s">
        <v>5425</v>
      </c>
      <c r="N331" s="55" t="s">
        <v>84</v>
      </c>
      <c r="O331" s="310">
        <v>42085</v>
      </c>
      <c r="P331" s="44">
        <v>42095</v>
      </c>
      <c r="Q331" s="273" t="s">
        <v>5398</v>
      </c>
      <c r="R331" s="726" t="s">
        <v>8115</v>
      </c>
    </row>
    <row r="332" s="606" customFormat="1" ht="25.5" customHeight="1" spans="1:18">
      <c r="A332" s="52">
        <v>330</v>
      </c>
      <c r="B332" s="48"/>
      <c r="C332" s="88" t="s">
        <v>5108</v>
      </c>
      <c r="D332" s="55" t="s">
        <v>13382</v>
      </c>
      <c r="E332" s="55">
        <v>312800</v>
      </c>
      <c r="F332" s="55" t="s">
        <v>13638</v>
      </c>
      <c r="G332" s="44">
        <v>41997</v>
      </c>
      <c r="H332" s="44">
        <v>42005</v>
      </c>
      <c r="I332" s="698" t="s">
        <v>5678</v>
      </c>
      <c r="J332" s="360">
        <v>42122</v>
      </c>
      <c r="K332" s="710" t="s">
        <v>52</v>
      </c>
      <c r="L332" s="55" t="s">
        <v>13639</v>
      </c>
      <c r="M332" s="55" t="s">
        <v>5278</v>
      </c>
      <c r="N332" s="55" t="s">
        <v>59</v>
      </c>
      <c r="O332" s="56">
        <v>42094</v>
      </c>
      <c r="P332" s="44">
        <v>42094</v>
      </c>
      <c r="Q332" s="223" t="s">
        <v>5402</v>
      </c>
      <c r="R332" s="726" t="s">
        <v>8115</v>
      </c>
    </row>
    <row r="333" s="606" customFormat="1" ht="25.5" customHeight="1" spans="1:18">
      <c r="A333" s="52">
        <v>331</v>
      </c>
      <c r="B333" s="48"/>
      <c r="C333" s="88" t="s">
        <v>5108</v>
      </c>
      <c r="D333" s="55" t="s">
        <v>13382</v>
      </c>
      <c r="E333" s="55">
        <f>312800+8800</f>
        <v>321600</v>
      </c>
      <c r="F333" s="55" t="s">
        <v>13640</v>
      </c>
      <c r="G333" s="44">
        <v>42077</v>
      </c>
      <c r="H333" s="44">
        <v>42097</v>
      </c>
      <c r="I333" s="698" t="s">
        <v>13641</v>
      </c>
      <c r="J333" s="360">
        <v>42122</v>
      </c>
      <c r="K333" s="710" t="s">
        <v>52</v>
      </c>
      <c r="L333" s="55" t="s">
        <v>13642</v>
      </c>
      <c r="M333" s="55" t="s">
        <v>5103</v>
      </c>
      <c r="N333" s="55" t="s">
        <v>84</v>
      </c>
      <c r="O333" s="56">
        <v>42103</v>
      </c>
      <c r="P333" s="44">
        <v>42103</v>
      </c>
      <c r="Q333" s="223" t="s">
        <v>5398</v>
      </c>
      <c r="R333" s="726" t="s">
        <v>7471</v>
      </c>
    </row>
    <row r="334" s="603" customFormat="1" ht="24.75" customHeight="1" spans="1:18">
      <c r="A334" s="52">
        <v>332</v>
      </c>
      <c r="B334" s="52">
        <v>4778</v>
      </c>
      <c r="C334" s="88" t="s">
        <v>5534</v>
      </c>
      <c r="D334" s="44" t="s">
        <v>41</v>
      </c>
      <c r="E334" s="48">
        <f>332900+8800</f>
        <v>341700</v>
      </c>
      <c r="F334" s="48" t="s">
        <v>13643</v>
      </c>
      <c r="G334" s="44">
        <v>42005</v>
      </c>
      <c r="H334" s="44">
        <v>42015</v>
      </c>
      <c r="I334" s="695" t="s">
        <v>13621</v>
      </c>
      <c r="J334" s="360">
        <v>42122</v>
      </c>
      <c r="K334" s="709" t="s">
        <v>52</v>
      </c>
      <c r="L334" s="43" t="s">
        <v>13644</v>
      </c>
      <c r="M334" s="55" t="s">
        <v>5156</v>
      </c>
      <c r="N334" s="625" t="s">
        <v>59</v>
      </c>
      <c r="O334" s="310">
        <v>42090</v>
      </c>
      <c r="P334" s="44">
        <v>42095</v>
      </c>
      <c r="Q334" s="274" t="s">
        <v>5398</v>
      </c>
      <c r="R334" s="724" t="s">
        <v>7471</v>
      </c>
    </row>
    <row r="335" s="603" customFormat="1" ht="24.75" customHeight="1" spans="1:18">
      <c r="A335" s="52">
        <v>333</v>
      </c>
      <c r="B335" s="52">
        <v>4778</v>
      </c>
      <c r="C335" s="88" t="s">
        <v>5534</v>
      </c>
      <c r="D335" s="44" t="s">
        <v>41</v>
      </c>
      <c r="E335" s="48">
        <v>332900</v>
      </c>
      <c r="F335" s="48" t="s">
        <v>13645</v>
      </c>
      <c r="G335" s="44">
        <v>42005</v>
      </c>
      <c r="H335" s="44">
        <v>42015</v>
      </c>
      <c r="I335" s="694" t="s">
        <v>5620</v>
      </c>
      <c r="J335" s="711">
        <v>42034</v>
      </c>
      <c r="K335" s="709" t="s">
        <v>52</v>
      </c>
      <c r="L335" s="55" t="s">
        <v>13646</v>
      </c>
      <c r="M335" s="55" t="s">
        <v>730</v>
      </c>
      <c r="N335" s="625" t="s">
        <v>59</v>
      </c>
      <c r="O335" s="310">
        <v>42097</v>
      </c>
      <c r="P335" s="44">
        <v>42097</v>
      </c>
      <c r="Q335" s="274" t="s">
        <v>5480</v>
      </c>
      <c r="R335" s="727" t="s">
        <v>7467</v>
      </c>
    </row>
    <row r="336" s="606" customFormat="1" ht="25.5" customHeight="1" spans="1:18">
      <c r="A336" s="52">
        <v>334</v>
      </c>
      <c r="B336" s="48">
        <v>4777</v>
      </c>
      <c r="C336" s="88" t="s">
        <v>5108</v>
      </c>
      <c r="D336" s="55" t="s">
        <v>288</v>
      </c>
      <c r="E336" s="55">
        <v>312800</v>
      </c>
      <c r="F336" s="55" t="s">
        <v>13647</v>
      </c>
      <c r="G336" s="44">
        <v>42074</v>
      </c>
      <c r="H336" s="44">
        <v>42090</v>
      </c>
      <c r="I336" s="302" t="s">
        <v>5256</v>
      </c>
      <c r="J336" s="360">
        <v>42122</v>
      </c>
      <c r="K336" s="680"/>
      <c r="L336" s="273" t="s">
        <v>13648</v>
      </c>
      <c r="M336" s="273" t="s">
        <v>114</v>
      </c>
      <c r="N336" s="385" t="s">
        <v>59</v>
      </c>
      <c r="O336" s="310">
        <v>42089</v>
      </c>
      <c r="P336" s="44">
        <v>42089</v>
      </c>
      <c r="Q336" s="273" t="s">
        <v>5402</v>
      </c>
      <c r="R336" s="725" t="s">
        <v>5654</v>
      </c>
    </row>
    <row r="337" s="604" customFormat="1" ht="27" customHeight="1" spans="1:18">
      <c r="A337" s="52">
        <v>335</v>
      </c>
      <c r="B337" s="52">
        <v>4716</v>
      </c>
      <c r="C337" s="97" t="s">
        <v>9415</v>
      </c>
      <c r="D337" s="44" t="s">
        <v>288</v>
      </c>
      <c r="E337" s="55">
        <v>317100</v>
      </c>
      <c r="F337" s="48" t="s">
        <v>13649</v>
      </c>
      <c r="G337" s="56">
        <v>41991</v>
      </c>
      <c r="H337" s="56">
        <v>42000</v>
      </c>
      <c r="I337" s="692" t="s">
        <v>13650</v>
      </c>
      <c r="J337" s="631">
        <v>42034</v>
      </c>
      <c r="K337" s="710" t="s">
        <v>52</v>
      </c>
      <c r="L337" s="88" t="s">
        <v>13651</v>
      </c>
      <c r="M337" s="88" t="s">
        <v>5842</v>
      </c>
      <c r="N337" s="630" t="s">
        <v>641</v>
      </c>
      <c r="O337" s="56">
        <v>42103</v>
      </c>
      <c r="P337" s="44">
        <v>42103</v>
      </c>
      <c r="Q337" s="223" t="s">
        <v>1447</v>
      </c>
      <c r="R337" s="725" t="s">
        <v>13652</v>
      </c>
    </row>
    <row r="338" s="604" customFormat="1" ht="27" customHeight="1" spans="1:18">
      <c r="A338" s="52">
        <v>336</v>
      </c>
      <c r="B338" s="52">
        <v>4716</v>
      </c>
      <c r="C338" s="97" t="s">
        <v>9415</v>
      </c>
      <c r="D338" s="44" t="s">
        <v>13382</v>
      </c>
      <c r="E338" s="43">
        <f>317000+8800</f>
        <v>325800</v>
      </c>
      <c r="F338" s="48" t="s">
        <v>13653</v>
      </c>
      <c r="G338" s="56">
        <v>41969</v>
      </c>
      <c r="H338" s="56">
        <v>41980</v>
      </c>
      <c r="I338" s="692" t="s">
        <v>13654</v>
      </c>
      <c r="J338" s="360">
        <v>42122</v>
      </c>
      <c r="K338" s="712" t="s">
        <v>52</v>
      </c>
      <c r="L338" s="88" t="s">
        <v>13655</v>
      </c>
      <c r="M338" s="630" t="s">
        <v>653</v>
      </c>
      <c r="N338" s="630" t="s">
        <v>84</v>
      </c>
      <c r="O338" s="713">
        <v>42107</v>
      </c>
      <c r="P338" s="713">
        <v>42107</v>
      </c>
      <c r="Q338" s="630" t="s">
        <v>1447</v>
      </c>
      <c r="R338" s="263" t="s">
        <v>5665</v>
      </c>
    </row>
    <row r="339" s="604" customFormat="1" ht="27" customHeight="1" spans="1:18">
      <c r="A339" s="52">
        <v>337</v>
      </c>
      <c r="B339" s="52">
        <v>4689</v>
      </c>
      <c r="C339" s="97" t="s">
        <v>9415</v>
      </c>
      <c r="D339" s="44" t="s">
        <v>288</v>
      </c>
      <c r="E339" s="55">
        <f>310600+16600</f>
        <v>327200</v>
      </c>
      <c r="F339" s="48" t="s">
        <v>13656</v>
      </c>
      <c r="G339" s="56">
        <v>42081</v>
      </c>
      <c r="H339" s="44">
        <v>42098</v>
      </c>
      <c r="I339" s="692" t="s">
        <v>13657</v>
      </c>
      <c r="J339" s="360">
        <v>42122</v>
      </c>
      <c r="K339" s="693"/>
      <c r="L339" s="290" t="s">
        <v>13658</v>
      </c>
      <c r="M339" s="291" t="s">
        <v>657</v>
      </c>
      <c r="N339" s="630" t="s">
        <v>84</v>
      </c>
      <c r="O339" s="56">
        <v>42109</v>
      </c>
      <c r="P339" s="44">
        <v>42109</v>
      </c>
      <c r="Q339" s="88" t="s">
        <v>1447</v>
      </c>
      <c r="R339" s="728" t="s">
        <v>13659</v>
      </c>
    </row>
    <row r="340" s="602" customFormat="1" ht="25.5" customHeight="1" spans="1:18">
      <c r="A340" s="52">
        <v>338</v>
      </c>
      <c r="B340" s="48">
        <v>4777</v>
      </c>
      <c r="C340" s="88" t="s">
        <v>5108</v>
      </c>
      <c r="D340" s="55" t="s">
        <v>41</v>
      </c>
      <c r="E340" s="55">
        <v>312800</v>
      </c>
      <c r="F340" s="55" t="s">
        <v>13660</v>
      </c>
      <c r="G340" s="44">
        <v>42110</v>
      </c>
      <c r="H340" s="44">
        <v>42120</v>
      </c>
      <c r="I340" s="166"/>
      <c r="J340" s="360">
        <v>42122</v>
      </c>
      <c r="K340" s="693"/>
      <c r="L340" s="273" t="s">
        <v>13661</v>
      </c>
      <c r="M340" s="273" t="s">
        <v>5054</v>
      </c>
      <c r="N340" s="291" t="s">
        <v>89</v>
      </c>
      <c r="O340" s="56">
        <v>42109</v>
      </c>
      <c r="P340" s="44">
        <v>42111</v>
      </c>
      <c r="Q340" s="223" t="s">
        <v>1447</v>
      </c>
      <c r="R340" s="725" t="s">
        <v>8637</v>
      </c>
    </row>
    <row r="341" s="603" customFormat="1" ht="24.75" customHeight="1" spans="1:18">
      <c r="A341" s="52">
        <v>339</v>
      </c>
      <c r="B341" s="52">
        <v>4781</v>
      </c>
      <c r="C341" s="97" t="s">
        <v>546</v>
      </c>
      <c r="D341" s="44" t="s">
        <v>41</v>
      </c>
      <c r="E341" s="52">
        <v>372800</v>
      </c>
      <c r="F341" s="48" t="s">
        <v>13662</v>
      </c>
      <c r="G341" s="44">
        <v>42010</v>
      </c>
      <c r="H341" s="44">
        <v>42026</v>
      </c>
      <c r="I341" s="692"/>
      <c r="J341" s="360">
        <v>42122</v>
      </c>
      <c r="K341" s="276" t="s">
        <v>52</v>
      </c>
      <c r="L341" s="55" t="s">
        <v>13663</v>
      </c>
      <c r="M341" s="55" t="s">
        <v>657</v>
      </c>
      <c r="N341" s="625" t="s">
        <v>84</v>
      </c>
      <c r="O341" s="310">
        <v>42119</v>
      </c>
      <c r="P341" s="44">
        <v>42119</v>
      </c>
      <c r="Q341" s="274" t="s">
        <v>106</v>
      </c>
      <c r="R341" s="263" t="s">
        <v>8637</v>
      </c>
    </row>
    <row r="342" s="602" customFormat="1" ht="25.5" customHeight="1" spans="1:18">
      <c r="A342" s="52">
        <v>340</v>
      </c>
      <c r="B342" s="48">
        <v>4777</v>
      </c>
      <c r="C342" s="88" t="s">
        <v>5108</v>
      </c>
      <c r="D342" s="55" t="s">
        <v>288</v>
      </c>
      <c r="E342" s="55">
        <v>312800</v>
      </c>
      <c r="F342" s="55" t="s">
        <v>13664</v>
      </c>
      <c r="G342" s="44">
        <v>42074</v>
      </c>
      <c r="H342" s="44">
        <v>42090</v>
      </c>
      <c r="I342" s="302" t="s">
        <v>5256</v>
      </c>
      <c r="J342" s="360">
        <v>42122</v>
      </c>
      <c r="K342" s="714" t="s">
        <v>52</v>
      </c>
      <c r="L342" s="166" t="s">
        <v>13665</v>
      </c>
      <c r="M342" s="166" t="s">
        <v>13666</v>
      </c>
      <c r="N342" s="296" t="s">
        <v>744</v>
      </c>
      <c r="O342" s="167">
        <v>42107</v>
      </c>
      <c r="P342" s="167">
        <v>42107</v>
      </c>
      <c r="Q342" s="319" t="s">
        <v>47</v>
      </c>
      <c r="R342" s="725" t="s">
        <v>950</v>
      </c>
    </row>
    <row r="343" s="604" customFormat="1" ht="27" customHeight="1" spans="1:18">
      <c r="A343" s="52">
        <v>341</v>
      </c>
      <c r="B343" s="52">
        <v>4778</v>
      </c>
      <c r="C343" s="97" t="s">
        <v>5534</v>
      </c>
      <c r="D343" s="44" t="s">
        <v>13368</v>
      </c>
      <c r="E343" s="55">
        <v>332900</v>
      </c>
      <c r="F343" s="48" t="s">
        <v>13667</v>
      </c>
      <c r="G343" s="44">
        <v>42110</v>
      </c>
      <c r="H343" s="44">
        <v>42120</v>
      </c>
      <c r="I343" s="692"/>
      <c r="J343" s="631">
        <v>42152</v>
      </c>
      <c r="K343" s="693"/>
      <c r="L343" s="298" t="s">
        <v>13668</v>
      </c>
      <c r="M343" s="296" t="s">
        <v>13666</v>
      </c>
      <c r="N343" s="690" t="s">
        <v>744</v>
      </c>
      <c r="O343" s="167">
        <v>42122</v>
      </c>
      <c r="P343" s="167">
        <v>42122</v>
      </c>
      <c r="Q343" s="140" t="s">
        <v>47</v>
      </c>
      <c r="R343" s="725" t="s">
        <v>946</v>
      </c>
    </row>
    <row r="344" s="604" customFormat="1" ht="27" customHeight="1" spans="1:19">
      <c r="A344" s="52">
        <v>342</v>
      </c>
      <c r="B344" s="52">
        <v>4778</v>
      </c>
      <c r="C344" s="97" t="s">
        <v>5534</v>
      </c>
      <c r="D344" s="44" t="s">
        <v>13419</v>
      </c>
      <c r="E344" s="55">
        <v>332900</v>
      </c>
      <c r="F344" s="48" t="s">
        <v>13669</v>
      </c>
      <c r="G344" s="44">
        <v>42110</v>
      </c>
      <c r="H344" s="44">
        <v>42120</v>
      </c>
      <c r="I344" s="692"/>
      <c r="J344" s="631">
        <v>42152</v>
      </c>
      <c r="K344" s="693"/>
      <c r="L344" s="298" t="s">
        <v>13670</v>
      </c>
      <c r="M344" s="296" t="s">
        <v>8585</v>
      </c>
      <c r="N344" s="690" t="s">
        <v>744</v>
      </c>
      <c r="O344" s="167">
        <v>42118</v>
      </c>
      <c r="P344" s="167">
        <v>42118</v>
      </c>
      <c r="Q344" s="140" t="s">
        <v>1447</v>
      </c>
      <c r="R344" s="725" t="s">
        <v>13671</v>
      </c>
      <c r="S344" s="604">
        <v>287600</v>
      </c>
    </row>
    <row r="345" s="604" customFormat="1" ht="27" customHeight="1" spans="1:18">
      <c r="A345" s="52">
        <v>343</v>
      </c>
      <c r="B345" s="52">
        <v>4689</v>
      </c>
      <c r="C345" s="97" t="s">
        <v>9415</v>
      </c>
      <c r="D345" s="47" t="s">
        <v>288</v>
      </c>
      <c r="E345" s="43">
        <f>310600+19600</f>
        <v>330200</v>
      </c>
      <c r="F345" s="52" t="s">
        <v>13672</v>
      </c>
      <c r="G345" s="51">
        <v>42081</v>
      </c>
      <c r="H345" s="47">
        <v>42097</v>
      </c>
      <c r="I345" s="692" t="s">
        <v>13673</v>
      </c>
      <c r="J345" s="631">
        <v>42152</v>
      </c>
      <c r="K345" s="693"/>
      <c r="L345" s="715" t="s">
        <v>13674</v>
      </c>
      <c r="M345" s="88" t="s">
        <v>114</v>
      </c>
      <c r="N345" s="630" t="s">
        <v>59</v>
      </c>
      <c r="O345" s="44">
        <v>42122</v>
      </c>
      <c r="P345" s="44">
        <v>42122</v>
      </c>
      <c r="Q345" s="88" t="s">
        <v>106</v>
      </c>
      <c r="R345" s="725" t="s">
        <v>13675</v>
      </c>
    </row>
    <row r="346" s="603" customFormat="1" ht="24.75" customHeight="1" spans="1:18">
      <c r="A346" s="52">
        <v>344</v>
      </c>
      <c r="B346" s="52">
        <v>4781</v>
      </c>
      <c r="C346" s="97" t="s">
        <v>546</v>
      </c>
      <c r="D346" s="44" t="s">
        <v>13434</v>
      </c>
      <c r="E346" s="52">
        <v>372800</v>
      </c>
      <c r="F346" s="48" t="s">
        <v>13676</v>
      </c>
      <c r="G346" s="44">
        <v>41941</v>
      </c>
      <c r="H346" s="44">
        <v>41952</v>
      </c>
      <c r="I346" s="692" t="s">
        <v>5620</v>
      </c>
      <c r="J346" s="360">
        <v>42152</v>
      </c>
      <c r="K346" s="276" t="s">
        <v>52</v>
      </c>
      <c r="L346" s="43" t="s">
        <v>13677</v>
      </c>
      <c r="M346" s="43" t="s">
        <v>916</v>
      </c>
      <c r="N346" s="625" t="s">
        <v>89</v>
      </c>
      <c r="O346" s="310">
        <v>42117</v>
      </c>
      <c r="P346" s="44">
        <v>42122</v>
      </c>
      <c r="Q346" s="274" t="s">
        <v>47</v>
      </c>
      <c r="R346" s="263" t="s">
        <v>10328</v>
      </c>
    </row>
    <row r="347" s="602" customFormat="1" ht="25.5" customHeight="1" spans="1:18">
      <c r="A347" s="52">
        <v>345</v>
      </c>
      <c r="B347" s="48"/>
      <c r="C347" s="88" t="s">
        <v>5108</v>
      </c>
      <c r="D347" s="55" t="s">
        <v>5855</v>
      </c>
      <c r="E347" s="55">
        <v>312800</v>
      </c>
      <c r="F347" s="55" t="s">
        <v>13678</v>
      </c>
      <c r="G347" s="44">
        <v>42110</v>
      </c>
      <c r="H347" s="44">
        <v>42120</v>
      </c>
      <c r="I347" s="302" t="s">
        <v>5256</v>
      </c>
      <c r="J347" s="360">
        <v>42152</v>
      </c>
      <c r="K347" s="693"/>
      <c r="L347" s="48" t="s">
        <v>13679</v>
      </c>
      <c r="M347" s="55" t="s">
        <v>114</v>
      </c>
      <c r="N347" s="291" t="s">
        <v>59</v>
      </c>
      <c r="O347" s="56">
        <v>42122</v>
      </c>
      <c r="P347" s="44">
        <v>42122</v>
      </c>
      <c r="Q347" s="223"/>
      <c r="R347" s="725" t="s">
        <v>13680</v>
      </c>
    </row>
    <row r="348" s="604" customFormat="1" ht="27" customHeight="1" spans="1:18">
      <c r="A348" s="52">
        <v>346</v>
      </c>
      <c r="B348" s="52">
        <v>4689</v>
      </c>
      <c r="C348" s="97" t="s">
        <v>9415</v>
      </c>
      <c r="D348" s="47" t="s">
        <v>288</v>
      </c>
      <c r="E348" s="43">
        <f>310600+19600</f>
        <v>330200</v>
      </c>
      <c r="F348" s="52" t="s">
        <v>13681</v>
      </c>
      <c r="G348" s="51">
        <v>42081</v>
      </c>
      <c r="H348" s="47">
        <v>42097</v>
      </c>
      <c r="I348" s="692" t="s">
        <v>13673</v>
      </c>
      <c r="J348" s="631">
        <v>42152</v>
      </c>
      <c r="K348" s="693"/>
      <c r="L348" s="159" t="s">
        <v>13682</v>
      </c>
      <c r="M348" s="140" t="s">
        <v>5845</v>
      </c>
      <c r="N348" s="690" t="s">
        <v>744</v>
      </c>
      <c r="O348" s="167">
        <v>42118</v>
      </c>
      <c r="P348" s="167">
        <v>42118</v>
      </c>
      <c r="Q348" s="140" t="s">
        <v>106</v>
      </c>
      <c r="R348" s="725" t="s">
        <v>13683</v>
      </c>
    </row>
    <row r="349" s="604" customFormat="1" ht="27" customHeight="1" spans="1:18">
      <c r="A349" s="52">
        <v>347</v>
      </c>
      <c r="B349" s="52"/>
      <c r="C349" s="97" t="s">
        <v>9415</v>
      </c>
      <c r="D349" s="47" t="s">
        <v>288</v>
      </c>
      <c r="E349" s="43">
        <f>310600+16600</f>
        <v>327200</v>
      </c>
      <c r="F349" s="52" t="s">
        <v>13684</v>
      </c>
      <c r="G349" s="51">
        <v>42081</v>
      </c>
      <c r="H349" s="47">
        <v>42097</v>
      </c>
      <c r="I349" s="692" t="s">
        <v>13685</v>
      </c>
      <c r="J349" s="631">
        <v>42152</v>
      </c>
      <c r="K349" s="693"/>
      <c r="L349" s="159" t="s">
        <v>13686</v>
      </c>
      <c r="M349" s="140" t="s">
        <v>6237</v>
      </c>
      <c r="N349" s="690" t="s">
        <v>744</v>
      </c>
      <c r="O349" s="167">
        <v>42107</v>
      </c>
      <c r="P349" s="167">
        <v>42107</v>
      </c>
      <c r="Q349" s="140" t="s">
        <v>1447</v>
      </c>
      <c r="R349" s="725" t="s">
        <v>13687</v>
      </c>
    </row>
    <row r="350" s="604" customFormat="1" ht="27" customHeight="1" spans="1:18">
      <c r="A350" s="52">
        <v>348</v>
      </c>
      <c r="B350" s="52" t="s">
        <v>13688</v>
      </c>
      <c r="C350" s="97" t="s">
        <v>7485</v>
      </c>
      <c r="D350" s="47" t="s">
        <v>145</v>
      </c>
      <c r="E350" s="43">
        <f>291000+8800</f>
        <v>299800</v>
      </c>
      <c r="F350" s="52" t="s">
        <v>13689</v>
      </c>
      <c r="G350" s="51">
        <v>42110</v>
      </c>
      <c r="H350" s="47">
        <v>42120</v>
      </c>
      <c r="I350" s="692" t="s">
        <v>13690</v>
      </c>
      <c r="J350" s="631">
        <v>42152</v>
      </c>
      <c r="K350" s="693"/>
      <c r="L350" s="159" t="s">
        <v>13691</v>
      </c>
      <c r="M350" s="140" t="s">
        <v>912</v>
      </c>
      <c r="N350" s="690" t="s">
        <v>89</v>
      </c>
      <c r="O350" s="167">
        <v>42112</v>
      </c>
      <c r="P350" s="167">
        <v>42115</v>
      </c>
      <c r="Q350" s="140" t="s">
        <v>106</v>
      </c>
      <c r="R350" s="725" t="s">
        <v>5669</v>
      </c>
    </row>
    <row r="351" s="604" customFormat="1" ht="27" customHeight="1" spans="1:18">
      <c r="A351" s="52">
        <v>349</v>
      </c>
      <c r="B351" s="52">
        <v>4777</v>
      </c>
      <c r="C351" s="97" t="s">
        <v>5108</v>
      </c>
      <c r="D351" s="47" t="s">
        <v>41</v>
      </c>
      <c r="E351" s="43">
        <v>312800</v>
      </c>
      <c r="F351" s="52" t="s">
        <v>13692</v>
      </c>
      <c r="G351" s="51">
        <v>42110</v>
      </c>
      <c r="H351" s="47">
        <v>42120</v>
      </c>
      <c r="I351" s="692"/>
      <c r="J351" s="631">
        <v>42152</v>
      </c>
      <c r="K351" s="693"/>
      <c r="L351" s="159" t="s">
        <v>13693</v>
      </c>
      <c r="M351" s="140" t="s">
        <v>698</v>
      </c>
      <c r="N351" s="690" t="s">
        <v>84</v>
      </c>
      <c r="O351" s="167">
        <v>42125</v>
      </c>
      <c r="P351" s="167">
        <v>42125</v>
      </c>
      <c r="Q351" s="140" t="s">
        <v>106</v>
      </c>
      <c r="R351" s="725" t="s">
        <v>5669</v>
      </c>
    </row>
    <row r="352" s="604" customFormat="1" ht="27" customHeight="1" spans="1:18">
      <c r="A352" s="52">
        <v>350</v>
      </c>
      <c r="B352" s="52"/>
      <c r="C352" s="97" t="s">
        <v>9415</v>
      </c>
      <c r="D352" s="47" t="s">
        <v>13694</v>
      </c>
      <c r="E352" s="43">
        <f>317100+8800</f>
        <v>325900</v>
      </c>
      <c r="F352" s="52" t="s">
        <v>13695</v>
      </c>
      <c r="G352" s="51">
        <v>42119</v>
      </c>
      <c r="H352" s="47">
        <v>42127</v>
      </c>
      <c r="I352" s="692"/>
      <c r="J352" s="631">
        <v>42152</v>
      </c>
      <c r="K352" s="693" t="s">
        <v>52</v>
      </c>
      <c r="L352" s="159" t="s">
        <v>13696</v>
      </c>
      <c r="M352" s="140" t="s">
        <v>730</v>
      </c>
      <c r="N352" s="690" t="s">
        <v>59</v>
      </c>
      <c r="O352" s="167">
        <v>42127</v>
      </c>
      <c r="P352" s="167">
        <v>42127</v>
      </c>
      <c r="Q352" s="140" t="s">
        <v>1447</v>
      </c>
      <c r="R352" s="725" t="s">
        <v>5669</v>
      </c>
    </row>
    <row r="353" s="604" customFormat="1" ht="27" customHeight="1" spans="1:18">
      <c r="A353" s="52">
        <v>351</v>
      </c>
      <c r="B353" s="52"/>
      <c r="C353" s="97" t="s">
        <v>12928</v>
      </c>
      <c r="D353" s="47" t="s">
        <v>41</v>
      </c>
      <c r="E353" s="43">
        <v>349000</v>
      </c>
      <c r="F353" s="52" t="s">
        <v>13697</v>
      </c>
      <c r="G353" s="51">
        <v>42116</v>
      </c>
      <c r="H353" s="47">
        <v>42121</v>
      </c>
      <c r="I353" s="692" t="s">
        <v>13698</v>
      </c>
      <c r="J353" s="631">
        <v>42152</v>
      </c>
      <c r="K353" s="693"/>
      <c r="L353" s="159" t="s">
        <v>13699</v>
      </c>
      <c r="M353" s="140" t="s">
        <v>657</v>
      </c>
      <c r="N353" s="690" t="s">
        <v>84</v>
      </c>
      <c r="O353" s="167">
        <v>42105</v>
      </c>
      <c r="P353" s="167">
        <v>42105</v>
      </c>
      <c r="Q353" s="140" t="s">
        <v>106</v>
      </c>
      <c r="R353" s="725" t="s">
        <v>5669</v>
      </c>
    </row>
    <row r="354" s="602" customFormat="1" ht="25.5" customHeight="1" spans="1:18">
      <c r="A354" s="52">
        <v>352</v>
      </c>
      <c r="B354" s="48">
        <v>4716</v>
      </c>
      <c r="C354" s="97" t="s">
        <v>9415</v>
      </c>
      <c r="D354" s="55" t="s">
        <v>942</v>
      </c>
      <c r="E354" s="55">
        <v>317100</v>
      </c>
      <c r="F354" s="708" t="s">
        <v>13700</v>
      </c>
      <c r="G354" s="44">
        <v>42116</v>
      </c>
      <c r="H354" s="44">
        <v>42121</v>
      </c>
      <c r="I354" s="166"/>
      <c r="J354" s="360">
        <v>42152</v>
      </c>
      <c r="K354" s="693"/>
      <c r="L354" s="48" t="s">
        <v>13701</v>
      </c>
      <c r="M354" s="55" t="s">
        <v>657</v>
      </c>
      <c r="N354" s="291" t="s">
        <v>84</v>
      </c>
      <c r="O354" s="56">
        <v>42120</v>
      </c>
      <c r="P354" s="44">
        <v>42121</v>
      </c>
      <c r="Q354" s="223" t="s">
        <v>106</v>
      </c>
      <c r="R354" s="725"/>
    </row>
    <row r="355" s="602" customFormat="1" ht="25.5" customHeight="1" spans="1:18">
      <c r="A355" s="52">
        <v>353</v>
      </c>
      <c r="B355" s="48">
        <v>4777</v>
      </c>
      <c r="C355" s="97" t="s">
        <v>5108</v>
      </c>
      <c r="D355" s="55" t="s">
        <v>145</v>
      </c>
      <c r="E355" s="55">
        <v>312800</v>
      </c>
      <c r="F355" s="55" t="s">
        <v>13702</v>
      </c>
      <c r="G355" s="44">
        <v>42124</v>
      </c>
      <c r="H355" s="44">
        <v>42134</v>
      </c>
      <c r="I355" s="166"/>
      <c r="J355" s="360">
        <v>42152</v>
      </c>
      <c r="K355" s="716" t="s">
        <v>52</v>
      </c>
      <c r="L355" s="273" t="s">
        <v>13703</v>
      </c>
      <c r="M355" s="273" t="s">
        <v>5054</v>
      </c>
      <c r="N355" s="273" t="s">
        <v>89</v>
      </c>
      <c r="O355" s="56">
        <v>42098</v>
      </c>
      <c r="P355" s="44">
        <v>42124</v>
      </c>
      <c r="Q355" s="223" t="s">
        <v>47</v>
      </c>
      <c r="R355" s="725" t="s">
        <v>13704</v>
      </c>
    </row>
    <row r="356" s="606" customFormat="1" ht="25.5" customHeight="1" spans="1:18">
      <c r="A356" s="52">
        <v>354</v>
      </c>
      <c r="B356" s="48">
        <v>4777</v>
      </c>
      <c r="C356" s="97" t="s">
        <v>5108</v>
      </c>
      <c r="D356" s="55" t="s">
        <v>41</v>
      </c>
      <c r="E356" s="55">
        <v>312800</v>
      </c>
      <c r="F356" s="55" t="s">
        <v>13705</v>
      </c>
      <c r="G356" s="44">
        <v>42124</v>
      </c>
      <c r="H356" s="44">
        <v>42133</v>
      </c>
      <c r="I356" s="166"/>
      <c r="J356" s="314">
        <v>42152</v>
      </c>
      <c r="K356" s="716" t="s">
        <v>52</v>
      </c>
      <c r="L356" s="48" t="s">
        <v>13706</v>
      </c>
      <c r="M356" s="55" t="s">
        <v>698</v>
      </c>
      <c r="N356" s="385" t="s">
        <v>84</v>
      </c>
      <c r="O356" s="56">
        <v>42127</v>
      </c>
      <c r="P356" s="56">
        <v>42127</v>
      </c>
      <c r="Q356" s="223" t="s">
        <v>106</v>
      </c>
      <c r="R356" s="726" t="s">
        <v>10359</v>
      </c>
    </row>
    <row r="357" s="602" customFormat="1" ht="25.5" customHeight="1" spans="1:18">
      <c r="A357" s="52">
        <v>355</v>
      </c>
      <c r="B357" s="48"/>
      <c r="C357" s="97"/>
      <c r="D357" s="55" t="s">
        <v>13694</v>
      </c>
      <c r="E357" s="55">
        <v>317100</v>
      </c>
      <c r="F357" s="55" t="s">
        <v>13707</v>
      </c>
      <c r="G357" s="44">
        <v>42124</v>
      </c>
      <c r="H357" s="44">
        <v>42134</v>
      </c>
      <c r="I357" s="166"/>
      <c r="J357" s="360">
        <v>42152</v>
      </c>
      <c r="K357" s="717" t="s">
        <v>52</v>
      </c>
      <c r="L357" s="48" t="s">
        <v>13708</v>
      </c>
      <c r="M357" s="55" t="s">
        <v>5016</v>
      </c>
      <c r="N357" s="385" t="s">
        <v>89</v>
      </c>
      <c r="O357" s="56">
        <v>42133</v>
      </c>
      <c r="P357" s="44">
        <v>42133</v>
      </c>
      <c r="Q357" s="223" t="s">
        <v>106</v>
      </c>
      <c r="R357" s="725" t="s">
        <v>988</v>
      </c>
    </row>
    <row r="358" s="606" customFormat="1" ht="25.5" customHeight="1" spans="1:18">
      <c r="A358" s="52">
        <v>356</v>
      </c>
      <c r="B358" s="52">
        <v>4778</v>
      </c>
      <c r="C358" s="97" t="s">
        <v>5534</v>
      </c>
      <c r="D358" s="55" t="s">
        <v>41</v>
      </c>
      <c r="E358" s="55">
        <v>332900</v>
      </c>
      <c r="F358" s="217" t="s">
        <v>13709</v>
      </c>
      <c r="G358" s="44">
        <v>42124</v>
      </c>
      <c r="H358" s="44">
        <v>42133</v>
      </c>
      <c r="I358" s="166"/>
      <c r="J358" s="314">
        <v>42152</v>
      </c>
      <c r="K358" s="717" t="s">
        <v>52</v>
      </c>
      <c r="L358" s="48" t="s">
        <v>13710</v>
      </c>
      <c r="M358" s="55" t="s">
        <v>5479</v>
      </c>
      <c r="N358" s="385" t="s">
        <v>89</v>
      </c>
      <c r="O358" s="56">
        <v>42126</v>
      </c>
      <c r="P358" s="44">
        <v>42126</v>
      </c>
      <c r="Q358" s="223" t="s">
        <v>106</v>
      </c>
      <c r="R358" s="726" t="s">
        <v>1709</v>
      </c>
    </row>
    <row r="359" s="606" customFormat="1" ht="25.5" customHeight="1" spans="1:18">
      <c r="A359" s="52">
        <v>357</v>
      </c>
      <c r="B359" s="48">
        <v>4777</v>
      </c>
      <c r="C359" s="97" t="s">
        <v>5108</v>
      </c>
      <c r="D359" s="55" t="s">
        <v>41</v>
      </c>
      <c r="E359" s="55">
        <v>312800</v>
      </c>
      <c r="F359" s="55" t="s">
        <v>13711</v>
      </c>
      <c r="G359" s="44">
        <v>42124</v>
      </c>
      <c r="H359" s="44">
        <v>42133</v>
      </c>
      <c r="I359" s="166"/>
      <c r="J359" s="314">
        <v>42152</v>
      </c>
      <c r="K359" s="710" t="s">
        <v>52</v>
      </c>
      <c r="L359" s="97" t="s">
        <v>13712</v>
      </c>
      <c r="M359" s="97" t="s">
        <v>916</v>
      </c>
      <c r="N359" s="97" t="s">
        <v>89</v>
      </c>
      <c r="O359" s="158">
        <v>42134</v>
      </c>
      <c r="P359" s="158">
        <v>42134</v>
      </c>
      <c r="Q359" s="223" t="s">
        <v>1447</v>
      </c>
      <c r="R359" s="726" t="s">
        <v>1000</v>
      </c>
    </row>
    <row r="360" s="606" customFormat="1" ht="25.5" customHeight="1" spans="1:18">
      <c r="A360" s="52">
        <v>358</v>
      </c>
      <c r="B360" s="48">
        <v>4777</v>
      </c>
      <c r="C360" s="97" t="s">
        <v>5108</v>
      </c>
      <c r="D360" s="55" t="s">
        <v>41</v>
      </c>
      <c r="E360" s="55">
        <v>312800</v>
      </c>
      <c r="F360" s="55" t="s">
        <v>13713</v>
      </c>
      <c r="G360" s="44">
        <v>42124</v>
      </c>
      <c r="H360" s="44">
        <v>42133</v>
      </c>
      <c r="I360" s="166"/>
      <c r="J360" s="314">
        <v>42152</v>
      </c>
      <c r="K360" s="710" t="s">
        <v>52</v>
      </c>
      <c r="L360" s="48" t="s">
        <v>13714</v>
      </c>
      <c r="M360" s="55" t="s">
        <v>698</v>
      </c>
      <c r="N360" s="385" t="s">
        <v>84</v>
      </c>
      <c r="O360" s="56">
        <v>42126</v>
      </c>
      <c r="P360" s="44">
        <v>42126</v>
      </c>
      <c r="Q360" s="223" t="s">
        <v>1447</v>
      </c>
      <c r="R360" s="726" t="s">
        <v>1000</v>
      </c>
    </row>
    <row r="361" s="604" customFormat="1" ht="27" customHeight="1" spans="1:18">
      <c r="A361" s="52">
        <v>359</v>
      </c>
      <c r="B361" s="52">
        <v>4778</v>
      </c>
      <c r="C361" s="97" t="s">
        <v>5534</v>
      </c>
      <c r="D361" s="44" t="s">
        <v>41</v>
      </c>
      <c r="E361" s="55">
        <v>332900</v>
      </c>
      <c r="F361" s="48" t="s">
        <v>13715</v>
      </c>
      <c r="G361" s="44">
        <v>42110</v>
      </c>
      <c r="H361" s="44">
        <v>42120</v>
      </c>
      <c r="I361" s="692"/>
      <c r="J361" s="631">
        <v>42152</v>
      </c>
      <c r="K361" s="693"/>
      <c r="L361" s="296" t="s">
        <v>13716</v>
      </c>
      <c r="M361" s="296" t="s">
        <v>5715</v>
      </c>
      <c r="N361" s="690" t="s">
        <v>744</v>
      </c>
      <c r="O361" s="167">
        <v>42125</v>
      </c>
      <c r="P361" s="167">
        <v>42137</v>
      </c>
      <c r="Q361" s="140" t="s">
        <v>106</v>
      </c>
      <c r="R361" s="725"/>
    </row>
    <row r="362" s="604" customFormat="1" ht="27" customHeight="1" spans="1:18">
      <c r="A362" s="52">
        <v>360</v>
      </c>
      <c r="B362" s="52"/>
      <c r="C362" s="97" t="s">
        <v>5534</v>
      </c>
      <c r="D362" s="44" t="s">
        <v>145</v>
      </c>
      <c r="E362" s="55">
        <v>332900</v>
      </c>
      <c r="F362" s="48" t="s">
        <v>13717</v>
      </c>
      <c r="G362" s="44">
        <v>42110</v>
      </c>
      <c r="H362" s="44">
        <v>42120</v>
      </c>
      <c r="I362" s="692"/>
      <c r="J362" s="631">
        <v>42152</v>
      </c>
      <c r="K362" s="693"/>
      <c r="L362" s="298" t="s">
        <v>13718</v>
      </c>
      <c r="M362" s="296" t="s">
        <v>13719</v>
      </c>
      <c r="N362" s="690" t="s">
        <v>744</v>
      </c>
      <c r="O362" s="167">
        <v>42126</v>
      </c>
      <c r="P362" s="167">
        <v>42126</v>
      </c>
      <c r="Q362" s="140" t="s">
        <v>1447</v>
      </c>
      <c r="R362" s="725" t="s">
        <v>13720</v>
      </c>
    </row>
    <row r="363" s="606" customFormat="1" ht="51" customHeight="1" spans="1:18">
      <c r="A363" s="52">
        <v>361</v>
      </c>
      <c r="B363" s="48"/>
      <c r="C363" s="97" t="s">
        <v>9415</v>
      </c>
      <c r="D363" s="55" t="s">
        <v>942</v>
      </c>
      <c r="E363" s="55">
        <f>317100+30000</f>
        <v>347100</v>
      </c>
      <c r="F363" s="55" t="s">
        <v>13721</v>
      </c>
      <c r="G363" s="44">
        <v>42116</v>
      </c>
      <c r="H363" s="44">
        <v>42121</v>
      </c>
      <c r="I363" s="698" t="s">
        <v>13722</v>
      </c>
      <c r="J363" s="314">
        <v>42152</v>
      </c>
      <c r="K363" s="680"/>
      <c r="L363" s="48" t="s">
        <v>13723</v>
      </c>
      <c r="M363" s="55" t="s">
        <v>5278</v>
      </c>
      <c r="N363" s="385" t="s">
        <v>89</v>
      </c>
      <c r="O363" s="56">
        <v>42147</v>
      </c>
      <c r="P363" s="44">
        <v>42148</v>
      </c>
      <c r="Q363" s="223" t="s">
        <v>106</v>
      </c>
      <c r="R363" s="726"/>
    </row>
    <row r="364" s="606" customFormat="1" ht="25.5" customHeight="1" spans="1:18">
      <c r="A364" s="52">
        <v>362</v>
      </c>
      <c r="B364" s="48"/>
      <c r="C364" s="97" t="s">
        <v>9415</v>
      </c>
      <c r="D364" s="55" t="s">
        <v>942</v>
      </c>
      <c r="E364" s="55">
        <v>317100</v>
      </c>
      <c r="F364" s="55" t="s">
        <v>13724</v>
      </c>
      <c r="G364" s="44">
        <v>42124</v>
      </c>
      <c r="H364" s="44">
        <v>42134</v>
      </c>
      <c r="I364" s="166"/>
      <c r="J364" s="314">
        <v>42152</v>
      </c>
      <c r="K364" s="680" t="s">
        <v>52</v>
      </c>
      <c r="L364" s="48" t="s">
        <v>13725</v>
      </c>
      <c r="M364" s="55" t="s">
        <v>5016</v>
      </c>
      <c r="N364" s="385" t="s">
        <v>89</v>
      </c>
      <c r="O364" s="56">
        <v>42137</v>
      </c>
      <c r="P364" s="44">
        <v>42138</v>
      </c>
      <c r="Q364" s="223" t="s">
        <v>1447</v>
      </c>
      <c r="R364" s="726" t="s">
        <v>13726</v>
      </c>
    </row>
    <row r="365" s="606" customFormat="1" ht="25.5" customHeight="1" spans="1:18">
      <c r="A365" s="52">
        <v>363</v>
      </c>
      <c r="B365" s="48"/>
      <c r="C365" s="97" t="s">
        <v>9415</v>
      </c>
      <c r="D365" s="55" t="s">
        <v>942</v>
      </c>
      <c r="E365" s="55">
        <v>317100</v>
      </c>
      <c r="F365" s="55" t="s">
        <v>13727</v>
      </c>
      <c r="G365" s="44">
        <v>42124</v>
      </c>
      <c r="H365" s="44">
        <v>42134</v>
      </c>
      <c r="I365" s="166" t="s">
        <v>5643</v>
      </c>
      <c r="J365" s="314">
        <v>42152</v>
      </c>
      <c r="K365" s="680" t="s">
        <v>52</v>
      </c>
      <c r="L365" s="48" t="s">
        <v>13728</v>
      </c>
      <c r="M365" s="55" t="s">
        <v>7534</v>
      </c>
      <c r="N365" s="385" t="s">
        <v>89</v>
      </c>
      <c r="O365" s="56">
        <v>42111</v>
      </c>
      <c r="P365" s="44">
        <v>42144</v>
      </c>
      <c r="Q365" s="223" t="s">
        <v>1447</v>
      </c>
      <c r="R365" s="726" t="s">
        <v>13729</v>
      </c>
    </row>
    <row r="366" s="606" customFormat="1" ht="25.5" customHeight="1" spans="1:18">
      <c r="A366" s="52">
        <v>364</v>
      </c>
      <c r="B366" s="48">
        <v>4716</v>
      </c>
      <c r="C366" s="97" t="s">
        <v>9415</v>
      </c>
      <c r="D366" s="55" t="s">
        <v>942</v>
      </c>
      <c r="E366" s="55">
        <v>317100</v>
      </c>
      <c r="F366" s="55" t="s">
        <v>13730</v>
      </c>
      <c r="G366" s="44">
        <v>42119</v>
      </c>
      <c r="H366" s="44">
        <v>42127</v>
      </c>
      <c r="I366" s="166"/>
      <c r="J366" s="314">
        <v>42152</v>
      </c>
      <c r="K366" s="718" t="s">
        <v>52</v>
      </c>
      <c r="L366" s="48" t="s">
        <v>13731</v>
      </c>
      <c r="M366" s="55" t="s">
        <v>5156</v>
      </c>
      <c r="N366" s="385" t="s">
        <v>59</v>
      </c>
      <c r="O366" s="56">
        <v>42139</v>
      </c>
      <c r="P366" s="44">
        <v>42140</v>
      </c>
      <c r="Q366" s="223" t="s">
        <v>47</v>
      </c>
      <c r="R366" s="726" t="s">
        <v>8663</v>
      </c>
    </row>
    <row r="367" s="602" customFormat="1" ht="26.25" customHeight="1" spans="1:18">
      <c r="A367" s="52">
        <v>365</v>
      </c>
      <c r="B367" s="48"/>
      <c r="C367" s="97" t="s">
        <v>12928</v>
      </c>
      <c r="D367" s="55" t="s">
        <v>41</v>
      </c>
      <c r="E367" s="55">
        <v>349000</v>
      </c>
      <c r="F367" s="55" t="s">
        <v>13732</v>
      </c>
      <c r="G367" s="44">
        <v>42124</v>
      </c>
      <c r="H367" s="44">
        <v>42134</v>
      </c>
      <c r="I367" s="166"/>
      <c r="J367" s="360">
        <v>42152</v>
      </c>
      <c r="K367" s="718" t="s">
        <v>52</v>
      </c>
      <c r="L367" s="166" t="s">
        <v>13733</v>
      </c>
      <c r="M367" s="166" t="s">
        <v>5139</v>
      </c>
      <c r="N367" s="296" t="s">
        <v>641</v>
      </c>
      <c r="O367" s="167">
        <v>42134</v>
      </c>
      <c r="P367" s="167">
        <v>42134</v>
      </c>
      <c r="Q367" s="319" t="s">
        <v>1447</v>
      </c>
      <c r="R367" s="725" t="s">
        <v>13734</v>
      </c>
    </row>
    <row r="368" s="603" customFormat="1" ht="24.75" customHeight="1" spans="1:18">
      <c r="A368" s="52">
        <v>366</v>
      </c>
      <c r="B368" s="48">
        <v>4780</v>
      </c>
      <c r="C368" s="97" t="s">
        <v>542</v>
      </c>
      <c r="D368" s="44" t="s">
        <v>41</v>
      </c>
      <c r="E368" s="48">
        <f>353000</f>
        <v>353000</v>
      </c>
      <c r="F368" s="48" t="s">
        <v>13735</v>
      </c>
      <c r="G368" s="44">
        <v>41970</v>
      </c>
      <c r="H368" s="44">
        <v>41977</v>
      </c>
      <c r="I368" s="719"/>
      <c r="J368" s="314">
        <v>42184</v>
      </c>
      <c r="K368" s="166" t="s">
        <v>52</v>
      </c>
      <c r="L368" s="242" t="s">
        <v>13736</v>
      </c>
      <c r="M368" s="242" t="s">
        <v>657</v>
      </c>
      <c r="N368" s="242" t="s">
        <v>84</v>
      </c>
      <c r="O368" s="289">
        <v>42143</v>
      </c>
      <c r="P368" s="44">
        <v>42143</v>
      </c>
      <c r="Q368" s="97" t="s">
        <v>1447</v>
      </c>
      <c r="R368" s="194" t="s">
        <v>1046</v>
      </c>
    </row>
    <row r="369" s="603" customFormat="1" ht="27" customHeight="1" spans="1:18">
      <c r="A369" s="52">
        <v>367</v>
      </c>
      <c r="B369" s="48"/>
      <c r="C369" s="97" t="s">
        <v>5534</v>
      </c>
      <c r="D369" s="44" t="s">
        <v>145</v>
      </c>
      <c r="E369" s="55">
        <v>332900</v>
      </c>
      <c r="F369" s="48" t="s">
        <v>13737</v>
      </c>
      <c r="G369" s="44">
        <v>42143</v>
      </c>
      <c r="H369" s="44">
        <v>42148</v>
      </c>
      <c r="I369" s="719"/>
      <c r="J369" s="720">
        <v>42152</v>
      </c>
      <c r="K369" s="680"/>
      <c r="L369" s="273" t="s">
        <v>13738</v>
      </c>
      <c r="M369" s="273" t="s">
        <v>5009</v>
      </c>
      <c r="N369" s="97" t="s">
        <v>89</v>
      </c>
      <c r="O369" s="283">
        <v>42075</v>
      </c>
      <c r="P369" s="158">
        <v>42144</v>
      </c>
      <c r="Q369" s="97" t="s">
        <v>106</v>
      </c>
      <c r="R369" s="726" t="s">
        <v>1032</v>
      </c>
    </row>
    <row r="370" s="606" customFormat="1" ht="25.5" customHeight="1" spans="1:18">
      <c r="A370" s="52">
        <v>368</v>
      </c>
      <c r="B370" s="52">
        <v>4778</v>
      </c>
      <c r="C370" s="97" t="s">
        <v>5534</v>
      </c>
      <c r="D370" s="55" t="s">
        <v>41</v>
      </c>
      <c r="E370" s="55">
        <v>332900</v>
      </c>
      <c r="F370" s="55" t="s">
        <v>13739</v>
      </c>
      <c r="G370" s="44">
        <v>42143</v>
      </c>
      <c r="H370" s="44">
        <v>42148</v>
      </c>
      <c r="I370" s="166"/>
      <c r="J370" s="314">
        <v>42184</v>
      </c>
      <c r="K370" s="314"/>
      <c r="L370" s="48" t="s">
        <v>13740</v>
      </c>
      <c r="M370" s="55" t="s">
        <v>916</v>
      </c>
      <c r="N370" s="385" t="s">
        <v>5701</v>
      </c>
      <c r="O370" s="56">
        <v>42156</v>
      </c>
      <c r="P370" s="44">
        <v>42156</v>
      </c>
      <c r="Q370" s="223" t="s">
        <v>47</v>
      </c>
      <c r="R370" s="726" t="s">
        <v>5210</v>
      </c>
    </row>
    <row r="371" s="606" customFormat="1" ht="25.5" customHeight="1" spans="1:18">
      <c r="A371" s="52">
        <v>369</v>
      </c>
      <c r="B371" s="48">
        <v>4777</v>
      </c>
      <c r="C371" s="97" t="s">
        <v>5108</v>
      </c>
      <c r="D371" s="55" t="s">
        <v>41</v>
      </c>
      <c r="E371" s="55">
        <v>312800</v>
      </c>
      <c r="F371" s="55" t="s">
        <v>13741</v>
      </c>
      <c r="G371" s="44">
        <v>42143</v>
      </c>
      <c r="H371" s="44">
        <v>42152</v>
      </c>
      <c r="I371" s="166"/>
      <c r="J371" s="314">
        <v>42184</v>
      </c>
      <c r="K371" s="314"/>
      <c r="L371" s="97" t="s">
        <v>13742</v>
      </c>
      <c r="M371" s="97" t="s">
        <v>5479</v>
      </c>
      <c r="N371" s="97" t="s">
        <v>59</v>
      </c>
      <c r="O371" s="158">
        <v>42146</v>
      </c>
      <c r="P371" s="158">
        <v>42146</v>
      </c>
      <c r="Q371" s="223" t="s">
        <v>1447</v>
      </c>
      <c r="R371" s="726" t="s">
        <v>1775</v>
      </c>
    </row>
    <row r="372" s="603" customFormat="1" ht="27" customHeight="1" spans="1:18">
      <c r="A372" s="52">
        <v>370</v>
      </c>
      <c r="B372" s="48"/>
      <c r="C372" s="97" t="s">
        <v>5534</v>
      </c>
      <c r="D372" s="44" t="s">
        <v>145</v>
      </c>
      <c r="E372" s="55">
        <v>332900</v>
      </c>
      <c r="F372" s="48" t="s">
        <v>13743</v>
      </c>
      <c r="G372" s="44">
        <v>42147</v>
      </c>
      <c r="H372" s="44">
        <v>42157</v>
      </c>
      <c r="I372" s="719"/>
      <c r="J372" s="314">
        <v>42184</v>
      </c>
      <c r="K372" s="680"/>
      <c r="L372" s="273" t="s">
        <v>2936</v>
      </c>
      <c r="M372" s="273" t="s">
        <v>683</v>
      </c>
      <c r="N372" s="97" t="s">
        <v>89</v>
      </c>
      <c r="O372" s="283">
        <v>42134</v>
      </c>
      <c r="P372" s="158">
        <v>42147</v>
      </c>
      <c r="Q372" s="97" t="s">
        <v>1447</v>
      </c>
      <c r="R372" s="726" t="s">
        <v>13744</v>
      </c>
    </row>
    <row r="373" s="606" customFormat="1" ht="25.5" customHeight="1" spans="1:18">
      <c r="A373" s="52">
        <v>371</v>
      </c>
      <c r="B373" s="48"/>
      <c r="C373" s="97" t="s">
        <v>5108</v>
      </c>
      <c r="D373" s="55" t="s">
        <v>145</v>
      </c>
      <c r="E373" s="35">
        <v>312800</v>
      </c>
      <c r="F373" s="55" t="s">
        <v>13745</v>
      </c>
      <c r="G373" s="44">
        <v>42143</v>
      </c>
      <c r="H373" s="44">
        <v>42152</v>
      </c>
      <c r="I373" s="166"/>
      <c r="J373" s="314">
        <v>42184</v>
      </c>
      <c r="K373" s="314"/>
      <c r="L373" s="273" t="s">
        <v>13746</v>
      </c>
      <c r="M373" s="273" t="s">
        <v>5425</v>
      </c>
      <c r="N373" s="97" t="s">
        <v>84</v>
      </c>
      <c r="O373" s="283">
        <v>42163</v>
      </c>
      <c r="P373" s="158">
        <v>42163</v>
      </c>
      <c r="Q373" s="223" t="s">
        <v>106</v>
      </c>
      <c r="R373" s="726" t="s">
        <v>1780</v>
      </c>
    </row>
    <row r="374" s="603" customFormat="1" ht="27" customHeight="1" spans="1:18">
      <c r="A374" s="52">
        <v>372</v>
      </c>
      <c r="B374" s="48"/>
      <c r="C374" s="97" t="s">
        <v>5534</v>
      </c>
      <c r="D374" s="44" t="s">
        <v>145</v>
      </c>
      <c r="E374" s="55">
        <v>332900</v>
      </c>
      <c r="F374" s="48" t="s">
        <v>13747</v>
      </c>
      <c r="G374" s="44">
        <v>42147</v>
      </c>
      <c r="H374" s="44">
        <v>42154</v>
      </c>
      <c r="I374" s="719"/>
      <c r="J374" s="314">
        <v>42184</v>
      </c>
      <c r="K374" s="680"/>
      <c r="L374" s="273" t="s">
        <v>13748</v>
      </c>
      <c r="M374" s="273" t="s">
        <v>698</v>
      </c>
      <c r="N374" s="97" t="s">
        <v>84</v>
      </c>
      <c r="O374" s="283">
        <v>42162</v>
      </c>
      <c r="P374" s="158">
        <v>42162</v>
      </c>
      <c r="Q374" s="97"/>
      <c r="R374" s="726" t="s">
        <v>1780</v>
      </c>
    </row>
    <row r="375" s="603" customFormat="1" ht="27" customHeight="1" spans="1:18">
      <c r="A375" s="52">
        <v>373</v>
      </c>
      <c r="B375" s="48"/>
      <c r="C375" s="97" t="s">
        <v>12928</v>
      </c>
      <c r="D375" s="44" t="s">
        <v>41</v>
      </c>
      <c r="E375" s="55">
        <v>349000</v>
      </c>
      <c r="F375" s="48" t="s">
        <v>13749</v>
      </c>
      <c r="G375" s="44">
        <v>42147</v>
      </c>
      <c r="H375" s="44">
        <v>42154</v>
      </c>
      <c r="I375" s="719"/>
      <c r="J375" s="314">
        <v>42184</v>
      </c>
      <c r="K375" s="680"/>
      <c r="L375" s="279" t="s">
        <v>13750</v>
      </c>
      <c r="M375" s="279" t="s">
        <v>13719</v>
      </c>
      <c r="N375" s="159" t="s">
        <v>744</v>
      </c>
      <c r="O375" s="334">
        <v>42154</v>
      </c>
      <c r="P375" s="160">
        <v>42154</v>
      </c>
      <c r="Q375" s="159" t="s">
        <v>106</v>
      </c>
      <c r="R375" s="726" t="s">
        <v>13751</v>
      </c>
    </row>
    <row r="376" s="606" customFormat="1" ht="34.5" customHeight="1" spans="1:18">
      <c r="A376" s="52">
        <v>374</v>
      </c>
      <c r="B376" s="48"/>
      <c r="C376" s="97" t="s">
        <v>5108</v>
      </c>
      <c r="D376" s="55" t="s">
        <v>13752</v>
      </c>
      <c r="E376" s="55">
        <f>312800+20000</f>
        <v>332800</v>
      </c>
      <c r="F376" s="55" t="s">
        <v>13753</v>
      </c>
      <c r="G376" s="44">
        <v>42143</v>
      </c>
      <c r="H376" s="44">
        <v>42148</v>
      </c>
      <c r="I376" s="319" t="s">
        <v>13754</v>
      </c>
      <c r="J376" s="314">
        <v>42184</v>
      </c>
      <c r="K376" s="314" t="s">
        <v>13755</v>
      </c>
      <c r="L376" s="97" t="s">
        <v>13756</v>
      </c>
      <c r="M376" s="97" t="s">
        <v>5278</v>
      </c>
      <c r="N376" s="97" t="s">
        <v>89</v>
      </c>
      <c r="O376" s="158">
        <v>42161</v>
      </c>
      <c r="P376" s="158">
        <v>42161</v>
      </c>
      <c r="Q376" s="223" t="s">
        <v>106</v>
      </c>
      <c r="R376" s="726" t="s">
        <v>5708</v>
      </c>
    </row>
    <row r="377" s="606" customFormat="1" ht="33" customHeight="1" spans="1:18">
      <c r="A377" s="52">
        <v>375</v>
      </c>
      <c r="B377" s="48"/>
      <c r="C377" s="97" t="s">
        <v>5108</v>
      </c>
      <c r="D377" s="55" t="s">
        <v>41</v>
      </c>
      <c r="E377" s="35">
        <v>312800</v>
      </c>
      <c r="F377" s="55" t="s">
        <v>13757</v>
      </c>
      <c r="G377" s="44">
        <v>42153</v>
      </c>
      <c r="H377" s="44">
        <v>42161</v>
      </c>
      <c r="I377" s="698"/>
      <c r="J377" s="314">
        <v>42184</v>
      </c>
      <c r="K377" s="680" t="s">
        <v>52</v>
      </c>
      <c r="L377" s="48" t="s">
        <v>13758</v>
      </c>
      <c r="M377" s="55" t="s">
        <v>5035</v>
      </c>
      <c r="N377" s="385"/>
      <c r="O377" s="56">
        <v>42159</v>
      </c>
      <c r="P377" s="44">
        <v>42159</v>
      </c>
      <c r="Q377" s="223" t="s">
        <v>47</v>
      </c>
      <c r="R377" s="726" t="s">
        <v>5708</v>
      </c>
    </row>
    <row r="378" s="606" customFormat="1" ht="25.5" customHeight="1" spans="1:18">
      <c r="A378" s="52">
        <v>376</v>
      </c>
      <c r="B378" s="48"/>
      <c r="C378" s="97" t="s">
        <v>9415</v>
      </c>
      <c r="D378" s="55" t="s">
        <v>13694</v>
      </c>
      <c r="E378" s="55">
        <v>317100</v>
      </c>
      <c r="F378" s="55" t="s">
        <v>13759</v>
      </c>
      <c r="G378" s="44">
        <v>42124</v>
      </c>
      <c r="H378" s="44">
        <v>42138</v>
      </c>
      <c r="I378" s="196"/>
      <c r="J378" s="314">
        <v>42184</v>
      </c>
      <c r="K378" s="680" t="s">
        <v>52</v>
      </c>
      <c r="L378" s="48" t="s">
        <v>13760</v>
      </c>
      <c r="M378" s="55" t="s">
        <v>912</v>
      </c>
      <c r="N378" s="385" t="s">
        <v>5701</v>
      </c>
      <c r="O378" s="56">
        <v>42164</v>
      </c>
      <c r="P378" s="44">
        <v>42164</v>
      </c>
      <c r="Q378" s="223" t="s">
        <v>106</v>
      </c>
      <c r="R378" s="726" t="s">
        <v>1056</v>
      </c>
    </row>
    <row r="379" s="606" customFormat="1" ht="25.5" customHeight="1" spans="1:18">
      <c r="A379" s="52">
        <v>377</v>
      </c>
      <c r="B379" s="52">
        <v>4778</v>
      </c>
      <c r="C379" s="97" t="s">
        <v>5534</v>
      </c>
      <c r="D379" s="55" t="s">
        <v>41</v>
      </c>
      <c r="E379" s="55">
        <v>332900</v>
      </c>
      <c r="F379" s="55" t="s">
        <v>13761</v>
      </c>
      <c r="G379" s="44">
        <v>42143</v>
      </c>
      <c r="H379" s="44">
        <v>42148</v>
      </c>
      <c r="I379" s="166"/>
      <c r="J379" s="314">
        <v>42184</v>
      </c>
      <c r="K379" s="314"/>
      <c r="L379" s="48" t="s">
        <v>13762</v>
      </c>
      <c r="M379" s="55" t="s">
        <v>2053</v>
      </c>
      <c r="N379" s="385" t="s">
        <v>5701</v>
      </c>
      <c r="O379" s="56">
        <v>42162</v>
      </c>
      <c r="P379" s="44">
        <v>42162</v>
      </c>
      <c r="Q379" s="223" t="s">
        <v>106</v>
      </c>
      <c r="R379" s="726" t="s">
        <v>1063</v>
      </c>
    </row>
    <row r="380" s="606" customFormat="1" ht="25.5" customHeight="1" spans="1:18">
      <c r="A380" s="52">
        <v>378</v>
      </c>
      <c r="B380" s="48">
        <v>4777</v>
      </c>
      <c r="C380" s="97" t="s">
        <v>5108</v>
      </c>
      <c r="D380" s="55" t="s">
        <v>41</v>
      </c>
      <c r="E380" s="55">
        <v>312800</v>
      </c>
      <c r="F380" s="55" t="s">
        <v>13763</v>
      </c>
      <c r="G380" s="44">
        <v>42143</v>
      </c>
      <c r="H380" s="44">
        <v>42152</v>
      </c>
      <c r="I380" s="166"/>
      <c r="J380" s="314">
        <v>42184</v>
      </c>
      <c r="K380" s="314"/>
      <c r="L380" s="97" t="s">
        <v>8908</v>
      </c>
      <c r="M380" s="97" t="s">
        <v>5425</v>
      </c>
      <c r="N380" s="97" t="s">
        <v>84</v>
      </c>
      <c r="O380" s="281">
        <v>42120</v>
      </c>
      <c r="P380" s="158">
        <v>42153</v>
      </c>
      <c r="Q380" s="729" t="s">
        <v>1447</v>
      </c>
      <c r="R380" s="726" t="s">
        <v>1063</v>
      </c>
    </row>
    <row r="381" s="605" customFormat="1" ht="45.75" customHeight="1" spans="1:18">
      <c r="A381" s="52">
        <v>379</v>
      </c>
      <c r="B381" s="52">
        <v>4775</v>
      </c>
      <c r="C381" s="97" t="s">
        <v>12928</v>
      </c>
      <c r="D381" s="51" t="s">
        <v>13145</v>
      </c>
      <c r="E381" s="43">
        <f>349000+2000</f>
        <v>351000</v>
      </c>
      <c r="F381" s="207" t="s">
        <v>13764</v>
      </c>
      <c r="G381" s="47">
        <v>41890</v>
      </c>
      <c r="H381" s="47">
        <v>41900</v>
      </c>
      <c r="I381" s="721" t="s">
        <v>13765</v>
      </c>
      <c r="J381" s="314">
        <v>42184</v>
      </c>
      <c r="K381" s="722" t="s">
        <v>52</v>
      </c>
      <c r="L381" s="279" t="s">
        <v>13766</v>
      </c>
      <c r="M381" s="279" t="s">
        <v>6179</v>
      </c>
      <c r="N381" s="159" t="s">
        <v>744</v>
      </c>
      <c r="O381" s="334">
        <v>42163</v>
      </c>
      <c r="P381" s="160">
        <v>42163</v>
      </c>
      <c r="Q381" s="159" t="s">
        <v>106</v>
      </c>
      <c r="R381" s="725" t="s">
        <v>5708</v>
      </c>
    </row>
    <row r="382" s="603" customFormat="1" ht="24.75" customHeight="1" spans="1:18">
      <c r="A382" s="52">
        <v>380</v>
      </c>
      <c r="B382" s="52">
        <v>4780</v>
      </c>
      <c r="C382" s="97" t="s">
        <v>542</v>
      </c>
      <c r="D382" s="44" t="s">
        <v>41</v>
      </c>
      <c r="E382" s="48">
        <v>353000</v>
      </c>
      <c r="F382" s="48" t="s">
        <v>13767</v>
      </c>
      <c r="G382" s="44">
        <v>42147</v>
      </c>
      <c r="H382" s="44">
        <v>42157</v>
      </c>
      <c r="I382" s="692"/>
      <c r="J382" s="314">
        <v>42184</v>
      </c>
      <c r="K382" s="360"/>
      <c r="L382" s="279" t="s">
        <v>13768</v>
      </c>
      <c r="M382" s="279" t="s">
        <v>8702</v>
      </c>
      <c r="N382" s="279" t="s">
        <v>641</v>
      </c>
      <c r="O382" s="334">
        <v>42148</v>
      </c>
      <c r="P382" s="167">
        <v>42148</v>
      </c>
      <c r="Q382" s="140" t="s">
        <v>47</v>
      </c>
      <c r="R382" s="725" t="s">
        <v>5236</v>
      </c>
    </row>
    <row r="383" s="602" customFormat="1" ht="25.5" customHeight="1" spans="1:18">
      <c r="A383" s="52">
        <v>381</v>
      </c>
      <c r="B383" s="48">
        <v>4716</v>
      </c>
      <c r="C383" s="97" t="s">
        <v>9415</v>
      </c>
      <c r="D383" s="43" t="s">
        <v>942</v>
      </c>
      <c r="E383" s="43">
        <v>317100</v>
      </c>
      <c r="F383" s="43" t="s">
        <v>13769</v>
      </c>
      <c r="G383" s="47">
        <v>42136</v>
      </c>
      <c r="H383" s="47">
        <v>42142</v>
      </c>
      <c r="I383" s="166" t="s">
        <v>5643</v>
      </c>
      <c r="J383" s="314">
        <v>42184</v>
      </c>
      <c r="K383" s="360"/>
      <c r="L383" s="48" t="s">
        <v>13770</v>
      </c>
      <c r="M383" s="55" t="s">
        <v>1768</v>
      </c>
      <c r="N383" s="291" t="s">
        <v>84</v>
      </c>
      <c r="O383" s="56">
        <v>42163</v>
      </c>
      <c r="P383" s="44">
        <v>42163</v>
      </c>
      <c r="Q383" s="223" t="s">
        <v>47</v>
      </c>
      <c r="R383" s="725" t="s">
        <v>5236</v>
      </c>
    </row>
    <row r="384" s="606" customFormat="1" ht="25.5" customHeight="1" spans="1:18">
      <c r="A384" s="52">
        <v>382</v>
      </c>
      <c r="B384" s="48">
        <v>4777</v>
      </c>
      <c r="C384" s="97" t="s">
        <v>5108</v>
      </c>
      <c r="D384" s="55" t="s">
        <v>41</v>
      </c>
      <c r="E384" s="55">
        <v>312800</v>
      </c>
      <c r="F384" s="55" t="s">
        <v>13763</v>
      </c>
      <c r="G384" s="44">
        <v>42143</v>
      </c>
      <c r="H384" s="44">
        <v>42152</v>
      </c>
      <c r="I384" s="166"/>
      <c r="J384" s="314">
        <v>42184</v>
      </c>
      <c r="K384" s="314"/>
      <c r="L384" s="97" t="s">
        <v>8908</v>
      </c>
      <c r="M384" s="97" t="s">
        <v>5425</v>
      </c>
      <c r="N384" s="97" t="s">
        <v>84</v>
      </c>
      <c r="O384" s="281">
        <v>42120</v>
      </c>
      <c r="P384" s="158">
        <v>42153</v>
      </c>
      <c r="Q384" s="729" t="s">
        <v>1447</v>
      </c>
      <c r="R384" s="726" t="s">
        <v>1063</v>
      </c>
    </row>
    <row r="385" s="602" customFormat="1" ht="25.5" customHeight="1" spans="1:18">
      <c r="A385" s="52">
        <v>383</v>
      </c>
      <c r="B385" s="48">
        <v>4716</v>
      </c>
      <c r="C385" s="97" t="s">
        <v>9415</v>
      </c>
      <c r="D385" s="55" t="s">
        <v>13771</v>
      </c>
      <c r="E385" s="55">
        <v>317100</v>
      </c>
      <c r="F385" s="55" t="s">
        <v>13772</v>
      </c>
      <c r="G385" s="44">
        <v>42124</v>
      </c>
      <c r="H385" s="44">
        <v>42134</v>
      </c>
      <c r="I385" s="166" t="s">
        <v>5643</v>
      </c>
      <c r="J385" s="360">
        <v>42184</v>
      </c>
      <c r="K385" s="693"/>
      <c r="L385" s="48" t="s">
        <v>13773</v>
      </c>
      <c r="M385" s="55" t="s">
        <v>916</v>
      </c>
      <c r="N385" s="291" t="s">
        <v>5701</v>
      </c>
      <c r="O385" s="56">
        <v>42166</v>
      </c>
      <c r="P385" s="44">
        <v>42166</v>
      </c>
      <c r="Q385" s="223" t="s">
        <v>1447</v>
      </c>
      <c r="R385" s="725" t="s">
        <v>5262</v>
      </c>
    </row>
    <row r="386" s="602" customFormat="1" ht="25.5" customHeight="1" spans="1:18">
      <c r="A386" s="52">
        <v>384</v>
      </c>
      <c r="B386" s="48">
        <v>4716</v>
      </c>
      <c r="C386" s="97" t="s">
        <v>9415</v>
      </c>
      <c r="D386" s="43" t="s">
        <v>942</v>
      </c>
      <c r="E386" s="55">
        <v>317100</v>
      </c>
      <c r="F386" s="43" t="s">
        <v>13774</v>
      </c>
      <c r="G386" s="47">
        <v>42136</v>
      </c>
      <c r="H386" s="47">
        <v>42142</v>
      </c>
      <c r="I386" s="166" t="s">
        <v>5643</v>
      </c>
      <c r="J386" s="328">
        <v>42184</v>
      </c>
      <c r="K386" s="360"/>
      <c r="L386" s="48" t="s">
        <v>13775</v>
      </c>
      <c r="M386" s="55" t="s">
        <v>1768</v>
      </c>
      <c r="N386" s="291" t="s">
        <v>84</v>
      </c>
      <c r="O386" s="56">
        <v>42162</v>
      </c>
      <c r="P386" s="44">
        <v>42162</v>
      </c>
      <c r="Q386" s="223" t="s">
        <v>1447</v>
      </c>
      <c r="R386" s="725" t="s">
        <v>1074</v>
      </c>
    </row>
    <row r="387" s="602" customFormat="1" ht="25.5" customHeight="1" spans="1:18">
      <c r="A387" s="52">
        <v>385</v>
      </c>
      <c r="B387" s="48">
        <v>4716</v>
      </c>
      <c r="C387" s="97" t="s">
        <v>9415</v>
      </c>
      <c r="D387" s="55" t="s">
        <v>13771</v>
      </c>
      <c r="E387" s="55">
        <v>317100</v>
      </c>
      <c r="F387" s="55" t="s">
        <v>13776</v>
      </c>
      <c r="G387" s="44">
        <v>42119</v>
      </c>
      <c r="H387" s="44">
        <v>42127</v>
      </c>
      <c r="I387" s="166"/>
      <c r="J387" s="360">
        <v>42184</v>
      </c>
      <c r="K387" s="710" t="s">
        <v>52</v>
      </c>
      <c r="L387" s="48" t="s">
        <v>13777</v>
      </c>
      <c r="M387" s="55" t="s">
        <v>653</v>
      </c>
      <c r="N387" s="291" t="s">
        <v>84</v>
      </c>
      <c r="O387" s="56">
        <v>42162</v>
      </c>
      <c r="P387" s="44">
        <v>42162</v>
      </c>
      <c r="Q387" s="223" t="s">
        <v>47</v>
      </c>
      <c r="R387" s="725" t="s">
        <v>1074</v>
      </c>
    </row>
    <row r="388" s="606" customFormat="1" ht="25.5" customHeight="1" spans="1:18">
      <c r="A388" s="52">
        <v>386</v>
      </c>
      <c r="B388" s="48">
        <v>4284</v>
      </c>
      <c r="C388" s="97" t="s">
        <v>5534</v>
      </c>
      <c r="D388" s="55" t="s">
        <v>41</v>
      </c>
      <c r="E388" s="55">
        <v>332900</v>
      </c>
      <c r="F388" s="55" t="s">
        <v>13778</v>
      </c>
      <c r="G388" s="44">
        <v>42143</v>
      </c>
      <c r="H388" s="44">
        <v>42148</v>
      </c>
      <c r="I388" s="329" t="s">
        <v>13779</v>
      </c>
      <c r="J388" s="328">
        <v>42184</v>
      </c>
      <c r="K388" s="166"/>
      <c r="L388" s="48"/>
      <c r="M388" s="55"/>
      <c r="N388" s="385"/>
      <c r="O388" s="56"/>
      <c r="P388" s="44"/>
      <c r="Q388" s="223"/>
      <c r="R388" s="726" t="s">
        <v>6541</v>
      </c>
    </row>
    <row r="389" s="603" customFormat="1" ht="24.75" customHeight="1" spans="1:18">
      <c r="A389" s="52">
        <v>387</v>
      </c>
      <c r="B389" s="48">
        <v>4777</v>
      </c>
      <c r="C389" s="97" t="s">
        <v>5108</v>
      </c>
      <c r="D389" s="44" t="s">
        <v>41</v>
      </c>
      <c r="E389" s="35">
        <v>312800</v>
      </c>
      <c r="F389" s="48" t="s">
        <v>13780</v>
      </c>
      <c r="G389" s="44">
        <v>42179</v>
      </c>
      <c r="H389" s="44">
        <v>42187</v>
      </c>
      <c r="I389" s="719"/>
      <c r="J389" s="314">
        <v>42215</v>
      </c>
      <c r="K389" s="314"/>
      <c r="L389" s="273" t="s">
        <v>13781</v>
      </c>
      <c r="M389" s="273" t="s">
        <v>683</v>
      </c>
      <c r="N389" s="273" t="s">
        <v>59</v>
      </c>
      <c r="O389" s="283">
        <v>42183</v>
      </c>
      <c r="P389" s="44">
        <v>42183</v>
      </c>
      <c r="Q389" s="97" t="s">
        <v>47</v>
      </c>
      <c r="R389" s="196" t="s">
        <v>1093</v>
      </c>
    </row>
    <row r="390" s="603" customFormat="1" ht="24.75" customHeight="1" spans="1:18">
      <c r="A390" s="52">
        <v>388</v>
      </c>
      <c r="B390" s="48">
        <v>4284</v>
      </c>
      <c r="C390" s="97" t="s">
        <v>5534</v>
      </c>
      <c r="D390" s="44" t="s">
        <v>13419</v>
      </c>
      <c r="E390" s="35">
        <v>332900</v>
      </c>
      <c r="F390" s="48" t="s">
        <v>13782</v>
      </c>
      <c r="G390" s="44">
        <v>42180</v>
      </c>
      <c r="H390" s="44">
        <v>42182</v>
      </c>
      <c r="I390" s="166" t="s">
        <v>5643</v>
      </c>
      <c r="J390" s="314">
        <v>42184</v>
      </c>
      <c r="K390" s="314"/>
      <c r="L390" s="48" t="s">
        <v>13783</v>
      </c>
      <c r="M390" s="55" t="s">
        <v>912</v>
      </c>
      <c r="N390" s="385" t="s">
        <v>5701</v>
      </c>
      <c r="O390" s="56">
        <v>42161</v>
      </c>
      <c r="P390" s="44">
        <v>42161</v>
      </c>
      <c r="Q390" s="223" t="s">
        <v>1447</v>
      </c>
      <c r="R390" s="196" t="s">
        <v>1093</v>
      </c>
    </row>
    <row r="391" s="603" customFormat="1" ht="24.75" customHeight="1" spans="1:18">
      <c r="A391" s="52">
        <v>389</v>
      </c>
      <c r="B391" s="48">
        <v>4777</v>
      </c>
      <c r="C391" s="97" t="s">
        <v>5108</v>
      </c>
      <c r="D391" s="44" t="s">
        <v>13145</v>
      </c>
      <c r="E391" s="35">
        <v>312800</v>
      </c>
      <c r="F391" s="48" t="s">
        <v>13784</v>
      </c>
      <c r="G391" s="44">
        <v>42181</v>
      </c>
      <c r="H391" s="44">
        <v>42190</v>
      </c>
      <c r="I391" s="719"/>
      <c r="J391" s="314">
        <v>42215</v>
      </c>
      <c r="K391" s="314"/>
      <c r="L391" s="273" t="s">
        <v>13785</v>
      </c>
      <c r="M391" s="273" t="s">
        <v>5156</v>
      </c>
      <c r="N391" s="242" t="s">
        <v>59</v>
      </c>
      <c r="O391" s="289">
        <v>42162</v>
      </c>
      <c r="P391" s="44">
        <v>42189</v>
      </c>
      <c r="Q391" s="97" t="s">
        <v>1447</v>
      </c>
      <c r="R391" s="194" t="s">
        <v>1099</v>
      </c>
    </row>
    <row r="392" s="603" customFormat="1" ht="24.75" customHeight="1" spans="1:18">
      <c r="A392" s="52">
        <v>390</v>
      </c>
      <c r="B392" s="48">
        <v>4777</v>
      </c>
      <c r="C392" s="97" t="s">
        <v>5108</v>
      </c>
      <c r="D392" s="44" t="s">
        <v>41</v>
      </c>
      <c r="E392" s="35">
        <v>312800</v>
      </c>
      <c r="F392" s="48" t="s">
        <v>13786</v>
      </c>
      <c r="G392" s="44">
        <v>42179</v>
      </c>
      <c r="H392" s="44">
        <v>42187</v>
      </c>
      <c r="I392" s="719"/>
      <c r="J392" s="314">
        <v>42215</v>
      </c>
      <c r="K392" s="314"/>
      <c r="L392" s="273" t="s">
        <v>13787</v>
      </c>
      <c r="M392" s="273" t="s">
        <v>698</v>
      </c>
      <c r="N392" s="273" t="s">
        <v>84</v>
      </c>
      <c r="O392" s="283">
        <v>42164</v>
      </c>
      <c r="P392" s="44">
        <v>42183</v>
      </c>
      <c r="Q392" s="273" t="s">
        <v>1447</v>
      </c>
      <c r="R392" s="320" t="s">
        <v>1102</v>
      </c>
    </row>
    <row r="393" s="603" customFormat="1" ht="24.75" customHeight="1" spans="1:18">
      <c r="A393" s="52">
        <v>391</v>
      </c>
      <c r="B393" s="48">
        <v>4284</v>
      </c>
      <c r="C393" s="97" t="s">
        <v>5534</v>
      </c>
      <c r="D393" s="44" t="s">
        <v>13434</v>
      </c>
      <c r="E393" s="35">
        <v>332900</v>
      </c>
      <c r="F393" s="48" t="s">
        <v>13788</v>
      </c>
      <c r="G393" s="44">
        <v>42179</v>
      </c>
      <c r="H393" s="44">
        <v>42190</v>
      </c>
      <c r="I393" s="719"/>
      <c r="J393" s="314">
        <v>42215</v>
      </c>
      <c r="K393" s="314"/>
      <c r="L393" s="44" t="s">
        <v>13789</v>
      </c>
      <c r="M393" s="44" t="s">
        <v>657</v>
      </c>
      <c r="N393" s="385" t="s">
        <v>84</v>
      </c>
      <c r="O393" s="730">
        <v>42169</v>
      </c>
      <c r="P393" s="44">
        <v>42182</v>
      </c>
      <c r="Q393" s="97" t="s">
        <v>106</v>
      </c>
      <c r="R393" s="194" t="s">
        <v>3283</v>
      </c>
    </row>
    <row r="394" s="603" customFormat="1" ht="24.75" customHeight="1" spans="1:18">
      <c r="A394" s="52">
        <v>392</v>
      </c>
      <c r="B394" s="48">
        <v>4777</v>
      </c>
      <c r="C394" s="97" t="s">
        <v>5108</v>
      </c>
      <c r="D394" s="44" t="s">
        <v>41</v>
      </c>
      <c r="E394" s="35">
        <v>312800</v>
      </c>
      <c r="F394" s="48" t="s">
        <v>13790</v>
      </c>
      <c r="G394" s="44">
        <v>42185</v>
      </c>
      <c r="H394" s="44">
        <v>42192</v>
      </c>
      <c r="I394" s="719"/>
      <c r="J394" s="314">
        <v>42215</v>
      </c>
      <c r="K394" s="314"/>
      <c r="L394" s="48" t="s">
        <v>13791</v>
      </c>
      <c r="M394" s="273" t="s">
        <v>5301</v>
      </c>
      <c r="N394" s="385" t="s">
        <v>5701</v>
      </c>
      <c r="O394" s="283">
        <v>42161</v>
      </c>
      <c r="P394" s="44">
        <v>42186</v>
      </c>
      <c r="Q394" s="385" t="s">
        <v>47</v>
      </c>
      <c r="R394" s="320" t="s">
        <v>3283</v>
      </c>
    </row>
    <row r="395" s="603" customFormat="1" ht="24.75" customHeight="1" spans="1:18">
      <c r="A395" s="52">
        <v>393</v>
      </c>
      <c r="B395" s="48">
        <v>4777</v>
      </c>
      <c r="C395" s="97" t="s">
        <v>5108</v>
      </c>
      <c r="D395" s="44" t="s">
        <v>145</v>
      </c>
      <c r="E395" s="35">
        <v>312800</v>
      </c>
      <c r="F395" s="48" t="s">
        <v>13792</v>
      </c>
      <c r="G395" s="44">
        <v>42181</v>
      </c>
      <c r="H395" s="44">
        <v>42197</v>
      </c>
      <c r="I395" s="719"/>
      <c r="J395" s="314">
        <v>42215</v>
      </c>
      <c r="K395" s="314"/>
      <c r="L395" s="273" t="s">
        <v>13793</v>
      </c>
      <c r="M395" s="273" t="s">
        <v>5009</v>
      </c>
      <c r="N395" s="242"/>
      <c r="O395" s="289">
        <v>42162</v>
      </c>
      <c r="P395" s="44">
        <v>42183</v>
      </c>
      <c r="Q395" s="97" t="s">
        <v>1447</v>
      </c>
      <c r="R395" s="194" t="s">
        <v>5287</v>
      </c>
    </row>
    <row r="396" s="603" customFormat="1" ht="24.75" customHeight="1" spans="1:18">
      <c r="A396" s="52">
        <v>394</v>
      </c>
      <c r="B396" s="48">
        <v>4284</v>
      </c>
      <c r="C396" s="97" t="s">
        <v>5534</v>
      </c>
      <c r="D396" s="44" t="s">
        <v>41</v>
      </c>
      <c r="E396" s="35">
        <v>332900</v>
      </c>
      <c r="F396" s="48" t="s">
        <v>13794</v>
      </c>
      <c r="G396" s="44">
        <v>42184</v>
      </c>
      <c r="H396" s="44">
        <v>42192</v>
      </c>
      <c r="I396" s="719"/>
      <c r="J396" s="314">
        <v>42215</v>
      </c>
      <c r="K396" s="314"/>
      <c r="L396" s="274" t="s">
        <v>13795</v>
      </c>
      <c r="M396" s="274" t="s">
        <v>653</v>
      </c>
      <c r="N396" s="242" t="s">
        <v>84</v>
      </c>
      <c r="O396" s="289">
        <v>42163</v>
      </c>
      <c r="P396" s="44">
        <v>42198</v>
      </c>
      <c r="Q396" s="97" t="s">
        <v>106</v>
      </c>
      <c r="R396" s="194" t="s">
        <v>1115</v>
      </c>
    </row>
    <row r="397" s="603" customFormat="1" ht="24.75" customHeight="1" spans="1:18">
      <c r="A397" s="52">
        <v>395</v>
      </c>
      <c r="B397" s="48">
        <v>4284</v>
      </c>
      <c r="C397" s="97" t="s">
        <v>5534</v>
      </c>
      <c r="D397" s="44" t="s">
        <v>41</v>
      </c>
      <c r="E397" s="35">
        <v>332900</v>
      </c>
      <c r="F397" s="48" t="s">
        <v>13796</v>
      </c>
      <c r="G397" s="44">
        <v>42179</v>
      </c>
      <c r="H397" s="44">
        <v>42187</v>
      </c>
      <c r="I397" s="719"/>
      <c r="J397" s="314">
        <v>42215</v>
      </c>
      <c r="K397" s="314"/>
      <c r="L397" s="48" t="s">
        <v>13797</v>
      </c>
      <c r="M397" s="48" t="s">
        <v>13148</v>
      </c>
      <c r="N397" s="273" t="s">
        <v>744</v>
      </c>
      <c r="O397" s="283">
        <v>42194</v>
      </c>
      <c r="P397" s="44">
        <v>42194</v>
      </c>
      <c r="Q397" s="97" t="s">
        <v>106</v>
      </c>
      <c r="R397" s="196" t="s">
        <v>1115</v>
      </c>
    </row>
    <row r="398" s="602" customFormat="1" ht="25.5" customHeight="1" spans="1:18">
      <c r="A398" s="52">
        <v>396</v>
      </c>
      <c r="B398" s="48">
        <v>4716</v>
      </c>
      <c r="C398" s="97" t="s">
        <v>9415</v>
      </c>
      <c r="D398" s="55" t="s">
        <v>942</v>
      </c>
      <c r="E398" s="55">
        <f>317100</f>
        <v>317100</v>
      </c>
      <c r="F398" s="55" t="s">
        <v>13798</v>
      </c>
      <c r="G398" s="44">
        <v>42119</v>
      </c>
      <c r="H398" s="44">
        <v>42127</v>
      </c>
      <c r="I398" s="688"/>
      <c r="J398" s="314">
        <v>42215</v>
      </c>
      <c r="K398" s="731" t="s">
        <v>52</v>
      </c>
      <c r="L398" s="48" t="s">
        <v>13799</v>
      </c>
      <c r="M398" s="55" t="s">
        <v>114</v>
      </c>
      <c r="N398" s="291" t="s">
        <v>59</v>
      </c>
      <c r="O398" s="56">
        <v>42146</v>
      </c>
      <c r="P398" s="44">
        <v>42158</v>
      </c>
      <c r="Q398" s="223" t="s">
        <v>1447</v>
      </c>
      <c r="R398" s="196" t="s">
        <v>6554</v>
      </c>
    </row>
    <row r="399" s="603" customFormat="1" ht="24.75" customHeight="1" spans="1:18">
      <c r="A399" s="52">
        <v>397</v>
      </c>
      <c r="B399" s="48">
        <v>4775</v>
      </c>
      <c r="C399" s="97" t="s">
        <v>12928</v>
      </c>
      <c r="D399" s="44" t="s">
        <v>41</v>
      </c>
      <c r="E399" s="35">
        <v>349000</v>
      </c>
      <c r="F399" s="48" t="s">
        <v>13800</v>
      </c>
      <c r="G399" s="44">
        <v>42179</v>
      </c>
      <c r="H399" s="44">
        <v>42188</v>
      </c>
      <c r="I399" s="719" t="s">
        <v>5643</v>
      </c>
      <c r="J399" s="314">
        <v>42215</v>
      </c>
      <c r="K399" s="314"/>
      <c r="L399" s="273" t="s">
        <v>13801</v>
      </c>
      <c r="M399" s="273" t="s">
        <v>5770</v>
      </c>
      <c r="N399" s="273" t="s">
        <v>89</v>
      </c>
      <c r="O399" s="289">
        <v>42193</v>
      </c>
      <c r="P399" s="44">
        <v>42193</v>
      </c>
      <c r="Q399" s="97"/>
      <c r="R399" s="196" t="s">
        <v>6554</v>
      </c>
    </row>
    <row r="400" s="603" customFormat="1" ht="24.75" customHeight="1" spans="1:18">
      <c r="A400" s="52">
        <v>398</v>
      </c>
      <c r="B400" s="48">
        <v>4284</v>
      </c>
      <c r="C400" s="97" t="s">
        <v>5534</v>
      </c>
      <c r="D400" s="44" t="s">
        <v>41</v>
      </c>
      <c r="E400" s="35">
        <v>332900</v>
      </c>
      <c r="F400" s="48" t="s">
        <v>13802</v>
      </c>
      <c r="G400" s="44">
        <v>42179</v>
      </c>
      <c r="H400" s="44">
        <v>42190</v>
      </c>
      <c r="I400" s="719"/>
      <c r="J400" s="314">
        <v>42215</v>
      </c>
      <c r="K400" s="314"/>
      <c r="L400" s="273" t="s">
        <v>13803</v>
      </c>
      <c r="M400" s="273" t="s">
        <v>5278</v>
      </c>
      <c r="N400" s="242" t="s">
        <v>89</v>
      </c>
      <c r="O400" s="283">
        <v>42194</v>
      </c>
      <c r="P400" s="44">
        <v>42194</v>
      </c>
      <c r="Q400" s="97" t="s">
        <v>47</v>
      </c>
      <c r="R400" s="196" t="s">
        <v>6554</v>
      </c>
    </row>
    <row r="401" s="603" customFormat="1" ht="24.75" customHeight="1" spans="1:18">
      <c r="A401" s="52">
        <v>399</v>
      </c>
      <c r="B401" s="48">
        <v>4284</v>
      </c>
      <c r="C401" s="97" t="s">
        <v>5534</v>
      </c>
      <c r="D401" s="44" t="s">
        <v>41</v>
      </c>
      <c r="E401" s="35">
        <v>332900</v>
      </c>
      <c r="F401" s="48" t="s">
        <v>13804</v>
      </c>
      <c r="G401" s="44">
        <v>42181</v>
      </c>
      <c r="H401" s="44">
        <v>42188</v>
      </c>
      <c r="I401" s="719"/>
      <c r="J401" s="314">
        <v>42215</v>
      </c>
      <c r="K401" s="314"/>
      <c r="L401" s="274" t="s">
        <v>13805</v>
      </c>
      <c r="M401" s="274" t="s">
        <v>5278</v>
      </c>
      <c r="N401" s="274" t="s">
        <v>89</v>
      </c>
      <c r="O401" s="732">
        <v>42169</v>
      </c>
      <c r="P401" s="732">
        <v>42198</v>
      </c>
      <c r="Q401" s="223" t="s">
        <v>1447</v>
      </c>
      <c r="R401" s="196" t="s">
        <v>6554</v>
      </c>
    </row>
    <row r="402" s="603" customFormat="1" ht="24.75" customHeight="1" spans="1:18">
      <c r="A402" s="52">
        <v>400</v>
      </c>
      <c r="B402" s="48">
        <v>4284</v>
      </c>
      <c r="C402" s="97" t="s">
        <v>5534</v>
      </c>
      <c r="D402" s="44" t="s">
        <v>41</v>
      </c>
      <c r="E402" s="35">
        <v>332900</v>
      </c>
      <c r="F402" s="48" t="s">
        <v>13806</v>
      </c>
      <c r="G402" s="44">
        <v>42179</v>
      </c>
      <c r="H402" s="44">
        <v>42187</v>
      </c>
      <c r="I402" s="719"/>
      <c r="J402" s="314">
        <v>42215</v>
      </c>
      <c r="K402" s="314"/>
      <c r="L402" s="48" t="s">
        <v>13807</v>
      </c>
      <c r="M402" s="55" t="s">
        <v>730</v>
      </c>
      <c r="N402" s="385" t="s">
        <v>89</v>
      </c>
      <c r="O402" s="56">
        <v>42195</v>
      </c>
      <c r="P402" s="44">
        <v>42195</v>
      </c>
      <c r="Q402" s="223" t="s">
        <v>106</v>
      </c>
      <c r="R402" s="196" t="s">
        <v>5297</v>
      </c>
    </row>
    <row r="403" s="603" customFormat="1" ht="24.75" customHeight="1" spans="1:18">
      <c r="A403" s="52">
        <v>401</v>
      </c>
      <c r="B403" s="48">
        <v>4777</v>
      </c>
      <c r="C403" s="97" t="s">
        <v>5108</v>
      </c>
      <c r="D403" s="44" t="s">
        <v>13149</v>
      </c>
      <c r="E403" s="35">
        <v>312800</v>
      </c>
      <c r="F403" s="48" t="s">
        <v>13808</v>
      </c>
      <c r="G403" s="44">
        <v>42181</v>
      </c>
      <c r="H403" s="44">
        <v>42188</v>
      </c>
      <c r="I403" s="719"/>
      <c r="J403" s="314">
        <v>42215</v>
      </c>
      <c r="K403" s="314"/>
      <c r="L403" s="273" t="s">
        <v>13809</v>
      </c>
      <c r="M403" s="273" t="s">
        <v>698</v>
      </c>
      <c r="N403" s="242" t="s">
        <v>84</v>
      </c>
      <c r="O403" s="289">
        <v>42183</v>
      </c>
      <c r="P403" s="44">
        <v>42183</v>
      </c>
      <c r="Q403" s="97" t="s">
        <v>47</v>
      </c>
      <c r="R403" s="320" t="s">
        <v>13810</v>
      </c>
    </row>
    <row r="404" s="603" customFormat="1" ht="24.75" customHeight="1" spans="1:18">
      <c r="A404" s="52">
        <v>402</v>
      </c>
      <c r="B404" s="48">
        <v>4777</v>
      </c>
      <c r="C404" s="97" t="s">
        <v>5108</v>
      </c>
      <c r="D404" s="44" t="s">
        <v>145</v>
      </c>
      <c r="E404" s="55">
        <f>312800</f>
        <v>312800</v>
      </c>
      <c r="F404" s="48" t="s">
        <v>13811</v>
      </c>
      <c r="G404" s="44">
        <v>42181</v>
      </c>
      <c r="H404" s="44">
        <v>42188</v>
      </c>
      <c r="I404" s="719"/>
      <c r="J404" s="314">
        <v>42215</v>
      </c>
      <c r="K404" s="314"/>
      <c r="L404" s="274" t="s">
        <v>13812</v>
      </c>
      <c r="M404" s="274" t="s">
        <v>7545</v>
      </c>
      <c r="N404" s="274" t="s">
        <v>641</v>
      </c>
      <c r="O404" s="732">
        <v>42189</v>
      </c>
      <c r="P404" s="732">
        <v>42189</v>
      </c>
      <c r="Q404" s="274" t="s">
        <v>1447</v>
      </c>
      <c r="R404" s="320" t="s">
        <v>13810</v>
      </c>
    </row>
    <row r="405" s="603" customFormat="1" ht="24.75" customHeight="1" spans="1:18">
      <c r="A405" s="52">
        <v>403</v>
      </c>
      <c r="B405" s="48">
        <v>4284</v>
      </c>
      <c r="C405" s="97" t="s">
        <v>5534</v>
      </c>
      <c r="D405" s="44" t="s">
        <v>145</v>
      </c>
      <c r="E405" s="35">
        <v>332900</v>
      </c>
      <c r="F405" s="48" t="s">
        <v>13813</v>
      </c>
      <c r="G405" s="44">
        <v>42181</v>
      </c>
      <c r="H405" s="44">
        <v>42197</v>
      </c>
      <c r="I405" s="719"/>
      <c r="J405" s="314">
        <v>42215</v>
      </c>
      <c r="K405" s="314"/>
      <c r="L405" s="167" t="s">
        <v>11551</v>
      </c>
      <c r="M405" s="167" t="s">
        <v>8641</v>
      </c>
      <c r="N405" s="299" t="s">
        <v>641</v>
      </c>
      <c r="O405" s="733">
        <v>42183</v>
      </c>
      <c r="P405" s="167">
        <v>42183</v>
      </c>
      <c r="Q405" s="159" t="s">
        <v>106</v>
      </c>
      <c r="R405" s="194" t="s">
        <v>5297</v>
      </c>
    </row>
    <row r="406" s="603" customFormat="1" ht="24.75" customHeight="1" spans="1:18">
      <c r="A406" s="52">
        <v>404</v>
      </c>
      <c r="B406" s="48">
        <v>4284</v>
      </c>
      <c r="C406" s="97" t="s">
        <v>5534</v>
      </c>
      <c r="D406" s="44" t="s">
        <v>12911</v>
      </c>
      <c r="E406" s="35">
        <v>332900</v>
      </c>
      <c r="F406" s="48" t="s">
        <v>13814</v>
      </c>
      <c r="G406" s="44">
        <v>42181</v>
      </c>
      <c r="H406" s="44">
        <v>42190</v>
      </c>
      <c r="I406" s="719"/>
      <c r="J406" s="314">
        <v>42215</v>
      </c>
      <c r="K406" s="314"/>
      <c r="L406" s="167" t="s">
        <v>13815</v>
      </c>
      <c r="M406" s="167" t="s">
        <v>6154</v>
      </c>
      <c r="N406" s="299" t="s">
        <v>641</v>
      </c>
      <c r="O406" s="733">
        <v>42190</v>
      </c>
      <c r="P406" s="167">
        <v>42199</v>
      </c>
      <c r="Q406" s="159" t="s">
        <v>47</v>
      </c>
      <c r="R406" s="194" t="s">
        <v>5323</v>
      </c>
    </row>
    <row r="407" s="603" customFormat="1" ht="24.75" customHeight="1" spans="1:18">
      <c r="A407" s="52">
        <v>405</v>
      </c>
      <c r="B407" s="48">
        <v>4777</v>
      </c>
      <c r="C407" s="97" t="s">
        <v>5108</v>
      </c>
      <c r="D407" s="44" t="s">
        <v>145</v>
      </c>
      <c r="E407" s="35">
        <v>312800</v>
      </c>
      <c r="F407" s="48" t="s">
        <v>13816</v>
      </c>
      <c r="G407" s="44">
        <v>42179</v>
      </c>
      <c r="H407" s="44">
        <v>42188</v>
      </c>
      <c r="I407" s="719"/>
      <c r="J407" s="316">
        <v>42215</v>
      </c>
      <c r="K407" s="374"/>
      <c r="L407" s="242" t="s">
        <v>13817</v>
      </c>
      <c r="M407" s="242" t="s">
        <v>5103</v>
      </c>
      <c r="N407" s="242" t="s">
        <v>84</v>
      </c>
      <c r="O407" s="283">
        <v>42211</v>
      </c>
      <c r="P407" s="44">
        <v>42211</v>
      </c>
      <c r="Q407" s="273" t="s">
        <v>106</v>
      </c>
      <c r="R407" s="194" t="s">
        <v>1139</v>
      </c>
    </row>
    <row r="408" s="603" customFormat="1" ht="24.75" customHeight="1" spans="1:18">
      <c r="A408" s="52">
        <v>406</v>
      </c>
      <c r="B408" s="48">
        <v>4284</v>
      </c>
      <c r="C408" s="97" t="s">
        <v>5534</v>
      </c>
      <c r="D408" s="44" t="s">
        <v>13419</v>
      </c>
      <c r="E408" s="35">
        <v>332900</v>
      </c>
      <c r="F408" s="48" t="s">
        <v>13818</v>
      </c>
      <c r="G408" s="44">
        <v>42180</v>
      </c>
      <c r="H408" s="44">
        <v>42182</v>
      </c>
      <c r="I408" s="719" t="s">
        <v>13819</v>
      </c>
      <c r="J408" s="314">
        <v>42185</v>
      </c>
      <c r="K408" s="314"/>
      <c r="L408" s="273" t="s">
        <v>13820</v>
      </c>
      <c r="M408" s="273" t="s">
        <v>5156</v>
      </c>
      <c r="N408" s="242" t="s">
        <v>59</v>
      </c>
      <c r="O408" s="289">
        <v>42203</v>
      </c>
      <c r="P408" s="44">
        <v>42215</v>
      </c>
      <c r="Q408" s="223" t="s">
        <v>1447</v>
      </c>
      <c r="R408" s="196" t="s">
        <v>1142</v>
      </c>
    </row>
    <row r="409" s="603" customFormat="1" ht="24.75" customHeight="1" spans="1:18">
      <c r="A409" s="52">
        <v>407</v>
      </c>
      <c r="B409" s="48">
        <v>4284</v>
      </c>
      <c r="C409" s="97" t="s">
        <v>5534</v>
      </c>
      <c r="D409" s="44" t="s">
        <v>41</v>
      </c>
      <c r="E409" s="35">
        <v>332900</v>
      </c>
      <c r="F409" s="52" t="s">
        <v>13821</v>
      </c>
      <c r="G409" s="44">
        <v>42179</v>
      </c>
      <c r="H409" s="44">
        <v>42188</v>
      </c>
      <c r="I409" s="719" t="s">
        <v>5643</v>
      </c>
      <c r="J409" s="314">
        <v>42244</v>
      </c>
      <c r="K409" s="314"/>
      <c r="L409" s="734" t="s">
        <v>13822</v>
      </c>
      <c r="M409" s="734" t="s">
        <v>70</v>
      </c>
      <c r="N409" s="734" t="s">
        <v>84</v>
      </c>
      <c r="O409" s="735">
        <v>42218</v>
      </c>
      <c r="P409" s="268">
        <v>42218</v>
      </c>
      <c r="Q409" s="752" t="s">
        <v>106</v>
      </c>
      <c r="R409" s="753" t="s">
        <v>13823</v>
      </c>
    </row>
    <row r="410" s="603" customFormat="1" ht="51.75" customHeight="1" spans="1:18">
      <c r="A410" s="52">
        <v>408</v>
      </c>
      <c r="B410" s="48">
        <v>4284</v>
      </c>
      <c r="C410" s="97" t="s">
        <v>5534</v>
      </c>
      <c r="D410" s="44" t="s">
        <v>145</v>
      </c>
      <c r="E410" s="35">
        <v>332900</v>
      </c>
      <c r="F410" s="52" t="s">
        <v>13824</v>
      </c>
      <c r="G410" s="44">
        <v>42181</v>
      </c>
      <c r="H410" s="44">
        <v>42197</v>
      </c>
      <c r="I410" s="719"/>
      <c r="J410" s="314">
        <v>42244</v>
      </c>
      <c r="K410" s="314"/>
      <c r="L410" s="268" t="s">
        <v>13825</v>
      </c>
      <c r="M410" s="268" t="s">
        <v>5156</v>
      </c>
      <c r="N410" s="736" t="s">
        <v>59</v>
      </c>
      <c r="O410" s="737">
        <v>42218</v>
      </c>
      <c r="P410" s="268">
        <v>42218</v>
      </c>
      <c r="Q410" s="754" t="s">
        <v>47</v>
      </c>
      <c r="R410" s="753" t="s">
        <v>13826</v>
      </c>
    </row>
    <row r="411" s="602" customFormat="1" ht="25.5" customHeight="1" spans="1:18">
      <c r="A411" s="52">
        <v>409</v>
      </c>
      <c r="B411" s="55" t="s">
        <v>13688</v>
      </c>
      <c r="C411" s="55" t="s">
        <v>7485</v>
      </c>
      <c r="D411" s="55" t="s">
        <v>41</v>
      </c>
      <c r="E411" s="55">
        <f>291000+9800</f>
        <v>300800</v>
      </c>
      <c r="F411" s="43" t="s">
        <v>13827</v>
      </c>
      <c r="G411" s="44">
        <v>42116</v>
      </c>
      <c r="H411" s="44">
        <v>42121</v>
      </c>
      <c r="I411" s="738" t="s">
        <v>13828</v>
      </c>
      <c r="J411" s="314">
        <v>42244</v>
      </c>
      <c r="K411" s="731" t="s">
        <v>13829</v>
      </c>
      <c r="L411" s="242" t="s">
        <v>13830</v>
      </c>
      <c r="M411" s="277" t="s">
        <v>5278</v>
      </c>
      <c r="N411" s="242" t="s">
        <v>89</v>
      </c>
      <c r="O411" s="364">
        <v>42217</v>
      </c>
      <c r="P411" s="118">
        <v>42217</v>
      </c>
      <c r="Q411" s="88" t="s">
        <v>106</v>
      </c>
      <c r="R411" s="320" t="s">
        <v>8183</v>
      </c>
    </row>
    <row r="412" s="603" customFormat="1" ht="24.75" customHeight="1" spans="1:18">
      <c r="A412" s="52">
        <v>410</v>
      </c>
      <c r="B412" s="48">
        <v>4284</v>
      </c>
      <c r="C412" s="97" t="s">
        <v>5534</v>
      </c>
      <c r="D412" s="44" t="s">
        <v>41</v>
      </c>
      <c r="E412" s="35">
        <v>332900</v>
      </c>
      <c r="F412" s="52" t="s">
        <v>13831</v>
      </c>
      <c r="G412" s="44">
        <v>42209</v>
      </c>
      <c r="H412" s="44">
        <v>42218</v>
      </c>
      <c r="I412" s="719"/>
      <c r="J412" s="314">
        <v>42244</v>
      </c>
      <c r="K412" s="314"/>
      <c r="L412" s="273" t="s">
        <v>13832</v>
      </c>
      <c r="M412" s="273" t="s">
        <v>70</v>
      </c>
      <c r="N412" s="273" t="s">
        <v>84</v>
      </c>
      <c r="O412" s="283">
        <v>42214</v>
      </c>
      <c r="P412" s="44">
        <v>42214</v>
      </c>
      <c r="Q412" s="223" t="s">
        <v>106</v>
      </c>
      <c r="R412" s="196" t="s">
        <v>1937</v>
      </c>
    </row>
    <row r="413" s="603" customFormat="1" ht="24.75" customHeight="1" spans="1:18">
      <c r="A413" s="52">
        <v>411</v>
      </c>
      <c r="B413" s="48">
        <v>4284</v>
      </c>
      <c r="C413" s="97" t="s">
        <v>5534</v>
      </c>
      <c r="D413" s="44" t="s">
        <v>13434</v>
      </c>
      <c r="E413" s="35">
        <v>332900</v>
      </c>
      <c r="F413" s="52" t="s">
        <v>13833</v>
      </c>
      <c r="G413" s="44">
        <v>42209</v>
      </c>
      <c r="H413" s="44">
        <v>42218</v>
      </c>
      <c r="I413" s="719"/>
      <c r="J413" s="314">
        <v>42244</v>
      </c>
      <c r="K413" s="314"/>
      <c r="L413" s="273" t="s">
        <v>13834</v>
      </c>
      <c r="M413" s="273" t="s">
        <v>2053</v>
      </c>
      <c r="N413" s="273" t="s">
        <v>5701</v>
      </c>
      <c r="O413" s="283">
        <v>42213</v>
      </c>
      <c r="P413" s="44">
        <v>42213</v>
      </c>
      <c r="Q413" s="223" t="s">
        <v>47</v>
      </c>
      <c r="R413" s="196" t="s">
        <v>1937</v>
      </c>
    </row>
    <row r="414" s="603" customFormat="1" ht="24.75" customHeight="1" spans="1:18">
      <c r="A414" s="52">
        <v>412</v>
      </c>
      <c r="B414" s="48">
        <v>4284</v>
      </c>
      <c r="C414" s="97" t="s">
        <v>5534</v>
      </c>
      <c r="D414" s="44" t="s">
        <v>41</v>
      </c>
      <c r="E414" s="35">
        <v>332900</v>
      </c>
      <c r="F414" s="52" t="s">
        <v>13835</v>
      </c>
      <c r="G414" s="44">
        <v>42209</v>
      </c>
      <c r="H414" s="44">
        <v>42218</v>
      </c>
      <c r="I414" s="719"/>
      <c r="J414" s="314">
        <v>42244</v>
      </c>
      <c r="K414" s="314"/>
      <c r="L414" s="273" t="s">
        <v>13836</v>
      </c>
      <c r="M414" s="273" t="s">
        <v>683</v>
      </c>
      <c r="N414" s="273" t="s">
        <v>59</v>
      </c>
      <c r="O414" s="283">
        <v>42215</v>
      </c>
      <c r="P414" s="44">
        <v>42215</v>
      </c>
      <c r="Q414" s="223" t="s">
        <v>47</v>
      </c>
      <c r="R414" s="196" t="s">
        <v>6183</v>
      </c>
    </row>
    <row r="415" s="603" customFormat="1" ht="24.75" customHeight="1" spans="1:18">
      <c r="A415" s="52">
        <v>413</v>
      </c>
      <c r="B415" s="48">
        <v>4777</v>
      </c>
      <c r="C415" s="97" t="s">
        <v>5108</v>
      </c>
      <c r="D415" s="44" t="s">
        <v>41</v>
      </c>
      <c r="E415" s="35">
        <v>312800</v>
      </c>
      <c r="F415" s="52" t="s">
        <v>13837</v>
      </c>
      <c r="G415" s="44">
        <v>42209</v>
      </c>
      <c r="H415" s="44">
        <v>42218</v>
      </c>
      <c r="I415" s="719"/>
      <c r="J415" s="314">
        <v>42244</v>
      </c>
      <c r="K415" s="314"/>
      <c r="L415" s="273" t="s">
        <v>13838</v>
      </c>
      <c r="M415" s="273" t="s">
        <v>5156</v>
      </c>
      <c r="N415" s="273" t="s">
        <v>59</v>
      </c>
      <c r="O415" s="283">
        <v>42215</v>
      </c>
      <c r="P415" s="44">
        <v>42215</v>
      </c>
      <c r="Q415" s="223" t="s">
        <v>47</v>
      </c>
      <c r="R415" s="196" t="s">
        <v>6183</v>
      </c>
    </row>
    <row r="416" s="603" customFormat="1" ht="24.75" customHeight="1" spans="1:18">
      <c r="A416" s="52">
        <v>414</v>
      </c>
      <c r="B416" s="48">
        <v>4284</v>
      </c>
      <c r="C416" s="97" t="s">
        <v>5534</v>
      </c>
      <c r="D416" s="44" t="s">
        <v>41</v>
      </c>
      <c r="E416" s="35">
        <v>332900</v>
      </c>
      <c r="F416" s="52" t="s">
        <v>13839</v>
      </c>
      <c r="G416" s="44">
        <v>42209</v>
      </c>
      <c r="H416" s="44">
        <v>42218</v>
      </c>
      <c r="I416" s="719"/>
      <c r="J416" s="314">
        <v>42244</v>
      </c>
      <c r="K416" s="314"/>
      <c r="L416" s="279" t="s">
        <v>13840</v>
      </c>
      <c r="M416" s="279" t="s">
        <v>5657</v>
      </c>
      <c r="N416" s="279" t="s">
        <v>744</v>
      </c>
      <c r="O416" s="334">
        <v>42224</v>
      </c>
      <c r="P416" s="167">
        <v>42224</v>
      </c>
      <c r="Q416" s="319" t="s">
        <v>47</v>
      </c>
      <c r="R416" s="196" t="s">
        <v>1940</v>
      </c>
    </row>
    <row r="417" s="603" customFormat="1" ht="24.75" customHeight="1" spans="1:18">
      <c r="A417" s="52">
        <v>415</v>
      </c>
      <c r="B417" s="48">
        <v>4284</v>
      </c>
      <c r="C417" s="97" t="s">
        <v>5534</v>
      </c>
      <c r="D417" s="44" t="s">
        <v>41</v>
      </c>
      <c r="E417" s="35">
        <v>332900</v>
      </c>
      <c r="F417" s="52" t="s">
        <v>13841</v>
      </c>
      <c r="G417" s="44">
        <v>42209</v>
      </c>
      <c r="H417" s="44">
        <v>42218</v>
      </c>
      <c r="I417" s="719"/>
      <c r="J417" s="314">
        <v>42244</v>
      </c>
      <c r="K417" s="314"/>
      <c r="L417" s="279" t="s">
        <v>13842</v>
      </c>
      <c r="M417" s="279" t="s">
        <v>5822</v>
      </c>
      <c r="N417" s="279" t="s">
        <v>744</v>
      </c>
      <c r="O417" s="334">
        <v>42219</v>
      </c>
      <c r="P417" s="167">
        <v>42219</v>
      </c>
      <c r="Q417" s="319" t="s">
        <v>47</v>
      </c>
      <c r="R417" s="196" t="s">
        <v>1940</v>
      </c>
    </row>
    <row r="418" s="603" customFormat="1" ht="24.75" customHeight="1" spans="1:18">
      <c r="A418" s="52">
        <v>416</v>
      </c>
      <c r="B418" s="48">
        <v>4780</v>
      </c>
      <c r="C418" s="97" t="s">
        <v>542</v>
      </c>
      <c r="D418" s="44" t="s">
        <v>12911</v>
      </c>
      <c r="E418" s="35">
        <v>353000</v>
      </c>
      <c r="F418" s="52" t="s">
        <v>13843</v>
      </c>
      <c r="G418" s="44">
        <v>42147</v>
      </c>
      <c r="H418" s="44">
        <v>42157</v>
      </c>
      <c r="I418" s="719" t="s">
        <v>5752</v>
      </c>
      <c r="J418" s="314">
        <v>42244</v>
      </c>
      <c r="K418" s="314" t="s">
        <v>13844</v>
      </c>
      <c r="L418" s="273" t="s">
        <v>13845</v>
      </c>
      <c r="M418" s="273" t="s">
        <v>5103</v>
      </c>
      <c r="N418" s="273" t="s">
        <v>84</v>
      </c>
      <c r="O418" s="283">
        <v>42223</v>
      </c>
      <c r="P418" s="44">
        <v>42223</v>
      </c>
      <c r="Q418" s="223" t="s">
        <v>47</v>
      </c>
      <c r="R418" s="196" t="s">
        <v>1940</v>
      </c>
    </row>
    <row r="419" s="603" customFormat="1" ht="24.75" customHeight="1" spans="1:18">
      <c r="A419" s="52">
        <v>417</v>
      </c>
      <c r="B419" s="48">
        <v>4284</v>
      </c>
      <c r="C419" s="97" t="s">
        <v>5534</v>
      </c>
      <c r="D419" s="44" t="s">
        <v>41</v>
      </c>
      <c r="E419" s="35">
        <v>332900</v>
      </c>
      <c r="F419" s="52" t="s">
        <v>13846</v>
      </c>
      <c r="G419" s="44">
        <v>42209</v>
      </c>
      <c r="H419" s="44">
        <v>42218</v>
      </c>
      <c r="I419" s="719"/>
      <c r="J419" s="314">
        <v>42244</v>
      </c>
      <c r="K419" s="314"/>
      <c r="L419" s="273" t="s">
        <v>13847</v>
      </c>
      <c r="M419" s="273" t="s">
        <v>5479</v>
      </c>
      <c r="N419" s="273" t="s">
        <v>59</v>
      </c>
      <c r="O419" s="283">
        <v>42161</v>
      </c>
      <c r="P419" s="44">
        <v>42222</v>
      </c>
      <c r="Q419" s="223" t="s">
        <v>1447</v>
      </c>
      <c r="R419" s="196" t="s">
        <v>1940</v>
      </c>
    </row>
    <row r="420" s="603" customFormat="1" ht="24.75" customHeight="1" spans="1:18">
      <c r="A420" s="52">
        <v>418</v>
      </c>
      <c r="B420" s="48">
        <v>4777</v>
      </c>
      <c r="C420" s="97" t="s">
        <v>5108</v>
      </c>
      <c r="D420" s="44" t="s">
        <v>41</v>
      </c>
      <c r="E420" s="35">
        <v>312800</v>
      </c>
      <c r="F420" s="52" t="s">
        <v>13848</v>
      </c>
      <c r="G420" s="44">
        <v>42209</v>
      </c>
      <c r="H420" s="44">
        <v>42218</v>
      </c>
      <c r="I420" s="719"/>
      <c r="J420" s="314">
        <v>42244</v>
      </c>
      <c r="K420" s="314"/>
      <c r="L420" s="317" t="s">
        <v>13849</v>
      </c>
      <c r="M420" s="279" t="s">
        <v>13850</v>
      </c>
      <c r="N420" s="279" t="s">
        <v>641</v>
      </c>
      <c r="O420" s="334">
        <v>42219</v>
      </c>
      <c r="P420" s="167">
        <v>42219</v>
      </c>
      <c r="Q420" s="223" t="s">
        <v>47</v>
      </c>
      <c r="R420" s="196" t="s">
        <v>7081</v>
      </c>
    </row>
    <row r="421" s="603" customFormat="1" ht="24.75" customHeight="1" spans="1:18">
      <c r="A421" s="52">
        <v>419</v>
      </c>
      <c r="B421" s="48">
        <v>4777</v>
      </c>
      <c r="C421" s="97" t="s">
        <v>5108</v>
      </c>
      <c r="D421" s="44" t="s">
        <v>12911</v>
      </c>
      <c r="E421" s="35">
        <v>312800</v>
      </c>
      <c r="F421" s="52" t="s">
        <v>13851</v>
      </c>
      <c r="G421" s="44">
        <v>42209</v>
      </c>
      <c r="H421" s="44">
        <v>42220</v>
      </c>
      <c r="I421" s="719"/>
      <c r="J421" s="314">
        <v>42244</v>
      </c>
      <c r="K421" s="314"/>
      <c r="L421" s="273" t="s">
        <v>13852</v>
      </c>
      <c r="M421" s="273" t="s">
        <v>5156</v>
      </c>
      <c r="N421" s="273" t="s">
        <v>59</v>
      </c>
      <c r="O421" s="283">
        <v>42223</v>
      </c>
      <c r="P421" s="44">
        <v>42223</v>
      </c>
      <c r="Q421" s="223" t="s">
        <v>47</v>
      </c>
      <c r="R421" s="196" t="s">
        <v>1160</v>
      </c>
    </row>
    <row r="422" s="603" customFormat="1" ht="24.75" customHeight="1" spans="1:18">
      <c r="A422" s="52">
        <v>420</v>
      </c>
      <c r="B422" s="48">
        <v>4777</v>
      </c>
      <c r="C422" s="97" t="s">
        <v>5108</v>
      </c>
      <c r="D422" s="44" t="s">
        <v>13145</v>
      </c>
      <c r="E422" s="35">
        <v>312800</v>
      </c>
      <c r="F422" s="52" t="s">
        <v>13853</v>
      </c>
      <c r="G422" s="44">
        <v>42209</v>
      </c>
      <c r="H422" s="44">
        <v>42218</v>
      </c>
      <c r="I422" s="719"/>
      <c r="J422" s="314">
        <v>42244</v>
      </c>
      <c r="K422" s="314"/>
      <c r="L422" s="312" t="s">
        <v>945</v>
      </c>
      <c r="M422" s="385" t="s">
        <v>683</v>
      </c>
      <c r="N422" s="385" t="s">
        <v>59</v>
      </c>
      <c r="O422" s="739">
        <v>42170</v>
      </c>
      <c r="P422" s="44">
        <v>42221</v>
      </c>
      <c r="Q422" s="223" t="s">
        <v>1447</v>
      </c>
      <c r="R422" s="196" t="s">
        <v>1160</v>
      </c>
    </row>
    <row r="423" s="603" customFormat="1" ht="24.75" customHeight="1" spans="1:18">
      <c r="A423" s="52">
        <v>421</v>
      </c>
      <c r="B423" s="48">
        <v>4284</v>
      </c>
      <c r="C423" s="97" t="s">
        <v>5534</v>
      </c>
      <c r="D423" s="44" t="s">
        <v>41</v>
      </c>
      <c r="E423" s="35">
        <v>332900</v>
      </c>
      <c r="F423" s="52" t="s">
        <v>13854</v>
      </c>
      <c r="G423" s="44">
        <v>42209</v>
      </c>
      <c r="H423" s="44">
        <v>42218</v>
      </c>
      <c r="I423" s="719"/>
      <c r="J423" s="314">
        <v>42244</v>
      </c>
      <c r="K423" s="314"/>
      <c r="L423" s="279" t="s">
        <v>13855</v>
      </c>
      <c r="M423" s="280" t="s">
        <v>9444</v>
      </c>
      <c r="N423" s="279" t="s">
        <v>641</v>
      </c>
      <c r="O423" s="334">
        <v>42224</v>
      </c>
      <c r="P423" s="167">
        <v>42224</v>
      </c>
      <c r="Q423" s="319" t="s">
        <v>1447</v>
      </c>
      <c r="R423" s="196" t="s">
        <v>1950</v>
      </c>
    </row>
    <row r="424" s="603" customFormat="1" ht="24.75" customHeight="1" spans="1:18">
      <c r="A424" s="52">
        <v>422</v>
      </c>
      <c r="B424" s="48">
        <v>4777</v>
      </c>
      <c r="C424" s="97" t="s">
        <v>5108</v>
      </c>
      <c r="D424" s="44" t="s">
        <v>13263</v>
      </c>
      <c r="E424" s="35">
        <v>312800</v>
      </c>
      <c r="F424" s="52" t="s">
        <v>13856</v>
      </c>
      <c r="G424" s="44">
        <v>42209</v>
      </c>
      <c r="H424" s="44">
        <v>42218</v>
      </c>
      <c r="I424" s="719"/>
      <c r="J424" s="314">
        <v>42244</v>
      </c>
      <c r="K424" s="314"/>
      <c r="L424" s="279" t="s">
        <v>13857</v>
      </c>
      <c r="M424" s="280" t="s">
        <v>5103</v>
      </c>
      <c r="N424" s="279" t="s">
        <v>84</v>
      </c>
      <c r="O424" s="334">
        <v>42224</v>
      </c>
      <c r="P424" s="167">
        <v>42224</v>
      </c>
      <c r="Q424" s="319" t="s">
        <v>106</v>
      </c>
      <c r="R424" s="196" t="s">
        <v>5350</v>
      </c>
    </row>
    <row r="425" s="603" customFormat="1" ht="24.75" customHeight="1" spans="1:18">
      <c r="A425" s="52">
        <v>423</v>
      </c>
      <c r="B425" s="48">
        <v>4777</v>
      </c>
      <c r="C425" s="97" t="s">
        <v>5108</v>
      </c>
      <c r="D425" s="44" t="s">
        <v>41</v>
      </c>
      <c r="E425" s="35">
        <v>312800</v>
      </c>
      <c r="F425" s="52" t="s">
        <v>13858</v>
      </c>
      <c r="G425" s="44">
        <v>42209</v>
      </c>
      <c r="H425" s="44">
        <v>42218</v>
      </c>
      <c r="I425" s="719"/>
      <c r="J425" s="314">
        <v>42244</v>
      </c>
      <c r="K425" s="314"/>
      <c r="L425" s="274" t="s">
        <v>13859</v>
      </c>
      <c r="M425" s="274" t="s">
        <v>683</v>
      </c>
      <c r="N425" s="274" t="s">
        <v>59</v>
      </c>
      <c r="O425" s="281">
        <v>42218</v>
      </c>
      <c r="P425" s="44">
        <v>42218</v>
      </c>
      <c r="Q425" s="223" t="s">
        <v>106</v>
      </c>
      <c r="R425" s="196" t="s">
        <v>1168</v>
      </c>
    </row>
    <row r="426" s="602" customFormat="1" ht="22.5" customHeight="1" spans="1:18">
      <c r="A426" s="52">
        <v>424</v>
      </c>
      <c r="B426" s="48">
        <v>4284</v>
      </c>
      <c r="C426" s="97" t="s">
        <v>5534</v>
      </c>
      <c r="D426" s="55" t="s">
        <v>41</v>
      </c>
      <c r="E426" s="55">
        <v>332900</v>
      </c>
      <c r="F426" s="43" t="s">
        <v>13860</v>
      </c>
      <c r="G426" s="44">
        <v>42184</v>
      </c>
      <c r="H426" s="44">
        <v>42192</v>
      </c>
      <c r="I426" s="738"/>
      <c r="J426" s="316">
        <v>42215</v>
      </c>
      <c r="K426" s="159"/>
      <c r="L426" s="48" t="s">
        <v>13861</v>
      </c>
      <c r="M426" s="43" t="s">
        <v>730</v>
      </c>
      <c r="N426" s="291" t="s">
        <v>89</v>
      </c>
      <c r="O426" s="56">
        <v>42211</v>
      </c>
      <c r="P426" s="44">
        <v>42211</v>
      </c>
      <c r="Q426" s="223" t="s">
        <v>106</v>
      </c>
      <c r="R426" s="196" t="s">
        <v>1139</v>
      </c>
    </row>
    <row r="427" s="604" customFormat="1" ht="24.75" customHeight="1" spans="1:18">
      <c r="A427" s="52">
        <v>425</v>
      </c>
      <c r="B427" s="48">
        <v>4777</v>
      </c>
      <c r="C427" s="97" t="s">
        <v>5108</v>
      </c>
      <c r="D427" s="47" t="s">
        <v>41</v>
      </c>
      <c r="E427" s="322">
        <v>312800</v>
      </c>
      <c r="F427" s="52" t="s">
        <v>13862</v>
      </c>
      <c r="G427" s="47">
        <v>42209</v>
      </c>
      <c r="H427" s="47">
        <v>42234</v>
      </c>
      <c r="I427" s="692"/>
      <c r="J427" s="314">
        <v>42244</v>
      </c>
      <c r="K427" s="360"/>
      <c r="L427" s="274" t="s">
        <v>13863</v>
      </c>
      <c r="M427" s="274" t="s">
        <v>662</v>
      </c>
      <c r="N427" s="274" t="s">
        <v>89</v>
      </c>
      <c r="O427" s="281">
        <v>42169</v>
      </c>
      <c r="P427" s="47">
        <v>42217</v>
      </c>
      <c r="Q427" s="146" t="s">
        <v>47</v>
      </c>
      <c r="R427" s="201" t="s">
        <v>1964</v>
      </c>
    </row>
    <row r="428" s="603" customFormat="1" ht="24.75" customHeight="1" spans="1:18">
      <c r="A428" s="52">
        <v>426</v>
      </c>
      <c r="B428" s="48">
        <v>4777</v>
      </c>
      <c r="C428" s="97" t="s">
        <v>5108</v>
      </c>
      <c r="D428" s="44" t="s">
        <v>41</v>
      </c>
      <c r="E428" s="35">
        <v>312800</v>
      </c>
      <c r="F428" s="52" t="s">
        <v>13864</v>
      </c>
      <c r="G428" s="44">
        <v>42209</v>
      </c>
      <c r="H428" s="44">
        <v>42220</v>
      </c>
      <c r="I428" s="719"/>
      <c r="J428" s="314">
        <v>42244</v>
      </c>
      <c r="K428" s="314"/>
      <c r="L428" s="273" t="s">
        <v>3072</v>
      </c>
      <c r="M428" s="274" t="s">
        <v>5770</v>
      </c>
      <c r="N428" s="273" t="s">
        <v>89</v>
      </c>
      <c r="O428" s="283">
        <v>42224</v>
      </c>
      <c r="P428" s="44">
        <v>42224</v>
      </c>
      <c r="Q428" s="223" t="s">
        <v>106</v>
      </c>
      <c r="R428" s="196" t="s">
        <v>1964</v>
      </c>
    </row>
    <row r="429" s="603" customFormat="1" ht="24.75" customHeight="1" spans="1:18">
      <c r="A429" s="52">
        <v>427</v>
      </c>
      <c r="B429" s="48">
        <v>4284</v>
      </c>
      <c r="C429" s="97" t="s">
        <v>5534</v>
      </c>
      <c r="D429" s="44" t="s">
        <v>13419</v>
      </c>
      <c r="E429" s="35">
        <v>332900</v>
      </c>
      <c r="F429" s="52" t="s">
        <v>13865</v>
      </c>
      <c r="G429" s="44">
        <v>42209</v>
      </c>
      <c r="H429" s="44">
        <v>42218</v>
      </c>
      <c r="I429" s="719"/>
      <c r="J429" s="314">
        <v>42244</v>
      </c>
      <c r="K429" s="314"/>
      <c r="L429" s="273" t="s">
        <v>13866</v>
      </c>
      <c r="M429" s="274" t="s">
        <v>808</v>
      </c>
      <c r="N429" s="273" t="s">
        <v>641</v>
      </c>
      <c r="O429" s="283">
        <v>42225</v>
      </c>
      <c r="P429" s="44">
        <v>42225</v>
      </c>
      <c r="Q429" s="223" t="s">
        <v>47</v>
      </c>
      <c r="R429" s="196" t="s">
        <v>1964</v>
      </c>
    </row>
    <row r="430" s="603" customFormat="1" ht="48" customHeight="1" spans="1:18">
      <c r="A430" s="52">
        <v>428</v>
      </c>
      <c r="B430" s="48">
        <v>4777</v>
      </c>
      <c r="C430" s="97" t="s">
        <v>5108</v>
      </c>
      <c r="D430" s="44" t="s">
        <v>41</v>
      </c>
      <c r="E430" s="35">
        <f>312800+20000</f>
        <v>332800</v>
      </c>
      <c r="F430" s="52" t="s">
        <v>13867</v>
      </c>
      <c r="G430" s="44">
        <v>42209</v>
      </c>
      <c r="H430" s="44">
        <v>42218</v>
      </c>
      <c r="I430" s="719" t="s">
        <v>13868</v>
      </c>
      <c r="J430" s="314">
        <v>42244</v>
      </c>
      <c r="K430" s="314"/>
      <c r="L430" s="273" t="s">
        <v>13869</v>
      </c>
      <c r="M430" s="273" t="s">
        <v>114</v>
      </c>
      <c r="N430" s="273" t="s">
        <v>59</v>
      </c>
      <c r="O430" s="283">
        <v>42234</v>
      </c>
      <c r="P430" s="44">
        <v>42235</v>
      </c>
      <c r="Q430" s="223" t="s">
        <v>1447</v>
      </c>
      <c r="R430" s="196" t="s">
        <v>6211</v>
      </c>
    </row>
    <row r="431" s="603" customFormat="1" ht="24.75" customHeight="1" spans="1:18">
      <c r="A431" s="52">
        <v>429</v>
      </c>
      <c r="B431" s="48">
        <v>4284</v>
      </c>
      <c r="C431" s="97" t="s">
        <v>5534</v>
      </c>
      <c r="D431" s="44" t="s">
        <v>13419</v>
      </c>
      <c r="E431" s="35">
        <v>332900</v>
      </c>
      <c r="F431" s="52" t="s">
        <v>13870</v>
      </c>
      <c r="G431" s="44">
        <v>42209</v>
      </c>
      <c r="H431" s="44">
        <v>42218</v>
      </c>
      <c r="I431" s="719"/>
      <c r="J431" s="314">
        <v>42244</v>
      </c>
      <c r="K431" s="314"/>
      <c r="L431" s="335" t="s">
        <v>13871</v>
      </c>
      <c r="M431" s="336" t="s">
        <v>916</v>
      </c>
      <c r="N431" s="335" t="s">
        <v>6145</v>
      </c>
      <c r="O431" s="740">
        <v>42236</v>
      </c>
      <c r="P431" s="249">
        <v>42236</v>
      </c>
      <c r="Q431" s="755" t="s">
        <v>106</v>
      </c>
      <c r="R431" s="196" t="s">
        <v>1969</v>
      </c>
    </row>
    <row r="432" s="603" customFormat="1" ht="24.75" customHeight="1" spans="1:18">
      <c r="A432" s="52">
        <v>430</v>
      </c>
      <c r="B432" s="48">
        <v>4777</v>
      </c>
      <c r="C432" s="97" t="s">
        <v>5108</v>
      </c>
      <c r="D432" s="47" t="s">
        <v>41</v>
      </c>
      <c r="E432" s="322">
        <v>312800</v>
      </c>
      <c r="F432" s="52" t="s">
        <v>13872</v>
      </c>
      <c r="G432" s="47">
        <v>42230</v>
      </c>
      <c r="H432" s="47">
        <v>42237</v>
      </c>
      <c r="I432" s="719"/>
      <c r="J432" s="314">
        <v>42244</v>
      </c>
      <c r="K432" s="314"/>
      <c r="L432" s="274" t="s">
        <v>13873</v>
      </c>
      <c r="M432" s="274" t="s">
        <v>114</v>
      </c>
      <c r="N432" s="273" t="s">
        <v>59</v>
      </c>
      <c r="O432" s="283">
        <v>42229</v>
      </c>
      <c r="P432" s="44">
        <v>42231</v>
      </c>
      <c r="Q432" s="223" t="s">
        <v>1447</v>
      </c>
      <c r="R432" s="196" t="s">
        <v>2960</v>
      </c>
    </row>
    <row r="433" s="603" customFormat="1" ht="24.75" customHeight="1" spans="1:18">
      <c r="A433" s="52">
        <v>431</v>
      </c>
      <c r="B433" s="48">
        <v>4777</v>
      </c>
      <c r="C433" s="97" t="s">
        <v>5108</v>
      </c>
      <c r="D433" s="47" t="s">
        <v>13263</v>
      </c>
      <c r="E433" s="322">
        <v>312800</v>
      </c>
      <c r="F433" s="52" t="s">
        <v>13874</v>
      </c>
      <c r="G433" s="47">
        <v>42230</v>
      </c>
      <c r="H433" s="47">
        <v>42239</v>
      </c>
      <c r="I433" s="719"/>
      <c r="J433" s="314">
        <v>42274</v>
      </c>
      <c r="K433" s="314"/>
      <c r="L433" s="273" t="s">
        <v>13875</v>
      </c>
      <c r="M433" s="273" t="s">
        <v>5479</v>
      </c>
      <c r="N433" s="273" t="s">
        <v>89</v>
      </c>
      <c r="O433" s="283">
        <v>42233</v>
      </c>
      <c r="P433" s="44">
        <v>42233</v>
      </c>
      <c r="Q433" s="223" t="s">
        <v>1447</v>
      </c>
      <c r="R433" s="196" t="s">
        <v>1973</v>
      </c>
    </row>
    <row r="434" s="603" customFormat="1" ht="42.75" customHeight="1" spans="1:18">
      <c r="A434" s="52">
        <v>432</v>
      </c>
      <c r="B434" s="48">
        <v>4777</v>
      </c>
      <c r="C434" s="97" t="s">
        <v>5108</v>
      </c>
      <c r="D434" s="44" t="s">
        <v>41</v>
      </c>
      <c r="E434" s="35">
        <f>312800+20000</f>
        <v>332800</v>
      </c>
      <c r="F434" s="52" t="s">
        <v>13876</v>
      </c>
      <c r="G434" s="44">
        <v>42209</v>
      </c>
      <c r="H434" s="44">
        <v>42218</v>
      </c>
      <c r="I434" s="719" t="s">
        <v>13877</v>
      </c>
      <c r="J434" s="314">
        <v>42274</v>
      </c>
      <c r="K434" s="314"/>
      <c r="L434" s="274" t="s">
        <v>13878</v>
      </c>
      <c r="M434" s="274" t="s">
        <v>2053</v>
      </c>
      <c r="N434" s="274" t="s">
        <v>5701</v>
      </c>
      <c r="O434" s="283">
        <v>42204</v>
      </c>
      <c r="P434" s="44">
        <v>42237</v>
      </c>
      <c r="Q434" s="223" t="s">
        <v>106</v>
      </c>
      <c r="R434" s="196" t="s">
        <v>1190</v>
      </c>
    </row>
    <row r="435" s="603" customFormat="1" ht="24.75" customHeight="1" spans="1:18">
      <c r="A435" s="52">
        <v>433</v>
      </c>
      <c r="B435" s="48">
        <v>4777</v>
      </c>
      <c r="C435" s="97" t="s">
        <v>5108</v>
      </c>
      <c r="D435" s="47" t="s">
        <v>41</v>
      </c>
      <c r="E435" s="322">
        <v>312800</v>
      </c>
      <c r="F435" s="52" t="s">
        <v>13879</v>
      </c>
      <c r="G435" s="47">
        <v>42230</v>
      </c>
      <c r="H435" s="47">
        <v>42237</v>
      </c>
      <c r="I435" s="719"/>
      <c r="J435" s="314">
        <v>42274</v>
      </c>
      <c r="K435" s="741" t="s">
        <v>52</v>
      </c>
      <c r="L435" s="742" t="s">
        <v>13880</v>
      </c>
      <c r="M435" s="743" t="s">
        <v>662</v>
      </c>
      <c r="N435" s="273" t="s">
        <v>59</v>
      </c>
      <c r="O435" s="283">
        <v>42223</v>
      </c>
      <c r="P435" s="44">
        <v>42242</v>
      </c>
      <c r="Q435" s="223" t="s">
        <v>1447</v>
      </c>
      <c r="R435" s="201" t="s">
        <v>1212</v>
      </c>
    </row>
    <row r="436" s="603" customFormat="1" ht="24.75" customHeight="1" spans="1:18">
      <c r="A436" s="52">
        <v>434</v>
      </c>
      <c r="B436" s="48">
        <v>4775</v>
      </c>
      <c r="C436" s="97" t="s">
        <v>13881</v>
      </c>
      <c r="D436" s="44" t="s">
        <v>41</v>
      </c>
      <c r="E436" s="35">
        <v>349000</v>
      </c>
      <c r="F436" s="52" t="s">
        <v>13882</v>
      </c>
      <c r="G436" s="44">
        <v>42209</v>
      </c>
      <c r="H436" s="44">
        <v>42220</v>
      </c>
      <c r="I436" s="744" t="s">
        <v>13883</v>
      </c>
      <c r="J436" s="314">
        <v>42274</v>
      </c>
      <c r="K436" s="314"/>
      <c r="L436" s="273" t="s">
        <v>13884</v>
      </c>
      <c r="M436" s="745" t="s">
        <v>916</v>
      </c>
      <c r="N436" s="273" t="s">
        <v>89</v>
      </c>
      <c r="O436" s="283">
        <v>42244</v>
      </c>
      <c r="P436" s="44">
        <v>42244</v>
      </c>
      <c r="Q436" s="223" t="s">
        <v>106</v>
      </c>
      <c r="R436" s="196" t="s">
        <v>1212</v>
      </c>
    </row>
    <row r="437" s="603" customFormat="1" ht="24.75" customHeight="1" spans="1:18">
      <c r="A437" s="52">
        <v>435</v>
      </c>
      <c r="B437" s="48">
        <v>4777</v>
      </c>
      <c r="C437" s="97" t="s">
        <v>5108</v>
      </c>
      <c r="D437" s="47" t="s">
        <v>41</v>
      </c>
      <c r="E437" s="322">
        <v>312800</v>
      </c>
      <c r="F437" s="52" t="s">
        <v>13885</v>
      </c>
      <c r="G437" s="47">
        <v>42241</v>
      </c>
      <c r="H437" s="47">
        <v>42250</v>
      </c>
      <c r="I437" s="719"/>
      <c r="J437" s="314">
        <v>42274</v>
      </c>
      <c r="K437" s="314"/>
      <c r="L437" s="742" t="s">
        <v>13886</v>
      </c>
      <c r="M437" s="746" t="s">
        <v>5156</v>
      </c>
      <c r="N437" s="273" t="s">
        <v>59</v>
      </c>
      <c r="O437" s="283">
        <v>42245</v>
      </c>
      <c r="P437" s="44">
        <v>42245</v>
      </c>
      <c r="Q437" s="223" t="s">
        <v>1447</v>
      </c>
      <c r="R437" s="201" t="s">
        <v>3024</v>
      </c>
    </row>
    <row r="438" s="603" customFormat="1" ht="24.75" customHeight="1" spans="1:18">
      <c r="A438" s="52">
        <v>436</v>
      </c>
      <c r="B438" s="48">
        <v>4777</v>
      </c>
      <c r="C438" s="97" t="s">
        <v>5108</v>
      </c>
      <c r="D438" s="44" t="s">
        <v>41</v>
      </c>
      <c r="E438" s="35">
        <v>312800</v>
      </c>
      <c r="F438" s="52" t="s">
        <v>13887</v>
      </c>
      <c r="G438" s="44">
        <v>42209</v>
      </c>
      <c r="H438" s="44">
        <v>42218</v>
      </c>
      <c r="I438" s="719"/>
      <c r="J438" s="314">
        <v>42274</v>
      </c>
      <c r="K438" s="314"/>
      <c r="L438" s="742" t="s">
        <v>13888</v>
      </c>
      <c r="M438" s="746" t="s">
        <v>5156</v>
      </c>
      <c r="N438" s="747" t="s">
        <v>59</v>
      </c>
      <c r="O438" s="281">
        <v>42239</v>
      </c>
      <c r="P438" s="47">
        <v>42245</v>
      </c>
      <c r="Q438" s="274" t="s">
        <v>1447</v>
      </c>
      <c r="R438" s="201" t="s">
        <v>13889</v>
      </c>
    </row>
    <row r="439" s="603" customFormat="1" ht="24.75" customHeight="1" spans="1:18">
      <c r="A439" s="52">
        <v>437</v>
      </c>
      <c r="B439" s="48">
        <v>4777</v>
      </c>
      <c r="C439" s="97" t="s">
        <v>5108</v>
      </c>
      <c r="D439" s="44" t="s">
        <v>41</v>
      </c>
      <c r="E439" s="35">
        <v>312800</v>
      </c>
      <c r="F439" s="52" t="s">
        <v>13890</v>
      </c>
      <c r="G439" s="44">
        <v>42246</v>
      </c>
      <c r="H439" s="44">
        <v>42255</v>
      </c>
      <c r="I439" s="744" t="s">
        <v>13258</v>
      </c>
      <c r="J439" s="314">
        <v>42274</v>
      </c>
      <c r="K439" s="741" t="s">
        <v>52</v>
      </c>
      <c r="L439" s="748" t="s">
        <v>13891</v>
      </c>
      <c r="M439" s="748" t="s">
        <v>5890</v>
      </c>
      <c r="N439" s="748" t="s">
        <v>641</v>
      </c>
      <c r="O439" s="749">
        <v>42249</v>
      </c>
      <c r="P439" s="749">
        <v>42249</v>
      </c>
      <c r="Q439" s="748" t="s">
        <v>47</v>
      </c>
      <c r="R439" s="201" t="s">
        <v>13889</v>
      </c>
    </row>
    <row r="440" s="603" customFormat="1" ht="18.75" customHeight="1" spans="1:18">
      <c r="A440" s="52">
        <v>438</v>
      </c>
      <c r="B440" s="48">
        <v>4777</v>
      </c>
      <c r="C440" s="97" t="s">
        <v>5108</v>
      </c>
      <c r="D440" s="44" t="s">
        <v>145</v>
      </c>
      <c r="E440" s="35">
        <f>312800+30000</f>
        <v>342800</v>
      </c>
      <c r="F440" s="52" t="s">
        <v>13892</v>
      </c>
      <c r="G440" s="44">
        <v>42179</v>
      </c>
      <c r="H440" s="44">
        <v>42188</v>
      </c>
      <c r="I440" s="719" t="s">
        <v>13893</v>
      </c>
      <c r="J440" s="314">
        <v>42274</v>
      </c>
      <c r="K440" s="314"/>
      <c r="L440" s="274" t="s">
        <v>13894</v>
      </c>
      <c r="M440" s="274" t="s">
        <v>70</v>
      </c>
      <c r="N440" s="273" t="s">
        <v>84</v>
      </c>
      <c r="O440" s="283">
        <v>42239</v>
      </c>
      <c r="P440" s="44">
        <v>42239</v>
      </c>
      <c r="Q440" s="223" t="s">
        <v>47</v>
      </c>
      <c r="R440" s="196" t="s">
        <v>2981</v>
      </c>
    </row>
    <row r="441" s="603" customFormat="1" ht="24.75" customHeight="1" spans="1:18">
      <c r="A441" s="52">
        <v>439</v>
      </c>
      <c r="B441" s="48">
        <v>4284</v>
      </c>
      <c r="C441" s="97" t="s">
        <v>5534</v>
      </c>
      <c r="D441" s="47" t="s">
        <v>13434</v>
      </c>
      <c r="E441" s="322">
        <v>332900</v>
      </c>
      <c r="F441" s="52" t="s">
        <v>13895</v>
      </c>
      <c r="G441" s="47">
        <v>42230</v>
      </c>
      <c r="H441" s="47">
        <v>42239</v>
      </c>
      <c r="I441" s="719"/>
      <c r="J441" s="314">
        <v>42274</v>
      </c>
      <c r="K441" s="741" t="s">
        <v>52</v>
      </c>
      <c r="L441" s="280" t="s">
        <v>13896</v>
      </c>
      <c r="M441" s="280" t="s">
        <v>6179</v>
      </c>
      <c r="N441" s="280" t="s">
        <v>744</v>
      </c>
      <c r="O441" s="750">
        <v>42232</v>
      </c>
      <c r="P441" s="285">
        <v>42232</v>
      </c>
      <c r="Q441" s="632" t="s">
        <v>47</v>
      </c>
      <c r="R441" s="196" t="s">
        <v>1190</v>
      </c>
    </row>
    <row r="442" s="603" customFormat="1" ht="24.75" customHeight="1" spans="1:18">
      <c r="A442" s="52">
        <v>440</v>
      </c>
      <c r="B442" s="48">
        <v>4284</v>
      </c>
      <c r="C442" s="97" t="s">
        <v>5534</v>
      </c>
      <c r="D442" s="44" t="s">
        <v>13897</v>
      </c>
      <c r="E442" s="35">
        <v>332900</v>
      </c>
      <c r="F442" s="52" t="s">
        <v>13898</v>
      </c>
      <c r="G442" s="44">
        <v>42209</v>
      </c>
      <c r="H442" s="44">
        <v>42218</v>
      </c>
      <c r="I442" s="719"/>
      <c r="J442" s="314">
        <v>42274</v>
      </c>
      <c r="K442" s="314"/>
      <c r="L442" s="273" t="s">
        <v>13899</v>
      </c>
      <c r="M442" s="274" t="s">
        <v>5278</v>
      </c>
      <c r="N442" s="273" t="s">
        <v>59</v>
      </c>
      <c r="O442" s="283">
        <v>42251</v>
      </c>
      <c r="P442" s="44">
        <v>42252</v>
      </c>
      <c r="Q442" s="223" t="s">
        <v>1447</v>
      </c>
      <c r="R442" s="196" t="s">
        <v>4253</v>
      </c>
    </row>
    <row r="443" s="603" customFormat="1" ht="24.75" customHeight="1" spans="1:18">
      <c r="A443" s="52">
        <v>441</v>
      </c>
      <c r="B443" s="48"/>
      <c r="C443" s="97" t="s">
        <v>13900</v>
      </c>
      <c r="D443" s="44" t="s">
        <v>145</v>
      </c>
      <c r="E443" s="35">
        <v>353000</v>
      </c>
      <c r="F443" s="52" t="s">
        <v>13901</v>
      </c>
      <c r="G443" s="44">
        <v>42241</v>
      </c>
      <c r="H443" s="44">
        <v>42251</v>
      </c>
      <c r="I443" s="744"/>
      <c r="J443" s="314">
        <v>42274</v>
      </c>
      <c r="K443" s="314"/>
      <c r="L443" s="742" t="s">
        <v>13902</v>
      </c>
      <c r="M443" s="746" t="s">
        <v>653</v>
      </c>
      <c r="N443" s="747" t="s">
        <v>84</v>
      </c>
      <c r="O443" s="283" t="s">
        <v>13903</v>
      </c>
      <c r="P443" s="44">
        <v>42252</v>
      </c>
      <c r="Q443" s="223" t="s">
        <v>1447</v>
      </c>
      <c r="R443" s="196" t="s">
        <v>4253</v>
      </c>
    </row>
    <row r="444" s="603" customFormat="1" ht="24.75" customHeight="1" spans="1:18">
      <c r="A444" s="52">
        <v>442</v>
      </c>
      <c r="B444" s="48">
        <v>4777</v>
      </c>
      <c r="C444" s="97" t="s">
        <v>5108</v>
      </c>
      <c r="D444" s="47" t="s">
        <v>41</v>
      </c>
      <c r="E444" s="322">
        <v>312800</v>
      </c>
      <c r="F444" s="52" t="s">
        <v>13904</v>
      </c>
      <c r="G444" s="47">
        <v>42246</v>
      </c>
      <c r="H444" s="47">
        <v>42254</v>
      </c>
      <c r="I444" s="744" t="s">
        <v>13258</v>
      </c>
      <c r="J444" s="314">
        <v>42274</v>
      </c>
      <c r="K444" s="741" t="s">
        <v>52</v>
      </c>
      <c r="L444" s="690" t="s">
        <v>13905</v>
      </c>
      <c r="M444" s="690" t="s">
        <v>7512</v>
      </c>
      <c r="N444" s="690" t="s">
        <v>744</v>
      </c>
      <c r="O444" s="751">
        <v>42248</v>
      </c>
      <c r="P444" s="751">
        <v>42256</v>
      </c>
      <c r="Q444" s="690" t="s">
        <v>1447</v>
      </c>
      <c r="R444" s="196"/>
    </row>
    <row r="445" s="603" customFormat="1" ht="24.75" customHeight="1" spans="1:18">
      <c r="A445" s="52">
        <v>443</v>
      </c>
      <c r="B445" s="48">
        <v>4284</v>
      </c>
      <c r="C445" s="97" t="s">
        <v>5534</v>
      </c>
      <c r="D445" s="47" t="s">
        <v>41</v>
      </c>
      <c r="E445" s="322">
        <v>332900</v>
      </c>
      <c r="F445" s="52" t="s">
        <v>13906</v>
      </c>
      <c r="G445" s="47">
        <v>42241</v>
      </c>
      <c r="H445" s="47">
        <v>42253</v>
      </c>
      <c r="I445" s="719"/>
      <c r="J445" s="314">
        <v>42274</v>
      </c>
      <c r="K445" s="314"/>
      <c r="L445" s="280" t="s">
        <v>13907</v>
      </c>
      <c r="M445" s="280" t="s">
        <v>1167</v>
      </c>
      <c r="N445" s="279" t="s">
        <v>744</v>
      </c>
      <c r="O445" s="334">
        <v>42250</v>
      </c>
      <c r="P445" s="167">
        <v>42250</v>
      </c>
      <c r="Q445" s="319" t="s">
        <v>106</v>
      </c>
      <c r="R445" s="196" t="s">
        <v>1215</v>
      </c>
    </row>
    <row r="446" s="603" customFormat="1" ht="24.75" customHeight="1" spans="1:18">
      <c r="A446" s="52">
        <v>444</v>
      </c>
      <c r="B446" s="48">
        <v>4777</v>
      </c>
      <c r="C446" s="97" t="s">
        <v>5108</v>
      </c>
      <c r="D446" s="47" t="s">
        <v>41</v>
      </c>
      <c r="E446" s="322">
        <v>312800</v>
      </c>
      <c r="F446" s="52" t="s">
        <v>13908</v>
      </c>
      <c r="G446" s="47">
        <v>42244</v>
      </c>
      <c r="H446" s="47">
        <v>42254</v>
      </c>
      <c r="I446" s="744"/>
      <c r="J446" s="314">
        <v>42274</v>
      </c>
      <c r="K446" s="314"/>
      <c r="L446" s="274" t="s">
        <v>13909</v>
      </c>
      <c r="M446" s="274" t="s">
        <v>5479</v>
      </c>
      <c r="N446" s="625" t="s">
        <v>59</v>
      </c>
      <c r="O446" s="56">
        <v>42367</v>
      </c>
      <c r="P446" s="56">
        <v>42252</v>
      </c>
      <c r="Q446" s="625" t="s">
        <v>1447</v>
      </c>
      <c r="R446" s="196" t="s">
        <v>6605</v>
      </c>
    </row>
    <row r="447" s="603" customFormat="1" ht="24.75" customHeight="1" spans="1:18">
      <c r="A447" s="52">
        <v>445</v>
      </c>
      <c r="B447" s="48">
        <v>4284</v>
      </c>
      <c r="C447" s="97" t="s">
        <v>5534</v>
      </c>
      <c r="D447" s="47" t="s">
        <v>41</v>
      </c>
      <c r="E447" s="322">
        <v>332900</v>
      </c>
      <c r="F447" s="52" t="s">
        <v>13910</v>
      </c>
      <c r="G447" s="47">
        <v>42235</v>
      </c>
      <c r="H447" s="47">
        <v>42242</v>
      </c>
      <c r="I447" s="719"/>
      <c r="J447" s="314">
        <v>42274</v>
      </c>
      <c r="K447" s="741" t="s">
        <v>52</v>
      </c>
      <c r="L447" s="274" t="s">
        <v>13911</v>
      </c>
      <c r="M447" s="274" t="s">
        <v>5836</v>
      </c>
      <c r="N447" s="242" t="s">
        <v>89</v>
      </c>
      <c r="O447" s="289">
        <v>42247</v>
      </c>
      <c r="P447" s="44">
        <v>42247</v>
      </c>
      <c r="Q447" s="70" t="s">
        <v>1447</v>
      </c>
      <c r="R447" s="196" t="s">
        <v>6605</v>
      </c>
    </row>
    <row r="448" s="603" customFormat="1" ht="24.75" customHeight="1" spans="1:18">
      <c r="A448" s="52">
        <v>446</v>
      </c>
      <c r="B448" s="48">
        <v>5669</v>
      </c>
      <c r="C448" s="97" t="s">
        <v>5108</v>
      </c>
      <c r="D448" s="44" t="s">
        <v>41</v>
      </c>
      <c r="E448" s="35">
        <v>312800</v>
      </c>
      <c r="F448" s="52" t="s">
        <v>13912</v>
      </c>
      <c r="G448" s="44">
        <v>42246</v>
      </c>
      <c r="H448" s="44">
        <v>42255</v>
      </c>
      <c r="I448" s="744" t="s">
        <v>13258</v>
      </c>
      <c r="J448" s="314">
        <v>42274</v>
      </c>
      <c r="K448" s="741" t="s">
        <v>52</v>
      </c>
      <c r="L448" s="274" t="s">
        <v>13913</v>
      </c>
      <c r="M448" s="274" t="s">
        <v>5016</v>
      </c>
      <c r="N448" s="630" t="s">
        <v>89</v>
      </c>
      <c r="O448" s="56">
        <v>42260</v>
      </c>
      <c r="P448" s="56">
        <v>42261</v>
      </c>
      <c r="Q448" s="630" t="s">
        <v>1447</v>
      </c>
      <c r="R448" s="194" t="s">
        <v>6605</v>
      </c>
    </row>
    <row r="449" s="602" customFormat="1" ht="23.25" customHeight="1" spans="1:18">
      <c r="A449" s="52">
        <v>447</v>
      </c>
      <c r="B449" s="48">
        <v>4777</v>
      </c>
      <c r="C449" s="97" t="s">
        <v>5108</v>
      </c>
      <c r="D449" s="55" t="s">
        <v>5855</v>
      </c>
      <c r="E449" s="55">
        <f>312800+20000</f>
        <v>332800</v>
      </c>
      <c r="F449" s="43" t="s">
        <v>13914</v>
      </c>
      <c r="G449" s="44">
        <v>42116</v>
      </c>
      <c r="H449" s="44">
        <v>42121</v>
      </c>
      <c r="I449" s="738" t="s">
        <v>13915</v>
      </c>
      <c r="J449" s="314">
        <v>42274</v>
      </c>
      <c r="K449" s="741" t="s">
        <v>52</v>
      </c>
      <c r="L449" s="274" t="s">
        <v>13916</v>
      </c>
      <c r="M449" s="274" t="s">
        <v>5016</v>
      </c>
      <c r="N449" s="291" t="s">
        <v>89</v>
      </c>
      <c r="O449" s="56">
        <v>42258</v>
      </c>
      <c r="P449" s="56">
        <v>42259</v>
      </c>
      <c r="Q449" s="223" t="s">
        <v>1447</v>
      </c>
      <c r="R449" s="320" t="s">
        <v>5804</v>
      </c>
    </row>
    <row r="450" s="603" customFormat="1" ht="24.75" customHeight="1" spans="1:18">
      <c r="A450" s="52">
        <v>448</v>
      </c>
      <c r="B450" s="48">
        <v>5669</v>
      </c>
      <c r="C450" s="97" t="s">
        <v>5108</v>
      </c>
      <c r="D450" s="47" t="s">
        <v>41</v>
      </c>
      <c r="E450" s="322">
        <v>312800</v>
      </c>
      <c r="F450" s="152" t="s">
        <v>13917</v>
      </c>
      <c r="G450" s="47">
        <v>42263</v>
      </c>
      <c r="H450" s="47">
        <v>42273</v>
      </c>
      <c r="I450" s="744" t="s">
        <v>13258</v>
      </c>
      <c r="J450" s="314">
        <v>42304</v>
      </c>
      <c r="K450" s="314"/>
      <c r="L450" s="625" t="s">
        <v>13918</v>
      </c>
      <c r="M450" s="630" t="s">
        <v>5923</v>
      </c>
      <c r="N450" s="625" t="s">
        <v>89</v>
      </c>
      <c r="O450" s="289">
        <v>42274</v>
      </c>
      <c r="P450" s="629">
        <v>42274</v>
      </c>
      <c r="Q450" s="625" t="s">
        <v>106</v>
      </c>
      <c r="R450" s="196" t="s">
        <v>1263</v>
      </c>
    </row>
    <row r="451" s="603" customFormat="1" ht="24.75" customHeight="1" spans="1:18">
      <c r="A451" s="52">
        <v>449</v>
      </c>
      <c r="B451" s="48">
        <v>5669</v>
      </c>
      <c r="C451" s="97" t="s">
        <v>5108</v>
      </c>
      <c r="D451" s="47" t="s">
        <v>13263</v>
      </c>
      <c r="E451" s="322">
        <v>312800</v>
      </c>
      <c r="F451" s="152" t="s">
        <v>13919</v>
      </c>
      <c r="G451" s="47">
        <v>42262</v>
      </c>
      <c r="H451" s="47">
        <v>42271</v>
      </c>
      <c r="I451" s="744" t="s">
        <v>13258</v>
      </c>
      <c r="J451" s="314">
        <v>42275</v>
      </c>
      <c r="K451" s="314"/>
      <c r="L451" s="274" t="s">
        <v>13920</v>
      </c>
      <c r="M451" s="274" t="s">
        <v>730</v>
      </c>
      <c r="N451" s="274" t="s">
        <v>89</v>
      </c>
      <c r="O451" s="56">
        <v>42239</v>
      </c>
      <c r="P451" s="56">
        <v>42258</v>
      </c>
      <c r="Q451" s="625" t="s">
        <v>1447</v>
      </c>
      <c r="R451" s="196" t="s">
        <v>1263</v>
      </c>
    </row>
    <row r="452" s="603" customFormat="1" ht="24.75" customHeight="1" spans="1:18">
      <c r="A452" s="52">
        <v>450</v>
      </c>
      <c r="B452" s="48">
        <v>4284</v>
      </c>
      <c r="C452" s="97" t="s">
        <v>5534</v>
      </c>
      <c r="D452" s="47" t="s">
        <v>41</v>
      </c>
      <c r="E452" s="322">
        <v>332900</v>
      </c>
      <c r="F452" s="52" t="s">
        <v>13921</v>
      </c>
      <c r="G452" s="47">
        <v>42262</v>
      </c>
      <c r="H452" s="47">
        <v>42271</v>
      </c>
      <c r="I452" s="744" t="s">
        <v>13258</v>
      </c>
      <c r="J452" s="314">
        <v>42304</v>
      </c>
      <c r="K452" s="314"/>
      <c r="L452" s="277" t="s">
        <v>13922</v>
      </c>
      <c r="M452" s="277" t="s">
        <v>5103</v>
      </c>
      <c r="N452" s="277" t="s">
        <v>84</v>
      </c>
      <c r="O452" s="756">
        <v>42269</v>
      </c>
      <c r="P452" s="47">
        <v>42270</v>
      </c>
      <c r="Q452" s="81" t="s">
        <v>1447</v>
      </c>
      <c r="R452" s="196" t="s">
        <v>8212</v>
      </c>
    </row>
    <row r="453" s="603" customFormat="1" ht="24.75" customHeight="1" spans="1:18">
      <c r="A453" s="52">
        <v>451</v>
      </c>
      <c r="B453" s="48">
        <v>4284</v>
      </c>
      <c r="C453" s="97" t="s">
        <v>5534</v>
      </c>
      <c r="D453" s="44" t="s">
        <v>41</v>
      </c>
      <c r="E453" s="35">
        <v>332900</v>
      </c>
      <c r="F453" s="52" t="s">
        <v>13923</v>
      </c>
      <c r="G453" s="44">
        <v>42244</v>
      </c>
      <c r="H453" s="44">
        <v>42257</v>
      </c>
      <c r="I453" s="744"/>
      <c r="J453" s="314">
        <v>42304</v>
      </c>
      <c r="K453" s="314"/>
      <c r="L453" s="747" t="s">
        <v>13924</v>
      </c>
      <c r="M453" s="274" t="s">
        <v>114</v>
      </c>
      <c r="N453" s="242" t="s">
        <v>59</v>
      </c>
      <c r="O453" s="289">
        <v>42266</v>
      </c>
      <c r="P453" s="44">
        <v>42267</v>
      </c>
      <c r="Q453" s="70" t="s">
        <v>1447</v>
      </c>
      <c r="R453" s="196" t="s">
        <v>2098</v>
      </c>
    </row>
    <row r="454" s="603" customFormat="1" ht="24.75" customHeight="1" spans="1:18">
      <c r="A454" s="52">
        <v>452</v>
      </c>
      <c r="B454" s="48">
        <v>5669</v>
      </c>
      <c r="C454" s="97" t="s">
        <v>5108</v>
      </c>
      <c r="D454" s="47" t="s">
        <v>41</v>
      </c>
      <c r="E454" s="322">
        <v>312800</v>
      </c>
      <c r="F454" s="152" t="s">
        <v>13925</v>
      </c>
      <c r="G454" s="47">
        <v>42263</v>
      </c>
      <c r="H454" s="47">
        <v>42273</v>
      </c>
      <c r="I454" s="744" t="s">
        <v>13258</v>
      </c>
      <c r="J454" s="314">
        <v>42304</v>
      </c>
      <c r="K454" s="314"/>
      <c r="L454" s="274" t="s">
        <v>13926</v>
      </c>
      <c r="M454" s="274" t="s">
        <v>5923</v>
      </c>
      <c r="N454" s="274" t="s">
        <v>89</v>
      </c>
      <c r="O454" s="281">
        <v>42278</v>
      </c>
      <c r="P454" s="44">
        <v>42278</v>
      </c>
      <c r="Q454" s="625" t="s">
        <v>106</v>
      </c>
      <c r="R454" s="196" t="s">
        <v>2098</v>
      </c>
    </row>
    <row r="455" s="603" customFormat="1" ht="24.75" customHeight="1" spans="1:18">
      <c r="A455" s="52">
        <v>453</v>
      </c>
      <c r="B455" s="48">
        <v>4284</v>
      </c>
      <c r="C455" s="97" t="s">
        <v>5534</v>
      </c>
      <c r="D455" s="44" t="s">
        <v>13927</v>
      </c>
      <c r="E455" s="35">
        <v>332900</v>
      </c>
      <c r="F455" s="52" t="s">
        <v>13928</v>
      </c>
      <c r="G455" s="44">
        <v>42250</v>
      </c>
      <c r="H455" s="44">
        <v>42260</v>
      </c>
      <c r="I455" s="744" t="s">
        <v>13929</v>
      </c>
      <c r="J455" s="314">
        <v>42304</v>
      </c>
      <c r="K455" s="741" t="s">
        <v>52</v>
      </c>
      <c r="L455" s="242" t="s">
        <v>13930</v>
      </c>
      <c r="M455" s="273" t="s">
        <v>5016</v>
      </c>
      <c r="N455" s="242" t="s">
        <v>89</v>
      </c>
      <c r="O455" s="289">
        <v>42268</v>
      </c>
      <c r="P455" s="44">
        <v>42268</v>
      </c>
      <c r="Q455" s="70" t="s">
        <v>47</v>
      </c>
      <c r="R455" s="196" t="s">
        <v>633</v>
      </c>
    </row>
    <row r="456" s="603" customFormat="1" ht="24.75" customHeight="1" spans="1:18">
      <c r="A456" s="52">
        <v>454</v>
      </c>
      <c r="B456" s="48">
        <v>5669</v>
      </c>
      <c r="C456" s="97" t="s">
        <v>5108</v>
      </c>
      <c r="D456" s="47" t="s">
        <v>41</v>
      </c>
      <c r="E456" s="322">
        <v>312800</v>
      </c>
      <c r="F456" s="152" t="s">
        <v>13931</v>
      </c>
      <c r="G456" s="47">
        <v>42262</v>
      </c>
      <c r="H456" s="47">
        <v>42271</v>
      </c>
      <c r="I456" s="744" t="s">
        <v>13258</v>
      </c>
      <c r="J456" s="314">
        <v>42304</v>
      </c>
      <c r="K456" s="314"/>
      <c r="L456" s="748" t="s">
        <v>13932</v>
      </c>
      <c r="M456" s="690" t="s">
        <v>9241</v>
      </c>
      <c r="N456" s="748" t="s">
        <v>641</v>
      </c>
      <c r="O456" s="334">
        <v>42275</v>
      </c>
      <c r="P456" s="749">
        <v>42275</v>
      </c>
      <c r="Q456" s="748" t="s">
        <v>106</v>
      </c>
      <c r="R456" s="196" t="s">
        <v>13933</v>
      </c>
    </row>
    <row r="457" s="603" customFormat="1" ht="24.75" customHeight="1" spans="1:18">
      <c r="A457" s="52">
        <v>455</v>
      </c>
      <c r="B457" s="48">
        <v>5669</v>
      </c>
      <c r="C457" s="97" t="s">
        <v>5108</v>
      </c>
      <c r="D457" s="47" t="s">
        <v>41</v>
      </c>
      <c r="E457" s="322">
        <v>312800</v>
      </c>
      <c r="F457" s="152" t="s">
        <v>13934</v>
      </c>
      <c r="G457" s="47">
        <v>42262</v>
      </c>
      <c r="H457" s="47">
        <v>42271</v>
      </c>
      <c r="I457" s="744" t="s">
        <v>13258</v>
      </c>
      <c r="J457" s="314">
        <v>42304</v>
      </c>
      <c r="K457" s="314"/>
      <c r="L457" s="274" t="s">
        <v>13935</v>
      </c>
      <c r="M457" s="274" t="s">
        <v>5425</v>
      </c>
      <c r="N457" s="291" t="s">
        <v>84</v>
      </c>
      <c r="O457" s="56">
        <v>42232</v>
      </c>
      <c r="P457" s="56">
        <v>42270</v>
      </c>
      <c r="Q457" s="223" t="s">
        <v>1447</v>
      </c>
      <c r="R457" s="196" t="s">
        <v>3115</v>
      </c>
    </row>
    <row r="458" s="603" customFormat="1" ht="24.75" customHeight="1" spans="1:18">
      <c r="A458" s="52">
        <v>456</v>
      </c>
      <c r="B458" s="48">
        <v>5669</v>
      </c>
      <c r="C458" s="97" t="s">
        <v>5108</v>
      </c>
      <c r="D458" s="47" t="s">
        <v>41</v>
      </c>
      <c r="E458" s="322">
        <f>312800+20000</f>
        <v>332800</v>
      </c>
      <c r="F458" s="152" t="s">
        <v>13936</v>
      </c>
      <c r="G458" s="47">
        <v>42263</v>
      </c>
      <c r="H458" s="47">
        <v>42273</v>
      </c>
      <c r="I458" s="744" t="s">
        <v>13937</v>
      </c>
      <c r="J458" s="314">
        <v>42304</v>
      </c>
      <c r="K458" s="314"/>
      <c r="L458" s="630" t="s">
        <v>13938</v>
      </c>
      <c r="M458" s="630" t="s">
        <v>916</v>
      </c>
      <c r="N458" s="625" t="s">
        <v>5701</v>
      </c>
      <c r="O458" s="289">
        <v>42253</v>
      </c>
      <c r="P458" s="629">
        <v>42286</v>
      </c>
      <c r="Q458" s="625" t="s">
        <v>106</v>
      </c>
      <c r="R458" s="347" t="s">
        <v>642</v>
      </c>
    </row>
    <row r="459" s="603" customFormat="1" ht="24.75" customHeight="1" spans="1:18">
      <c r="A459" s="52">
        <v>457</v>
      </c>
      <c r="B459" s="48">
        <v>4284</v>
      </c>
      <c r="C459" s="97" t="s">
        <v>5534</v>
      </c>
      <c r="D459" s="47" t="s">
        <v>13939</v>
      </c>
      <c r="E459" s="322">
        <v>332900</v>
      </c>
      <c r="F459" s="52" t="s">
        <v>13940</v>
      </c>
      <c r="G459" s="47">
        <v>42230</v>
      </c>
      <c r="H459" s="47">
        <v>42239</v>
      </c>
      <c r="I459" s="744" t="s">
        <v>5830</v>
      </c>
      <c r="J459" s="314">
        <v>42304</v>
      </c>
      <c r="K459" s="741" t="s">
        <v>52</v>
      </c>
      <c r="L459" s="242" t="s">
        <v>13941</v>
      </c>
      <c r="M459" s="242" t="s">
        <v>114</v>
      </c>
      <c r="N459" s="242" t="s">
        <v>59</v>
      </c>
      <c r="O459" s="242">
        <v>42288</v>
      </c>
      <c r="P459" s="289">
        <v>42288</v>
      </c>
      <c r="Q459" s="44" t="s">
        <v>106</v>
      </c>
      <c r="R459" s="70" t="s">
        <v>3118</v>
      </c>
    </row>
    <row r="460" s="602" customFormat="1" ht="42.75" customHeight="1" spans="1:18">
      <c r="A460" s="52">
        <v>458</v>
      </c>
      <c r="B460" s="48">
        <v>4716</v>
      </c>
      <c r="C460" s="97" t="s">
        <v>9415</v>
      </c>
      <c r="D460" s="55" t="s">
        <v>13771</v>
      </c>
      <c r="E460" s="55">
        <f>317100+20000</f>
        <v>337100</v>
      </c>
      <c r="F460" s="43" t="s">
        <v>13942</v>
      </c>
      <c r="G460" s="44">
        <v>42116</v>
      </c>
      <c r="H460" s="44">
        <v>42121</v>
      </c>
      <c r="I460" s="757" t="s">
        <v>13943</v>
      </c>
      <c r="J460" s="314">
        <v>42304</v>
      </c>
      <c r="K460" s="741" t="s">
        <v>52</v>
      </c>
      <c r="L460" s="48" t="s">
        <v>13944</v>
      </c>
      <c r="M460" s="43" t="s">
        <v>70</v>
      </c>
      <c r="N460" s="291" t="s">
        <v>84</v>
      </c>
      <c r="O460" s="56">
        <v>42282</v>
      </c>
      <c r="P460" s="44">
        <v>42282</v>
      </c>
      <c r="Q460" s="223" t="s">
        <v>1447</v>
      </c>
      <c r="R460" s="725" t="s">
        <v>3118</v>
      </c>
    </row>
    <row r="461" s="603" customFormat="1" ht="24.75" customHeight="1" spans="1:18">
      <c r="A461" s="52">
        <v>459</v>
      </c>
      <c r="B461" s="48">
        <v>5669</v>
      </c>
      <c r="C461" s="97" t="s">
        <v>5108</v>
      </c>
      <c r="D461" s="47" t="s">
        <v>41</v>
      </c>
      <c r="E461" s="322">
        <v>312800</v>
      </c>
      <c r="F461" s="152" t="s">
        <v>13945</v>
      </c>
      <c r="G461" s="47">
        <v>42263</v>
      </c>
      <c r="H461" s="47">
        <v>42273</v>
      </c>
      <c r="I461" s="744" t="s">
        <v>13258</v>
      </c>
      <c r="J461" s="314">
        <v>42304</v>
      </c>
      <c r="K461" s="314"/>
      <c r="L461" s="625" t="s">
        <v>13946</v>
      </c>
      <c r="M461" s="630" t="s">
        <v>916</v>
      </c>
      <c r="N461" s="625" t="s">
        <v>5701</v>
      </c>
      <c r="O461" s="289">
        <v>42249</v>
      </c>
      <c r="P461" s="629">
        <v>42277</v>
      </c>
      <c r="Q461" s="625" t="s">
        <v>47</v>
      </c>
      <c r="R461" s="347" t="s">
        <v>2117</v>
      </c>
    </row>
    <row r="462" s="603" customFormat="1" ht="24.75" customHeight="1" spans="1:18">
      <c r="A462" s="52">
        <v>460</v>
      </c>
      <c r="B462" s="48">
        <v>4284</v>
      </c>
      <c r="C462" s="97" t="s">
        <v>5534</v>
      </c>
      <c r="D462" s="47" t="s">
        <v>13419</v>
      </c>
      <c r="E462" s="322">
        <v>332900</v>
      </c>
      <c r="F462" s="52" t="s">
        <v>13947</v>
      </c>
      <c r="G462" s="47">
        <v>42262</v>
      </c>
      <c r="H462" s="47">
        <v>42271</v>
      </c>
      <c r="I462" s="744" t="s">
        <v>13258</v>
      </c>
      <c r="J462" s="314">
        <v>42304</v>
      </c>
      <c r="K462" s="314"/>
      <c r="L462" s="242" t="s">
        <v>13948</v>
      </c>
      <c r="M462" s="242" t="s">
        <v>916</v>
      </c>
      <c r="N462" s="242" t="s">
        <v>5701</v>
      </c>
      <c r="O462" s="289">
        <v>42269</v>
      </c>
      <c r="P462" s="44">
        <v>42270</v>
      </c>
      <c r="Q462" s="70" t="s">
        <v>1447</v>
      </c>
      <c r="R462" s="347" t="s">
        <v>2117</v>
      </c>
    </row>
    <row r="463" s="603" customFormat="1" ht="24.75" customHeight="1" spans="1:18">
      <c r="A463" s="52">
        <v>461</v>
      </c>
      <c r="B463" s="48">
        <v>4284</v>
      </c>
      <c r="C463" s="97" t="s">
        <v>5534</v>
      </c>
      <c r="D463" s="44" t="s">
        <v>41</v>
      </c>
      <c r="E463" s="35">
        <v>332900</v>
      </c>
      <c r="F463" s="52" t="s">
        <v>13949</v>
      </c>
      <c r="G463" s="44">
        <v>42262</v>
      </c>
      <c r="H463" s="44">
        <v>42276</v>
      </c>
      <c r="I463" s="744" t="s">
        <v>13950</v>
      </c>
      <c r="J463" s="314">
        <v>42304</v>
      </c>
      <c r="K463" s="314"/>
      <c r="L463" s="625" t="s">
        <v>13951</v>
      </c>
      <c r="M463" s="625" t="s">
        <v>912</v>
      </c>
      <c r="N463" s="625" t="s">
        <v>5701</v>
      </c>
      <c r="O463" s="629">
        <v>42278</v>
      </c>
      <c r="P463" s="629">
        <v>42279</v>
      </c>
      <c r="Q463" s="625" t="s">
        <v>1447</v>
      </c>
      <c r="R463" s="347" t="s">
        <v>648</v>
      </c>
    </row>
    <row r="464" s="603" customFormat="1" ht="24.75" customHeight="1" spans="1:18">
      <c r="A464" s="52">
        <v>462</v>
      </c>
      <c r="B464" s="48">
        <v>5670</v>
      </c>
      <c r="C464" s="97" t="s">
        <v>5534</v>
      </c>
      <c r="D464" s="47" t="s">
        <v>13419</v>
      </c>
      <c r="E464" s="322">
        <v>332900</v>
      </c>
      <c r="F464" s="52" t="s">
        <v>13952</v>
      </c>
      <c r="G464" s="47">
        <v>42262</v>
      </c>
      <c r="H464" s="47">
        <v>42271</v>
      </c>
      <c r="I464" s="744" t="s">
        <v>13258</v>
      </c>
      <c r="J464" s="314">
        <v>42304</v>
      </c>
      <c r="K464" s="314"/>
      <c r="L464" s="242" t="s">
        <v>13953</v>
      </c>
      <c r="M464" s="242" t="s">
        <v>5962</v>
      </c>
      <c r="N464" s="242" t="s">
        <v>59</v>
      </c>
      <c r="O464" s="289">
        <v>42273</v>
      </c>
      <c r="P464" s="44">
        <v>42273</v>
      </c>
      <c r="Q464" s="70" t="s">
        <v>1447</v>
      </c>
      <c r="R464" s="196" t="s">
        <v>627</v>
      </c>
    </row>
    <row r="465" s="602" customFormat="1" ht="25.5" customHeight="1" spans="1:18">
      <c r="A465" s="52">
        <v>463</v>
      </c>
      <c r="B465" s="683" t="s">
        <v>13688</v>
      </c>
      <c r="C465" s="683" t="s">
        <v>7485</v>
      </c>
      <c r="D465" s="47" t="s">
        <v>41</v>
      </c>
      <c r="E465" s="322">
        <v>291000</v>
      </c>
      <c r="F465" s="152" t="s">
        <v>13954</v>
      </c>
      <c r="G465" s="47">
        <v>42263</v>
      </c>
      <c r="H465" s="47">
        <v>42273</v>
      </c>
      <c r="I465" s="757"/>
      <c r="J465" s="314">
        <v>42304</v>
      </c>
      <c r="K465" s="741" t="s">
        <v>52</v>
      </c>
      <c r="L465" s="683" t="s">
        <v>13955</v>
      </c>
      <c r="M465" s="683" t="s">
        <v>683</v>
      </c>
      <c r="N465" s="683" t="s">
        <v>59</v>
      </c>
      <c r="O465" s="683" t="s">
        <v>13956</v>
      </c>
      <c r="P465" s="118">
        <v>42271</v>
      </c>
      <c r="Q465" s="683" t="s">
        <v>1447</v>
      </c>
      <c r="R465" s="725" t="s">
        <v>5832</v>
      </c>
    </row>
    <row r="466" s="603" customFormat="1" ht="24.75" customHeight="1" spans="1:18">
      <c r="A466" s="52">
        <v>464</v>
      </c>
      <c r="B466" s="48">
        <v>5670</v>
      </c>
      <c r="C466" s="97" t="s">
        <v>5534</v>
      </c>
      <c r="D466" s="47" t="s">
        <v>13419</v>
      </c>
      <c r="E466" s="322">
        <v>332900</v>
      </c>
      <c r="F466" s="52" t="s">
        <v>13957</v>
      </c>
      <c r="G466" s="47">
        <v>42262</v>
      </c>
      <c r="H466" s="47">
        <v>42271</v>
      </c>
      <c r="I466" s="744" t="s">
        <v>13258</v>
      </c>
      <c r="J466" s="314">
        <v>42304</v>
      </c>
      <c r="K466" s="314"/>
      <c r="L466" s="242" t="s">
        <v>13958</v>
      </c>
      <c r="M466" s="242" t="s">
        <v>912</v>
      </c>
      <c r="N466" s="242" t="s">
        <v>5701</v>
      </c>
      <c r="O466" s="289">
        <v>42275</v>
      </c>
      <c r="P466" s="44">
        <v>42276</v>
      </c>
      <c r="Q466" s="70" t="s">
        <v>1447</v>
      </c>
      <c r="R466" s="352" t="s">
        <v>5832</v>
      </c>
    </row>
    <row r="467" s="603" customFormat="1" ht="24.75" customHeight="1" spans="1:18">
      <c r="A467" s="52">
        <v>465</v>
      </c>
      <c r="B467" s="48">
        <v>5669</v>
      </c>
      <c r="C467" s="97" t="s">
        <v>5108</v>
      </c>
      <c r="D467" s="47" t="s">
        <v>41</v>
      </c>
      <c r="E467" s="322">
        <f>312800+20000</f>
        <v>332800</v>
      </c>
      <c r="F467" s="152" t="s">
        <v>13959</v>
      </c>
      <c r="G467" s="47">
        <v>42263</v>
      </c>
      <c r="H467" s="47">
        <v>42273</v>
      </c>
      <c r="I467" s="744" t="s">
        <v>13937</v>
      </c>
      <c r="J467" s="314">
        <v>42304</v>
      </c>
      <c r="K467" s="314"/>
      <c r="L467" s="625" t="s">
        <v>13960</v>
      </c>
      <c r="M467" s="630" t="s">
        <v>5923</v>
      </c>
      <c r="N467" s="625" t="s">
        <v>89</v>
      </c>
      <c r="O467" s="289">
        <v>42280</v>
      </c>
      <c r="P467" s="629">
        <v>42281</v>
      </c>
      <c r="Q467" s="625" t="s">
        <v>1447</v>
      </c>
      <c r="R467" s="194" t="s">
        <v>2149</v>
      </c>
    </row>
    <row r="468" s="603" customFormat="1" ht="24.75" customHeight="1" spans="1:18">
      <c r="A468" s="52">
        <v>466</v>
      </c>
      <c r="B468" s="48">
        <v>5670</v>
      </c>
      <c r="C468" s="97" t="s">
        <v>5534</v>
      </c>
      <c r="D468" s="47" t="s">
        <v>41</v>
      </c>
      <c r="E468" s="322">
        <v>332900</v>
      </c>
      <c r="F468" s="152" t="s">
        <v>13961</v>
      </c>
      <c r="G468" s="47">
        <v>42291</v>
      </c>
      <c r="H468" s="47">
        <v>42299</v>
      </c>
      <c r="I468" s="744" t="s">
        <v>13258</v>
      </c>
      <c r="J468" s="314">
        <v>42336</v>
      </c>
      <c r="K468" s="314"/>
      <c r="L468" s="340" t="s">
        <v>13962</v>
      </c>
      <c r="M468" s="340" t="s">
        <v>5103</v>
      </c>
      <c r="N468" s="340" t="s">
        <v>84</v>
      </c>
      <c r="O468" s="393">
        <v>42282</v>
      </c>
      <c r="P468" s="629">
        <v>42293</v>
      </c>
      <c r="Q468" s="625" t="s">
        <v>1447</v>
      </c>
      <c r="R468" s="347" t="s">
        <v>1311</v>
      </c>
    </row>
    <row r="469" s="603" customFormat="1" ht="24.75" customHeight="1" spans="1:18">
      <c r="A469" s="52">
        <v>467</v>
      </c>
      <c r="B469" s="48">
        <v>5670</v>
      </c>
      <c r="C469" s="97" t="s">
        <v>5534</v>
      </c>
      <c r="D469" s="47" t="s">
        <v>41</v>
      </c>
      <c r="E469" s="322">
        <v>332900</v>
      </c>
      <c r="F469" s="152" t="s">
        <v>13963</v>
      </c>
      <c r="G469" s="47">
        <v>42291</v>
      </c>
      <c r="H469" s="47">
        <v>42299</v>
      </c>
      <c r="I469" s="744" t="s">
        <v>13258</v>
      </c>
      <c r="J469" s="314">
        <v>42304</v>
      </c>
      <c r="K469" s="314"/>
      <c r="L469" s="274" t="s">
        <v>13964</v>
      </c>
      <c r="M469" s="274" t="s">
        <v>730</v>
      </c>
      <c r="N469" s="274" t="s">
        <v>89</v>
      </c>
      <c r="O469" s="756">
        <v>42223</v>
      </c>
      <c r="P469" s="629">
        <v>42291</v>
      </c>
      <c r="Q469" s="625" t="s">
        <v>106</v>
      </c>
      <c r="R469" s="347" t="s">
        <v>1311</v>
      </c>
    </row>
    <row r="470" s="603" customFormat="1" ht="24.75" customHeight="1" spans="1:18">
      <c r="A470" s="48">
        <v>468</v>
      </c>
      <c r="B470" s="48">
        <v>5669</v>
      </c>
      <c r="C470" s="97" t="s">
        <v>5108</v>
      </c>
      <c r="D470" s="44" t="s">
        <v>41</v>
      </c>
      <c r="E470" s="97">
        <v>312800</v>
      </c>
      <c r="F470" s="189" t="s">
        <v>13965</v>
      </c>
      <c r="G470" s="44">
        <v>42298</v>
      </c>
      <c r="H470" s="44">
        <v>42307</v>
      </c>
      <c r="I470" s="744" t="s">
        <v>13258</v>
      </c>
      <c r="J470" s="314">
        <v>42336</v>
      </c>
      <c r="K470" s="314"/>
      <c r="L470" s="376" t="s">
        <v>13966</v>
      </c>
      <c r="M470" s="376" t="s">
        <v>114</v>
      </c>
      <c r="N470" s="625" t="s">
        <v>59</v>
      </c>
      <c r="O470" s="289">
        <v>42287</v>
      </c>
      <c r="P470" s="629">
        <v>42298</v>
      </c>
      <c r="Q470" s="625" t="s">
        <v>1447</v>
      </c>
      <c r="R470" s="347" t="s">
        <v>10674</v>
      </c>
    </row>
    <row r="471" s="603" customFormat="1" ht="24.75" customHeight="1" spans="1:18">
      <c r="A471" s="48">
        <v>469</v>
      </c>
      <c r="B471" s="48">
        <v>5908</v>
      </c>
      <c r="C471" s="97" t="s">
        <v>5534</v>
      </c>
      <c r="D471" s="44" t="s">
        <v>13419</v>
      </c>
      <c r="E471" s="35">
        <v>332900</v>
      </c>
      <c r="F471" s="152" t="s">
        <v>13967</v>
      </c>
      <c r="G471" s="44">
        <v>42298</v>
      </c>
      <c r="H471" s="44">
        <v>42307</v>
      </c>
      <c r="I471" s="744" t="s">
        <v>13258</v>
      </c>
      <c r="J471" s="314">
        <v>42336</v>
      </c>
      <c r="K471" s="314"/>
      <c r="L471" s="354" t="s">
        <v>13968</v>
      </c>
      <c r="M471" s="354" t="s">
        <v>2053</v>
      </c>
      <c r="N471" s="354" t="s">
        <v>5701</v>
      </c>
      <c r="O471" s="758">
        <v>42286</v>
      </c>
      <c r="P471" s="629">
        <v>42299</v>
      </c>
      <c r="Q471" s="603" t="s">
        <v>1447</v>
      </c>
      <c r="R471" s="347" t="s">
        <v>10674</v>
      </c>
    </row>
    <row r="472" s="603" customFormat="1" ht="24.75" customHeight="1" spans="1:18">
      <c r="A472" s="48">
        <v>470</v>
      </c>
      <c r="B472" s="48">
        <v>5669</v>
      </c>
      <c r="C472" s="97" t="s">
        <v>5108</v>
      </c>
      <c r="D472" s="44" t="s">
        <v>145</v>
      </c>
      <c r="E472" s="35">
        <v>312800</v>
      </c>
      <c r="F472" s="152" t="s">
        <v>13969</v>
      </c>
      <c r="G472" s="44">
        <v>42298</v>
      </c>
      <c r="H472" s="44">
        <v>42307</v>
      </c>
      <c r="I472" s="744" t="s">
        <v>13258</v>
      </c>
      <c r="J472" s="314">
        <v>42336</v>
      </c>
      <c r="K472" s="314"/>
      <c r="L472" s="354" t="s">
        <v>13970</v>
      </c>
      <c r="M472" s="327" t="s">
        <v>7621</v>
      </c>
      <c r="N472" s="354" t="s">
        <v>5701</v>
      </c>
      <c r="O472" s="423">
        <v>42286</v>
      </c>
      <c r="P472" s="629">
        <v>42299</v>
      </c>
      <c r="Q472" s="625" t="s">
        <v>1447</v>
      </c>
      <c r="R472" s="347" t="s">
        <v>7809</v>
      </c>
    </row>
    <row r="473" s="603" customFormat="1" ht="24.75" customHeight="1" spans="1:18">
      <c r="A473" s="48">
        <v>471</v>
      </c>
      <c r="B473" s="48">
        <v>5669</v>
      </c>
      <c r="C473" s="97" t="s">
        <v>5108</v>
      </c>
      <c r="D473" s="47" t="s">
        <v>41</v>
      </c>
      <c r="E473" s="322">
        <v>312800</v>
      </c>
      <c r="F473" s="152" t="s">
        <v>13971</v>
      </c>
      <c r="G473" s="47">
        <v>42276</v>
      </c>
      <c r="H473" s="47">
        <v>42302</v>
      </c>
      <c r="I473" s="316" t="s">
        <v>13258</v>
      </c>
      <c r="J473" s="314">
        <v>42336</v>
      </c>
      <c r="K473" s="314"/>
      <c r="L473" s="333" t="s">
        <v>13972</v>
      </c>
      <c r="M473" s="340" t="s">
        <v>5301</v>
      </c>
      <c r="N473" s="625" t="s">
        <v>5701</v>
      </c>
      <c r="O473" s="289">
        <v>42281</v>
      </c>
      <c r="P473" s="629">
        <v>42286</v>
      </c>
      <c r="Q473" s="625" t="s">
        <v>1447</v>
      </c>
      <c r="R473" s="352" t="s">
        <v>10674</v>
      </c>
    </row>
    <row r="474" s="603" customFormat="1" ht="24.75" customHeight="1" spans="1:18">
      <c r="A474" s="48">
        <v>472</v>
      </c>
      <c r="B474" s="48">
        <v>5669</v>
      </c>
      <c r="C474" s="97" t="s">
        <v>5108</v>
      </c>
      <c r="D474" s="47" t="s">
        <v>13342</v>
      </c>
      <c r="E474" s="322">
        <v>312800</v>
      </c>
      <c r="F474" s="152" t="s">
        <v>13973</v>
      </c>
      <c r="G474" s="47">
        <v>42291</v>
      </c>
      <c r="H474" s="47">
        <v>42299</v>
      </c>
      <c r="I474" s="744" t="s">
        <v>13258</v>
      </c>
      <c r="J474" s="314">
        <v>42336</v>
      </c>
      <c r="K474" s="314"/>
      <c r="L474" s="759" t="s">
        <v>13974</v>
      </c>
      <c r="M474" s="760" t="s">
        <v>5301</v>
      </c>
      <c r="N474" s="625" t="s">
        <v>5701</v>
      </c>
      <c r="O474" s="289">
        <v>42308</v>
      </c>
      <c r="P474" s="629">
        <v>42308</v>
      </c>
      <c r="Q474" s="625" t="s">
        <v>1447</v>
      </c>
      <c r="R474" s="352" t="s">
        <v>7809</v>
      </c>
    </row>
    <row r="475" s="603" customFormat="1" ht="24.75" customHeight="1" spans="1:18">
      <c r="A475" s="48">
        <v>473</v>
      </c>
      <c r="B475" s="48">
        <v>5669</v>
      </c>
      <c r="C475" s="97" t="s">
        <v>5108</v>
      </c>
      <c r="D475" s="44" t="s">
        <v>41</v>
      </c>
      <c r="E475" s="97">
        <v>312800</v>
      </c>
      <c r="F475" s="152" t="s">
        <v>13975</v>
      </c>
      <c r="G475" s="44">
        <v>42298</v>
      </c>
      <c r="H475" s="44">
        <v>42304</v>
      </c>
      <c r="I475" s="744" t="s">
        <v>13258</v>
      </c>
      <c r="J475" s="314">
        <v>42336</v>
      </c>
      <c r="K475" s="314"/>
      <c r="L475" s="378" t="s">
        <v>13976</v>
      </c>
      <c r="M475" s="761" t="s">
        <v>13666</v>
      </c>
      <c r="N475" s="748" t="s">
        <v>744</v>
      </c>
      <c r="O475" s="334">
        <v>42300</v>
      </c>
      <c r="P475" s="334">
        <v>42300</v>
      </c>
      <c r="Q475" s="748" t="s">
        <v>47</v>
      </c>
      <c r="R475" s="347" t="s">
        <v>7819</v>
      </c>
    </row>
    <row r="476" s="603" customFormat="1" ht="24.75" customHeight="1" spans="1:18">
      <c r="A476" s="48">
        <v>474</v>
      </c>
      <c r="B476" s="48">
        <v>5669</v>
      </c>
      <c r="C476" s="97" t="s">
        <v>5108</v>
      </c>
      <c r="D476" s="44" t="s">
        <v>41</v>
      </c>
      <c r="E476" s="97">
        <v>312800</v>
      </c>
      <c r="F476" s="152" t="s">
        <v>13977</v>
      </c>
      <c r="G476" s="44">
        <v>42298</v>
      </c>
      <c r="H476" s="44">
        <v>42304</v>
      </c>
      <c r="I476" s="744" t="s">
        <v>13258</v>
      </c>
      <c r="J476" s="314">
        <v>42336</v>
      </c>
      <c r="K476" s="314"/>
      <c r="L476" s="299" t="s">
        <v>13978</v>
      </c>
      <c r="M476" s="299" t="s">
        <v>5635</v>
      </c>
      <c r="N476" s="299" t="s">
        <v>5636</v>
      </c>
      <c r="O476" s="733">
        <v>42313</v>
      </c>
      <c r="P476" s="749">
        <v>42313</v>
      </c>
      <c r="Q476" s="748" t="s">
        <v>1447</v>
      </c>
      <c r="R476" s="346" t="s">
        <v>10683</v>
      </c>
    </row>
    <row r="477" s="603" customFormat="1" ht="24.75" customHeight="1" spans="1:18">
      <c r="A477" s="48">
        <v>475</v>
      </c>
      <c r="B477" s="48">
        <v>5908</v>
      </c>
      <c r="C477" s="97" t="s">
        <v>5534</v>
      </c>
      <c r="D477" s="44" t="s">
        <v>41</v>
      </c>
      <c r="E477" s="35">
        <v>332900</v>
      </c>
      <c r="F477" s="152" t="s">
        <v>13979</v>
      </c>
      <c r="G477" s="44">
        <v>42298</v>
      </c>
      <c r="H477" s="44">
        <v>42307</v>
      </c>
      <c r="I477" s="744" t="s">
        <v>13258</v>
      </c>
      <c r="J477" s="314">
        <v>42336</v>
      </c>
      <c r="K477" s="314"/>
      <c r="L477" s="327" t="s">
        <v>13980</v>
      </c>
      <c r="M477" s="327" t="s">
        <v>683</v>
      </c>
      <c r="N477" s="327" t="s">
        <v>59</v>
      </c>
      <c r="O477" s="377">
        <v>42305</v>
      </c>
      <c r="P477" s="713">
        <v>42312</v>
      </c>
      <c r="Q477" s="625" t="s">
        <v>106</v>
      </c>
      <c r="R477" s="347" t="s">
        <v>659</v>
      </c>
    </row>
    <row r="478" s="603" customFormat="1" ht="24.75" customHeight="1" spans="1:18">
      <c r="A478" s="48">
        <v>476</v>
      </c>
      <c r="B478" s="48">
        <v>5908</v>
      </c>
      <c r="C478" s="97" t="s">
        <v>5534</v>
      </c>
      <c r="D478" s="44" t="s">
        <v>41</v>
      </c>
      <c r="E478" s="35">
        <v>332900</v>
      </c>
      <c r="F478" s="152" t="s">
        <v>13981</v>
      </c>
      <c r="G478" s="44">
        <v>42301</v>
      </c>
      <c r="H478" s="44">
        <v>42314</v>
      </c>
      <c r="I478" s="744" t="s">
        <v>13258</v>
      </c>
      <c r="J478" s="314">
        <v>42336</v>
      </c>
      <c r="K478" s="314"/>
      <c r="L478" s="327" t="s">
        <v>13982</v>
      </c>
      <c r="M478" s="327" t="s">
        <v>70</v>
      </c>
      <c r="N478" s="327" t="s">
        <v>84</v>
      </c>
      <c r="O478" s="377">
        <v>42300</v>
      </c>
      <c r="P478" s="713">
        <v>42303</v>
      </c>
      <c r="Q478" s="625" t="s">
        <v>106</v>
      </c>
      <c r="R478" s="347" t="s">
        <v>5870</v>
      </c>
    </row>
    <row r="479" s="603" customFormat="1" ht="24.75" customHeight="1" spans="1:18">
      <c r="A479" s="52">
        <v>477</v>
      </c>
      <c r="B479" s="48">
        <v>5908</v>
      </c>
      <c r="C479" s="97" t="s">
        <v>5534</v>
      </c>
      <c r="D479" s="47" t="s">
        <v>41</v>
      </c>
      <c r="E479" s="322">
        <v>332900</v>
      </c>
      <c r="F479" s="152" t="s">
        <v>13983</v>
      </c>
      <c r="G479" s="47">
        <v>42311</v>
      </c>
      <c r="H479" s="47">
        <v>42318</v>
      </c>
      <c r="I479" s="744" t="s">
        <v>13258</v>
      </c>
      <c r="J479" s="314">
        <v>42336</v>
      </c>
      <c r="K479" s="314"/>
      <c r="L479" s="166" t="s">
        <v>10702</v>
      </c>
      <c r="M479" s="296" t="s">
        <v>6154</v>
      </c>
      <c r="N479" s="296" t="s">
        <v>641</v>
      </c>
      <c r="O479" s="762">
        <v>42319</v>
      </c>
      <c r="P479" s="751">
        <v>42320</v>
      </c>
      <c r="Q479" s="296" t="s">
        <v>106</v>
      </c>
      <c r="R479" s="347" t="s">
        <v>5870</v>
      </c>
    </row>
    <row r="480" s="603" customFormat="1" ht="24.75" customHeight="1" spans="1:18">
      <c r="A480" s="52">
        <v>478</v>
      </c>
      <c r="B480" s="48">
        <v>5669</v>
      </c>
      <c r="C480" s="97" t="s">
        <v>5108</v>
      </c>
      <c r="D480" s="47" t="s">
        <v>41</v>
      </c>
      <c r="E480" s="88">
        <v>312800</v>
      </c>
      <c r="F480" s="152" t="s">
        <v>13984</v>
      </c>
      <c r="G480" s="47">
        <v>42302</v>
      </c>
      <c r="H480" s="47">
        <v>42314</v>
      </c>
      <c r="I480" s="744" t="s">
        <v>13258</v>
      </c>
      <c r="J480" s="314">
        <v>42336</v>
      </c>
      <c r="K480" s="314"/>
      <c r="L480" s="327" t="s">
        <v>5532</v>
      </c>
      <c r="M480" s="327" t="s">
        <v>5425</v>
      </c>
      <c r="N480" s="327" t="s">
        <v>84</v>
      </c>
      <c r="O480" s="377">
        <v>42298</v>
      </c>
      <c r="P480" s="756">
        <v>42321</v>
      </c>
      <c r="Q480" s="630" t="s">
        <v>1447</v>
      </c>
      <c r="R480" s="347" t="s">
        <v>676</v>
      </c>
    </row>
    <row r="481" s="603" customFormat="1" ht="24.75" customHeight="1" spans="1:18">
      <c r="A481" s="52">
        <v>479</v>
      </c>
      <c r="B481" s="48">
        <v>5908</v>
      </c>
      <c r="C481" s="175" t="s">
        <v>5534</v>
      </c>
      <c r="D481" s="44" t="s">
        <v>13263</v>
      </c>
      <c r="E481" s="35">
        <v>332900</v>
      </c>
      <c r="F481" s="152" t="s">
        <v>13985</v>
      </c>
      <c r="G481" s="44">
        <v>42298</v>
      </c>
      <c r="H481" s="44">
        <v>42304</v>
      </c>
      <c r="I481" s="744" t="s">
        <v>13258</v>
      </c>
      <c r="J481" s="314">
        <v>42336</v>
      </c>
      <c r="K481" s="314" t="s">
        <v>13986</v>
      </c>
      <c r="L481" s="761" t="s">
        <v>13987</v>
      </c>
      <c r="M481" s="761" t="s">
        <v>5635</v>
      </c>
      <c r="N481" s="761" t="s">
        <v>5636</v>
      </c>
      <c r="O481" s="763">
        <v>42330</v>
      </c>
      <c r="P481" s="751">
        <v>42330</v>
      </c>
      <c r="Q481" s="690" t="s">
        <v>1447</v>
      </c>
      <c r="R481" s="347" t="s">
        <v>5521</v>
      </c>
    </row>
    <row r="482" s="603" customFormat="1" ht="24.75" customHeight="1" spans="1:18">
      <c r="A482" s="52">
        <v>480</v>
      </c>
      <c r="B482" s="48">
        <v>5908</v>
      </c>
      <c r="C482" s="175" t="s">
        <v>5534</v>
      </c>
      <c r="D482" s="47" t="s">
        <v>13419</v>
      </c>
      <c r="E482" s="322">
        <v>332900</v>
      </c>
      <c r="F482" s="152" t="s">
        <v>13988</v>
      </c>
      <c r="G482" s="47">
        <v>42311</v>
      </c>
      <c r="H482" s="47">
        <v>42320</v>
      </c>
      <c r="I482" s="744" t="s">
        <v>13258</v>
      </c>
      <c r="J482" s="314">
        <v>42336</v>
      </c>
      <c r="K482" s="741" t="s">
        <v>52</v>
      </c>
      <c r="L482" s="327" t="s">
        <v>13989</v>
      </c>
      <c r="M482" s="327" t="s">
        <v>5770</v>
      </c>
      <c r="N482" s="327" t="s">
        <v>59</v>
      </c>
      <c r="O482" s="377">
        <v>42284</v>
      </c>
      <c r="P482" s="713">
        <v>42312</v>
      </c>
      <c r="Q482" s="327" t="s">
        <v>106</v>
      </c>
      <c r="R482" s="346" t="s">
        <v>5521</v>
      </c>
    </row>
    <row r="483" s="603" customFormat="1" ht="24.75" customHeight="1" spans="1:18">
      <c r="A483" s="52">
        <v>481</v>
      </c>
      <c r="B483" s="48">
        <v>5669</v>
      </c>
      <c r="C483" s="175" t="s">
        <v>5108</v>
      </c>
      <c r="D483" s="47" t="s">
        <v>41</v>
      </c>
      <c r="E483" s="88">
        <v>312800</v>
      </c>
      <c r="F483" s="152" t="s">
        <v>13990</v>
      </c>
      <c r="G483" s="47">
        <v>42311</v>
      </c>
      <c r="H483" s="47">
        <v>42321</v>
      </c>
      <c r="I483" s="744" t="s">
        <v>13258</v>
      </c>
      <c r="J483" s="314">
        <v>42336</v>
      </c>
      <c r="K483" s="741" t="s">
        <v>52</v>
      </c>
      <c r="L483" s="299" t="s">
        <v>13991</v>
      </c>
      <c r="M483" s="296" t="s">
        <v>6142</v>
      </c>
      <c r="N483" s="299" t="s">
        <v>641</v>
      </c>
      <c r="O483" s="334">
        <v>42321</v>
      </c>
      <c r="P483" s="334">
        <v>42321</v>
      </c>
      <c r="Q483" s="748" t="s">
        <v>47</v>
      </c>
      <c r="R483" s="346" t="s">
        <v>1368</v>
      </c>
    </row>
    <row r="484" s="603" customFormat="1" ht="24.75" customHeight="1" spans="1:18">
      <c r="A484" s="52">
        <v>482</v>
      </c>
      <c r="B484" s="48">
        <v>5671</v>
      </c>
      <c r="C484" s="175" t="s">
        <v>13900</v>
      </c>
      <c r="D484" s="44" t="s">
        <v>13047</v>
      </c>
      <c r="E484" s="35">
        <v>363000</v>
      </c>
      <c r="F484" s="52" t="s">
        <v>13992</v>
      </c>
      <c r="G484" s="44">
        <v>42250</v>
      </c>
      <c r="H484" s="44">
        <v>42260</v>
      </c>
      <c r="I484" s="744" t="s">
        <v>13258</v>
      </c>
      <c r="J484" s="314">
        <v>42364</v>
      </c>
      <c r="K484" s="741" t="s">
        <v>52</v>
      </c>
      <c r="L484" s="279" t="s">
        <v>13993</v>
      </c>
      <c r="M484" s="764" t="s">
        <v>5635</v>
      </c>
      <c r="N484" s="298" t="s">
        <v>5636</v>
      </c>
      <c r="O484" s="334">
        <v>42323</v>
      </c>
      <c r="P484" s="167">
        <v>42323</v>
      </c>
      <c r="Q484" s="319" t="s">
        <v>1447</v>
      </c>
      <c r="R484" s="196" t="s">
        <v>686</v>
      </c>
    </row>
    <row r="485" s="603" customFormat="1" ht="24.75" customHeight="1" spans="1:18">
      <c r="A485" s="52">
        <v>483</v>
      </c>
      <c r="B485" s="48">
        <v>5669</v>
      </c>
      <c r="C485" s="175" t="s">
        <v>5108</v>
      </c>
      <c r="D485" s="47" t="s">
        <v>41</v>
      </c>
      <c r="E485" s="88">
        <f>312800+20000</f>
        <v>332800</v>
      </c>
      <c r="F485" s="152" t="s">
        <v>13994</v>
      </c>
      <c r="G485" s="47">
        <v>42298</v>
      </c>
      <c r="H485" s="47">
        <v>42304</v>
      </c>
      <c r="I485" s="744" t="s">
        <v>13995</v>
      </c>
      <c r="J485" s="314">
        <v>42336</v>
      </c>
      <c r="K485" s="314"/>
      <c r="L485" s="327" t="s">
        <v>13996</v>
      </c>
      <c r="M485" s="327" t="s">
        <v>657</v>
      </c>
      <c r="N485" s="327" t="s">
        <v>84</v>
      </c>
      <c r="O485" s="377">
        <v>42329</v>
      </c>
      <c r="P485" s="756">
        <v>42329</v>
      </c>
      <c r="Q485" s="630" t="s">
        <v>106</v>
      </c>
      <c r="R485" s="347" t="s">
        <v>686</v>
      </c>
    </row>
    <row r="486" s="603" customFormat="1" ht="24.75" customHeight="1" spans="1:18">
      <c r="A486" s="52">
        <v>484</v>
      </c>
      <c r="B486" s="48">
        <v>5669</v>
      </c>
      <c r="C486" s="175" t="s">
        <v>5108</v>
      </c>
      <c r="D486" s="47" t="s">
        <v>41</v>
      </c>
      <c r="E486" s="88">
        <v>312800</v>
      </c>
      <c r="F486" s="152" t="s">
        <v>13997</v>
      </c>
      <c r="G486" s="47">
        <v>42311</v>
      </c>
      <c r="H486" s="47">
        <v>42321</v>
      </c>
      <c r="I486" s="744" t="s">
        <v>13258</v>
      </c>
      <c r="J486" s="314">
        <v>42336</v>
      </c>
      <c r="K486" s="741" t="s">
        <v>52</v>
      </c>
      <c r="L486" s="299" t="s">
        <v>13998</v>
      </c>
      <c r="M486" s="296" t="s">
        <v>932</v>
      </c>
      <c r="N486" s="299" t="s">
        <v>641</v>
      </c>
      <c r="O486" s="334">
        <v>42317</v>
      </c>
      <c r="P486" s="334">
        <v>42317</v>
      </c>
      <c r="Q486" s="748" t="s">
        <v>47</v>
      </c>
      <c r="R486" s="347" t="s">
        <v>10109</v>
      </c>
    </row>
    <row r="487" s="603" customFormat="1" ht="24.75" customHeight="1" spans="1:18">
      <c r="A487" s="52">
        <v>485</v>
      </c>
      <c r="B487" s="48" t="s">
        <v>13999</v>
      </c>
      <c r="C487" s="175" t="s">
        <v>13453</v>
      </c>
      <c r="D487" s="44" t="s">
        <v>41</v>
      </c>
      <c r="E487" s="35">
        <v>291000</v>
      </c>
      <c r="F487" s="152" t="s">
        <v>14000</v>
      </c>
      <c r="G487" s="44">
        <v>42324</v>
      </c>
      <c r="H487" s="44">
        <v>42337</v>
      </c>
      <c r="I487" s="744" t="s">
        <v>13258</v>
      </c>
      <c r="J487" s="314">
        <v>42336</v>
      </c>
      <c r="K487" s="159"/>
      <c r="L487" s="279" t="s">
        <v>14001</v>
      </c>
      <c r="M487" s="765" t="s">
        <v>6329</v>
      </c>
      <c r="N487" s="298" t="s">
        <v>641</v>
      </c>
      <c r="O487" s="334">
        <v>42330</v>
      </c>
      <c r="P487" s="167">
        <v>42330</v>
      </c>
      <c r="Q487" s="319" t="s">
        <v>106</v>
      </c>
      <c r="R487" s="347" t="s">
        <v>1378</v>
      </c>
    </row>
    <row r="488" s="603" customFormat="1" ht="24.75" customHeight="1" spans="1:18">
      <c r="A488" s="52">
        <v>486</v>
      </c>
      <c r="B488" s="48">
        <v>4781</v>
      </c>
      <c r="C488" s="175" t="s">
        <v>546</v>
      </c>
      <c r="D488" s="44" t="s">
        <v>13419</v>
      </c>
      <c r="E488" s="35">
        <v>372800</v>
      </c>
      <c r="F488" s="52" t="s">
        <v>14002</v>
      </c>
      <c r="G488" s="44">
        <v>42222</v>
      </c>
      <c r="H488" s="44">
        <v>42230</v>
      </c>
      <c r="I488" s="744" t="s">
        <v>5830</v>
      </c>
      <c r="J488" s="314">
        <v>42364</v>
      </c>
      <c r="K488" s="741" t="s">
        <v>52</v>
      </c>
      <c r="L488" s="273" t="s">
        <v>14003</v>
      </c>
      <c r="M488" s="274" t="s">
        <v>5301</v>
      </c>
      <c r="N488" s="273" t="s">
        <v>59</v>
      </c>
      <c r="O488" s="283">
        <v>42335</v>
      </c>
      <c r="P488" s="44">
        <v>42335</v>
      </c>
      <c r="Q488" s="223" t="s">
        <v>106</v>
      </c>
      <c r="R488" s="196" t="s">
        <v>692</v>
      </c>
    </row>
    <row r="489" s="603" customFormat="1" ht="24.75" customHeight="1" spans="1:18">
      <c r="A489" s="52">
        <v>487</v>
      </c>
      <c r="B489" s="48">
        <v>5912</v>
      </c>
      <c r="C489" s="175" t="s">
        <v>13900</v>
      </c>
      <c r="D489" s="44" t="s">
        <v>145</v>
      </c>
      <c r="E489" s="35">
        <v>363000</v>
      </c>
      <c r="F489" s="152" t="s">
        <v>14004</v>
      </c>
      <c r="G489" s="44">
        <v>42324</v>
      </c>
      <c r="H489" s="44">
        <v>42337</v>
      </c>
      <c r="I489" s="744" t="s">
        <v>13258</v>
      </c>
      <c r="J489" s="314">
        <v>42364</v>
      </c>
      <c r="K489" s="159"/>
      <c r="L489" s="242" t="s">
        <v>14005</v>
      </c>
      <c r="M489" s="356" t="s">
        <v>653</v>
      </c>
      <c r="N489" s="312" t="s">
        <v>84</v>
      </c>
      <c r="O489" s="289">
        <v>42336</v>
      </c>
      <c r="P489" s="44">
        <v>42336</v>
      </c>
      <c r="Q489" s="70" t="s">
        <v>47</v>
      </c>
      <c r="R489" s="213" t="s">
        <v>5897</v>
      </c>
    </row>
    <row r="490" s="603" customFormat="1" ht="24.75" customHeight="1" spans="1:18">
      <c r="A490" s="52">
        <v>488</v>
      </c>
      <c r="B490" s="48">
        <v>6083</v>
      </c>
      <c r="C490" s="175" t="s">
        <v>14006</v>
      </c>
      <c r="D490" s="44" t="s">
        <v>41</v>
      </c>
      <c r="E490" s="35">
        <v>308500</v>
      </c>
      <c r="F490" s="152" t="s">
        <v>14007</v>
      </c>
      <c r="G490" s="44">
        <v>42332</v>
      </c>
      <c r="H490" s="44">
        <v>42345</v>
      </c>
      <c r="I490" s="744" t="s">
        <v>13258</v>
      </c>
      <c r="J490" s="314">
        <v>42364</v>
      </c>
      <c r="K490" s="314"/>
      <c r="L490" s="376" t="s">
        <v>14008</v>
      </c>
      <c r="M490" s="376" t="s">
        <v>114</v>
      </c>
      <c r="N490" s="376" t="s">
        <v>59</v>
      </c>
      <c r="O490" s="383">
        <v>42336</v>
      </c>
      <c r="P490" s="629">
        <v>42339</v>
      </c>
      <c r="Q490" s="625" t="s">
        <v>106</v>
      </c>
      <c r="R490" s="196" t="s">
        <v>1395</v>
      </c>
    </row>
    <row r="491" s="603" customFormat="1" ht="24.75" customHeight="1" spans="1:18">
      <c r="A491" s="52">
        <v>489</v>
      </c>
      <c r="B491" s="48">
        <v>6083</v>
      </c>
      <c r="C491" s="175" t="s">
        <v>14006</v>
      </c>
      <c r="D491" s="47" t="s">
        <v>41</v>
      </c>
      <c r="E491" s="322">
        <v>308500</v>
      </c>
      <c r="F491" s="152" t="s">
        <v>14009</v>
      </c>
      <c r="G491" s="47">
        <v>42336</v>
      </c>
      <c r="H491" s="47">
        <v>42345</v>
      </c>
      <c r="I491" s="316" t="s">
        <v>13258</v>
      </c>
      <c r="J491" s="314">
        <v>42364</v>
      </c>
      <c r="K491" s="314"/>
      <c r="L491" s="340" t="s">
        <v>14010</v>
      </c>
      <c r="M491" s="340" t="s">
        <v>7534</v>
      </c>
      <c r="N491" s="340" t="s">
        <v>59</v>
      </c>
      <c r="O491" s="393">
        <v>42342</v>
      </c>
      <c r="P491" s="713">
        <v>42343</v>
      </c>
      <c r="Q491" s="630" t="s">
        <v>106</v>
      </c>
      <c r="R491" s="196" t="s">
        <v>1395</v>
      </c>
    </row>
    <row r="492" s="603" customFormat="1" ht="24.75" customHeight="1" spans="1:18">
      <c r="A492" s="52">
        <v>490</v>
      </c>
      <c r="B492" s="48">
        <v>6085</v>
      </c>
      <c r="C492" s="175" t="s">
        <v>14011</v>
      </c>
      <c r="D492" s="44" t="s">
        <v>41</v>
      </c>
      <c r="E492" s="35">
        <v>332900</v>
      </c>
      <c r="F492" s="152" t="s">
        <v>14012</v>
      </c>
      <c r="G492" s="44">
        <v>42332</v>
      </c>
      <c r="H492" s="44">
        <v>42345</v>
      </c>
      <c r="I492" s="744" t="s">
        <v>13258</v>
      </c>
      <c r="J492" s="314">
        <v>42364</v>
      </c>
      <c r="K492" s="314"/>
      <c r="L492" s="376" t="s">
        <v>14013</v>
      </c>
      <c r="M492" s="376" t="s">
        <v>5784</v>
      </c>
      <c r="N492" s="376" t="s">
        <v>5636</v>
      </c>
      <c r="O492" s="383">
        <v>42343</v>
      </c>
      <c r="P492" s="629">
        <v>42344</v>
      </c>
      <c r="Q492" s="625" t="s">
        <v>106</v>
      </c>
      <c r="R492" s="196" t="s">
        <v>712</v>
      </c>
    </row>
    <row r="493" s="603" customFormat="1" ht="24.75" customHeight="1" spans="1:18">
      <c r="A493" s="52">
        <v>491</v>
      </c>
      <c r="B493" s="48">
        <v>6085</v>
      </c>
      <c r="C493" s="175" t="s">
        <v>14011</v>
      </c>
      <c r="D493" s="44" t="s">
        <v>12911</v>
      </c>
      <c r="E493" s="35">
        <v>332900</v>
      </c>
      <c r="F493" s="152" t="s">
        <v>14014</v>
      </c>
      <c r="G493" s="44">
        <v>42332</v>
      </c>
      <c r="H493" s="44">
        <v>42345</v>
      </c>
      <c r="I493" s="744" t="s">
        <v>13258</v>
      </c>
      <c r="J493" s="314">
        <v>42364</v>
      </c>
      <c r="K493" s="314"/>
      <c r="L493" s="354" t="s">
        <v>14015</v>
      </c>
      <c r="M493" s="354" t="s">
        <v>698</v>
      </c>
      <c r="N493" s="354" t="s">
        <v>84</v>
      </c>
      <c r="O493" s="383">
        <v>42239</v>
      </c>
      <c r="P493" s="629">
        <v>42338</v>
      </c>
      <c r="Q493" s="625"/>
      <c r="R493" s="196" t="s">
        <v>597</v>
      </c>
    </row>
    <row r="494" s="603" customFormat="1" ht="24.75" customHeight="1" spans="1:18">
      <c r="A494" s="52">
        <v>492</v>
      </c>
      <c r="B494" s="48">
        <v>4777</v>
      </c>
      <c r="C494" s="175" t="s">
        <v>5108</v>
      </c>
      <c r="D494" s="47" t="s">
        <v>13145</v>
      </c>
      <c r="E494" s="322">
        <v>312800</v>
      </c>
      <c r="F494" s="52" t="s">
        <v>14016</v>
      </c>
      <c r="G494" s="47">
        <v>42241</v>
      </c>
      <c r="H494" s="47">
        <v>42253</v>
      </c>
      <c r="I494" s="744"/>
      <c r="J494" s="314">
        <v>42364</v>
      </c>
      <c r="K494" s="741" t="s">
        <v>52</v>
      </c>
      <c r="L494" s="273" t="s">
        <v>4099</v>
      </c>
      <c r="M494" s="274" t="s">
        <v>662</v>
      </c>
      <c r="N494" s="274" t="s">
        <v>89</v>
      </c>
      <c r="O494" s="281">
        <v>42350</v>
      </c>
      <c r="P494" s="44">
        <v>42350</v>
      </c>
      <c r="Q494" s="625" t="s">
        <v>47</v>
      </c>
      <c r="R494" s="196" t="s">
        <v>5574</v>
      </c>
    </row>
    <row r="495" s="603" customFormat="1" ht="24.75" customHeight="1" spans="1:18">
      <c r="A495" s="52">
        <v>493</v>
      </c>
      <c r="B495" s="48">
        <v>4775</v>
      </c>
      <c r="C495" s="175" t="s">
        <v>13881</v>
      </c>
      <c r="D495" s="44" t="s">
        <v>12911</v>
      </c>
      <c r="E495" s="35">
        <f>349000+10800</f>
        <v>359800</v>
      </c>
      <c r="F495" s="52" t="s">
        <v>14017</v>
      </c>
      <c r="G495" s="44">
        <v>42241</v>
      </c>
      <c r="H495" s="44">
        <v>42251</v>
      </c>
      <c r="I495" s="744" t="s">
        <v>14018</v>
      </c>
      <c r="J495" s="314">
        <v>42364</v>
      </c>
      <c r="K495" s="741" t="s">
        <v>52</v>
      </c>
      <c r="L495" s="273" t="s">
        <v>14019</v>
      </c>
      <c r="M495" s="274" t="s">
        <v>916</v>
      </c>
      <c r="N495" s="273" t="s">
        <v>5701</v>
      </c>
      <c r="O495" s="283">
        <v>42350</v>
      </c>
      <c r="P495" s="44">
        <v>42350</v>
      </c>
      <c r="Q495" s="223" t="s">
        <v>47</v>
      </c>
      <c r="R495" s="196" t="s">
        <v>5574</v>
      </c>
    </row>
    <row r="496" s="603" customFormat="1" ht="24.75" customHeight="1" spans="1:18">
      <c r="A496" s="52">
        <v>494</v>
      </c>
      <c r="B496" s="48">
        <v>6082</v>
      </c>
      <c r="C496" s="175" t="s">
        <v>14020</v>
      </c>
      <c r="D496" s="47" t="s">
        <v>41</v>
      </c>
      <c r="E496" s="322">
        <v>289900</v>
      </c>
      <c r="F496" s="152" t="s">
        <v>14021</v>
      </c>
      <c r="G496" s="47">
        <v>42328</v>
      </c>
      <c r="H496" s="47">
        <v>42341</v>
      </c>
      <c r="I496" s="744" t="s">
        <v>13258</v>
      </c>
      <c r="J496" s="314">
        <v>42364</v>
      </c>
      <c r="K496" s="741" t="s">
        <v>52</v>
      </c>
      <c r="L496" s="242" t="s">
        <v>14022</v>
      </c>
      <c r="M496" s="356" t="s">
        <v>662</v>
      </c>
      <c r="N496" s="312" t="s">
        <v>89</v>
      </c>
      <c r="O496" s="289">
        <v>42330</v>
      </c>
      <c r="P496" s="44">
        <v>42330</v>
      </c>
      <c r="Q496" s="70" t="s">
        <v>47</v>
      </c>
      <c r="R496" s="603" t="s">
        <v>2320</v>
      </c>
    </row>
    <row r="497" s="603" customFormat="1" ht="24.75" customHeight="1" spans="1:18">
      <c r="A497" s="52">
        <v>495</v>
      </c>
      <c r="B497" s="48">
        <v>5908</v>
      </c>
      <c r="C497" s="175" t="s">
        <v>5534</v>
      </c>
      <c r="D497" s="44" t="s">
        <v>13133</v>
      </c>
      <c r="E497" s="35">
        <v>332900</v>
      </c>
      <c r="F497" s="152" t="s">
        <v>14023</v>
      </c>
      <c r="G497" s="44">
        <v>42324</v>
      </c>
      <c r="H497" s="44">
        <v>42337</v>
      </c>
      <c r="I497" s="744" t="s">
        <v>13258</v>
      </c>
      <c r="J497" s="314">
        <v>42364</v>
      </c>
      <c r="K497" s="314"/>
      <c r="L497" s="761" t="s">
        <v>14024</v>
      </c>
      <c r="M497" s="761" t="s">
        <v>1017</v>
      </c>
      <c r="N497" s="761" t="s">
        <v>641</v>
      </c>
      <c r="O497" s="763">
        <v>42337</v>
      </c>
      <c r="P497" s="751">
        <v>42337</v>
      </c>
      <c r="Q497" s="690" t="s">
        <v>47</v>
      </c>
      <c r="R497" s="196" t="s">
        <v>5893</v>
      </c>
    </row>
    <row r="498" s="603" customFormat="1" ht="24.75" customHeight="1" spans="1:18">
      <c r="A498" s="52">
        <v>496</v>
      </c>
      <c r="B498" s="48">
        <v>6083</v>
      </c>
      <c r="C498" s="175" t="s">
        <v>14006</v>
      </c>
      <c r="D498" s="47" t="s">
        <v>41</v>
      </c>
      <c r="E498" s="322">
        <v>308500</v>
      </c>
      <c r="F498" s="152" t="s">
        <v>14025</v>
      </c>
      <c r="G498" s="47">
        <v>42349</v>
      </c>
      <c r="H498" s="47">
        <v>42359</v>
      </c>
      <c r="I498" s="744" t="s">
        <v>13258</v>
      </c>
      <c r="J498" s="314">
        <v>42364</v>
      </c>
      <c r="K498" s="766"/>
      <c r="L498" s="761" t="s">
        <v>14026</v>
      </c>
      <c r="M498" s="761" t="s">
        <v>14027</v>
      </c>
      <c r="N498" s="761" t="s">
        <v>641</v>
      </c>
      <c r="O498" s="763">
        <v>42357</v>
      </c>
      <c r="P498" s="751">
        <v>42357</v>
      </c>
      <c r="Q498" s="690" t="s">
        <v>106</v>
      </c>
      <c r="R498" s="196" t="s">
        <v>14028</v>
      </c>
    </row>
    <row r="499" s="603" customFormat="1" ht="24.75" customHeight="1" spans="1:18">
      <c r="A499" s="52">
        <v>497</v>
      </c>
      <c r="B499" s="48">
        <v>6082</v>
      </c>
      <c r="C499" s="175" t="s">
        <v>14020</v>
      </c>
      <c r="D499" s="47" t="s">
        <v>41</v>
      </c>
      <c r="E499" s="322">
        <v>289900</v>
      </c>
      <c r="F499" s="152" t="s">
        <v>14029</v>
      </c>
      <c r="G499" s="47">
        <v>42349</v>
      </c>
      <c r="H499" s="47">
        <v>42359</v>
      </c>
      <c r="I499" s="744" t="s">
        <v>13258</v>
      </c>
      <c r="J499" s="314">
        <v>42364</v>
      </c>
      <c r="K499" s="741" t="s">
        <v>52</v>
      </c>
      <c r="L499" s="279" t="s">
        <v>14030</v>
      </c>
      <c r="M499" s="764" t="s">
        <v>7512</v>
      </c>
      <c r="N499" s="298" t="s">
        <v>744</v>
      </c>
      <c r="O499" s="334">
        <v>42364</v>
      </c>
      <c r="P499" s="167">
        <v>42364</v>
      </c>
      <c r="Q499" s="319" t="s">
        <v>106</v>
      </c>
      <c r="R499" s="196" t="s">
        <v>1412</v>
      </c>
    </row>
    <row r="500" s="603" customFormat="1" ht="24.75" customHeight="1" spans="1:18">
      <c r="A500" s="52">
        <v>498</v>
      </c>
      <c r="B500" s="48">
        <v>6083</v>
      </c>
      <c r="C500" s="175" t="s">
        <v>14006</v>
      </c>
      <c r="D500" s="47" t="s">
        <v>41</v>
      </c>
      <c r="E500" s="322">
        <v>308500</v>
      </c>
      <c r="F500" s="152" t="s">
        <v>14031</v>
      </c>
      <c r="G500" s="47">
        <v>42353</v>
      </c>
      <c r="H500" s="47">
        <v>42365</v>
      </c>
      <c r="I500" s="744" t="s">
        <v>13258</v>
      </c>
      <c r="J500" s="314">
        <v>42364</v>
      </c>
      <c r="K500" s="766"/>
      <c r="L500" s="340" t="s">
        <v>14032</v>
      </c>
      <c r="M500" s="340" t="s">
        <v>70</v>
      </c>
      <c r="N500" s="340" t="s">
        <v>84</v>
      </c>
      <c r="O500" s="393">
        <v>42359</v>
      </c>
      <c r="P500" s="713">
        <v>42360</v>
      </c>
      <c r="Q500" s="630" t="s">
        <v>47</v>
      </c>
      <c r="R500" s="196" t="s">
        <v>756</v>
      </c>
    </row>
    <row r="501" s="603" customFormat="1" ht="24.75" customHeight="1" spans="1:18">
      <c r="A501" s="52">
        <v>499</v>
      </c>
      <c r="B501" s="48">
        <v>6085</v>
      </c>
      <c r="C501" s="175" t="s">
        <v>14011</v>
      </c>
      <c r="D501" s="47" t="s">
        <v>41</v>
      </c>
      <c r="E501" s="322">
        <v>332900</v>
      </c>
      <c r="F501" s="152" t="s">
        <v>14033</v>
      </c>
      <c r="G501" s="47">
        <v>42352</v>
      </c>
      <c r="H501" s="47">
        <v>42365</v>
      </c>
      <c r="I501" s="744" t="s">
        <v>13258</v>
      </c>
      <c r="J501" s="314">
        <v>42364</v>
      </c>
      <c r="K501" s="314"/>
      <c r="L501" s="767" t="s">
        <v>14034</v>
      </c>
      <c r="M501" s="376" t="s">
        <v>70</v>
      </c>
      <c r="N501" s="376" t="s">
        <v>84</v>
      </c>
      <c r="O501" s="383">
        <v>42357</v>
      </c>
      <c r="P501" s="629">
        <v>42359</v>
      </c>
      <c r="Q501" s="625" t="s">
        <v>47</v>
      </c>
      <c r="R501" s="196" t="s">
        <v>756</v>
      </c>
    </row>
    <row r="502" s="603" customFormat="1" ht="24.75" customHeight="1" spans="1:18">
      <c r="A502" s="52">
        <v>500</v>
      </c>
      <c r="B502" s="48">
        <v>6083</v>
      </c>
      <c r="C502" s="175" t="s">
        <v>14006</v>
      </c>
      <c r="D502" s="47" t="s">
        <v>41</v>
      </c>
      <c r="E502" s="322">
        <v>308500</v>
      </c>
      <c r="F502" s="152" t="s">
        <v>14035</v>
      </c>
      <c r="G502" s="47">
        <v>42353</v>
      </c>
      <c r="H502" s="47">
        <v>42365</v>
      </c>
      <c r="I502" s="744" t="s">
        <v>13258</v>
      </c>
      <c r="J502" s="314">
        <v>42364</v>
      </c>
      <c r="K502" s="766"/>
      <c r="L502" s="340" t="s">
        <v>14036</v>
      </c>
      <c r="M502" s="340" t="s">
        <v>14037</v>
      </c>
      <c r="N502" s="340" t="s">
        <v>783</v>
      </c>
      <c r="O502" s="393">
        <v>42363</v>
      </c>
      <c r="P502" s="713">
        <v>42363</v>
      </c>
      <c r="Q502" s="630" t="s">
        <v>47</v>
      </c>
      <c r="R502" s="196" t="s">
        <v>761</v>
      </c>
    </row>
    <row r="503" s="603" customFormat="1" ht="24.75" customHeight="1" spans="1:18">
      <c r="A503" s="52">
        <v>501</v>
      </c>
      <c r="B503" s="48">
        <v>6083</v>
      </c>
      <c r="C503" s="175" t="s">
        <v>14006</v>
      </c>
      <c r="D503" s="47" t="s">
        <v>41</v>
      </c>
      <c r="E503" s="322">
        <v>308500</v>
      </c>
      <c r="F503" s="152" t="s">
        <v>14038</v>
      </c>
      <c r="G503" s="47">
        <v>42353</v>
      </c>
      <c r="H503" s="47">
        <v>42365</v>
      </c>
      <c r="I503" s="744" t="s">
        <v>13258</v>
      </c>
      <c r="J503" s="314">
        <v>42364</v>
      </c>
      <c r="K503" s="766"/>
      <c r="L503" s="340" t="s">
        <v>14039</v>
      </c>
      <c r="M503" s="340" t="s">
        <v>5962</v>
      </c>
      <c r="N503" s="340" t="s">
        <v>59</v>
      </c>
      <c r="O503" s="393">
        <v>42364</v>
      </c>
      <c r="P503" s="713">
        <v>42364</v>
      </c>
      <c r="Q503" s="630" t="s">
        <v>5480</v>
      </c>
      <c r="R503" s="196" t="s">
        <v>1508</v>
      </c>
    </row>
    <row r="504" s="603" customFormat="1" ht="24.75" customHeight="1" spans="1:18">
      <c r="A504" s="52">
        <v>502</v>
      </c>
      <c r="B504" s="48">
        <v>6082</v>
      </c>
      <c r="C504" s="175" t="s">
        <v>14020</v>
      </c>
      <c r="D504" s="47" t="s">
        <v>41</v>
      </c>
      <c r="E504" s="322">
        <v>289900</v>
      </c>
      <c r="F504" s="152" t="s">
        <v>14040</v>
      </c>
      <c r="G504" s="47">
        <v>42349</v>
      </c>
      <c r="H504" s="47">
        <v>42359</v>
      </c>
      <c r="I504" s="744" t="s">
        <v>13258</v>
      </c>
      <c r="J504" s="314">
        <v>42364</v>
      </c>
      <c r="K504" s="140"/>
      <c r="L504" s="274" t="s">
        <v>14041</v>
      </c>
      <c r="M504" s="356" t="s">
        <v>683</v>
      </c>
      <c r="N504" s="312" t="s">
        <v>59</v>
      </c>
      <c r="O504" s="289">
        <v>42362</v>
      </c>
      <c r="P504" s="44">
        <v>42362</v>
      </c>
      <c r="Q504" s="70" t="s">
        <v>47</v>
      </c>
      <c r="R504" s="194" t="s">
        <v>1508</v>
      </c>
    </row>
    <row r="505" s="603" customFormat="1" ht="24.75" customHeight="1" spans="1:18">
      <c r="A505" s="52">
        <v>503</v>
      </c>
      <c r="B505" s="48">
        <v>6083</v>
      </c>
      <c r="C505" s="175" t="s">
        <v>14006</v>
      </c>
      <c r="D505" s="47" t="s">
        <v>41</v>
      </c>
      <c r="E505" s="322">
        <v>308500</v>
      </c>
      <c r="F505" s="152" t="s">
        <v>14042</v>
      </c>
      <c r="G505" s="47">
        <v>42353</v>
      </c>
      <c r="H505" s="47">
        <v>42365</v>
      </c>
      <c r="I505" s="744" t="s">
        <v>13258</v>
      </c>
      <c r="J505" s="314">
        <v>42364</v>
      </c>
      <c r="K505" s="766"/>
      <c r="L505" s="385" t="s">
        <v>14043</v>
      </c>
      <c r="M505" s="385" t="s">
        <v>657</v>
      </c>
      <c r="N505" s="385" t="s">
        <v>84</v>
      </c>
      <c r="O505" s="158">
        <v>42375</v>
      </c>
      <c r="P505" s="176">
        <v>42375</v>
      </c>
      <c r="Q505" s="175" t="s">
        <v>47</v>
      </c>
      <c r="R505" s="196" t="s">
        <v>771</v>
      </c>
    </row>
    <row r="506" s="603" customFormat="1" ht="24.75" customHeight="1" spans="1:18">
      <c r="A506" s="52">
        <v>504</v>
      </c>
      <c r="B506" s="48">
        <v>5669</v>
      </c>
      <c r="C506" s="175" t="s">
        <v>14044</v>
      </c>
      <c r="D506" s="47" t="s">
        <v>41</v>
      </c>
      <c r="E506" s="88">
        <v>312800</v>
      </c>
      <c r="F506" s="152" t="s">
        <v>14045</v>
      </c>
      <c r="G506" s="47">
        <v>42353</v>
      </c>
      <c r="H506" s="47">
        <v>42365</v>
      </c>
      <c r="I506" s="744" t="s">
        <v>13258</v>
      </c>
      <c r="J506" s="314">
        <v>42364</v>
      </c>
      <c r="K506" s="314"/>
      <c r="L506" s="296" t="s">
        <v>2566</v>
      </c>
      <c r="M506" s="296" t="s">
        <v>6263</v>
      </c>
      <c r="N506" s="296" t="s">
        <v>744</v>
      </c>
      <c r="O506" s="762">
        <v>42379</v>
      </c>
      <c r="P506" s="750">
        <v>42379</v>
      </c>
      <c r="Q506" s="690" t="s">
        <v>47</v>
      </c>
      <c r="R506" s="196" t="s">
        <v>7602</v>
      </c>
    </row>
    <row r="507" s="603" customFormat="1" ht="24.75" customHeight="1" spans="1:18">
      <c r="A507" s="52">
        <v>505</v>
      </c>
      <c r="B507" s="48">
        <v>6085</v>
      </c>
      <c r="C507" s="175" t="s">
        <v>14011</v>
      </c>
      <c r="D507" s="44" t="s">
        <v>41</v>
      </c>
      <c r="E507" s="35">
        <v>332900</v>
      </c>
      <c r="F507" s="151" t="s">
        <v>14046</v>
      </c>
      <c r="G507" s="44">
        <v>42352</v>
      </c>
      <c r="H507" s="44">
        <v>42367</v>
      </c>
      <c r="I507" s="744" t="s">
        <v>13258</v>
      </c>
      <c r="J507" s="314">
        <v>42364</v>
      </c>
      <c r="K507" s="314"/>
      <c r="L507" s="376" t="s">
        <v>14047</v>
      </c>
      <c r="M507" s="376" t="s">
        <v>653</v>
      </c>
      <c r="N507" s="376" t="s">
        <v>84</v>
      </c>
      <c r="O507" s="383">
        <v>42368</v>
      </c>
      <c r="P507" s="629">
        <v>42369</v>
      </c>
      <c r="Q507" s="625" t="s">
        <v>106</v>
      </c>
      <c r="R507" s="196" t="s">
        <v>796</v>
      </c>
    </row>
    <row r="508" s="603" customFormat="1" ht="24.75" customHeight="1" spans="1:18">
      <c r="A508" s="52">
        <v>506</v>
      </c>
      <c r="B508" s="48">
        <v>5909</v>
      </c>
      <c r="C508" s="175" t="s">
        <v>13189</v>
      </c>
      <c r="D508" s="44" t="s">
        <v>41</v>
      </c>
      <c r="E508" s="35">
        <v>349000</v>
      </c>
      <c r="F508" s="52" t="s">
        <v>14048</v>
      </c>
      <c r="G508" s="44">
        <v>42298</v>
      </c>
      <c r="H508" s="44">
        <v>42307</v>
      </c>
      <c r="I508" s="744" t="s">
        <v>14049</v>
      </c>
      <c r="J508" s="314">
        <v>42394</v>
      </c>
      <c r="K508" s="314"/>
      <c r="L508" s="378" t="s">
        <v>14050</v>
      </c>
      <c r="M508" s="761" t="s">
        <v>1017</v>
      </c>
      <c r="N508" s="378" t="s">
        <v>14</v>
      </c>
      <c r="O508" s="379">
        <v>42370</v>
      </c>
      <c r="P508" s="749">
        <v>42370</v>
      </c>
      <c r="Q508" s="748" t="s">
        <v>106</v>
      </c>
      <c r="R508" s="196" t="s">
        <v>1451</v>
      </c>
    </row>
    <row r="509" s="603" customFormat="1" ht="24.75" customHeight="1" spans="1:18">
      <c r="A509" s="52">
        <v>507</v>
      </c>
      <c r="B509" s="48">
        <v>4781</v>
      </c>
      <c r="C509" s="175" t="s">
        <v>546</v>
      </c>
      <c r="D509" s="44" t="s">
        <v>41</v>
      </c>
      <c r="E509" s="35">
        <v>372800</v>
      </c>
      <c r="F509" s="52" t="s">
        <v>14051</v>
      </c>
      <c r="G509" s="44">
        <v>42209</v>
      </c>
      <c r="H509" s="44">
        <v>42220</v>
      </c>
      <c r="I509" s="744" t="s">
        <v>5830</v>
      </c>
      <c r="J509" s="314">
        <v>42394</v>
      </c>
      <c r="K509" s="741" t="s">
        <v>52</v>
      </c>
      <c r="L509" s="273" t="s">
        <v>14052</v>
      </c>
      <c r="M509" s="274" t="s">
        <v>7534</v>
      </c>
      <c r="N509" s="273" t="s">
        <v>59</v>
      </c>
      <c r="O509" s="283">
        <v>42371</v>
      </c>
      <c r="P509" s="44">
        <v>42371</v>
      </c>
      <c r="Q509" s="223" t="s">
        <v>106</v>
      </c>
      <c r="R509" s="196" t="s">
        <v>1459</v>
      </c>
    </row>
    <row r="510" s="603" customFormat="1" ht="24.75" customHeight="1" spans="1:18">
      <c r="A510" s="52">
        <v>508</v>
      </c>
      <c r="B510" s="48">
        <v>6085</v>
      </c>
      <c r="C510" s="175" t="s">
        <v>14011</v>
      </c>
      <c r="D510" s="47" t="s">
        <v>13419</v>
      </c>
      <c r="E510" s="322">
        <v>332900</v>
      </c>
      <c r="F510" s="152" t="s">
        <v>14053</v>
      </c>
      <c r="G510" s="47">
        <v>42353</v>
      </c>
      <c r="H510" s="47">
        <v>42365</v>
      </c>
      <c r="I510" s="744" t="s">
        <v>14054</v>
      </c>
      <c r="J510" s="314">
        <v>42394</v>
      </c>
      <c r="K510" s="314"/>
      <c r="L510" s="376" t="s">
        <v>14055</v>
      </c>
      <c r="M510" s="376" t="s">
        <v>698</v>
      </c>
      <c r="N510" s="376" t="s">
        <v>84</v>
      </c>
      <c r="O510" s="383">
        <v>42381</v>
      </c>
      <c r="P510" s="629">
        <v>42381</v>
      </c>
      <c r="Q510" s="625" t="s">
        <v>47</v>
      </c>
      <c r="R510" s="196" t="s">
        <v>796</v>
      </c>
    </row>
    <row r="511" s="603" customFormat="1" ht="24.75" customHeight="1" spans="1:18">
      <c r="A511" s="52">
        <v>509</v>
      </c>
      <c r="B511" s="48">
        <v>6083</v>
      </c>
      <c r="C511" s="175" t="s">
        <v>14006</v>
      </c>
      <c r="D511" s="47" t="s">
        <v>41</v>
      </c>
      <c r="E511" s="322">
        <v>308500</v>
      </c>
      <c r="F511" s="152" t="s">
        <v>14056</v>
      </c>
      <c r="G511" s="47">
        <v>42353</v>
      </c>
      <c r="H511" s="47">
        <v>42365</v>
      </c>
      <c r="I511" s="744" t="s">
        <v>14054</v>
      </c>
      <c r="J511" s="314">
        <v>42394</v>
      </c>
      <c r="K511" s="766"/>
      <c r="L511" s="340" t="s">
        <v>14057</v>
      </c>
      <c r="M511" s="340" t="s">
        <v>11327</v>
      </c>
      <c r="N511" s="340" t="s">
        <v>744</v>
      </c>
      <c r="O511" s="393">
        <v>42378</v>
      </c>
      <c r="P511" s="713">
        <v>42378</v>
      </c>
      <c r="Q511" s="630" t="s">
        <v>106</v>
      </c>
      <c r="R511" s="196" t="s">
        <v>796</v>
      </c>
    </row>
    <row r="512" s="603" customFormat="1" ht="24.75" customHeight="1" spans="1:18">
      <c r="A512" s="52">
        <v>510</v>
      </c>
      <c r="B512" s="48">
        <v>6087</v>
      </c>
      <c r="C512" s="175" t="s">
        <v>14044</v>
      </c>
      <c r="D512" s="47" t="s">
        <v>41</v>
      </c>
      <c r="E512" s="322">
        <v>312800</v>
      </c>
      <c r="F512" s="152" t="s">
        <v>14058</v>
      </c>
      <c r="G512" s="323">
        <v>42382</v>
      </c>
      <c r="H512" s="47">
        <v>42390</v>
      </c>
      <c r="I512" s="316" t="s">
        <v>7576</v>
      </c>
      <c r="J512" s="314">
        <v>42394</v>
      </c>
      <c r="K512" s="314"/>
      <c r="L512" s="327" t="s">
        <v>14059</v>
      </c>
      <c r="M512" s="327" t="s">
        <v>916</v>
      </c>
      <c r="N512" s="327" t="s">
        <v>5701</v>
      </c>
      <c r="O512" s="377">
        <v>42391</v>
      </c>
      <c r="P512" s="756">
        <v>42391</v>
      </c>
      <c r="Q512" s="630" t="s">
        <v>106</v>
      </c>
      <c r="R512" s="196" t="s">
        <v>1519</v>
      </c>
    </row>
    <row r="513" s="603" customFormat="1" ht="24.75" customHeight="1" spans="1:18">
      <c r="A513" s="52">
        <v>511</v>
      </c>
      <c r="B513" s="48">
        <v>4781</v>
      </c>
      <c r="C513" s="175" t="s">
        <v>546</v>
      </c>
      <c r="D513" s="47" t="s">
        <v>41</v>
      </c>
      <c r="E513" s="322">
        <v>372800</v>
      </c>
      <c r="F513" s="52" t="s">
        <v>14060</v>
      </c>
      <c r="G513" s="47">
        <v>42241</v>
      </c>
      <c r="H513" s="47">
        <v>42253</v>
      </c>
      <c r="I513" s="744"/>
      <c r="J513" s="314">
        <v>42394</v>
      </c>
      <c r="K513" s="300" t="s">
        <v>14061</v>
      </c>
      <c r="L513" s="273" t="s">
        <v>14062</v>
      </c>
      <c r="M513" s="274" t="s">
        <v>730</v>
      </c>
      <c r="N513" s="48" t="s">
        <v>89</v>
      </c>
      <c r="O513" s="283">
        <v>42371</v>
      </c>
      <c r="P513" s="44">
        <v>42371</v>
      </c>
      <c r="Q513" s="273" t="s">
        <v>106</v>
      </c>
      <c r="R513" s="196" t="s">
        <v>771</v>
      </c>
    </row>
    <row r="514" s="603" customFormat="1" ht="24.75" customHeight="1" spans="1:18">
      <c r="A514" s="52">
        <v>512</v>
      </c>
      <c r="B514" s="48">
        <v>6087</v>
      </c>
      <c r="C514" s="175" t="s">
        <v>14063</v>
      </c>
      <c r="D514" s="47" t="s">
        <v>41</v>
      </c>
      <c r="E514" s="322">
        <v>328700</v>
      </c>
      <c r="F514" s="152" t="s">
        <v>14064</v>
      </c>
      <c r="G514" s="47">
        <v>42382</v>
      </c>
      <c r="H514" s="47">
        <v>42387</v>
      </c>
      <c r="I514" s="744" t="s">
        <v>7576</v>
      </c>
      <c r="J514" s="314">
        <v>42394</v>
      </c>
      <c r="K514" s="768" t="s">
        <v>14065</v>
      </c>
      <c r="L514" s="376" t="s">
        <v>14066</v>
      </c>
      <c r="M514" s="376" t="s">
        <v>736</v>
      </c>
      <c r="N514" s="376" t="s">
        <v>59</v>
      </c>
      <c r="O514" s="383">
        <v>42386</v>
      </c>
      <c r="P514" s="629">
        <v>42387</v>
      </c>
      <c r="Q514" s="625" t="s">
        <v>47</v>
      </c>
      <c r="R514" s="196" t="s">
        <v>1519</v>
      </c>
    </row>
    <row r="515" s="603" customFormat="1" ht="24.75" customHeight="1" spans="1:18">
      <c r="A515" s="52">
        <v>513</v>
      </c>
      <c r="B515" s="48">
        <v>6082</v>
      </c>
      <c r="C515" s="175" t="s">
        <v>14020</v>
      </c>
      <c r="D515" s="44" t="s">
        <v>41</v>
      </c>
      <c r="E515" s="35">
        <v>289900</v>
      </c>
      <c r="F515" s="152" t="s">
        <v>14067</v>
      </c>
      <c r="G515" s="44">
        <v>42373</v>
      </c>
      <c r="H515" s="44">
        <v>42382</v>
      </c>
      <c r="I515" s="744" t="s">
        <v>14068</v>
      </c>
      <c r="J515" s="360">
        <v>42397</v>
      </c>
      <c r="K515" s="315" t="s">
        <v>52</v>
      </c>
      <c r="L515" s="242" t="s">
        <v>14069</v>
      </c>
      <c r="M515" s="366" t="s">
        <v>5479</v>
      </c>
      <c r="N515" s="312" t="s">
        <v>59</v>
      </c>
      <c r="O515" s="289">
        <v>42380</v>
      </c>
      <c r="P515" s="44">
        <v>42380</v>
      </c>
      <c r="Q515" s="70" t="s">
        <v>47</v>
      </c>
      <c r="R515" s="194" t="s">
        <v>2483</v>
      </c>
    </row>
    <row r="516" s="603" customFormat="1" ht="24.75" customHeight="1" spans="1:18">
      <c r="A516" s="52">
        <v>514</v>
      </c>
      <c r="B516" s="48">
        <v>5669</v>
      </c>
      <c r="C516" s="175" t="s">
        <v>14044</v>
      </c>
      <c r="D516" s="47" t="s">
        <v>41</v>
      </c>
      <c r="E516" s="322">
        <v>312800</v>
      </c>
      <c r="F516" s="152" t="s">
        <v>14070</v>
      </c>
      <c r="G516" s="323">
        <v>42382</v>
      </c>
      <c r="H516" s="47">
        <v>42390</v>
      </c>
      <c r="I516" s="316" t="s">
        <v>7576</v>
      </c>
      <c r="J516" s="360">
        <v>42397</v>
      </c>
      <c r="K516" s="314"/>
      <c r="L516" s="327" t="s">
        <v>14071</v>
      </c>
      <c r="M516" s="327" t="s">
        <v>912</v>
      </c>
      <c r="N516" s="327" t="s">
        <v>5701</v>
      </c>
      <c r="O516" s="377">
        <v>42394</v>
      </c>
      <c r="P516" s="756">
        <v>42395</v>
      </c>
      <c r="Q516" s="630" t="s">
        <v>106</v>
      </c>
      <c r="R516" s="196" t="s">
        <v>6728</v>
      </c>
    </row>
    <row r="517" s="603" customFormat="1" ht="24.75" customHeight="1" spans="1:18">
      <c r="A517" s="52">
        <v>515</v>
      </c>
      <c r="B517" s="48">
        <v>6082</v>
      </c>
      <c r="C517" s="175" t="s">
        <v>14020</v>
      </c>
      <c r="D517" s="47" t="s">
        <v>41</v>
      </c>
      <c r="E517" s="322">
        <v>289900</v>
      </c>
      <c r="F517" s="152" t="s">
        <v>14072</v>
      </c>
      <c r="G517" s="47">
        <v>42377</v>
      </c>
      <c r="H517" s="47">
        <v>42387</v>
      </c>
      <c r="I517" s="744"/>
      <c r="J517" s="360">
        <v>42397</v>
      </c>
      <c r="K517" s="315" t="s">
        <v>52</v>
      </c>
      <c r="L517" s="242" t="s">
        <v>14073</v>
      </c>
      <c r="M517" s="356" t="s">
        <v>5425</v>
      </c>
      <c r="N517" s="312" t="s">
        <v>84</v>
      </c>
      <c r="O517" s="289">
        <v>42378</v>
      </c>
      <c r="P517" s="44">
        <v>42378</v>
      </c>
      <c r="Q517" s="70" t="s">
        <v>5480</v>
      </c>
      <c r="R517" s="194" t="s">
        <v>2489</v>
      </c>
    </row>
    <row r="518" s="603" customFormat="1" ht="24.75" customHeight="1" spans="1:18">
      <c r="A518" s="52">
        <v>516</v>
      </c>
      <c r="B518" s="48">
        <v>6083</v>
      </c>
      <c r="C518" s="175" t="s">
        <v>14006</v>
      </c>
      <c r="D518" s="44" t="s">
        <v>145</v>
      </c>
      <c r="E518" s="35">
        <f>308500+16800</f>
        <v>325300</v>
      </c>
      <c r="F518" s="152" t="s">
        <v>14074</v>
      </c>
      <c r="G518" s="47">
        <v>42353</v>
      </c>
      <c r="H518" s="47">
        <v>42367</v>
      </c>
      <c r="I518" s="316" t="s">
        <v>14075</v>
      </c>
      <c r="J518" s="360" t="s">
        <v>14076</v>
      </c>
      <c r="K518" s="768" t="s">
        <v>14077</v>
      </c>
      <c r="L518" s="376" t="s">
        <v>14078</v>
      </c>
      <c r="M518" s="376" t="s">
        <v>698</v>
      </c>
      <c r="N518" s="376" t="s">
        <v>84</v>
      </c>
      <c r="O518" s="383">
        <v>42392</v>
      </c>
      <c r="P518" s="629">
        <v>42392</v>
      </c>
      <c r="Q518" s="625" t="s">
        <v>47</v>
      </c>
      <c r="R518" s="196" t="s">
        <v>1547</v>
      </c>
    </row>
    <row r="519" s="603" customFormat="1" ht="24.75" customHeight="1" spans="1:18">
      <c r="A519" s="52">
        <v>517</v>
      </c>
      <c r="B519" s="48" t="s">
        <v>372</v>
      </c>
      <c r="C519" s="175" t="s">
        <v>14044</v>
      </c>
      <c r="D519" s="47" t="s">
        <v>41</v>
      </c>
      <c r="E519" s="322">
        <v>312800</v>
      </c>
      <c r="F519" s="152" t="s">
        <v>14079</v>
      </c>
      <c r="G519" s="323">
        <v>42382</v>
      </c>
      <c r="H519" s="47">
        <v>42390</v>
      </c>
      <c r="I519" s="316" t="s">
        <v>7576</v>
      </c>
      <c r="J519" s="314">
        <v>42397</v>
      </c>
      <c r="K519" s="314"/>
      <c r="L519" s="327" t="s">
        <v>14080</v>
      </c>
      <c r="M519" s="327" t="s">
        <v>5156</v>
      </c>
      <c r="N519" s="327" t="s">
        <v>59</v>
      </c>
      <c r="O519" s="377">
        <v>42400</v>
      </c>
      <c r="P519" s="756">
        <v>42400</v>
      </c>
      <c r="Q519" s="630" t="s">
        <v>47</v>
      </c>
      <c r="R519" s="196" t="s">
        <v>1536</v>
      </c>
    </row>
    <row r="520" s="603" customFormat="1" ht="24.75" customHeight="1" spans="1:18">
      <c r="A520" s="52">
        <v>518</v>
      </c>
      <c r="B520" s="48"/>
      <c r="C520" s="175" t="s">
        <v>14044</v>
      </c>
      <c r="D520" s="47" t="s">
        <v>41</v>
      </c>
      <c r="E520" s="322">
        <v>312800</v>
      </c>
      <c r="F520" s="152" t="s">
        <v>14081</v>
      </c>
      <c r="G520" s="323">
        <v>42389</v>
      </c>
      <c r="H520" s="47">
        <v>42398</v>
      </c>
      <c r="I520" s="316" t="s">
        <v>7576</v>
      </c>
      <c r="J520" s="360">
        <v>42397</v>
      </c>
      <c r="K520" s="360"/>
      <c r="L520" s="327" t="s">
        <v>14082</v>
      </c>
      <c r="M520" s="327" t="s">
        <v>70</v>
      </c>
      <c r="N520" s="327" t="s">
        <v>84</v>
      </c>
      <c r="O520" s="377">
        <v>42402</v>
      </c>
      <c r="P520" s="756">
        <v>42402</v>
      </c>
      <c r="Q520" s="630" t="s">
        <v>106</v>
      </c>
      <c r="R520" s="196" t="s">
        <v>6404</v>
      </c>
    </row>
    <row r="521" s="603" customFormat="1" ht="24.75" customHeight="1" spans="1:18">
      <c r="A521" s="52">
        <v>519</v>
      </c>
      <c r="B521" s="48"/>
      <c r="C521" s="175" t="s">
        <v>14044</v>
      </c>
      <c r="D521" s="47" t="s">
        <v>41</v>
      </c>
      <c r="E521" s="322">
        <v>312800</v>
      </c>
      <c r="F521" s="152" t="s">
        <v>14083</v>
      </c>
      <c r="G521" s="323">
        <v>42389</v>
      </c>
      <c r="H521" s="47">
        <v>42398</v>
      </c>
      <c r="I521" s="316" t="s">
        <v>7576</v>
      </c>
      <c r="J521" s="360">
        <v>42397</v>
      </c>
      <c r="K521" s="360"/>
      <c r="L521" s="327" t="s">
        <v>14084</v>
      </c>
      <c r="M521" s="327" t="s">
        <v>7534</v>
      </c>
      <c r="N521" s="327" t="s">
        <v>59</v>
      </c>
      <c r="O521" s="377">
        <v>42416</v>
      </c>
      <c r="P521" s="756">
        <v>42416</v>
      </c>
      <c r="Q521" s="630" t="s">
        <v>106</v>
      </c>
      <c r="R521" s="196" t="s">
        <v>6404</v>
      </c>
    </row>
    <row r="522" s="603" customFormat="1" ht="24.75" customHeight="1" spans="1:18">
      <c r="A522" s="52">
        <v>520</v>
      </c>
      <c r="B522" s="48">
        <v>6087</v>
      </c>
      <c r="C522" s="175" t="s">
        <v>14063</v>
      </c>
      <c r="D522" s="47" t="s">
        <v>13419</v>
      </c>
      <c r="E522" s="322">
        <v>328700</v>
      </c>
      <c r="F522" s="152" t="s">
        <v>14085</v>
      </c>
      <c r="G522" s="47">
        <v>42352</v>
      </c>
      <c r="H522" s="47">
        <v>42381</v>
      </c>
      <c r="I522" s="744" t="s">
        <v>13258</v>
      </c>
      <c r="J522" s="314">
        <v>42426</v>
      </c>
      <c r="K522" s="314"/>
      <c r="L522" s="376" t="s">
        <v>14086</v>
      </c>
      <c r="M522" s="376" t="s">
        <v>683</v>
      </c>
      <c r="N522" s="603" t="s">
        <v>89</v>
      </c>
      <c r="O522" s="383">
        <v>42421</v>
      </c>
      <c r="P522" s="629">
        <v>42421</v>
      </c>
      <c r="Q522" s="331" t="s">
        <v>106</v>
      </c>
      <c r="R522" s="196" t="s">
        <v>6409</v>
      </c>
    </row>
    <row r="523" s="603" customFormat="1" ht="24.75" customHeight="1" spans="1:18">
      <c r="A523" s="52">
        <v>521</v>
      </c>
      <c r="B523" s="48"/>
      <c r="C523" s="175" t="s">
        <v>14044</v>
      </c>
      <c r="D523" s="47" t="s">
        <v>145</v>
      </c>
      <c r="E523" s="322">
        <v>312800</v>
      </c>
      <c r="F523" s="152" t="s">
        <v>14087</v>
      </c>
      <c r="G523" s="323">
        <v>42382</v>
      </c>
      <c r="H523" s="47">
        <v>42392</v>
      </c>
      <c r="I523" s="316" t="s">
        <v>7576</v>
      </c>
      <c r="J523" s="314">
        <v>42397</v>
      </c>
      <c r="K523" s="365" t="s">
        <v>52</v>
      </c>
      <c r="L523" s="327" t="s">
        <v>14088</v>
      </c>
      <c r="M523" s="327" t="s">
        <v>114</v>
      </c>
      <c r="N523" s="327" t="s">
        <v>59</v>
      </c>
      <c r="O523" s="377">
        <v>42419</v>
      </c>
      <c r="P523" s="756">
        <v>42419</v>
      </c>
      <c r="Q523" s="630" t="s">
        <v>47</v>
      </c>
      <c r="R523" s="196" t="s">
        <v>7643</v>
      </c>
    </row>
    <row r="524" s="603" customFormat="1" ht="24.75" customHeight="1" spans="1:18">
      <c r="A524" s="52">
        <v>522</v>
      </c>
      <c r="B524" s="48"/>
      <c r="C524" s="175" t="s">
        <v>14044</v>
      </c>
      <c r="D524" s="47" t="s">
        <v>41</v>
      </c>
      <c r="E524" s="322">
        <v>312800</v>
      </c>
      <c r="F524" s="152" t="s">
        <v>14089</v>
      </c>
      <c r="G524" s="323">
        <v>42389</v>
      </c>
      <c r="H524" s="47">
        <v>42398</v>
      </c>
      <c r="I524" s="316" t="s">
        <v>7576</v>
      </c>
      <c r="J524" s="360">
        <v>42397</v>
      </c>
      <c r="K524" s="360"/>
      <c r="L524" s="327" t="s">
        <v>14090</v>
      </c>
      <c r="M524" s="327" t="s">
        <v>5425</v>
      </c>
      <c r="N524" s="327" t="s">
        <v>84</v>
      </c>
      <c r="O524" s="377">
        <v>42421</v>
      </c>
      <c r="P524" s="756">
        <v>42421</v>
      </c>
      <c r="Q524" s="630" t="s">
        <v>106</v>
      </c>
      <c r="R524" s="196" t="s">
        <v>834</v>
      </c>
    </row>
    <row r="525" s="603" customFormat="1" ht="24.75" customHeight="1" spans="1:18">
      <c r="A525" s="52">
        <v>523</v>
      </c>
      <c r="B525" s="48"/>
      <c r="C525" s="175" t="s">
        <v>14044</v>
      </c>
      <c r="D525" s="47" t="s">
        <v>41</v>
      </c>
      <c r="E525" s="322">
        <v>312800</v>
      </c>
      <c r="F525" s="152" t="s">
        <v>14091</v>
      </c>
      <c r="G525" s="323">
        <v>42389</v>
      </c>
      <c r="H525" s="47">
        <v>42398</v>
      </c>
      <c r="I525" s="316" t="s">
        <v>7576</v>
      </c>
      <c r="J525" s="360">
        <v>42397</v>
      </c>
      <c r="K525" s="360"/>
      <c r="L525" s="327" t="s">
        <v>14092</v>
      </c>
      <c r="M525" s="327" t="s">
        <v>695</v>
      </c>
      <c r="N525" s="327" t="s">
        <v>84</v>
      </c>
      <c r="O525" s="377">
        <v>42422</v>
      </c>
      <c r="P525" s="756">
        <v>42423</v>
      </c>
      <c r="Q525" s="630" t="s">
        <v>47</v>
      </c>
      <c r="R525" s="196" t="s">
        <v>14093</v>
      </c>
    </row>
    <row r="526" s="603" customFormat="1" ht="24.75" customHeight="1" spans="1:18">
      <c r="A526" s="52">
        <v>524</v>
      </c>
      <c r="B526" s="48"/>
      <c r="C526" s="175" t="s">
        <v>14044</v>
      </c>
      <c r="D526" s="47" t="s">
        <v>41</v>
      </c>
      <c r="E526" s="322">
        <v>312800</v>
      </c>
      <c r="F526" s="152" t="s">
        <v>14094</v>
      </c>
      <c r="G526" s="323">
        <v>42389</v>
      </c>
      <c r="H526" s="47">
        <v>42398</v>
      </c>
      <c r="I526" s="316" t="s">
        <v>7576</v>
      </c>
      <c r="J526" s="360">
        <v>42397</v>
      </c>
      <c r="K526" s="360"/>
      <c r="L526" s="327" t="s">
        <v>14095</v>
      </c>
      <c r="M526" s="327" t="s">
        <v>662</v>
      </c>
      <c r="N526" s="327" t="s">
        <v>59</v>
      </c>
      <c r="O526" s="377">
        <v>42419</v>
      </c>
      <c r="P526" s="756">
        <v>42419</v>
      </c>
      <c r="Q526" s="630" t="s">
        <v>47</v>
      </c>
      <c r="R526" s="196" t="s">
        <v>834</v>
      </c>
    </row>
    <row r="527" s="603" customFormat="1" ht="24.75" customHeight="1" spans="1:18">
      <c r="A527" s="52">
        <v>525</v>
      </c>
      <c r="B527" s="48">
        <v>6083</v>
      </c>
      <c r="C527" s="175" t="s">
        <v>14006</v>
      </c>
      <c r="D527" s="47" t="s">
        <v>41</v>
      </c>
      <c r="E527" s="322">
        <v>308500</v>
      </c>
      <c r="F527" s="152" t="s">
        <v>14096</v>
      </c>
      <c r="G527" s="47">
        <v>42366</v>
      </c>
      <c r="H527" s="47">
        <v>42380</v>
      </c>
      <c r="I527" s="316" t="s">
        <v>13258</v>
      </c>
      <c r="J527" s="360">
        <v>42397</v>
      </c>
      <c r="L527" s="327" t="s">
        <v>14097</v>
      </c>
      <c r="M527" s="327" t="s">
        <v>5962</v>
      </c>
      <c r="N527" s="327" t="s">
        <v>89</v>
      </c>
      <c r="O527" s="383">
        <v>42400</v>
      </c>
      <c r="P527" s="756">
        <v>42400</v>
      </c>
      <c r="Q527" s="630" t="s">
        <v>47</v>
      </c>
      <c r="R527" s="196" t="s">
        <v>5963</v>
      </c>
    </row>
    <row r="528" s="603" customFormat="1" ht="24.75" customHeight="1" spans="1:18">
      <c r="A528" s="52">
        <v>526</v>
      </c>
      <c r="B528" s="48">
        <v>6085</v>
      </c>
      <c r="C528" s="175" t="s">
        <v>14011</v>
      </c>
      <c r="D528" s="47" t="s">
        <v>13419</v>
      </c>
      <c r="E528" s="322">
        <v>332900</v>
      </c>
      <c r="F528" s="152" t="s">
        <v>14098</v>
      </c>
      <c r="G528" s="47">
        <v>42352</v>
      </c>
      <c r="H528" s="47">
        <v>42365</v>
      </c>
      <c r="I528" s="744" t="s">
        <v>13258</v>
      </c>
      <c r="J528" s="314">
        <v>42397</v>
      </c>
      <c r="K528" s="314"/>
      <c r="L528" s="327" t="s">
        <v>14099</v>
      </c>
      <c r="M528" s="327" t="s">
        <v>7621</v>
      </c>
      <c r="N528" s="769" t="s">
        <v>5701</v>
      </c>
      <c r="O528" s="770">
        <v>42421</v>
      </c>
      <c r="P528" s="629">
        <v>42421</v>
      </c>
      <c r="Q528" s="625" t="s">
        <v>47</v>
      </c>
      <c r="R528" s="196" t="s">
        <v>5963</v>
      </c>
    </row>
    <row r="529" s="603" customFormat="1" ht="24.75" customHeight="1" spans="1:18">
      <c r="A529" s="52">
        <v>527</v>
      </c>
      <c r="B529" s="48">
        <v>6087</v>
      </c>
      <c r="C529" s="175" t="s">
        <v>14063</v>
      </c>
      <c r="D529" s="47" t="s">
        <v>13419</v>
      </c>
      <c r="E529" s="322">
        <v>328700</v>
      </c>
      <c r="F529" s="152" t="s">
        <v>14100</v>
      </c>
      <c r="G529" s="47">
        <v>42377</v>
      </c>
      <c r="H529" s="47">
        <v>42387</v>
      </c>
      <c r="I529" s="744" t="s">
        <v>7576</v>
      </c>
      <c r="J529" s="314">
        <v>42426</v>
      </c>
      <c r="K529" s="365" t="s">
        <v>52</v>
      </c>
      <c r="L529" s="376" t="s">
        <v>14101</v>
      </c>
      <c r="M529" s="376" t="s">
        <v>5479</v>
      </c>
      <c r="N529" s="376" t="s">
        <v>89</v>
      </c>
      <c r="O529" s="383">
        <v>42430</v>
      </c>
      <c r="P529" s="629">
        <v>42430</v>
      </c>
      <c r="Q529" s="625" t="s">
        <v>106</v>
      </c>
      <c r="R529" s="196" t="s">
        <v>619</v>
      </c>
    </row>
    <row r="530" s="603" customFormat="1" ht="24.75" customHeight="1" spans="1:18">
      <c r="A530" s="48">
        <v>528</v>
      </c>
      <c r="B530" s="48"/>
      <c r="C530" s="175" t="s">
        <v>14044</v>
      </c>
      <c r="D530" s="47" t="s">
        <v>41</v>
      </c>
      <c r="E530" s="322">
        <v>312800</v>
      </c>
      <c r="F530" s="152" t="s">
        <v>14102</v>
      </c>
      <c r="G530" s="323">
        <v>42382</v>
      </c>
      <c r="H530" s="47">
        <v>42390</v>
      </c>
      <c r="I530" s="316" t="s">
        <v>7576</v>
      </c>
      <c r="J530" s="314">
        <v>42397</v>
      </c>
      <c r="K530" s="314"/>
      <c r="L530" s="327" t="s">
        <v>14103</v>
      </c>
      <c r="M530" s="327" t="s">
        <v>698</v>
      </c>
      <c r="N530" s="327" t="s">
        <v>84</v>
      </c>
      <c r="O530" s="377">
        <v>42401</v>
      </c>
      <c r="P530" s="756">
        <v>42402</v>
      </c>
      <c r="Q530" s="630" t="s">
        <v>47</v>
      </c>
      <c r="R530" s="196" t="s">
        <v>842</v>
      </c>
    </row>
    <row r="531" s="603" customFormat="1" ht="24.75" customHeight="1" spans="1:18">
      <c r="A531" s="48">
        <v>529</v>
      </c>
      <c r="B531" s="48">
        <v>6085</v>
      </c>
      <c r="C531" s="175" t="s">
        <v>14011</v>
      </c>
      <c r="D531" s="47" t="s">
        <v>41</v>
      </c>
      <c r="E531" s="322">
        <v>332900</v>
      </c>
      <c r="F531" s="152" t="s">
        <v>14104</v>
      </c>
      <c r="G531" s="323">
        <v>42389</v>
      </c>
      <c r="H531" s="47">
        <v>42398</v>
      </c>
      <c r="I531" s="316" t="s">
        <v>7576</v>
      </c>
      <c r="J531" s="314">
        <v>42397</v>
      </c>
      <c r="K531" s="314"/>
      <c r="L531" s="378" t="s">
        <v>14105</v>
      </c>
      <c r="M531" s="378" t="s">
        <v>6174</v>
      </c>
      <c r="N531" s="378" t="s">
        <v>744</v>
      </c>
      <c r="O531" s="379">
        <v>42421</v>
      </c>
      <c r="P531" s="379">
        <v>42421</v>
      </c>
      <c r="Q531" s="378" t="s">
        <v>47</v>
      </c>
      <c r="R531" s="196" t="s">
        <v>850</v>
      </c>
    </row>
    <row r="532" s="603" customFormat="1" ht="24.75" customHeight="1" spans="1:18">
      <c r="A532" s="48">
        <v>530</v>
      </c>
      <c r="B532" s="48">
        <v>6087</v>
      </c>
      <c r="C532" s="175" t="s">
        <v>14063</v>
      </c>
      <c r="D532" s="47" t="s">
        <v>13419</v>
      </c>
      <c r="E532" s="322">
        <v>328700</v>
      </c>
      <c r="F532" s="152" t="s">
        <v>14106</v>
      </c>
      <c r="G532" s="47">
        <v>42396</v>
      </c>
      <c r="H532" s="47">
        <v>42425</v>
      </c>
      <c r="I532" s="321" t="s">
        <v>7576</v>
      </c>
      <c r="J532" s="314">
        <v>42426</v>
      </c>
      <c r="K532" s="339"/>
      <c r="L532" s="378" t="s">
        <v>14107</v>
      </c>
      <c r="M532" s="378" t="s">
        <v>11327</v>
      </c>
      <c r="N532" s="378" t="s">
        <v>744</v>
      </c>
      <c r="O532" s="379">
        <v>42442</v>
      </c>
      <c r="P532" s="749">
        <v>42442</v>
      </c>
      <c r="Q532" s="748" t="s">
        <v>106</v>
      </c>
      <c r="R532" s="196" t="s">
        <v>859</v>
      </c>
    </row>
    <row r="533" s="603" customFormat="1" ht="24.75" customHeight="1" spans="1:18">
      <c r="A533" s="48">
        <v>531</v>
      </c>
      <c r="B533" s="48">
        <v>6082</v>
      </c>
      <c r="C533" s="175" t="s">
        <v>14020</v>
      </c>
      <c r="D533" s="44" t="s">
        <v>41</v>
      </c>
      <c r="E533" s="35">
        <v>289900</v>
      </c>
      <c r="F533" s="152" t="s">
        <v>14108</v>
      </c>
      <c r="G533" s="44">
        <v>42396</v>
      </c>
      <c r="H533" s="44">
        <v>42419</v>
      </c>
      <c r="I533" s="321" t="s">
        <v>7576</v>
      </c>
      <c r="J533" s="314">
        <v>42455</v>
      </c>
      <c r="K533" s="339"/>
      <c r="L533" s="242" t="s">
        <v>14109</v>
      </c>
      <c r="M533" s="366" t="s">
        <v>70</v>
      </c>
      <c r="N533" s="312" t="s">
        <v>84</v>
      </c>
      <c r="O533" s="289">
        <v>42428</v>
      </c>
      <c r="P533" s="44">
        <v>42428</v>
      </c>
      <c r="Q533" s="70" t="s">
        <v>47</v>
      </c>
      <c r="R533" s="196" t="s">
        <v>1585</v>
      </c>
    </row>
    <row r="534" s="603" customFormat="1" ht="24.75" customHeight="1" spans="1:18">
      <c r="A534" s="48">
        <v>532</v>
      </c>
      <c r="B534" s="48"/>
      <c r="C534" s="175" t="s">
        <v>14044</v>
      </c>
      <c r="D534" s="44" t="s">
        <v>41</v>
      </c>
      <c r="E534" s="35">
        <v>312800</v>
      </c>
      <c r="F534" s="152" t="s">
        <v>14110</v>
      </c>
      <c r="G534" s="310">
        <v>42422</v>
      </c>
      <c r="H534" s="44">
        <v>42429</v>
      </c>
      <c r="I534" s="744" t="s">
        <v>7576</v>
      </c>
      <c r="J534" s="314">
        <v>42426</v>
      </c>
      <c r="K534" s="314"/>
      <c r="L534" s="354" t="s">
        <v>14111</v>
      </c>
      <c r="M534" s="354" t="s">
        <v>657</v>
      </c>
      <c r="N534" s="354" t="s">
        <v>84</v>
      </c>
      <c r="O534" s="423">
        <v>42439</v>
      </c>
      <c r="P534" s="289">
        <v>42439</v>
      </c>
      <c r="Q534" s="625" t="s">
        <v>106</v>
      </c>
      <c r="R534" s="196" t="s">
        <v>862</v>
      </c>
    </row>
    <row r="535" s="603" customFormat="1" ht="24.75" customHeight="1" spans="1:18">
      <c r="A535" s="48">
        <v>533</v>
      </c>
      <c r="B535" s="48"/>
      <c r="C535" s="175" t="s">
        <v>14044</v>
      </c>
      <c r="D535" s="44" t="s">
        <v>41</v>
      </c>
      <c r="E535" s="35">
        <v>312800</v>
      </c>
      <c r="F535" s="151" t="s">
        <v>14112</v>
      </c>
      <c r="G535" s="310">
        <v>42422</v>
      </c>
      <c r="H535" s="44">
        <v>42429</v>
      </c>
      <c r="I535" s="744" t="s">
        <v>7576</v>
      </c>
      <c r="J535" s="314">
        <v>42426</v>
      </c>
      <c r="K535" s="314"/>
      <c r="L535" s="354" t="s">
        <v>14113</v>
      </c>
      <c r="M535" s="354" t="s">
        <v>5923</v>
      </c>
      <c r="N535" s="354" t="s">
        <v>89</v>
      </c>
      <c r="O535" s="423">
        <v>42440</v>
      </c>
      <c r="P535" s="289">
        <v>42440</v>
      </c>
      <c r="Q535" s="625" t="s">
        <v>47</v>
      </c>
      <c r="R535" s="196" t="s">
        <v>862</v>
      </c>
    </row>
    <row r="536" s="603" customFormat="1" ht="24.75" customHeight="1" spans="1:18">
      <c r="A536" s="48">
        <v>534</v>
      </c>
      <c r="B536" s="48"/>
      <c r="C536" s="175" t="s">
        <v>14044</v>
      </c>
      <c r="D536" s="44" t="s">
        <v>41</v>
      </c>
      <c r="E536" s="35">
        <v>312800</v>
      </c>
      <c r="F536" s="151" t="s">
        <v>14114</v>
      </c>
      <c r="G536" s="310">
        <v>42422</v>
      </c>
      <c r="H536" s="44">
        <v>42429</v>
      </c>
      <c r="I536" s="744" t="s">
        <v>7576</v>
      </c>
      <c r="J536" s="314">
        <v>42426</v>
      </c>
      <c r="K536" s="314"/>
      <c r="L536" s="625" t="s">
        <v>14115</v>
      </c>
      <c r="M536" s="625" t="s">
        <v>7621</v>
      </c>
      <c r="N536" s="625" t="s">
        <v>5701</v>
      </c>
      <c r="O536" s="629">
        <v>42438</v>
      </c>
      <c r="P536" s="629">
        <v>42439</v>
      </c>
      <c r="Q536" s="625" t="s">
        <v>47</v>
      </c>
      <c r="R536" s="196" t="s">
        <v>862</v>
      </c>
    </row>
    <row r="537" s="603" customFormat="1" ht="24.75" customHeight="1" spans="1:18">
      <c r="A537" s="52">
        <v>535</v>
      </c>
      <c r="B537" s="48">
        <v>6082</v>
      </c>
      <c r="C537" s="175" t="s">
        <v>14044</v>
      </c>
      <c r="D537" s="47" t="s">
        <v>41</v>
      </c>
      <c r="E537" s="322">
        <v>312800</v>
      </c>
      <c r="F537" s="152" t="s">
        <v>14116</v>
      </c>
      <c r="G537" s="323">
        <v>42389</v>
      </c>
      <c r="H537" s="47">
        <v>42398</v>
      </c>
      <c r="I537" s="316" t="s">
        <v>7576</v>
      </c>
      <c r="J537" s="360">
        <v>42397</v>
      </c>
      <c r="K537" s="360"/>
      <c r="L537" s="327" t="s">
        <v>14117</v>
      </c>
      <c r="M537" s="327" t="s">
        <v>70</v>
      </c>
      <c r="N537" s="327" t="s">
        <v>84</v>
      </c>
      <c r="O537" s="377">
        <v>42385</v>
      </c>
      <c r="P537" s="756">
        <v>42437</v>
      </c>
      <c r="Q537" s="630" t="s">
        <v>47</v>
      </c>
      <c r="R537" s="196" t="s">
        <v>868</v>
      </c>
    </row>
    <row r="538" s="603" customFormat="1" ht="24.75" customHeight="1" spans="1:18">
      <c r="A538" s="48">
        <v>536</v>
      </c>
      <c r="B538" s="48"/>
      <c r="C538" s="175" t="s">
        <v>14044</v>
      </c>
      <c r="D538" s="44" t="s">
        <v>41</v>
      </c>
      <c r="E538" s="35">
        <v>312800</v>
      </c>
      <c r="F538" s="151" t="s">
        <v>14118</v>
      </c>
      <c r="G538" s="310">
        <v>42422</v>
      </c>
      <c r="H538" s="44">
        <v>42429</v>
      </c>
      <c r="I538" s="744" t="s">
        <v>7576</v>
      </c>
      <c r="J538" s="314">
        <v>42426</v>
      </c>
      <c r="K538" s="314"/>
      <c r="L538" s="625" t="s">
        <v>14119</v>
      </c>
      <c r="M538" s="625" t="s">
        <v>114</v>
      </c>
      <c r="N538" s="625" t="s">
        <v>59</v>
      </c>
      <c r="O538" s="629">
        <v>42448</v>
      </c>
      <c r="P538" s="629">
        <v>42448</v>
      </c>
      <c r="Q538" s="625" t="s">
        <v>47</v>
      </c>
      <c r="R538" s="196" t="s">
        <v>878</v>
      </c>
    </row>
    <row r="539" s="603" customFormat="1" ht="24.75" customHeight="1" spans="1:18">
      <c r="A539" s="52">
        <v>537</v>
      </c>
      <c r="B539" s="48">
        <v>6085</v>
      </c>
      <c r="C539" s="175" t="s">
        <v>14011</v>
      </c>
      <c r="D539" s="47" t="s">
        <v>41</v>
      </c>
      <c r="E539" s="322">
        <v>332900</v>
      </c>
      <c r="F539" s="152" t="s">
        <v>14120</v>
      </c>
      <c r="G539" s="323">
        <v>42424</v>
      </c>
      <c r="H539" s="47">
        <v>42434</v>
      </c>
      <c r="I539" s="316" t="s">
        <v>7576</v>
      </c>
      <c r="J539" s="314">
        <v>42455</v>
      </c>
      <c r="K539" s="360" t="s">
        <v>6083</v>
      </c>
      <c r="L539" s="378" t="s">
        <v>14121</v>
      </c>
      <c r="M539" s="378" t="s">
        <v>6174</v>
      </c>
      <c r="N539" s="378" t="s">
        <v>744</v>
      </c>
      <c r="O539" s="379">
        <v>42449</v>
      </c>
      <c r="P539" s="379">
        <v>42449</v>
      </c>
      <c r="Q539" s="378" t="s">
        <v>47</v>
      </c>
      <c r="R539" s="196" t="s">
        <v>881</v>
      </c>
    </row>
    <row r="540" s="603" customFormat="1" ht="24.75" customHeight="1" spans="1:18">
      <c r="A540" s="48">
        <v>538</v>
      </c>
      <c r="B540" s="48"/>
      <c r="C540" s="175" t="s">
        <v>14063</v>
      </c>
      <c r="D540" s="44" t="s">
        <v>41</v>
      </c>
      <c r="E540" s="35">
        <v>328700</v>
      </c>
      <c r="F540" s="152" t="s">
        <v>14122</v>
      </c>
      <c r="G540" s="44">
        <v>42422</v>
      </c>
      <c r="H540" s="44">
        <v>42429</v>
      </c>
      <c r="I540" s="321" t="s">
        <v>7576</v>
      </c>
      <c r="J540" s="314">
        <v>42455</v>
      </c>
      <c r="K540" s="338"/>
      <c r="L540" s="376" t="s">
        <v>14123</v>
      </c>
      <c r="M540" s="376" t="s">
        <v>1267</v>
      </c>
      <c r="N540" s="376" t="s">
        <v>783</v>
      </c>
      <c r="O540" s="383">
        <v>42450</v>
      </c>
      <c r="P540" s="383">
        <v>42450</v>
      </c>
      <c r="Q540" s="625" t="s">
        <v>1447</v>
      </c>
      <c r="R540" s="196" t="s">
        <v>14124</v>
      </c>
    </row>
    <row r="541" s="603" customFormat="1" ht="24.75" customHeight="1" spans="1:18">
      <c r="A541" s="52">
        <v>539</v>
      </c>
      <c r="B541" s="48"/>
      <c r="C541" s="175" t="s">
        <v>14044</v>
      </c>
      <c r="D541" s="47" t="s">
        <v>41</v>
      </c>
      <c r="E541" s="322">
        <v>312800</v>
      </c>
      <c r="F541" s="152" t="s">
        <v>14125</v>
      </c>
      <c r="G541" s="323">
        <v>42424</v>
      </c>
      <c r="H541" s="47">
        <v>42432</v>
      </c>
      <c r="I541" s="316" t="s">
        <v>7576</v>
      </c>
      <c r="J541" s="314">
        <v>42455</v>
      </c>
      <c r="K541" s="314"/>
      <c r="L541" s="327" t="s">
        <v>14126</v>
      </c>
      <c r="M541" s="327" t="s">
        <v>114</v>
      </c>
      <c r="N541" s="327" t="s">
        <v>59</v>
      </c>
      <c r="O541" s="377">
        <v>42449</v>
      </c>
      <c r="P541" s="756">
        <v>42449</v>
      </c>
      <c r="Q541" s="625" t="s">
        <v>47</v>
      </c>
      <c r="R541" s="196" t="s">
        <v>1619</v>
      </c>
    </row>
    <row r="542" s="603" customFormat="1" ht="24.75" customHeight="1" spans="1:18">
      <c r="A542" s="48">
        <v>540</v>
      </c>
      <c r="B542" s="48"/>
      <c r="C542" s="175" t="s">
        <v>14044</v>
      </c>
      <c r="D542" s="44" t="s">
        <v>41</v>
      </c>
      <c r="E542" s="35">
        <v>312800</v>
      </c>
      <c r="F542" s="151" t="s">
        <v>14127</v>
      </c>
      <c r="G542" s="310">
        <v>42417</v>
      </c>
      <c r="H542" s="44">
        <v>42431</v>
      </c>
      <c r="I542" s="744" t="s">
        <v>7576</v>
      </c>
      <c r="J542" s="314">
        <v>42426</v>
      </c>
      <c r="K542" s="338" t="s">
        <v>52</v>
      </c>
      <c r="L542" s="354" t="s">
        <v>14128</v>
      </c>
      <c r="M542" s="354" t="s">
        <v>736</v>
      </c>
      <c r="N542" s="354" t="s">
        <v>89</v>
      </c>
      <c r="O542" s="423">
        <v>42452</v>
      </c>
      <c r="P542" s="289">
        <v>42453</v>
      </c>
      <c r="Q542" s="625" t="s">
        <v>47</v>
      </c>
      <c r="R542" s="196" t="s">
        <v>1619</v>
      </c>
    </row>
    <row r="543" s="603" customFormat="1" ht="24.75" customHeight="1" spans="1:18">
      <c r="A543" s="52">
        <v>541</v>
      </c>
      <c r="B543" s="48"/>
      <c r="C543" s="175" t="s">
        <v>14044</v>
      </c>
      <c r="D543" s="44" t="s">
        <v>41</v>
      </c>
      <c r="E543" s="35">
        <v>312800</v>
      </c>
      <c r="F543" s="151" t="s">
        <v>14129</v>
      </c>
      <c r="G543" s="310">
        <v>42422</v>
      </c>
      <c r="H543" s="44">
        <v>42429</v>
      </c>
      <c r="I543" s="744" t="s">
        <v>7576</v>
      </c>
      <c r="J543" s="314">
        <v>42426</v>
      </c>
      <c r="K543" s="360"/>
      <c r="L543" s="354" t="s">
        <v>14130</v>
      </c>
      <c r="M543" s="354" t="s">
        <v>5962</v>
      </c>
      <c r="N543" s="354" t="s">
        <v>59</v>
      </c>
      <c r="O543" s="423">
        <v>42442</v>
      </c>
      <c r="P543" s="289">
        <v>42442</v>
      </c>
      <c r="Q543" s="625" t="s">
        <v>47</v>
      </c>
      <c r="R543" s="196" t="s">
        <v>5646</v>
      </c>
    </row>
    <row r="544" s="603" customFormat="1" ht="24.75" customHeight="1" spans="1:18">
      <c r="A544" s="48">
        <v>542</v>
      </c>
      <c r="B544" s="48"/>
      <c r="C544" s="175" t="s">
        <v>14044</v>
      </c>
      <c r="D544" s="47" t="s">
        <v>41</v>
      </c>
      <c r="E544" s="322">
        <v>312800</v>
      </c>
      <c r="F544" s="152" t="s">
        <v>14131</v>
      </c>
      <c r="G544" s="323">
        <v>42424</v>
      </c>
      <c r="H544" s="47">
        <v>42431</v>
      </c>
      <c r="I544" s="316" t="s">
        <v>7576</v>
      </c>
      <c r="J544" s="314">
        <v>42455</v>
      </c>
      <c r="K544" s="314"/>
      <c r="L544" s="327" t="s">
        <v>14132</v>
      </c>
      <c r="M544" s="327" t="s">
        <v>7621</v>
      </c>
      <c r="N544" s="327" t="s">
        <v>5701</v>
      </c>
      <c r="O544" s="377">
        <v>42457</v>
      </c>
      <c r="P544" s="756">
        <v>42457</v>
      </c>
      <c r="Q544" s="630" t="s">
        <v>47</v>
      </c>
      <c r="R544" s="196" t="s">
        <v>5646</v>
      </c>
    </row>
    <row r="545" s="603" customFormat="1" ht="24.75" customHeight="1" spans="1:18">
      <c r="A545" s="52">
        <v>543</v>
      </c>
      <c r="B545" s="48"/>
      <c r="C545" s="175" t="s">
        <v>14044</v>
      </c>
      <c r="D545" s="47" t="s">
        <v>41</v>
      </c>
      <c r="E545" s="322">
        <v>312800</v>
      </c>
      <c r="F545" s="152" t="s">
        <v>14133</v>
      </c>
      <c r="G545" s="323">
        <v>42426</v>
      </c>
      <c r="H545" s="47">
        <v>42434</v>
      </c>
      <c r="I545" s="316" t="s">
        <v>7576</v>
      </c>
      <c r="J545" s="314">
        <v>42455</v>
      </c>
      <c r="K545" s="314"/>
      <c r="L545" s="327" t="s">
        <v>14134</v>
      </c>
      <c r="M545" s="327" t="s">
        <v>5923</v>
      </c>
      <c r="N545" s="327" t="s">
        <v>89</v>
      </c>
      <c r="O545" s="377">
        <v>42460</v>
      </c>
      <c r="P545" s="756">
        <v>42460</v>
      </c>
      <c r="Q545" s="630" t="s">
        <v>47</v>
      </c>
      <c r="R545" s="196" t="s">
        <v>893</v>
      </c>
    </row>
    <row r="546" s="603" customFormat="1" ht="24.75" customHeight="1" spans="1:18">
      <c r="A546" s="52">
        <v>544</v>
      </c>
      <c r="B546" s="48"/>
      <c r="C546" s="175" t="s">
        <v>14044</v>
      </c>
      <c r="D546" s="47" t="s">
        <v>41</v>
      </c>
      <c r="E546" s="322">
        <v>312800</v>
      </c>
      <c r="F546" s="152" t="s">
        <v>14135</v>
      </c>
      <c r="G546" s="323">
        <v>42443</v>
      </c>
      <c r="H546" s="47">
        <v>42454</v>
      </c>
      <c r="I546" s="316" t="s">
        <v>7576</v>
      </c>
      <c r="J546" s="314">
        <v>42455</v>
      </c>
      <c r="K546" s="314"/>
      <c r="L546" s="327" t="s">
        <v>14136</v>
      </c>
      <c r="M546" s="327" t="s">
        <v>912</v>
      </c>
      <c r="N546" s="327" t="s">
        <v>5701</v>
      </c>
      <c r="O546" s="377">
        <v>42462</v>
      </c>
      <c r="P546" s="756">
        <v>42462</v>
      </c>
      <c r="Q546" s="630" t="s">
        <v>106</v>
      </c>
      <c r="R546" s="196" t="s">
        <v>10958</v>
      </c>
    </row>
    <row r="547" s="603" customFormat="1" ht="24.75" customHeight="1" spans="1:18">
      <c r="A547" s="52">
        <v>545</v>
      </c>
      <c r="B547" s="48">
        <v>6022</v>
      </c>
      <c r="C547" s="175" t="s">
        <v>14137</v>
      </c>
      <c r="D547" s="47" t="s">
        <v>12911</v>
      </c>
      <c r="E547" s="322">
        <v>363000</v>
      </c>
      <c r="F547" s="152" t="s">
        <v>14138</v>
      </c>
      <c r="G547" s="47">
        <v>42377</v>
      </c>
      <c r="H547" s="47">
        <v>42387</v>
      </c>
      <c r="I547" s="744" t="s">
        <v>7576</v>
      </c>
      <c r="J547" s="314">
        <v>42455</v>
      </c>
      <c r="K547" s="338" t="s">
        <v>52</v>
      </c>
      <c r="L547" s="769" t="s">
        <v>14139</v>
      </c>
      <c r="M547" s="771" t="s">
        <v>698</v>
      </c>
      <c r="N547" s="769" t="s">
        <v>84</v>
      </c>
      <c r="O547" s="770">
        <v>42460</v>
      </c>
      <c r="P547" s="629">
        <v>42461</v>
      </c>
      <c r="Q547" s="625" t="s">
        <v>47</v>
      </c>
      <c r="R547" s="196" t="s">
        <v>909</v>
      </c>
    </row>
    <row r="548" s="603" customFormat="1" ht="24.75" customHeight="1" spans="1:18">
      <c r="A548" s="52">
        <v>546</v>
      </c>
      <c r="B548" s="48" t="s">
        <v>372</v>
      </c>
      <c r="C548" s="175" t="s">
        <v>14044</v>
      </c>
      <c r="D548" s="47" t="s">
        <v>145</v>
      </c>
      <c r="E548" s="322">
        <v>312800</v>
      </c>
      <c r="F548" s="152" t="s">
        <v>14140</v>
      </c>
      <c r="G548" s="323">
        <v>42451</v>
      </c>
      <c r="H548" s="47">
        <v>42457</v>
      </c>
      <c r="I548" s="316" t="s">
        <v>7576</v>
      </c>
      <c r="J548" s="314">
        <v>42455</v>
      </c>
      <c r="K548" s="314" t="s">
        <v>52</v>
      </c>
      <c r="L548" s="366" t="s">
        <v>14141</v>
      </c>
      <c r="M548" s="366" t="s">
        <v>653</v>
      </c>
      <c r="N548" s="312" t="s">
        <v>84</v>
      </c>
      <c r="O548" s="289">
        <v>42455</v>
      </c>
      <c r="P548" s="44">
        <v>42459</v>
      </c>
      <c r="Q548" s="70" t="s">
        <v>106</v>
      </c>
      <c r="R548" s="196" t="s">
        <v>909</v>
      </c>
    </row>
    <row r="549" s="603" customFormat="1" ht="24.75" customHeight="1" spans="1:18">
      <c r="A549" s="52">
        <v>547</v>
      </c>
      <c r="B549" s="48"/>
      <c r="C549" s="175" t="s">
        <v>14044</v>
      </c>
      <c r="D549" s="47" t="s">
        <v>41</v>
      </c>
      <c r="E549" s="322">
        <v>312800</v>
      </c>
      <c r="F549" s="152" t="s">
        <v>14142</v>
      </c>
      <c r="G549" s="323">
        <v>42426</v>
      </c>
      <c r="H549" s="47">
        <v>42434</v>
      </c>
      <c r="I549" s="316" t="s">
        <v>7576</v>
      </c>
      <c r="J549" s="314">
        <v>42455</v>
      </c>
      <c r="K549" s="314"/>
      <c r="L549" s="723" t="s">
        <v>14143</v>
      </c>
      <c r="M549" s="625" t="s">
        <v>114</v>
      </c>
      <c r="N549" s="625" t="s">
        <v>59</v>
      </c>
      <c r="O549" s="629">
        <v>42462</v>
      </c>
      <c r="P549" s="629">
        <v>42462</v>
      </c>
      <c r="Q549" s="625" t="s">
        <v>106</v>
      </c>
      <c r="R549" s="196" t="s">
        <v>14144</v>
      </c>
    </row>
    <row r="550" s="603" customFormat="1" ht="24.75" customHeight="1" spans="1:18">
      <c r="A550" s="52">
        <v>548</v>
      </c>
      <c r="B550" s="48"/>
      <c r="C550" s="175" t="s">
        <v>14044</v>
      </c>
      <c r="D550" s="47" t="s">
        <v>41</v>
      </c>
      <c r="E550" s="322">
        <v>312800</v>
      </c>
      <c r="F550" s="152" t="s">
        <v>14145</v>
      </c>
      <c r="G550" s="323">
        <v>42455</v>
      </c>
      <c r="H550" s="47">
        <v>42466</v>
      </c>
      <c r="I550" s="316" t="s">
        <v>7576</v>
      </c>
      <c r="J550" s="314">
        <v>42487</v>
      </c>
      <c r="K550" s="314"/>
      <c r="L550" s="327" t="s">
        <v>14146</v>
      </c>
      <c r="M550" s="327" t="s">
        <v>114</v>
      </c>
      <c r="N550" s="327" t="s">
        <v>59</v>
      </c>
      <c r="O550" s="377">
        <v>42460</v>
      </c>
      <c r="P550" s="756">
        <v>42460</v>
      </c>
      <c r="Q550" s="630" t="s">
        <v>47</v>
      </c>
      <c r="R550" s="196" t="s">
        <v>6006</v>
      </c>
    </row>
    <row r="551" s="603" customFormat="1" ht="24.75" customHeight="1" spans="1:18">
      <c r="A551" s="52">
        <v>549</v>
      </c>
      <c r="B551" s="48">
        <v>6085</v>
      </c>
      <c r="C551" s="175" t="s">
        <v>14011</v>
      </c>
      <c r="D551" s="47" t="s">
        <v>13419</v>
      </c>
      <c r="E551" s="322">
        <v>332900</v>
      </c>
      <c r="F551" s="152" t="s">
        <v>14147</v>
      </c>
      <c r="G551" s="323">
        <v>42424</v>
      </c>
      <c r="H551" s="47">
        <v>42434</v>
      </c>
      <c r="I551" s="316" t="s">
        <v>7576</v>
      </c>
      <c r="J551" s="314">
        <v>42455</v>
      </c>
      <c r="K551" s="360"/>
      <c r="L551" s="769" t="s">
        <v>14148</v>
      </c>
      <c r="M551" s="769" t="s">
        <v>730</v>
      </c>
      <c r="N551" s="769" t="s">
        <v>89</v>
      </c>
      <c r="O551" s="770">
        <v>42461</v>
      </c>
      <c r="P551" s="770">
        <v>42461</v>
      </c>
      <c r="Q551" s="769" t="s">
        <v>106</v>
      </c>
      <c r="R551" s="196" t="s">
        <v>6006</v>
      </c>
    </row>
    <row r="552" s="603" customFormat="1" ht="24.75" customHeight="1" spans="1:18">
      <c r="A552" s="52">
        <v>550</v>
      </c>
      <c r="B552" s="48"/>
      <c r="C552" s="175" t="s">
        <v>14044</v>
      </c>
      <c r="D552" s="47" t="s">
        <v>145</v>
      </c>
      <c r="E552" s="322">
        <v>312800</v>
      </c>
      <c r="F552" s="152" t="s">
        <v>14149</v>
      </c>
      <c r="G552" s="323">
        <v>42395</v>
      </c>
      <c r="H552" s="47">
        <v>42419</v>
      </c>
      <c r="I552" s="321" t="s">
        <v>10964</v>
      </c>
      <c r="J552" s="314">
        <v>42426</v>
      </c>
      <c r="K552" s="314" t="s">
        <v>6083</v>
      </c>
      <c r="L552" s="299" t="s">
        <v>14150</v>
      </c>
      <c r="M552" s="299" t="s">
        <v>1156</v>
      </c>
      <c r="N552" s="299" t="s">
        <v>744</v>
      </c>
      <c r="O552" s="733">
        <v>42463</v>
      </c>
      <c r="P552" s="334">
        <v>42463</v>
      </c>
      <c r="Q552" s="748" t="s">
        <v>47</v>
      </c>
      <c r="R552" s="196" t="s">
        <v>6458</v>
      </c>
    </row>
    <row r="553" s="603" customFormat="1" ht="24.75" customHeight="1" spans="1:18">
      <c r="A553" s="52">
        <v>551</v>
      </c>
      <c r="B553" s="48">
        <v>6082</v>
      </c>
      <c r="C553" s="175" t="s">
        <v>14020</v>
      </c>
      <c r="D553" s="47" t="s">
        <v>41</v>
      </c>
      <c r="E553" s="322">
        <v>289900</v>
      </c>
      <c r="F553" s="152" t="s">
        <v>14151</v>
      </c>
      <c r="G553" s="47">
        <v>42426</v>
      </c>
      <c r="H553" s="47">
        <v>42434</v>
      </c>
      <c r="I553" s="321" t="s">
        <v>7576</v>
      </c>
      <c r="J553" s="314">
        <v>42455</v>
      </c>
      <c r="K553" s="338"/>
      <c r="L553" s="765" t="s">
        <v>14152</v>
      </c>
      <c r="M553" s="765" t="s">
        <v>6281</v>
      </c>
      <c r="N553" s="298" t="s">
        <v>744</v>
      </c>
      <c r="O553" s="334">
        <v>42448</v>
      </c>
      <c r="P553" s="167">
        <v>42448</v>
      </c>
      <c r="Q553" s="319" t="s">
        <v>47</v>
      </c>
      <c r="R553" s="194" t="s">
        <v>14153</v>
      </c>
    </row>
    <row r="554" s="603" customFormat="1" ht="24.75" customHeight="1" spans="1:18">
      <c r="A554" s="52">
        <v>552</v>
      </c>
      <c r="B554" s="48"/>
      <c r="C554" s="175" t="s">
        <v>14044</v>
      </c>
      <c r="D554" s="47" t="s">
        <v>145</v>
      </c>
      <c r="E554" s="322">
        <v>312800</v>
      </c>
      <c r="F554" s="152" t="s">
        <v>14154</v>
      </c>
      <c r="G554" s="323">
        <v>42424</v>
      </c>
      <c r="H554" s="47">
        <v>42432</v>
      </c>
      <c r="I554" s="316" t="s">
        <v>7576</v>
      </c>
      <c r="J554" s="314">
        <v>42455</v>
      </c>
      <c r="K554" s="314" t="s">
        <v>6083</v>
      </c>
      <c r="L554" s="299" t="s">
        <v>14155</v>
      </c>
      <c r="M554" s="299" t="s">
        <v>14037</v>
      </c>
      <c r="N554" s="299" t="s">
        <v>641</v>
      </c>
      <c r="O554" s="733">
        <v>42470</v>
      </c>
      <c r="P554" s="334">
        <v>42470</v>
      </c>
      <c r="Q554" s="748" t="s">
        <v>47</v>
      </c>
      <c r="R554" s="196" t="s">
        <v>1637</v>
      </c>
    </row>
    <row r="555" s="603" customFormat="1" ht="24.75" customHeight="1" spans="1:18">
      <c r="A555" s="52">
        <v>553</v>
      </c>
      <c r="B555" s="48"/>
      <c r="C555" s="175" t="s">
        <v>14044</v>
      </c>
      <c r="D555" s="44" t="s">
        <v>145</v>
      </c>
      <c r="E555" s="35">
        <v>312800</v>
      </c>
      <c r="F555" s="152" t="s">
        <v>14156</v>
      </c>
      <c r="G555" s="310">
        <v>42397</v>
      </c>
      <c r="H555" s="44">
        <v>42419</v>
      </c>
      <c r="I555" s="321" t="s">
        <v>10964</v>
      </c>
      <c r="J555" s="314">
        <v>42426</v>
      </c>
      <c r="K555" s="314"/>
      <c r="L555" s="354" t="s">
        <v>14157</v>
      </c>
      <c r="M555" s="354" t="s">
        <v>70</v>
      </c>
      <c r="N555" s="354" t="s">
        <v>84</v>
      </c>
      <c r="O555" s="423">
        <v>42469</v>
      </c>
      <c r="P555" s="289">
        <v>42471</v>
      </c>
      <c r="Q555" s="625" t="s">
        <v>47</v>
      </c>
      <c r="R555" s="196" t="s">
        <v>6468</v>
      </c>
    </row>
    <row r="556" s="603" customFormat="1" ht="24.75" customHeight="1" spans="1:18">
      <c r="A556" s="52">
        <v>554</v>
      </c>
      <c r="B556" s="48">
        <v>6087</v>
      </c>
      <c r="C556" s="175" t="s">
        <v>14063</v>
      </c>
      <c r="D556" s="47" t="s">
        <v>13419</v>
      </c>
      <c r="E556" s="322">
        <v>328700</v>
      </c>
      <c r="F556" s="152" t="s">
        <v>14158</v>
      </c>
      <c r="G556" s="323">
        <v>42424</v>
      </c>
      <c r="H556" s="47">
        <v>42434</v>
      </c>
      <c r="I556" s="316" t="s">
        <v>7576</v>
      </c>
      <c r="J556" s="314">
        <v>42455</v>
      </c>
      <c r="K556" s="338"/>
      <c r="L556" s="378" t="s">
        <v>14159</v>
      </c>
      <c r="M556" s="378" t="s">
        <v>5842</v>
      </c>
      <c r="N556" s="378" t="s">
        <v>641</v>
      </c>
      <c r="O556" s="379">
        <v>42470</v>
      </c>
      <c r="P556" s="749">
        <v>42470</v>
      </c>
      <c r="Q556" s="748" t="s">
        <v>106</v>
      </c>
      <c r="R556" s="196" t="s">
        <v>920</v>
      </c>
    </row>
    <row r="557" s="603" customFormat="1" ht="24.75" customHeight="1" spans="1:18">
      <c r="A557" s="52">
        <v>555</v>
      </c>
      <c r="B557" s="48"/>
      <c r="C557" s="175" t="s">
        <v>14044</v>
      </c>
      <c r="D557" s="47" t="s">
        <v>41</v>
      </c>
      <c r="E557" s="322">
        <v>312800</v>
      </c>
      <c r="F557" s="152" t="s">
        <v>14160</v>
      </c>
      <c r="G557" s="47">
        <v>42374</v>
      </c>
      <c r="H557" s="47">
        <v>42392</v>
      </c>
      <c r="I557" s="744" t="s">
        <v>10964</v>
      </c>
      <c r="J557" s="314">
        <v>42397</v>
      </c>
      <c r="K557" s="338" t="s">
        <v>52</v>
      </c>
      <c r="L557" s="327" t="s">
        <v>14161</v>
      </c>
      <c r="M557" s="327" t="s">
        <v>631</v>
      </c>
      <c r="N557" s="327" t="s">
        <v>89</v>
      </c>
      <c r="O557" s="377">
        <v>42469</v>
      </c>
      <c r="P557" s="756">
        <v>42469</v>
      </c>
      <c r="Q557" s="630" t="s">
        <v>47</v>
      </c>
      <c r="R557" s="196" t="s">
        <v>920</v>
      </c>
    </row>
    <row r="558" s="603" customFormat="1" ht="24.75" customHeight="1" spans="1:18">
      <c r="A558" s="52">
        <v>556</v>
      </c>
      <c r="B558" s="48">
        <v>6083</v>
      </c>
      <c r="C558" s="175" t="s">
        <v>14006</v>
      </c>
      <c r="D558" s="47" t="s">
        <v>13263</v>
      </c>
      <c r="E558" s="322">
        <v>308500</v>
      </c>
      <c r="F558" s="152" t="s">
        <v>14162</v>
      </c>
      <c r="G558" s="47">
        <v>42353</v>
      </c>
      <c r="H558" s="47">
        <v>42377</v>
      </c>
      <c r="I558" s="316" t="s">
        <v>14163</v>
      </c>
      <c r="J558" s="360">
        <v>42397</v>
      </c>
      <c r="K558" s="338" t="s">
        <v>52</v>
      </c>
      <c r="L558" s="340" t="s">
        <v>14164</v>
      </c>
      <c r="M558" s="340" t="s">
        <v>7534</v>
      </c>
      <c r="N558" s="340" t="s">
        <v>59</v>
      </c>
      <c r="O558" s="393">
        <v>42466</v>
      </c>
      <c r="P558" s="713">
        <v>42466</v>
      </c>
      <c r="Q558" s="630" t="s">
        <v>1447</v>
      </c>
      <c r="R558" s="196" t="s">
        <v>920</v>
      </c>
    </row>
    <row r="559" s="603" customFormat="1" ht="24.75" customHeight="1" spans="1:18">
      <c r="A559" s="52">
        <v>557</v>
      </c>
      <c r="B559" s="48">
        <v>6022</v>
      </c>
      <c r="C559" s="244" t="s">
        <v>14165</v>
      </c>
      <c r="D559" s="47" t="s">
        <v>41</v>
      </c>
      <c r="E559" s="322">
        <v>363000</v>
      </c>
      <c r="F559" s="152" t="s">
        <v>14166</v>
      </c>
      <c r="G559" s="47">
        <v>42377</v>
      </c>
      <c r="H559" s="47">
        <v>42387</v>
      </c>
      <c r="I559" s="744" t="s">
        <v>7576</v>
      </c>
      <c r="J559" s="314">
        <v>42455</v>
      </c>
      <c r="K559" s="338" t="s">
        <v>52</v>
      </c>
      <c r="L559" s="378" t="s">
        <v>14167</v>
      </c>
      <c r="M559" s="761" t="s">
        <v>6281</v>
      </c>
      <c r="N559" s="378" t="s">
        <v>744</v>
      </c>
      <c r="O559" s="379">
        <v>42477</v>
      </c>
      <c r="P559" s="749">
        <v>42477</v>
      </c>
      <c r="Q559" s="748" t="s">
        <v>106</v>
      </c>
      <c r="R559" s="196" t="s">
        <v>927</v>
      </c>
    </row>
    <row r="560" s="603" customFormat="1" ht="24.75" customHeight="1" spans="1:18">
      <c r="A560" s="52">
        <v>558</v>
      </c>
      <c r="B560" s="48">
        <v>6082</v>
      </c>
      <c r="C560" s="244" t="s">
        <v>14168</v>
      </c>
      <c r="D560" s="47" t="s">
        <v>12911</v>
      </c>
      <c r="E560" s="322">
        <v>289900</v>
      </c>
      <c r="F560" s="152" t="s">
        <v>14169</v>
      </c>
      <c r="G560" s="47">
        <v>42349</v>
      </c>
      <c r="H560" s="47">
        <v>42359</v>
      </c>
      <c r="I560" s="744" t="s">
        <v>14170</v>
      </c>
      <c r="J560" s="314">
        <v>42364</v>
      </c>
      <c r="K560" s="338" t="s">
        <v>52</v>
      </c>
      <c r="L560" s="242" t="s">
        <v>14171</v>
      </c>
      <c r="M560" s="356" t="s">
        <v>2053</v>
      </c>
      <c r="N560" s="312" t="s">
        <v>5701</v>
      </c>
      <c r="O560" s="289">
        <v>42481</v>
      </c>
      <c r="P560" s="44">
        <v>42481</v>
      </c>
      <c r="Q560" s="70" t="s">
        <v>106</v>
      </c>
      <c r="R560" s="194" t="s">
        <v>933</v>
      </c>
    </row>
    <row r="561" s="603" customFormat="1" ht="24.75" customHeight="1" spans="1:18">
      <c r="A561" s="52">
        <v>559</v>
      </c>
      <c r="B561" s="48"/>
      <c r="C561" s="244" t="s">
        <v>14172</v>
      </c>
      <c r="D561" s="47" t="s">
        <v>41</v>
      </c>
      <c r="E561" s="322">
        <v>312800</v>
      </c>
      <c r="F561" s="152" t="s">
        <v>14173</v>
      </c>
      <c r="G561" s="323">
        <v>42474</v>
      </c>
      <c r="H561" s="47">
        <v>42483</v>
      </c>
      <c r="I561" s="316" t="s">
        <v>7576</v>
      </c>
      <c r="J561" s="314">
        <v>42487</v>
      </c>
      <c r="K561" s="314"/>
      <c r="L561" s="327" t="s">
        <v>14174</v>
      </c>
      <c r="M561" s="625" t="s">
        <v>114</v>
      </c>
      <c r="N561" s="327" t="s">
        <v>59</v>
      </c>
      <c r="O561" s="377">
        <v>42482</v>
      </c>
      <c r="P561" s="756">
        <v>42482</v>
      </c>
      <c r="Q561" s="630" t="s">
        <v>47</v>
      </c>
      <c r="R561" s="196" t="s">
        <v>950</v>
      </c>
    </row>
    <row r="562" s="603" customFormat="1" ht="24.75" customHeight="1" spans="1:18">
      <c r="A562" s="52">
        <v>560</v>
      </c>
      <c r="B562" s="48"/>
      <c r="C562" s="244" t="s">
        <v>14172</v>
      </c>
      <c r="D562" s="47" t="s">
        <v>41</v>
      </c>
      <c r="E562" s="322">
        <v>312800</v>
      </c>
      <c r="F562" s="152" t="s">
        <v>14175</v>
      </c>
      <c r="G562" s="323">
        <v>42474</v>
      </c>
      <c r="H562" s="47">
        <v>42483</v>
      </c>
      <c r="I562" s="316" t="s">
        <v>7576</v>
      </c>
      <c r="J562" s="314">
        <v>42487</v>
      </c>
      <c r="K562" s="314"/>
      <c r="L562" s="327" t="s">
        <v>14176</v>
      </c>
      <c r="M562" s="625" t="s">
        <v>657</v>
      </c>
      <c r="N562" s="327" t="s">
        <v>89</v>
      </c>
      <c r="O562" s="377">
        <v>42481</v>
      </c>
      <c r="P562" s="756">
        <v>42481</v>
      </c>
      <c r="Q562" s="630" t="s">
        <v>106</v>
      </c>
      <c r="R562" s="196"/>
    </row>
    <row r="563" s="603" customFormat="1" ht="24.75" customHeight="1" spans="1:18">
      <c r="A563" s="52">
        <v>561</v>
      </c>
      <c r="B563" s="48"/>
      <c r="C563" s="244" t="s">
        <v>14172</v>
      </c>
      <c r="D563" s="47" t="s">
        <v>41</v>
      </c>
      <c r="E563" s="322">
        <v>312800</v>
      </c>
      <c r="F563" s="152" t="s">
        <v>14177</v>
      </c>
      <c r="G563" s="323">
        <v>42481</v>
      </c>
      <c r="H563" s="47">
        <v>42486</v>
      </c>
      <c r="I563" s="316"/>
      <c r="J563" s="314">
        <v>42487</v>
      </c>
      <c r="K563" s="314"/>
      <c r="L563" s="327" t="s">
        <v>14178</v>
      </c>
      <c r="M563" s="625" t="s">
        <v>912</v>
      </c>
      <c r="N563" s="327" t="s">
        <v>5701</v>
      </c>
      <c r="O563" s="377">
        <v>42482</v>
      </c>
      <c r="P563" s="756">
        <v>42482</v>
      </c>
      <c r="Q563" s="630" t="s">
        <v>47</v>
      </c>
      <c r="R563" s="196" t="s">
        <v>950</v>
      </c>
    </row>
    <row r="564" s="603" customFormat="1" ht="24.75" customHeight="1" spans="1:18">
      <c r="A564" s="52">
        <v>562</v>
      </c>
      <c r="B564" s="48">
        <v>6087</v>
      </c>
      <c r="C564" s="244" t="s">
        <v>14179</v>
      </c>
      <c r="D564" s="47" t="s">
        <v>41</v>
      </c>
      <c r="E564" s="322">
        <v>328700</v>
      </c>
      <c r="F564" s="152" t="s">
        <v>14180</v>
      </c>
      <c r="G564" s="47">
        <v>42370</v>
      </c>
      <c r="H564" s="47">
        <v>42380</v>
      </c>
      <c r="I564" s="744" t="s">
        <v>7619</v>
      </c>
      <c r="J564" s="314">
        <v>42455</v>
      </c>
      <c r="K564" s="338" t="s">
        <v>52</v>
      </c>
      <c r="L564" s="376" t="s">
        <v>14181</v>
      </c>
      <c r="M564" s="376" t="s">
        <v>683</v>
      </c>
      <c r="N564" s="376" t="s">
        <v>89</v>
      </c>
      <c r="O564" s="383">
        <v>42477</v>
      </c>
      <c r="P564" s="629">
        <v>42477</v>
      </c>
      <c r="Q564" s="625" t="s">
        <v>106</v>
      </c>
      <c r="R564" s="196" t="s">
        <v>946</v>
      </c>
    </row>
    <row r="565" s="603" customFormat="1" ht="24.75" customHeight="1" spans="1:18">
      <c r="A565" s="52">
        <v>563</v>
      </c>
      <c r="B565" s="48"/>
      <c r="C565" s="244" t="s">
        <v>14172</v>
      </c>
      <c r="D565" s="47" t="s">
        <v>145</v>
      </c>
      <c r="E565" s="322">
        <v>312800</v>
      </c>
      <c r="F565" s="152" t="s">
        <v>14182</v>
      </c>
      <c r="G565" s="323">
        <v>42481</v>
      </c>
      <c r="H565" s="47">
        <v>42486</v>
      </c>
      <c r="I565" s="316"/>
      <c r="J565" s="314">
        <v>42487</v>
      </c>
      <c r="K565" s="314"/>
      <c r="L565" s="625" t="s">
        <v>14183</v>
      </c>
      <c r="M565" s="625" t="s">
        <v>916</v>
      </c>
      <c r="N565" s="625" t="s">
        <v>5701</v>
      </c>
      <c r="O565" s="629">
        <v>42482</v>
      </c>
      <c r="P565" s="629">
        <v>42482</v>
      </c>
      <c r="Q565" s="625" t="s">
        <v>47</v>
      </c>
      <c r="R565" s="196" t="s">
        <v>1675</v>
      </c>
    </row>
    <row r="566" s="603" customFormat="1" ht="24.75" customHeight="1" spans="1:18">
      <c r="A566" s="52">
        <v>564</v>
      </c>
      <c r="B566" s="48"/>
      <c r="C566" s="244" t="s">
        <v>14172</v>
      </c>
      <c r="D566" s="44" t="s">
        <v>41</v>
      </c>
      <c r="E566" s="35">
        <v>312800</v>
      </c>
      <c r="F566" s="152" t="s">
        <v>14184</v>
      </c>
      <c r="G566" s="310">
        <v>42469</v>
      </c>
      <c r="H566" s="44">
        <v>42476</v>
      </c>
      <c r="I566" s="744" t="s">
        <v>7576</v>
      </c>
      <c r="J566" s="314">
        <v>42487</v>
      </c>
      <c r="K566" s="338" t="s">
        <v>52</v>
      </c>
      <c r="L566" s="354" t="s">
        <v>14185</v>
      </c>
      <c r="M566" s="625" t="s">
        <v>5923</v>
      </c>
      <c r="N566" s="327" t="s">
        <v>89</v>
      </c>
      <c r="O566" s="423">
        <v>42481</v>
      </c>
      <c r="P566" s="289">
        <v>42482</v>
      </c>
      <c r="Q566" s="70" t="s">
        <v>47</v>
      </c>
      <c r="R566" s="196" t="s">
        <v>959</v>
      </c>
    </row>
    <row r="567" s="603" customFormat="1" ht="24.75" customHeight="1" spans="1:18">
      <c r="A567" s="52">
        <v>565</v>
      </c>
      <c r="B567" s="48">
        <v>6085</v>
      </c>
      <c r="C567" s="244" t="s">
        <v>14179</v>
      </c>
      <c r="D567" s="47" t="s">
        <v>41</v>
      </c>
      <c r="E567" s="322">
        <v>332900</v>
      </c>
      <c r="F567" s="152" t="s">
        <v>14186</v>
      </c>
      <c r="G567" s="323">
        <v>42453</v>
      </c>
      <c r="H567" s="47">
        <v>42466</v>
      </c>
      <c r="I567" s="316" t="s">
        <v>11018</v>
      </c>
      <c r="J567" s="314">
        <v>42455</v>
      </c>
      <c r="K567" s="360"/>
      <c r="L567" s="769" t="s">
        <v>14187</v>
      </c>
      <c r="M567" s="769" t="s">
        <v>736</v>
      </c>
      <c r="N567" s="769" t="s">
        <v>89</v>
      </c>
      <c r="O567" s="770">
        <v>42492</v>
      </c>
      <c r="P567" s="770">
        <v>42492</v>
      </c>
      <c r="Q567" s="769" t="s">
        <v>47</v>
      </c>
      <c r="R567" s="196" t="s">
        <v>3793</v>
      </c>
    </row>
    <row r="568" s="603" customFormat="1" ht="24.75" customHeight="1" spans="1:18">
      <c r="A568" s="52">
        <v>566</v>
      </c>
      <c r="B568" s="48"/>
      <c r="C568" s="244" t="s">
        <v>14172</v>
      </c>
      <c r="D568" s="47" t="s">
        <v>41</v>
      </c>
      <c r="E568" s="322">
        <v>312800</v>
      </c>
      <c r="F568" s="152" t="s">
        <v>14188</v>
      </c>
      <c r="G568" s="323">
        <v>42481</v>
      </c>
      <c r="H568" s="47">
        <v>42492</v>
      </c>
      <c r="I568" s="316"/>
      <c r="J568" s="314">
        <v>42487</v>
      </c>
      <c r="K568" s="314"/>
      <c r="L568" s="625" t="s">
        <v>14189</v>
      </c>
      <c r="M568" s="625" t="s">
        <v>631</v>
      </c>
      <c r="N568" s="625" t="s">
        <v>89</v>
      </c>
      <c r="O568" s="629">
        <v>42489</v>
      </c>
      <c r="P568" s="629">
        <v>42489</v>
      </c>
      <c r="Q568" s="625" t="s">
        <v>106</v>
      </c>
      <c r="R568" s="196" t="s">
        <v>1682</v>
      </c>
    </row>
    <row r="569" s="603" customFormat="1" ht="24.75" customHeight="1" spans="1:18">
      <c r="A569" s="52">
        <v>567</v>
      </c>
      <c r="B569" s="48"/>
      <c r="C569" s="244" t="s">
        <v>14172</v>
      </c>
      <c r="D569" s="47" t="s">
        <v>41</v>
      </c>
      <c r="E569" s="322">
        <v>312800</v>
      </c>
      <c r="F569" s="152" t="s">
        <v>14190</v>
      </c>
      <c r="G569" s="323">
        <v>42481</v>
      </c>
      <c r="H569" s="47">
        <v>42492</v>
      </c>
      <c r="I569" s="316"/>
      <c r="J569" s="314">
        <v>42487</v>
      </c>
      <c r="K569" s="314"/>
      <c r="L569" s="625" t="s">
        <v>14191</v>
      </c>
      <c r="M569" s="625" t="s">
        <v>631</v>
      </c>
      <c r="N569" s="625" t="s">
        <v>89</v>
      </c>
      <c r="O569" s="629">
        <v>42490</v>
      </c>
      <c r="P569" s="629">
        <v>42490</v>
      </c>
      <c r="Q569" s="625" t="s">
        <v>106</v>
      </c>
      <c r="R569" s="196" t="s">
        <v>1682</v>
      </c>
    </row>
    <row r="570" s="603" customFormat="1" ht="24.75" customHeight="1" spans="1:18">
      <c r="A570" s="52">
        <v>568</v>
      </c>
      <c r="B570" s="48">
        <v>6082</v>
      </c>
      <c r="C570" s="244" t="s">
        <v>14168</v>
      </c>
      <c r="D570" s="47" t="s">
        <v>41</v>
      </c>
      <c r="E570" s="322">
        <v>289900</v>
      </c>
      <c r="F570" s="152" t="s">
        <v>14192</v>
      </c>
      <c r="G570" s="323">
        <v>42481</v>
      </c>
      <c r="H570" s="47">
        <v>42486</v>
      </c>
      <c r="I570" s="321"/>
      <c r="J570" s="314">
        <v>42487</v>
      </c>
      <c r="K570" s="338"/>
      <c r="L570" s="366" t="s">
        <v>14193</v>
      </c>
      <c r="M570" s="366" t="s">
        <v>114</v>
      </c>
      <c r="N570" s="312" t="s">
        <v>59</v>
      </c>
      <c r="O570" s="289">
        <v>42490</v>
      </c>
      <c r="P570" s="44">
        <v>42490</v>
      </c>
      <c r="Q570" s="70" t="s">
        <v>106</v>
      </c>
      <c r="R570" s="194" t="s">
        <v>967</v>
      </c>
    </row>
    <row r="571" s="603" customFormat="1" ht="24.75" customHeight="1" spans="1:18">
      <c r="A571" s="52">
        <v>569</v>
      </c>
      <c r="B571" s="48"/>
      <c r="C571" s="244" t="s">
        <v>14172</v>
      </c>
      <c r="D571" s="47" t="s">
        <v>13149</v>
      </c>
      <c r="E571" s="322">
        <v>312800</v>
      </c>
      <c r="F571" s="152" t="s">
        <v>14194</v>
      </c>
      <c r="G571" s="323">
        <v>42444</v>
      </c>
      <c r="H571" s="47">
        <v>42454</v>
      </c>
      <c r="I571" s="316" t="s">
        <v>11018</v>
      </c>
      <c r="J571" s="314">
        <v>42455</v>
      </c>
      <c r="K571" s="314"/>
      <c r="L571" s="625" t="s">
        <v>14195</v>
      </c>
      <c r="M571" s="625" t="s">
        <v>698</v>
      </c>
      <c r="N571" s="625" t="s">
        <v>84</v>
      </c>
      <c r="O571" s="629">
        <v>42493</v>
      </c>
      <c r="P571" s="629">
        <v>42494</v>
      </c>
      <c r="Q571" s="625" t="s">
        <v>106</v>
      </c>
      <c r="R571" s="196" t="s">
        <v>967</v>
      </c>
    </row>
    <row r="572" s="603" customFormat="1" ht="24.75" customHeight="1" spans="1:18">
      <c r="A572" s="52">
        <v>570</v>
      </c>
      <c r="B572" s="48"/>
      <c r="C572" s="244" t="s">
        <v>14172</v>
      </c>
      <c r="D572" s="47" t="s">
        <v>41</v>
      </c>
      <c r="E572" s="322">
        <v>312800</v>
      </c>
      <c r="F572" s="152" t="s">
        <v>14196</v>
      </c>
      <c r="G572" s="323">
        <v>42488</v>
      </c>
      <c r="H572" s="47">
        <v>42496</v>
      </c>
      <c r="I572" s="316"/>
      <c r="J572" s="314">
        <v>42511</v>
      </c>
      <c r="K572" s="314"/>
      <c r="L572" s="327" t="s">
        <v>14197</v>
      </c>
      <c r="M572" s="625" t="s">
        <v>70</v>
      </c>
      <c r="N572" s="327" t="s">
        <v>59</v>
      </c>
      <c r="O572" s="377">
        <v>42498</v>
      </c>
      <c r="P572" s="756">
        <v>42499</v>
      </c>
      <c r="Q572" s="630" t="s">
        <v>106</v>
      </c>
      <c r="R572" s="196" t="s">
        <v>6050</v>
      </c>
    </row>
    <row r="573" s="603" customFormat="1" ht="24.75" customHeight="1" spans="1:18">
      <c r="A573" s="52">
        <v>571</v>
      </c>
      <c r="B573" s="48"/>
      <c r="C573" s="244" t="s">
        <v>14172</v>
      </c>
      <c r="D573" s="47" t="s">
        <v>41</v>
      </c>
      <c r="E573" s="322">
        <v>312800</v>
      </c>
      <c r="F573" s="152" t="s">
        <v>14198</v>
      </c>
      <c r="G573" s="323">
        <v>42488</v>
      </c>
      <c r="H573" s="47">
        <v>42496</v>
      </c>
      <c r="I573" s="316"/>
      <c r="J573" s="314">
        <v>42511</v>
      </c>
      <c r="K573" s="314"/>
      <c r="L573" s="625" t="s">
        <v>2698</v>
      </c>
      <c r="M573" s="625" t="s">
        <v>657</v>
      </c>
      <c r="N573" s="625" t="s">
        <v>89</v>
      </c>
      <c r="O573" s="629">
        <v>42487</v>
      </c>
      <c r="P573" s="629">
        <v>42487</v>
      </c>
      <c r="Q573" s="625" t="s">
        <v>47</v>
      </c>
      <c r="R573" s="196" t="s">
        <v>976</v>
      </c>
    </row>
    <row r="574" s="603" customFormat="1" ht="24.75" customHeight="1" spans="1:18">
      <c r="A574" s="52">
        <v>572</v>
      </c>
      <c r="B574" s="48">
        <v>6086</v>
      </c>
      <c r="C574" s="244" t="s">
        <v>14199</v>
      </c>
      <c r="D574" s="47" t="s">
        <v>41</v>
      </c>
      <c r="E574" s="322">
        <v>393900</v>
      </c>
      <c r="F574" s="152" t="s">
        <v>14200</v>
      </c>
      <c r="G574" s="44">
        <v>42332</v>
      </c>
      <c r="H574" s="44">
        <v>42345</v>
      </c>
      <c r="I574" s="744" t="s">
        <v>14054</v>
      </c>
      <c r="J574" s="314">
        <v>42511</v>
      </c>
      <c r="K574" s="338" t="s">
        <v>52</v>
      </c>
      <c r="L574" s="625" t="s">
        <v>14201</v>
      </c>
      <c r="M574" s="625" t="s">
        <v>736</v>
      </c>
      <c r="N574" s="625" t="s">
        <v>89</v>
      </c>
      <c r="O574" s="629">
        <v>42501</v>
      </c>
      <c r="P574" s="629">
        <v>42501</v>
      </c>
      <c r="Q574" s="625" t="s">
        <v>47</v>
      </c>
      <c r="R574" s="196" t="s">
        <v>981</v>
      </c>
    </row>
    <row r="575" s="603" customFormat="1" ht="24.75" customHeight="1" spans="1:18">
      <c r="A575" s="52">
        <v>573</v>
      </c>
      <c r="B575" s="48"/>
      <c r="C575" s="244" t="s">
        <v>14172</v>
      </c>
      <c r="D575" s="47" t="s">
        <v>41</v>
      </c>
      <c r="E575" s="322">
        <v>312800</v>
      </c>
      <c r="F575" s="152" t="s">
        <v>14202</v>
      </c>
      <c r="G575" s="323">
        <v>42481</v>
      </c>
      <c r="H575" s="47">
        <v>42486</v>
      </c>
      <c r="I575" s="316"/>
      <c r="J575" s="314">
        <v>42487</v>
      </c>
      <c r="K575" s="314"/>
      <c r="L575" s="625" t="s">
        <v>14203</v>
      </c>
      <c r="M575" s="625" t="s">
        <v>683</v>
      </c>
      <c r="N575" s="625" t="s">
        <v>84</v>
      </c>
      <c r="O575" s="629">
        <v>42498</v>
      </c>
      <c r="P575" s="629">
        <v>42499</v>
      </c>
      <c r="Q575" s="625" t="s">
        <v>47</v>
      </c>
      <c r="R575" s="603" t="s">
        <v>985</v>
      </c>
    </row>
    <row r="576" s="603" customFormat="1" ht="24.75" customHeight="1" spans="1:18">
      <c r="A576" s="52">
        <v>574</v>
      </c>
      <c r="B576" s="48"/>
      <c r="C576" s="244" t="s">
        <v>14172</v>
      </c>
      <c r="D576" s="47" t="s">
        <v>41</v>
      </c>
      <c r="E576" s="322">
        <v>312800</v>
      </c>
      <c r="F576" s="152" t="s">
        <v>14204</v>
      </c>
      <c r="G576" s="323">
        <v>42455</v>
      </c>
      <c r="H576" s="47">
        <v>42466</v>
      </c>
      <c r="I576" s="316" t="s">
        <v>14205</v>
      </c>
      <c r="J576" s="314">
        <v>42487</v>
      </c>
      <c r="K576" s="314"/>
      <c r="L576" s="327" t="s">
        <v>14206</v>
      </c>
      <c r="M576" s="625" t="s">
        <v>5479</v>
      </c>
      <c r="N576" s="327" t="s">
        <v>89</v>
      </c>
      <c r="O576" s="377">
        <v>42488</v>
      </c>
      <c r="P576" s="756">
        <v>42488</v>
      </c>
      <c r="Q576" s="630" t="s">
        <v>106</v>
      </c>
      <c r="R576" s="196" t="s">
        <v>14207</v>
      </c>
    </row>
    <row r="577" s="603" customFormat="1" ht="24.75" customHeight="1" spans="1:18">
      <c r="A577" s="52">
        <v>575</v>
      </c>
      <c r="B577" s="48"/>
      <c r="C577" s="244" t="s">
        <v>14172</v>
      </c>
      <c r="D577" s="47" t="s">
        <v>13263</v>
      </c>
      <c r="E577" s="322">
        <v>312800</v>
      </c>
      <c r="F577" s="152" t="s">
        <v>14208</v>
      </c>
      <c r="G577" s="323">
        <v>42426</v>
      </c>
      <c r="H577" s="47">
        <v>42448</v>
      </c>
      <c r="I577" s="316" t="s">
        <v>7576</v>
      </c>
      <c r="J577" s="314">
        <v>42518</v>
      </c>
      <c r="K577" s="314"/>
      <c r="L577" s="327" t="s">
        <v>14209</v>
      </c>
      <c r="M577" s="625" t="s">
        <v>662</v>
      </c>
      <c r="N577" s="327" t="s">
        <v>59</v>
      </c>
      <c r="O577" s="377">
        <v>42497</v>
      </c>
      <c r="P577" s="756">
        <v>42497</v>
      </c>
      <c r="Q577" s="630" t="s">
        <v>106</v>
      </c>
      <c r="R577" s="196" t="s">
        <v>1010</v>
      </c>
    </row>
    <row r="578" s="603" customFormat="1" ht="24.75" customHeight="1" spans="1:18">
      <c r="A578" s="52">
        <v>576</v>
      </c>
      <c r="B578" s="48"/>
      <c r="C578" s="244" t="s">
        <v>14172</v>
      </c>
      <c r="D578" s="47" t="s">
        <v>41</v>
      </c>
      <c r="E578" s="322">
        <v>312800</v>
      </c>
      <c r="F578" s="152" t="s">
        <v>14210</v>
      </c>
      <c r="G578" s="323">
        <v>42455</v>
      </c>
      <c r="H578" s="47">
        <v>42465</v>
      </c>
      <c r="I578" s="316" t="s">
        <v>14211</v>
      </c>
      <c r="J578" s="314">
        <v>42518</v>
      </c>
      <c r="K578" s="314"/>
      <c r="L578" s="625" t="s">
        <v>14212</v>
      </c>
      <c r="M578" s="625" t="s">
        <v>70</v>
      </c>
      <c r="N578" s="625" t="s">
        <v>59</v>
      </c>
      <c r="O578" s="629">
        <v>42509</v>
      </c>
      <c r="P578" s="629">
        <v>42511</v>
      </c>
      <c r="Q578" s="625" t="s">
        <v>47</v>
      </c>
      <c r="R578" s="625" t="s">
        <v>1730</v>
      </c>
    </row>
    <row r="579" s="603" customFormat="1" ht="24.75" customHeight="1" spans="1:18">
      <c r="A579" s="52">
        <v>577</v>
      </c>
      <c r="B579" s="48">
        <v>6085</v>
      </c>
      <c r="C579" s="244" t="s">
        <v>14179</v>
      </c>
      <c r="D579" s="47" t="s">
        <v>12911</v>
      </c>
      <c r="E579" s="322">
        <v>332900</v>
      </c>
      <c r="F579" s="152" t="s">
        <v>14213</v>
      </c>
      <c r="G579" s="47">
        <v>42481</v>
      </c>
      <c r="H579" s="47">
        <v>42486</v>
      </c>
      <c r="I579" s="316"/>
      <c r="J579" s="314">
        <v>42518</v>
      </c>
      <c r="K579" s="338"/>
      <c r="L579" s="378" t="s">
        <v>14214</v>
      </c>
      <c r="M579" s="774" t="s">
        <v>10970</v>
      </c>
      <c r="N579" s="378" t="s">
        <v>641</v>
      </c>
      <c r="O579" s="379">
        <v>42498</v>
      </c>
      <c r="P579" s="749">
        <v>42498</v>
      </c>
      <c r="Q579" s="748" t="s">
        <v>47</v>
      </c>
      <c r="R579" s="196" t="s">
        <v>6078</v>
      </c>
    </row>
    <row r="580" s="603" customFormat="1" ht="24.75" customHeight="1" spans="1:18">
      <c r="A580" s="52">
        <v>578</v>
      </c>
      <c r="B580" s="48">
        <v>6082</v>
      </c>
      <c r="C580" s="244" t="s">
        <v>14168</v>
      </c>
      <c r="D580" s="47" t="s">
        <v>41</v>
      </c>
      <c r="E580" s="322">
        <v>289900</v>
      </c>
      <c r="F580" s="152" t="s">
        <v>14215</v>
      </c>
      <c r="G580" s="323">
        <v>42507</v>
      </c>
      <c r="H580" s="47">
        <v>42514</v>
      </c>
      <c r="I580" s="321"/>
      <c r="J580" s="314">
        <v>42518</v>
      </c>
      <c r="K580" s="338"/>
      <c r="L580" s="366" t="s">
        <v>14216</v>
      </c>
      <c r="M580" s="366" t="s">
        <v>70</v>
      </c>
      <c r="N580" s="312" t="s">
        <v>59</v>
      </c>
      <c r="O580" s="289">
        <v>42517</v>
      </c>
      <c r="P580" s="44">
        <v>42517</v>
      </c>
      <c r="Q580" s="70" t="s">
        <v>106</v>
      </c>
      <c r="R580" s="194" t="s">
        <v>3829</v>
      </c>
    </row>
    <row r="581" s="603" customFormat="1" ht="24.75" customHeight="1" spans="1:18">
      <c r="A581" s="52">
        <v>579</v>
      </c>
      <c r="B581" s="48">
        <v>6087</v>
      </c>
      <c r="C581" s="244" t="s">
        <v>14179</v>
      </c>
      <c r="D581" s="47" t="s">
        <v>41</v>
      </c>
      <c r="E581" s="322">
        <v>328700</v>
      </c>
      <c r="F581" s="152" t="s">
        <v>14217</v>
      </c>
      <c r="G581" s="47">
        <v>42373</v>
      </c>
      <c r="H581" s="47">
        <v>42382</v>
      </c>
      <c r="I581" s="744" t="s">
        <v>11018</v>
      </c>
      <c r="J581" s="314">
        <v>42455</v>
      </c>
      <c r="K581" s="338" t="s">
        <v>52</v>
      </c>
      <c r="L581" s="378" t="s">
        <v>14218</v>
      </c>
      <c r="M581" s="378" t="s">
        <v>8032</v>
      </c>
      <c r="N581" s="378" t="s">
        <v>641</v>
      </c>
      <c r="O581" s="379">
        <v>42504</v>
      </c>
      <c r="P581" s="749">
        <v>42504</v>
      </c>
      <c r="Q581" s="748" t="s">
        <v>47</v>
      </c>
      <c r="R581" s="196" t="s">
        <v>2719</v>
      </c>
    </row>
    <row r="582" s="603" customFormat="1" ht="24.75" customHeight="1" spans="1:18">
      <c r="A582" s="52">
        <v>580</v>
      </c>
      <c r="B582" s="48"/>
      <c r="C582" s="244" t="s">
        <v>14172</v>
      </c>
      <c r="D582" s="47" t="s">
        <v>41</v>
      </c>
      <c r="E582" s="322">
        <v>312800</v>
      </c>
      <c r="F582" s="152" t="s">
        <v>14219</v>
      </c>
      <c r="G582" s="323">
        <v>42507</v>
      </c>
      <c r="H582" s="47">
        <v>42514</v>
      </c>
      <c r="I582" s="316"/>
      <c r="J582" s="314">
        <v>42518</v>
      </c>
      <c r="K582" s="314"/>
      <c r="L582" s="625" t="s">
        <v>14220</v>
      </c>
      <c r="M582" s="625" t="s">
        <v>695</v>
      </c>
      <c r="N582" s="625" t="s">
        <v>84</v>
      </c>
      <c r="O582" s="629">
        <v>42505</v>
      </c>
      <c r="P582" s="629">
        <v>42506</v>
      </c>
      <c r="Q582" s="625" t="s">
        <v>47</v>
      </c>
      <c r="R582" s="196" t="s">
        <v>2722</v>
      </c>
    </row>
    <row r="583" s="603" customFormat="1" ht="24.75" customHeight="1" spans="1:18">
      <c r="A583" s="52">
        <v>581</v>
      </c>
      <c r="B583" s="48"/>
      <c r="C583" s="244" t="s">
        <v>14179</v>
      </c>
      <c r="D583" s="47" t="s">
        <v>145</v>
      </c>
      <c r="E583" s="322">
        <v>332900</v>
      </c>
      <c r="F583" s="152" t="s">
        <v>14221</v>
      </c>
      <c r="G583" s="47">
        <v>42481</v>
      </c>
      <c r="H583" s="47">
        <v>42486</v>
      </c>
      <c r="I583" s="316"/>
      <c r="J583" s="314">
        <v>42538</v>
      </c>
      <c r="K583" s="338"/>
      <c r="L583" s="376" t="s">
        <v>14222</v>
      </c>
      <c r="M583" s="376" t="s">
        <v>683</v>
      </c>
      <c r="N583" s="376" t="s">
        <v>84</v>
      </c>
      <c r="O583" s="383">
        <v>42518</v>
      </c>
      <c r="P583" s="629">
        <v>42518</v>
      </c>
      <c r="Q583" s="625" t="s">
        <v>106</v>
      </c>
      <c r="R583" s="196" t="s">
        <v>1032</v>
      </c>
    </row>
    <row r="584" s="603" customFormat="1" ht="24.75" customHeight="1" spans="1:18">
      <c r="A584" s="52">
        <v>582</v>
      </c>
      <c r="B584" s="48"/>
      <c r="C584" s="244" t="s">
        <v>14168</v>
      </c>
      <c r="D584" s="47" t="s">
        <v>41</v>
      </c>
      <c r="E584" s="322">
        <v>289900</v>
      </c>
      <c r="F584" s="152" t="s">
        <v>14223</v>
      </c>
      <c r="G584" s="323">
        <v>42516</v>
      </c>
      <c r="H584" s="47">
        <v>42524</v>
      </c>
      <c r="I584" s="321"/>
      <c r="J584" s="314">
        <v>42518</v>
      </c>
      <c r="K584" s="338"/>
      <c r="L584" s="366" t="s">
        <v>14224</v>
      </c>
      <c r="M584" s="366" t="s">
        <v>730</v>
      </c>
      <c r="N584" s="312" t="s">
        <v>59</v>
      </c>
      <c r="O584" s="289">
        <v>42524</v>
      </c>
      <c r="P584" s="44">
        <v>42524</v>
      </c>
      <c r="Q584" s="70" t="s">
        <v>106</v>
      </c>
      <c r="R584" s="194" t="s">
        <v>1036</v>
      </c>
    </row>
    <row r="585" s="603" customFormat="1" ht="24.75" customHeight="1" spans="1:18">
      <c r="A585" s="52">
        <v>583</v>
      </c>
      <c r="B585" s="48"/>
      <c r="C585" s="244" t="s">
        <v>14168</v>
      </c>
      <c r="D585" s="47" t="s">
        <v>41</v>
      </c>
      <c r="E585" s="322">
        <v>289900</v>
      </c>
      <c r="F585" s="152" t="s">
        <v>14225</v>
      </c>
      <c r="G585" s="323">
        <v>42481</v>
      </c>
      <c r="H585" s="47">
        <v>42492</v>
      </c>
      <c r="I585" s="321"/>
      <c r="J585" s="314">
        <v>42487</v>
      </c>
      <c r="K585" s="338"/>
      <c r="L585" s="366" t="s">
        <v>14226</v>
      </c>
      <c r="M585" s="366" t="s">
        <v>653</v>
      </c>
      <c r="N585" s="312" t="s">
        <v>5701</v>
      </c>
      <c r="O585" s="289">
        <v>42497</v>
      </c>
      <c r="P585" s="44">
        <v>42497</v>
      </c>
      <c r="Q585" s="70" t="s">
        <v>47</v>
      </c>
      <c r="R585" s="194" t="s">
        <v>1032</v>
      </c>
    </row>
    <row r="586" s="603" customFormat="1" ht="24.75" customHeight="1" spans="1:18">
      <c r="A586" s="52">
        <v>584</v>
      </c>
      <c r="B586" s="48"/>
      <c r="C586" s="244" t="s">
        <v>14179</v>
      </c>
      <c r="D586" s="47" t="s">
        <v>13897</v>
      </c>
      <c r="E586" s="322">
        <v>332900</v>
      </c>
      <c r="F586" s="152" t="s">
        <v>14227</v>
      </c>
      <c r="G586" s="47">
        <v>42377</v>
      </c>
      <c r="H586" s="47">
        <v>42387</v>
      </c>
      <c r="I586" s="744" t="s">
        <v>10964</v>
      </c>
      <c r="J586" s="314">
        <v>42397</v>
      </c>
      <c r="K586" s="338" t="s">
        <v>52</v>
      </c>
      <c r="L586" s="376" t="s">
        <v>14228</v>
      </c>
      <c r="M586" s="376" t="s">
        <v>695</v>
      </c>
      <c r="N586" s="376" t="s">
        <v>84</v>
      </c>
      <c r="O586" s="383">
        <v>42501</v>
      </c>
      <c r="P586" s="629">
        <v>42501</v>
      </c>
      <c r="Q586" s="625" t="s">
        <v>47</v>
      </c>
      <c r="R586" s="196" t="s">
        <v>6133</v>
      </c>
    </row>
    <row r="587" s="603" customFormat="1" ht="24.75" customHeight="1" spans="1:18">
      <c r="A587" s="52">
        <v>585</v>
      </c>
      <c r="B587" s="48"/>
      <c r="C587" s="244" t="s">
        <v>14172</v>
      </c>
      <c r="D587" s="47" t="s">
        <v>13263</v>
      </c>
      <c r="E587" s="322">
        <v>312800</v>
      </c>
      <c r="F587" s="152" t="s">
        <v>14229</v>
      </c>
      <c r="G587" s="323">
        <v>42488</v>
      </c>
      <c r="H587" s="47">
        <v>42496</v>
      </c>
      <c r="I587" s="316" t="s">
        <v>6119</v>
      </c>
      <c r="J587" s="314">
        <v>42518</v>
      </c>
      <c r="K587" s="338" t="s">
        <v>52</v>
      </c>
      <c r="L587" s="625" t="s">
        <v>14230</v>
      </c>
      <c r="M587" s="625" t="s">
        <v>114</v>
      </c>
      <c r="N587" s="625" t="s">
        <v>59</v>
      </c>
      <c r="O587" s="629">
        <v>42513</v>
      </c>
      <c r="P587" s="629">
        <v>42513</v>
      </c>
      <c r="Q587" s="625" t="s">
        <v>47</v>
      </c>
      <c r="R587" s="196" t="s">
        <v>6106</v>
      </c>
    </row>
    <row r="588" s="603" customFormat="1" ht="24.75" customHeight="1" spans="1:18">
      <c r="A588" s="52">
        <v>586</v>
      </c>
      <c r="B588" s="48"/>
      <c r="C588" s="244" t="s">
        <v>14172</v>
      </c>
      <c r="D588" s="44" t="s">
        <v>41</v>
      </c>
      <c r="E588" s="35">
        <v>312800</v>
      </c>
      <c r="F588" s="152" t="s">
        <v>14231</v>
      </c>
      <c r="G588" s="310">
        <v>42516</v>
      </c>
      <c r="H588" s="44">
        <v>42526</v>
      </c>
      <c r="I588" s="744" t="s">
        <v>6119</v>
      </c>
      <c r="J588" s="314">
        <v>42518</v>
      </c>
      <c r="K588" s="314"/>
      <c r="L588" s="354" t="s">
        <v>14232</v>
      </c>
      <c r="M588" s="625" t="s">
        <v>70</v>
      </c>
      <c r="N588" s="354" t="s">
        <v>84</v>
      </c>
      <c r="O588" s="423">
        <v>42519</v>
      </c>
      <c r="P588" s="289">
        <v>42509</v>
      </c>
      <c r="Q588" s="625" t="s">
        <v>47</v>
      </c>
      <c r="R588" s="196" t="s">
        <v>5223</v>
      </c>
    </row>
    <row r="589" s="603" customFormat="1" ht="24.75" customHeight="1" spans="1:18">
      <c r="A589" s="52">
        <v>587</v>
      </c>
      <c r="B589" s="48"/>
      <c r="C589" s="244" t="s">
        <v>14172</v>
      </c>
      <c r="D589" s="44" t="s">
        <v>12911</v>
      </c>
      <c r="E589" s="35">
        <v>312800</v>
      </c>
      <c r="F589" s="152" t="s">
        <v>14233</v>
      </c>
      <c r="G589" s="310">
        <v>42516</v>
      </c>
      <c r="H589" s="44">
        <v>42526</v>
      </c>
      <c r="I589" s="744" t="s">
        <v>6119</v>
      </c>
      <c r="J589" s="314">
        <v>42538</v>
      </c>
      <c r="K589" s="314"/>
      <c r="L589" s="327" t="s">
        <v>14234</v>
      </c>
      <c r="M589" s="630" t="s">
        <v>736</v>
      </c>
      <c r="N589" s="327" t="s">
        <v>632</v>
      </c>
      <c r="O589" s="423">
        <v>42530</v>
      </c>
      <c r="P589" s="289">
        <v>42530</v>
      </c>
      <c r="Q589" s="625" t="s">
        <v>106</v>
      </c>
      <c r="R589" s="196" t="s">
        <v>5223</v>
      </c>
    </row>
    <row r="590" s="603" customFormat="1" ht="24.75" customHeight="1" spans="1:18">
      <c r="A590" s="52">
        <v>588</v>
      </c>
      <c r="B590" s="48"/>
      <c r="C590" s="244" t="s">
        <v>14179</v>
      </c>
      <c r="D590" s="47" t="s">
        <v>41</v>
      </c>
      <c r="E590" s="322">
        <v>337900</v>
      </c>
      <c r="F590" s="152" t="s">
        <v>14235</v>
      </c>
      <c r="G590" s="323">
        <v>42424</v>
      </c>
      <c r="H590" s="47">
        <v>42434</v>
      </c>
      <c r="I590" s="316" t="s">
        <v>6119</v>
      </c>
      <c r="J590" s="314">
        <v>42538</v>
      </c>
      <c r="K590" s="338" t="s">
        <v>52</v>
      </c>
      <c r="L590" s="354" t="s">
        <v>14236</v>
      </c>
      <c r="M590" s="775" t="s">
        <v>653</v>
      </c>
      <c r="N590" s="376" t="s">
        <v>84</v>
      </c>
      <c r="O590" s="383">
        <v>42532</v>
      </c>
      <c r="P590" s="629">
        <v>42532</v>
      </c>
      <c r="Q590" s="625" t="s">
        <v>106</v>
      </c>
      <c r="R590" s="196" t="s">
        <v>1780</v>
      </c>
    </row>
    <row r="591" s="603" customFormat="1" ht="24.75" customHeight="1" spans="1:18">
      <c r="A591" s="52">
        <v>589</v>
      </c>
      <c r="B591" s="48">
        <v>6082</v>
      </c>
      <c r="C591" s="244" t="s">
        <v>14168</v>
      </c>
      <c r="D591" s="47" t="s">
        <v>41</v>
      </c>
      <c r="E591" s="322">
        <v>289900</v>
      </c>
      <c r="F591" s="152" t="s">
        <v>14237</v>
      </c>
      <c r="G591" s="47">
        <v>42453</v>
      </c>
      <c r="H591" s="47">
        <v>42466</v>
      </c>
      <c r="I591" s="321" t="s">
        <v>14238</v>
      </c>
      <c r="J591" s="314">
        <v>42455</v>
      </c>
      <c r="K591" s="338"/>
      <c r="L591" s="52" t="s">
        <v>14239</v>
      </c>
      <c r="M591" s="52" t="s">
        <v>114</v>
      </c>
      <c r="N591" s="48" t="s">
        <v>59</v>
      </c>
      <c r="O591" s="289">
        <v>42519</v>
      </c>
      <c r="P591" s="44">
        <v>42519</v>
      </c>
      <c r="Q591" s="70" t="s">
        <v>47</v>
      </c>
      <c r="R591" s="194" t="s">
        <v>3846</v>
      </c>
    </row>
    <row r="592" s="603" customFormat="1" ht="24.75" customHeight="1" spans="1:18">
      <c r="A592" s="52">
        <v>590</v>
      </c>
      <c r="B592" s="48">
        <v>6085</v>
      </c>
      <c r="C592" s="244" t="s">
        <v>14179</v>
      </c>
      <c r="D592" s="47" t="s">
        <v>13419</v>
      </c>
      <c r="E592" s="322">
        <v>332900</v>
      </c>
      <c r="F592" s="152" t="s">
        <v>14240</v>
      </c>
      <c r="G592" s="323">
        <v>42446</v>
      </c>
      <c r="H592" s="47">
        <v>42454</v>
      </c>
      <c r="I592" s="316" t="s">
        <v>14238</v>
      </c>
      <c r="J592" s="314">
        <v>42455</v>
      </c>
      <c r="K592" s="338" t="s">
        <v>52</v>
      </c>
      <c r="L592" s="625" t="s">
        <v>14241</v>
      </c>
      <c r="M592" s="625" t="s">
        <v>736</v>
      </c>
      <c r="N592" s="625" t="s">
        <v>89</v>
      </c>
      <c r="O592" s="629">
        <v>42526</v>
      </c>
      <c r="P592" s="629">
        <v>42526</v>
      </c>
      <c r="Q592" s="625" t="s">
        <v>47</v>
      </c>
      <c r="R592" s="196" t="s">
        <v>1056</v>
      </c>
    </row>
    <row r="593" s="603" customFormat="1" ht="24.75" customHeight="1" spans="1:18">
      <c r="A593" s="52">
        <v>591</v>
      </c>
      <c r="B593" s="48"/>
      <c r="C593" s="244" t="s">
        <v>14172</v>
      </c>
      <c r="D593" s="47" t="s">
        <v>41</v>
      </c>
      <c r="E593" s="322">
        <v>312800</v>
      </c>
      <c r="F593" s="247" t="s">
        <v>14242</v>
      </c>
      <c r="G593" s="323">
        <v>42527</v>
      </c>
      <c r="H593" s="47">
        <v>42535</v>
      </c>
      <c r="I593" s="744" t="s">
        <v>6119</v>
      </c>
      <c r="J593" s="314">
        <v>42538</v>
      </c>
      <c r="K593" s="314"/>
      <c r="L593" s="333" t="s">
        <v>14243</v>
      </c>
      <c r="M593" s="333" t="s">
        <v>912</v>
      </c>
      <c r="N593" s="333" t="s">
        <v>5701</v>
      </c>
      <c r="O593" s="423">
        <v>42531</v>
      </c>
      <c r="P593" s="289">
        <v>42531</v>
      </c>
      <c r="Q593" s="331" t="s">
        <v>106</v>
      </c>
      <c r="R593" s="196" t="s">
        <v>2752</v>
      </c>
    </row>
    <row r="594" s="603" customFormat="1" ht="24.75" customHeight="1" spans="1:18">
      <c r="A594" s="52">
        <v>592</v>
      </c>
      <c r="B594" s="48">
        <v>6085</v>
      </c>
      <c r="C594" s="244" t="s">
        <v>14179</v>
      </c>
      <c r="D594" s="47" t="s">
        <v>41</v>
      </c>
      <c r="E594" s="322">
        <v>332900</v>
      </c>
      <c r="F594" s="152" t="s">
        <v>14244</v>
      </c>
      <c r="G594" s="323">
        <v>42488</v>
      </c>
      <c r="H594" s="47">
        <v>42496</v>
      </c>
      <c r="I594" s="316" t="s">
        <v>6119</v>
      </c>
      <c r="J594" s="314">
        <v>42538</v>
      </c>
      <c r="K594" s="338" t="s">
        <v>52</v>
      </c>
      <c r="L594" s="274" t="s">
        <v>14245</v>
      </c>
      <c r="M594" s="274" t="s">
        <v>889</v>
      </c>
      <c r="N594" s="52"/>
      <c r="O594" s="377">
        <v>42529</v>
      </c>
      <c r="P594" s="377">
        <v>42529</v>
      </c>
      <c r="Q594" s="327" t="s">
        <v>106</v>
      </c>
      <c r="R594" s="196" t="s">
        <v>5708</v>
      </c>
    </row>
    <row r="595" s="603" customFormat="1" ht="24.75" customHeight="1" spans="1:18">
      <c r="A595" s="52">
        <v>593</v>
      </c>
      <c r="B595" s="48"/>
      <c r="C595" s="244" t="s">
        <v>14172</v>
      </c>
      <c r="D595" s="47" t="s">
        <v>41</v>
      </c>
      <c r="E595" s="322">
        <v>312800</v>
      </c>
      <c r="F595" s="247" t="s">
        <v>14246</v>
      </c>
      <c r="G595" s="323">
        <v>42527</v>
      </c>
      <c r="H595" s="47">
        <v>42535</v>
      </c>
      <c r="I595" s="744" t="s">
        <v>6119</v>
      </c>
      <c r="J595" s="314">
        <v>42543</v>
      </c>
      <c r="K595" s="314"/>
      <c r="L595" s="354" t="s">
        <v>1616</v>
      </c>
      <c r="M595" s="625" t="s">
        <v>662</v>
      </c>
      <c r="N595" s="354" t="s">
        <v>59</v>
      </c>
      <c r="O595" s="423">
        <v>42531</v>
      </c>
      <c r="P595" s="289">
        <v>42531</v>
      </c>
      <c r="Q595" s="625" t="s">
        <v>47</v>
      </c>
      <c r="R595" s="196" t="s">
        <v>6117</v>
      </c>
    </row>
    <row r="596" s="603" customFormat="1" ht="24.75" customHeight="1" spans="1:18">
      <c r="A596" s="52">
        <v>594</v>
      </c>
      <c r="B596" s="48"/>
      <c r="C596" s="244" t="s">
        <v>14172</v>
      </c>
      <c r="D596" s="47" t="s">
        <v>41</v>
      </c>
      <c r="E596" s="322">
        <v>312800</v>
      </c>
      <c r="F596" s="247" t="s">
        <v>14247</v>
      </c>
      <c r="G596" s="323">
        <v>42527</v>
      </c>
      <c r="H596" s="47">
        <v>42535</v>
      </c>
      <c r="I596" s="744" t="s">
        <v>6119</v>
      </c>
      <c r="J596" s="314">
        <v>42543</v>
      </c>
      <c r="K596" s="314"/>
      <c r="L596" s="331" t="s">
        <v>14248</v>
      </c>
      <c r="M596" s="331" t="s">
        <v>70</v>
      </c>
      <c r="N596" s="331" t="s">
        <v>59</v>
      </c>
      <c r="O596" s="423">
        <v>42528</v>
      </c>
      <c r="P596" s="289">
        <v>42530</v>
      </c>
      <c r="Q596" s="625" t="s">
        <v>47</v>
      </c>
      <c r="R596" s="196" t="s">
        <v>6117</v>
      </c>
    </row>
    <row r="597" s="603" customFormat="1" ht="24.75" customHeight="1" spans="1:18">
      <c r="A597" s="52">
        <v>595</v>
      </c>
      <c r="B597" s="48">
        <v>6085</v>
      </c>
      <c r="C597" s="244" t="s">
        <v>14179</v>
      </c>
      <c r="D597" s="47" t="s">
        <v>13419</v>
      </c>
      <c r="E597" s="322">
        <v>332900</v>
      </c>
      <c r="F597" s="152" t="s">
        <v>14249</v>
      </c>
      <c r="G597" s="47">
        <v>42481</v>
      </c>
      <c r="H597" s="47">
        <v>42486</v>
      </c>
      <c r="I597" s="744" t="s">
        <v>6119</v>
      </c>
      <c r="J597" s="314">
        <v>42543</v>
      </c>
      <c r="K597" s="338"/>
      <c r="L597" s="274" t="s">
        <v>14250</v>
      </c>
      <c r="M597" s="274" t="s">
        <v>2053</v>
      </c>
      <c r="N597" s="52" t="s">
        <v>5701</v>
      </c>
      <c r="O597" s="377">
        <v>42525</v>
      </c>
      <c r="P597" s="377">
        <v>42525</v>
      </c>
      <c r="Q597" s="327" t="s">
        <v>106</v>
      </c>
      <c r="R597" s="196" t="s">
        <v>6121</v>
      </c>
    </row>
    <row r="598" s="603" customFormat="1" ht="24.75" customHeight="1" spans="1:18">
      <c r="A598" s="52">
        <v>596</v>
      </c>
      <c r="B598" s="48">
        <v>6022</v>
      </c>
      <c r="C598" s="244" t="s">
        <v>14165</v>
      </c>
      <c r="D598" s="47" t="s">
        <v>145</v>
      </c>
      <c r="E598" s="322">
        <v>363000</v>
      </c>
      <c r="F598" s="152" t="s">
        <v>14251</v>
      </c>
      <c r="G598" s="323">
        <v>42424</v>
      </c>
      <c r="H598" s="47">
        <v>42431</v>
      </c>
      <c r="I598" s="316" t="s">
        <v>6119</v>
      </c>
      <c r="J598" s="314">
        <v>42543</v>
      </c>
      <c r="K598" s="338" t="s">
        <v>52</v>
      </c>
      <c r="L598" s="378" t="s">
        <v>14252</v>
      </c>
      <c r="M598" s="761" t="s">
        <v>8608</v>
      </c>
      <c r="N598" s="378" t="s">
        <v>641</v>
      </c>
      <c r="O598" s="379">
        <v>42526</v>
      </c>
      <c r="P598" s="749">
        <v>42526</v>
      </c>
      <c r="Q598" s="748" t="s">
        <v>47</v>
      </c>
      <c r="R598" s="196" t="s">
        <v>6121</v>
      </c>
    </row>
    <row r="599" s="603" customFormat="1" ht="24.75" customHeight="1" spans="1:18">
      <c r="A599" s="52">
        <v>597</v>
      </c>
      <c r="B599" s="48"/>
      <c r="C599" s="244" t="s">
        <v>14172</v>
      </c>
      <c r="D599" s="47" t="s">
        <v>41</v>
      </c>
      <c r="E599" s="322">
        <v>312800</v>
      </c>
      <c r="F599" s="247" t="s">
        <v>14253</v>
      </c>
      <c r="G599" s="323">
        <v>42527</v>
      </c>
      <c r="H599" s="47">
        <v>42535</v>
      </c>
      <c r="I599" s="744" t="s">
        <v>6119</v>
      </c>
      <c r="J599" s="314">
        <v>42543</v>
      </c>
      <c r="K599" s="338" t="s">
        <v>52</v>
      </c>
      <c r="L599" s="333" t="s">
        <v>14254</v>
      </c>
      <c r="M599" s="333" t="s">
        <v>14255</v>
      </c>
      <c r="N599" s="333" t="s">
        <v>744</v>
      </c>
      <c r="O599" s="423">
        <v>42530</v>
      </c>
      <c r="P599" s="289">
        <v>42531</v>
      </c>
      <c r="Q599" s="331" t="s">
        <v>106</v>
      </c>
      <c r="R599" s="196"/>
    </row>
    <row r="600" s="603" customFormat="1" ht="24.75" customHeight="1" spans="1:18">
      <c r="A600" s="52">
        <v>598</v>
      </c>
      <c r="B600" s="48"/>
      <c r="C600" s="244" t="s">
        <v>14172</v>
      </c>
      <c r="D600" s="47" t="s">
        <v>41</v>
      </c>
      <c r="E600" s="322">
        <v>312800</v>
      </c>
      <c r="F600" s="152" t="s">
        <v>14256</v>
      </c>
      <c r="G600" s="323">
        <v>42516</v>
      </c>
      <c r="H600" s="47">
        <v>42524</v>
      </c>
      <c r="I600" s="316" t="s">
        <v>6119</v>
      </c>
      <c r="J600" s="314">
        <v>42518</v>
      </c>
      <c r="K600" s="314"/>
      <c r="L600" s="354" t="s">
        <v>14257</v>
      </c>
      <c r="M600" s="625" t="s">
        <v>114</v>
      </c>
      <c r="N600" s="354" t="s">
        <v>59</v>
      </c>
      <c r="O600" s="423">
        <v>42519</v>
      </c>
      <c r="P600" s="289">
        <v>42519</v>
      </c>
      <c r="Q600" s="625" t="s">
        <v>47</v>
      </c>
      <c r="R600" s="196" t="s">
        <v>6121</v>
      </c>
    </row>
    <row r="601" s="603" customFormat="1" ht="24.75" customHeight="1" spans="1:18">
      <c r="A601" s="52">
        <v>599</v>
      </c>
      <c r="B601" s="48"/>
      <c r="C601" s="244" t="s">
        <v>14172</v>
      </c>
      <c r="D601" s="47" t="s">
        <v>41</v>
      </c>
      <c r="E601" s="322">
        <v>312800</v>
      </c>
      <c r="F601" s="152" t="s">
        <v>14258</v>
      </c>
      <c r="G601" s="323">
        <v>42516</v>
      </c>
      <c r="H601" s="47">
        <v>42524</v>
      </c>
      <c r="I601" s="744" t="s">
        <v>6119</v>
      </c>
      <c r="J601" s="314">
        <v>42543</v>
      </c>
      <c r="K601" s="314"/>
      <c r="L601" s="277" t="s">
        <v>14259</v>
      </c>
      <c r="M601" s="277" t="s">
        <v>5715</v>
      </c>
      <c r="N601" s="52" t="s">
        <v>744</v>
      </c>
      <c r="O601" s="776">
        <v>42528</v>
      </c>
      <c r="P601" s="776">
        <v>42528</v>
      </c>
      <c r="Q601" s="291" t="s">
        <v>47</v>
      </c>
      <c r="R601" s="196" t="s">
        <v>1066</v>
      </c>
    </row>
    <row r="602" s="603" customFormat="1" ht="24.75" customHeight="1" spans="1:18">
      <c r="A602" s="52">
        <v>600</v>
      </c>
      <c r="B602" s="48">
        <v>6085</v>
      </c>
      <c r="C602" s="244" t="s">
        <v>14179</v>
      </c>
      <c r="D602" s="47" t="s">
        <v>41</v>
      </c>
      <c r="E602" s="322">
        <v>332900</v>
      </c>
      <c r="F602" s="152" t="s">
        <v>14260</v>
      </c>
      <c r="G602" s="323">
        <v>42481</v>
      </c>
      <c r="H602" s="47">
        <v>42486</v>
      </c>
      <c r="I602" s="316" t="s">
        <v>14261</v>
      </c>
      <c r="J602" s="314">
        <v>42487</v>
      </c>
      <c r="K602" s="360"/>
      <c r="L602" s="625" t="s">
        <v>14262</v>
      </c>
      <c r="M602" s="625" t="s">
        <v>114</v>
      </c>
      <c r="N602" s="625" t="s">
        <v>6114</v>
      </c>
      <c r="O602" s="629">
        <v>42531</v>
      </c>
      <c r="P602" s="629">
        <v>42531</v>
      </c>
      <c r="Q602" s="625" t="s">
        <v>47</v>
      </c>
      <c r="R602" s="196" t="s">
        <v>2768</v>
      </c>
    </row>
    <row r="603" s="603" customFormat="1" ht="24.75" customHeight="1" spans="1:18">
      <c r="A603" s="52">
        <v>601</v>
      </c>
      <c r="B603" s="48"/>
      <c r="C603" s="244" t="s">
        <v>14172</v>
      </c>
      <c r="D603" s="47" t="s">
        <v>41</v>
      </c>
      <c r="E603" s="322">
        <f>312800+3000</f>
        <v>315800</v>
      </c>
      <c r="F603" s="152" t="s">
        <v>14263</v>
      </c>
      <c r="G603" s="323">
        <v>42424</v>
      </c>
      <c r="H603" s="47">
        <v>42432</v>
      </c>
      <c r="I603" s="316" t="s">
        <v>14264</v>
      </c>
      <c r="J603" s="314">
        <v>42545</v>
      </c>
      <c r="K603" s="338" t="s">
        <v>52</v>
      </c>
      <c r="L603" s="625" t="s">
        <v>14265</v>
      </c>
      <c r="M603" s="625" t="s">
        <v>662</v>
      </c>
      <c r="N603" s="625" t="s">
        <v>59</v>
      </c>
      <c r="O603" s="629">
        <v>42531</v>
      </c>
      <c r="P603" s="629">
        <v>42532</v>
      </c>
      <c r="Q603" s="625" t="s">
        <v>47</v>
      </c>
      <c r="R603" s="196" t="s">
        <v>2768</v>
      </c>
    </row>
    <row r="604" s="603" customFormat="1" ht="24.75" customHeight="1" spans="1:18">
      <c r="A604" s="52">
        <v>602</v>
      </c>
      <c r="B604" s="48"/>
      <c r="C604" s="244" t="s">
        <v>14172</v>
      </c>
      <c r="D604" s="47" t="s">
        <v>41</v>
      </c>
      <c r="E604" s="322">
        <v>312800</v>
      </c>
      <c r="F604" s="247" t="s">
        <v>14266</v>
      </c>
      <c r="G604" s="323">
        <v>42527</v>
      </c>
      <c r="H604" s="47">
        <v>42535</v>
      </c>
      <c r="I604" s="744" t="s">
        <v>6119</v>
      </c>
      <c r="J604" s="314">
        <v>42545</v>
      </c>
      <c r="K604" s="338" t="s">
        <v>52</v>
      </c>
      <c r="L604" s="333" t="s">
        <v>14267</v>
      </c>
      <c r="M604" s="333" t="s">
        <v>662</v>
      </c>
      <c r="N604" s="333" t="s">
        <v>59</v>
      </c>
      <c r="O604" s="423">
        <v>42530</v>
      </c>
      <c r="P604" s="289">
        <v>42530</v>
      </c>
      <c r="Q604" s="331" t="s">
        <v>47</v>
      </c>
      <c r="R604" s="196" t="s">
        <v>5236</v>
      </c>
    </row>
    <row r="605" s="603" customFormat="1" ht="24" customHeight="1" spans="1:18">
      <c r="A605" s="52">
        <v>603</v>
      </c>
      <c r="B605" s="48">
        <v>6082</v>
      </c>
      <c r="C605" s="244" t="s">
        <v>14168</v>
      </c>
      <c r="D605" s="47" t="s">
        <v>145</v>
      </c>
      <c r="E605" s="322">
        <v>289900</v>
      </c>
      <c r="F605" s="152" t="s">
        <v>14268</v>
      </c>
      <c r="G605" s="47">
        <v>42455</v>
      </c>
      <c r="H605" s="47">
        <v>42463</v>
      </c>
      <c r="I605" s="321" t="s">
        <v>14269</v>
      </c>
      <c r="J605" s="314">
        <v>42545</v>
      </c>
      <c r="K605" s="339"/>
      <c r="L605" s="274" t="s">
        <v>14270</v>
      </c>
      <c r="M605" s="274" t="s">
        <v>70</v>
      </c>
      <c r="N605" s="52" t="s">
        <v>59</v>
      </c>
      <c r="O605" s="713">
        <v>42531</v>
      </c>
      <c r="P605" s="713">
        <v>42531</v>
      </c>
      <c r="Q605" s="327" t="s">
        <v>47</v>
      </c>
      <c r="R605" s="194" t="s">
        <v>2768</v>
      </c>
    </row>
    <row r="606" s="603" customFormat="1" ht="24.75" customHeight="1" spans="1:18">
      <c r="A606" s="52">
        <v>604</v>
      </c>
      <c r="B606" s="48"/>
      <c r="C606" s="244" t="s">
        <v>14172</v>
      </c>
      <c r="D606" s="44" t="s">
        <v>41</v>
      </c>
      <c r="E606" s="35">
        <v>312800</v>
      </c>
      <c r="F606" s="152" t="s">
        <v>14271</v>
      </c>
      <c r="G606" s="310">
        <v>42508</v>
      </c>
      <c r="H606" s="44">
        <v>42516</v>
      </c>
      <c r="I606" s="744" t="s">
        <v>14272</v>
      </c>
      <c r="J606" s="314">
        <v>42518</v>
      </c>
      <c r="K606" s="314"/>
      <c r="L606" s="354" t="s">
        <v>14273</v>
      </c>
      <c r="M606" s="625" t="s">
        <v>2053</v>
      </c>
      <c r="N606" s="354" t="s">
        <v>5701</v>
      </c>
      <c r="O606" s="423">
        <v>42530</v>
      </c>
      <c r="P606" s="289">
        <v>42531</v>
      </c>
      <c r="Q606" s="625" t="s">
        <v>106</v>
      </c>
      <c r="R606" s="196" t="s">
        <v>5236</v>
      </c>
    </row>
    <row r="607" s="603" customFormat="1" ht="24.75" customHeight="1" spans="1:18">
      <c r="A607" s="52">
        <v>605</v>
      </c>
      <c r="B607" s="48"/>
      <c r="C607" s="244" t="s">
        <v>14172</v>
      </c>
      <c r="D607" s="44" t="s">
        <v>41</v>
      </c>
      <c r="E607" s="35">
        <v>312800</v>
      </c>
      <c r="F607" s="151" t="s">
        <v>14274</v>
      </c>
      <c r="G607" s="310">
        <v>42516</v>
      </c>
      <c r="H607" s="44">
        <v>42526</v>
      </c>
      <c r="I607" s="744" t="s">
        <v>6119</v>
      </c>
      <c r="J607" s="360">
        <v>42545</v>
      </c>
      <c r="K607" s="314"/>
      <c r="L607" s="277" t="s">
        <v>14275</v>
      </c>
      <c r="M607" s="277" t="s">
        <v>14255</v>
      </c>
      <c r="N607" s="52" t="s">
        <v>744</v>
      </c>
      <c r="O607" s="776">
        <v>42528</v>
      </c>
      <c r="P607" s="776">
        <v>42528</v>
      </c>
      <c r="Q607" s="291" t="s">
        <v>47</v>
      </c>
      <c r="R607" s="196" t="s">
        <v>2768</v>
      </c>
    </row>
    <row r="608" s="603" customFormat="1" ht="24.75" customHeight="1" spans="1:18">
      <c r="A608" s="52">
        <v>606</v>
      </c>
      <c r="B608" s="48"/>
      <c r="C608" s="244" t="s">
        <v>14172</v>
      </c>
      <c r="D608" s="47" t="s">
        <v>13263</v>
      </c>
      <c r="E608" s="322">
        <v>312800</v>
      </c>
      <c r="F608" s="152" t="s">
        <v>14276</v>
      </c>
      <c r="G608" s="323">
        <v>42481</v>
      </c>
      <c r="H608" s="47">
        <v>42486</v>
      </c>
      <c r="I608" s="316" t="s">
        <v>14277</v>
      </c>
      <c r="J608" s="360">
        <v>42545</v>
      </c>
      <c r="K608" s="314"/>
      <c r="L608" s="630" t="s">
        <v>14278</v>
      </c>
      <c r="M608" s="630" t="s">
        <v>45</v>
      </c>
      <c r="N608" s="625" t="s">
        <v>632</v>
      </c>
      <c r="O608" s="629">
        <v>42533</v>
      </c>
      <c r="P608" s="629">
        <v>42534</v>
      </c>
      <c r="Q608" s="625" t="s">
        <v>47</v>
      </c>
      <c r="R608" s="196" t="s">
        <v>5247</v>
      </c>
    </row>
    <row r="609" s="603" customFormat="1" ht="24.75" customHeight="1" spans="1:18">
      <c r="A609" s="52">
        <v>607</v>
      </c>
      <c r="B609" s="48" t="s">
        <v>372</v>
      </c>
      <c r="C609" s="244" t="s">
        <v>14172</v>
      </c>
      <c r="D609" s="47" t="s">
        <v>41</v>
      </c>
      <c r="E609" s="88">
        <v>312800</v>
      </c>
      <c r="F609" s="152" t="s">
        <v>14279</v>
      </c>
      <c r="G609" s="47">
        <v>42298</v>
      </c>
      <c r="H609" s="47">
        <v>42304</v>
      </c>
      <c r="I609" s="744" t="s">
        <v>14280</v>
      </c>
      <c r="J609" s="360">
        <v>42550</v>
      </c>
      <c r="K609" s="338" t="s">
        <v>52</v>
      </c>
      <c r="L609" s="327" t="s">
        <v>14281</v>
      </c>
      <c r="M609" s="327" t="s">
        <v>695</v>
      </c>
      <c r="N609" s="327" t="s">
        <v>84</v>
      </c>
      <c r="O609" s="377">
        <v>42533</v>
      </c>
      <c r="P609" s="756">
        <v>42534</v>
      </c>
      <c r="Q609" s="630" t="s">
        <v>106</v>
      </c>
      <c r="R609" s="196" t="s">
        <v>5247</v>
      </c>
    </row>
    <row r="610" s="603" customFormat="1" ht="24.75" customHeight="1" spans="1:18">
      <c r="A610" s="52">
        <v>608</v>
      </c>
      <c r="B610" s="48">
        <v>6087</v>
      </c>
      <c r="C610" s="244" t="s">
        <v>14179</v>
      </c>
      <c r="D610" s="47" t="s">
        <v>41</v>
      </c>
      <c r="E610" s="322">
        <v>328700</v>
      </c>
      <c r="F610" s="152" t="s">
        <v>14282</v>
      </c>
      <c r="G610" s="323">
        <v>42424</v>
      </c>
      <c r="H610" s="47">
        <v>42433</v>
      </c>
      <c r="I610" s="316" t="s">
        <v>14238</v>
      </c>
      <c r="J610" s="360">
        <v>42455</v>
      </c>
      <c r="K610" s="338" t="s">
        <v>52</v>
      </c>
      <c r="L610" s="777" t="s">
        <v>14283</v>
      </c>
      <c r="M610" s="376" t="s">
        <v>14284</v>
      </c>
      <c r="N610" s="376" t="s">
        <v>641</v>
      </c>
      <c r="O610" s="383">
        <v>42533</v>
      </c>
      <c r="P610" s="629">
        <v>42533</v>
      </c>
      <c r="Q610" s="625" t="s">
        <v>47</v>
      </c>
      <c r="R610" s="196" t="s">
        <v>5247</v>
      </c>
    </row>
    <row r="611" s="603" customFormat="1" ht="24.75" customHeight="1" spans="1:18">
      <c r="A611" s="52">
        <v>609</v>
      </c>
      <c r="B611" s="48"/>
      <c r="C611" s="244" t="s">
        <v>14172</v>
      </c>
      <c r="D611" s="47" t="s">
        <v>13263</v>
      </c>
      <c r="E611" s="322">
        <v>312800</v>
      </c>
      <c r="F611" s="247" t="s">
        <v>14285</v>
      </c>
      <c r="G611" s="323">
        <v>42536</v>
      </c>
      <c r="H611" s="47">
        <v>42543</v>
      </c>
      <c r="I611" s="316" t="s">
        <v>6119</v>
      </c>
      <c r="J611" s="360">
        <v>42550</v>
      </c>
      <c r="K611" s="314"/>
      <c r="L611" s="626" t="s">
        <v>14286</v>
      </c>
      <c r="M611" s="376" t="s">
        <v>698</v>
      </c>
      <c r="N611" s="376" t="s">
        <v>84</v>
      </c>
      <c r="O611" s="383">
        <v>42547</v>
      </c>
      <c r="P611" s="629">
        <v>42548</v>
      </c>
      <c r="Q611" s="625" t="s">
        <v>106</v>
      </c>
      <c r="R611" s="196" t="s">
        <v>6130</v>
      </c>
    </row>
    <row r="612" s="603" customFormat="1" ht="24.75" customHeight="1" spans="1:18">
      <c r="A612" s="52">
        <v>610</v>
      </c>
      <c r="B612" s="48"/>
      <c r="C612" s="244" t="s">
        <v>14172</v>
      </c>
      <c r="D612" s="47" t="s">
        <v>41</v>
      </c>
      <c r="E612" s="322">
        <v>312800</v>
      </c>
      <c r="F612" s="247" t="s">
        <v>14287</v>
      </c>
      <c r="G612" s="323">
        <v>42536</v>
      </c>
      <c r="H612" s="47">
        <v>42543</v>
      </c>
      <c r="I612" s="316" t="s">
        <v>6119</v>
      </c>
      <c r="J612" s="360">
        <v>42550</v>
      </c>
      <c r="K612" s="314"/>
      <c r="L612" s="354" t="s">
        <v>14288</v>
      </c>
      <c r="M612" s="625" t="s">
        <v>10888</v>
      </c>
      <c r="N612" s="354" t="s">
        <v>641</v>
      </c>
      <c r="O612" s="423">
        <v>42547</v>
      </c>
      <c r="P612" s="289">
        <v>42547</v>
      </c>
      <c r="Q612" s="625" t="s">
        <v>47</v>
      </c>
      <c r="R612" s="196" t="s">
        <v>5262</v>
      </c>
    </row>
    <row r="613" s="603" customFormat="1" ht="24.75" customHeight="1" spans="1:18">
      <c r="A613" s="52">
        <v>611</v>
      </c>
      <c r="B613" s="48"/>
      <c r="C613" s="244" t="s">
        <v>14172</v>
      </c>
      <c r="D613" s="47" t="s">
        <v>41</v>
      </c>
      <c r="E613" s="322">
        <v>312800</v>
      </c>
      <c r="F613" s="247" t="s">
        <v>14289</v>
      </c>
      <c r="G613" s="323">
        <v>42536</v>
      </c>
      <c r="H613" s="47">
        <v>42543</v>
      </c>
      <c r="I613" s="316" t="s">
        <v>6119</v>
      </c>
      <c r="J613" s="360">
        <v>42550</v>
      </c>
      <c r="K613" s="314"/>
      <c r="L613" s="354" t="s">
        <v>14290</v>
      </c>
      <c r="M613" s="625" t="s">
        <v>6329</v>
      </c>
      <c r="N613" s="354" t="s">
        <v>641</v>
      </c>
      <c r="O613" s="423">
        <v>42540</v>
      </c>
      <c r="P613" s="289">
        <v>42542</v>
      </c>
      <c r="Q613" s="625" t="s">
        <v>106</v>
      </c>
      <c r="R613" s="196" t="s">
        <v>1071</v>
      </c>
    </row>
    <row r="614" s="603" customFormat="1" ht="24.75" customHeight="1" spans="1:18">
      <c r="A614" s="52">
        <v>612</v>
      </c>
      <c r="B614" s="48">
        <v>6082</v>
      </c>
      <c r="C614" s="244" t="s">
        <v>14168</v>
      </c>
      <c r="D614" s="47" t="s">
        <v>41</v>
      </c>
      <c r="E614" s="322">
        <v>289900</v>
      </c>
      <c r="F614" s="152" t="s">
        <v>14291</v>
      </c>
      <c r="G614" s="323">
        <v>42516</v>
      </c>
      <c r="H614" s="47">
        <v>42524</v>
      </c>
      <c r="I614" s="321" t="s">
        <v>6119</v>
      </c>
      <c r="J614" s="360">
        <v>42518</v>
      </c>
      <c r="K614" s="338"/>
      <c r="L614" s="52" t="s">
        <v>14292</v>
      </c>
      <c r="M614" s="52" t="s">
        <v>657</v>
      </c>
      <c r="N614" s="48" t="s">
        <v>84</v>
      </c>
      <c r="O614" s="289">
        <v>42536</v>
      </c>
      <c r="P614" s="44">
        <v>42536</v>
      </c>
      <c r="Q614" s="70" t="s">
        <v>47</v>
      </c>
      <c r="R614" s="52" t="s">
        <v>5262</v>
      </c>
    </row>
    <row r="615" s="603" customFormat="1" ht="24.75" customHeight="1" spans="1:18">
      <c r="A615" s="52">
        <v>613</v>
      </c>
      <c r="B615" s="48"/>
      <c r="C615" s="244" t="s">
        <v>14172</v>
      </c>
      <c r="D615" s="47" t="s">
        <v>41</v>
      </c>
      <c r="E615" s="322">
        <v>312800</v>
      </c>
      <c r="F615" s="772" t="s">
        <v>14293</v>
      </c>
      <c r="G615" s="323">
        <v>42536</v>
      </c>
      <c r="H615" s="47">
        <v>42549</v>
      </c>
      <c r="I615" s="316" t="s">
        <v>6119</v>
      </c>
      <c r="J615" s="360">
        <v>42563</v>
      </c>
      <c r="K615" s="314"/>
      <c r="L615" s="354" t="s">
        <v>14294</v>
      </c>
      <c r="M615" s="625" t="s">
        <v>70</v>
      </c>
      <c r="N615" s="354" t="s">
        <v>59</v>
      </c>
      <c r="O615" s="423">
        <v>42547</v>
      </c>
      <c r="P615" s="289">
        <v>42548</v>
      </c>
      <c r="Q615" s="625" t="s">
        <v>106</v>
      </c>
      <c r="R615" s="196" t="s">
        <v>1074</v>
      </c>
    </row>
    <row r="616" s="603" customFormat="1" ht="24.75" customHeight="1" spans="1:18">
      <c r="A616" s="52">
        <v>614</v>
      </c>
      <c r="B616" s="48">
        <v>6086</v>
      </c>
      <c r="C616" s="244" t="s">
        <v>14199</v>
      </c>
      <c r="D616" s="47" t="s">
        <v>145</v>
      </c>
      <c r="E616" s="322">
        <v>393900</v>
      </c>
      <c r="F616" s="369" t="s">
        <v>14295</v>
      </c>
      <c r="G616" s="47">
        <v>42481</v>
      </c>
      <c r="H616" s="47">
        <v>42492</v>
      </c>
      <c r="I616" s="744" t="s">
        <v>6119</v>
      </c>
      <c r="J616" s="360">
        <v>42563</v>
      </c>
      <c r="K616" s="338"/>
      <c r="L616" s="625" t="s">
        <v>14296</v>
      </c>
      <c r="M616" s="625" t="s">
        <v>45</v>
      </c>
      <c r="N616" s="625" t="s">
        <v>89</v>
      </c>
      <c r="O616" s="629">
        <v>42547</v>
      </c>
      <c r="P616" s="629">
        <v>42550</v>
      </c>
      <c r="Q616" s="625" t="s">
        <v>47</v>
      </c>
      <c r="R616" s="196" t="s">
        <v>1074</v>
      </c>
    </row>
    <row r="617" s="603" customFormat="1" ht="24.75" customHeight="1" spans="1:18">
      <c r="A617" s="52">
        <v>615</v>
      </c>
      <c r="B617" s="48">
        <v>6085</v>
      </c>
      <c r="C617" s="244" t="s">
        <v>14179</v>
      </c>
      <c r="D617" s="47" t="s">
        <v>41</v>
      </c>
      <c r="E617" s="322">
        <v>332900</v>
      </c>
      <c r="F617" s="152" t="s">
        <v>14297</v>
      </c>
      <c r="G617" s="323">
        <v>42481</v>
      </c>
      <c r="H617" s="47">
        <v>42486</v>
      </c>
      <c r="I617" s="316" t="s">
        <v>14261</v>
      </c>
      <c r="J617" s="360">
        <v>42487</v>
      </c>
      <c r="K617" s="360"/>
      <c r="L617" s="378" t="s">
        <v>14298</v>
      </c>
      <c r="M617" s="378" t="s">
        <v>6281</v>
      </c>
      <c r="N617" s="378" t="s">
        <v>744</v>
      </c>
      <c r="O617" s="379">
        <v>42540</v>
      </c>
      <c r="P617" s="379">
        <v>42541</v>
      </c>
      <c r="Q617" s="378" t="s">
        <v>47</v>
      </c>
      <c r="R617" s="196" t="s">
        <v>1074</v>
      </c>
    </row>
    <row r="618" s="603" customFormat="1" ht="24.75" customHeight="1" spans="1:18">
      <c r="A618" s="52">
        <v>616</v>
      </c>
      <c r="B618" s="48"/>
      <c r="C618" s="244" t="s">
        <v>14172</v>
      </c>
      <c r="D618" s="47" t="s">
        <v>41</v>
      </c>
      <c r="E618" s="322">
        <v>312800</v>
      </c>
      <c r="F618" s="772" t="s">
        <v>14299</v>
      </c>
      <c r="G618" s="323">
        <v>42536</v>
      </c>
      <c r="H618" s="47">
        <v>42549</v>
      </c>
      <c r="I618" s="744" t="s">
        <v>6119</v>
      </c>
      <c r="J618" s="360">
        <v>42563</v>
      </c>
      <c r="K618" s="314"/>
      <c r="L618" s="52" t="s">
        <v>14300</v>
      </c>
      <c r="M618" s="52" t="s">
        <v>70</v>
      </c>
      <c r="N618" s="48" t="s">
        <v>59</v>
      </c>
      <c r="O618" s="289">
        <v>42533</v>
      </c>
      <c r="P618" s="44">
        <v>42538</v>
      </c>
      <c r="Q618" s="70" t="s">
        <v>47</v>
      </c>
      <c r="R618" s="196" t="s">
        <v>1074</v>
      </c>
    </row>
    <row r="619" s="603" customFormat="1" ht="24.75" customHeight="1" spans="1:18">
      <c r="A619" s="52">
        <v>617</v>
      </c>
      <c r="B619" s="48">
        <v>6082</v>
      </c>
      <c r="C619" s="244" t="s">
        <v>14168</v>
      </c>
      <c r="D619" s="47" t="s">
        <v>41</v>
      </c>
      <c r="E619" s="322">
        <v>289900</v>
      </c>
      <c r="F619" s="247" t="s">
        <v>14301</v>
      </c>
      <c r="G619" s="323">
        <v>42536</v>
      </c>
      <c r="H619" s="47">
        <v>42543</v>
      </c>
      <c r="I619" s="316" t="s">
        <v>6119</v>
      </c>
      <c r="J619" s="360">
        <v>42550</v>
      </c>
      <c r="K619" s="338"/>
      <c r="L619" s="52" t="s">
        <v>14302</v>
      </c>
      <c r="M619" s="52" t="s">
        <v>653</v>
      </c>
      <c r="N619" s="48" t="s">
        <v>84</v>
      </c>
      <c r="O619" s="289">
        <v>42532</v>
      </c>
      <c r="P619" s="44">
        <v>42538</v>
      </c>
      <c r="Q619" s="70" t="s">
        <v>47</v>
      </c>
      <c r="R619" s="52" t="s">
        <v>1074</v>
      </c>
    </row>
    <row r="620" s="603" customFormat="1" ht="24.75" customHeight="1" spans="1:18">
      <c r="A620" s="52">
        <v>618</v>
      </c>
      <c r="B620" s="48"/>
      <c r="C620" s="244" t="s">
        <v>14179</v>
      </c>
      <c r="D620" s="47" t="s">
        <v>13434</v>
      </c>
      <c r="E620" s="322">
        <v>337900</v>
      </c>
      <c r="F620" s="369" t="s">
        <v>14303</v>
      </c>
      <c r="G620" s="323">
        <v>42453</v>
      </c>
      <c r="H620" s="47">
        <v>42466</v>
      </c>
      <c r="I620" s="316" t="s">
        <v>6119</v>
      </c>
      <c r="J620" s="360">
        <v>42563</v>
      </c>
      <c r="K620" s="338" t="s">
        <v>52</v>
      </c>
      <c r="L620" s="376" t="s">
        <v>3704</v>
      </c>
      <c r="M620" s="376" t="s">
        <v>653</v>
      </c>
      <c r="N620" s="376" t="s">
        <v>84</v>
      </c>
      <c r="O620" s="383">
        <v>42553</v>
      </c>
      <c r="P620" s="629">
        <v>42553</v>
      </c>
      <c r="Q620" s="625" t="s">
        <v>106</v>
      </c>
      <c r="R620" s="196" t="s">
        <v>6137</v>
      </c>
    </row>
    <row r="621" s="603" customFormat="1" ht="24.75" customHeight="1" spans="1:18">
      <c r="A621" s="52">
        <v>619</v>
      </c>
      <c r="B621" s="48">
        <v>6085</v>
      </c>
      <c r="C621" s="244" t="s">
        <v>14179</v>
      </c>
      <c r="D621" s="47" t="s">
        <v>13897</v>
      </c>
      <c r="E621" s="322">
        <v>332900</v>
      </c>
      <c r="F621" s="369" t="s">
        <v>14304</v>
      </c>
      <c r="G621" s="47">
        <v>42460</v>
      </c>
      <c r="H621" s="47">
        <v>42468</v>
      </c>
      <c r="I621" s="744" t="s">
        <v>6119</v>
      </c>
      <c r="J621" s="360">
        <v>42563</v>
      </c>
      <c r="K621" s="338" t="s">
        <v>52</v>
      </c>
      <c r="L621" s="778" t="s">
        <v>14305</v>
      </c>
      <c r="M621" s="774" t="s">
        <v>8944</v>
      </c>
      <c r="N621" s="378" t="s">
        <v>641</v>
      </c>
      <c r="O621" s="379">
        <v>42532</v>
      </c>
      <c r="P621" s="749">
        <v>42532</v>
      </c>
      <c r="Q621" s="748" t="s">
        <v>47</v>
      </c>
      <c r="R621" s="196" t="s">
        <v>1112</v>
      </c>
    </row>
    <row r="622" s="603" customFormat="1" ht="24.75" customHeight="1" spans="1:18">
      <c r="A622" s="52">
        <v>620</v>
      </c>
      <c r="B622" s="48"/>
      <c r="C622" s="244" t="s">
        <v>14172</v>
      </c>
      <c r="D622" s="47" t="s">
        <v>145</v>
      </c>
      <c r="E622" s="322">
        <v>312800</v>
      </c>
      <c r="F622" s="247" t="s">
        <v>14306</v>
      </c>
      <c r="G622" s="323">
        <v>42536</v>
      </c>
      <c r="H622" s="47">
        <v>42543</v>
      </c>
      <c r="I622" s="316" t="s">
        <v>6119</v>
      </c>
      <c r="J622" s="360">
        <v>42574</v>
      </c>
      <c r="K622" s="314"/>
      <c r="L622" s="625" t="s">
        <v>14307</v>
      </c>
      <c r="M622" s="625" t="s">
        <v>6385</v>
      </c>
      <c r="N622" s="625" t="s">
        <v>744</v>
      </c>
      <c r="O622" s="629">
        <v>42554</v>
      </c>
      <c r="P622" s="629">
        <v>42554</v>
      </c>
      <c r="Q622" s="625" t="s">
        <v>47</v>
      </c>
      <c r="R622" s="196" t="s">
        <v>5281</v>
      </c>
    </row>
    <row r="623" s="603" customFormat="1" ht="24.75" customHeight="1" spans="1:18">
      <c r="A623" s="52">
        <v>621</v>
      </c>
      <c r="B623" s="48">
        <v>6085</v>
      </c>
      <c r="C623" s="244" t="s">
        <v>14179</v>
      </c>
      <c r="D623" s="47" t="s">
        <v>13149</v>
      </c>
      <c r="E623" s="322">
        <v>332900</v>
      </c>
      <c r="F623" s="773" t="s">
        <v>14308</v>
      </c>
      <c r="G623" s="47">
        <v>42527</v>
      </c>
      <c r="H623" s="47">
        <v>42535</v>
      </c>
      <c r="I623" s="316" t="s">
        <v>6119</v>
      </c>
      <c r="J623" s="360">
        <v>42574</v>
      </c>
      <c r="K623" s="338" t="s">
        <v>52</v>
      </c>
      <c r="L623" s="769" t="s">
        <v>14309</v>
      </c>
      <c r="M623" s="769" t="s">
        <v>657</v>
      </c>
      <c r="N623" s="769" t="s">
        <v>84</v>
      </c>
      <c r="O623" s="770">
        <v>42554</v>
      </c>
      <c r="P623" s="629">
        <v>42555</v>
      </c>
      <c r="Q623" s="625" t="s">
        <v>47</v>
      </c>
      <c r="R623" s="196" t="s">
        <v>1871</v>
      </c>
    </row>
    <row r="624" s="603" customFormat="1" ht="24.75" customHeight="1" spans="1:18">
      <c r="A624" s="52">
        <v>622</v>
      </c>
      <c r="B624" s="48"/>
      <c r="C624" s="244" t="s">
        <v>14172</v>
      </c>
      <c r="D624" s="47" t="s">
        <v>12911</v>
      </c>
      <c r="E624" s="322">
        <v>312800</v>
      </c>
      <c r="F624" s="152" t="s">
        <v>14310</v>
      </c>
      <c r="G624" s="323">
        <v>42507</v>
      </c>
      <c r="H624" s="47">
        <v>42514</v>
      </c>
      <c r="I624" s="316" t="s">
        <v>14272</v>
      </c>
      <c r="J624" s="360">
        <v>42574</v>
      </c>
      <c r="K624" s="314"/>
      <c r="L624" s="327" t="s">
        <v>14311</v>
      </c>
      <c r="M624" s="625" t="s">
        <v>695</v>
      </c>
      <c r="N624" s="327" t="s">
        <v>84</v>
      </c>
      <c r="O624" s="377">
        <v>42561</v>
      </c>
      <c r="P624" s="756">
        <v>42562</v>
      </c>
      <c r="Q624" s="630" t="s">
        <v>47</v>
      </c>
      <c r="R624" s="196" t="s">
        <v>1118</v>
      </c>
    </row>
    <row r="625" s="603" customFormat="1" ht="24.75" customHeight="1" spans="1:18">
      <c r="A625" s="52">
        <v>623</v>
      </c>
      <c r="B625" s="48">
        <v>6085</v>
      </c>
      <c r="C625" s="244" t="s">
        <v>14179</v>
      </c>
      <c r="D625" s="47" t="s">
        <v>41</v>
      </c>
      <c r="E625" s="322">
        <v>332900</v>
      </c>
      <c r="F625" s="247" t="s">
        <v>14312</v>
      </c>
      <c r="G625" s="323">
        <v>42536</v>
      </c>
      <c r="H625" s="47">
        <v>42543</v>
      </c>
      <c r="I625" s="316" t="s">
        <v>6119</v>
      </c>
      <c r="J625" s="360">
        <v>42574</v>
      </c>
      <c r="K625" s="338"/>
      <c r="L625" s="779" t="s">
        <v>14313</v>
      </c>
      <c r="M625" s="274" t="s">
        <v>70</v>
      </c>
      <c r="N625" s="52" t="s">
        <v>59</v>
      </c>
      <c r="O625" s="377">
        <v>42571</v>
      </c>
      <c r="P625" s="377">
        <v>42571</v>
      </c>
      <c r="Q625" s="327" t="s">
        <v>47</v>
      </c>
      <c r="R625" s="196" t="s">
        <v>4023</v>
      </c>
    </row>
    <row r="626" s="603" customFormat="1" ht="24.75" customHeight="1" spans="1:18">
      <c r="A626" s="52">
        <v>624</v>
      </c>
      <c r="B626" s="48"/>
      <c r="C626" s="244" t="s">
        <v>14179</v>
      </c>
      <c r="D626" s="47" t="s">
        <v>13434</v>
      </c>
      <c r="E626" s="322">
        <v>337900</v>
      </c>
      <c r="F626" s="382" t="s">
        <v>14314</v>
      </c>
      <c r="G626" s="323">
        <v>42444</v>
      </c>
      <c r="H626" s="47">
        <v>42454</v>
      </c>
      <c r="I626" s="316" t="s">
        <v>6119</v>
      </c>
      <c r="J626" s="360">
        <v>42574</v>
      </c>
      <c r="K626" s="338" t="s">
        <v>52</v>
      </c>
      <c r="L626" s="780" t="s">
        <v>14315</v>
      </c>
      <c r="M626" s="625" t="s">
        <v>730</v>
      </c>
      <c r="N626" s="625" t="s">
        <v>59</v>
      </c>
      <c r="O626" s="629">
        <v>42568</v>
      </c>
      <c r="P626" s="629">
        <v>42568</v>
      </c>
      <c r="Q626" s="625" t="s">
        <v>106</v>
      </c>
      <c r="R626" s="196" t="s">
        <v>4023</v>
      </c>
    </row>
    <row r="627" s="603" customFormat="1" ht="24.75" customHeight="1" spans="1:18">
      <c r="A627" s="52">
        <v>625</v>
      </c>
      <c r="B627" s="48">
        <v>6085</v>
      </c>
      <c r="C627" s="244" t="s">
        <v>14179</v>
      </c>
      <c r="D627" s="47" t="s">
        <v>13419</v>
      </c>
      <c r="E627" s="322">
        <v>332900</v>
      </c>
      <c r="F627" s="247" t="s">
        <v>14316</v>
      </c>
      <c r="G627" s="323">
        <v>42536</v>
      </c>
      <c r="H627" s="47">
        <v>42549</v>
      </c>
      <c r="I627" s="316" t="s">
        <v>6119</v>
      </c>
      <c r="J627" s="781">
        <v>42579</v>
      </c>
      <c r="K627" s="338" t="s">
        <v>52</v>
      </c>
      <c r="L627" s="274" t="s">
        <v>14317</v>
      </c>
      <c r="M627" s="274" t="s">
        <v>662</v>
      </c>
      <c r="N627" s="52" t="s">
        <v>59</v>
      </c>
      <c r="O627" s="377">
        <v>42575</v>
      </c>
      <c r="P627" s="377">
        <v>42575</v>
      </c>
      <c r="Q627" s="327" t="s">
        <v>106</v>
      </c>
      <c r="R627" s="196" t="s">
        <v>4023</v>
      </c>
    </row>
    <row r="628" s="603" customFormat="1" ht="24.75" customHeight="1" spans="1:18">
      <c r="A628" s="52">
        <v>626</v>
      </c>
      <c r="B628" s="48">
        <v>6085</v>
      </c>
      <c r="C628" s="244" t="s">
        <v>14179</v>
      </c>
      <c r="D628" s="47" t="s">
        <v>13419</v>
      </c>
      <c r="E628" s="322">
        <v>332900</v>
      </c>
      <c r="F628" s="247" t="s">
        <v>14318</v>
      </c>
      <c r="G628" s="323">
        <v>42536</v>
      </c>
      <c r="H628" s="47">
        <v>42543</v>
      </c>
      <c r="I628" s="316" t="s">
        <v>6119</v>
      </c>
      <c r="J628" s="360">
        <v>42579</v>
      </c>
      <c r="K628" s="338"/>
      <c r="L628" s="779" t="s">
        <v>14319</v>
      </c>
      <c r="M628" s="779" t="s">
        <v>45</v>
      </c>
      <c r="N628" s="392" t="s">
        <v>59</v>
      </c>
      <c r="O628" s="782">
        <v>42577</v>
      </c>
      <c r="P628" s="782">
        <v>42577</v>
      </c>
      <c r="Q628" s="500" t="s">
        <v>106</v>
      </c>
      <c r="R628" s="196" t="s">
        <v>5746</v>
      </c>
    </row>
    <row r="629" s="603" customFormat="1" ht="24.75" customHeight="1" spans="1:18">
      <c r="A629" s="52">
        <v>627</v>
      </c>
      <c r="B629" s="48">
        <v>6087</v>
      </c>
      <c r="C629" s="244" t="s">
        <v>14179</v>
      </c>
      <c r="D629" s="47" t="s">
        <v>13342</v>
      </c>
      <c r="E629" s="322">
        <v>328700</v>
      </c>
      <c r="F629" s="382" t="s">
        <v>14320</v>
      </c>
      <c r="G629" s="323">
        <v>42453</v>
      </c>
      <c r="H629" s="47">
        <v>42466</v>
      </c>
      <c r="I629" s="316" t="s">
        <v>6119</v>
      </c>
      <c r="J629" s="360">
        <v>42579</v>
      </c>
      <c r="K629" s="338" t="s">
        <v>52</v>
      </c>
      <c r="L629" s="783" t="s">
        <v>14321</v>
      </c>
      <c r="M629" s="783" t="s">
        <v>5842</v>
      </c>
      <c r="N629" s="783" t="s">
        <v>641</v>
      </c>
      <c r="O629" s="784">
        <v>42571</v>
      </c>
      <c r="P629" s="785">
        <v>42571</v>
      </c>
      <c r="Q629" s="780" t="s">
        <v>106</v>
      </c>
      <c r="R629" s="196" t="s">
        <v>5746</v>
      </c>
    </row>
    <row r="630" s="603" customFormat="1" ht="24" customHeight="1" spans="1:18">
      <c r="A630" s="52">
        <v>628</v>
      </c>
      <c r="B630" s="48">
        <v>6082</v>
      </c>
      <c r="C630" s="244" t="s">
        <v>14168</v>
      </c>
      <c r="D630" s="47" t="s">
        <v>13149</v>
      </c>
      <c r="E630" s="322">
        <v>289900</v>
      </c>
      <c r="F630" s="247" t="s">
        <v>14322</v>
      </c>
      <c r="G630" s="323">
        <v>42536</v>
      </c>
      <c r="H630" s="47">
        <v>42549</v>
      </c>
      <c r="I630" s="316" t="s">
        <v>6119</v>
      </c>
      <c r="J630" s="360">
        <v>42579</v>
      </c>
      <c r="K630" s="339"/>
      <c r="L630" s="779" t="s">
        <v>14323</v>
      </c>
      <c r="M630" s="779" t="s">
        <v>662</v>
      </c>
      <c r="N630" s="392" t="s">
        <v>59</v>
      </c>
      <c r="O630" s="785">
        <v>42577</v>
      </c>
      <c r="P630" s="785">
        <v>42577</v>
      </c>
      <c r="Q630" s="500" t="s">
        <v>106</v>
      </c>
      <c r="R630" s="194" t="s">
        <v>5323</v>
      </c>
    </row>
    <row r="631" s="603" customFormat="1" ht="24.75" customHeight="1" spans="1:18">
      <c r="A631" s="52">
        <v>629</v>
      </c>
      <c r="B631" s="48">
        <v>6085</v>
      </c>
      <c r="C631" s="244" t="s">
        <v>14179</v>
      </c>
      <c r="D631" s="47" t="s">
        <v>41</v>
      </c>
      <c r="E631" s="322">
        <v>332900</v>
      </c>
      <c r="F631" s="247" t="s">
        <v>14324</v>
      </c>
      <c r="G631" s="323">
        <v>42536</v>
      </c>
      <c r="H631" s="47">
        <v>42543</v>
      </c>
      <c r="I631" s="316" t="s">
        <v>6119</v>
      </c>
      <c r="J631" s="360">
        <v>42579</v>
      </c>
      <c r="K631" s="338"/>
      <c r="L631" s="779" t="s">
        <v>14325</v>
      </c>
      <c r="M631" s="779" t="s">
        <v>698</v>
      </c>
      <c r="N631" s="392" t="s">
        <v>84</v>
      </c>
      <c r="O631" s="782">
        <v>42576</v>
      </c>
      <c r="P631" s="782">
        <v>42577</v>
      </c>
      <c r="Q631" s="500" t="s">
        <v>106</v>
      </c>
      <c r="R631" s="196" t="s">
        <v>5323</v>
      </c>
    </row>
    <row r="632" s="603" customFormat="1" ht="24.75" customHeight="1" spans="1:18">
      <c r="A632" s="52">
        <v>630</v>
      </c>
      <c r="B632" s="48">
        <v>6082</v>
      </c>
      <c r="C632" s="244" t="s">
        <v>14168</v>
      </c>
      <c r="D632" s="47" t="s">
        <v>41</v>
      </c>
      <c r="E632" s="322">
        <v>289900</v>
      </c>
      <c r="F632" s="247" t="s">
        <v>14326</v>
      </c>
      <c r="G632" s="323">
        <v>42536</v>
      </c>
      <c r="H632" s="47">
        <v>42543</v>
      </c>
      <c r="I632" s="744" t="s">
        <v>6119</v>
      </c>
      <c r="J632" s="360">
        <v>42574</v>
      </c>
      <c r="K632" s="338"/>
      <c r="L632" s="361" t="s">
        <v>14327</v>
      </c>
      <c r="M632" s="387" t="s">
        <v>730</v>
      </c>
      <c r="N632" s="387" t="s">
        <v>59</v>
      </c>
      <c r="O632" s="289">
        <v>42552</v>
      </c>
      <c r="P632" s="44">
        <v>42558</v>
      </c>
      <c r="Q632" s="70" t="s">
        <v>47</v>
      </c>
      <c r="R632" s="642" t="s">
        <v>1136</v>
      </c>
    </row>
    <row r="633" s="603" customFormat="1" ht="24.75" customHeight="1" spans="1:18">
      <c r="A633" s="52">
        <v>631</v>
      </c>
      <c r="B633" s="48">
        <v>6082</v>
      </c>
      <c r="C633" s="244" t="s">
        <v>14168</v>
      </c>
      <c r="D633" s="47" t="s">
        <v>41</v>
      </c>
      <c r="E633" s="322">
        <v>289900</v>
      </c>
      <c r="F633" s="247" t="s">
        <v>14328</v>
      </c>
      <c r="G633" s="323">
        <v>42545</v>
      </c>
      <c r="H633" s="47">
        <v>42552</v>
      </c>
      <c r="I633" s="316" t="s">
        <v>6119</v>
      </c>
      <c r="J633" s="360">
        <v>42574</v>
      </c>
      <c r="K633" s="360" t="s">
        <v>6083</v>
      </c>
      <c r="L633" s="361" t="s">
        <v>14329</v>
      </c>
      <c r="M633" s="361" t="s">
        <v>653</v>
      </c>
      <c r="N633" s="361" t="s">
        <v>84</v>
      </c>
      <c r="O633" s="289">
        <v>42560</v>
      </c>
      <c r="P633" s="44">
        <v>42560</v>
      </c>
      <c r="Q633" s="70" t="s">
        <v>47</v>
      </c>
      <c r="R633" s="263" t="s">
        <v>1150</v>
      </c>
    </row>
    <row r="634" s="603" customFormat="1" ht="24.75" customHeight="1" spans="1:18">
      <c r="A634" s="52">
        <v>632</v>
      </c>
      <c r="B634" s="48"/>
      <c r="C634" s="244" t="s">
        <v>14179</v>
      </c>
      <c r="D634" s="47" t="s">
        <v>13263</v>
      </c>
      <c r="E634" s="322">
        <v>332900</v>
      </c>
      <c r="F634" s="382" t="s">
        <v>14330</v>
      </c>
      <c r="G634" s="47">
        <v>42455</v>
      </c>
      <c r="H634" s="47">
        <v>42466</v>
      </c>
      <c r="I634" s="316" t="s">
        <v>6119</v>
      </c>
      <c r="J634" s="360">
        <v>42598</v>
      </c>
      <c r="K634" s="338" t="s">
        <v>52</v>
      </c>
      <c r="L634" s="340" t="s">
        <v>14331</v>
      </c>
      <c r="M634" s="625" t="s">
        <v>6232</v>
      </c>
      <c r="N634" s="625" t="s">
        <v>5701</v>
      </c>
      <c r="O634" s="629">
        <v>42584</v>
      </c>
      <c r="P634" s="629">
        <v>42585</v>
      </c>
      <c r="Q634" s="625" t="s">
        <v>47</v>
      </c>
      <c r="R634" s="196" t="s">
        <v>14332</v>
      </c>
    </row>
    <row r="635" s="603" customFormat="1" ht="24.75" customHeight="1" spans="1:18">
      <c r="A635" s="52">
        <v>633</v>
      </c>
      <c r="B635" s="48"/>
      <c r="C635" s="244" t="s">
        <v>14172</v>
      </c>
      <c r="D635" s="47" t="s">
        <v>41</v>
      </c>
      <c r="E635" s="322">
        <v>312800</v>
      </c>
      <c r="F635" s="247" t="s">
        <v>14333</v>
      </c>
      <c r="G635" s="323">
        <v>42578</v>
      </c>
      <c r="H635" s="47">
        <v>42590</v>
      </c>
      <c r="I635" s="744" t="s">
        <v>14334</v>
      </c>
      <c r="J635" s="360">
        <v>42598</v>
      </c>
      <c r="K635" s="314"/>
      <c r="L635" s="327" t="s">
        <v>14335</v>
      </c>
      <c r="M635" s="625" t="s">
        <v>114</v>
      </c>
      <c r="N635" s="354" t="s">
        <v>59</v>
      </c>
      <c r="O635" s="423">
        <v>42587</v>
      </c>
      <c r="P635" s="289">
        <v>42587</v>
      </c>
      <c r="Q635" s="625" t="s">
        <v>106</v>
      </c>
      <c r="R635" s="196"/>
    </row>
    <row r="636" s="603" customFormat="1" ht="24.75" customHeight="1" spans="1:18">
      <c r="A636" s="52">
        <v>634</v>
      </c>
      <c r="B636" s="48"/>
      <c r="C636" s="244" t="s">
        <v>14172</v>
      </c>
      <c r="D636" s="47" t="s">
        <v>41</v>
      </c>
      <c r="E636" s="322">
        <v>312800</v>
      </c>
      <c r="F636" s="247" t="s">
        <v>14336</v>
      </c>
      <c r="G636" s="323">
        <v>42571</v>
      </c>
      <c r="H636" s="47">
        <v>42578</v>
      </c>
      <c r="I636" s="744" t="s">
        <v>6119</v>
      </c>
      <c r="J636" s="360">
        <v>42579</v>
      </c>
      <c r="K636" s="314"/>
      <c r="L636" s="327" t="s">
        <v>14337</v>
      </c>
      <c r="M636" s="630" t="s">
        <v>912</v>
      </c>
      <c r="N636" s="327" t="s">
        <v>5701</v>
      </c>
      <c r="O636" s="377">
        <v>42574</v>
      </c>
      <c r="P636" s="756">
        <v>42574</v>
      </c>
      <c r="Q636" s="630" t="s">
        <v>47</v>
      </c>
      <c r="R636" s="196" t="s">
        <v>14338</v>
      </c>
    </row>
    <row r="637" s="603" customFormat="1" ht="24.75" customHeight="1" spans="1:18">
      <c r="A637" s="52">
        <v>635</v>
      </c>
      <c r="B637" s="48">
        <v>6085</v>
      </c>
      <c r="C637" s="244" t="s">
        <v>14179</v>
      </c>
      <c r="D637" s="47" t="s">
        <v>41</v>
      </c>
      <c r="E637" s="322">
        <v>332900</v>
      </c>
      <c r="F637" s="247" t="s">
        <v>14339</v>
      </c>
      <c r="G637" s="323">
        <v>42563</v>
      </c>
      <c r="H637" s="47">
        <v>42583</v>
      </c>
      <c r="I637" s="316" t="s">
        <v>6119</v>
      </c>
      <c r="J637" s="360">
        <v>42598</v>
      </c>
      <c r="K637" s="338"/>
      <c r="L637" s="630" t="s">
        <v>14340</v>
      </c>
      <c r="M637" s="625" t="s">
        <v>662</v>
      </c>
      <c r="N637" s="625" t="s">
        <v>59</v>
      </c>
      <c r="O637" s="629">
        <v>42582</v>
      </c>
      <c r="P637" s="629">
        <v>42583</v>
      </c>
      <c r="Q637" s="625" t="s">
        <v>47</v>
      </c>
      <c r="R637" s="196" t="s">
        <v>1153</v>
      </c>
    </row>
    <row r="638" s="603" customFormat="1" ht="24.75" customHeight="1" spans="1:18">
      <c r="A638" s="52">
        <v>636</v>
      </c>
      <c r="B638" s="48">
        <v>6082</v>
      </c>
      <c r="C638" s="244" t="s">
        <v>14168</v>
      </c>
      <c r="D638" s="47" t="s">
        <v>41</v>
      </c>
      <c r="E638" s="322">
        <v>289900</v>
      </c>
      <c r="F638" s="247" t="s">
        <v>14341</v>
      </c>
      <c r="G638" s="323">
        <v>42578</v>
      </c>
      <c r="H638" s="47">
        <v>42590</v>
      </c>
      <c r="I638" s="744" t="s">
        <v>6119</v>
      </c>
      <c r="J638" s="360">
        <v>42598</v>
      </c>
      <c r="K638" s="360"/>
      <c r="L638" s="361" t="s">
        <v>14342</v>
      </c>
      <c r="M638" s="387" t="s">
        <v>698</v>
      </c>
      <c r="N638" s="387" t="s">
        <v>84</v>
      </c>
      <c r="O638" s="756">
        <v>42525</v>
      </c>
      <c r="P638" s="47">
        <v>42578</v>
      </c>
      <c r="Q638" s="387" t="s">
        <v>106</v>
      </c>
      <c r="R638" s="263" t="s">
        <v>1160</v>
      </c>
    </row>
    <row r="639" s="603" customFormat="1" ht="24.75" customHeight="1" spans="1:18">
      <c r="A639" s="52">
        <v>637</v>
      </c>
      <c r="B639" s="48">
        <v>6085</v>
      </c>
      <c r="C639" s="244" t="s">
        <v>14179</v>
      </c>
      <c r="D639" s="47" t="s">
        <v>145</v>
      </c>
      <c r="E639" s="322">
        <v>332900</v>
      </c>
      <c r="F639" s="247" t="s">
        <v>14343</v>
      </c>
      <c r="G639" s="323">
        <v>42571</v>
      </c>
      <c r="H639" s="47">
        <v>42585</v>
      </c>
      <c r="I639" s="316" t="s">
        <v>6119</v>
      </c>
      <c r="J639" s="360">
        <v>42574</v>
      </c>
      <c r="K639" s="338"/>
      <c r="L639" s="340" t="s">
        <v>14344</v>
      </c>
      <c r="M639" s="625" t="s">
        <v>5715</v>
      </c>
      <c r="N639" s="625" t="s">
        <v>744</v>
      </c>
      <c r="O639" s="629">
        <v>42574</v>
      </c>
      <c r="P639" s="629">
        <v>42574</v>
      </c>
      <c r="Q639" s="625" t="s">
        <v>47</v>
      </c>
      <c r="R639" s="196" t="s">
        <v>1940</v>
      </c>
    </row>
    <row r="640" s="603" customFormat="1" ht="24.75" customHeight="1" spans="1:18">
      <c r="A640" s="52">
        <v>638</v>
      </c>
      <c r="B640" s="48"/>
      <c r="C640" s="244" t="s">
        <v>14172</v>
      </c>
      <c r="D640" s="47" t="s">
        <v>41</v>
      </c>
      <c r="E640" s="322">
        <v>312800</v>
      </c>
      <c r="F640" s="247" t="s">
        <v>14345</v>
      </c>
      <c r="G640" s="323">
        <v>42578</v>
      </c>
      <c r="H640" s="47">
        <v>42590</v>
      </c>
      <c r="I640" s="744" t="s">
        <v>14334</v>
      </c>
      <c r="J640" s="360">
        <v>42598</v>
      </c>
      <c r="K640" s="314"/>
      <c r="L640" s="327" t="s">
        <v>14346</v>
      </c>
      <c r="M640" s="625" t="s">
        <v>730</v>
      </c>
      <c r="N640" s="354" t="s">
        <v>59</v>
      </c>
      <c r="O640" s="423">
        <v>42588</v>
      </c>
      <c r="P640" s="289">
        <v>42588</v>
      </c>
      <c r="Q640" s="625" t="s">
        <v>47</v>
      </c>
      <c r="R640" s="196" t="s">
        <v>1164</v>
      </c>
    </row>
    <row r="641" s="603" customFormat="1" ht="24.75" customHeight="1" spans="1:18">
      <c r="A641" s="52">
        <v>639</v>
      </c>
      <c r="B641" s="48">
        <v>6086</v>
      </c>
      <c r="C641" s="244" t="s">
        <v>14199</v>
      </c>
      <c r="D641" s="47" t="s">
        <v>12911</v>
      </c>
      <c r="E641" s="322">
        <v>393900</v>
      </c>
      <c r="F641" s="773" t="s">
        <v>14347</v>
      </c>
      <c r="G641" s="323">
        <v>42536</v>
      </c>
      <c r="H641" s="47">
        <v>42543</v>
      </c>
      <c r="I641" s="316" t="s">
        <v>6119</v>
      </c>
      <c r="J641" s="360">
        <v>42598</v>
      </c>
      <c r="K641" s="338"/>
      <c r="L641" s="340" t="s">
        <v>14348</v>
      </c>
      <c r="M641" s="625" t="s">
        <v>45</v>
      </c>
      <c r="N641" s="625" t="s">
        <v>89</v>
      </c>
      <c r="O641" s="629">
        <v>42588</v>
      </c>
      <c r="P641" s="629">
        <v>42589</v>
      </c>
      <c r="Q641" s="625" t="s">
        <v>47</v>
      </c>
      <c r="R641" s="196" t="s">
        <v>1950</v>
      </c>
    </row>
    <row r="642" s="603" customFormat="1" ht="24" customHeight="1" spans="1:18">
      <c r="A642" s="52">
        <v>640</v>
      </c>
      <c r="B642" s="48">
        <v>6082</v>
      </c>
      <c r="C642" s="244" t="s">
        <v>14168</v>
      </c>
      <c r="D642" s="47" t="s">
        <v>145</v>
      </c>
      <c r="E642" s="322">
        <v>289900</v>
      </c>
      <c r="F642" s="247" t="s">
        <v>14349</v>
      </c>
      <c r="G642" s="323">
        <v>42563</v>
      </c>
      <c r="H642" s="47">
        <v>42583</v>
      </c>
      <c r="I642" s="316" t="s">
        <v>6119</v>
      </c>
      <c r="J642" s="360">
        <v>42574</v>
      </c>
      <c r="K642" s="339"/>
      <c r="L642" s="274" t="s">
        <v>14350</v>
      </c>
      <c r="M642" s="274" t="s">
        <v>889</v>
      </c>
      <c r="N642" s="52"/>
      <c r="O642" s="713">
        <v>42565</v>
      </c>
      <c r="P642" s="713">
        <v>42566</v>
      </c>
      <c r="Q642" s="327" t="s">
        <v>47</v>
      </c>
      <c r="R642" s="194" t="s">
        <v>5754</v>
      </c>
    </row>
    <row r="643" s="603" customFormat="1" ht="24.75" customHeight="1" spans="1:18">
      <c r="A643" s="52">
        <v>641</v>
      </c>
      <c r="B643" s="48">
        <v>6085</v>
      </c>
      <c r="C643" s="244" t="s">
        <v>14179</v>
      </c>
      <c r="D643" s="47" t="s">
        <v>41</v>
      </c>
      <c r="E643" s="322">
        <v>332900</v>
      </c>
      <c r="F643" s="247" t="s">
        <v>14351</v>
      </c>
      <c r="G643" s="323">
        <v>42571</v>
      </c>
      <c r="H643" s="47">
        <v>42585</v>
      </c>
      <c r="I643" s="316" t="s">
        <v>6119</v>
      </c>
      <c r="J643" s="360">
        <v>42605</v>
      </c>
      <c r="K643" s="338"/>
      <c r="L643" s="340" t="s">
        <v>14352</v>
      </c>
      <c r="M643" s="274" t="s">
        <v>698</v>
      </c>
      <c r="N643" s="52" t="s">
        <v>84</v>
      </c>
      <c r="O643" s="377">
        <v>42584</v>
      </c>
      <c r="P643" s="377">
        <v>42584</v>
      </c>
      <c r="Q643" s="327" t="s">
        <v>47</v>
      </c>
      <c r="R643" s="196" t="s">
        <v>1950</v>
      </c>
    </row>
    <row r="644" s="603" customFormat="1" ht="24.75" customHeight="1" spans="1:18">
      <c r="A644" s="52">
        <v>642</v>
      </c>
      <c r="B644" s="48">
        <v>6087</v>
      </c>
      <c r="C644" s="244" t="s">
        <v>14179</v>
      </c>
      <c r="D644" s="47" t="s">
        <v>13419</v>
      </c>
      <c r="E644" s="322">
        <v>328700</v>
      </c>
      <c r="F644" s="382" t="s">
        <v>14353</v>
      </c>
      <c r="G644" s="323">
        <v>42424</v>
      </c>
      <c r="H644" s="47">
        <v>42431</v>
      </c>
      <c r="I644" s="316" t="s">
        <v>14354</v>
      </c>
      <c r="J644" s="360">
        <v>42426</v>
      </c>
      <c r="K644" s="338" t="s">
        <v>52</v>
      </c>
      <c r="L644" s="376" t="s">
        <v>14355</v>
      </c>
      <c r="M644" s="376" t="s">
        <v>916</v>
      </c>
      <c r="N644" s="376" t="s">
        <v>5701</v>
      </c>
      <c r="O644" s="383">
        <v>42598</v>
      </c>
      <c r="P644" s="629">
        <v>42598</v>
      </c>
      <c r="Q644" s="625" t="s">
        <v>47</v>
      </c>
      <c r="R644" s="196" t="s">
        <v>1171</v>
      </c>
    </row>
    <row r="645" s="603" customFormat="1" ht="24.75" customHeight="1" spans="1:18">
      <c r="A645" s="52">
        <v>643</v>
      </c>
      <c r="B645" s="48"/>
      <c r="C645" s="244" t="s">
        <v>14172</v>
      </c>
      <c r="D645" s="47" t="s">
        <v>41</v>
      </c>
      <c r="E645" s="322">
        <v>312800</v>
      </c>
      <c r="F645" s="247" t="s">
        <v>14356</v>
      </c>
      <c r="G645" s="323">
        <v>42571</v>
      </c>
      <c r="H645" s="47">
        <v>42578</v>
      </c>
      <c r="I645" s="744" t="s">
        <v>6119</v>
      </c>
      <c r="J645" s="360">
        <v>42605</v>
      </c>
      <c r="K645" s="314"/>
      <c r="L645" s="327" t="s">
        <v>14357</v>
      </c>
      <c r="M645" s="630" t="s">
        <v>695</v>
      </c>
      <c r="N645" s="327" t="s">
        <v>84</v>
      </c>
      <c r="O645" s="377">
        <v>42575</v>
      </c>
      <c r="P645" s="756">
        <v>42576</v>
      </c>
      <c r="Q645" s="630" t="s">
        <v>47</v>
      </c>
      <c r="R645" s="196" t="s">
        <v>1171</v>
      </c>
    </row>
    <row r="646" s="603" customFormat="1" ht="24.75" customHeight="1" spans="1:18">
      <c r="A646" s="52">
        <v>644</v>
      </c>
      <c r="B646" s="48"/>
      <c r="C646" s="244" t="s">
        <v>14179</v>
      </c>
      <c r="D646" s="47" t="s">
        <v>41</v>
      </c>
      <c r="E646" s="322">
        <v>337900</v>
      </c>
      <c r="F646" s="247" t="s">
        <v>14358</v>
      </c>
      <c r="G646" s="47">
        <v>42536</v>
      </c>
      <c r="H646" s="47">
        <v>42552</v>
      </c>
      <c r="I646" s="316" t="s">
        <v>6119</v>
      </c>
      <c r="J646" s="360">
        <v>42609</v>
      </c>
      <c r="K646" s="338" t="s">
        <v>52</v>
      </c>
      <c r="L646" s="340" t="s">
        <v>14359</v>
      </c>
      <c r="M646" s="340" t="s">
        <v>730</v>
      </c>
      <c r="N646" s="376" t="s">
        <v>59</v>
      </c>
      <c r="O646" s="383">
        <v>42605</v>
      </c>
      <c r="P646" s="629">
        <v>42605</v>
      </c>
      <c r="Q646" s="625" t="s">
        <v>106</v>
      </c>
      <c r="R646" s="196" t="s">
        <v>2972</v>
      </c>
    </row>
    <row r="647" s="603" customFormat="1" ht="24.75" customHeight="1" spans="1:18">
      <c r="A647" s="52">
        <v>645</v>
      </c>
      <c r="B647" s="48"/>
      <c r="C647" s="244" t="s">
        <v>14172</v>
      </c>
      <c r="D647" s="47" t="s">
        <v>41</v>
      </c>
      <c r="E647" s="322">
        <v>312800</v>
      </c>
      <c r="F647" s="247" t="s">
        <v>14360</v>
      </c>
      <c r="G647" s="323">
        <v>42536</v>
      </c>
      <c r="H647" s="47">
        <v>42543</v>
      </c>
      <c r="I647" s="744" t="s">
        <v>6119</v>
      </c>
      <c r="J647" s="360">
        <v>42574</v>
      </c>
      <c r="K647" s="314"/>
      <c r="L647" s="376" t="s">
        <v>14361</v>
      </c>
      <c r="M647" s="625" t="s">
        <v>1200</v>
      </c>
      <c r="N647" s="354" t="s">
        <v>783</v>
      </c>
      <c r="O647" s="423">
        <v>42605</v>
      </c>
      <c r="P647" s="289">
        <v>42605</v>
      </c>
      <c r="Q647" s="625" t="s">
        <v>106</v>
      </c>
      <c r="R647" s="196" t="s">
        <v>1973</v>
      </c>
    </row>
    <row r="648" s="603" customFormat="1" ht="24.75" customHeight="1" spans="1:18">
      <c r="A648" s="52">
        <v>646</v>
      </c>
      <c r="B648" s="48"/>
      <c r="C648" s="244" t="s">
        <v>14172</v>
      </c>
      <c r="D648" s="47" t="s">
        <v>41</v>
      </c>
      <c r="E648" s="322">
        <v>312800</v>
      </c>
      <c r="F648" s="247" t="s">
        <v>14362</v>
      </c>
      <c r="G648" s="323">
        <v>42571</v>
      </c>
      <c r="H648" s="47">
        <v>42578</v>
      </c>
      <c r="I648" s="744" t="s">
        <v>6119</v>
      </c>
      <c r="J648" s="360">
        <v>42605</v>
      </c>
      <c r="K648" s="314"/>
      <c r="L648" s="327" t="s">
        <v>14363</v>
      </c>
      <c r="M648" s="630" t="s">
        <v>114</v>
      </c>
      <c r="N648" s="327" t="s">
        <v>59</v>
      </c>
      <c r="O648" s="377">
        <v>42574</v>
      </c>
      <c r="P648" s="756">
        <v>42579</v>
      </c>
      <c r="Q648" s="630" t="s">
        <v>47</v>
      </c>
      <c r="R648" s="196" t="s">
        <v>1190</v>
      </c>
    </row>
    <row r="649" s="603" customFormat="1" ht="24.75" customHeight="1" spans="1:18">
      <c r="A649" s="52">
        <v>647</v>
      </c>
      <c r="B649" s="48"/>
      <c r="C649" s="244" t="s">
        <v>14172</v>
      </c>
      <c r="D649" s="47" t="s">
        <v>12911</v>
      </c>
      <c r="E649" s="322">
        <v>312800</v>
      </c>
      <c r="F649" s="247" t="s">
        <v>14364</v>
      </c>
      <c r="G649" s="323">
        <v>42571</v>
      </c>
      <c r="H649" s="47">
        <v>42578</v>
      </c>
      <c r="I649" s="744" t="s">
        <v>14365</v>
      </c>
      <c r="J649" s="360">
        <v>42609</v>
      </c>
      <c r="K649" s="314"/>
      <c r="L649" s="630" t="s">
        <v>14366</v>
      </c>
      <c r="M649" s="630" t="s">
        <v>675</v>
      </c>
      <c r="N649" s="625" t="s">
        <v>89</v>
      </c>
      <c r="O649" s="629">
        <v>42609</v>
      </c>
      <c r="P649" s="629">
        <v>42609</v>
      </c>
      <c r="Q649" s="625" t="s">
        <v>47</v>
      </c>
      <c r="R649" s="196" t="s">
        <v>1190</v>
      </c>
    </row>
    <row r="650" s="603" customFormat="1" ht="24.75" customHeight="1" spans="1:18">
      <c r="A650" s="52">
        <v>648</v>
      </c>
      <c r="B650" s="48"/>
      <c r="C650" s="244" t="s">
        <v>14179</v>
      </c>
      <c r="D650" s="47" t="s">
        <v>13419</v>
      </c>
      <c r="E650" s="322">
        <v>332900</v>
      </c>
      <c r="F650" s="247" t="s">
        <v>14367</v>
      </c>
      <c r="G650" s="323">
        <v>42545</v>
      </c>
      <c r="H650" s="47">
        <v>42552</v>
      </c>
      <c r="I650" s="316" t="s">
        <v>14368</v>
      </c>
      <c r="J650" s="360">
        <v>42609</v>
      </c>
      <c r="K650" s="338"/>
      <c r="L650" s="274" t="s">
        <v>14369</v>
      </c>
      <c r="M650" s="274" t="s">
        <v>662</v>
      </c>
      <c r="N650" s="52" t="s">
        <v>59</v>
      </c>
      <c r="O650" s="377">
        <v>42601</v>
      </c>
      <c r="P650" s="377">
        <v>42602</v>
      </c>
      <c r="Q650" s="327" t="s">
        <v>47</v>
      </c>
      <c r="R650" s="196" t="s">
        <v>1190</v>
      </c>
    </row>
    <row r="651" s="603" customFormat="1" ht="24.75" customHeight="1" spans="1:18">
      <c r="A651" s="52">
        <v>649</v>
      </c>
      <c r="B651" s="48">
        <v>6087</v>
      </c>
      <c r="C651" s="244" t="s">
        <v>14179</v>
      </c>
      <c r="D651" s="47" t="s">
        <v>41</v>
      </c>
      <c r="E651" s="322">
        <v>328700</v>
      </c>
      <c r="F651" s="382" t="s">
        <v>14370</v>
      </c>
      <c r="G651" s="323">
        <v>42426</v>
      </c>
      <c r="H651" s="47">
        <v>42434</v>
      </c>
      <c r="I651" s="316" t="s">
        <v>14238</v>
      </c>
      <c r="J651" s="360">
        <v>42455</v>
      </c>
      <c r="K651" s="338" t="s">
        <v>52</v>
      </c>
      <c r="L651" s="761" t="s">
        <v>14371</v>
      </c>
      <c r="M651" s="761" t="s">
        <v>1200</v>
      </c>
      <c r="N651" s="378" t="s">
        <v>783</v>
      </c>
      <c r="O651" s="379">
        <v>42604</v>
      </c>
      <c r="P651" s="749">
        <v>42605</v>
      </c>
      <c r="Q651" s="748" t="s">
        <v>47</v>
      </c>
      <c r="R651" s="196" t="s">
        <v>1212</v>
      </c>
    </row>
    <row r="652" s="603" customFormat="1" ht="24.75" customHeight="1" spans="1:19">
      <c r="A652" s="52">
        <v>650</v>
      </c>
      <c r="B652" s="48">
        <v>6087</v>
      </c>
      <c r="C652" s="244" t="s">
        <v>14179</v>
      </c>
      <c r="D652" s="47" t="s">
        <v>13419</v>
      </c>
      <c r="E652" s="322">
        <v>328700</v>
      </c>
      <c r="F652" s="382" t="s">
        <v>14372</v>
      </c>
      <c r="G652" s="47">
        <v>42732</v>
      </c>
      <c r="H652" s="47">
        <v>42380</v>
      </c>
      <c r="I652" s="52">
        <f ca="1" t="shared" ref="I652:I661" si="2">TODAY()-H652</f>
        <v>1524</v>
      </c>
      <c r="J652" s="316" t="s">
        <v>14354</v>
      </c>
      <c r="K652" s="360">
        <v>42426</v>
      </c>
      <c r="L652" s="338" t="s">
        <v>52</v>
      </c>
      <c r="M652" s="771" t="s">
        <v>14373</v>
      </c>
      <c r="N652" s="769" t="s">
        <v>59</v>
      </c>
      <c r="O652" s="771" t="s">
        <v>114</v>
      </c>
      <c r="P652" s="770">
        <v>42618</v>
      </c>
      <c r="Q652" s="629">
        <v>42618</v>
      </c>
      <c r="R652" s="625" t="s">
        <v>47</v>
      </c>
      <c r="S652" s="196" t="s">
        <v>1223</v>
      </c>
    </row>
    <row r="653" s="603" customFormat="1" ht="24.75" customHeight="1" spans="1:19">
      <c r="A653" s="52">
        <v>651</v>
      </c>
      <c r="B653" s="48">
        <v>6083</v>
      </c>
      <c r="C653" s="244" t="s">
        <v>14172</v>
      </c>
      <c r="D653" s="47" t="s">
        <v>41</v>
      </c>
      <c r="E653" s="322">
        <v>308500</v>
      </c>
      <c r="F653" s="382" t="s">
        <v>14374</v>
      </c>
      <c r="G653" s="47">
        <v>42353</v>
      </c>
      <c r="H653" s="47">
        <v>42365</v>
      </c>
      <c r="I653" s="52">
        <f ca="1" t="shared" si="2"/>
        <v>1539</v>
      </c>
      <c r="J653" s="744" t="s">
        <v>14375</v>
      </c>
      <c r="K653" s="768">
        <v>42635</v>
      </c>
      <c r="L653" s="338" t="s">
        <v>52</v>
      </c>
      <c r="M653" s="340" t="s">
        <v>14376</v>
      </c>
      <c r="N653" s="340" t="s">
        <v>675</v>
      </c>
      <c r="O653" s="340" t="s">
        <v>89</v>
      </c>
      <c r="P653" s="393">
        <v>42619</v>
      </c>
      <c r="Q653" s="713">
        <v>42619</v>
      </c>
      <c r="R653" s="630" t="s">
        <v>47</v>
      </c>
      <c r="S653" s="196" t="s">
        <v>1227</v>
      </c>
    </row>
    <row r="654" s="603" customFormat="1" ht="24.75" customHeight="1" spans="1:19">
      <c r="A654" s="52">
        <v>652</v>
      </c>
      <c r="B654" s="48"/>
      <c r="C654" s="244" t="s">
        <v>14179</v>
      </c>
      <c r="D654" s="47" t="s">
        <v>13419</v>
      </c>
      <c r="E654" s="322">
        <v>337900</v>
      </c>
      <c r="F654" s="773" t="s">
        <v>14377</v>
      </c>
      <c r="G654" s="47">
        <v>42527</v>
      </c>
      <c r="H654" s="47">
        <v>42535</v>
      </c>
      <c r="I654" s="52">
        <f ca="1" t="shared" si="2"/>
        <v>1369</v>
      </c>
      <c r="J654" s="316" t="s">
        <v>6119</v>
      </c>
      <c r="K654" s="360">
        <v>42609</v>
      </c>
      <c r="L654" s="338" t="s">
        <v>52</v>
      </c>
      <c r="M654" s="340" t="s">
        <v>14378</v>
      </c>
      <c r="N654" s="340" t="s">
        <v>6179</v>
      </c>
      <c r="O654" s="376" t="s">
        <v>744</v>
      </c>
      <c r="P654" s="383">
        <v>42615</v>
      </c>
      <c r="Q654" s="629">
        <v>42615</v>
      </c>
      <c r="R654" s="625" t="s">
        <v>47</v>
      </c>
      <c r="S654" s="196" t="s">
        <v>1236</v>
      </c>
    </row>
    <row r="655" s="603" customFormat="1" ht="24.75" customHeight="1" spans="1:19">
      <c r="A655" s="52">
        <v>653</v>
      </c>
      <c r="B655" s="48"/>
      <c r="C655" s="244" t="s">
        <v>14179</v>
      </c>
      <c r="D655" s="47" t="s">
        <v>41</v>
      </c>
      <c r="E655" s="322">
        <v>337900</v>
      </c>
      <c r="F655" s="382" t="s">
        <v>14379</v>
      </c>
      <c r="G655" s="47">
        <v>42377</v>
      </c>
      <c r="H655" s="47">
        <v>42387</v>
      </c>
      <c r="I655" s="52">
        <f ca="1" t="shared" si="2"/>
        <v>1517</v>
      </c>
      <c r="J655" s="744" t="s">
        <v>14238</v>
      </c>
      <c r="K655" s="360">
        <v>42455</v>
      </c>
      <c r="L655" s="338" t="s">
        <v>52</v>
      </c>
      <c r="M655" s="340" t="s">
        <v>14380</v>
      </c>
      <c r="N655" s="340" t="s">
        <v>6358</v>
      </c>
      <c r="O655" s="376" t="s">
        <v>641</v>
      </c>
      <c r="P655" s="383">
        <v>42617</v>
      </c>
      <c r="Q655" s="629">
        <v>42617</v>
      </c>
      <c r="R655" s="625" t="s">
        <v>47</v>
      </c>
      <c r="S655" s="196" t="s">
        <v>1236</v>
      </c>
    </row>
    <row r="656" s="603" customFormat="1" ht="24.75" customHeight="1" spans="1:19">
      <c r="A656" s="52">
        <v>654</v>
      </c>
      <c r="B656" s="48"/>
      <c r="C656" s="244" t="s">
        <v>14172</v>
      </c>
      <c r="D656" s="47" t="s">
        <v>13149</v>
      </c>
      <c r="E656" s="322">
        <v>312800</v>
      </c>
      <c r="F656" s="247" t="s">
        <v>14381</v>
      </c>
      <c r="G656" s="323">
        <v>42571</v>
      </c>
      <c r="H656" s="47">
        <v>42578</v>
      </c>
      <c r="I656" s="52">
        <f ca="1" t="shared" si="2"/>
        <v>1326</v>
      </c>
      <c r="J656" s="316" t="s">
        <v>14382</v>
      </c>
      <c r="K656" s="360">
        <v>42609</v>
      </c>
      <c r="L656" s="314"/>
      <c r="M656" s="630" t="s">
        <v>14383</v>
      </c>
      <c r="N656" s="630" t="s">
        <v>1017</v>
      </c>
      <c r="O656" s="625" t="s">
        <v>783</v>
      </c>
      <c r="P656" s="629">
        <v>42620</v>
      </c>
      <c r="Q656" s="629">
        <v>42621</v>
      </c>
      <c r="R656" s="625" t="s">
        <v>106</v>
      </c>
      <c r="S656" s="196" t="s">
        <v>2050</v>
      </c>
    </row>
    <row r="657" s="603" customFormat="1" ht="24.75" customHeight="1" spans="1:19">
      <c r="A657" s="52">
        <v>655</v>
      </c>
      <c r="B657" s="48">
        <v>6022</v>
      </c>
      <c r="C657" s="244" t="s">
        <v>14165</v>
      </c>
      <c r="D657" s="47" t="s">
        <v>41</v>
      </c>
      <c r="E657" s="322">
        <v>363000</v>
      </c>
      <c r="F657" s="773" t="s">
        <v>14384</v>
      </c>
      <c r="G657" s="323">
        <v>42536</v>
      </c>
      <c r="H657" s="47">
        <v>42543</v>
      </c>
      <c r="I657" s="52">
        <f ca="1" t="shared" si="2"/>
        <v>1361</v>
      </c>
      <c r="J657" s="316" t="s">
        <v>6119</v>
      </c>
      <c r="K657" s="360">
        <v>42609</v>
      </c>
      <c r="L657" s="338" t="s">
        <v>52</v>
      </c>
      <c r="M657" s="789" t="s">
        <v>14385</v>
      </c>
      <c r="N657" s="761" t="s">
        <v>5842</v>
      </c>
      <c r="O657" s="378" t="s">
        <v>641</v>
      </c>
      <c r="P657" s="379">
        <v>42629</v>
      </c>
      <c r="Q657" s="749">
        <v>42629</v>
      </c>
      <c r="R657" s="748" t="s">
        <v>106</v>
      </c>
      <c r="S657" s="196" t="s">
        <v>1244</v>
      </c>
    </row>
    <row r="658" s="603" customFormat="1" ht="24.75" customHeight="1" spans="1:19">
      <c r="A658" s="52">
        <v>656</v>
      </c>
      <c r="B658" s="48"/>
      <c r="C658" s="244" t="s">
        <v>14172</v>
      </c>
      <c r="D658" s="47" t="s">
        <v>145</v>
      </c>
      <c r="E658" s="322">
        <v>312800</v>
      </c>
      <c r="F658" s="247" t="s">
        <v>14386</v>
      </c>
      <c r="G658" s="323">
        <v>42563</v>
      </c>
      <c r="H658" s="47">
        <v>42583</v>
      </c>
      <c r="I658" s="52">
        <f ca="1" t="shared" si="2"/>
        <v>1321</v>
      </c>
      <c r="J658" s="316" t="s">
        <v>6119</v>
      </c>
      <c r="K658" s="360">
        <v>42574</v>
      </c>
      <c r="L658" s="314"/>
      <c r="M658" s="630" t="s">
        <v>14387</v>
      </c>
      <c r="N658" s="625" t="s">
        <v>10331</v>
      </c>
      <c r="O658" s="625" t="s">
        <v>744</v>
      </c>
      <c r="P658" s="629">
        <v>42606</v>
      </c>
      <c r="Q658" s="629">
        <v>42606</v>
      </c>
      <c r="R658" s="625" t="s">
        <v>47</v>
      </c>
      <c r="S658" s="688" t="s">
        <v>5804</v>
      </c>
    </row>
    <row r="659" s="603" customFormat="1" ht="24.75" customHeight="1" spans="1:19">
      <c r="A659" s="52">
        <v>657</v>
      </c>
      <c r="B659" s="48"/>
      <c r="C659" s="244" t="s">
        <v>14179</v>
      </c>
      <c r="D659" s="47" t="s">
        <v>13419</v>
      </c>
      <c r="E659" s="322">
        <v>337900</v>
      </c>
      <c r="F659" s="382" t="s">
        <v>14388</v>
      </c>
      <c r="G659" s="47">
        <v>42377</v>
      </c>
      <c r="H659" s="47">
        <v>42387</v>
      </c>
      <c r="I659" s="52">
        <f ca="1" t="shared" si="2"/>
        <v>1517</v>
      </c>
      <c r="J659" s="316" t="s">
        <v>14238</v>
      </c>
      <c r="K659" s="360">
        <v>42455</v>
      </c>
      <c r="L659" s="338" t="s">
        <v>52</v>
      </c>
      <c r="M659" s="340" t="s">
        <v>14389</v>
      </c>
      <c r="N659" s="340" t="s">
        <v>662</v>
      </c>
      <c r="O659" s="376" t="s">
        <v>6114</v>
      </c>
      <c r="P659" s="383">
        <v>42615</v>
      </c>
      <c r="Q659" s="629">
        <v>42616</v>
      </c>
      <c r="R659" s="625" t="s">
        <v>47</v>
      </c>
      <c r="S659" s="196" t="s">
        <v>3080</v>
      </c>
    </row>
    <row r="660" s="603" customFormat="1" ht="24.75" customHeight="1" spans="1:19">
      <c r="A660" s="52">
        <v>658</v>
      </c>
      <c r="B660" s="48">
        <v>6022</v>
      </c>
      <c r="C660" s="244" t="s">
        <v>14165</v>
      </c>
      <c r="D660" s="47" t="s">
        <v>41</v>
      </c>
      <c r="E660" s="322">
        <v>363000</v>
      </c>
      <c r="F660" s="773" t="s">
        <v>14390</v>
      </c>
      <c r="G660" s="323">
        <v>42563</v>
      </c>
      <c r="H660" s="47">
        <v>42583</v>
      </c>
      <c r="I660" s="52">
        <f ca="1" t="shared" si="2"/>
        <v>1321</v>
      </c>
      <c r="J660" s="316" t="s">
        <v>14391</v>
      </c>
      <c r="K660" s="360">
        <v>42609</v>
      </c>
      <c r="L660" s="338"/>
      <c r="M660" s="761" t="s">
        <v>14392</v>
      </c>
      <c r="N660" s="761" t="s">
        <v>932</v>
      </c>
      <c r="O660" s="378" t="s">
        <v>641</v>
      </c>
      <c r="P660" s="379">
        <v>42630</v>
      </c>
      <c r="Q660" s="749">
        <v>42630</v>
      </c>
      <c r="R660" s="748" t="s">
        <v>106</v>
      </c>
      <c r="S660" s="196" t="s">
        <v>1263</v>
      </c>
    </row>
    <row r="661" s="603" customFormat="1" ht="24.75" customHeight="1" spans="1:19">
      <c r="A661" s="52">
        <v>659</v>
      </c>
      <c r="B661" s="48"/>
      <c r="C661" s="244" t="s">
        <v>14172</v>
      </c>
      <c r="D661" s="47" t="s">
        <v>13149</v>
      </c>
      <c r="E661" s="322">
        <v>312800</v>
      </c>
      <c r="F661" s="247" t="s">
        <v>14393</v>
      </c>
      <c r="G661" s="323">
        <v>42578</v>
      </c>
      <c r="H661" s="47">
        <v>42590</v>
      </c>
      <c r="I661" s="52">
        <f ca="1" t="shared" si="2"/>
        <v>1314</v>
      </c>
      <c r="J661" s="744" t="s">
        <v>14394</v>
      </c>
      <c r="K661" s="360">
        <v>42609</v>
      </c>
      <c r="L661" s="314"/>
      <c r="M661" s="630" t="s">
        <v>14395</v>
      </c>
      <c r="N661" s="630" t="s">
        <v>912</v>
      </c>
      <c r="O661" s="625" t="s">
        <v>5701</v>
      </c>
      <c r="P661" s="629">
        <v>42637</v>
      </c>
      <c r="Q661" s="629">
        <v>42637</v>
      </c>
      <c r="R661" s="625" t="s">
        <v>47</v>
      </c>
      <c r="S661" s="196" t="s">
        <v>627</v>
      </c>
    </row>
    <row r="662" s="607" customFormat="1" ht="18" customHeight="1" spans="1:18">
      <c r="A662" s="786"/>
      <c r="C662" s="786"/>
      <c r="D662" s="19"/>
      <c r="E662" s="600"/>
      <c r="F662" s="577"/>
      <c r="G662" s="787"/>
      <c r="H662" s="788"/>
      <c r="I662" s="790"/>
      <c r="J662" s="791"/>
      <c r="L662" s="786"/>
      <c r="M662" s="790"/>
      <c r="N662" s="790"/>
      <c r="O662" s="790"/>
      <c r="P662" s="792"/>
      <c r="Q662" s="790"/>
      <c r="R662" s="793"/>
    </row>
    <row r="671" customHeight="1" spans="6:10">
      <c r="F671"/>
      <c r="G671"/>
      <c r="H671"/>
      <c r="I671"/>
      <c r="J671"/>
    </row>
    <row r="672" customHeight="1" spans="6:10">
      <c r="F672"/>
      <c r="G672"/>
      <c r="H672"/>
      <c r="I672"/>
      <c r="J672"/>
    </row>
    <row r="673" customHeight="1" spans="6:10">
      <c r="F673"/>
      <c r="G673"/>
      <c r="H673"/>
      <c r="I673"/>
      <c r="J673"/>
    </row>
    <row r="674" customHeight="1" spans="6:10">
      <c r="F674"/>
      <c r="G674"/>
      <c r="H674"/>
      <c r="I674"/>
      <c r="J674"/>
    </row>
    <row r="675" customHeight="1" spans="6:10">
      <c r="F675"/>
      <c r="G675"/>
      <c r="H675"/>
      <c r="I675"/>
      <c r="J675"/>
    </row>
    <row r="676" customHeight="1" spans="6:10">
      <c r="F676"/>
      <c r="G676"/>
      <c r="H676"/>
      <c r="I676"/>
      <c r="J676"/>
    </row>
    <row r="677" customHeight="1" spans="6:10">
      <c r="F677"/>
      <c r="G677"/>
      <c r="H677"/>
      <c r="I677"/>
      <c r="J677"/>
    </row>
    <row r="678" customHeight="1" spans="6:10">
      <c r="F678"/>
      <c r="G678"/>
      <c r="H678"/>
      <c r="I678"/>
      <c r="J678"/>
    </row>
  </sheetData>
  <autoFilter ref="A2:U661">
    <extLst/>
  </autoFilter>
  <mergeCells count="1">
    <mergeCell ref="A1:Q1"/>
  </mergeCells>
  <pageMargins left="0.747916666666667" right="0.2" top="0.338888888888889" bottom="0.329166666666667" header="0.438888888888889" footer="0.349305555555556"/>
  <pageSetup paperSize="9" scale="35" firstPageNumber="4294963191" orientation="landscape" useFirstPageNumber="1" verticalDpi="300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98"/>
  <sheetViews>
    <sheetView topLeftCell="A330" workbookViewId="0">
      <selection activeCell="F423" sqref="F423"/>
    </sheetView>
  </sheetViews>
  <sheetFormatPr defaultColWidth="9" defaultRowHeight="12"/>
  <cols>
    <col min="1" max="1" width="5.375" style="20" customWidth="1"/>
    <col min="2" max="2" width="5.125" style="21" customWidth="1"/>
    <col min="3" max="3" width="13.75" style="22" customWidth="1"/>
    <col min="4" max="4" width="16" style="22" customWidth="1"/>
    <col min="5" max="5" width="7.375" style="23" customWidth="1"/>
    <col min="6" max="6" width="16.625" style="24" customWidth="1"/>
    <col min="7" max="7" width="7.5" style="23" customWidth="1"/>
    <col min="8" max="8" width="8" style="24" customWidth="1"/>
    <col min="9" max="9" width="4" style="22" customWidth="1"/>
    <col min="10" max="10" width="8.625" style="25" customWidth="1"/>
    <col min="11" max="11" width="10.625" style="26" customWidth="1"/>
    <col min="12" max="12" width="8" style="23" customWidth="1"/>
    <col min="13" max="13" width="8.75" style="23" customWidth="1"/>
    <col min="14" max="14" width="4.75" style="24" customWidth="1"/>
    <col min="15" max="15" width="7.5" style="22" customWidth="1"/>
    <col min="16" max="16" width="12" style="27" customWidth="1"/>
    <col min="17" max="17" width="9.875" style="20" customWidth="1"/>
    <col min="18" max="18" width="9.625" style="28" customWidth="1"/>
    <col min="19" max="19" width="9" style="22"/>
    <col min="20" max="20" width="11" style="22" customWidth="1"/>
    <col min="21" max="256" width="9" style="22"/>
    <col min="257" max="257" width="5.375" style="22" customWidth="1"/>
    <col min="258" max="258" width="5.125" style="22" customWidth="1"/>
    <col min="259" max="259" width="13.75" style="22" customWidth="1"/>
    <col min="260" max="260" width="16" style="22" customWidth="1"/>
    <col min="261" max="261" width="7.375" style="22" customWidth="1"/>
    <col min="262" max="262" width="16.625" style="22" customWidth="1"/>
    <col min="263" max="263" width="7.5" style="22" customWidth="1"/>
    <col min="264" max="264" width="8" style="22" customWidth="1"/>
    <col min="265" max="265" width="4" style="22" customWidth="1"/>
    <col min="266" max="266" width="8.625" style="22" customWidth="1"/>
    <col min="267" max="267" width="6.75" style="22" customWidth="1"/>
    <col min="268" max="268" width="8" style="22" customWidth="1"/>
    <col min="269" max="269" width="8.75" style="22" customWidth="1"/>
    <col min="270" max="270" width="4.75" style="22" customWidth="1"/>
    <col min="271" max="271" width="7.5" style="22" customWidth="1"/>
    <col min="272" max="272" width="12" style="22" customWidth="1"/>
    <col min="273" max="273" width="9.875" style="22" customWidth="1"/>
    <col min="274" max="274" width="9.625" style="22" customWidth="1"/>
    <col min="275" max="275" width="9" style="22"/>
    <col min="276" max="276" width="11" style="22" customWidth="1"/>
    <col min="277" max="512" width="9" style="22"/>
    <col min="513" max="513" width="5.375" style="22" customWidth="1"/>
    <col min="514" max="514" width="5.125" style="22" customWidth="1"/>
    <col min="515" max="515" width="13.75" style="22" customWidth="1"/>
    <col min="516" max="516" width="16" style="22" customWidth="1"/>
    <col min="517" max="517" width="7.375" style="22" customWidth="1"/>
    <col min="518" max="518" width="16.625" style="22" customWidth="1"/>
    <col min="519" max="519" width="7.5" style="22" customWidth="1"/>
    <col min="520" max="520" width="8" style="22" customWidth="1"/>
    <col min="521" max="521" width="4" style="22" customWidth="1"/>
    <col min="522" max="522" width="8.625" style="22" customWidth="1"/>
    <col min="523" max="523" width="6.75" style="22" customWidth="1"/>
    <col min="524" max="524" width="8" style="22" customWidth="1"/>
    <col min="525" max="525" width="8.75" style="22" customWidth="1"/>
    <col min="526" max="526" width="4.75" style="22" customWidth="1"/>
    <col min="527" max="527" width="7.5" style="22" customWidth="1"/>
    <col min="528" max="528" width="12" style="22" customWidth="1"/>
    <col min="529" max="529" width="9.875" style="22" customWidth="1"/>
    <col min="530" max="530" width="9.625" style="22" customWidth="1"/>
    <col min="531" max="531" width="9" style="22"/>
    <col min="532" max="532" width="11" style="22" customWidth="1"/>
    <col min="533" max="768" width="9" style="22"/>
    <col min="769" max="769" width="5.375" style="22" customWidth="1"/>
    <col min="770" max="770" width="5.125" style="22" customWidth="1"/>
    <col min="771" max="771" width="13.75" style="22" customWidth="1"/>
    <col min="772" max="772" width="16" style="22" customWidth="1"/>
    <col min="773" max="773" width="7.375" style="22" customWidth="1"/>
    <col min="774" max="774" width="16.625" style="22" customWidth="1"/>
    <col min="775" max="775" width="7.5" style="22" customWidth="1"/>
    <col min="776" max="776" width="8" style="22" customWidth="1"/>
    <col min="777" max="777" width="4" style="22" customWidth="1"/>
    <col min="778" max="778" width="8.625" style="22" customWidth="1"/>
    <col min="779" max="779" width="6.75" style="22" customWidth="1"/>
    <col min="780" max="780" width="8" style="22" customWidth="1"/>
    <col min="781" max="781" width="8.75" style="22" customWidth="1"/>
    <col min="782" max="782" width="4.75" style="22" customWidth="1"/>
    <col min="783" max="783" width="7.5" style="22" customWidth="1"/>
    <col min="784" max="784" width="12" style="22" customWidth="1"/>
    <col min="785" max="785" width="9.875" style="22" customWidth="1"/>
    <col min="786" max="786" width="9.625" style="22" customWidth="1"/>
    <col min="787" max="787" width="9" style="22"/>
    <col min="788" max="788" width="11" style="22" customWidth="1"/>
    <col min="789" max="1024" width="9" style="22"/>
    <col min="1025" max="1025" width="5.375" style="22" customWidth="1"/>
    <col min="1026" max="1026" width="5.125" style="22" customWidth="1"/>
    <col min="1027" max="1027" width="13.75" style="22" customWidth="1"/>
    <col min="1028" max="1028" width="16" style="22" customWidth="1"/>
    <col min="1029" max="1029" width="7.375" style="22" customWidth="1"/>
    <col min="1030" max="1030" width="16.625" style="22" customWidth="1"/>
    <col min="1031" max="1031" width="7.5" style="22" customWidth="1"/>
    <col min="1032" max="1032" width="8" style="22" customWidth="1"/>
    <col min="1033" max="1033" width="4" style="22" customWidth="1"/>
    <col min="1034" max="1034" width="8.625" style="22" customWidth="1"/>
    <col min="1035" max="1035" width="6.75" style="22" customWidth="1"/>
    <col min="1036" max="1036" width="8" style="22" customWidth="1"/>
    <col min="1037" max="1037" width="8.75" style="22" customWidth="1"/>
    <col min="1038" max="1038" width="4.75" style="22" customWidth="1"/>
    <col min="1039" max="1039" width="7.5" style="22" customWidth="1"/>
    <col min="1040" max="1040" width="12" style="22" customWidth="1"/>
    <col min="1041" max="1041" width="9.875" style="22" customWidth="1"/>
    <col min="1042" max="1042" width="9.625" style="22" customWidth="1"/>
    <col min="1043" max="1043" width="9" style="22"/>
    <col min="1044" max="1044" width="11" style="22" customWidth="1"/>
    <col min="1045" max="1280" width="9" style="22"/>
    <col min="1281" max="1281" width="5.375" style="22" customWidth="1"/>
    <col min="1282" max="1282" width="5.125" style="22" customWidth="1"/>
    <col min="1283" max="1283" width="13.75" style="22" customWidth="1"/>
    <col min="1284" max="1284" width="16" style="22" customWidth="1"/>
    <col min="1285" max="1285" width="7.375" style="22" customWidth="1"/>
    <col min="1286" max="1286" width="16.625" style="22" customWidth="1"/>
    <col min="1287" max="1287" width="7.5" style="22" customWidth="1"/>
    <col min="1288" max="1288" width="8" style="22" customWidth="1"/>
    <col min="1289" max="1289" width="4" style="22" customWidth="1"/>
    <col min="1290" max="1290" width="8.625" style="22" customWidth="1"/>
    <col min="1291" max="1291" width="6.75" style="22" customWidth="1"/>
    <col min="1292" max="1292" width="8" style="22" customWidth="1"/>
    <col min="1293" max="1293" width="8.75" style="22" customWidth="1"/>
    <col min="1294" max="1294" width="4.75" style="22" customWidth="1"/>
    <col min="1295" max="1295" width="7.5" style="22" customWidth="1"/>
    <col min="1296" max="1296" width="12" style="22" customWidth="1"/>
    <col min="1297" max="1297" width="9.875" style="22" customWidth="1"/>
    <col min="1298" max="1298" width="9.625" style="22" customWidth="1"/>
    <col min="1299" max="1299" width="9" style="22"/>
    <col min="1300" max="1300" width="11" style="22" customWidth="1"/>
    <col min="1301" max="1536" width="9" style="22"/>
    <col min="1537" max="1537" width="5.375" style="22" customWidth="1"/>
    <col min="1538" max="1538" width="5.125" style="22" customWidth="1"/>
    <col min="1539" max="1539" width="13.75" style="22" customWidth="1"/>
    <col min="1540" max="1540" width="16" style="22" customWidth="1"/>
    <col min="1541" max="1541" width="7.375" style="22" customWidth="1"/>
    <col min="1542" max="1542" width="16.625" style="22" customWidth="1"/>
    <col min="1543" max="1543" width="7.5" style="22" customWidth="1"/>
    <col min="1544" max="1544" width="8" style="22" customWidth="1"/>
    <col min="1545" max="1545" width="4" style="22" customWidth="1"/>
    <col min="1546" max="1546" width="8.625" style="22" customWidth="1"/>
    <col min="1547" max="1547" width="6.75" style="22" customWidth="1"/>
    <col min="1548" max="1548" width="8" style="22" customWidth="1"/>
    <col min="1549" max="1549" width="8.75" style="22" customWidth="1"/>
    <col min="1550" max="1550" width="4.75" style="22" customWidth="1"/>
    <col min="1551" max="1551" width="7.5" style="22" customWidth="1"/>
    <col min="1552" max="1552" width="12" style="22" customWidth="1"/>
    <col min="1553" max="1553" width="9.875" style="22" customWidth="1"/>
    <col min="1554" max="1554" width="9.625" style="22" customWidth="1"/>
    <col min="1555" max="1555" width="9" style="22"/>
    <col min="1556" max="1556" width="11" style="22" customWidth="1"/>
    <col min="1557" max="1792" width="9" style="22"/>
    <col min="1793" max="1793" width="5.375" style="22" customWidth="1"/>
    <col min="1794" max="1794" width="5.125" style="22" customWidth="1"/>
    <col min="1795" max="1795" width="13.75" style="22" customWidth="1"/>
    <col min="1796" max="1796" width="16" style="22" customWidth="1"/>
    <col min="1797" max="1797" width="7.375" style="22" customWidth="1"/>
    <col min="1798" max="1798" width="16.625" style="22" customWidth="1"/>
    <col min="1799" max="1799" width="7.5" style="22" customWidth="1"/>
    <col min="1800" max="1800" width="8" style="22" customWidth="1"/>
    <col min="1801" max="1801" width="4" style="22" customWidth="1"/>
    <col min="1802" max="1802" width="8.625" style="22" customWidth="1"/>
    <col min="1803" max="1803" width="6.75" style="22" customWidth="1"/>
    <col min="1804" max="1804" width="8" style="22" customWidth="1"/>
    <col min="1805" max="1805" width="8.75" style="22" customWidth="1"/>
    <col min="1806" max="1806" width="4.75" style="22" customWidth="1"/>
    <col min="1807" max="1807" width="7.5" style="22" customWidth="1"/>
    <col min="1808" max="1808" width="12" style="22" customWidth="1"/>
    <col min="1809" max="1809" width="9.875" style="22" customWidth="1"/>
    <col min="1810" max="1810" width="9.625" style="22" customWidth="1"/>
    <col min="1811" max="1811" width="9" style="22"/>
    <col min="1812" max="1812" width="11" style="22" customWidth="1"/>
    <col min="1813" max="2048" width="9" style="22"/>
    <col min="2049" max="2049" width="5.375" style="22" customWidth="1"/>
    <col min="2050" max="2050" width="5.125" style="22" customWidth="1"/>
    <col min="2051" max="2051" width="13.75" style="22" customWidth="1"/>
    <col min="2052" max="2052" width="16" style="22" customWidth="1"/>
    <col min="2053" max="2053" width="7.375" style="22" customWidth="1"/>
    <col min="2054" max="2054" width="16.625" style="22" customWidth="1"/>
    <col min="2055" max="2055" width="7.5" style="22" customWidth="1"/>
    <col min="2056" max="2056" width="8" style="22" customWidth="1"/>
    <col min="2057" max="2057" width="4" style="22" customWidth="1"/>
    <col min="2058" max="2058" width="8.625" style="22" customWidth="1"/>
    <col min="2059" max="2059" width="6.75" style="22" customWidth="1"/>
    <col min="2060" max="2060" width="8" style="22" customWidth="1"/>
    <col min="2061" max="2061" width="8.75" style="22" customWidth="1"/>
    <col min="2062" max="2062" width="4.75" style="22" customWidth="1"/>
    <col min="2063" max="2063" width="7.5" style="22" customWidth="1"/>
    <col min="2064" max="2064" width="12" style="22" customWidth="1"/>
    <col min="2065" max="2065" width="9.875" style="22" customWidth="1"/>
    <col min="2066" max="2066" width="9.625" style="22" customWidth="1"/>
    <col min="2067" max="2067" width="9" style="22"/>
    <col min="2068" max="2068" width="11" style="22" customWidth="1"/>
    <col min="2069" max="2304" width="9" style="22"/>
    <col min="2305" max="2305" width="5.375" style="22" customWidth="1"/>
    <col min="2306" max="2306" width="5.125" style="22" customWidth="1"/>
    <col min="2307" max="2307" width="13.75" style="22" customWidth="1"/>
    <col min="2308" max="2308" width="16" style="22" customWidth="1"/>
    <col min="2309" max="2309" width="7.375" style="22" customWidth="1"/>
    <col min="2310" max="2310" width="16.625" style="22" customWidth="1"/>
    <col min="2311" max="2311" width="7.5" style="22" customWidth="1"/>
    <col min="2312" max="2312" width="8" style="22" customWidth="1"/>
    <col min="2313" max="2313" width="4" style="22" customWidth="1"/>
    <col min="2314" max="2314" width="8.625" style="22" customWidth="1"/>
    <col min="2315" max="2315" width="6.75" style="22" customWidth="1"/>
    <col min="2316" max="2316" width="8" style="22" customWidth="1"/>
    <col min="2317" max="2317" width="8.75" style="22" customWidth="1"/>
    <col min="2318" max="2318" width="4.75" style="22" customWidth="1"/>
    <col min="2319" max="2319" width="7.5" style="22" customWidth="1"/>
    <col min="2320" max="2320" width="12" style="22" customWidth="1"/>
    <col min="2321" max="2321" width="9.875" style="22" customWidth="1"/>
    <col min="2322" max="2322" width="9.625" style="22" customWidth="1"/>
    <col min="2323" max="2323" width="9" style="22"/>
    <col min="2324" max="2324" width="11" style="22" customWidth="1"/>
    <col min="2325" max="2560" width="9" style="22"/>
    <col min="2561" max="2561" width="5.375" style="22" customWidth="1"/>
    <col min="2562" max="2562" width="5.125" style="22" customWidth="1"/>
    <col min="2563" max="2563" width="13.75" style="22" customWidth="1"/>
    <col min="2564" max="2564" width="16" style="22" customWidth="1"/>
    <col min="2565" max="2565" width="7.375" style="22" customWidth="1"/>
    <col min="2566" max="2566" width="16.625" style="22" customWidth="1"/>
    <col min="2567" max="2567" width="7.5" style="22" customWidth="1"/>
    <col min="2568" max="2568" width="8" style="22" customWidth="1"/>
    <col min="2569" max="2569" width="4" style="22" customWidth="1"/>
    <col min="2570" max="2570" width="8.625" style="22" customWidth="1"/>
    <col min="2571" max="2571" width="6.75" style="22" customWidth="1"/>
    <col min="2572" max="2572" width="8" style="22" customWidth="1"/>
    <col min="2573" max="2573" width="8.75" style="22" customWidth="1"/>
    <col min="2574" max="2574" width="4.75" style="22" customWidth="1"/>
    <col min="2575" max="2575" width="7.5" style="22" customWidth="1"/>
    <col min="2576" max="2576" width="12" style="22" customWidth="1"/>
    <col min="2577" max="2577" width="9.875" style="22" customWidth="1"/>
    <col min="2578" max="2578" width="9.625" style="22" customWidth="1"/>
    <col min="2579" max="2579" width="9" style="22"/>
    <col min="2580" max="2580" width="11" style="22" customWidth="1"/>
    <col min="2581" max="2816" width="9" style="22"/>
    <col min="2817" max="2817" width="5.375" style="22" customWidth="1"/>
    <col min="2818" max="2818" width="5.125" style="22" customWidth="1"/>
    <col min="2819" max="2819" width="13.75" style="22" customWidth="1"/>
    <col min="2820" max="2820" width="16" style="22" customWidth="1"/>
    <col min="2821" max="2821" width="7.375" style="22" customWidth="1"/>
    <col min="2822" max="2822" width="16.625" style="22" customWidth="1"/>
    <col min="2823" max="2823" width="7.5" style="22" customWidth="1"/>
    <col min="2824" max="2824" width="8" style="22" customWidth="1"/>
    <col min="2825" max="2825" width="4" style="22" customWidth="1"/>
    <col min="2826" max="2826" width="8.625" style="22" customWidth="1"/>
    <col min="2827" max="2827" width="6.75" style="22" customWidth="1"/>
    <col min="2828" max="2828" width="8" style="22" customWidth="1"/>
    <col min="2829" max="2829" width="8.75" style="22" customWidth="1"/>
    <col min="2830" max="2830" width="4.75" style="22" customWidth="1"/>
    <col min="2831" max="2831" width="7.5" style="22" customWidth="1"/>
    <col min="2832" max="2832" width="12" style="22" customWidth="1"/>
    <col min="2833" max="2833" width="9.875" style="22" customWidth="1"/>
    <col min="2834" max="2834" width="9.625" style="22" customWidth="1"/>
    <col min="2835" max="2835" width="9" style="22"/>
    <col min="2836" max="2836" width="11" style="22" customWidth="1"/>
    <col min="2837" max="3072" width="9" style="22"/>
    <col min="3073" max="3073" width="5.375" style="22" customWidth="1"/>
    <col min="3074" max="3074" width="5.125" style="22" customWidth="1"/>
    <col min="3075" max="3075" width="13.75" style="22" customWidth="1"/>
    <col min="3076" max="3076" width="16" style="22" customWidth="1"/>
    <col min="3077" max="3077" width="7.375" style="22" customWidth="1"/>
    <col min="3078" max="3078" width="16.625" style="22" customWidth="1"/>
    <col min="3079" max="3079" width="7.5" style="22" customWidth="1"/>
    <col min="3080" max="3080" width="8" style="22" customWidth="1"/>
    <col min="3081" max="3081" width="4" style="22" customWidth="1"/>
    <col min="3082" max="3082" width="8.625" style="22" customWidth="1"/>
    <col min="3083" max="3083" width="6.75" style="22" customWidth="1"/>
    <col min="3084" max="3084" width="8" style="22" customWidth="1"/>
    <col min="3085" max="3085" width="8.75" style="22" customWidth="1"/>
    <col min="3086" max="3086" width="4.75" style="22" customWidth="1"/>
    <col min="3087" max="3087" width="7.5" style="22" customWidth="1"/>
    <col min="3088" max="3088" width="12" style="22" customWidth="1"/>
    <col min="3089" max="3089" width="9.875" style="22" customWidth="1"/>
    <col min="3090" max="3090" width="9.625" style="22" customWidth="1"/>
    <col min="3091" max="3091" width="9" style="22"/>
    <col min="3092" max="3092" width="11" style="22" customWidth="1"/>
    <col min="3093" max="3328" width="9" style="22"/>
    <col min="3329" max="3329" width="5.375" style="22" customWidth="1"/>
    <col min="3330" max="3330" width="5.125" style="22" customWidth="1"/>
    <col min="3331" max="3331" width="13.75" style="22" customWidth="1"/>
    <col min="3332" max="3332" width="16" style="22" customWidth="1"/>
    <col min="3333" max="3333" width="7.375" style="22" customWidth="1"/>
    <col min="3334" max="3334" width="16.625" style="22" customWidth="1"/>
    <col min="3335" max="3335" width="7.5" style="22" customWidth="1"/>
    <col min="3336" max="3336" width="8" style="22" customWidth="1"/>
    <col min="3337" max="3337" width="4" style="22" customWidth="1"/>
    <col min="3338" max="3338" width="8.625" style="22" customWidth="1"/>
    <col min="3339" max="3339" width="6.75" style="22" customWidth="1"/>
    <col min="3340" max="3340" width="8" style="22" customWidth="1"/>
    <col min="3341" max="3341" width="8.75" style="22" customWidth="1"/>
    <col min="3342" max="3342" width="4.75" style="22" customWidth="1"/>
    <col min="3343" max="3343" width="7.5" style="22" customWidth="1"/>
    <col min="3344" max="3344" width="12" style="22" customWidth="1"/>
    <col min="3345" max="3345" width="9.875" style="22" customWidth="1"/>
    <col min="3346" max="3346" width="9.625" style="22" customWidth="1"/>
    <col min="3347" max="3347" width="9" style="22"/>
    <col min="3348" max="3348" width="11" style="22" customWidth="1"/>
    <col min="3349" max="3584" width="9" style="22"/>
    <col min="3585" max="3585" width="5.375" style="22" customWidth="1"/>
    <col min="3586" max="3586" width="5.125" style="22" customWidth="1"/>
    <col min="3587" max="3587" width="13.75" style="22" customWidth="1"/>
    <col min="3588" max="3588" width="16" style="22" customWidth="1"/>
    <col min="3589" max="3589" width="7.375" style="22" customWidth="1"/>
    <col min="3590" max="3590" width="16.625" style="22" customWidth="1"/>
    <col min="3591" max="3591" width="7.5" style="22" customWidth="1"/>
    <col min="3592" max="3592" width="8" style="22" customWidth="1"/>
    <col min="3593" max="3593" width="4" style="22" customWidth="1"/>
    <col min="3594" max="3594" width="8.625" style="22" customWidth="1"/>
    <col min="3595" max="3595" width="6.75" style="22" customWidth="1"/>
    <col min="3596" max="3596" width="8" style="22" customWidth="1"/>
    <col min="3597" max="3597" width="8.75" style="22" customWidth="1"/>
    <col min="3598" max="3598" width="4.75" style="22" customWidth="1"/>
    <col min="3599" max="3599" width="7.5" style="22" customWidth="1"/>
    <col min="3600" max="3600" width="12" style="22" customWidth="1"/>
    <col min="3601" max="3601" width="9.875" style="22" customWidth="1"/>
    <col min="3602" max="3602" width="9.625" style="22" customWidth="1"/>
    <col min="3603" max="3603" width="9" style="22"/>
    <col min="3604" max="3604" width="11" style="22" customWidth="1"/>
    <col min="3605" max="3840" width="9" style="22"/>
    <col min="3841" max="3841" width="5.375" style="22" customWidth="1"/>
    <col min="3842" max="3842" width="5.125" style="22" customWidth="1"/>
    <col min="3843" max="3843" width="13.75" style="22" customWidth="1"/>
    <col min="3844" max="3844" width="16" style="22" customWidth="1"/>
    <col min="3845" max="3845" width="7.375" style="22" customWidth="1"/>
    <col min="3846" max="3846" width="16.625" style="22" customWidth="1"/>
    <col min="3847" max="3847" width="7.5" style="22" customWidth="1"/>
    <col min="3848" max="3848" width="8" style="22" customWidth="1"/>
    <col min="3849" max="3849" width="4" style="22" customWidth="1"/>
    <col min="3850" max="3850" width="8.625" style="22" customWidth="1"/>
    <col min="3851" max="3851" width="6.75" style="22" customWidth="1"/>
    <col min="3852" max="3852" width="8" style="22" customWidth="1"/>
    <col min="3853" max="3853" width="8.75" style="22" customWidth="1"/>
    <col min="3854" max="3854" width="4.75" style="22" customWidth="1"/>
    <col min="3855" max="3855" width="7.5" style="22" customWidth="1"/>
    <col min="3856" max="3856" width="12" style="22" customWidth="1"/>
    <col min="3857" max="3857" width="9.875" style="22" customWidth="1"/>
    <col min="3858" max="3858" width="9.625" style="22" customWidth="1"/>
    <col min="3859" max="3859" width="9" style="22"/>
    <col min="3860" max="3860" width="11" style="22" customWidth="1"/>
    <col min="3861" max="4096" width="9" style="22"/>
    <col min="4097" max="4097" width="5.375" style="22" customWidth="1"/>
    <col min="4098" max="4098" width="5.125" style="22" customWidth="1"/>
    <col min="4099" max="4099" width="13.75" style="22" customWidth="1"/>
    <col min="4100" max="4100" width="16" style="22" customWidth="1"/>
    <col min="4101" max="4101" width="7.375" style="22" customWidth="1"/>
    <col min="4102" max="4102" width="16.625" style="22" customWidth="1"/>
    <col min="4103" max="4103" width="7.5" style="22" customWidth="1"/>
    <col min="4104" max="4104" width="8" style="22" customWidth="1"/>
    <col min="4105" max="4105" width="4" style="22" customWidth="1"/>
    <col min="4106" max="4106" width="8.625" style="22" customWidth="1"/>
    <col min="4107" max="4107" width="6.75" style="22" customWidth="1"/>
    <col min="4108" max="4108" width="8" style="22" customWidth="1"/>
    <col min="4109" max="4109" width="8.75" style="22" customWidth="1"/>
    <col min="4110" max="4110" width="4.75" style="22" customWidth="1"/>
    <col min="4111" max="4111" width="7.5" style="22" customWidth="1"/>
    <col min="4112" max="4112" width="12" style="22" customWidth="1"/>
    <col min="4113" max="4113" width="9.875" style="22" customWidth="1"/>
    <col min="4114" max="4114" width="9.625" style="22" customWidth="1"/>
    <col min="4115" max="4115" width="9" style="22"/>
    <col min="4116" max="4116" width="11" style="22" customWidth="1"/>
    <col min="4117" max="4352" width="9" style="22"/>
    <col min="4353" max="4353" width="5.375" style="22" customWidth="1"/>
    <col min="4354" max="4354" width="5.125" style="22" customWidth="1"/>
    <col min="4355" max="4355" width="13.75" style="22" customWidth="1"/>
    <col min="4356" max="4356" width="16" style="22" customWidth="1"/>
    <col min="4357" max="4357" width="7.375" style="22" customWidth="1"/>
    <col min="4358" max="4358" width="16.625" style="22" customWidth="1"/>
    <col min="4359" max="4359" width="7.5" style="22" customWidth="1"/>
    <col min="4360" max="4360" width="8" style="22" customWidth="1"/>
    <col min="4361" max="4361" width="4" style="22" customWidth="1"/>
    <col min="4362" max="4362" width="8.625" style="22" customWidth="1"/>
    <col min="4363" max="4363" width="6.75" style="22" customWidth="1"/>
    <col min="4364" max="4364" width="8" style="22" customWidth="1"/>
    <col min="4365" max="4365" width="8.75" style="22" customWidth="1"/>
    <col min="4366" max="4366" width="4.75" style="22" customWidth="1"/>
    <col min="4367" max="4367" width="7.5" style="22" customWidth="1"/>
    <col min="4368" max="4368" width="12" style="22" customWidth="1"/>
    <col min="4369" max="4369" width="9.875" style="22" customWidth="1"/>
    <col min="4370" max="4370" width="9.625" style="22" customWidth="1"/>
    <col min="4371" max="4371" width="9" style="22"/>
    <col min="4372" max="4372" width="11" style="22" customWidth="1"/>
    <col min="4373" max="4608" width="9" style="22"/>
    <col min="4609" max="4609" width="5.375" style="22" customWidth="1"/>
    <col min="4610" max="4610" width="5.125" style="22" customWidth="1"/>
    <col min="4611" max="4611" width="13.75" style="22" customWidth="1"/>
    <col min="4612" max="4612" width="16" style="22" customWidth="1"/>
    <col min="4613" max="4613" width="7.375" style="22" customWidth="1"/>
    <col min="4614" max="4614" width="16.625" style="22" customWidth="1"/>
    <col min="4615" max="4615" width="7.5" style="22" customWidth="1"/>
    <col min="4616" max="4616" width="8" style="22" customWidth="1"/>
    <col min="4617" max="4617" width="4" style="22" customWidth="1"/>
    <col min="4618" max="4618" width="8.625" style="22" customWidth="1"/>
    <col min="4619" max="4619" width="6.75" style="22" customWidth="1"/>
    <col min="4620" max="4620" width="8" style="22" customWidth="1"/>
    <col min="4621" max="4621" width="8.75" style="22" customWidth="1"/>
    <col min="4622" max="4622" width="4.75" style="22" customWidth="1"/>
    <col min="4623" max="4623" width="7.5" style="22" customWidth="1"/>
    <col min="4624" max="4624" width="12" style="22" customWidth="1"/>
    <col min="4625" max="4625" width="9.875" style="22" customWidth="1"/>
    <col min="4626" max="4626" width="9.625" style="22" customWidth="1"/>
    <col min="4627" max="4627" width="9" style="22"/>
    <col min="4628" max="4628" width="11" style="22" customWidth="1"/>
    <col min="4629" max="4864" width="9" style="22"/>
    <col min="4865" max="4865" width="5.375" style="22" customWidth="1"/>
    <col min="4866" max="4866" width="5.125" style="22" customWidth="1"/>
    <col min="4867" max="4867" width="13.75" style="22" customWidth="1"/>
    <col min="4868" max="4868" width="16" style="22" customWidth="1"/>
    <col min="4869" max="4869" width="7.375" style="22" customWidth="1"/>
    <col min="4870" max="4870" width="16.625" style="22" customWidth="1"/>
    <col min="4871" max="4871" width="7.5" style="22" customWidth="1"/>
    <col min="4872" max="4872" width="8" style="22" customWidth="1"/>
    <col min="4873" max="4873" width="4" style="22" customWidth="1"/>
    <col min="4874" max="4874" width="8.625" style="22" customWidth="1"/>
    <col min="4875" max="4875" width="6.75" style="22" customWidth="1"/>
    <col min="4876" max="4876" width="8" style="22" customWidth="1"/>
    <col min="4877" max="4877" width="8.75" style="22" customWidth="1"/>
    <col min="4878" max="4878" width="4.75" style="22" customWidth="1"/>
    <col min="4879" max="4879" width="7.5" style="22" customWidth="1"/>
    <col min="4880" max="4880" width="12" style="22" customWidth="1"/>
    <col min="4881" max="4881" width="9.875" style="22" customWidth="1"/>
    <col min="4882" max="4882" width="9.625" style="22" customWidth="1"/>
    <col min="4883" max="4883" width="9" style="22"/>
    <col min="4884" max="4884" width="11" style="22" customWidth="1"/>
    <col min="4885" max="5120" width="9" style="22"/>
    <col min="5121" max="5121" width="5.375" style="22" customWidth="1"/>
    <col min="5122" max="5122" width="5.125" style="22" customWidth="1"/>
    <col min="5123" max="5123" width="13.75" style="22" customWidth="1"/>
    <col min="5124" max="5124" width="16" style="22" customWidth="1"/>
    <col min="5125" max="5125" width="7.375" style="22" customWidth="1"/>
    <col min="5126" max="5126" width="16.625" style="22" customWidth="1"/>
    <col min="5127" max="5127" width="7.5" style="22" customWidth="1"/>
    <col min="5128" max="5128" width="8" style="22" customWidth="1"/>
    <col min="5129" max="5129" width="4" style="22" customWidth="1"/>
    <col min="5130" max="5130" width="8.625" style="22" customWidth="1"/>
    <col min="5131" max="5131" width="6.75" style="22" customWidth="1"/>
    <col min="5132" max="5132" width="8" style="22" customWidth="1"/>
    <col min="5133" max="5133" width="8.75" style="22" customWidth="1"/>
    <col min="5134" max="5134" width="4.75" style="22" customWidth="1"/>
    <col min="5135" max="5135" width="7.5" style="22" customWidth="1"/>
    <col min="5136" max="5136" width="12" style="22" customWidth="1"/>
    <col min="5137" max="5137" width="9.875" style="22" customWidth="1"/>
    <col min="5138" max="5138" width="9.625" style="22" customWidth="1"/>
    <col min="5139" max="5139" width="9" style="22"/>
    <col min="5140" max="5140" width="11" style="22" customWidth="1"/>
    <col min="5141" max="5376" width="9" style="22"/>
    <col min="5377" max="5377" width="5.375" style="22" customWidth="1"/>
    <col min="5378" max="5378" width="5.125" style="22" customWidth="1"/>
    <col min="5379" max="5379" width="13.75" style="22" customWidth="1"/>
    <col min="5380" max="5380" width="16" style="22" customWidth="1"/>
    <col min="5381" max="5381" width="7.375" style="22" customWidth="1"/>
    <col min="5382" max="5382" width="16.625" style="22" customWidth="1"/>
    <col min="5383" max="5383" width="7.5" style="22" customWidth="1"/>
    <col min="5384" max="5384" width="8" style="22" customWidth="1"/>
    <col min="5385" max="5385" width="4" style="22" customWidth="1"/>
    <col min="5386" max="5386" width="8.625" style="22" customWidth="1"/>
    <col min="5387" max="5387" width="6.75" style="22" customWidth="1"/>
    <col min="5388" max="5388" width="8" style="22" customWidth="1"/>
    <col min="5389" max="5389" width="8.75" style="22" customWidth="1"/>
    <col min="5390" max="5390" width="4.75" style="22" customWidth="1"/>
    <col min="5391" max="5391" width="7.5" style="22" customWidth="1"/>
    <col min="5392" max="5392" width="12" style="22" customWidth="1"/>
    <col min="5393" max="5393" width="9.875" style="22" customWidth="1"/>
    <col min="5394" max="5394" width="9.625" style="22" customWidth="1"/>
    <col min="5395" max="5395" width="9" style="22"/>
    <col min="5396" max="5396" width="11" style="22" customWidth="1"/>
    <col min="5397" max="5632" width="9" style="22"/>
    <col min="5633" max="5633" width="5.375" style="22" customWidth="1"/>
    <col min="5634" max="5634" width="5.125" style="22" customWidth="1"/>
    <col min="5635" max="5635" width="13.75" style="22" customWidth="1"/>
    <col min="5636" max="5636" width="16" style="22" customWidth="1"/>
    <col min="5637" max="5637" width="7.375" style="22" customWidth="1"/>
    <col min="5638" max="5638" width="16.625" style="22" customWidth="1"/>
    <col min="5639" max="5639" width="7.5" style="22" customWidth="1"/>
    <col min="5640" max="5640" width="8" style="22" customWidth="1"/>
    <col min="5641" max="5641" width="4" style="22" customWidth="1"/>
    <col min="5642" max="5642" width="8.625" style="22" customWidth="1"/>
    <col min="5643" max="5643" width="6.75" style="22" customWidth="1"/>
    <col min="5644" max="5644" width="8" style="22" customWidth="1"/>
    <col min="5645" max="5645" width="8.75" style="22" customWidth="1"/>
    <col min="5646" max="5646" width="4.75" style="22" customWidth="1"/>
    <col min="5647" max="5647" width="7.5" style="22" customWidth="1"/>
    <col min="5648" max="5648" width="12" style="22" customWidth="1"/>
    <col min="5649" max="5649" width="9.875" style="22" customWidth="1"/>
    <col min="5650" max="5650" width="9.625" style="22" customWidth="1"/>
    <col min="5651" max="5651" width="9" style="22"/>
    <col min="5652" max="5652" width="11" style="22" customWidth="1"/>
    <col min="5653" max="5888" width="9" style="22"/>
    <col min="5889" max="5889" width="5.375" style="22" customWidth="1"/>
    <col min="5890" max="5890" width="5.125" style="22" customWidth="1"/>
    <col min="5891" max="5891" width="13.75" style="22" customWidth="1"/>
    <col min="5892" max="5892" width="16" style="22" customWidth="1"/>
    <col min="5893" max="5893" width="7.375" style="22" customWidth="1"/>
    <col min="5894" max="5894" width="16.625" style="22" customWidth="1"/>
    <col min="5895" max="5895" width="7.5" style="22" customWidth="1"/>
    <col min="5896" max="5896" width="8" style="22" customWidth="1"/>
    <col min="5897" max="5897" width="4" style="22" customWidth="1"/>
    <col min="5898" max="5898" width="8.625" style="22" customWidth="1"/>
    <col min="5899" max="5899" width="6.75" style="22" customWidth="1"/>
    <col min="5900" max="5900" width="8" style="22" customWidth="1"/>
    <col min="5901" max="5901" width="8.75" style="22" customWidth="1"/>
    <col min="5902" max="5902" width="4.75" style="22" customWidth="1"/>
    <col min="5903" max="5903" width="7.5" style="22" customWidth="1"/>
    <col min="5904" max="5904" width="12" style="22" customWidth="1"/>
    <col min="5905" max="5905" width="9.875" style="22" customWidth="1"/>
    <col min="5906" max="5906" width="9.625" style="22" customWidth="1"/>
    <col min="5907" max="5907" width="9" style="22"/>
    <col min="5908" max="5908" width="11" style="22" customWidth="1"/>
    <col min="5909" max="6144" width="9" style="22"/>
    <col min="6145" max="6145" width="5.375" style="22" customWidth="1"/>
    <col min="6146" max="6146" width="5.125" style="22" customWidth="1"/>
    <col min="6147" max="6147" width="13.75" style="22" customWidth="1"/>
    <col min="6148" max="6148" width="16" style="22" customWidth="1"/>
    <col min="6149" max="6149" width="7.375" style="22" customWidth="1"/>
    <col min="6150" max="6150" width="16.625" style="22" customWidth="1"/>
    <col min="6151" max="6151" width="7.5" style="22" customWidth="1"/>
    <col min="6152" max="6152" width="8" style="22" customWidth="1"/>
    <col min="6153" max="6153" width="4" style="22" customWidth="1"/>
    <col min="6154" max="6154" width="8.625" style="22" customWidth="1"/>
    <col min="6155" max="6155" width="6.75" style="22" customWidth="1"/>
    <col min="6156" max="6156" width="8" style="22" customWidth="1"/>
    <col min="6157" max="6157" width="8.75" style="22" customWidth="1"/>
    <col min="6158" max="6158" width="4.75" style="22" customWidth="1"/>
    <col min="6159" max="6159" width="7.5" style="22" customWidth="1"/>
    <col min="6160" max="6160" width="12" style="22" customWidth="1"/>
    <col min="6161" max="6161" width="9.875" style="22" customWidth="1"/>
    <col min="6162" max="6162" width="9.625" style="22" customWidth="1"/>
    <col min="6163" max="6163" width="9" style="22"/>
    <col min="6164" max="6164" width="11" style="22" customWidth="1"/>
    <col min="6165" max="6400" width="9" style="22"/>
    <col min="6401" max="6401" width="5.375" style="22" customWidth="1"/>
    <col min="6402" max="6402" width="5.125" style="22" customWidth="1"/>
    <col min="6403" max="6403" width="13.75" style="22" customWidth="1"/>
    <col min="6404" max="6404" width="16" style="22" customWidth="1"/>
    <col min="6405" max="6405" width="7.375" style="22" customWidth="1"/>
    <col min="6406" max="6406" width="16.625" style="22" customWidth="1"/>
    <col min="6407" max="6407" width="7.5" style="22" customWidth="1"/>
    <col min="6408" max="6408" width="8" style="22" customWidth="1"/>
    <col min="6409" max="6409" width="4" style="22" customWidth="1"/>
    <col min="6410" max="6410" width="8.625" style="22" customWidth="1"/>
    <col min="6411" max="6411" width="6.75" style="22" customWidth="1"/>
    <col min="6412" max="6412" width="8" style="22" customWidth="1"/>
    <col min="6413" max="6413" width="8.75" style="22" customWidth="1"/>
    <col min="6414" max="6414" width="4.75" style="22" customWidth="1"/>
    <col min="6415" max="6415" width="7.5" style="22" customWidth="1"/>
    <col min="6416" max="6416" width="12" style="22" customWidth="1"/>
    <col min="6417" max="6417" width="9.875" style="22" customWidth="1"/>
    <col min="6418" max="6418" width="9.625" style="22" customWidth="1"/>
    <col min="6419" max="6419" width="9" style="22"/>
    <col min="6420" max="6420" width="11" style="22" customWidth="1"/>
    <col min="6421" max="6656" width="9" style="22"/>
    <col min="6657" max="6657" width="5.375" style="22" customWidth="1"/>
    <col min="6658" max="6658" width="5.125" style="22" customWidth="1"/>
    <col min="6659" max="6659" width="13.75" style="22" customWidth="1"/>
    <col min="6660" max="6660" width="16" style="22" customWidth="1"/>
    <col min="6661" max="6661" width="7.375" style="22" customWidth="1"/>
    <col min="6662" max="6662" width="16.625" style="22" customWidth="1"/>
    <col min="6663" max="6663" width="7.5" style="22" customWidth="1"/>
    <col min="6664" max="6664" width="8" style="22" customWidth="1"/>
    <col min="6665" max="6665" width="4" style="22" customWidth="1"/>
    <col min="6666" max="6666" width="8.625" style="22" customWidth="1"/>
    <col min="6667" max="6667" width="6.75" style="22" customWidth="1"/>
    <col min="6668" max="6668" width="8" style="22" customWidth="1"/>
    <col min="6669" max="6669" width="8.75" style="22" customWidth="1"/>
    <col min="6670" max="6670" width="4.75" style="22" customWidth="1"/>
    <col min="6671" max="6671" width="7.5" style="22" customWidth="1"/>
    <col min="6672" max="6672" width="12" style="22" customWidth="1"/>
    <col min="6673" max="6673" width="9.875" style="22" customWidth="1"/>
    <col min="6674" max="6674" width="9.625" style="22" customWidth="1"/>
    <col min="6675" max="6675" width="9" style="22"/>
    <col min="6676" max="6676" width="11" style="22" customWidth="1"/>
    <col min="6677" max="6912" width="9" style="22"/>
    <col min="6913" max="6913" width="5.375" style="22" customWidth="1"/>
    <col min="6914" max="6914" width="5.125" style="22" customWidth="1"/>
    <col min="6915" max="6915" width="13.75" style="22" customWidth="1"/>
    <col min="6916" max="6916" width="16" style="22" customWidth="1"/>
    <col min="6917" max="6917" width="7.375" style="22" customWidth="1"/>
    <col min="6918" max="6918" width="16.625" style="22" customWidth="1"/>
    <col min="6919" max="6919" width="7.5" style="22" customWidth="1"/>
    <col min="6920" max="6920" width="8" style="22" customWidth="1"/>
    <col min="6921" max="6921" width="4" style="22" customWidth="1"/>
    <col min="6922" max="6922" width="8.625" style="22" customWidth="1"/>
    <col min="6923" max="6923" width="6.75" style="22" customWidth="1"/>
    <col min="6924" max="6924" width="8" style="22" customWidth="1"/>
    <col min="6925" max="6925" width="8.75" style="22" customWidth="1"/>
    <col min="6926" max="6926" width="4.75" style="22" customWidth="1"/>
    <col min="6927" max="6927" width="7.5" style="22" customWidth="1"/>
    <col min="6928" max="6928" width="12" style="22" customWidth="1"/>
    <col min="6929" max="6929" width="9.875" style="22" customWidth="1"/>
    <col min="6930" max="6930" width="9.625" style="22" customWidth="1"/>
    <col min="6931" max="6931" width="9" style="22"/>
    <col min="6932" max="6932" width="11" style="22" customWidth="1"/>
    <col min="6933" max="7168" width="9" style="22"/>
    <col min="7169" max="7169" width="5.375" style="22" customWidth="1"/>
    <col min="7170" max="7170" width="5.125" style="22" customWidth="1"/>
    <col min="7171" max="7171" width="13.75" style="22" customWidth="1"/>
    <col min="7172" max="7172" width="16" style="22" customWidth="1"/>
    <col min="7173" max="7173" width="7.375" style="22" customWidth="1"/>
    <col min="7174" max="7174" width="16.625" style="22" customWidth="1"/>
    <col min="7175" max="7175" width="7.5" style="22" customWidth="1"/>
    <col min="7176" max="7176" width="8" style="22" customWidth="1"/>
    <col min="7177" max="7177" width="4" style="22" customWidth="1"/>
    <col min="7178" max="7178" width="8.625" style="22" customWidth="1"/>
    <col min="7179" max="7179" width="6.75" style="22" customWidth="1"/>
    <col min="7180" max="7180" width="8" style="22" customWidth="1"/>
    <col min="7181" max="7181" width="8.75" style="22" customWidth="1"/>
    <col min="7182" max="7182" width="4.75" style="22" customWidth="1"/>
    <col min="7183" max="7183" width="7.5" style="22" customWidth="1"/>
    <col min="7184" max="7184" width="12" style="22" customWidth="1"/>
    <col min="7185" max="7185" width="9.875" style="22" customWidth="1"/>
    <col min="7186" max="7186" width="9.625" style="22" customWidth="1"/>
    <col min="7187" max="7187" width="9" style="22"/>
    <col min="7188" max="7188" width="11" style="22" customWidth="1"/>
    <col min="7189" max="7424" width="9" style="22"/>
    <col min="7425" max="7425" width="5.375" style="22" customWidth="1"/>
    <col min="7426" max="7426" width="5.125" style="22" customWidth="1"/>
    <col min="7427" max="7427" width="13.75" style="22" customWidth="1"/>
    <col min="7428" max="7428" width="16" style="22" customWidth="1"/>
    <col min="7429" max="7429" width="7.375" style="22" customWidth="1"/>
    <col min="7430" max="7430" width="16.625" style="22" customWidth="1"/>
    <col min="7431" max="7431" width="7.5" style="22" customWidth="1"/>
    <col min="7432" max="7432" width="8" style="22" customWidth="1"/>
    <col min="7433" max="7433" width="4" style="22" customWidth="1"/>
    <col min="7434" max="7434" width="8.625" style="22" customWidth="1"/>
    <col min="7435" max="7435" width="6.75" style="22" customWidth="1"/>
    <col min="7436" max="7436" width="8" style="22" customWidth="1"/>
    <col min="7437" max="7437" width="8.75" style="22" customWidth="1"/>
    <col min="7438" max="7438" width="4.75" style="22" customWidth="1"/>
    <col min="7439" max="7439" width="7.5" style="22" customWidth="1"/>
    <col min="7440" max="7440" width="12" style="22" customWidth="1"/>
    <col min="7441" max="7441" width="9.875" style="22" customWidth="1"/>
    <col min="7442" max="7442" width="9.625" style="22" customWidth="1"/>
    <col min="7443" max="7443" width="9" style="22"/>
    <col min="7444" max="7444" width="11" style="22" customWidth="1"/>
    <col min="7445" max="7680" width="9" style="22"/>
    <col min="7681" max="7681" width="5.375" style="22" customWidth="1"/>
    <col min="7682" max="7682" width="5.125" style="22" customWidth="1"/>
    <col min="7683" max="7683" width="13.75" style="22" customWidth="1"/>
    <col min="7684" max="7684" width="16" style="22" customWidth="1"/>
    <col min="7685" max="7685" width="7.375" style="22" customWidth="1"/>
    <col min="7686" max="7686" width="16.625" style="22" customWidth="1"/>
    <col min="7687" max="7687" width="7.5" style="22" customWidth="1"/>
    <col min="7688" max="7688" width="8" style="22" customWidth="1"/>
    <col min="7689" max="7689" width="4" style="22" customWidth="1"/>
    <col min="7690" max="7690" width="8.625" style="22" customWidth="1"/>
    <col min="7691" max="7691" width="6.75" style="22" customWidth="1"/>
    <col min="7692" max="7692" width="8" style="22" customWidth="1"/>
    <col min="7693" max="7693" width="8.75" style="22" customWidth="1"/>
    <col min="7694" max="7694" width="4.75" style="22" customWidth="1"/>
    <col min="7695" max="7695" width="7.5" style="22" customWidth="1"/>
    <col min="7696" max="7696" width="12" style="22" customWidth="1"/>
    <col min="7697" max="7697" width="9.875" style="22" customWidth="1"/>
    <col min="7698" max="7698" width="9.625" style="22" customWidth="1"/>
    <col min="7699" max="7699" width="9" style="22"/>
    <col min="7700" max="7700" width="11" style="22" customWidth="1"/>
    <col min="7701" max="7936" width="9" style="22"/>
    <col min="7937" max="7937" width="5.375" style="22" customWidth="1"/>
    <col min="7938" max="7938" width="5.125" style="22" customWidth="1"/>
    <col min="7939" max="7939" width="13.75" style="22" customWidth="1"/>
    <col min="7940" max="7940" width="16" style="22" customWidth="1"/>
    <col min="7941" max="7941" width="7.375" style="22" customWidth="1"/>
    <col min="7942" max="7942" width="16.625" style="22" customWidth="1"/>
    <col min="7943" max="7943" width="7.5" style="22" customWidth="1"/>
    <col min="7944" max="7944" width="8" style="22" customWidth="1"/>
    <col min="7945" max="7945" width="4" style="22" customWidth="1"/>
    <col min="7946" max="7946" width="8.625" style="22" customWidth="1"/>
    <col min="7947" max="7947" width="6.75" style="22" customWidth="1"/>
    <col min="7948" max="7948" width="8" style="22" customWidth="1"/>
    <col min="7949" max="7949" width="8.75" style="22" customWidth="1"/>
    <col min="7950" max="7950" width="4.75" style="22" customWidth="1"/>
    <col min="7951" max="7951" width="7.5" style="22" customWidth="1"/>
    <col min="7952" max="7952" width="12" style="22" customWidth="1"/>
    <col min="7953" max="7953" width="9.875" style="22" customWidth="1"/>
    <col min="7954" max="7954" width="9.625" style="22" customWidth="1"/>
    <col min="7955" max="7955" width="9" style="22"/>
    <col min="7956" max="7956" width="11" style="22" customWidth="1"/>
    <col min="7957" max="8192" width="9" style="22"/>
    <col min="8193" max="8193" width="5.375" style="22" customWidth="1"/>
    <col min="8194" max="8194" width="5.125" style="22" customWidth="1"/>
    <col min="8195" max="8195" width="13.75" style="22" customWidth="1"/>
    <col min="8196" max="8196" width="16" style="22" customWidth="1"/>
    <col min="8197" max="8197" width="7.375" style="22" customWidth="1"/>
    <col min="8198" max="8198" width="16.625" style="22" customWidth="1"/>
    <col min="8199" max="8199" width="7.5" style="22" customWidth="1"/>
    <col min="8200" max="8200" width="8" style="22" customWidth="1"/>
    <col min="8201" max="8201" width="4" style="22" customWidth="1"/>
    <col min="8202" max="8202" width="8.625" style="22" customWidth="1"/>
    <col min="8203" max="8203" width="6.75" style="22" customWidth="1"/>
    <col min="8204" max="8204" width="8" style="22" customWidth="1"/>
    <col min="8205" max="8205" width="8.75" style="22" customWidth="1"/>
    <col min="8206" max="8206" width="4.75" style="22" customWidth="1"/>
    <col min="8207" max="8207" width="7.5" style="22" customWidth="1"/>
    <col min="8208" max="8208" width="12" style="22" customWidth="1"/>
    <col min="8209" max="8209" width="9.875" style="22" customWidth="1"/>
    <col min="8210" max="8210" width="9.625" style="22" customWidth="1"/>
    <col min="8211" max="8211" width="9" style="22"/>
    <col min="8212" max="8212" width="11" style="22" customWidth="1"/>
    <col min="8213" max="8448" width="9" style="22"/>
    <col min="8449" max="8449" width="5.375" style="22" customWidth="1"/>
    <col min="8450" max="8450" width="5.125" style="22" customWidth="1"/>
    <col min="8451" max="8451" width="13.75" style="22" customWidth="1"/>
    <col min="8452" max="8452" width="16" style="22" customWidth="1"/>
    <col min="8453" max="8453" width="7.375" style="22" customWidth="1"/>
    <col min="8454" max="8454" width="16.625" style="22" customWidth="1"/>
    <col min="8455" max="8455" width="7.5" style="22" customWidth="1"/>
    <col min="8456" max="8456" width="8" style="22" customWidth="1"/>
    <col min="8457" max="8457" width="4" style="22" customWidth="1"/>
    <col min="8458" max="8458" width="8.625" style="22" customWidth="1"/>
    <col min="8459" max="8459" width="6.75" style="22" customWidth="1"/>
    <col min="8460" max="8460" width="8" style="22" customWidth="1"/>
    <col min="8461" max="8461" width="8.75" style="22" customWidth="1"/>
    <col min="8462" max="8462" width="4.75" style="22" customWidth="1"/>
    <col min="8463" max="8463" width="7.5" style="22" customWidth="1"/>
    <col min="8464" max="8464" width="12" style="22" customWidth="1"/>
    <col min="8465" max="8465" width="9.875" style="22" customWidth="1"/>
    <col min="8466" max="8466" width="9.625" style="22" customWidth="1"/>
    <col min="8467" max="8467" width="9" style="22"/>
    <col min="8468" max="8468" width="11" style="22" customWidth="1"/>
    <col min="8469" max="8704" width="9" style="22"/>
    <col min="8705" max="8705" width="5.375" style="22" customWidth="1"/>
    <col min="8706" max="8706" width="5.125" style="22" customWidth="1"/>
    <col min="8707" max="8707" width="13.75" style="22" customWidth="1"/>
    <col min="8708" max="8708" width="16" style="22" customWidth="1"/>
    <col min="8709" max="8709" width="7.375" style="22" customWidth="1"/>
    <col min="8710" max="8710" width="16.625" style="22" customWidth="1"/>
    <col min="8711" max="8711" width="7.5" style="22" customWidth="1"/>
    <col min="8712" max="8712" width="8" style="22" customWidth="1"/>
    <col min="8713" max="8713" width="4" style="22" customWidth="1"/>
    <col min="8714" max="8714" width="8.625" style="22" customWidth="1"/>
    <col min="8715" max="8715" width="6.75" style="22" customWidth="1"/>
    <col min="8716" max="8716" width="8" style="22" customWidth="1"/>
    <col min="8717" max="8717" width="8.75" style="22" customWidth="1"/>
    <col min="8718" max="8718" width="4.75" style="22" customWidth="1"/>
    <col min="8719" max="8719" width="7.5" style="22" customWidth="1"/>
    <col min="8720" max="8720" width="12" style="22" customWidth="1"/>
    <col min="8721" max="8721" width="9.875" style="22" customWidth="1"/>
    <col min="8722" max="8722" width="9.625" style="22" customWidth="1"/>
    <col min="8723" max="8723" width="9" style="22"/>
    <col min="8724" max="8724" width="11" style="22" customWidth="1"/>
    <col min="8725" max="8960" width="9" style="22"/>
    <col min="8961" max="8961" width="5.375" style="22" customWidth="1"/>
    <col min="8962" max="8962" width="5.125" style="22" customWidth="1"/>
    <col min="8963" max="8963" width="13.75" style="22" customWidth="1"/>
    <col min="8964" max="8964" width="16" style="22" customWidth="1"/>
    <col min="8965" max="8965" width="7.375" style="22" customWidth="1"/>
    <col min="8966" max="8966" width="16.625" style="22" customWidth="1"/>
    <col min="8967" max="8967" width="7.5" style="22" customWidth="1"/>
    <col min="8968" max="8968" width="8" style="22" customWidth="1"/>
    <col min="8969" max="8969" width="4" style="22" customWidth="1"/>
    <col min="8970" max="8970" width="8.625" style="22" customWidth="1"/>
    <col min="8971" max="8971" width="6.75" style="22" customWidth="1"/>
    <col min="8972" max="8972" width="8" style="22" customWidth="1"/>
    <col min="8973" max="8973" width="8.75" style="22" customWidth="1"/>
    <col min="8974" max="8974" width="4.75" style="22" customWidth="1"/>
    <col min="8975" max="8975" width="7.5" style="22" customWidth="1"/>
    <col min="8976" max="8976" width="12" style="22" customWidth="1"/>
    <col min="8977" max="8977" width="9.875" style="22" customWidth="1"/>
    <col min="8978" max="8978" width="9.625" style="22" customWidth="1"/>
    <col min="8979" max="8979" width="9" style="22"/>
    <col min="8980" max="8980" width="11" style="22" customWidth="1"/>
    <col min="8981" max="9216" width="9" style="22"/>
    <col min="9217" max="9217" width="5.375" style="22" customWidth="1"/>
    <col min="9218" max="9218" width="5.125" style="22" customWidth="1"/>
    <col min="9219" max="9219" width="13.75" style="22" customWidth="1"/>
    <col min="9220" max="9220" width="16" style="22" customWidth="1"/>
    <col min="9221" max="9221" width="7.375" style="22" customWidth="1"/>
    <col min="9222" max="9222" width="16.625" style="22" customWidth="1"/>
    <col min="9223" max="9223" width="7.5" style="22" customWidth="1"/>
    <col min="9224" max="9224" width="8" style="22" customWidth="1"/>
    <col min="9225" max="9225" width="4" style="22" customWidth="1"/>
    <col min="9226" max="9226" width="8.625" style="22" customWidth="1"/>
    <col min="9227" max="9227" width="6.75" style="22" customWidth="1"/>
    <col min="9228" max="9228" width="8" style="22" customWidth="1"/>
    <col min="9229" max="9229" width="8.75" style="22" customWidth="1"/>
    <col min="9230" max="9230" width="4.75" style="22" customWidth="1"/>
    <col min="9231" max="9231" width="7.5" style="22" customWidth="1"/>
    <col min="9232" max="9232" width="12" style="22" customWidth="1"/>
    <col min="9233" max="9233" width="9.875" style="22" customWidth="1"/>
    <col min="9234" max="9234" width="9.625" style="22" customWidth="1"/>
    <col min="9235" max="9235" width="9" style="22"/>
    <col min="9236" max="9236" width="11" style="22" customWidth="1"/>
    <col min="9237" max="9472" width="9" style="22"/>
    <col min="9473" max="9473" width="5.375" style="22" customWidth="1"/>
    <col min="9474" max="9474" width="5.125" style="22" customWidth="1"/>
    <col min="9475" max="9475" width="13.75" style="22" customWidth="1"/>
    <col min="9476" max="9476" width="16" style="22" customWidth="1"/>
    <col min="9477" max="9477" width="7.375" style="22" customWidth="1"/>
    <col min="9478" max="9478" width="16.625" style="22" customWidth="1"/>
    <col min="9479" max="9479" width="7.5" style="22" customWidth="1"/>
    <col min="9480" max="9480" width="8" style="22" customWidth="1"/>
    <col min="9481" max="9481" width="4" style="22" customWidth="1"/>
    <col min="9482" max="9482" width="8.625" style="22" customWidth="1"/>
    <col min="9483" max="9483" width="6.75" style="22" customWidth="1"/>
    <col min="9484" max="9484" width="8" style="22" customWidth="1"/>
    <col min="9485" max="9485" width="8.75" style="22" customWidth="1"/>
    <col min="9486" max="9486" width="4.75" style="22" customWidth="1"/>
    <col min="9487" max="9487" width="7.5" style="22" customWidth="1"/>
    <col min="9488" max="9488" width="12" style="22" customWidth="1"/>
    <col min="9489" max="9489" width="9.875" style="22" customWidth="1"/>
    <col min="9490" max="9490" width="9.625" style="22" customWidth="1"/>
    <col min="9491" max="9491" width="9" style="22"/>
    <col min="9492" max="9492" width="11" style="22" customWidth="1"/>
    <col min="9493" max="9728" width="9" style="22"/>
    <col min="9729" max="9729" width="5.375" style="22" customWidth="1"/>
    <col min="9730" max="9730" width="5.125" style="22" customWidth="1"/>
    <col min="9731" max="9731" width="13.75" style="22" customWidth="1"/>
    <col min="9732" max="9732" width="16" style="22" customWidth="1"/>
    <col min="9733" max="9733" width="7.375" style="22" customWidth="1"/>
    <col min="9734" max="9734" width="16.625" style="22" customWidth="1"/>
    <col min="9735" max="9735" width="7.5" style="22" customWidth="1"/>
    <col min="9736" max="9736" width="8" style="22" customWidth="1"/>
    <col min="9737" max="9737" width="4" style="22" customWidth="1"/>
    <col min="9738" max="9738" width="8.625" style="22" customWidth="1"/>
    <col min="9739" max="9739" width="6.75" style="22" customWidth="1"/>
    <col min="9740" max="9740" width="8" style="22" customWidth="1"/>
    <col min="9741" max="9741" width="8.75" style="22" customWidth="1"/>
    <col min="9742" max="9742" width="4.75" style="22" customWidth="1"/>
    <col min="9743" max="9743" width="7.5" style="22" customWidth="1"/>
    <col min="9744" max="9744" width="12" style="22" customWidth="1"/>
    <col min="9745" max="9745" width="9.875" style="22" customWidth="1"/>
    <col min="9746" max="9746" width="9.625" style="22" customWidth="1"/>
    <col min="9747" max="9747" width="9" style="22"/>
    <col min="9748" max="9748" width="11" style="22" customWidth="1"/>
    <col min="9749" max="9984" width="9" style="22"/>
    <col min="9985" max="9985" width="5.375" style="22" customWidth="1"/>
    <col min="9986" max="9986" width="5.125" style="22" customWidth="1"/>
    <col min="9987" max="9987" width="13.75" style="22" customWidth="1"/>
    <col min="9988" max="9988" width="16" style="22" customWidth="1"/>
    <col min="9989" max="9989" width="7.375" style="22" customWidth="1"/>
    <col min="9990" max="9990" width="16.625" style="22" customWidth="1"/>
    <col min="9991" max="9991" width="7.5" style="22" customWidth="1"/>
    <col min="9992" max="9992" width="8" style="22" customWidth="1"/>
    <col min="9993" max="9993" width="4" style="22" customWidth="1"/>
    <col min="9994" max="9994" width="8.625" style="22" customWidth="1"/>
    <col min="9995" max="9995" width="6.75" style="22" customWidth="1"/>
    <col min="9996" max="9996" width="8" style="22" customWidth="1"/>
    <col min="9997" max="9997" width="8.75" style="22" customWidth="1"/>
    <col min="9998" max="9998" width="4.75" style="22" customWidth="1"/>
    <col min="9999" max="9999" width="7.5" style="22" customWidth="1"/>
    <col min="10000" max="10000" width="12" style="22" customWidth="1"/>
    <col min="10001" max="10001" width="9.875" style="22" customWidth="1"/>
    <col min="10002" max="10002" width="9.625" style="22" customWidth="1"/>
    <col min="10003" max="10003" width="9" style="22"/>
    <col min="10004" max="10004" width="11" style="22" customWidth="1"/>
    <col min="10005" max="10240" width="9" style="22"/>
    <col min="10241" max="10241" width="5.375" style="22" customWidth="1"/>
    <col min="10242" max="10242" width="5.125" style="22" customWidth="1"/>
    <col min="10243" max="10243" width="13.75" style="22" customWidth="1"/>
    <col min="10244" max="10244" width="16" style="22" customWidth="1"/>
    <col min="10245" max="10245" width="7.375" style="22" customWidth="1"/>
    <col min="10246" max="10246" width="16.625" style="22" customWidth="1"/>
    <col min="10247" max="10247" width="7.5" style="22" customWidth="1"/>
    <col min="10248" max="10248" width="8" style="22" customWidth="1"/>
    <col min="10249" max="10249" width="4" style="22" customWidth="1"/>
    <col min="10250" max="10250" width="8.625" style="22" customWidth="1"/>
    <col min="10251" max="10251" width="6.75" style="22" customWidth="1"/>
    <col min="10252" max="10252" width="8" style="22" customWidth="1"/>
    <col min="10253" max="10253" width="8.75" style="22" customWidth="1"/>
    <col min="10254" max="10254" width="4.75" style="22" customWidth="1"/>
    <col min="10255" max="10255" width="7.5" style="22" customWidth="1"/>
    <col min="10256" max="10256" width="12" style="22" customWidth="1"/>
    <col min="10257" max="10257" width="9.875" style="22" customWidth="1"/>
    <col min="10258" max="10258" width="9.625" style="22" customWidth="1"/>
    <col min="10259" max="10259" width="9" style="22"/>
    <col min="10260" max="10260" width="11" style="22" customWidth="1"/>
    <col min="10261" max="10496" width="9" style="22"/>
    <col min="10497" max="10497" width="5.375" style="22" customWidth="1"/>
    <col min="10498" max="10498" width="5.125" style="22" customWidth="1"/>
    <col min="10499" max="10499" width="13.75" style="22" customWidth="1"/>
    <col min="10500" max="10500" width="16" style="22" customWidth="1"/>
    <col min="10501" max="10501" width="7.375" style="22" customWidth="1"/>
    <col min="10502" max="10502" width="16.625" style="22" customWidth="1"/>
    <col min="10503" max="10503" width="7.5" style="22" customWidth="1"/>
    <col min="10504" max="10504" width="8" style="22" customWidth="1"/>
    <col min="10505" max="10505" width="4" style="22" customWidth="1"/>
    <col min="10506" max="10506" width="8.625" style="22" customWidth="1"/>
    <col min="10507" max="10507" width="6.75" style="22" customWidth="1"/>
    <col min="10508" max="10508" width="8" style="22" customWidth="1"/>
    <col min="10509" max="10509" width="8.75" style="22" customWidth="1"/>
    <col min="10510" max="10510" width="4.75" style="22" customWidth="1"/>
    <col min="10511" max="10511" width="7.5" style="22" customWidth="1"/>
    <col min="10512" max="10512" width="12" style="22" customWidth="1"/>
    <col min="10513" max="10513" width="9.875" style="22" customWidth="1"/>
    <col min="10514" max="10514" width="9.625" style="22" customWidth="1"/>
    <col min="10515" max="10515" width="9" style="22"/>
    <col min="10516" max="10516" width="11" style="22" customWidth="1"/>
    <col min="10517" max="10752" width="9" style="22"/>
    <col min="10753" max="10753" width="5.375" style="22" customWidth="1"/>
    <col min="10754" max="10754" width="5.125" style="22" customWidth="1"/>
    <col min="10755" max="10755" width="13.75" style="22" customWidth="1"/>
    <col min="10756" max="10756" width="16" style="22" customWidth="1"/>
    <col min="10757" max="10757" width="7.375" style="22" customWidth="1"/>
    <col min="10758" max="10758" width="16.625" style="22" customWidth="1"/>
    <col min="10759" max="10759" width="7.5" style="22" customWidth="1"/>
    <col min="10760" max="10760" width="8" style="22" customWidth="1"/>
    <col min="10761" max="10761" width="4" style="22" customWidth="1"/>
    <col min="10762" max="10762" width="8.625" style="22" customWidth="1"/>
    <col min="10763" max="10763" width="6.75" style="22" customWidth="1"/>
    <col min="10764" max="10764" width="8" style="22" customWidth="1"/>
    <col min="10765" max="10765" width="8.75" style="22" customWidth="1"/>
    <col min="10766" max="10766" width="4.75" style="22" customWidth="1"/>
    <col min="10767" max="10767" width="7.5" style="22" customWidth="1"/>
    <col min="10768" max="10768" width="12" style="22" customWidth="1"/>
    <col min="10769" max="10769" width="9.875" style="22" customWidth="1"/>
    <col min="10770" max="10770" width="9.625" style="22" customWidth="1"/>
    <col min="10771" max="10771" width="9" style="22"/>
    <col min="10772" max="10772" width="11" style="22" customWidth="1"/>
    <col min="10773" max="11008" width="9" style="22"/>
    <col min="11009" max="11009" width="5.375" style="22" customWidth="1"/>
    <col min="11010" max="11010" width="5.125" style="22" customWidth="1"/>
    <col min="11011" max="11011" width="13.75" style="22" customWidth="1"/>
    <col min="11012" max="11012" width="16" style="22" customWidth="1"/>
    <col min="11013" max="11013" width="7.375" style="22" customWidth="1"/>
    <col min="11014" max="11014" width="16.625" style="22" customWidth="1"/>
    <col min="11015" max="11015" width="7.5" style="22" customWidth="1"/>
    <col min="11016" max="11016" width="8" style="22" customWidth="1"/>
    <col min="11017" max="11017" width="4" style="22" customWidth="1"/>
    <col min="11018" max="11018" width="8.625" style="22" customWidth="1"/>
    <col min="11019" max="11019" width="6.75" style="22" customWidth="1"/>
    <col min="11020" max="11020" width="8" style="22" customWidth="1"/>
    <col min="11021" max="11021" width="8.75" style="22" customWidth="1"/>
    <col min="11022" max="11022" width="4.75" style="22" customWidth="1"/>
    <col min="11023" max="11023" width="7.5" style="22" customWidth="1"/>
    <col min="11024" max="11024" width="12" style="22" customWidth="1"/>
    <col min="11025" max="11025" width="9.875" style="22" customWidth="1"/>
    <col min="11026" max="11026" width="9.625" style="22" customWidth="1"/>
    <col min="11027" max="11027" width="9" style="22"/>
    <col min="11028" max="11028" width="11" style="22" customWidth="1"/>
    <col min="11029" max="11264" width="9" style="22"/>
    <col min="11265" max="11265" width="5.375" style="22" customWidth="1"/>
    <col min="11266" max="11266" width="5.125" style="22" customWidth="1"/>
    <col min="11267" max="11267" width="13.75" style="22" customWidth="1"/>
    <col min="11268" max="11268" width="16" style="22" customWidth="1"/>
    <col min="11269" max="11269" width="7.375" style="22" customWidth="1"/>
    <col min="11270" max="11270" width="16.625" style="22" customWidth="1"/>
    <col min="11271" max="11271" width="7.5" style="22" customWidth="1"/>
    <col min="11272" max="11272" width="8" style="22" customWidth="1"/>
    <col min="11273" max="11273" width="4" style="22" customWidth="1"/>
    <col min="11274" max="11274" width="8.625" style="22" customWidth="1"/>
    <col min="11275" max="11275" width="6.75" style="22" customWidth="1"/>
    <col min="11276" max="11276" width="8" style="22" customWidth="1"/>
    <col min="11277" max="11277" width="8.75" style="22" customWidth="1"/>
    <col min="11278" max="11278" width="4.75" style="22" customWidth="1"/>
    <col min="11279" max="11279" width="7.5" style="22" customWidth="1"/>
    <col min="11280" max="11280" width="12" style="22" customWidth="1"/>
    <col min="11281" max="11281" width="9.875" style="22" customWidth="1"/>
    <col min="11282" max="11282" width="9.625" style="22" customWidth="1"/>
    <col min="11283" max="11283" width="9" style="22"/>
    <col min="11284" max="11284" width="11" style="22" customWidth="1"/>
    <col min="11285" max="11520" width="9" style="22"/>
    <col min="11521" max="11521" width="5.375" style="22" customWidth="1"/>
    <col min="11522" max="11522" width="5.125" style="22" customWidth="1"/>
    <col min="11523" max="11523" width="13.75" style="22" customWidth="1"/>
    <col min="11524" max="11524" width="16" style="22" customWidth="1"/>
    <col min="11525" max="11525" width="7.375" style="22" customWidth="1"/>
    <col min="11526" max="11526" width="16.625" style="22" customWidth="1"/>
    <col min="11527" max="11527" width="7.5" style="22" customWidth="1"/>
    <col min="11528" max="11528" width="8" style="22" customWidth="1"/>
    <col min="11529" max="11529" width="4" style="22" customWidth="1"/>
    <col min="11530" max="11530" width="8.625" style="22" customWidth="1"/>
    <col min="11531" max="11531" width="6.75" style="22" customWidth="1"/>
    <col min="11532" max="11532" width="8" style="22" customWidth="1"/>
    <col min="11533" max="11533" width="8.75" style="22" customWidth="1"/>
    <col min="11534" max="11534" width="4.75" style="22" customWidth="1"/>
    <col min="11535" max="11535" width="7.5" style="22" customWidth="1"/>
    <col min="11536" max="11536" width="12" style="22" customWidth="1"/>
    <col min="11537" max="11537" width="9.875" style="22" customWidth="1"/>
    <col min="11538" max="11538" width="9.625" style="22" customWidth="1"/>
    <col min="11539" max="11539" width="9" style="22"/>
    <col min="11540" max="11540" width="11" style="22" customWidth="1"/>
    <col min="11541" max="11776" width="9" style="22"/>
    <col min="11777" max="11777" width="5.375" style="22" customWidth="1"/>
    <col min="11778" max="11778" width="5.125" style="22" customWidth="1"/>
    <col min="11779" max="11779" width="13.75" style="22" customWidth="1"/>
    <col min="11780" max="11780" width="16" style="22" customWidth="1"/>
    <col min="11781" max="11781" width="7.375" style="22" customWidth="1"/>
    <col min="11782" max="11782" width="16.625" style="22" customWidth="1"/>
    <col min="11783" max="11783" width="7.5" style="22" customWidth="1"/>
    <col min="11784" max="11784" width="8" style="22" customWidth="1"/>
    <col min="11785" max="11785" width="4" style="22" customWidth="1"/>
    <col min="11786" max="11786" width="8.625" style="22" customWidth="1"/>
    <col min="11787" max="11787" width="6.75" style="22" customWidth="1"/>
    <col min="11788" max="11788" width="8" style="22" customWidth="1"/>
    <col min="11789" max="11789" width="8.75" style="22" customWidth="1"/>
    <col min="11790" max="11790" width="4.75" style="22" customWidth="1"/>
    <col min="11791" max="11791" width="7.5" style="22" customWidth="1"/>
    <col min="11792" max="11792" width="12" style="22" customWidth="1"/>
    <col min="11793" max="11793" width="9.875" style="22" customWidth="1"/>
    <col min="11794" max="11794" width="9.625" style="22" customWidth="1"/>
    <col min="11795" max="11795" width="9" style="22"/>
    <col min="11796" max="11796" width="11" style="22" customWidth="1"/>
    <col min="11797" max="12032" width="9" style="22"/>
    <col min="12033" max="12033" width="5.375" style="22" customWidth="1"/>
    <col min="12034" max="12034" width="5.125" style="22" customWidth="1"/>
    <col min="12035" max="12035" width="13.75" style="22" customWidth="1"/>
    <col min="12036" max="12036" width="16" style="22" customWidth="1"/>
    <col min="12037" max="12037" width="7.375" style="22" customWidth="1"/>
    <col min="12038" max="12038" width="16.625" style="22" customWidth="1"/>
    <col min="12039" max="12039" width="7.5" style="22" customWidth="1"/>
    <col min="12040" max="12040" width="8" style="22" customWidth="1"/>
    <col min="12041" max="12041" width="4" style="22" customWidth="1"/>
    <col min="12042" max="12042" width="8.625" style="22" customWidth="1"/>
    <col min="12043" max="12043" width="6.75" style="22" customWidth="1"/>
    <col min="12044" max="12044" width="8" style="22" customWidth="1"/>
    <col min="12045" max="12045" width="8.75" style="22" customWidth="1"/>
    <col min="12046" max="12046" width="4.75" style="22" customWidth="1"/>
    <col min="12047" max="12047" width="7.5" style="22" customWidth="1"/>
    <col min="12048" max="12048" width="12" style="22" customWidth="1"/>
    <col min="12049" max="12049" width="9.875" style="22" customWidth="1"/>
    <col min="12050" max="12050" width="9.625" style="22" customWidth="1"/>
    <col min="12051" max="12051" width="9" style="22"/>
    <col min="12052" max="12052" width="11" style="22" customWidth="1"/>
    <col min="12053" max="12288" width="9" style="22"/>
    <col min="12289" max="12289" width="5.375" style="22" customWidth="1"/>
    <col min="12290" max="12290" width="5.125" style="22" customWidth="1"/>
    <col min="12291" max="12291" width="13.75" style="22" customWidth="1"/>
    <col min="12292" max="12292" width="16" style="22" customWidth="1"/>
    <col min="12293" max="12293" width="7.375" style="22" customWidth="1"/>
    <col min="12294" max="12294" width="16.625" style="22" customWidth="1"/>
    <col min="12295" max="12295" width="7.5" style="22" customWidth="1"/>
    <col min="12296" max="12296" width="8" style="22" customWidth="1"/>
    <col min="12297" max="12297" width="4" style="22" customWidth="1"/>
    <col min="12298" max="12298" width="8.625" style="22" customWidth="1"/>
    <col min="12299" max="12299" width="6.75" style="22" customWidth="1"/>
    <col min="12300" max="12300" width="8" style="22" customWidth="1"/>
    <col min="12301" max="12301" width="8.75" style="22" customWidth="1"/>
    <col min="12302" max="12302" width="4.75" style="22" customWidth="1"/>
    <col min="12303" max="12303" width="7.5" style="22" customWidth="1"/>
    <col min="12304" max="12304" width="12" style="22" customWidth="1"/>
    <col min="12305" max="12305" width="9.875" style="22" customWidth="1"/>
    <col min="12306" max="12306" width="9.625" style="22" customWidth="1"/>
    <col min="12307" max="12307" width="9" style="22"/>
    <col min="12308" max="12308" width="11" style="22" customWidth="1"/>
    <col min="12309" max="12544" width="9" style="22"/>
    <col min="12545" max="12545" width="5.375" style="22" customWidth="1"/>
    <col min="12546" max="12546" width="5.125" style="22" customWidth="1"/>
    <col min="12547" max="12547" width="13.75" style="22" customWidth="1"/>
    <col min="12548" max="12548" width="16" style="22" customWidth="1"/>
    <col min="12549" max="12549" width="7.375" style="22" customWidth="1"/>
    <col min="12550" max="12550" width="16.625" style="22" customWidth="1"/>
    <col min="12551" max="12551" width="7.5" style="22" customWidth="1"/>
    <col min="12552" max="12552" width="8" style="22" customWidth="1"/>
    <col min="12553" max="12553" width="4" style="22" customWidth="1"/>
    <col min="12554" max="12554" width="8.625" style="22" customWidth="1"/>
    <col min="12555" max="12555" width="6.75" style="22" customWidth="1"/>
    <col min="12556" max="12556" width="8" style="22" customWidth="1"/>
    <col min="12557" max="12557" width="8.75" style="22" customWidth="1"/>
    <col min="12558" max="12558" width="4.75" style="22" customWidth="1"/>
    <col min="12559" max="12559" width="7.5" style="22" customWidth="1"/>
    <col min="12560" max="12560" width="12" style="22" customWidth="1"/>
    <col min="12561" max="12561" width="9.875" style="22" customWidth="1"/>
    <col min="12562" max="12562" width="9.625" style="22" customWidth="1"/>
    <col min="12563" max="12563" width="9" style="22"/>
    <col min="12564" max="12564" width="11" style="22" customWidth="1"/>
    <col min="12565" max="12800" width="9" style="22"/>
    <col min="12801" max="12801" width="5.375" style="22" customWidth="1"/>
    <col min="12802" max="12802" width="5.125" style="22" customWidth="1"/>
    <col min="12803" max="12803" width="13.75" style="22" customWidth="1"/>
    <col min="12804" max="12804" width="16" style="22" customWidth="1"/>
    <col min="12805" max="12805" width="7.375" style="22" customWidth="1"/>
    <col min="12806" max="12806" width="16.625" style="22" customWidth="1"/>
    <col min="12807" max="12807" width="7.5" style="22" customWidth="1"/>
    <col min="12808" max="12808" width="8" style="22" customWidth="1"/>
    <col min="12809" max="12809" width="4" style="22" customWidth="1"/>
    <col min="12810" max="12810" width="8.625" style="22" customWidth="1"/>
    <col min="12811" max="12811" width="6.75" style="22" customWidth="1"/>
    <col min="12812" max="12812" width="8" style="22" customWidth="1"/>
    <col min="12813" max="12813" width="8.75" style="22" customWidth="1"/>
    <col min="12814" max="12814" width="4.75" style="22" customWidth="1"/>
    <col min="12815" max="12815" width="7.5" style="22" customWidth="1"/>
    <col min="12816" max="12816" width="12" style="22" customWidth="1"/>
    <col min="12817" max="12817" width="9.875" style="22" customWidth="1"/>
    <col min="12818" max="12818" width="9.625" style="22" customWidth="1"/>
    <col min="12819" max="12819" width="9" style="22"/>
    <col min="12820" max="12820" width="11" style="22" customWidth="1"/>
    <col min="12821" max="13056" width="9" style="22"/>
    <col min="13057" max="13057" width="5.375" style="22" customWidth="1"/>
    <col min="13058" max="13058" width="5.125" style="22" customWidth="1"/>
    <col min="13059" max="13059" width="13.75" style="22" customWidth="1"/>
    <col min="13060" max="13060" width="16" style="22" customWidth="1"/>
    <col min="13061" max="13061" width="7.375" style="22" customWidth="1"/>
    <col min="13062" max="13062" width="16.625" style="22" customWidth="1"/>
    <col min="13063" max="13063" width="7.5" style="22" customWidth="1"/>
    <col min="13064" max="13064" width="8" style="22" customWidth="1"/>
    <col min="13065" max="13065" width="4" style="22" customWidth="1"/>
    <col min="13066" max="13066" width="8.625" style="22" customWidth="1"/>
    <col min="13067" max="13067" width="6.75" style="22" customWidth="1"/>
    <col min="13068" max="13068" width="8" style="22" customWidth="1"/>
    <col min="13069" max="13069" width="8.75" style="22" customWidth="1"/>
    <col min="13070" max="13070" width="4.75" style="22" customWidth="1"/>
    <col min="13071" max="13071" width="7.5" style="22" customWidth="1"/>
    <col min="13072" max="13072" width="12" style="22" customWidth="1"/>
    <col min="13073" max="13073" width="9.875" style="22" customWidth="1"/>
    <col min="13074" max="13074" width="9.625" style="22" customWidth="1"/>
    <col min="13075" max="13075" width="9" style="22"/>
    <col min="13076" max="13076" width="11" style="22" customWidth="1"/>
    <col min="13077" max="13312" width="9" style="22"/>
    <col min="13313" max="13313" width="5.375" style="22" customWidth="1"/>
    <col min="13314" max="13314" width="5.125" style="22" customWidth="1"/>
    <col min="13315" max="13315" width="13.75" style="22" customWidth="1"/>
    <col min="13316" max="13316" width="16" style="22" customWidth="1"/>
    <col min="13317" max="13317" width="7.375" style="22" customWidth="1"/>
    <col min="13318" max="13318" width="16.625" style="22" customWidth="1"/>
    <col min="13319" max="13319" width="7.5" style="22" customWidth="1"/>
    <col min="13320" max="13320" width="8" style="22" customWidth="1"/>
    <col min="13321" max="13321" width="4" style="22" customWidth="1"/>
    <col min="13322" max="13322" width="8.625" style="22" customWidth="1"/>
    <col min="13323" max="13323" width="6.75" style="22" customWidth="1"/>
    <col min="13324" max="13324" width="8" style="22" customWidth="1"/>
    <col min="13325" max="13325" width="8.75" style="22" customWidth="1"/>
    <col min="13326" max="13326" width="4.75" style="22" customWidth="1"/>
    <col min="13327" max="13327" width="7.5" style="22" customWidth="1"/>
    <col min="13328" max="13328" width="12" style="22" customWidth="1"/>
    <col min="13329" max="13329" width="9.875" style="22" customWidth="1"/>
    <col min="13330" max="13330" width="9.625" style="22" customWidth="1"/>
    <col min="13331" max="13331" width="9" style="22"/>
    <col min="13332" max="13332" width="11" style="22" customWidth="1"/>
    <col min="13333" max="13568" width="9" style="22"/>
    <col min="13569" max="13569" width="5.375" style="22" customWidth="1"/>
    <col min="13570" max="13570" width="5.125" style="22" customWidth="1"/>
    <col min="13571" max="13571" width="13.75" style="22" customWidth="1"/>
    <col min="13572" max="13572" width="16" style="22" customWidth="1"/>
    <col min="13573" max="13573" width="7.375" style="22" customWidth="1"/>
    <col min="13574" max="13574" width="16.625" style="22" customWidth="1"/>
    <col min="13575" max="13575" width="7.5" style="22" customWidth="1"/>
    <col min="13576" max="13576" width="8" style="22" customWidth="1"/>
    <col min="13577" max="13577" width="4" style="22" customWidth="1"/>
    <col min="13578" max="13578" width="8.625" style="22" customWidth="1"/>
    <col min="13579" max="13579" width="6.75" style="22" customWidth="1"/>
    <col min="13580" max="13580" width="8" style="22" customWidth="1"/>
    <col min="13581" max="13581" width="8.75" style="22" customWidth="1"/>
    <col min="13582" max="13582" width="4.75" style="22" customWidth="1"/>
    <col min="13583" max="13583" width="7.5" style="22" customWidth="1"/>
    <col min="13584" max="13584" width="12" style="22" customWidth="1"/>
    <col min="13585" max="13585" width="9.875" style="22" customWidth="1"/>
    <col min="13586" max="13586" width="9.625" style="22" customWidth="1"/>
    <col min="13587" max="13587" width="9" style="22"/>
    <col min="13588" max="13588" width="11" style="22" customWidth="1"/>
    <col min="13589" max="13824" width="9" style="22"/>
    <col min="13825" max="13825" width="5.375" style="22" customWidth="1"/>
    <col min="13826" max="13826" width="5.125" style="22" customWidth="1"/>
    <col min="13827" max="13827" width="13.75" style="22" customWidth="1"/>
    <col min="13828" max="13828" width="16" style="22" customWidth="1"/>
    <col min="13829" max="13829" width="7.375" style="22" customWidth="1"/>
    <col min="13830" max="13830" width="16.625" style="22" customWidth="1"/>
    <col min="13831" max="13831" width="7.5" style="22" customWidth="1"/>
    <col min="13832" max="13832" width="8" style="22" customWidth="1"/>
    <col min="13833" max="13833" width="4" style="22" customWidth="1"/>
    <col min="13834" max="13834" width="8.625" style="22" customWidth="1"/>
    <col min="13835" max="13835" width="6.75" style="22" customWidth="1"/>
    <col min="13836" max="13836" width="8" style="22" customWidth="1"/>
    <col min="13837" max="13837" width="8.75" style="22" customWidth="1"/>
    <col min="13838" max="13838" width="4.75" style="22" customWidth="1"/>
    <col min="13839" max="13839" width="7.5" style="22" customWidth="1"/>
    <col min="13840" max="13840" width="12" style="22" customWidth="1"/>
    <col min="13841" max="13841" width="9.875" style="22" customWidth="1"/>
    <col min="13842" max="13842" width="9.625" style="22" customWidth="1"/>
    <col min="13843" max="13843" width="9" style="22"/>
    <col min="13844" max="13844" width="11" style="22" customWidth="1"/>
    <col min="13845" max="14080" width="9" style="22"/>
    <col min="14081" max="14081" width="5.375" style="22" customWidth="1"/>
    <col min="14082" max="14082" width="5.125" style="22" customWidth="1"/>
    <col min="14083" max="14083" width="13.75" style="22" customWidth="1"/>
    <col min="14084" max="14084" width="16" style="22" customWidth="1"/>
    <col min="14085" max="14085" width="7.375" style="22" customWidth="1"/>
    <col min="14086" max="14086" width="16.625" style="22" customWidth="1"/>
    <col min="14087" max="14087" width="7.5" style="22" customWidth="1"/>
    <col min="14088" max="14088" width="8" style="22" customWidth="1"/>
    <col min="14089" max="14089" width="4" style="22" customWidth="1"/>
    <col min="14090" max="14090" width="8.625" style="22" customWidth="1"/>
    <col min="14091" max="14091" width="6.75" style="22" customWidth="1"/>
    <col min="14092" max="14092" width="8" style="22" customWidth="1"/>
    <col min="14093" max="14093" width="8.75" style="22" customWidth="1"/>
    <col min="14094" max="14094" width="4.75" style="22" customWidth="1"/>
    <col min="14095" max="14095" width="7.5" style="22" customWidth="1"/>
    <col min="14096" max="14096" width="12" style="22" customWidth="1"/>
    <col min="14097" max="14097" width="9.875" style="22" customWidth="1"/>
    <col min="14098" max="14098" width="9.625" style="22" customWidth="1"/>
    <col min="14099" max="14099" width="9" style="22"/>
    <col min="14100" max="14100" width="11" style="22" customWidth="1"/>
    <col min="14101" max="14336" width="9" style="22"/>
    <col min="14337" max="14337" width="5.375" style="22" customWidth="1"/>
    <col min="14338" max="14338" width="5.125" style="22" customWidth="1"/>
    <col min="14339" max="14339" width="13.75" style="22" customWidth="1"/>
    <col min="14340" max="14340" width="16" style="22" customWidth="1"/>
    <col min="14341" max="14341" width="7.375" style="22" customWidth="1"/>
    <col min="14342" max="14342" width="16.625" style="22" customWidth="1"/>
    <col min="14343" max="14343" width="7.5" style="22" customWidth="1"/>
    <col min="14344" max="14344" width="8" style="22" customWidth="1"/>
    <col min="14345" max="14345" width="4" style="22" customWidth="1"/>
    <col min="14346" max="14346" width="8.625" style="22" customWidth="1"/>
    <col min="14347" max="14347" width="6.75" style="22" customWidth="1"/>
    <col min="14348" max="14348" width="8" style="22" customWidth="1"/>
    <col min="14349" max="14349" width="8.75" style="22" customWidth="1"/>
    <col min="14350" max="14350" width="4.75" style="22" customWidth="1"/>
    <col min="14351" max="14351" width="7.5" style="22" customWidth="1"/>
    <col min="14352" max="14352" width="12" style="22" customWidth="1"/>
    <col min="14353" max="14353" width="9.875" style="22" customWidth="1"/>
    <col min="14354" max="14354" width="9.625" style="22" customWidth="1"/>
    <col min="14355" max="14355" width="9" style="22"/>
    <col min="14356" max="14356" width="11" style="22" customWidth="1"/>
    <col min="14357" max="14592" width="9" style="22"/>
    <col min="14593" max="14593" width="5.375" style="22" customWidth="1"/>
    <col min="14594" max="14594" width="5.125" style="22" customWidth="1"/>
    <col min="14595" max="14595" width="13.75" style="22" customWidth="1"/>
    <col min="14596" max="14596" width="16" style="22" customWidth="1"/>
    <col min="14597" max="14597" width="7.375" style="22" customWidth="1"/>
    <col min="14598" max="14598" width="16.625" style="22" customWidth="1"/>
    <col min="14599" max="14599" width="7.5" style="22" customWidth="1"/>
    <col min="14600" max="14600" width="8" style="22" customWidth="1"/>
    <col min="14601" max="14601" width="4" style="22" customWidth="1"/>
    <col min="14602" max="14602" width="8.625" style="22" customWidth="1"/>
    <col min="14603" max="14603" width="6.75" style="22" customWidth="1"/>
    <col min="14604" max="14604" width="8" style="22" customWidth="1"/>
    <col min="14605" max="14605" width="8.75" style="22" customWidth="1"/>
    <col min="14606" max="14606" width="4.75" style="22" customWidth="1"/>
    <col min="14607" max="14607" width="7.5" style="22" customWidth="1"/>
    <col min="14608" max="14608" width="12" style="22" customWidth="1"/>
    <col min="14609" max="14609" width="9.875" style="22" customWidth="1"/>
    <col min="14610" max="14610" width="9.625" style="22" customWidth="1"/>
    <col min="14611" max="14611" width="9" style="22"/>
    <col min="14612" max="14612" width="11" style="22" customWidth="1"/>
    <col min="14613" max="14848" width="9" style="22"/>
    <col min="14849" max="14849" width="5.375" style="22" customWidth="1"/>
    <col min="14850" max="14850" width="5.125" style="22" customWidth="1"/>
    <col min="14851" max="14851" width="13.75" style="22" customWidth="1"/>
    <col min="14852" max="14852" width="16" style="22" customWidth="1"/>
    <col min="14853" max="14853" width="7.375" style="22" customWidth="1"/>
    <col min="14854" max="14854" width="16.625" style="22" customWidth="1"/>
    <col min="14855" max="14855" width="7.5" style="22" customWidth="1"/>
    <col min="14856" max="14856" width="8" style="22" customWidth="1"/>
    <col min="14857" max="14857" width="4" style="22" customWidth="1"/>
    <col min="14858" max="14858" width="8.625" style="22" customWidth="1"/>
    <col min="14859" max="14859" width="6.75" style="22" customWidth="1"/>
    <col min="14860" max="14860" width="8" style="22" customWidth="1"/>
    <col min="14861" max="14861" width="8.75" style="22" customWidth="1"/>
    <col min="14862" max="14862" width="4.75" style="22" customWidth="1"/>
    <col min="14863" max="14863" width="7.5" style="22" customWidth="1"/>
    <col min="14864" max="14864" width="12" style="22" customWidth="1"/>
    <col min="14865" max="14865" width="9.875" style="22" customWidth="1"/>
    <col min="14866" max="14866" width="9.625" style="22" customWidth="1"/>
    <col min="14867" max="14867" width="9" style="22"/>
    <col min="14868" max="14868" width="11" style="22" customWidth="1"/>
    <col min="14869" max="15104" width="9" style="22"/>
    <col min="15105" max="15105" width="5.375" style="22" customWidth="1"/>
    <col min="15106" max="15106" width="5.125" style="22" customWidth="1"/>
    <col min="15107" max="15107" width="13.75" style="22" customWidth="1"/>
    <col min="15108" max="15108" width="16" style="22" customWidth="1"/>
    <col min="15109" max="15109" width="7.375" style="22" customWidth="1"/>
    <col min="15110" max="15110" width="16.625" style="22" customWidth="1"/>
    <col min="15111" max="15111" width="7.5" style="22" customWidth="1"/>
    <col min="15112" max="15112" width="8" style="22" customWidth="1"/>
    <col min="15113" max="15113" width="4" style="22" customWidth="1"/>
    <col min="15114" max="15114" width="8.625" style="22" customWidth="1"/>
    <col min="15115" max="15115" width="6.75" style="22" customWidth="1"/>
    <col min="15116" max="15116" width="8" style="22" customWidth="1"/>
    <col min="15117" max="15117" width="8.75" style="22" customWidth="1"/>
    <col min="15118" max="15118" width="4.75" style="22" customWidth="1"/>
    <col min="15119" max="15119" width="7.5" style="22" customWidth="1"/>
    <col min="15120" max="15120" width="12" style="22" customWidth="1"/>
    <col min="15121" max="15121" width="9.875" style="22" customWidth="1"/>
    <col min="15122" max="15122" width="9.625" style="22" customWidth="1"/>
    <col min="15123" max="15123" width="9" style="22"/>
    <col min="15124" max="15124" width="11" style="22" customWidth="1"/>
    <col min="15125" max="15360" width="9" style="22"/>
    <col min="15361" max="15361" width="5.375" style="22" customWidth="1"/>
    <col min="15362" max="15362" width="5.125" style="22" customWidth="1"/>
    <col min="15363" max="15363" width="13.75" style="22" customWidth="1"/>
    <col min="15364" max="15364" width="16" style="22" customWidth="1"/>
    <col min="15365" max="15365" width="7.375" style="22" customWidth="1"/>
    <col min="15366" max="15366" width="16.625" style="22" customWidth="1"/>
    <col min="15367" max="15367" width="7.5" style="22" customWidth="1"/>
    <col min="15368" max="15368" width="8" style="22" customWidth="1"/>
    <col min="15369" max="15369" width="4" style="22" customWidth="1"/>
    <col min="15370" max="15370" width="8.625" style="22" customWidth="1"/>
    <col min="15371" max="15371" width="6.75" style="22" customWidth="1"/>
    <col min="15372" max="15372" width="8" style="22" customWidth="1"/>
    <col min="15373" max="15373" width="8.75" style="22" customWidth="1"/>
    <col min="15374" max="15374" width="4.75" style="22" customWidth="1"/>
    <col min="15375" max="15375" width="7.5" style="22" customWidth="1"/>
    <col min="15376" max="15376" width="12" style="22" customWidth="1"/>
    <col min="15377" max="15377" width="9.875" style="22" customWidth="1"/>
    <col min="15378" max="15378" width="9.625" style="22" customWidth="1"/>
    <col min="15379" max="15379" width="9" style="22"/>
    <col min="15380" max="15380" width="11" style="22" customWidth="1"/>
    <col min="15381" max="15616" width="9" style="22"/>
    <col min="15617" max="15617" width="5.375" style="22" customWidth="1"/>
    <col min="15618" max="15618" width="5.125" style="22" customWidth="1"/>
    <col min="15619" max="15619" width="13.75" style="22" customWidth="1"/>
    <col min="15620" max="15620" width="16" style="22" customWidth="1"/>
    <col min="15621" max="15621" width="7.375" style="22" customWidth="1"/>
    <col min="15622" max="15622" width="16.625" style="22" customWidth="1"/>
    <col min="15623" max="15623" width="7.5" style="22" customWidth="1"/>
    <col min="15624" max="15624" width="8" style="22" customWidth="1"/>
    <col min="15625" max="15625" width="4" style="22" customWidth="1"/>
    <col min="15626" max="15626" width="8.625" style="22" customWidth="1"/>
    <col min="15627" max="15627" width="6.75" style="22" customWidth="1"/>
    <col min="15628" max="15628" width="8" style="22" customWidth="1"/>
    <col min="15629" max="15629" width="8.75" style="22" customWidth="1"/>
    <col min="15630" max="15630" width="4.75" style="22" customWidth="1"/>
    <col min="15631" max="15631" width="7.5" style="22" customWidth="1"/>
    <col min="15632" max="15632" width="12" style="22" customWidth="1"/>
    <col min="15633" max="15633" width="9.875" style="22" customWidth="1"/>
    <col min="15634" max="15634" width="9.625" style="22" customWidth="1"/>
    <col min="15635" max="15635" width="9" style="22"/>
    <col min="15636" max="15636" width="11" style="22" customWidth="1"/>
    <col min="15637" max="15872" width="9" style="22"/>
    <col min="15873" max="15873" width="5.375" style="22" customWidth="1"/>
    <col min="15874" max="15874" width="5.125" style="22" customWidth="1"/>
    <col min="15875" max="15875" width="13.75" style="22" customWidth="1"/>
    <col min="15876" max="15876" width="16" style="22" customWidth="1"/>
    <col min="15877" max="15877" width="7.375" style="22" customWidth="1"/>
    <col min="15878" max="15878" width="16.625" style="22" customWidth="1"/>
    <col min="15879" max="15879" width="7.5" style="22" customWidth="1"/>
    <col min="15880" max="15880" width="8" style="22" customWidth="1"/>
    <col min="15881" max="15881" width="4" style="22" customWidth="1"/>
    <col min="15882" max="15882" width="8.625" style="22" customWidth="1"/>
    <col min="15883" max="15883" width="6.75" style="22" customWidth="1"/>
    <col min="15884" max="15884" width="8" style="22" customWidth="1"/>
    <col min="15885" max="15885" width="8.75" style="22" customWidth="1"/>
    <col min="15886" max="15886" width="4.75" style="22" customWidth="1"/>
    <col min="15887" max="15887" width="7.5" style="22" customWidth="1"/>
    <col min="15888" max="15888" width="12" style="22" customWidth="1"/>
    <col min="15889" max="15889" width="9.875" style="22" customWidth="1"/>
    <col min="15890" max="15890" width="9.625" style="22" customWidth="1"/>
    <col min="15891" max="15891" width="9" style="22"/>
    <col min="15892" max="15892" width="11" style="22" customWidth="1"/>
    <col min="15893" max="16128" width="9" style="22"/>
    <col min="16129" max="16129" width="5.375" style="22" customWidth="1"/>
    <col min="16130" max="16130" width="5.125" style="22" customWidth="1"/>
    <col min="16131" max="16131" width="13.75" style="22" customWidth="1"/>
    <col min="16132" max="16132" width="16" style="22" customWidth="1"/>
    <col min="16133" max="16133" width="7.375" style="22" customWidth="1"/>
    <col min="16134" max="16134" width="16.625" style="22" customWidth="1"/>
    <col min="16135" max="16135" width="7.5" style="22" customWidth="1"/>
    <col min="16136" max="16136" width="8" style="22" customWidth="1"/>
    <col min="16137" max="16137" width="4" style="22" customWidth="1"/>
    <col min="16138" max="16138" width="8.625" style="22" customWidth="1"/>
    <col min="16139" max="16139" width="6.75" style="22" customWidth="1"/>
    <col min="16140" max="16140" width="8" style="22" customWidth="1"/>
    <col min="16141" max="16141" width="8.75" style="22" customWidth="1"/>
    <col min="16142" max="16142" width="4.75" style="22" customWidth="1"/>
    <col min="16143" max="16143" width="7.5" style="22" customWidth="1"/>
    <col min="16144" max="16144" width="12" style="22" customWidth="1"/>
    <col min="16145" max="16145" width="9.875" style="22" customWidth="1"/>
    <col min="16146" max="16146" width="9.625" style="22" customWidth="1"/>
    <col min="16147" max="16147" width="9" style="22"/>
    <col min="16148" max="16148" width="11" style="22" customWidth="1"/>
    <col min="16149" max="16384" width="9" style="22"/>
  </cols>
  <sheetData>
    <row r="1" ht="39" customHeight="1" spans="1:18">
      <c r="A1" s="29" t="s">
        <v>14396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128"/>
    </row>
    <row r="2" s="1" customFormat="1" ht="24" customHeight="1" spans="1:18">
      <c r="A2" s="30" t="s">
        <v>0</v>
      </c>
      <c r="B2" s="31" t="s">
        <v>523</v>
      </c>
      <c r="C2" s="30" t="s">
        <v>2</v>
      </c>
      <c r="D2" s="32" t="s">
        <v>23</v>
      </c>
      <c r="E2" s="32" t="s">
        <v>526</v>
      </c>
      <c r="F2" s="32" t="s">
        <v>3</v>
      </c>
      <c r="G2" s="33" t="s">
        <v>527</v>
      </c>
      <c r="H2" s="34" t="s">
        <v>26</v>
      </c>
      <c r="I2" s="65" t="s">
        <v>528</v>
      </c>
      <c r="J2" s="66" t="s">
        <v>30</v>
      </c>
      <c r="K2" s="65" t="s">
        <v>28</v>
      </c>
      <c r="L2" s="32" t="s">
        <v>32</v>
      </c>
      <c r="M2" s="32" t="s">
        <v>1</v>
      </c>
      <c r="N2" s="32" t="s">
        <v>33</v>
      </c>
      <c r="O2" s="32" t="s">
        <v>34</v>
      </c>
      <c r="P2" s="67" t="s">
        <v>35</v>
      </c>
      <c r="Q2" s="129" t="s">
        <v>149</v>
      </c>
      <c r="R2" s="130" t="s">
        <v>38</v>
      </c>
    </row>
    <row r="3" s="2" customFormat="1" ht="18.75" customHeight="1" spans="1:19">
      <c r="A3" s="35">
        <v>1</v>
      </c>
      <c r="B3" s="36" t="s">
        <v>14397</v>
      </c>
      <c r="C3" s="37" t="s">
        <v>546</v>
      </c>
      <c r="D3" s="37" t="s">
        <v>14398</v>
      </c>
      <c r="E3" s="38">
        <v>427600</v>
      </c>
      <c r="F3" s="39" t="s">
        <v>14399</v>
      </c>
      <c r="G3" s="40">
        <v>41614</v>
      </c>
      <c r="H3" s="41">
        <v>41629</v>
      </c>
      <c r="I3" s="68"/>
      <c r="J3" s="69">
        <v>41661</v>
      </c>
      <c r="K3" s="70" t="s">
        <v>14400</v>
      </c>
      <c r="L3" s="54" t="s">
        <v>14401</v>
      </c>
      <c r="M3" s="54" t="s">
        <v>5035</v>
      </c>
      <c r="N3" s="71" t="s">
        <v>89</v>
      </c>
      <c r="O3" s="72">
        <v>41632</v>
      </c>
      <c r="P3" s="73">
        <v>41636</v>
      </c>
      <c r="Q3" s="37" t="s">
        <v>106</v>
      </c>
      <c r="R3" s="37" t="s">
        <v>582</v>
      </c>
      <c r="S3" s="131">
        <v>481950</v>
      </c>
    </row>
    <row r="4" s="3" customFormat="1" ht="17.25" customHeight="1" spans="1:19">
      <c r="A4" s="35">
        <v>2</v>
      </c>
      <c r="B4" s="36" t="s">
        <v>14397</v>
      </c>
      <c r="C4" s="37" t="s">
        <v>546</v>
      </c>
      <c r="D4" s="42" t="s">
        <v>13694</v>
      </c>
      <c r="E4" s="42">
        <v>427600</v>
      </c>
      <c r="F4" s="43" t="s">
        <v>14402</v>
      </c>
      <c r="G4" s="44">
        <v>41614</v>
      </c>
      <c r="H4" s="44">
        <v>41629</v>
      </c>
      <c r="I4" s="74"/>
      <c r="J4" s="69">
        <v>41661</v>
      </c>
      <c r="K4" s="70" t="s">
        <v>14400</v>
      </c>
      <c r="L4" s="75" t="s">
        <v>14403</v>
      </c>
      <c r="M4" s="54" t="s">
        <v>5009</v>
      </c>
      <c r="N4" s="71" t="s">
        <v>89</v>
      </c>
      <c r="O4" s="40">
        <v>41628</v>
      </c>
      <c r="P4" s="40">
        <v>41628</v>
      </c>
      <c r="Q4" s="132" t="s">
        <v>106</v>
      </c>
      <c r="R4" s="88" t="s">
        <v>582</v>
      </c>
      <c r="S4" s="133">
        <v>481647</v>
      </c>
    </row>
    <row r="5" s="2" customFormat="1" ht="18.75" customHeight="1" spans="1:19">
      <c r="A5" s="35">
        <v>3</v>
      </c>
      <c r="B5" s="36" t="s">
        <v>14397</v>
      </c>
      <c r="C5" s="37" t="s">
        <v>546</v>
      </c>
      <c r="D5" s="37" t="s">
        <v>577</v>
      </c>
      <c r="E5" s="38">
        <v>427600</v>
      </c>
      <c r="F5" s="39" t="s">
        <v>14404</v>
      </c>
      <c r="G5" s="40">
        <v>41614</v>
      </c>
      <c r="H5" s="41">
        <v>41629</v>
      </c>
      <c r="I5" s="68"/>
      <c r="J5" s="69">
        <v>41661</v>
      </c>
      <c r="K5" s="70" t="s">
        <v>14400</v>
      </c>
      <c r="L5" s="71" t="s">
        <v>14405</v>
      </c>
      <c r="M5" s="54" t="s">
        <v>657</v>
      </c>
      <c r="N5" s="71" t="s">
        <v>59</v>
      </c>
      <c r="O5" s="72">
        <v>41621</v>
      </c>
      <c r="P5" s="73">
        <v>41622</v>
      </c>
      <c r="Q5" s="37" t="s">
        <v>1447</v>
      </c>
      <c r="R5" s="37" t="s">
        <v>582</v>
      </c>
      <c r="S5" s="131">
        <v>495600</v>
      </c>
    </row>
    <row r="6" s="3" customFormat="1" ht="17.25" customHeight="1" spans="1:19">
      <c r="A6" s="35">
        <v>4</v>
      </c>
      <c r="B6" s="36" t="s">
        <v>14397</v>
      </c>
      <c r="C6" s="37" t="s">
        <v>546</v>
      </c>
      <c r="D6" s="42" t="s">
        <v>13694</v>
      </c>
      <c r="E6" s="42">
        <v>427600</v>
      </c>
      <c r="F6" s="43" t="s">
        <v>14406</v>
      </c>
      <c r="G6" s="44">
        <v>41576</v>
      </c>
      <c r="H6" s="44">
        <v>41587</v>
      </c>
      <c r="I6" s="74"/>
      <c r="J6" s="69">
        <v>41661</v>
      </c>
      <c r="K6" s="70" t="s">
        <v>14400</v>
      </c>
      <c r="L6" s="75" t="s">
        <v>14407</v>
      </c>
      <c r="M6" s="54" t="s">
        <v>114</v>
      </c>
      <c r="N6" s="71" t="s">
        <v>59</v>
      </c>
      <c r="O6" s="40">
        <v>41628</v>
      </c>
      <c r="P6" s="40">
        <v>41628</v>
      </c>
      <c r="Q6" s="132" t="s">
        <v>106</v>
      </c>
      <c r="R6" s="97" t="s">
        <v>582</v>
      </c>
      <c r="S6" s="133">
        <v>488800</v>
      </c>
    </row>
    <row r="7" s="2" customFormat="1" ht="18.75" customHeight="1" spans="1:19">
      <c r="A7" s="35">
        <v>5</v>
      </c>
      <c r="B7" s="36" t="s">
        <v>14397</v>
      </c>
      <c r="C7" s="37" t="s">
        <v>546</v>
      </c>
      <c r="D7" s="37" t="s">
        <v>577</v>
      </c>
      <c r="E7" s="38">
        <v>427600</v>
      </c>
      <c r="F7" s="39" t="s">
        <v>14408</v>
      </c>
      <c r="G7" s="40">
        <v>41614</v>
      </c>
      <c r="H7" s="41">
        <v>41629</v>
      </c>
      <c r="I7" s="68"/>
      <c r="J7" s="69">
        <v>41661</v>
      </c>
      <c r="K7" s="70" t="s">
        <v>14400</v>
      </c>
      <c r="L7" s="54" t="s">
        <v>14409</v>
      </c>
      <c r="M7" s="54" t="s">
        <v>912</v>
      </c>
      <c r="N7" s="71" t="s">
        <v>9219</v>
      </c>
      <c r="O7" s="72">
        <v>41633</v>
      </c>
      <c r="P7" s="73">
        <v>41633</v>
      </c>
      <c r="Q7" s="37" t="s">
        <v>106</v>
      </c>
      <c r="R7" s="37" t="s">
        <v>582</v>
      </c>
      <c r="S7" s="131">
        <v>497400</v>
      </c>
    </row>
    <row r="8" s="2" customFormat="1" ht="18.75" customHeight="1" spans="1:19">
      <c r="A8" s="35">
        <v>6</v>
      </c>
      <c r="B8" s="36" t="s">
        <v>14397</v>
      </c>
      <c r="C8" s="37" t="s">
        <v>546</v>
      </c>
      <c r="D8" s="45" t="s">
        <v>577</v>
      </c>
      <c r="E8" s="46">
        <v>427600</v>
      </c>
      <c r="F8" s="43" t="s">
        <v>14410</v>
      </c>
      <c r="G8" s="47">
        <v>41643</v>
      </c>
      <c r="H8" s="47">
        <v>41653</v>
      </c>
      <c r="I8" s="76"/>
      <c r="J8" s="69">
        <v>41661</v>
      </c>
      <c r="K8" s="70" t="s">
        <v>14400</v>
      </c>
      <c r="L8" s="77" t="s">
        <v>14411</v>
      </c>
      <c r="M8" s="77" t="s">
        <v>6237</v>
      </c>
      <c r="N8" s="77" t="s">
        <v>744</v>
      </c>
      <c r="O8" s="78">
        <v>41646</v>
      </c>
      <c r="P8" s="78">
        <v>41646</v>
      </c>
      <c r="Q8" s="134" t="s">
        <v>1447</v>
      </c>
      <c r="R8" s="135" t="s">
        <v>582</v>
      </c>
      <c r="S8" s="131"/>
    </row>
    <row r="9" s="3" customFormat="1" ht="17.25" customHeight="1" spans="1:19">
      <c r="A9" s="35">
        <v>7</v>
      </c>
      <c r="B9" s="36" t="s">
        <v>14397</v>
      </c>
      <c r="C9" s="37" t="s">
        <v>546</v>
      </c>
      <c r="D9" s="42" t="s">
        <v>13771</v>
      </c>
      <c r="E9" s="42">
        <v>427600</v>
      </c>
      <c r="F9" s="48" t="s">
        <v>14412</v>
      </c>
      <c r="G9" s="44">
        <v>41584</v>
      </c>
      <c r="H9" s="44">
        <v>41591</v>
      </c>
      <c r="I9" s="74"/>
      <c r="J9" s="69">
        <v>41661</v>
      </c>
      <c r="K9" s="70" t="s">
        <v>14400</v>
      </c>
      <c r="L9" s="75" t="s">
        <v>14413</v>
      </c>
      <c r="M9" s="54" t="s">
        <v>114</v>
      </c>
      <c r="N9" s="71" t="s">
        <v>59</v>
      </c>
      <c r="O9" s="40">
        <v>41624</v>
      </c>
      <c r="P9" s="40">
        <v>41629</v>
      </c>
      <c r="Q9" s="132" t="s">
        <v>1447</v>
      </c>
      <c r="R9" s="97" t="s">
        <v>582</v>
      </c>
      <c r="S9" s="133">
        <v>498000</v>
      </c>
    </row>
    <row r="10" s="2" customFormat="1" ht="18.75" customHeight="1" spans="1:19">
      <c r="A10" s="35">
        <v>8</v>
      </c>
      <c r="B10" s="36" t="s">
        <v>14397</v>
      </c>
      <c r="C10" s="37" t="s">
        <v>546</v>
      </c>
      <c r="D10" s="46" t="s">
        <v>14414</v>
      </c>
      <c r="E10" s="46">
        <v>427600</v>
      </c>
      <c r="F10" s="43" t="s">
        <v>14415</v>
      </c>
      <c r="G10" s="47">
        <v>41642</v>
      </c>
      <c r="H10" s="47">
        <v>41653</v>
      </c>
      <c r="I10" s="76"/>
      <c r="J10" s="69">
        <v>41661</v>
      </c>
      <c r="K10" s="70" t="s">
        <v>14400</v>
      </c>
      <c r="L10" s="54" t="s">
        <v>14416</v>
      </c>
      <c r="M10" s="54" t="s">
        <v>5219</v>
      </c>
      <c r="N10" s="71" t="s">
        <v>59</v>
      </c>
      <c r="O10" s="72">
        <v>41647</v>
      </c>
      <c r="P10" s="73">
        <v>41647</v>
      </c>
      <c r="Q10" s="37" t="s">
        <v>106</v>
      </c>
      <c r="R10" s="45" t="s">
        <v>582</v>
      </c>
      <c r="S10" s="131"/>
    </row>
    <row r="11" s="4" customFormat="1" ht="17.25" customHeight="1" spans="1:19">
      <c r="A11" s="35">
        <v>9</v>
      </c>
      <c r="B11" s="49" t="s">
        <v>14397</v>
      </c>
      <c r="C11" s="45" t="s">
        <v>546</v>
      </c>
      <c r="D11" s="46" t="s">
        <v>13694</v>
      </c>
      <c r="E11" s="46">
        <v>427600</v>
      </c>
      <c r="F11" s="43" t="s">
        <v>14417</v>
      </c>
      <c r="G11" s="47">
        <v>41584</v>
      </c>
      <c r="H11" s="47">
        <v>41591</v>
      </c>
      <c r="I11" s="79"/>
      <c r="J11" s="80">
        <v>41661</v>
      </c>
      <c r="K11" s="81" t="s">
        <v>14400</v>
      </c>
      <c r="L11" s="82" t="s">
        <v>14418</v>
      </c>
      <c r="M11" s="53" t="s">
        <v>114</v>
      </c>
      <c r="N11" s="83" t="s">
        <v>59</v>
      </c>
      <c r="O11" s="84">
        <v>41609</v>
      </c>
      <c r="P11" s="84">
        <v>41609</v>
      </c>
      <c r="Q11" s="136" t="s">
        <v>1447</v>
      </c>
      <c r="R11" s="88" t="s">
        <v>582</v>
      </c>
      <c r="S11" s="137">
        <v>495600</v>
      </c>
    </row>
    <row r="12" s="3" customFormat="1" ht="17.25" customHeight="1" spans="1:19">
      <c r="A12" s="35">
        <v>10</v>
      </c>
      <c r="B12" s="36" t="s">
        <v>14397</v>
      </c>
      <c r="C12" s="37" t="s">
        <v>546</v>
      </c>
      <c r="D12" s="46" t="s">
        <v>13694</v>
      </c>
      <c r="E12" s="46">
        <v>427600</v>
      </c>
      <c r="F12" s="43" t="s">
        <v>14419</v>
      </c>
      <c r="G12" s="47">
        <v>41641</v>
      </c>
      <c r="H12" s="47">
        <v>41652</v>
      </c>
      <c r="I12" s="85"/>
      <c r="J12" s="69">
        <v>41661</v>
      </c>
      <c r="K12" s="70" t="s">
        <v>14400</v>
      </c>
      <c r="L12" s="86" t="s">
        <v>14420</v>
      </c>
      <c r="M12" s="77" t="s">
        <v>9727</v>
      </c>
      <c r="N12" s="77" t="s">
        <v>744</v>
      </c>
      <c r="O12" s="87">
        <v>41950</v>
      </c>
      <c r="P12" s="87">
        <v>41652</v>
      </c>
      <c r="Q12" s="138" t="s">
        <v>106</v>
      </c>
      <c r="R12" s="139" t="s">
        <v>582</v>
      </c>
      <c r="S12" s="133"/>
    </row>
    <row r="13" s="3" customFormat="1" ht="17.25" customHeight="1" spans="1:19">
      <c r="A13" s="35">
        <v>11</v>
      </c>
      <c r="B13" s="49" t="s">
        <v>14421</v>
      </c>
      <c r="C13" s="50" t="s">
        <v>560</v>
      </c>
      <c r="D13" s="46" t="s">
        <v>13248</v>
      </c>
      <c r="E13" s="46">
        <v>481900</v>
      </c>
      <c r="F13" s="43" t="s">
        <v>14422</v>
      </c>
      <c r="G13" s="47">
        <v>41644</v>
      </c>
      <c r="H13" s="47">
        <v>41653</v>
      </c>
      <c r="I13" s="74"/>
      <c r="J13" s="69">
        <v>41661</v>
      </c>
      <c r="K13" s="88" t="s">
        <v>14423</v>
      </c>
      <c r="L13" s="75" t="s">
        <v>14424</v>
      </c>
      <c r="M13" s="54" t="s">
        <v>912</v>
      </c>
      <c r="N13" s="71" t="s">
        <v>9219</v>
      </c>
      <c r="O13" s="40">
        <v>41643</v>
      </c>
      <c r="P13" s="89">
        <v>41645</v>
      </c>
      <c r="Q13" s="132" t="s">
        <v>106</v>
      </c>
      <c r="R13" s="88" t="s">
        <v>582</v>
      </c>
      <c r="S13" s="133"/>
    </row>
    <row r="14" s="4" customFormat="1" ht="17.25" customHeight="1" spans="1:19">
      <c r="A14" s="35">
        <v>12</v>
      </c>
      <c r="B14" s="49" t="s">
        <v>14425</v>
      </c>
      <c r="C14" s="50" t="s">
        <v>560</v>
      </c>
      <c r="D14" s="46" t="s">
        <v>9220</v>
      </c>
      <c r="E14" s="46">
        <v>481900</v>
      </c>
      <c r="F14" s="43" t="s">
        <v>14426</v>
      </c>
      <c r="G14" s="47">
        <v>41576</v>
      </c>
      <c r="H14" s="51">
        <v>41587</v>
      </c>
      <c r="I14" s="79"/>
      <c r="J14" s="80">
        <v>41661</v>
      </c>
      <c r="K14" s="88" t="s">
        <v>14423</v>
      </c>
      <c r="L14" s="90" t="s">
        <v>14427</v>
      </c>
      <c r="M14" s="52" t="s">
        <v>5027</v>
      </c>
      <c r="N14" s="83" t="s">
        <v>9219</v>
      </c>
      <c r="O14" s="91">
        <v>41643</v>
      </c>
      <c r="P14" s="92">
        <v>41643</v>
      </c>
      <c r="Q14" s="136" t="s">
        <v>1447</v>
      </c>
      <c r="R14" s="88" t="s">
        <v>582</v>
      </c>
      <c r="S14" s="137"/>
    </row>
    <row r="15" s="3" customFormat="1" ht="17.25" customHeight="1" spans="1:19">
      <c r="A15" s="35">
        <v>13</v>
      </c>
      <c r="B15" s="36" t="s">
        <v>14397</v>
      </c>
      <c r="C15" s="37" t="s">
        <v>546</v>
      </c>
      <c r="D15" s="46" t="s">
        <v>13010</v>
      </c>
      <c r="E15" s="46">
        <v>427600</v>
      </c>
      <c r="F15" s="52" t="s">
        <v>14428</v>
      </c>
      <c r="G15" s="47">
        <v>41655</v>
      </c>
      <c r="H15" s="47">
        <v>41665</v>
      </c>
      <c r="I15" s="74"/>
      <c r="J15" s="69">
        <v>41695</v>
      </c>
      <c r="K15" s="70" t="s">
        <v>14423</v>
      </c>
      <c r="L15" s="93" t="s">
        <v>14429</v>
      </c>
      <c r="M15" s="86" t="s">
        <v>9249</v>
      </c>
      <c r="N15" s="77" t="s">
        <v>744</v>
      </c>
      <c r="O15" s="87">
        <v>41679</v>
      </c>
      <c r="P15" s="87">
        <v>41680</v>
      </c>
      <c r="Q15" s="138" t="s">
        <v>106</v>
      </c>
      <c r="R15" s="140" t="s">
        <v>582</v>
      </c>
      <c r="S15" s="133"/>
    </row>
    <row r="16" s="5" customFormat="1" ht="18.75" customHeight="1" spans="1:19">
      <c r="A16" s="35">
        <v>14</v>
      </c>
      <c r="B16" s="36" t="s">
        <v>14397</v>
      </c>
      <c r="C16" s="37" t="s">
        <v>546</v>
      </c>
      <c r="D16" s="45" t="s">
        <v>14430</v>
      </c>
      <c r="E16" s="46">
        <v>427600</v>
      </c>
      <c r="F16" s="43" t="s">
        <v>14431</v>
      </c>
      <c r="G16" s="47">
        <v>41665</v>
      </c>
      <c r="H16" s="47">
        <v>41683</v>
      </c>
      <c r="I16" s="94"/>
      <c r="J16" s="80">
        <v>41695</v>
      </c>
      <c r="K16" s="81" t="s">
        <v>14423</v>
      </c>
      <c r="L16" s="53" t="s">
        <v>14432</v>
      </c>
      <c r="M16" s="53" t="s">
        <v>114</v>
      </c>
      <c r="N16" s="53" t="s">
        <v>59</v>
      </c>
      <c r="O16" s="95">
        <v>41685</v>
      </c>
      <c r="P16" s="95">
        <v>41685</v>
      </c>
      <c r="Q16" s="45" t="s">
        <v>1447</v>
      </c>
      <c r="R16" s="45" t="s">
        <v>582</v>
      </c>
      <c r="S16" s="141"/>
    </row>
    <row r="17" s="4" customFormat="1" ht="17.25" customHeight="1" spans="1:19">
      <c r="A17" s="35">
        <v>15</v>
      </c>
      <c r="B17" s="49" t="s">
        <v>14421</v>
      </c>
      <c r="C17" s="50" t="s">
        <v>560</v>
      </c>
      <c r="D17" s="46" t="s">
        <v>14398</v>
      </c>
      <c r="E17" s="46">
        <v>481900</v>
      </c>
      <c r="F17" s="43" t="s">
        <v>14433</v>
      </c>
      <c r="G17" s="47">
        <v>41658</v>
      </c>
      <c r="H17" s="51">
        <v>41680</v>
      </c>
      <c r="I17" s="79"/>
      <c r="J17" s="80">
        <v>41695</v>
      </c>
      <c r="K17" s="88" t="s">
        <v>14423</v>
      </c>
      <c r="L17" s="90" t="s">
        <v>14434</v>
      </c>
      <c r="M17" s="52" t="s">
        <v>916</v>
      </c>
      <c r="N17" s="83" t="s">
        <v>89</v>
      </c>
      <c r="O17" s="91">
        <v>41675</v>
      </c>
      <c r="P17" s="92">
        <v>41675</v>
      </c>
      <c r="Q17" s="136" t="s">
        <v>1447</v>
      </c>
      <c r="R17" s="88" t="s">
        <v>582</v>
      </c>
      <c r="S17" s="137"/>
    </row>
    <row r="18" s="2" customFormat="1" ht="18.75" customHeight="1" spans="1:19">
      <c r="A18" s="35">
        <v>16</v>
      </c>
      <c r="B18" s="36" t="s">
        <v>14397</v>
      </c>
      <c r="C18" s="37" t="s">
        <v>546</v>
      </c>
      <c r="D18" s="53" t="s">
        <v>13248</v>
      </c>
      <c r="E18" s="46">
        <v>427600</v>
      </c>
      <c r="F18" s="43" t="s">
        <v>14435</v>
      </c>
      <c r="G18" s="47">
        <v>41683</v>
      </c>
      <c r="H18" s="47">
        <v>41692</v>
      </c>
      <c r="I18" s="94"/>
      <c r="J18" s="80">
        <v>41695</v>
      </c>
      <c r="K18" s="81" t="s">
        <v>14423</v>
      </c>
      <c r="L18" s="54" t="s">
        <v>14436</v>
      </c>
      <c r="M18" s="54" t="s">
        <v>657</v>
      </c>
      <c r="N18" s="54" t="s">
        <v>59</v>
      </c>
      <c r="O18" s="73">
        <v>41685</v>
      </c>
      <c r="P18" s="73">
        <v>41685</v>
      </c>
      <c r="Q18" s="37" t="s">
        <v>106</v>
      </c>
      <c r="R18" s="45" t="s">
        <v>582</v>
      </c>
      <c r="S18" s="131"/>
    </row>
    <row r="19" s="2" customFormat="1" ht="18.75" customHeight="1" spans="1:19">
      <c r="A19" s="35">
        <v>17</v>
      </c>
      <c r="B19" s="36" t="s">
        <v>14397</v>
      </c>
      <c r="C19" s="37" t="s">
        <v>546</v>
      </c>
      <c r="D19" s="54" t="s">
        <v>13248</v>
      </c>
      <c r="E19" s="42">
        <v>427600</v>
      </c>
      <c r="F19" s="55" t="s">
        <v>14437</v>
      </c>
      <c r="G19" s="44">
        <v>41683</v>
      </c>
      <c r="H19" s="44">
        <v>41693</v>
      </c>
      <c r="I19" s="96"/>
      <c r="J19" s="69">
        <v>41695</v>
      </c>
      <c r="K19" s="70" t="s">
        <v>14423</v>
      </c>
      <c r="L19" s="54" t="s">
        <v>14438</v>
      </c>
      <c r="M19" s="54" t="s">
        <v>5219</v>
      </c>
      <c r="N19" s="54" t="s">
        <v>59</v>
      </c>
      <c r="O19" s="73">
        <v>41686</v>
      </c>
      <c r="P19" s="73">
        <v>41686</v>
      </c>
      <c r="Q19" s="37" t="s">
        <v>1447</v>
      </c>
      <c r="R19" s="45" t="s">
        <v>582</v>
      </c>
      <c r="S19" s="131"/>
    </row>
    <row r="20" s="3" customFormat="1" ht="17.25" customHeight="1" spans="1:19">
      <c r="A20" s="35">
        <v>18</v>
      </c>
      <c r="B20" s="49" t="s">
        <v>14421</v>
      </c>
      <c r="C20" s="50" t="s">
        <v>560</v>
      </c>
      <c r="D20" s="42" t="s">
        <v>9220</v>
      </c>
      <c r="E20" s="42">
        <v>481900</v>
      </c>
      <c r="F20" s="55" t="s">
        <v>14439</v>
      </c>
      <c r="G20" s="44">
        <v>41655</v>
      </c>
      <c r="H20" s="56">
        <v>41681</v>
      </c>
      <c r="I20" s="74"/>
      <c r="J20" s="69">
        <v>41695</v>
      </c>
      <c r="K20" s="97" t="s">
        <v>5037</v>
      </c>
      <c r="L20" s="98" t="s">
        <v>14440</v>
      </c>
      <c r="M20" s="48" t="s">
        <v>5219</v>
      </c>
      <c r="N20" s="71" t="s">
        <v>59</v>
      </c>
      <c r="O20" s="99">
        <v>41692</v>
      </c>
      <c r="P20" s="100">
        <v>41692</v>
      </c>
      <c r="Q20" s="132" t="s">
        <v>106</v>
      </c>
      <c r="R20" s="88" t="s">
        <v>582</v>
      </c>
      <c r="S20" s="133"/>
    </row>
    <row r="21" s="2" customFormat="1" ht="18.75" customHeight="1" spans="1:19">
      <c r="A21" s="35">
        <v>19</v>
      </c>
      <c r="B21" s="36" t="s">
        <v>14441</v>
      </c>
      <c r="C21" s="50" t="s">
        <v>560</v>
      </c>
      <c r="D21" s="45" t="s">
        <v>14442</v>
      </c>
      <c r="E21" s="46">
        <v>481900</v>
      </c>
      <c r="F21" s="43" t="s">
        <v>14443</v>
      </c>
      <c r="G21" s="47">
        <v>41683</v>
      </c>
      <c r="H21" s="47">
        <v>41692</v>
      </c>
      <c r="I21" s="94"/>
      <c r="J21" s="80">
        <v>41695</v>
      </c>
      <c r="K21" s="88" t="s">
        <v>5037</v>
      </c>
      <c r="L21" s="54" t="s">
        <v>14444</v>
      </c>
      <c r="M21" s="54" t="s">
        <v>5057</v>
      </c>
      <c r="N21" s="54" t="s">
        <v>59</v>
      </c>
      <c r="O21" s="73">
        <v>41686</v>
      </c>
      <c r="P21" s="73">
        <v>41686</v>
      </c>
      <c r="Q21" s="37" t="s">
        <v>1447</v>
      </c>
      <c r="R21" s="45" t="s">
        <v>582</v>
      </c>
      <c r="S21" s="131"/>
    </row>
    <row r="22" s="2" customFormat="1" ht="18.75" customHeight="1" spans="1:19">
      <c r="A22" s="35">
        <v>20</v>
      </c>
      <c r="B22" s="36" t="s">
        <v>14397</v>
      </c>
      <c r="C22" s="37" t="s">
        <v>546</v>
      </c>
      <c r="D22" s="53" t="s">
        <v>13248</v>
      </c>
      <c r="E22" s="46">
        <v>427600</v>
      </c>
      <c r="F22" s="43" t="s">
        <v>14445</v>
      </c>
      <c r="G22" s="47">
        <v>41683</v>
      </c>
      <c r="H22" s="47">
        <v>41692</v>
      </c>
      <c r="I22" s="94"/>
      <c r="J22" s="80">
        <v>41695</v>
      </c>
      <c r="K22" s="81" t="s">
        <v>14423</v>
      </c>
      <c r="L22" s="54" t="s">
        <v>14446</v>
      </c>
      <c r="M22" s="54" t="s">
        <v>14447</v>
      </c>
      <c r="N22" s="54" t="s">
        <v>89</v>
      </c>
      <c r="O22" s="73">
        <v>41685</v>
      </c>
      <c r="P22" s="73">
        <v>41685</v>
      </c>
      <c r="Q22" s="37" t="s">
        <v>106</v>
      </c>
      <c r="R22" s="45" t="s">
        <v>582</v>
      </c>
      <c r="S22" s="131"/>
    </row>
    <row r="23" s="2" customFormat="1" ht="18.75" customHeight="1" spans="1:19">
      <c r="A23" s="35">
        <v>21</v>
      </c>
      <c r="B23" s="36" t="s">
        <v>14397</v>
      </c>
      <c r="C23" s="37" t="s">
        <v>546</v>
      </c>
      <c r="D23" s="53" t="s">
        <v>14448</v>
      </c>
      <c r="E23" s="46">
        <v>427600</v>
      </c>
      <c r="F23" s="43" t="s">
        <v>14449</v>
      </c>
      <c r="G23" s="47">
        <v>41683</v>
      </c>
      <c r="H23" s="47">
        <v>41692</v>
      </c>
      <c r="I23" s="94"/>
      <c r="J23" s="80">
        <v>41695</v>
      </c>
      <c r="K23" s="81" t="s">
        <v>14423</v>
      </c>
      <c r="L23" s="77" t="s">
        <v>14450</v>
      </c>
      <c r="M23" s="77" t="s">
        <v>9241</v>
      </c>
      <c r="N23" s="77" t="s">
        <v>641</v>
      </c>
      <c r="O23" s="78">
        <v>41686</v>
      </c>
      <c r="P23" s="78">
        <v>41686</v>
      </c>
      <c r="Q23" s="134" t="s">
        <v>1447</v>
      </c>
      <c r="R23" s="135" t="s">
        <v>582</v>
      </c>
      <c r="S23" s="131"/>
    </row>
    <row r="24" s="2" customFormat="1" ht="18.75" customHeight="1" spans="1:19">
      <c r="A24" s="35">
        <v>22</v>
      </c>
      <c r="B24" s="36" t="s">
        <v>14397</v>
      </c>
      <c r="C24" s="37" t="s">
        <v>546</v>
      </c>
      <c r="D24" s="53" t="s">
        <v>14448</v>
      </c>
      <c r="E24" s="46">
        <v>427600</v>
      </c>
      <c r="F24" s="43" t="s">
        <v>14451</v>
      </c>
      <c r="G24" s="47">
        <v>41683</v>
      </c>
      <c r="H24" s="47">
        <v>41692</v>
      </c>
      <c r="I24" s="94"/>
      <c r="J24" s="80">
        <v>41695</v>
      </c>
      <c r="K24" s="81" t="s">
        <v>14423</v>
      </c>
      <c r="L24" s="77" t="s">
        <v>14452</v>
      </c>
      <c r="M24" s="77" t="s">
        <v>5094</v>
      </c>
      <c r="N24" s="77" t="s">
        <v>641</v>
      </c>
      <c r="O24" s="78">
        <v>41686</v>
      </c>
      <c r="P24" s="78">
        <v>41686</v>
      </c>
      <c r="Q24" s="134" t="s">
        <v>106</v>
      </c>
      <c r="R24" s="135" t="s">
        <v>582</v>
      </c>
      <c r="S24" s="131"/>
    </row>
    <row r="25" s="3" customFormat="1" ht="17.25" customHeight="1" spans="1:19">
      <c r="A25" s="35">
        <v>23</v>
      </c>
      <c r="B25" s="36" t="s">
        <v>14397</v>
      </c>
      <c r="C25" s="37" t="s">
        <v>546</v>
      </c>
      <c r="D25" s="46" t="s">
        <v>14453</v>
      </c>
      <c r="E25" s="46">
        <v>427600</v>
      </c>
      <c r="F25" s="52" t="s">
        <v>14454</v>
      </c>
      <c r="G25" s="47">
        <v>41679</v>
      </c>
      <c r="H25" s="47">
        <v>41698</v>
      </c>
      <c r="I25" s="94"/>
      <c r="J25" s="80">
        <v>41695</v>
      </c>
      <c r="K25" s="81" t="s">
        <v>14423</v>
      </c>
      <c r="L25" s="75" t="s">
        <v>14455</v>
      </c>
      <c r="M25" s="54" t="s">
        <v>5009</v>
      </c>
      <c r="N25" s="71" t="s">
        <v>89</v>
      </c>
      <c r="O25" s="40">
        <v>41682</v>
      </c>
      <c r="P25" s="89">
        <v>41682</v>
      </c>
      <c r="Q25" s="132" t="s">
        <v>1447</v>
      </c>
      <c r="R25" s="97" t="s">
        <v>582</v>
      </c>
      <c r="S25" s="133"/>
    </row>
    <row r="26" s="1" customFormat="1" ht="17.25" customHeight="1" spans="1:19">
      <c r="A26" s="35">
        <v>24</v>
      </c>
      <c r="B26" s="57" t="s">
        <v>14456</v>
      </c>
      <c r="C26" s="58" t="s">
        <v>14457</v>
      </c>
      <c r="D26" s="43" t="s">
        <v>14458</v>
      </c>
      <c r="E26" s="55">
        <v>389900</v>
      </c>
      <c r="F26" s="43" t="s">
        <v>14459</v>
      </c>
      <c r="G26" s="59">
        <v>41656</v>
      </c>
      <c r="H26" s="47">
        <v>41665</v>
      </c>
      <c r="I26" s="101"/>
      <c r="J26" s="80">
        <v>41695</v>
      </c>
      <c r="K26" s="70" t="s">
        <v>14460</v>
      </c>
      <c r="L26" s="102" t="s">
        <v>14461</v>
      </c>
      <c r="M26" s="102" t="s">
        <v>5301</v>
      </c>
      <c r="N26" s="102" t="s">
        <v>59</v>
      </c>
      <c r="O26" s="103">
        <v>41706</v>
      </c>
      <c r="P26" s="103">
        <v>41706</v>
      </c>
      <c r="Q26" s="102" t="s">
        <v>106</v>
      </c>
      <c r="R26" s="88" t="s">
        <v>582</v>
      </c>
      <c r="S26" s="142"/>
    </row>
    <row r="27" s="2" customFormat="1" ht="18.75" customHeight="1" spans="1:19">
      <c r="A27" s="35">
        <v>25</v>
      </c>
      <c r="B27" s="36" t="s">
        <v>14397</v>
      </c>
      <c r="C27" s="37" t="s">
        <v>546</v>
      </c>
      <c r="D27" s="37" t="s">
        <v>577</v>
      </c>
      <c r="E27" s="42">
        <v>427600</v>
      </c>
      <c r="F27" s="55" t="s">
        <v>14462</v>
      </c>
      <c r="G27" s="44">
        <v>41655</v>
      </c>
      <c r="H27" s="44">
        <v>41681</v>
      </c>
      <c r="I27" s="94"/>
      <c r="J27" s="69">
        <v>41695</v>
      </c>
      <c r="K27" s="70" t="s">
        <v>14423</v>
      </c>
      <c r="L27" s="54" t="s">
        <v>14463</v>
      </c>
      <c r="M27" s="54" t="s">
        <v>912</v>
      </c>
      <c r="N27" s="54" t="s">
        <v>84</v>
      </c>
      <c r="O27" s="73">
        <v>41691</v>
      </c>
      <c r="P27" s="73">
        <v>41691</v>
      </c>
      <c r="Q27" s="37" t="s">
        <v>106</v>
      </c>
      <c r="R27" s="45" t="s">
        <v>582</v>
      </c>
      <c r="S27" s="131"/>
    </row>
    <row r="28" s="4" customFormat="1" ht="17.25" customHeight="1" spans="1:19">
      <c r="A28" s="35">
        <v>26</v>
      </c>
      <c r="B28" s="49" t="s">
        <v>14421</v>
      </c>
      <c r="C28" s="50" t="s">
        <v>560</v>
      </c>
      <c r="D28" s="46" t="s">
        <v>14414</v>
      </c>
      <c r="E28" s="46">
        <v>481900</v>
      </c>
      <c r="F28" s="52" t="s">
        <v>14464</v>
      </c>
      <c r="G28" s="47">
        <v>41658</v>
      </c>
      <c r="H28" s="47">
        <v>41680</v>
      </c>
      <c r="I28" s="79"/>
      <c r="J28" s="80">
        <v>41695</v>
      </c>
      <c r="K28" s="88" t="s">
        <v>5037</v>
      </c>
      <c r="L28" s="90" t="s">
        <v>14465</v>
      </c>
      <c r="M28" s="52" t="s">
        <v>912</v>
      </c>
      <c r="N28" s="83" t="s">
        <v>84</v>
      </c>
      <c r="O28" s="91">
        <v>41668</v>
      </c>
      <c r="P28" s="92">
        <v>41683</v>
      </c>
      <c r="Q28" s="136" t="s">
        <v>1447</v>
      </c>
      <c r="R28" s="88" t="s">
        <v>582</v>
      </c>
      <c r="S28" s="137"/>
    </row>
    <row r="29" s="2" customFormat="1" ht="18.75" customHeight="1" spans="1:19">
      <c r="A29" s="35">
        <v>27</v>
      </c>
      <c r="B29" s="36" t="s">
        <v>14441</v>
      </c>
      <c r="C29" s="50" t="s">
        <v>560</v>
      </c>
      <c r="D29" s="45" t="s">
        <v>13248</v>
      </c>
      <c r="E29" s="46">
        <v>481900</v>
      </c>
      <c r="F29" s="43" t="s">
        <v>14466</v>
      </c>
      <c r="G29" s="47">
        <v>41683</v>
      </c>
      <c r="H29" s="47">
        <v>41692</v>
      </c>
      <c r="I29" s="94"/>
      <c r="J29" s="80">
        <v>41695</v>
      </c>
      <c r="K29" s="88" t="s">
        <v>5037</v>
      </c>
      <c r="L29" s="54" t="s">
        <v>14467</v>
      </c>
      <c r="M29" s="54" t="s">
        <v>5027</v>
      </c>
      <c r="N29" s="54" t="s">
        <v>84</v>
      </c>
      <c r="O29" s="73">
        <v>41685</v>
      </c>
      <c r="P29" s="73">
        <v>41685</v>
      </c>
      <c r="Q29" s="37" t="s">
        <v>1447</v>
      </c>
      <c r="R29" s="45" t="s">
        <v>582</v>
      </c>
      <c r="S29" s="131"/>
    </row>
    <row r="30" s="4" customFormat="1" ht="17.25" customHeight="1" spans="1:19">
      <c r="A30" s="35">
        <v>28</v>
      </c>
      <c r="B30" s="49" t="s">
        <v>14421</v>
      </c>
      <c r="C30" s="50" t="s">
        <v>560</v>
      </c>
      <c r="D30" s="46" t="s">
        <v>577</v>
      </c>
      <c r="E30" s="46">
        <v>481900</v>
      </c>
      <c r="F30" s="52" t="s">
        <v>14468</v>
      </c>
      <c r="G30" s="47">
        <v>41679</v>
      </c>
      <c r="H30" s="47">
        <v>41698</v>
      </c>
      <c r="I30" s="79"/>
      <c r="J30" s="80">
        <v>41695</v>
      </c>
      <c r="K30" s="88" t="s">
        <v>5037</v>
      </c>
      <c r="L30" s="90" t="s">
        <v>14469</v>
      </c>
      <c r="M30" s="52" t="s">
        <v>912</v>
      </c>
      <c r="N30" s="83" t="s">
        <v>84</v>
      </c>
      <c r="O30" s="91">
        <v>41704</v>
      </c>
      <c r="P30" s="92">
        <v>41704</v>
      </c>
      <c r="Q30" s="136" t="s">
        <v>106</v>
      </c>
      <c r="R30" s="88" t="s">
        <v>582</v>
      </c>
      <c r="S30" s="137"/>
    </row>
    <row r="31" s="6" customFormat="1" ht="18.75" customHeight="1" spans="1:19">
      <c r="A31" s="35">
        <v>29</v>
      </c>
      <c r="B31" s="60" t="s">
        <v>14441</v>
      </c>
      <c r="C31" s="54" t="s">
        <v>5534</v>
      </c>
      <c r="D31" s="54" t="s">
        <v>13010</v>
      </c>
      <c r="E31" s="42">
        <v>481900</v>
      </c>
      <c r="F31" s="55" t="s">
        <v>14470</v>
      </c>
      <c r="G31" s="44">
        <v>41683</v>
      </c>
      <c r="H31" s="44">
        <v>41693</v>
      </c>
      <c r="I31" s="104"/>
      <c r="J31" s="69">
        <v>41695</v>
      </c>
      <c r="K31" s="48" t="s">
        <v>5037</v>
      </c>
      <c r="L31" s="75" t="s">
        <v>14471</v>
      </c>
      <c r="M31" s="54" t="s">
        <v>5009</v>
      </c>
      <c r="N31" s="71" t="s">
        <v>89</v>
      </c>
      <c r="O31" s="105">
        <v>41685</v>
      </c>
      <c r="P31" s="106">
        <v>41685</v>
      </c>
      <c r="Q31" s="132" t="s">
        <v>1447</v>
      </c>
      <c r="R31" s="54" t="s">
        <v>582</v>
      </c>
      <c r="S31" s="131"/>
    </row>
    <row r="32" s="4" customFormat="1" ht="17.25" customHeight="1" spans="1:19">
      <c r="A32" s="35">
        <v>30</v>
      </c>
      <c r="B32" s="49" t="s">
        <v>14397</v>
      </c>
      <c r="C32" s="45" t="s">
        <v>546</v>
      </c>
      <c r="D32" s="46" t="s">
        <v>9263</v>
      </c>
      <c r="E32" s="46">
        <v>427600</v>
      </c>
      <c r="F32" s="52" t="s">
        <v>14472</v>
      </c>
      <c r="G32" s="47">
        <v>41658</v>
      </c>
      <c r="H32" s="47">
        <v>41680</v>
      </c>
      <c r="I32" s="94"/>
      <c r="J32" s="80">
        <v>41722</v>
      </c>
      <c r="K32" s="81" t="s">
        <v>14423</v>
      </c>
      <c r="L32" s="88" t="s">
        <v>14473</v>
      </c>
      <c r="M32" s="79" t="s">
        <v>14474</v>
      </c>
      <c r="N32" s="79" t="s">
        <v>14475</v>
      </c>
      <c r="O32" s="107">
        <v>41689</v>
      </c>
      <c r="P32" s="107">
        <v>41695</v>
      </c>
      <c r="Q32" s="88" t="s">
        <v>106</v>
      </c>
      <c r="R32" s="88" t="s">
        <v>582</v>
      </c>
      <c r="S32" s="137"/>
    </row>
    <row r="33" s="2" customFormat="1" ht="18.75" customHeight="1" spans="1:19">
      <c r="A33" s="35">
        <v>31</v>
      </c>
      <c r="B33" s="36" t="s">
        <v>14397</v>
      </c>
      <c r="C33" s="37" t="s">
        <v>546</v>
      </c>
      <c r="D33" s="45" t="s">
        <v>577</v>
      </c>
      <c r="E33" s="46">
        <v>427600</v>
      </c>
      <c r="F33" s="43" t="s">
        <v>14476</v>
      </c>
      <c r="G33" s="47">
        <v>41679</v>
      </c>
      <c r="H33" s="47">
        <v>41698</v>
      </c>
      <c r="I33" s="94"/>
      <c r="J33" s="80">
        <v>41722</v>
      </c>
      <c r="K33" s="81" t="s">
        <v>14423</v>
      </c>
      <c r="L33" s="54" t="s">
        <v>14477</v>
      </c>
      <c r="M33" s="54" t="s">
        <v>5009</v>
      </c>
      <c r="N33" s="54" t="s">
        <v>89</v>
      </c>
      <c r="O33" s="73">
        <v>41700</v>
      </c>
      <c r="P33" s="73">
        <v>41700</v>
      </c>
      <c r="Q33" s="37" t="s">
        <v>106</v>
      </c>
      <c r="R33" s="45" t="s">
        <v>582</v>
      </c>
      <c r="S33" s="131"/>
    </row>
    <row r="34" s="2" customFormat="1" ht="18.75" customHeight="1" spans="1:19">
      <c r="A34" s="35">
        <v>32</v>
      </c>
      <c r="B34" s="36" t="s">
        <v>14397</v>
      </c>
      <c r="C34" s="37" t="s">
        <v>546</v>
      </c>
      <c r="D34" s="45" t="s">
        <v>1094</v>
      </c>
      <c r="E34" s="46">
        <v>427600</v>
      </c>
      <c r="F34" s="43" t="s">
        <v>14478</v>
      </c>
      <c r="G34" s="47">
        <v>41685</v>
      </c>
      <c r="H34" s="47">
        <v>41696</v>
      </c>
      <c r="I34" s="94"/>
      <c r="J34" s="80">
        <v>41722</v>
      </c>
      <c r="K34" s="81" t="s">
        <v>14423</v>
      </c>
      <c r="L34" s="108" t="s">
        <v>14479</v>
      </c>
      <c r="M34" s="108" t="s">
        <v>5057</v>
      </c>
      <c r="N34" s="109" t="s">
        <v>59</v>
      </c>
      <c r="O34" s="110">
        <v>41650</v>
      </c>
      <c r="P34" s="110">
        <v>41686</v>
      </c>
      <c r="Q34" s="45" t="s">
        <v>1447</v>
      </c>
      <c r="R34" s="45" t="s">
        <v>582</v>
      </c>
      <c r="S34" s="131"/>
    </row>
    <row r="35" s="2" customFormat="1" ht="18.75" customHeight="1" spans="1:19">
      <c r="A35" s="35">
        <v>33</v>
      </c>
      <c r="B35" s="36" t="s">
        <v>14441</v>
      </c>
      <c r="C35" s="50" t="s">
        <v>560</v>
      </c>
      <c r="D35" s="45" t="s">
        <v>14448</v>
      </c>
      <c r="E35" s="46">
        <v>481900</v>
      </c>
      <c r="F35" s="43" t="s">
        <v>14480</v>
      </c>
      <c r="G35" s="47">
        <v>41685</v>
      </c>
      <c r="H35" s="47">
        <v>41696</v>
      </c>
      <c r="I35" s="94"/>
      <c r="J35" s="80">
        <v>41722</v>
      </c>
      <c r="K35" s="88" t="s">
        <v>5037</v>
      </c>
      <c r="L35" s="54" t="s">
        <v>14481</v>
      </c>
      <c r="M35" s="54" t="s">
        <v>5021</v>
      </c>
      <c r="N35" s="54" t="s">
        <v>89</v>
      </c>
      <c r="O35" s="73">
        <v>41692</v>
      </c>
      <c r="P35" s="73">
        <v>41692</v>
      </c>
      <c r="Q35" s="37" t="s">
        <v>1447</v>
      </c>
      <c r="R35" s="45" t="s">
        <v>582</v>
      </c>
      <c r="S35" s="131"/>
    </row>
    <row r="36" s="7" customFormat="1" ht="17.25" customHeight="1" spans="1:19">
      <c r="A36" s="35">
        <v>34</v>
      </c>
      <c r="B36" s="60" t="s">
        <v>14397</v>
      </c>
      <c r="C36" s="54" t="s">
        <v>546</v>
      </c>
      <c r="D36" s="46" t="s">
        <v>14398</v>
      </c>
      <c r="E36" s="46">
        <v>427600</v>
      </c>
      <c r="F36" s="52" t="s">
        <v>14482</v>
      </c>
      <c r="G36" s="47">
        <v>41704</v>
      </c>
      <c r="H36" s="47">
        <v>41716</v>
      </c>
      <c r="I36" s="111"/>
      <c r="J36" s="80">
        <v>41722</v>
      </c>
      <c r="K36" s="81" t="s">
        <v>14423</v>
      </c>
      <c r="L36" s="48" t="s">
        <v>14483</v>
      </c>
      <c r="M36" s="54" t="s">
        <v>912</v>
      </c>
      <c r="N36" s="71" t="s">
        <v>84</v>
      </c>
      <c r="O36" s="105">
        <v>41704</v>
      </c>
      <c r="P36" s="106">
        <v>41705</v>
      </c>
      <c r="Q36" s="132" t="s">
        <v>106</v>
      </c>
      <c r="R36" s="53" t="s">
        <v>582</v>
      </c>
      <c r="S36" s="143" t="s">
        <v>2054</v>
      </c>
    </row>
    <row r="37" s="2" customFormat="1" ht="18.75" customHeight="1" spans="1:19">
      <c r="A37" s="35">
        <v>35</v>
      </c>
      <c r="B37" s="36" t="s">
        <v>14397</v>
      </c>
      <c r="C37" s="37" t="s">
        <v>546</v>
      </c>
      <c r="D37" s="45" t="s">
        <v>577</v>
      </c>
      <c r="E37" s="46">
        <v>427600</v>
      </c>
      <c r="F37" s="43" t="s">
        <v>14484</v>
      </c>
      <c r="G37" s="47">
        <v>41679</v>
      </c>
      <c r="H37" s="47">
        <v>41698</v>
      </c>
      <c r="I37" s="94"/>
      <c r="J37" s="80">
        <v>41722</v>
      </c>
      <c r="K37" s="81" t="s">
        <v>14423</v>
      </c>
      <c r="L37" s="54" t="s">
        <v>14485</v>
      </c>
      <c r="M37" s="54" t="s">
        <v>912</v>
      </c>
      <c r="N37" s="54" t="s">
        <v>84</v>
      </c>
      <c r="O37" s="73">
        <v>41691</v>
      </c>
      <c r="P37" s="73">
        <v>41692</v>
      </c>
      <c r="Q37" s="37" t="s">
        <v>1447</v>
      </c>
      <c r="R37" s="45" t="s">
        <v>582</v>
      </c>
      <c r="S37" s="131"/>
    </row>
    <row r="38" s="3" customFormat="1" ht="17.25" customHeight="1" spans="1:19">
      <c r="A38" s="35">
        <v>36</v>
      </c>
      <c r="B38" s="36" t="s">
        <v>14397</v>
      </c>
      <c r="C38" s="37" t="s">
        <v>546</v>
      </c>
      <c r="D38" s="46" t="s">
        <v>13145</v>
      </c>
      <c r="E38" s="46">
        <v>427600</v>
      </c>
      <c r="F38" s="52" t="s">
        <v>14486</v>
      </c>
      <c r="G38" s="47">
        <v>41685</v>
      </c>
      <c r="H38" s="47">
        <v>41696</v>
      </c>
      <c r="I38" s="94"/>
      <c r="J38" s="69">
        <v>41722</v>
      </c>
      <c r="K38" s="81" t="s">
        <v>14423</v>
      </c>
      <c r="L38" s="54" t="s">
        <v>14487</v>
      </c>
      <c r="M38" s="54" t="s">
        <v>912</v>
      </c>
      <c r="N38" s="54" t="s">
        <v>84</v>
      </c>
      <c r="O38" s="73">
        <v>41686</v>
      </c>
      <c r="P38" s="73">
        <v>41686</v>
      </c>
      <c r="Q38" s="37" t="s">
        <v>1447</v>
      </c>
      <c r="R38" s="97" t="s">
        <v>582</v>
      </c>
      <c r="S38" s="133"/>
    </row>
    <row r="39" s="2" customFormat="1" ht="18.75" customHeight="1" spans="1:19">
      <c r="A39" s="35">
        <v>37</v>
      </c>
      <c r="B39" s="36" t="s">
        <v>14397</v>
      </c>
      <c r="C39" s="37" t="s">
        <v>546</v>
      </c>
      <c r="D39" s="45" t="s">
        <v>14414</v>
      </c>
      <c r="E39" s="46">
        <v>427600</v>
      </c>
      <c r="F39" s="43" t="s">
        <v>14488</v>
      </c>
      <c r="G39" s="47">
        <v>41684</v>
      </c>
      <c r="H39" s="47">
        <v>41696</v>
      </c>
      <c r="I39" s="94"/>
      <c r="J39" s="80">
        <v>41722</v>
      </c>
      <c r="K39" s="81" t="s">
        <v>14423</v>
      </c>
      <c r="L39" s="108" t="s">
        <v>14489</v>
      </c>
      <c r="M39" s="108" t="s">
        <v>5027</v>
      </c>
      <c r="N39" s="54" t="s">
        <v>84</v>
      </c>
      <c r="O39" s="110">
        <v>41685</v>
      </c>
      <c r="P39" s="110">
        <v>41700</v>
      </c>
      <c r="Q39" s="144" t="s">
        <v>1447</v>
      </c>
      <c r="R39" s="145" t="s">
        <v>582</v>
      </c>
      <c r="S39" s="131"/>
    </row>
    <row r="40" s="3" customFormat="1" ht="17.25" customHeight="1" spans="1:19">
      <c r="A40" s="35">
        <v>38</v>
      </c>
      <c r="B40" s="36" t="s">
        <v>14397</v>
      </c>
      <c r="C40" s="37" t="s">
        <v>546</v>
      </c>
      <c r="D40" s="46" t="s">
        <v>14453</v>
      </c>
      <c r="E40" s="46">
        <v>427600</v>
      </c>
      <c r="F40" s="52" t="s">
        <v>14490</v>
      </c>
      <c r="G40" s="47">
        <v>41685</v>
      </c>
      <c r="H40" s="47">
        <v>41696</v>
      </c>
      <c r="I40" s="94"/>
      <c r="J40" s="80">
        <v>41722</v>
      </c>
      <c r="K40" s="81" t="s">
        <v>14423</v>
      </c>
      <c r="L40" s="97" t="s">
        <v>14491</v>
      </c>
      <c r="M40" s="54" t="s">
        <v>5219</v>
      </c>
      <c r="N40" s="71" t="s">
        <v>59</v>
      </c>
      <c r="O40" s="40">
        <v>41698</v>
      </c>
      <c r="P40" s="89">
        <v>41698</v>
      </c>
      <c r="Q40" s="132" t="s">
        <v>106</v>
      </c>
      <c r="R40" s="97" t="s">
        <v>582</v>
      </c>
      <c r="S40" s="133"/>
    </row>
    <row r="41" s="2" customFormat="1" ht="18.75" customHeight="1" spans="1:19">
      <c r="A41" s="35">
        <v>39</v>
      </c>
      <c r="B41" s="36" t="s">
        <v>14397</v>
      </c>
      <c r="C41" s="37" t="s">
        <v>546</v>
      </c>
      <c r="D41" s="45" t="s">
        <v>577</v>
      </c>
      <c r="E41" s="46">
        <v>427600</v>
      </c>
      <c r="F41" s="43" t="s">
        <v>14492</v>
      </c>
      <c r="G41" s="47">
        <v>41684</v>
      </c>
      <c r="H41" s="47">
        <v>41693</v>
      </c>
      <c r="I41" s="96"/>
      <c r="J41" s="69">
        <v>41722</v>
      </c>
      <c r="K41" s="70" t="s">
        <v>14423</v>
      </c>
      <c r="L41" s="77" t="s">
        <v>14493</v>
      </c>
      <c r="M41" s="77" t="s">
        <v>13148</v>
      </c>
      <c r="N41" s="77" t="s">
        <v>744</v>
      </c>
      <c r="O41" s="78">
        <v>41698</v>
      </c>
      <c r="P41" s="78">
        <v>41698</v>
      </c>
      <c r="Q41" s="134" t="s">
        <v>1447</v>
      </c>
      <c r="R41" s="134" t="s">
        <v>582</v>
      </c>
      <c r="S41" s="131"/>
    </row>
    <row r="42" s="2" customFormat="1" ht="18.75" customHeight="1" spans="1:19">
      <c r="A42" s="35">
        <v>40</v>
      </c>
      <c r="B42" s="36" t="s">
        <v>14397</v>
      </c>
      <c r="C42" s="37" t="s">
        <v>546</v>
      </c>
      <c r="D42" s="53" t="s">
        <v>13248</v>
      </c>
      <c r="E42" s="46">
        <v>427600</v>
      </c>
      <c r="F42" s="43" t="s">
        <v>14494</v>
      </c>
      <c r="G42" s="47">
        <v>41692</v>
      </c>
      <c r="H42" s="47">
        <v>41702</v>
      </c>
      <c r="I42" s="94"/>
      <c r="J42" s="80">
        <v>41722</v>
      </c>
      <c r="K42" s="81" t="s">
        <v>14423</v>
      </c>
      <c r="L42" s="54" t="s">
        <v>14495</v>
      </c>
      <c r="M42" s="54" t="s">
        <v>912</v>
      </c>
      <c r="N42" s="54" t="s">
        <v>84</v>
      </c>
      <c r="O42" s="73">
        <v>41688</v>
      </c>
      <c r="P42" s="73">
        <v>41695</v>
      </c>
      <c r="Q42" s="37" t="s">
        <v>1447</v>
      </c>
      <c r="R42" s="45" t="s">
        <v>582</v>
      </c>
      <c r="S42" s="131"/>
    </row>
    <row r="43" s="2" customFormat="1" ht="18.75" customHeight="1" spans="1:19">
      <c r="A43" s="35">
        <v>41</v>
      </c>
      <c r="B43" s="36" t="s">
        <v>14441</v>
      </c>
      <c r="C43" s="50" t="s">
        <v>560</v>
      </c>
      <c r="D43" s="45" t="s">
        <v>14496</v>
      </c>
      <c r="E43" s="46">
        <v>481900</v>
      </c>
      <c r="F43" s="43" t="s">
        <v>14497</v>
      </c>
      <c r="G43" s="47">
        <v>41683</v>
      </c>
      <c r="H43" s="47">
        <v>41692</v>
      </c>
      <c r="I43" s="94"/>
      <c r="J43" s="80">
        <v>41722</v>
      </c>
      <c r="K43" s="88" t="s">
        <v>5037</v>
      </c>
      <c r="L43" s="54" t="s">
        <v>14498</v>
      </c>
      <c r="M43" s="54" t="s">
        <v>912</v>
      </c>
      <c r="N43" s="54" t="s">
        <v>84</v>
      </c>
      <c r="O43" s="73">
        <v>41701</v>
      </c>
      <c r="P43" s="73">
        <v>41701</v>
      </c>
      <c r="Q43" s="37" t="s">
        <v>1447</v>
      </c>
      <c r="R43" s="45" t="s">
        <v>582</v>
      </c>
      <c r="S43" s="131"/>
    </row>
    <row r="44" s="6" customFormat="1" ht="18.75" customHeight="1" spans="1:19">
      <c r="A44" s="35">
        <v>42</v>
      </c>
      <c r="B44" s="60" t="s">
        <v>14397</v>
      </c>
      <c r="C44" s="54" t="s">
        <v>546</v>
      </c>
      <c r="D44" s="53" t="s">
        <v>14430</v>
      </c>
      <c r="E44" s="46">
        <v>427600</v>
      </c>
      <c r="F44" s="43" t="s">
        <v>14499</v>
      </c>
      <c r="G44" s="47">
        <v>41692</v>
      </c>
      <c r="H44" s="47">
        <v>41702</v>
      </c>
      <c r="I44" s="111"/>
      <c r="J44" s="80">
        <v>41722</v>
      </c>
      <c r="K44" s="81" t="s">
        <v>14423</v>
      </c>
      <c r="L44" s="77" t="s">
        <v>14500</v>
      </c>
      <c r="M44" s="77" t="s">
        <v>9727</v>
      </c>
      <c r="N44" s="112" t="s">
        <v>744</v>
      </c>
      <c r="O44" s="113">
        <v>41694</v>
      </c>
      <c r="P44" s="113">
        <v>41694</v>
      </c>
      <c r="Q44" s="112" t="s">
        <v>106</v>
      </c>
      <c r="R44" s="112" t="s">
        <v>582</v>
      </c>
      <c r="S44" s="131"/>
    </row>
    <row r="45" s="6" customFormat="1" ht="18.75" customHeight="1" spans="1:19">
      <c r="A45" s="35">
        <v>43</v>
      </c>
      <c r="B45" s="60" t="s">
        <v>14441</v>
      </c>
      <c r="C45" s="61" t="s">
        <v>14501</v>
      </c>
      <c r="D45" s="53" t="s">
        <v>14496</v>
      </c>
      <c r="E45" s="46">
        <v>481900</v>
      </c>
      <c r="F45" s="43" t="s">
        <v>14502</v>
      </c>
      <c r="G45" s="47">
        <v>41692</v>
      </c>
      <c r="H45" s="47">
        <v>41702</v>
      </c>
      <c r="I45" s="111"/>
      <c r="J45" s="80">
        <v>41722</v>
      </c>
      <c r="K45" s="52" t="s">
        <v>5037</v>
      </c>
      <c r="L45" s="54" t="s">
        <v>14503</v>
      </c>
      <c r="M45" s="54" t="s">
        <v>5044</v>
      </c>
      <c r="N45" s="54" t="s">
        <v>84</v>
      </c>
      <c r="O45" s="114">
        <v>41665</v>
      </c>
      <c r="P45" s="114">
        <v>41702</v>
      </c>
      <c r="Q45" s="54" t="s">
        <v>1447</v>
      </c>
      <c r="R45" s="53" t="s">
        <v>582</v>
      </c>
      <c r="S45" s="131"/>
    </row>
    <row r="46" s="6" customFormat="1" ht="18.75" customHeight="1" spans="1:19">
      <c r="A46" s="35">
        <v>44</v>
      </c>
      <c r="B46" s="60" t="s">
        <v>14397</v>
      </c>
      <c r="C46" s="54" t="s">
        <v>546</v>
      </c>
      <c r="D46" s="53" t="s">
        <v>577</v>
      </c>
      <c r="E46" s="46">
        <v>427600</v>
      </c>
      <c r="F46" s="43" t="s">
        <v>14504</v>
      </c>
      <c r="G46" s="47">
        <v>41700</v>
      </c>
      <c r="H46" s="47">
        <v>41712</v>
      </c>
      <c r="I46" s="104"/>
      <c r="J46" s="69">
        <v>41722</v>
      </c>
      <c r="K46" s="70" t="s">
        <v>14423</v>
      </c>
      <c r="L46" s="54" t="s">
        <v>14505</v>
      </c>
      <c r="M46" s="54" t="s">
        <v>5035</v>
      </c>
      <c r="N46" s="54" t="s">
        <v>89</v>
      </c>
      <c r="O46" s="114">
        <v>41706</v>
      </c>
      <c r="P46" s="114">
        <v>41706</v>
      </c>
      <c r="Q46" s="54" t="s">
        <v>1447</v>
      </c>
      <c r="R46" s="54" t="s">
        <v>582</v>
      </c>
      <c r="S46" s="131"/>
    </row>
    <row r="47" s="6" customFormat="1" ht="18.75" customHeight="1" spans="1:19">
      <c r="A47" s="35">
        <v>45</v>
      </c>
      <c r="B47" s="60" t="s">
        <v>14397</v>
      </c>
      <c r="C47" s="54" t="s">
        <v>546</v>
      </c>
      <c r="D47" s="53" t="s">
        <v>13248</v>
      </c>
      <c r="E47" s="46">
        <v>427600</v>
      </c>
      <c r="F47" s="43" t="s">
        <v>14506</v>
      </c>
      <c r="G47" s="47">
        <v>41704</v>
      </c>
      <c r="H47" s="47">
        <v>41713</v>
      </c>
      <c r="I47" s="111"/>
      <c r="J47" s="80">
        <v>41722</v>
      </c>
      <c r="K47" s="81" t="s">
        <v>14423</v>
      </c>
      <c r="L47" s="54" t="s">
        <v>14507</v>
      </c>
      <c r="M47" s="54" t="s">
        <v>5082</v>
      </c>
      <c r="N47" s="54" t="s">
        <v>89</v>
      </c>
      <c r="O47" s="114">
        <v>41706</v>
      </c>
      <c r="P47" s="114">
        <v>41706</v>
      </c>
      <c r="Q47" s="54" t="s">
        <v>1447</v>
      </c>
      <c r="R47" s="53" t="s">
        <v>582</v>
      </c>
      <c r="S47" s="131"/>
    </row>
    <row r="48" s="6" customFormat="1" ht="18.75" customHeight="1" spans="1:19">
      <c r="A48" s="35">
        <v>46</v>
      </c>
      <c r="B48" s="60" t="s">
        <v>14397</v>
      </c>
      <c r="C48" s="54" t="s">
        <v>546</v>
      </c>
      <c r="D48" s="53" t="s">
        <v>577</v>
      </c>
      <c r="E48" s="46">
        <v>427600</v>
      </c>
      <c r="F48" s="43" t="s">
        <v>14508</v>
      </c>
      <c r="G48" s="47">
        <v>41704</v>
      </c>
      <c r="H48" s="47">
        <v>41716</v>
      </c>
      <c r="I48" s="104"/>
      <c r="J48" s="69">
        <v>41724</v>
      </c>
      <c r="K48" s="81" t="s">
        <v>14423</v>
      </c>
      <c r="L48" s="54" t="s">
        <v>14509</v>
      </c>
      <c r="M48" s="54" t="s">
        <v>5057</v>
      </c>
      <c r="N48" s="54" t="s">
        <v>59</v>
      </c>
      <c r="O48" s="114">
        <v>41706</v>
      </c>
      <c r="P48" s="114">
        <v>41706</v>
      </c>
      <c r="Q48" s="54" t="s">
        <v>106</v>
      </c>
      <c r="R48" s="54" t="s">
        <v>582</v>
      </c>
      <c r="S48" s="131"/>
    </row>
    <row r="49" s="6" customFormat="1" ht="18.75" customHeight="1" spans="1:19">
      <c r="A49" s="35">
        <v>47</v>
      </c>
      <c r="B49" s="60" t="s">
        <v>14397</v>
      </c>
      <c r="C49" s="54" t="s">
        <v>546</v>
      </c>
      <c r="D49" s="53" t="s">
        <v>13248</v>
      </c>
      <c r="E49" s="46">
        <v>427600</v>
      </c>
      <c r="F49" s="43" t="s">
        <v>14510</v>
      </c>
      <c r="G49" s="47">
        <v>41708</v>
      </c>
      <c r="H49" s="47">
        <v>41718</v>
      </c>
      <c r="I49" s="111"/>
      <c r="J49" s="80">
        <v>41724</v>
      </c>
      <c r="K49" s="81" t="s">
        <v>14423</v>
      </c>
      <c r="L49" s="54" t="s">
        <v>14511</v>
      </c>
      <c r="M49" s="54" t="s">
        <v>916</v>
      </c>
      <c r="N49" s="54" t="s">
        <v>89</v>
      </c>
      <c r="O49" s="114">
        <v>41713</v>
      </c>
      <c r="P49" s="114">
        <v>41713</v>
      </c>
      <c r="Q49" s="54" t="s">
        <v>106</v>
      </c>
      <c r="R49" s="112" t="s">
        <v>582</v>
      </c>
      <c r="S49" s="143" t="s">
        <v>2054</v>
      </c>
    </row>
    <row r="50" s="7" customFormat="1" ht="17.25" customHeight="1" spans="1:19">
      <c r="A50" s="35">
        <v>48</v>
      </c>
      <c r="B50" s="60" t="s">
        <v>14397</v>
      </c>
      <c r="C50" s="54" t="s">
        <v>546</v>
      </c>
      <c r="D50" s="46" t="s">
        <v>13248</v>
      </c>
      <c r="E50" s="46">
        <v>427600</v>
      </c>
      <c r="F50" s="43" t="s">
        <v>14512</v>
      </c>
      <c r="G50" s="47">
        <v>41643</v>
      </c>
      <c r="H50" s="47">
        <v>41653</v>
      </c>
      <c r="I50" s="81"/>
      <c r="J50" s="80">
        <v>41695</v>
      </c>
      <c r="K50" s="81" t="s">
        <v>14400</v>
      </c>
      <c r="L50" s="98" t="s">
        <v>14513</v>
      </c>
      <c r="M50" s="54" t="s">
        <v>5016</v>
      </c>
      <c r="N50" s="71" t="s">
        <v>89</v>
      </c>
      <c r="O50" s="105">
        <v>41644</v>
      </c>
      <c r="P50" s="105">
        <v>41676</v>
      </c>
      <c r="Q50" s="132" t="s">
        <v>106</v>
      </c>
      <c r="R50" s="48" t="s">
        <v>582</v>
      </c>
      <c r="S50" s="133"/>
    </row>
    <row r="51" s="6" customFormat="1" ht="18.75" customHeight="1" spans="1:19">
      <c r="A51" s="35">
        <v>49</v>
      </c>
      <c r="B51" s="60" t="s">
        <v>14397</v>
      </c>
      <c r="C51" s="54" t="s">
        <v>546</v>
      </c>
      <c r="D51" s="54" t="s">
        <v>577</v>
      </c>
      <c r="E51" s="42">
        <f>427600+11800+8800</f>
        <v>448200</v>
      </c>
      <c r="F51" s="43" t="s">
        <v>14514</v>
      </c>
      <c r="G51" s="44">
        <v>41655</v>
      </c>
      <c r="H51" s="44">
        <v>41681</v>
      </c>
      <c r="I51" s="115" t="s">
        <v>14515</v>
      </c>
      <c r="J51" s="80">
        <v>41754</v>
      </c>
      <c r="K51" s="81" t="s">
        <v>14423</v>
      </c>
      <c r="L51" s="43" t="s">
        <v>14516</v>
      </c>
      <c r="M51" s="43" t="s">
        <v>5219</v>
      </c>
      <c r="N51" s="43" t="s">
        <v>59</v>
      </c>
      <c r="O51" s="51">
        <v>41723</v>
      </c>
      <c r="P51" s="116">
        <v>41723</v>
      </c>
      <c r="Q51" s="146" t="s">
        <v>106</v>
      </c>
      <c r="R51" s="52" t="s">
        <v>582</v>
      </c>
      <c r="S51" s="131"/>
    </row>
    <row r="52" s="8" customFormat="1" ht="17.25" customHeight="1" spans="1:19">
      <c r="A52" s="35">
        <v>50</v>
      </c>
      <c r="B52" s="57" t="s">
        <v>14456</v>
      </c>
      <c r="C52" s="62" t="s">
        <v>14457</v>
      </c>
      <c r="D52" s="43" t="s">
        <v>13010</v>
      </c>
      <c r="E52" s="43">
        <v>389900</v>
      </c>
      <c r="F52" s="43" t="s">
        <v>14517</v>
      </c>
      <c r="G52" s="59">
        <v>41704</v>
      </c>
      <c r="H52" s="47">
        <v>41713</v>
      </c>
      <c r="I52" s="101"/>
      <c r="J52" s="80">
        <v>41754</v>
      </c>
      <c r="K52" s="70" t="s">
        <v>14460</v>
      </c>
      <c r="L52" s="52" t="s">
        <v>14518</v>
      </c>
      <c r="M52" s="117" t="s">
        <v>916</v>
      </c>
      <c r="N52" s="117" t="s">
        <v>89</v>
      </c>
      <c r="O52" s="118">
        <v>41707</v>
      </c>
      <c r="P52" s="118">
        <v>41708</v>
      </c>
      <c r="Q52" s="117" t="s">
        <v>106</v>
      </c>
      <c r="R52" s="52" t="s">
        <v>582</v>
      </c>
      <c r="S52" s="142"/>
    </row>
    <row r="53" s="6" customFormat="1" ht="18.75" customHeight="1" spans="1:19">
      <c r="A53" s="35">
        <v>51</v>
      </c>
      <c r="B53" s="60" t="s">
        <v>14397</v>
      </c>
      <c r="C53" s="54" t="s">
        <v>546</v>
      </c>
      <c r="D53" s="53" t="s">
        <v>577</v>
      </c>
      <c r="E53" s="46">
        <v>427600</v>
      </c>
      <c r="F53" s="43" t="s">
        <v>14519</v>
      </c>
      <c r="G53" s="47">
        <v>41713</v>
      </c>
      <c r="H53" s="47">
        <v>41726</v>
      </c>
      <c r="I53" s="104"/>
      <c r="J53" s="69">
        <v>41754</v>
      </c>
      <c r="K53" s="81" t="s">
        <v>14423</v>
      </c>
      <c r="L53" s="54" t="s">
        <v>14520</v>
      </c>
      <c r="M53" s="54" t="s">
        <v>5082</v>
      </c>
      <c r="N53" s="54" t="s">
        <v>89</v>
      </c>
      <c r="O53" s="114">
        <v>41706</v>
      </c>
      <c r="P53" s="114">
        <v>41714</v>
      </c>
      <c r="Q53" s="54" t="s">
        <v>1447</v>
      </c>
      <c r="R53" s="54" t="s">
        <v>582</v>
      </c>
      <c r="S53" s="131"/>
    </row>
    <row r="54" s="7" customFormat="1" ht="17.25" customHeight="1" spans="1:19">
      <c r="A54" s="35">
        <v>52</v>
      </c>
      <c r="B54" s="60" t="s">
        <v>14397</v>
      </c>
      <c r="C54" s="54" t="s">
        <v>14521</v>
      </c>
      <c r="D54" s="46" t="s">
        <v>14496</v>
      </c>
      <c r="E54" s="46">
        <v>427600</v>
      </c>
      <c r="F54" s="52" t="s">
        <v>14522</v>
      </c>
      <c r="G54" s="47">
        <v>41708</v>
      </c>
      <c r="H54" s="47">
        <v>41718</v>
      </c>
      <c r="I54" s="111"/>
      <c r="J54" s="80">
        <v>41754</v>
      </c>
      <c r="K54" s="81" t="s">
        <v>14423</v>
      </c>
      <c r="L54" s="48" t="s">
        <v>14523</v>
      </c>
      <c r="M54" s="54" t="s">
        <v>5016</v>
      </c>
      <c r="N54" s="71" t="s">
        <v>89</v>
      </c>
      <c r="O54" s="105">
        <v>41728</v>
      </c>
      <c r="P54" s="106">
        <v>41728</v>
      </c>
      <c r="Q54" s="132" t="s">
        <v>106</v>
      </c>
      <c r="R54" s="48" t="s">
        <v>582</v>
      </c>
      <c r="S54" s="133"/>
    </row>
    <row r="55" s="6" customFormat="1" ht="18.75" customHeight="1" spans="1:19">
      <c r="A55" s="35">
        <v>53</v>
      </c>
      <c r="B55" s="60" t="s">
        <v>14397</v>
      </c>
      <c r="C55" s="54" t="s">
        <v>546</v>
      </c>
      <c r="D55" s="54" t="s">
        <v>577</v>
      </c>
      <c r="E55" s="42">
        <v>427600</v>
      </c>
      <c r="F55" s="55" t="s">
        <v>14524</v>
      </c>
      <c r="G55" s="44">
        <v>41684</v>
      </c>
      <c r="H55" s="44">
        <v>41693</v>
      </c>
      <c r="I55" s="104"/>
      <c r="J55" s="69">
        <v>41754</v>
      </c>
      <c r="K55" s="70" t="s">
        <v>14423</v>
      </c>
      <c r="L55" s="52" t="s">
        <v>14525</v>
      </c>
      <c r="M55" s="52" t="s">
        <v>5082</v>
      </c>
      <c r="N55" s="54" t="s">
        <v>89</v>
      </c>
      <c r="O55" s="114">
        <v>41706</v>
      </c>
      <c r="P55" s="114">
        <v>41722</v>
      </c>
      <c r="Q55" s="54" t="s">
        <v>1447</v>
      </c>
      <c r="R55" s="54" t="s">
        <v>582</v>
      </c>
      <c r="S55" s="131"/>
    </row>
    <row r="56" s="7" customFormat="1" ht="17.25" customHeight="1" spans="1:19">
      <c r="A56" s="35">
        <v>54</v>
      </c>
      <c r="B56" s="60" t="s">
        <v>14397</v>
      </c>
      <c r="C56" s="54" t="s">
        <v>14526</v>
      </c>
      <c r="D56" s="46" t="s">
        <v>13010</v>
      </c>
      <c r="E56" s="46">
        <v>427600</v>
      </c>
      <c r="F56" s="52" t="s">
        <v>14527</v>
      </c>
      <c r="G56" s="47">
        <v>41708</v>
      </c>
      <c r="H56" s="47">
        <v>41718</v>
      </c>
      <c r="I56" s="111"/>
      <c r="J56" s="80">
        <v>41754</v>
      </c>
      <c r="K56" s="81" t="s">
        <v>14423</v>
      </c>
      <c r="L56" s="48" t="s">
        <v>14528</v>
      </c>
      <c r="M56" s="54" t="s">
        <v>5054</v>
      </c>
      <c r="N56" s="71" t="s">
        <v>59</v>
      </c>
      <c r="O56" s="105">
        <v>41726</v>
      </c>
      <c r="P56" s="105">
        <v>41726</v>
      </c>
      <c r="Q56" s="132" t="s">
        <v>106</v>
      </c>
      <c r="R56" s="48" t="s">
        <v>582</v>
      </c>
      <c r="S56" s="133"/>
    </row>
    <row r="57" s="6" customFormat="1" ht="18.75" customHeight="1" spans="1:19">
      <c r="A57" s="35">
        <v>55</v>
      </c>
      <c r="B57" s="60" t="s">
        <v>14397</v>
      </c>
      <c r="C57" s="54" t="s">
        <v>546</v>
      </c>
      <c r="D57" s="54" t="s">
        <v>577</v>
      </c>
      <c r="E57" s="42">
        <v>427600</v>
      </c>
      <c r="F57" s="55" t="s">
        <v>14529</v>
      </c>
      <c r="G57" s="44">
        <v>41724</v>
      </c>
      <c r="H57" s="44">
        <v>41736</v>
      </c>
      <c r="I57" s="104"/>
      <c r="J57" s="69">
        <v>41754</v>
      </c>
      <c r="K57" s="70"/>
      <c r="L57" s="54" t="s">
        <v>14530</v>
      </c>
      <c r="M57" s="54" t="s">
        <v>5057</v>
      </c>
      <c r="N57" s="54" t="s">
        <v>59</v>
      </c>
      <c r="O57" s="114">
        <v>41726</v>
      </c>
      <c r="P57" s="114">
        <v>41726</v>
      </c>
      <c r="Q57" s="54" t="s">
        <v>106</v>
      </c>
      <c r="R57" s="54" t="s">
        <v>582</v>
      </c>
      <c r="S57" s="131"/>
    </row>
    <row r="58" s="6" customFormat="1" ht="18.75" customHeight="1" spans="1:19">
      <c r="A58" s="35">
        <v>56</v>
      </c>
      <c r="B58" s="60" t="s">
        <v>14397</v>
      </c>
      <c r="C58" s="54" t="s">
        <v>546</v>
      </c>
      <c r="D58" s="53" t="s">
        <v>14448</v>
      </c>
      <c r="E58" s="46">
        <v>427600</v>
      </c>
      <c r="F58" s="43" t="s">
        <v>14531</v>
      </c>
      <c r="G58" s="47">
        <v>41704</v>
      </c>
      <c r="H58" s="47">
        <v>41713</v>
      </c>
      <c r="I58" s="111"/>
      <c r="J58" s="80">
        <v>41722</v>
      </c>
      <c r="K58" s="81" t="s">
        <v>14423</v>
      </c>
      <c r="L58" s="54" t="s">
        <v>14532</v>
      </c>
      <c r="M58" s="54" t="s">
        <v>5044</v>
      </c>
      <c r="N58" s="54" t="s">
        <v>84</v>
      </c>
      <c r="O58" s="114">
        <v>41681</v>
      </c>
      <c r="P58" s="114">
        <v>41704</v>
      </c>
      <c r="Q58" s="54" t="s">
        <v>106</v>
      </c>
      <c r="R58" s="53" t="s">
        <v>582</v>
      </c>
      <c r="S58" s="131"/>
    </row>
    <row r="59" s="6" customFormat="1" ht="18.75" customHeight="1" spans="1:19">
      <c r="A59" s="35">
        <v>57</v>
      </c>
      <c r="B59" s="60" t="s">
        <v>14397</v>
      </c>
      <c r="C59" s="54" t="s">
        <v>546</v>
      </c>
      <c r="D59" s="53" t="s">
        <v>14414</v>
      </c>
      <c r="E59" s="46">
        <f>427600+6800</f>
        <v>434400</v>
      </c>
      <c r="F59" s="52" t="s">
        <v>14533</v>
      </c>
      <c r="G59" s="47">
        <v>41679</v>
      </c>
      <c r="H59" s="47">
        <v>41698</v>
      </c>
      <c r="I59" s="115" t="s">
        <v>14534</v>
      </c>
      <c r="J59" s="80">
        <v>41722</v>
      </c>
      <c r="K59" s="81" t="s">
        <v>14423</v>
      </c>
      <c r="L59" s="112" t="s">
        <v>14535</v>
      </c>
      <c r="M59" s="112" t="s">
        <v>14536</v>
      </c>
      <c r="N59" s="112" t="s">
        <v>744</v>
      </c>
      <c r="O59" s="119">
        <v>41711</v>
      </c>
      <c r="P59" s="119">
        <v>41711</v>
      </c>
      <c r="Q59" s="112" t="s">
        <v>106</v>
      </c>
      <c r="R59" s="54" t="s">
        <v>582</v>
      </c>
      <c r="S59" s="147"/>
    </row>
    <row r="60" s="9" customFormat="1" ht="17.25" customHeight="1" spans="1:19">
      <c r="A60" s="35">
        <v>58</v>
      </c>
      <c r="B60" s="63" t="s">
        <v>14421</v>
      </c>
      <c r="C60" s="61" t="s">
        <v>14501</v>
      </c>
      <c r="D60" s="53" t="s">
        <v>577</v>
      </c>
      <c r="E60" s="46">
        <v>481900</v>
      </c>
      <c r="F60" s="43" t="s">
        <v>14537</v>
      </c>
      <c r="G60" s="47">
        <v>41700</v>
      </c>
      <c r="H60" s="47">
        <v>41712</v>
      </c>
      <c r="I60" s="120"/>
      <c r="J60" s="80">
        <v>41724</v>
      </c>
      <c r="K60" s="52" t="s">
        <v>5037</v>
      </c>
      <c r="L60" s="90" t="s">
        <v>14538</v>
      </c>
      <c r="M60" s="52" t="s">
        <v>5027</v>
      </c>
      <c r="N60" s="83" t="s">
        <v>84</v>
      </c>
      <c r="O60" s="121">
        <v>41658</v>
      </c>
      <c r="P60" s="122">
        <v>41701</v>
      </c>
      <c r="Q60" s="136" t="s">
        <v>106</v>
      </c>
      <c r="R60" s="52" t="s">
        <v>582</v>
      </c>
      <c r="S60" s="137"/>
    </row>
    <row r="61" s="9" customFormat="1" ht="17.25" customHeight="1" spans="1:19">
      <c r="A61" s="35">
        <v>59</v>
      </c>
      <c r="B61" s="63" t="s">
        <v>14421</v>
      </c>
      <c r="C61" s="61" t="s">
        <v>14501</v>
      </c>
      <c r="D61" s="53" t="s">
        <v>577</v>
      </c>
      <c r="E61" s="46">
        <v>481900</v>
      </c>
      <c r="F61" s="43" t="s">
        <v>14539</v>
      </c>
      <c r="G61" s="47">
        <v>41700</v>
      </c>
      <c r="H61" s="47">
        <v>41712</v>
      </c>
      <c r="I61" s="120"/>
      <c r="J61" s="80">
        <v>41724</v>
      </c>
      <c r="K61" s="52" t="s">
        <v>5037</v>
      </c>
      <c r="L61" s="90" t="s">
        <v>14540</v>
      </c>
      <c r="M61" s="52" t="s">
        <v>5044</v>
      </c>
      <c r="N61" s="83" t="s">
        <v>84</v>
      </c>
      <c r="O61" s="121">
        <v>41695</v>
      </c>
      <c r="P61" s="122">
        <v>41701</v>
      </c>
      <c r="Q61" s="136" t="s">
        <v>106</v>
      </c>
      <c r="R61" s="52" t="s">
        <v>582</v>
      </c>
      <c r="S61" s="137"/>
    </row>
    <row r="62" s="8" customFormat="1" ht="24" customHeight="1" spans="1:19">
      <c r="A62" s="35">
        <v>60</v>
      </c>
      <c r="B62" s="57" t="s">
        <v>14456</v>
      </c>
      <c r="C62" s="62" t="s">
        <v>14457</v>
      </c>
      <c r="D62" s="55" t="s">
        <v>557</v>
      </c>
      <c r="E62" s="55">
        <v>389900</v>
      </c>
      <c r="F62" s="55" t="s">
        <v>14541</v>
      </c>
      <c r="G62" s="64">
        <v>41655</v>
      </c>
      <c r="H62" s="44">
        <v>41681</v>
      </c>
      <c r="I62" s="123"/>
      <c r="J62" s="124">
        <v>41754</v>
      </c>
      <c r="K62" s="70" t="s">
        <v>14460</v>
      </c>
      <c r="L62" s="125" t="s">
        <v>14542</v>
      </c>
      <c r="M62" s="125" t="s">
        <v>7519</v>
      </c>
      <c r="N62" s="125" t="s">
        <v>641</v>
      </c>
      <c r="O62" s="126">
        <v>41720</v>
      </c>
      <c r="P62" s="127">
        <v>41721</v>
      </c>
      <c r="Q62" s="148" t="s">
        <v>1447</v>
      </c>
      <c r="R62" s="125" t="s">
        <v>582</v>
      </c>
      <c r="S62" s="142"/>
    </row>
    <row r="63" s="9" customFormat="1" ht="17.25" customHeight="1" spans="1:19">
      <c r="A63" s="35">
        <v>61</v>
      </c>
      <c r="B63" s="63" t="s">
        <v>14421</v>
      </c>
      <c r="C63" s="61" t="s">
        <v>14501</v>
      </c>
      <c r="D63" s="53" t="s">
        <v>577</v>
      </c>
      <c r="E63" s="46">
        <v>481900</v>
      </c>
      <c r="F63" s="43" t="s">
        <v>14543</v>
      </c>
      <c r="G63" s="47">
        <v>41700</v>
      </c>
      <c r="H63" s="47">
        <v>41712</v>
      </c>
      <c r="I63" s="120"/>
      <c r="J63" s="80">
        <v>41754</v>
      </c>
      <c r="K63" s="52" t="s">
        <v>5037</v>
      </c>
      <c r="L63" s="90" t="s">
        <v>14544</v>
      </c>
      <c r="M63" s="52" t="s">
        <v>5044</v>
      </c>
      <c r="N63" s="83" t="s">
        <v>84</v>
      </c>
      <c r="O63" s="121">
        <v>41713</v>
      </c>
      <c r="P63" s="47">
        <v>41721</v>
      </c>
      <c r="Q63" s="121" t="s">
        <v>106</v>
      </c>
      <c r="R63" s="52" t="s">
        <v>582</v>
      </c>
      <c r="S63" s="137"/>
    </row>
    <row r="64" s="6" customFormat="1" ht="18.75" customHeight="1" spans="1:19">
      <c r="A64" s="35">
        <v>62</v>
      </c>
      <c r="B64" s="60" t="s">
        <v>14441</v>
      </c>
      <c r="C64" s="61" t="s">
        <v>14501</v>
      </c>
      <c r="D64" s="54" t="s">
        <v>13010</v>
      </c>
      <c r="E64" s="42">
        <v>481900</v>
      </c>
      <c r="F64" s="55" t="s">
        <v>14545</v>
      </c>
      <c r="G64" s="44">
        <v>41708</v>
      </c>
      <c r="H64" s="44">
        <v>41723</v>
      </c>
      <c r="I64" s="104"/>
      <c r="J64" s="69">
        <v>41754</v>
      </c>
      <c r="K64" s="48" t="s">
        <v>5037</v>
      </c>
      <c r="L64" s="54" t="s">
        <v>14546</v>
      </c>
      <c r="M64" s="54" t="s">
        <v>5027</v>
      </c>
      <c r="N64" s="54" t="s">
        <v>84</v>
      </c>
      <c r="O64" s="114">
        <v>41664</v>
      </c>
      <c r="P64" s="114">
        <v>41709</v>
      </c>
      <c r="Q64" s="54" t="s">
        <v>106</v>
      </c>
      <c r="R64" s="54" t="s">
        <v>582</v>
      </c>
      <c r="S64" s="131"/>
    </row>
    <row r="65" s="10" customFormat="1" ht="18" customHeight="1" spans="1:27">
      <c r="A65" s="35">
        <v>63</v>
      </c>
      <c r="B65" s="149" t="s">
        <v>14547</v>
      </c>
      <c r="C65" s="35" t="s">
        <v>14548</v>
      </c>
      <c r="D65" s="43" t="s">
        <v>14458</v>
      </c>
      <c r="E65" s="43">
        <v>406800</v>
      </c>
      <c r="F65" s="43" t="s">
        <v>14549</v>
      </c>
      <c r="G65" s="47">
        <v>41717</v>
      </c>
      <c r="H65" s="51">
        <v>41725</v>
      </c>
      <c r="I65" s="156" t="s">
        <v>14550</v>
      </c>
      <c r="J65" s="157">
        <v>41754</v>
      </c>
      <c r="K65" s="158" t="s">
        <v>14551</v>
      </c>
      <c r="L65" s="85" t="s">
        <v>14552</v>
      </c>
      <c r="M65" s="159" t="s">
        <v>9444</v>
      </c>
      <c r="N65" s="159" t="s">
        <v>641</v>
      </c>
      <c r="O65" s="160">
        <v>41727</v>
      </c>
      <c r="P65" s="161">
        <v>41731</v>
      </c>
      <c r="Q65" s="85" t="s">
        <v>106</v>
      </c>
      <c r="R65" s="159" t="s">
        <v>582</v>
      </c>
      <c r="S65" s="185"/>
      <c r="V65" s="186"/>
      <c r="W65" s="186"/>
      <c r="X65" s="186"/>
      <c r="Y65" s="186"/>
      <c r="Z65" s="186"/>
      <c r="AA65" s="186"/>
    </row>
    <row r="66" s="6" customFormat="1" ht="18.75" customHeight="1" spans="1:19">
      <c r="A66" s="35">
        <v>64</v>
      </c>
      <c r="B66" s="60" t="s">
        <v>14441</v>
      </c>
      <c r="C66" s="53" t="s">
        <v>14501</v>
      </c>
      <c r="D66" s="54" t="s">
        <v>13010</v>
      </c>
      <c r="E66" s="42">
        <v>481900</v>
      </c>
      <c r="F66" s="55" t="s">
        <v>14553</v>
      </c>
      <c r="G66" s="44">
        <v>41713</v>
      </c>
      <c r="H66" s="44">
        <v>41723</v>
      </c>
      <c r="I66" s="104"/>
      <c r="J66" s="69">
        <v>41754</v>
      </c>
      <c r="K66" s="48" t="s">
        <v>5037</v>
      </c>
      <c r="L66" s="54" t="s">
        <v>14554</v>
      </c>
      <c r="M66" s="54" t="s">
        <v>5068</v>
      </c>
      <c r="N66" s="54" t="s">
        <v>84</v>
      </c>
      <c r="O66" s="114">
        <v>41720</v>
      </c>
      <c r="P66" s="114">
        <v>41720</v>
      </c>
      <c r="Q66" s="54" t="s">
        <v>106</v>
      </c>
      <c r="R66" s="54" t="s">
        <v>582</v>
      </c>
      <c r="S66" s="131"/>
    </row>
    <row r="67" s="8" customFormat="1" ht="17.25" customHeight="1" spans="1:19">
      <c r="A67" s="35">
        <v>65</v>
      </c>
      <c r="B67" s="57" t="s">
        <v>14456</v>
      </c>
      <c r="C67" s="62" t="s">
        <v>14555</v>
      </c>
      <c r="D67" s="43" t="s">
        <v>14556</v>
      </c>
      <c r="E67" s="43">
        <f>389900+6800</f>
        <v>396700</v>
      </c>
      <c r="F67" s="43" t="s">
        <v>14557</v>
      </c>
      <c r="G67" s="59">
        <v>41704</v>
      </c>
      <c r="H67" s="47">
        <v>41713</v>
      </c>
      <c r="I67" s="162" t="s">
        <v>14558</v>
      </c>
      <c r="J67" s="80">
        <v>41754</v>
      </c>
      <c r="K67" s="81" t="s">
        <v>14460</v>
      </c>
      <c r="L67" s="52" t="s">
        <v>14559</v>
      </c>
      <c r="M67" s="117" t="s">
        <v>5103</v>
      </c>
      <c r="N67" s="117" t="s">
        <v>84</v>
      </c>
      <c r="O67" s="118">
        <v>41728</v>
      </c>
      <c r="P67" s="118">
        <v>41729</v>
      </c>
      <c r="Q67" s="117" t="s">
        <v>106</v>
      </c>
      <c r="R67" s="52" t="s">
        <v>582</v>
      </c>
      <c r="S67" s="142"/>
    </row>
    <row r="68" s="8" customFormat="1" ht="17.25" customHeight="1" spans="1:19">
      <c r="A68" s="35">
        <v>66</v>
      </c>
      <c r="B68" s="57" t="s">
        <v>14456</v>
      </c>
      <c r="C68" s="62" t="s">
        <v>14555</v>
      </c>
      <c r="D68" s="53" t="s">
        <v>14458</v>
      </c>
      <c r="E68" s="46">
        <v>389900</v>
      </c>
      <c r="F68" s="43" t="s">
        <v>14560</v>
      </c>
      <c r="G68" s="47">
        <v>41713</v>
      </c>
      <c r="H68" s="47">
        <v>41726</v>
      </c>
      <c r="I68" s="101"/>
      <c r="J68" s="80">
        <v>41754</v>
      </c>
      <c r="K68" s="70" t="s">
        <v>14460</v>
      </c>
      <c r="L68" s="52" t="s">
        <v>14561</v>
      </c>
      <c r="M68" s="117" t="s">
        <v>5103</v>
      </c>
      <c r="N68" s="117" t="s">
        <v>84</v>
      </c>
      <c r="O68" s="118">
        <v>41716</v>
      </c>
      <c r="P68" s="118">
        <v>41716</v>
      </c>
      <c r="Q68" s="117" t="s">
        <v>106</v>
      </c>
      <c r="R68" s="52" t="s">
        <v>582</v>
      </c>
      <c r="S68" s="142"/>
    </row>
    <row r="69" s="6" customFormat="1" ht="18.75" customHeight="1" spans="1:19">
      <c r="A69" s="35">
        <v>67</v>
      </c>
      <c r="B69" s="60" t="s">
        <v>14397</v>
      </c>
      <c r="C69" s="54" t="s">
        <v>14562</v>
      </c>
      <c r="D69" s="53" t="s">
        <v>14442</v>
      </c>
      <c r="E69" s="46">
        <v>427600</v>
      </c>
      <c r="F69" s="43" t="s">
        <v>14563</v>
      </c>
      <c r="G69" s="47">
        <v>41713</v>
      </c>
      <c r="H69" s="47">
        <v>41726</v>
      </c>
      <c r="I69" s="115"/>
      <c r="J69" s="163">
        <v>41754</v>
      </c>
      <c r="K69" s="81" t="s">
        <v>14423</v>
      </c>
      <c r="L69" s="53" t="s">
        <v>14564</v>
      </c>
      <c r="M69" s="53" t="s">
        <v>5027</v>
      </c>
      <c r="N69" s="53" t="s">
        <v>84</v>
      </c>
      <c r="O69" s="164">
        <v>41707</v>
      </c>
      <c r="P69" s="164">
        <v>41714</v>
      </c>
      <c r="Q69" s="53" t="s">
        <v>1447</v>
      </c>
      <c r="R69" s="54" t="s">
        <v>582</v>
      </c>
      <c r="S69" s="147"/>
    </row>
    <row r="70" s="11" customFormat="1" ht="17.25" customHeight="1" spans="1:19">
      <c r="A70" s="35">
        <v>68</v>
      </c>
      <c r="B70" s="57" t="s">
        <v>14456</v>
      </c>
      <c r="C70" s="62" t="s">
        <v>14457</v>
      </c>
      <c r="D70" s="54" t="s">
        <v>13010</v>
      </c>
      <c r="E70" s="42">
        <v>389900</v>
      </c>
      <c r="F70" s="55" t="s">
        <v>14565</v>
      </c>
      <c r="G70" s="44">
        <v>41713</v>
      </c>
      <c r="H70" s="44">
        <v>41723</v>
      </c>
      <c r="I70" s="165"/>
      <c r="J70" s="69">
        <v>41754</v>
      </c>
      <c r="K70" s="70" t="s">
        <v>14460</v>
      </c>
      <c r="L70" s="166" t="s">
        <v>14566</v>
      </c>
      <c r="M70" s="166" t="s">
        <v>6476</v>
      </c>
      <c r="N70" s="166" t="s">
        <v>744</v>
      </c>
      <c r="O70" s="167">
        <v>41720</v>
      </c>
      <c r="P70" s="167">
        <v>41724</v>
      </c>
      <c r="Q70" s="166" t="s">
        <v>1447</v>
      </c>
      <c r="R70" s="166" t="s">
        <v>582</v>
      </c>
      <c r="S70" s="187"/>
    </row>
    <row r="71" s="6" customFormat="1" ht="18.75" customHeight="1" spans="1:19">
      <c r="A71" s="35">
        <v>69</v>
      </c>
      <c r="B71" s="60" t="s">
        <v>14397</v>
      </c>
      <c r="C71" s="54" t="s">
        <v>546</v>
      </c>
      <c r="D71" s="54" t="s">
        <v>577</v>
      </c>
      <c r="E71" s="42">
        <v>427600</v>
      </c>
      <c r="F71" s="55" t="s">
        <v>14567</v>
      </c>
      <c r="G71" s="44">
        <v>41724</v>
      </c>
      <c r="H71" s="44">
        <v>41736</v>
      </c>
      <c r="I71" s="104"/>
      <c r="J71" s="69">
        <v>41754</v>
      </c>
      <c r="K71" s="70"/>
      <c r="L71" s="77" t="s">
        <v>14568</v>
      </c>
      <c r="M71" s="159" t="s">
        <v>5103</v>
      </c>
      <c r="N71" s="77" t="s">
        <v>84</v>
      </c>
      <c r="O71" s="113">
        <v>41714</v>
      </c>
      <c r="P71" s="113">
        <v>41726</v>
      </c>
      <c r="Q71" s="77" t="s">
        <v>1447</v>
      </c>
      <c r="R71" s="77" t="s">
        <v>582</v>
      </c>
      <c r="S71" s="131"/>
    </row>
    <row r="72" s="6" customFormat="1" ht="18.75" customHeight="1" spans="1:19">
      <c r="A72" s="35">
        <v>70</v>
      </c>
      <c r="B72" s="60" t="s">
        <v>14441</v>
      </c>
      <c r="C72" s="150" t="s">
        <v>14501</v>
      </c>
      <c r="D72" s="53" t="s">
        <v>13010</v>
      </c>
      <c r="E72" s="46">
        <v>481900</v>
      </c>
      <c r="F72" s="43" t="s">
        <v>14569</v>
      </c>
      <c r="G72" s="47">
        <v>41720</v>
      </c>
      <c r="H72" s="47">
        <v>41730</v>
      </c>
      <c r="I72" s="168"/>
      <c r="J72" s="80">
        <v>41754</v>
      </c>
      <c r="K72" s="48" t="s">
        <v>5037</v>
      </c>
      <c r="L72" s="54" t="s">
        <v>14570</v>
      </c>
      <c r="M72" s="54" t="s">
        <v>5044</v>
      </c>
      <c r="N72" s="54" t="s">
        <v>84</v>
      </c>
      <c r="O72" s="114">
        <v>41727</v>
      </c>
      <c r="P72" s="114">
        <v>41730</v>
      </c>
      <c r="Q72" s="54" t="s">
        <v>106</v>
      </c>
      <c r="R72" s="53" t="s">
        <v>582</v>
      </c>
      <c r="S72" s="131"/>
    </row>
    <row r="73" s="6" customFormat="1" ht="18.75" customHeight="1" spans="1:19">
      <c r="A73" s="35">
        <v>71</v>
      </c>
      <c r="B73" s="60" t="s">
        <v>14441</v>
      </c>
      <c r="C73" s="150" t="s">
        <v>14501</v>
      </c>
      <c r="D73" s="53" t="s">
        <v>13248</v>
      </c>
      <c r="E73" s="46">
        <v>481900</v>
      </c>
      <c r="F73" s="43" t="s">
        <v>14571</v>
      </c>
      <c r="G73" s="47">
        <v>41720</v>
      </c>
      <c r="H73" s="47">
        <v>41730</v>
      </c>
      <c r="I73" s="111"/>
      <c r="J73" s="80">
        <v>41754</v>
      </c>
      <c r="K73" s="48" t="s">
        <v>5037</v>
      </c>
      <c r="L73" s="169" t="s">
        <v>14572</v>
      </c>
      <c r="M73" s="54" t="s">
        <v>5044</v>
      </c>
      <c r="N73" s="54" t="s">
        <v>84</v>
      </c>
      <c r="O73" s="114">
        <v>41702</v>
      </c>
      <c r="P73" s="114">
        <v>41721</v>
      </c>
      <c r="Q73" s="54" t="s">
        <v>106</v>
      </c>
      <c r="R73" s="53" t="s">
        <v>582</v>
      </c>
      <c r="S73" s="131"/>
    </row>
    <row r="74" s="6" customFormat="1" ht="18.75" customHeight="1" spans="1:19">
      <c r="A74" s="35">
        <v>72</v>
      </c>
      <c r="B74" s="60" t="s">
        <v>14421</v>
      </c>
      <c r="C74" s="150" t="s">
        <v>14501</v>
      </c>
      <c r="D74" s="53" t="s">
        <v>13248</v>
      </c>
      <c r="E74" s="46">
        <v>481900</v>
      </c>
      <c r="F74" s="55" t="s">
        <v>14573</v>
      </c>
      <c r="G74" s="47">
        <v>41713</v>
      </c>
      <c r="H74" s="47">
        <v>41726</v>
      </c>
      <c r="I74" s="111"/>
      <c r="J74" s="80">
        <v>41781</v>
      </c>
      <c r="K74" s="48" t="s">
        <v>5037</v>
      </c>
      <c r="L74" s="77" t="s">
        <v>14574</v>
      </c>
      <c r="M74" s="77" t="s">
        <v>14575</v>
      </c>
      <c r="N74" s="77" t="s">
        <v>641</v>
      </c>
      <c r="O74" s="113">
        <v>41722</v>
      </c>
      <c r="P74" s="113">
        <v>41723</v>
      </c>
      <c r="Q74" s="77" t="s">
        <v>1447</v>
      </c>
      <c r="R74" s="77" t="s">
        <v>582</v>
      </c>
      <c r="S74" s="131"/>
    </row>
    <row r="75" s="6" customFormat="1" ht="18.75" customHeight="1" spans="1:19">
      <c r="A75" s="35">
        <v>73</v>
      </c>
      <c r="B75" s="60" t="s">
        <v>14397</v>
      </c>
      <c r="C75" s="54" t="s">
        <v>546</v>
      </c>
      <c r="D75" s="54" t="s">
        <v>14576</v>
      </c>
      <c r="E75" s="42">
        <v>427600</v>
      </c>
      <c r="F75" s="55" t="s">
        <v>14577</v>
      </c>
      <c r="G75" s="44">
        <v>41720</v>
      </c>
      <c r="H75" s="44">
        <v>41728</v>
      </c>
      <c r="I75" s="104"/>
      <c r="J75" s="69">
        <v>41781</v>
      </c>
      <c r="K75" s="70" t="s">
        <v>14423</v>
      </c>
      <c r="L75" s="54" t="s">
        <v>14578</v>
      </c>
      <c r="M75" s="54" t="s">
        <v>5035</v>
      </c>
      <c r="N75" s="54" t="s">
        <v>84</v>
      </c>
      <c r="O75" s="114">
        <v>41728</v>
      </c>
      <c r="P75" s="114">
        <v>41728</v>
      </c>
      <c r="Q75" s="54" t="s">
        <v>1447</v>
      </c>
      <c r="R75" s="53" t="s">
        <v>582</v>
      </c>
      <c r="S75" s="131"/>
    </row>
    <row r="76" s="6" customFormat="1" ht="18.75" customHeight="1" spans="1:19">
      <c r="A76" s="35">
        <v>74</v>
      </c>
      <c r="B76" s="60" t="s">
        <v>14397</v>
      </c>
      <c r="C76" s="54" t="s">
        <v>546</v>
      </c>
      <c r="D76" s="43" t="s">
        <v>13102</v>
      </c>
      <c r="E76" s="43">
        <v>427600</v>
      </c>
      <c r="F76" s="151" t="s">
        <v>14579</v>
      </c>
      <c r="G76" s="47">
        <v>41739</v>
      </c>
      <c r="H76" s="51">
        <v>41746</v>
      </c>
      <c r="I76" s="104"/>
      <c r="J76" s="69">
        <v>41781</v>
      </c>
      <c r="K76" s="70"/>
      <c r="L76" s="54" t="s">
        <v>14580</v>
      </c>
      <c r="M76" s="35" t="s">
        <v>5054</v>
      </c>
      <c r="N76" s="54" t="s">
        <v>59</v>
      </c>
      <c r="O76" s="114">
        <v>41707</v>
      </c>
      <c r="P76" s="114">
        <v>41739</v>
      </c>
      <c r="Q76" s="54" t="s">
        <v>106</v>
      </c>
      <c r="R76" s="53" t="s">
        <v>582</v>
      </c>
      <c r="S76" s="131"/>
    </row>
    <row r="77" s="6" customFormat="1" ht="18.75" customHeight="1" spans="1:19">
      <c r="A77" s="35">
        <v>75</v>
      </c>
      <c r="B77" s="60" t="s">
        <v>14397</v>
      </c>
      <c r="C77" s="54" t="s">
        <v>546</v>
      </c>
      <c r="D77" s="43" t="s">
        <v>12911</v>
      </c>
      <c r="E77" s="43">
        <v>427600</v>
      </c>
      <c r="F77" s="151" t="s">
        <v>14581</v>
      </c>
      <c r="G77" s="47">
        <v>41739</v>
      </c>
      <c r="H77" s="51">
        <v>41746</v>
      </c>
      <c r="I77" s="104"/>
      <c r="J77" s="69">
        <v>41781</v>
      </c>
      <c r="K77" s="70"/>
      <c r="L77" s="54" t="s">
        <v>14582</v>
      </c>
      <c r="M77" s="54" t="s">
        <v>683</v>
      </c>
      <c r="N77" s="54" t="s">
        <v>59</v>
      </c>
      <c r="O77" s="114">
        <v>41708</v>
      </c>
      <c r="P77" s="114">
        <v>41739</v>
      </c>
      <c r="Q77" s="54" t="s">
        <v>106</v>
      </c>
      <c r="R77" s="53" t="s">
        <v>582</v>
      </c>
      <c r="S77" s="131"/>
    </row>
    <row r="78" s="6" customFormat="1" ht="18.75" customHeight="1" spans="1:19">
      <c r="A78" s="35">
        <v>76</v>
      </c>
      <c r="B78" s="60" t="s">
        <v>14421</v>
      </c>
      <c r="C78" s="150" t="s">
        <v>14501</v>
      </c>
      <c r="D78" s="53" t="s">
        <v>14448</v>
      </c>
      <c r="E78" s="46">
        <v>481900</v>
      </c>
      <c r="F78" s="55" t="s">
        <v>14583</v>
      </c>
      <c r="G78" s="47">
        <v>41711</v>
      </c>
      <c r="H78" s="47">
        <v>41721</v>
      </c>
      <c r="I78" s="168"/>
      <c r="J78" s="69">
        <v>41781</v>
      </c>
      <c r="K78" s="48"/>
      <c r="L78" s="54" t="s">
        <v>14584</v>
      </c>
      <c r="M78" s="54" t="s">
        <v>5044</v>
      </c>
      <c r="N78" s="54" t="s">
        <v>84</v>
      </c>
      <c r="O78" s="114">
        <v>41728</v>
      </c>
      <c r="P78" s="114">
        <v>41728</v>
      </c>
      <c r="Q78" s="54" t="s">
        <v>1447</v>
      </c>
      <c r="R78" s="53" t="s">
        <v>582</v>
      </c>
      <c r="S78" s="131"/>
    </row>
    <row r="79" s="7" customFormat="1" ht="17.25" customHeight="1" spans="1:19">
      <c r="A79" s="35">
        <v>77</v>
      </c>
      <c r="B79" s="60" t="s">
        <v>14421</v>
      </c>
      <c r="C79" s="150" t="s">
        <v>14501</v>
      </c>
      <c r="D79" s="54" t="s">
        <v>577</v>
      </c>
      <c r="E79" s="42">
        <v>481900</v>
      </c>
      <c r="F79" s="55" t="s">
        <v>14585</v>
      </c>
      <c r="G79" s="44">
        <v>41743</v>
      </c>
      <c r="H79" s="44">
        <v>41753</v>
      </c>
      <c r="I79" s="170"/>
      <c r="J79" s="69">
        <v>41781</v>
      </c>
      <c r="K79" s="48"/>
      <c r="L79" s="55" t="s">
        <v>14586</v>
      </c>
      <c r="M79" s="54" t="s">
        <v>5082</v>
      </c>
      <c r="N79" s="54" t="s">
        <v>89</v>
      </c>
      <c r="O79" s="171">
        <v>41734</v>
      </c>
      <c r="P79" s="44">
        <v>41745</v>
      </c>
      <c r="Q79" s="171" t="s">
        <v>1447</v>
      </c>
      <c r="R79" s="53" t="s">
        <v>582</v>
      </c>
      <c r="S79" s="133"/>
    </row>
    <row r="80" s="10" customFormat="1" ht="23.25" customHeight="1" spans="1:27">
      <c r="A80" s="35">
        <v>78</v>
      </c>
      <c r="B80" s="149" t="s">
        <v>14547</v>
      </c>
      <c r="C80" s="35" t="s">
        <v>14548</v>
      </c>
      <c r="D80" s="43" t="s">
        <v>9343</v>
      </c>
      <c r="E80" s="43">
        <f>406800+2000</f>
        <v>408800</v>
      </c>
      <c r="F80" s="151" t="s">
        <v>14587</v>
      </c>
      <c r="G80" s="47">
        <v>41740</v>
      </c>
      <c r="H80" s="51">
        <v>41749</v>
      </c>
      <c r="I80" s="172" t="s">
        <v>5285</v>
      </c>
      <c r="J80" s="173">
        <v>41781</v>
      </c>
      <c r="K80" s="174"/>
      <c r="L80" s="85" t="s">
        <v>14588</v>
      </c>
      <c r="M80" s="159" t="s">
        <v>5062</v>
      </c>
      <c r="N80" s="159" t="s">
        <v>641</v>
      </c>
      <c r="O80" s="160">
        <v>41757</v>
      </c>
      <c r="P80" s="161">
        <v>41757</v>
      </c>
      <c r="Q80" s="85" t="s">
        <v>106</v>
      </c>
      <c r="R80" s="77" t="s">
        <v>582</v>
      </c>
      <c r="S80" s="185"/>
      <c r="V80" s="186"/>
      <c r="W80" s="186"/>
      <c r="X80" s="186"/>
      <c r="Y80" s="186"/>
      <c r="Z80" s="186"/>
      <c r="AA80" s="186"/>
    </row>
    <row r="81" s="10" customFormat="1" ht="18" customHeight="1" spans="1:27">
      <c r="A81" s="35">
        <v>79</v>
      </c>
      <c r="B81" s="149" t="s">
        <v>14547</v>
      </c>
      <c r="C81" s="35" t="s">
        <v>14548</v>
      </c>
      <c r="D81" s="43" t="s">
        <v>14458</v>
      </c>
      <c r="E81" s="43">
        <v>406800</v>
      </c>
      <c r="F81" s="151" t="s">
        <v>14589</v>
      </c>
      <c r="G81" s="47">
        <v>41736</v>
      </c>
      <c r="H81" s="51">
        <v>41745</v>
      </c>
      <c r="I81" s="156"/>
      <c r="J81" s="157">
        <v>41781</v>
      </c>
      <c r="K81" s="158"/>
      <c r="L81" s="175" t="s">
        <v>14590</v>
      </c>
      <c r="M81" s="97" t="s">
        <v>5009</v>
      </c>
      <c r="N81" s="97" t="s">
        <v>89</v>
      </c>
      <c r="O81" s="158">
        <v>41737</v>
      </c>
      <c r="P81" s="176">
        <v>41737</v>
      </c>
      <c r="Q81" s="175" t="s">
        <v>1447</v>
      </c>
      <c r="R81" s="188" t="s">
        <v>582</v>
      </c>
      <c r="S81" s="185"/>
      <c r="V81" s="186"/>
      <c r="W81" s="186"/>
      <c r="X81" s="186"/>
      <c r="Y81" s="186"/>
      <c r="Z81" s="186"/>
      <c r="AA81" s="186"/>
    </row>
    <row r="82" s="6" customFormat="1" ht="18.75" customHeight="1" spans="1:19">
      <c r="A82" s="35">
        <v>80</v>
      </c>
      <c r="B82" s="60" t="s">
        <v>14397</v>
      </c>
      <c r="C82" s="54" t="s">
        <v>546</v>
      </c>
      <c r="D82" s="43" t="s">
        <v>145</v>
      </c>
      <c r="E82" s="43">
        <v>427600</v>
      </c>
      <c r="F82" s="151" t="s">
        <v>14591</v>
      </c>
      <c r="G82" s="47">
        <v>41739</v>
      </c>
      <c r="H82" s="51">
        <v>41746</v>
      </c>
      <c r="I82" s="104"/>
      <c r="J82" s="69">
        <v>41781</v>
      </c>
      <c r="K82" s="70"/>
      <c r="L82" s="54" t="s">
        <v>14592</v>
      </c>
      <c r="M82" s="54" t="s">
        <v>5082</v>
      </c>
      <c r="N82" s="54" t="s">
        <v>89</v>
      </c>
      <c r="O82" s="114">
        <v>41707</v>
      </c>
      <c r="P82" s="114">
        <v>41739</v>
      </c>
      <c r="Q82" s="54" t="s">
        <v>1447</v>
      </c>
      <c r="R82" s="104" t="s">
        <v>582</v>
      </c>
      <c r="S82" s="131"/>
    </row>
    <row r="83" s="6" customFormat="1" ht="18.75" customHeight="1" spans="1:19">
      <c r="A83" s="35">
        <v>81</v>
      </c>
      <c r="B83" s="60" t="s">
        <v>14397</v>
      </c>
      <c r="C83" s="54" t="s">
        <v>546</v>
      </c>
      <c r="D83" s="55" t="s">
        <v>14593</v>
      </c>
      <c r="E83" s="55">
        <v>427600</v>
      </c>
      <c r="F83" s="151" t="s">
        <v>14594</v>
      </c>
      <c r="G83" s="44">
        <v>41743</v>
      </c>
      <c r="H83" s="56">
        <v>41753</v>
      </c>
      <c r="I83" s="104"/>
      <c r="J83" s="69">
        <v>41781</v>
      </c>
      <c r="K83" s="70"/>
      <c r="L83" s="54" t="s">
        <v>14595</v>
      </c>
      <c r="M83" s="54" t="s">
        <v>5035</v>
      </c>
      <c r="N83" s="54" t="s">
        <v>89</v>
      </c>
      <c r="O83" s="114">
        <v>41722</v>
      </c>
      <c r="P83" s="114">
        <v>41743</v>
      </c>
      <c r="Q83" s="54" t="s">
        <v>1447</v>
      </c>
      <c r="R83" s="104" t="s">
        <v>582</v>
      </c>
      <c r="S83" s="131"/>
    </row>
    <row r="84" s="6" customFormat="1" ht="18.75" customHeight="1" spans="1:19">
      <c r="A84" s="35">
        <v>82</v>
      </c>
      <c r="B84" s="60" t="s">
        <v>14421</v>
      </c>
      <c r="C84" s="150" t="s">
        <v>14501</v>
      </c>
      <c r="D84" s="54" t="s">
        <v>14453</v>
      </c>
      <c r="E84" s="42">
        <v>481900</v>
      </c>
      <c r="F84" s="55" t="s">
        <v>14596</v>
      </c>
      <c r="G84" s="44">
        <v>41743</v>
      </c>
      <c r="H84" s="44">
        <v>41753</v>
      </c>
      <c r="I84" s="168"/>
      <c r="J84" s="69">
        <v>41781</v>
      </c>
      <c r="K84" s="48"/>
      <c r="L84" s="54" t="s">
        <v>14597</v>
      </c>
      <c r="M84" s="54" t="s">
        <v>730</v>
      </c>
      <c r="N84" s="54" t="s">
        <v>84</v>
      </c>
      <c r="O84" s="114">
        <v>41747</v>
      </c>
      <c r="P84" s="114">
        <v>41748</v>
      </c>
      <c r="Q84" s="54" t="s">
        <v>1447</v>
      </c>
      <c r="R84" s="104" t="s">
        <v>582</v>
      </c>
      <c r="S84" s="131"/>
    </row>
    <row r="85" s="6" customFormat="1" ht="18.75" customHeight="1" spans="1:19">
      <c r="A85" s="35">
        <v>83</v>
      </c>
      <c r="B85" s="60" t="s">
        <v>14397</v>
      </c>
      <c r="C85" s="54" t="s">
        <v>546</v>
      </c>
      <c r="D85" s="55" t="s">
        <v>13102</v>
      </c>
      <c r="E85" s="55">
        <v>427600</v>
      </c>
      <c r="F85" s="151" t="s">
        <v>14598</v>
      </c>
      <c r="G85" s="44">
        <v>41743</v>
      </c>
      <c r="H85" s="56">
        <v>41753</v>
      </c>
      <c r="I85" s="104"/>
      <c r="J85" s="69">
        <v>41781</v>
      </c>
      <c r="K85" s="70"/>
      <c r="L85" s="54" t="s">
        <v>14599</v>
      </c>
      <c r="M85" s="35" t="s">
        <v>5068</v>
      </c>
      <c r="N85" s="54" t="s">
        <v>84</v>
      </c>
      <c r="O85" s="114">
        <v>41748</v>
      </c>
      <c r="P85" s="114">
        <v>41748</v>
      </c>
      <c r="Q85" s="54" t="s">
        <v>106</v>
      </c>
      <c r="R85" s="104" t="s">
        <v>582</v>
      </c>
      <c r="S85" s="131"/>
    </row>
    <row r="86" s="6" customFormat="1" ht="18.75" customHeight="1" spans="1:19">
      <c r="A86" s="35">
        <v>84</v>
      </c>
      <c r="B86" s="60" t="s">
        <v>14397</v>
      </c>
      <c r="C86" s="54" t="s">
        <v>546</v>
      </c>
      <c r="D86" s="55" t="s">
        <v>145</v>
      </c>
      <c r="E86" s="55">
        <v>427600</v>
      </c>
      <c r="F86" s="151" t="s">
        <v>14600</v>
      </c>
      <c r="G86" s="44">
        <v>41743</v>
      </c>
      <c r="H86" s="56">
        <v>41753</v>
      </c>
      <c r="I86" s="104"/>
      <c r="J86" s="69">
        <v>41781</v>
      </c>
      <c r="K86" s="70"/>
      <c r="L86" s="54" t="s">
        <v>14601</v>
      </c>
      <c r="M86" s="54" t="s">
        <v>114</v>
      </c>
      <c r="N86" s="54" t="s">
        <v>59</v>
      </c>
      <c r="O86" s="114">
        <v>41707</v>
      </c>
      <c r="P86" s="114">
        <v>41743</v>
      </c>
      <c r="Q86" s="54" t="s">
        <v>106</v>
      </c>
      <c r="R86" s="104" t="s">
        <v>582</v>
      </c>
      <c r="S86" s="131"/>
    </row>
    <row r="87" s="6" customFormat="1" ht="18.75" customHeight="1" spans="1:19">
      <c r="A87" s="35">
        <v>85</v>
      </c>
      <c r="B87" s="60" t="s">
        <v>14397</v>
      </c>
      <c r="C87" s="54" t="s">
        <v>546</v>
      </c>
      <c r="D87" s="43" t="s">
        <v>14602</v>
      </c>
      <c r="E87" s="43">
        <v>427600</v>
      </c>
      <c r="F87" s="151" t="s">
        <v>14603</v>
      </c>
      <c r="G87" s="47">
        <v>41743</v>
      </c>
      <c r="H87" s="51">
        <v>41757</v>
      </c>
      <c r="I87" s="111"/>
      <c r="J87" s="69">
        <v>41781</v>
      </c>
      <c r="K87" s="70"/>
      <c r="L87" s="54" t="s">
        <v>14604</v>
      </c>
      <c r="M87" s="54" t="s">
        <v>5057</v>
      </c>
      <c r="N87" s="54" t="s">
        <v>59</v>
      </c>
      <c r="O87" s="114">
        <v>41743</v>
      </c>
      <c r="P87" s="114">
        <v>41744</v>
      </c>
      <c r="Q87" s="54" t="s">
        <v>1447</v>
      </c>
      <c r="R87" s="104" t="s">
        <v>582</v>
      </c>
      <c r="S87" s="131"/>
    </row>
    <row r="88" s="6" customFormat="1" ht="18.75" customHeight="1" spans="1:19">
      <c r="A88" s="35">
        <v>86</v>
      </c>
      <c r="B88" s="60" t="s">
        <v>14421</v>
      </c>
      <c r="C88" s="150" t="s">
        <v>14501</v>
      </c>
      <c r="D88" s="53" t="s">
        <v>13010</v>
      </c>
      <c r="E88" s="46">
        <v>481900</v>
      </c>
      <c r="F88" s="151" t="s">
        <v>14605</v>
      </c>
      <c r="G88" s="47">
        <v>41751</v>
      </c>
      <c r="H88" s="47">
        <v>41760</v>
      </c>
      <c r="I88" s="177"/>
      <c r="J88" s="80">
        <v>41781</v>
      </c>
      <c r="K88" s="48"/>
      <c r="L88" s="54" t="s">
        <v>14606</v>
      </c>
      <c r="M88" s="54" t="s">
        <v>683</v>
      </c>
      <c r="N88" s="54" t="s">
        <v>59</v>
      </c>
      <c r="O88" s="114">
        <v>41706</v>
      </c>
      <c r="P88" s="114">
        <v>41762</v>
      </c>
      <c r="Q88" s="54" t="s">
        <v>106</v>
      </c>
      <c r="R88" s="111" t="s">
        <v>582</v>
      </c>
      <c r="S88" s="131"/>
    </row>
    <row r="89" s="6" customFormat="1" ht="18.75" customHeight="1" spans="1:19">
      <c r="A89" s="35">
        <v>87</v>
      </c>
      <c r="B89" s="60" t="s">
        <v>14397</v>
      </c>
      <c r="C89" s="54" t="s">
        <v>546</v>
      </c>
      <c r="D89" s="55" t="s">
        <v>13102</v>
      </c>
      <c r="E89" s="55">
        <v>427600</v>
      </c>
      <c r="F89" s="151" t="s">
        <v>14607</v>
      </c>
      <c r="G89" s="44">
        <v>41743</v>
      </c>
      <c r="H89" s="56">
        <v>41753</v>
      </c>
      <c r="I89" s="104"/>
      <c r="J89" s="69">
        <v>41781</v>
      </c>
      <c r="K89" s="70"/>
      <c r="L89" s="54" t="s">
        <v>14608</v>
      </c>
      <c r="M89" s="35" t="s">
        <v>5044</v>
      </c>
      <c r="N89" s="54" t="s">
        <v>84</v>
      </c>
      <c r="O89" s="114">
        <v>41744</v>
      </c>
      <c r="P89" s="114">
        <v>41744</v>
      </c>
      <c r="Q89" s="54" t="s">
        <v>1447</v>
      </c>
      <c r="R89" s="104" t="s">
        <v>582</v>
      </c>
      <c r="S89" s="131"/>
    </row>
    <row r="90" s="12" customFormat="1" ht="18" customHeight="1" spans="1:27">
      <c r="A90" s="35">
        <v>88</v>
      </c>
      <c r="B90" s="149" t="s">
        <v>14547</v>
      </c>
      <c r="C90" s="35" t="s">
        <v>14548</v>
      </c>
      <c r="D90" s="55" t="s">
        <v>9343</v>
      </c>
      <c r="E90" s="55">
        <f>406800+2000</f>
        <v>408800</v>
      </c>
      <c r="F90" s="151" t="s">
        <v>14609</v>
      </c>
      <c r="G90" s="44">
        <v>41732</v>
      </c>
      <c r="H90" s="56">
        <v>41752</v>
      </c>
      <c r="I90" s="178" t="s">
        <v>14610</v>
      </c>
      <c r="J90" s="157">
        <v>41781</v>
      </c>
      <c r="K90" s="158"/>
      <c r="L90" s="88" t="s">
        <v>14611</v>
      </c>
      <c r="M90" s="88" t="s">
        <v>5044</v>
      </c>
      <c r="N90" s="88" t="s">
        <v>84</v>
      </c>
      <c r="O90" s="174">
        <v>41719</v>
      </c>
      <c r="P90" s="174">
        <v>41767</v>
      </c>
      <c r="Q90" s="88" t="s">
        <v>1447</v>
      </c>
      <c r="R90" s="189" t="s">
        <v>582</v>
      </c>
      <c r="S90" s="190"/>
      <c r="V90" s="191"/>
      <c r="W90" s="191"/>
      <c r="X90" s="191"/>
      <c r="Y90" s="191"/>
      <c r="Z90" s="191"/>
      <c r="AA90" s="191"/>
    </row>
    <row r="91" s="6" customFormat="1" ht="18.75" customHeight="1" spans="1:19">
      <c r="A91" s="35">
        <v>89</v>
      </c>
      <c r="B91" s="60" t="s">
        <v>14397</v>
      </c>
      <c r="C91" s="54" t="s">
        <v>546</v>
      </c>
      <c r="D91" s="55" t="s">
        <v>12911</v>
      </c>
      <c r="E91" s="55">
        <v>427600</v>
      </c>
      <c r="F91" s="151" t="s">
        <v>14612</v>
      </c>
      <c r="G91" s="44">
        <v>41743</v>
      </c>
      <c r="H91" s="56">
        <v>41753</v>
      </c>
      <c r="I91" s="104"/>
      <c r="J91" s="69">
        <v>41781</v>
      </c>
      <c r="K91" s="70"/>
      <c r="L91" s="54" t="s">
        <v>14613</v>
      </c>
      <c r="M91" s="54" t="s">
        <v>5103</v>
      </c>
      <c r="N91" s="54" t="s">
        <v>84</v>
      </c>
      <c r="O91" s="114">
        <v>41732</v>
      </c>
      <c r="P91" s="114">
        <v>41743</v>
      </c>
      <c r="Q91" s="54" t="s">
        <v>1447</v>
      </c>
      <c r="R91" s="104" t="s">
        <v>582</v>
      </c>
      <c r="S91" s="131"/>
    </row>
    <row r="92" s="6" customFormat="1" ht="18.75" customHeight="1" spans="1:19">
      <c r="A92" s="35">
        <v>90</v>
      </c>
      <c r="B92" s="60" t="s">
        <v>14397</v>
      </c>
      <c r="C92" s="54" t="s">
        <v>546</v>
      </c>
      <c r="D92" s="43" t="s">
        <v>14593</v>
      </c>
      <c r="E92" s="43">
        <v>427600</v>
      </c>
      <c r="F92" s="151" t="s">
        <v>14614</v>
      </c>
      <c r="G92" s="47">
        <v>41753</v>
      </c>
      <c r="H92" s="51">
        <v>41760</v>
      </c>
      <c r="I92" s="104"/>
      <c r="J92" s="69">
        <v>41781</v>
      </c>
      <c r="K92" s="70"/>
      <c r="L92" s="54" t="s">
        <v>14615</v>
      </c>
      <c r="M92" s="54" t="s">
        <v>5044</v>
      </c>
      <c r="N92" s="54" t="s">
        <v>84</v>
      </c>
      <c r="O92" s="114">
        <v>41735</v>
      </c>
      <c r="P92" s="114">
        <v>41759</v>
      </c>
      <c r="Q92" s="54" t="s">
        <v>106</v>
      </c>
      <c r="R92" s="104" t="s">
        <v>582</v>
      </c>
      <c r="S92" s="131"/>
    </row>
    <row r="93" s="6" customFormat="1" ht="18.75" customHeight="1" spans="1:19">
      <c r="A93" s="35">
        <v>91</v>
      </c>
      <c r="B93" s="60" t="s">
        <v>14397</v>
      </c>
      <c r="C93" s="54" t="s">
        <v>546</v>
      </c>
      <c r="D93" s="54" t="s">
        <v>14576</v>
      </c>
      <c r="E93" s="42">
        <v>427600</v>
      </c>
      <c r="F93" s="151" t="s">
        <v>14616</v>
      </c>
      <c r="G93" s="44">
        <v>41726</v>
      </c>
      <c r="H93" s="44">
        <v>41734</v>
      </c>
      <c r="I93" s="104"/>
      <c r="J93" s="69">
        <v>41781</v>
      </c>
      <c r="K93" s="70"/>
      <c r="L93" s="112" t="s">
        <v>14617</v>
      </c>
      <c r="M93" s="112" t="s">
        <v>14618</v>
      </c>
      <c r="N93" s="112" t="s">
        <v>641</v>
      </c>
      <c r="O93" s="119">
        <v>41762</v>
      </c>
      <c r="P93" s="119">
        <v>41765</v>
      </c>
      <c r="Q93" s="112" t="s">
        <v>1447</v>
      </c>
      <c r="R93" s="192" t="s">
        <v>582</v>
      </c>
      <c r="S93" s="131"/>
    </row>
    <row r="94" s="10" customFormat="1" ht="18" customHeight="1" spans="1:27">
      <c r="A94" s="35">
        <v>92</v>
      </c>
      <c r="B94" s="149" t="s">
        <v>14547</v>
      </c>
      <c r="C94" s="35" t="s">
        <v>14548</v>
      </c>
      <c r="D94" s="43" t="s">
        <v>14458</v>
      </c>
      <c r="E94" s="43">
        <f>406800+2000</f>
        <v>408800</v>
      </c>
      <c r="F94" s="152" t="s">
        <v>14619</v>
      </c>
      <c r="G94" s="47">
        <v>41754</v>
      </c>
      <c r="H94" s="51">
        <v>41763</v>
      </c>
      <c r="I94" s="172" t="s">
        <v>5232</v>
      </c>
      <c r="J94" s="157">
        <v>41781</v>
      </c>
      <c r="K94" s="158"/>
      <c r="L94" s="85" t="s">
        <v>14620</v>
      </c>
      <c r="M94" s="159" t="s">
        <v>14621</v>
      </c>
      <c r="N94" s="159" t="s">
        <v>641</v>
      </c>
      <c r="O94" s="160">
        <v>41767</v>
      </c>
      <c r="P94" s="161">
        <v>41767</v>
      </c>
      <c r="Q94" s="85" t="s">
        <v>1447</v>
      </c>
      <c r="R94" s="193" t="s">
        <v>582</v>
      </c>
      <c r="S94" s="185"/>
      <c r="V94" s="186"/>
      <c r="W94" s="186"/>
      <c r="X94" s="186"/>
      <c r="Y94" s="186"/>
      <c r="Z94" s="186"/>
      <c r="AA94" s="186"/>
    </row>
    <row r="95" s="10" customFormat="1" ht="18" customHeight="1" spans="1:27">
      <c r="A95" s="35">
        <v>93</v>
      </c>
      <c r="B95" s="149" t="s">
        <v>14547</v>
      </c>
      <c r="C95" s="35" t="s">
        <v>14548</v>
      </c>
      <c r="D95" s="43" t="s">
        <v>14458</v>
      </c>
      <c r="E95" s="43">
        <v>406800</v>
      </c>
      <c r="F95" s="151" t="s">
        <v>14622</v>
      </c>
      <c r="G95" s="47">
        <v>41749</v>
      </c>
      <c r="H95" s="51">
        <v>41761</v>
      </c>
      <c r="I95" s="172"/>
      <c r="J95" s="157">
        <v>41781</v>
      </c>
      <c r="K95" s="158"/>
      <c r="L95" s="175" t="s">
        <v>14623</v>
      </c>
      <c r="M95" s="97" t="s">
        <v>5243</v>
      </c>
      <c r="N95" s="97" t="s">
        <v>84</v>
      </c>
      <c r="O95" s="158">
        <v>41766</v>
      </c>
      <c r="P95" s="176">
        <v>41767</v>
      </c>
      <c r="Q95" s="175" t="s">
        <v>1447</v>
      </c>
      <c r="R95" s="188" t="s">
        <v>582</v>
      </c>
      <c r="S95" s="185"/>
      <c r="V95" s="186"/>
      <c r="W95" s="186"/>
      <c r="X95" s="186"/>
      <c r="Y95" s="186"/>
      <c r="Z95" s="186"/>
      <c r="AA95" s="186"/>
    </row>
    <row r="96" s="6" customFormat="1" ht="18.75" customHeight="1" spans="1:19">
      <c r="A96" s="35">
        <v>94</v>
      </c>
      <c r="B96" s="60" t="s">
        <v>14397</v>
      </c>
      <c r="C96" s="54" t="s">
        <v>546</v>
      </c>
      <c r="D96" s="55" t="s">
        <v>14448</v>
      </c>
      <c r="E96" s="55">
        <v>427600</v>
      </c>
      <c r="F96" s="151" t="s">
        <v>14624</v>
      </c>
      <c r="G96" s="44">
        <v>41765</v>
      </c>
      <c r="H96" s="56">
        <v>41776</v>
      </c>
      <c r="I96" s="104"/>
      <c r="J96" s="69">
        <v>41781</v>
      </c>
      <c r="K96" s="70"/>
      <c r="L96" s="54" t="s">
        <v>14625</v>
      </c>
      <c r="M96" s="54" t="s">
        <v>912</v>
      </c>
      <c r="N96" s="54" t="s">
        <v>84</v>
      </c>
      <c r="O96" s="114">
        <v>41766</v>
      </c>
      <c r="P96" s="114">
        <v>41767</v>
      </c>
      <c r="Q96" s="54" t="s">
        <v>1447</v>
      </c>
      <c r="R96" s="104" t="s">
        <v>582</v>
      </c>
      <c r="S96" s="131"/>
    </row>
    <row r="97" s="7" customFormat="1" ht="17.25" customHeight="1" spans="1:19">
      <c r="A97" s="35">
        <v>95</v>
      </c>
      <c r="B97" s="60" t="s">
        <v>14421</v>
      </c>
      <c r="C97" s="150" t="s">
        <v>14501</v>
      </c>
      <c r="D97" s="54" t="s">
        <v>577</v>
      </c>
      <c r="E97" s="42">
        <v>481900</v>
      </c>
      <c r="F97" s="151" t="s">
        <v>14626</v>
      </c>
      <c r="G97" s="44">
        <v>41726</v>
      </c>
      <c r="H97" s="44">
        <v>41734</v>
      </c>
      <c r="I97" s="170"/>
      <c r="J97" s="69">
        <v>41781</v>
      </c>
      <c r="K97" s="48"/>
      <c r="L97" s="98" t="s">
        <v>14627</v>
      </c>
      <c r="M97" s="54" t="s">
        <v>916</v>
      </c>
      <c r="N97" s="71" t="s">
        <v>89</v>
      </c>
      <c r="O97" s="171">
        <v>41760</v>
      </c>
      <c r="P97" s="44">
        <v>41760</v>
      </c>
      <c r="Q97" s="171" t="s">
        <v>106</v>
      </c>
      <c r="R97" s="194" t="s">
        <v>582</v>
      </c>
      <c r="S97" s="133"/>
    </row>
    <row r="98" s="6" customFormat="1" ht="18.75" customHeight="1" spans="1:19">
      <c r="A98" s="35">
        <v>96</v>
      </c>
      <c r="B98" s="60" t="s">
        <v>14397</v>
      </c>
      <c r="C98" s="54" t="s">
        <v>546</v>
      </c>
      <c r="D98" s="55" t="s">
        <v>13248</v>
      </c>
      <c r="E98" s="55">
        <v>427600</v>
      </c>
      <c r="F98" s="151" t="s">
        <v>14628</v>
      </c>
      <c r="G98" s="44">
        <v>41769</v>
      </c>
      <c r="H98" s="44">
        <v>41780</v>
      </c>
      <c r="I98" s="104"/>
      <c r="J98" s="69">
        <v>41785</v>
      </c>
      <c r="K98" s="70"/>
      <c r="L98" s="54" t="s">
        <v>14629</v>
      </c>
      <c r="M98" s="54" t="s">
        <v>5057</v>
      </c>
      <c r="N98" s="54" t="s">
        <v>59</v>
      </c>
      <c r="O98" s="114">
        <v>41760</v>
      </c>
      <c r="P98" s="114">
        <v>41770</v>
      </c>
      <c r="Q98" s="54" t="s">
        <v>106</v>
      </c>
      <c r="R98" s="194" t="s">
        <v>582</v>
      </c>
      <c r="S98" s="131"/>
    </row>
    <row r="99" s="6" customFormat="1" ht="18.75" customHeight="1" spans="1:19">
      <c r="A99" s="35">
        <v>97</v>
      </c>
      <c r="B99" s="60" t="s">
        <v>14397</v>
      </c>
      <c r="C99" s="54" t="s">
        <v>546</v>
      </c>
      <c r="D99" s="52" t="s">
        <v>14576</v>
      </c>
      <c r="E99" s="52">
        <v>427600</v>
      </c>
      <c r="F99" s="152" t="s">
        <v>14630</v>
      </c>
      <c r="G99" s="47">
        <v>41769</v>
      </c>
      <c r="H99" s="47">
        <v>41779</v>
      </c>
      <c r="I99" s="156"/>
      <c r="J99" s="69">
        <v>41785</v>
      </c>
      <c r="K99" s="70"/>
      <c r="L99" s="54" t="s">
        <v>14631</v>
      </c>
      <c r="M99" s="35" t="s">
        <v>5057</v>
      </c>
      <c r="N99" s="54" t="s">
        <v>59</v>
      </c>
      <c r="O99" s="114">
        <v>41778</v>
      </c>
      <c r="P99" s="114">
        <v>41778</v>
      </c>
      <c r="Q99" s="54" t="s">
        <v>106</v>
      </c>
      <c r="R99" s="194" t="s">
        <v>582</v>
      </c>
      <c r="S99" s="131"/>
    </row>
    <row r="100" s="6" customFormat="1" ht="18.75" customHeight="1" spans="1:19">
      <c r="A100" s="35">
        <v>98</v>
      </c>
      <c r="B100" s="60" t="s">
        <v>14397</v>
      </c>
      <c r="C100" s="54" t="s">
        <v>546</v>
      </c>
      <c r="D100" s="55" t="s">
        <v>13102</v>
      </c>
      <c r="E100" s="55">
        <f>427600+2000</f>
        <v>429600</v>
      </c>
      <c r="F100" s="151" t="s">
        <v>14632</v>
      </c>
      <c r="G100" s="44">
        <v>41743</v>
      </c>
      <c r="H100" s="56">
        <v>41753</v>
      </c>
      <c r="I100" s="156" t="s">
        <v>5186</v>
      </c>
      <c r="J100" s="69">
        <v>41785</v>
      </c>
      <c r="K100" s="70"/>
      <c r="L100" s="53" t="s">
        <v>14633</v>
      </c>
      <c r="M100" s="35" t="s">
        <v>5044</v>
      </c>
      <c r="N100" s="54" t="s">
        <v>84</v>
      </c>
      <c r="O100" s="114">
        <v>41780</v>
      </c>
      <c r="P100" s="114">
        <v>41780</v>
      </c>
      <c r="Q100" s="54" t="s">
        <v>106</v>
      </c>
      <c r="R100" s="194" t="s">
        <v>582</v>
      </c>
      <c r="S100" s="131"/>
    </row>
    <row r="101" s="6" customFormat="1" ht="18.75" customHeight="1" spans="1:19">
      <c r="A101" s="35">
        <v>99</v>
      </c>
      <c r="B101" s="57" t="s">
        <v>14456</v>
      </c>
      <c r="C101" s="62" t="s">
        <v>14457</v>
      </c>
      <c r="D101" s="53" t="s">
        <v>14634</v>
      </c>
      <c r="E101" s="43">
        <f>389900+10000+2000</f>
        <v>401900</v>
      </c>
      <c r="F101" s="151" t="s">
        <v>14635</v>
      </c>
      <c r="G101" s="47">
        <v>41683</v>
      </c>
      <c r="H101" s="47">
        <v>41692</v>
      </c>
      <c r="I101" s="162" t="s">
        <v>14636</v>
      </c>
      <c r="J101" s="69">
        <v>41785</v>
      </c>
      <c r="K101" s="70"/>
      <c r="L101" s="54" t="s">
        <v>14637</v>
      </c>
      <c r="M101" s="54" t="s">
        <v>5044</v>
      </c>
      <c r="N101" s="54" t="s">
        <v>84</v>
      </c>
      <c r="O101" s="114">
        <v>41781</v>
      </c>
      <c r="P101" s="114">
        <v>41781</v>
      </c>
      <c r="Q101" s="54" t="s">
        <v>106</v>
      </c>
      <c r="R101" s="194" t="s">
        <v>582</v>
      </c>
      <c r="S101" s="131"/>
    </row>
    <row r="102" s="6" customFormat="1" ht="18.75" customHeight="1" spans="1:19">
      <c r="A102" s="35">
        <v>100</v>
      </c>
      <c r="B102" s="60" t="s">
        <v>14397</v>
      </c>
      <c r="C102" s="54" t="s">
        <v>546</v>
      </c>
      <c r="D102" s="43" t="s">
        <v>13248</v>
      </c>
      <c r="E102" s="43">
        <v>427600</v>
      </c>
      <c r="F102" s="152" t="s">
        <v>14638</v>
      </c>
      <c r="G102" s="47">
        <v>41765</v>
      </c>
      <c r="H102" s="51">
        <v>41773</v>
      </c>
      <c r="I102" s="104"/>
      <c r="J102" s="69">
        <v>41814</v>
      </c>
      <c r="K102" s="70"/>
      <c r="L102" s="54" t="s">
        <v>14639</v>
      </c>
      <c r="M102" s="54" t="s">
        <v>5219</v>
      </c>
      <c r="N102" s="54" t="s">
        <v>59</v>
      </c>
      <c r="O102" s="114">
        <v>41754</v>
      </c>
      <c r="P102" s="114">
        <v>41766</v>
      </c>
      <c r="Q102" s="54" t="s">
        <v>1447</v>
      </c>
      <c r="R102" s="194" t="s">
        <v>582</v>
      </c>
      <c r="S102" s="131"/>
    </row>
    <row r="103" s="10" customFormat="1" ht="18" customHeight="1" spans="1:27">
      <c r="A103" s="35">
        <v>101</v>
      </c>
      <c r="B103" s="149" t="s">
        <v>14640</v>
      </c>
      <c r="C103" s="35" t="s">
        <v>14548</v>
      </c>
      <c r="D103" s="55" t="s">
        <v>14556</v>
      </c>
      <c r="E103" s="55">
        <f>402800+2000</f>
        <v>404800</v>
      </c>
      <c r="F103" s="151" t="s">
        <v>14641</v>
      </c>
      <c r="G103" s="44">
        <v>41760</v>
      </c>
      <c r="H103" s="56">
        <v>41772</v>
      </c>
      <c r="I103" s="156" t="s">
        <v>5216</v>
      </c>
      <c r="J103" s="69">
        <v>41814</v>
      </c>
      <c r="K103" s="158"/>
      <c r="L103" s="175" t="s">
        <v>14642</v>
      </c>
      <c r="M103" s="97" t="s">
        <v>916</v>
      </c>
      <c r="N103" s="97" t="s">
        <v>89</v>
      </c>
      <c r="O103" s="158">
        <v>41767</v>
      </c>
      <c r="P103" s="176">
        <v>41767</v>
      </c>
      <c r="Q103" s="175" t="s">
        <v>1447</v>
      </c>
      <c r="R103" s="194" t="s">
        <v>582</v>
      </c>
      <c r="S103" s="185"/>
      <c r="V103" s="186"/>
      <c r="W103" s="186"/>
      <c r="X103" s="186"/>
      <c r="Y103" s="186"/>
      <c r="Z103" s="186"/>
      <c r="AA103" s="186"/>
    </row>
    <row r="104" s="7" customFormat="1" ht="17.25" customHeight="1" spans="1:19">
      <c r="A104" s="35">
        <v>102</v>
      </c>
      <c r="B104" s="60" t="s">
        <v>14421</v>
      </c>
      <c r="C104" s="150" t="s">
        <v>14501</v>
      </c>
      <c r="D104" s="53" t="s">
        <v>13263</v>
      </c>
      <c r="E104" s="46">
        <v>481900</v>
      </c>
      <c r="F104" s="152" t="s">
        <v>14643</v>
      </c>
      <c r="G104" s="47">
        <v>41769</v>
      </c>
      <c r="H104" s="47">
        <v>41779</v>
      </c>
      <c r="I104" s="179"/>
      <c r="J104" s="69">
        <v>41814</v>
      </c>
      <c r="K104" s="48"/>
      <c r="L104" s="98" t="s">
        <v>14644</v>
      </c>
      <c r="M104" s="54" t="s">
        <v>5156</v>
      </c>
      <c r="N104" s="71" t="s">
        <v>59</v>
      </c>
      <c r="O104" s="171">
        <v>41753</v>
      </c>
      <c r="P104" s="44">
        <v>41770</v>
      </c>
      <c r="Q104" s="171" t="s">
        <v>106</v>
      </c>
      <c r="R104" s="194" t="s">
        <v>582</v>
      </c>
      <c r="S104" s="133"/>
    </row>
    <row r="105" s="6" customFormat="1" ht="18.75" customHeight="1" spans="1:19">
      <c r="A105" s="35">
        <v>103</v>
      </c>
      <c r="B105" s="57" t="s">
        <v>14456</v>
      </c>
      <c r="C105" s="35" t="s">
        <v>14548</v>
      </c>
      <c r="D105" s="54" t="s">
        <v>14458</v>
      </c>
      <c r="E105" s="55">
        <f>389900+6800</f>
        <v>396700</v>
      </c>
      <c r="F105" s="152" t="s">
        <v>14645</v>
      </c>
      <c r="G105" s="44">
        <v>41769</v>
      </c>
      <c r="H105" s="44">
        <v>41780</v>
      </c>
      <c r="I105" s="156" t="s">
        <v>14646</v>
      </c>
      <c r="J105" s="80">
        <v>41814</v>
      </c>
      <c r="K105" s="70"/>
      <c r="L105" s="77" t="s">
        <v>14647</v>
      </c>
      <c r="M105" s="77" t="s">
        <v>5094</v>
      </c>
      <c r="N105" s="77" t="s">
        <v>641</v>
      </c>
      <c r="O105" s="113">
        <v>41777</v>
      </c>
      <c r="P105" s="113">
        <v>41777</v>
      </c>
      <c r="Q105" s="77" t="s">
        <v>106</v>
      </c>
      <c r="R105" s="193" t="s">
        <v>582</v>
      </c>
      <c r="S105" s="131"/>
    </row>
    <row r="106" s="6" customFormat="1" ht="18.75" customHeight="1" spans="1:20">
      <c r="A106" s="35">
        <v>104</v>
      </c>
      <c r="B106" s="60" t="s">
        <v>14397</v>
      </c>
      <c r="C106" s="54" t="s">
        <v>546</v>
      </c>
      <c r="D106" s="52" t="s">
        <v>13102</v>
      </c>
      <c r="E106" s="52">
        <f>427600+2000</f>
        <v>429600</v>
      </c>
      <c r="F106" s="152" t="s">
        <v>14648</v>
      </c>
      <c r="G106" s="47">
        <v>41769</v>
      </c>
      <c r="H106" s="47">
        <v>41779</v>
      </c>
      <c r="I106" s="180" t="s">
        <v>5186</v>
      </c>
      <c r="J106" s="69">
        <v>41814</v>
      </c>
      <c r="K106" s="70"/>
      <c r="L106" s="53" t="s">
        <v>14649</v>
      </c>
      <c r="M106" s="35" t="s">
        <v>916</v>
      </c>
      <c r="N106" s="54" t="s">
        <v>89</v>
      </c>
      <c r="O106" s="114">
        <v>41781</v>
      </c>
      <c r="P106" s="164">
        <v>41781</v>
      </c>
      <c r="Q106" s="54" t="s">
        <v>106</v>
      </c>
      <c r="R106" s="104" t="s">
        <v>3829</v>
      </c>
      <c r="S106" s="147"/>
      <c r="T106" s="131"/>
    </row>
    <row r="107" s="10" customFormat="1" ht="18" customHeight="1" spans="1:28">
      <c r="A107" s="35">
        <v>105</v>
      </c>
      <c r="B107" s="149" t="s">
        <v>14640</v>
      </c>
      <c r="C107" s="35" t="s">
        <v>14548</v>
      </c>
      <c r="D107" s="55" t="s">
        <v>14650</v>
      </c>
      <c r="E107" s="55">
        <f>402800+2000</f>
        <v>404800</v>
      </c>
      <c r="F107" s="152" t="s">
        <v>14651</v>
      </c>
      <c r="G107" s="44">
        <v>41768</v>
      </c>
      <c r="H107" s="56">
        <v>41780</v>
      </c>
      <c r="I107" s="181" t="s">
        <v>5186</v>
      </c>
      <c r="J107" s="157">
        <v>41814</v>
      </c>
      <c r="K107" s="158"/>
      <c r="L107" s="175" t="s">
        <v>14652</v>
      </c>
      <c r="M107" s="97" t="s">
        <v>657</v>
      </c>
      <c r="N107" s="97" t="s">
        <v>59</v>
      </c>
      <c r="O107" s="158">
        <v>41769</v>
      </c>
      <c r="P107" s="182">
        <v>41770</v>
      </c>
      <c r="Q107" s="175" t="s">
        <v>106</v>
      </c>
      <c r="R107" s="104" t="s">
        <v>3829</v>
      </c>
      <c r="S107" s="195"/>
      <c r="T107" s="185"/>
      <c r="W107" s="186"/>
      <c r="X107" s="186"/>
      <c r="Y107" s="186"/>
      <c r="Z107" s="186"/>
      <c r="AA107" s="186"/>
      <c r="AB107" s="186"/>
    </row>
    <row r="108" s="6" customFormat="1" ht="18.75" customHeight="1" spans="1:20">
      <c r="A108" s="35">
        <v>106</v>
      </c>
      <c r="B108" s="57" t="s">
        <v>14456</v>
      </c>
      <c r="C108" s="62" t="s">
        <v>14457</v>
      </c>
      <c r="D108" s="54" t="s">
        <v>13342</v>
      </c>
      <c r="E108" s="55">
        <f>389900+2000</f>
        <v>391900</v>
      </c>
      <c r="F108" s="152" t="s">
        <v>14653</v>
      </c>
      <c r="G108" s="44">
        <v>41769</v>
      </c>
      <c r="H108" s="44">
        <v>41780</v>
      </c>
      <c r="I108" s="181" t="s">
        <v>5216</v>
      </c>
      <c r="J108" s="69">
        <v>41814</v>
      </c>
      <c r="K108" s="70"/>
      <c r="L108" s="54" t="s">
        <v>12998</v>
      </c>
      <c r="M108" s="54" t="s">
        <v>5009</v>
      </c>
      <c r="N108" s="54" t="s">
        <v>89</v>
      </c>
      <c r="O108" s="114">
        <v>41774</v>
      </c>
      <c r="P108" s="164">
        <v>41774</v>
      </c>
      <c r="Q108" s="54" t="s">
        <v>1447</v>
      </c>
      <c r="R108" s="104" t="s">
        <v>582</v>
      </c>
      <c r="S108" s="147"/>
      <c r="T108" s="131"/>
    </row>
    <row r="109" s="6" customFormat="1" ht="18.75" customHeight="1" spans="1:20">
      <c r="A109" s="35">
        <v>107</v>
      </c>
      <c r="B109" s="60" t="s">
        <v>14397</v>
      </c>
      <c r="C109" s="54" t="s">
        <v>546</v>
      </c>
      <c r="D109" s="48" t="s">
        <v>14654</v>
      </c>
      <c r="E109" s="48">
        <v>427600</v>
      </c>
      <c r="F109" s="151" t="s">
        <v>14655</v>
      </c>
      <c r="G109" s="44">
        <v>41778</v>
      </c>
      <c r="H109" s="44">
        <v>41788</v>
      </c>
      <c r="I109" s="104"/>
      <c r="J109" s="69">
        <v>41814</v>
      </c>
      <c r="K109" s="70"/>
      <c r="L109" s="54" t="s">
        <v>14656</v>
      </c>
      <c r="M109" s="54" t="s">
        <v>9528</v>
      </c>
      <c r="N109" s="54" t="s">
        <v>84</v>
      </c>
      <c r="O109" s="114">
        <v>41780</v>
      </c>
      <c r="P109" s="114">
        <v>41780</v>
      </c>
      <c r="Q109" s="54" t="s">
        <v>1447</v>
      </c>
      <c r="R109" s="179" t="s">
        <v>1032</v>
      </c>
      <c r="S109" s="147"/>
      <c r="T109" s="131"/>
    </row>
    <row r="110" s="6" customFormat="1" ht="21.75" customHeight="1" spans="1:20">
      <c r="A110" s="35">
        <v>108</v>
      </c>
      <c r="B110" s="60" t="s">
        <v>14421</v>
      </c>
      <c r="C110" s="150" t="s">
        <v>14501</v>
      </c>
      <c r="D110" s="53" t="s">
        <v>13010</v>
      </c>
      <c r="E110" s="46">
        <v>481900</v>
      </c>
      <c r="F110" s="152" t="s">
        <v>14657</v>
      </c>
      <c r="G110" s="47">
        <v>41765</v>
      </c>
      <c r="H110" s="47">
        <v>41773</v>
      </c>
      <c r="I110" s="177"/>
      <c r="J110" s="80">
        <v>41814</v>
      </c>
      <c r="K110" s="48"/>
      <c r="L110" s="77" t="s">
        <v>14658</v>
      </c>
      <c r="M110" s="77" t="s">
        <v>13009</v>
      </c>
      <c r="N110" s="77" t="s">
        <v>641</v>
      </c>
      <c r="O110" s="113">
        <v>41782</v>
      </c>
      <c r="P110" s="119">
        <v>41782</v>
      </c>
      <c r="Q110" s="77" t="s">
        <v>1447</v>
      </c>
      <c r="R110" s="111" t="s">
        <v>582</v>
      </c>
      <c r="S110" s="147"/>
      <c r="T110" s="131"/>
    </row>
    <row r="111" s="6" customFormat="1" ht="18.75" customHeight="1" spans="1:20">
      <c r="A111" s="35">
        <v>109</v>
      </c>
      <c r="B111" s="60" t="s">
        <v>14397</v>
      </c>
      <c r="C111" s="54" t="s">
        <v>546</v>
      </c>
      <c r="D111" s="48" t="s">
        <v>5855</v>
      </c>
      <c r="E111" s="48">
        <v>427600</v>
      </c>
      <c r="F111" s="151" t="s">
        <v>14659</v>
      </c>
      <c r="G111" s="44">
        <v>41778</v>
      </c>
      <c r="H111" s="44">
        <v>41788</v>
      </c>
      <c r="I111" s="181"/>
      <c r="J111" s="69">
        <v>41814</v>
      </c>
      <c r="K111" s="70"/>
      <c r="L111" s="54" t="s">
        <v>14660</v>
      </c>
      <c r="M111" s="54" t="s">
        <v>13179</v>
      </c>
      <c r="N111" s="54" t="s">
        <v>84</v>
      </c>
      <c r="O111" s="114">
        <v>41778</v>
      </c>
      <c r="P111" s="114">
        <v>41778</v>
      </c>
      <c r="Q111" s="54" t="s">
        <v>106</v>
      </c>
      <c r="R111" s="104" t="s">
        <v>582</v>
      </c>
      <c r="S111" s="147"/>
      <c r="T111" s="131"/>
    </row>
    <row r="112" s="6" customFormat="1" ht="18.75" customHeight="1" spans="1:20">
      <c r="A112" s="35">
        <v>110</v>
      </c>
      <c r="B112" s="57" t="s">
        <v>14456</v>
      </c>
      <c r="C112" s="62" t="s">
        <v>14457</v>
      </c>
      <c r="D112" s="54" t="s">
        <v>14458</v>
      </c>
      <c r="E112" s="55">
        <f>389900+2000+6800</f>
        <v>398700</v>
      </c>
      <c r="F112" s="151" t="s">
        <v>14661</v>
      </c>
      <c r="G112" s="44">
        <v>41778</v>
      </c>
      <c r="H112" s="44">
        <v>41790</v>
      </c>
      <c r="I112" s="181"/>
      <c r="J112" s="69">
        <v>41814</v>
      </c>
      <c r="K112" s="70"/>
      <c r="L112" s="54" t="s">
        <v>14662</v>
      </c>
      <c r="M112" s="54" t="s">
        <v>1768</v>
      </c>
      <c r="N112" s="54" t="s">
        <v>89</v>
      </c>
      <c r="O112" s="114">
        <v>41783</v>
      </c>
      <c r="P112" s="114">
        <v>41783</v>
      </c>
      <c r="Q112" s="54" t="s">
        <v>1447</v>
      </c>
      <c r="R112" s="104" t="s">
        <v>582</v>
      </c>
      <c r="S112" s="147"/>
      <c r="T112" s="131"/>
    </row>
    <row r="113" s="6" customFormat="1" ht="18.75" customHeight="1" spans="1:20">
      <c r="A113" s="35">
        <v>111</v>
      </c>
      <c r="B113" s="60" t="s">
        <v>14421</v>
      </c>
      <c r="C113" s="150" t="s">
        <v>14501</v>
      </c>
      <c r="D113" s="48" t="s">
        <v>14663</v>
      </c>
      <c r="E113" s="48">
        <v>481900</v>
      </c>
      <c r="F113" s="151" t="s">
        <v>14664</v>
      </c>
      <c r="G113" s="44">
        <v>41778</v>
      </c>
      <c r="H113" s="44">
        <v>41788</v>
      </c>
      <c r="I113" s="181"/>
      <c r="J113" s="69">
        <v>41814</v>
      </c>
      <c r="K113" s="70"/>
      <c r="L113" s="54" t="s">
        <v>14665</v>
      </c>
      <c r="M113" s="54" t="s">
        <v>5057</v>
      </c>
      <c r="N113" s="54" t="s">
        <v>59</v>
      </c>
      <c r="O113" s="114">
        <v>14</v>
      </c>
      <c r="P113" s="114">
        <v>41778</v>
      </c>
      <c r="Q113" s="54" t="s">
        <v>106</v>
      </c>
      <c r="R113" s="104" t="s">
        <v>582</v>
      </c>
      <c r="S113" s="147"/>
      <c r="T113" s="131"/>
    </row>
    <row r="114" s="6" customFormat="1" ht="18.75" customHeight="1" spans="1:20">
      <c r="A114" s="35">
        <v>112</v>
      </c>
      <c r="B114" s="60"/>
      <c r="C114" s="54" t="s">
        <v>546</v>
      </c>
      <c r="D114" s="55" t="s">
        <v>13248</v>
      </c>
      <c r="E114" s="55">
        <v>427600</v>
      </c>
      <c r="F114" s="151" t="s">
        <v>14666</v>
      </c>
      <c r="G114" s="44">
        <v>41765</v>
      </c>
      <c r="H114" s="56">
        <v>41776</v>
      </c>
      <c r="I114" s="104"/>
      <c r="J114" s="69">
        <v>41814</v>
      </c>
      <c r="K114" s="70"/>
      <c r="L114" s="54" t="s">
        <v>14667</v>
      </c>
      <c r="M114" s="54" t="s">
        <v>5243</v>
      </c>
      <c r="N114" s="54" t="s">
        <v>84</v>
      </c>
      <c r="O114" s="114">
        <v>41760</v>
      </c>
      <c r="P114" s="164">
        <v>41766</v>
      </c>
      <c r="Q114" s="54" t="s">
        <v>106</v>
      </c>
      <c r="R114" s="104" t="s">
        <v>6133</v>
      </c>
      <c r="S114" s="147"/>
      <c r="T114" s="131"/>
    </row>
    <row r="115" s="6" customFormat="1" ht="18.75" customHeight="1" spans="1:20">
      <c r="A115" s="35">
        <v>113</v>
      </c>
      <c r="B115" s="60"/>
      <c r="C115" s="54" t="s">
        <v>546</v>
      </c>
      <c r="D115" s="48" t="s">
        <v>12911</v>
      </c>
      <c r="E115" s="48">
        <f>427600+2000</f>
        <v>429600</v>
      </c>
      <c r="F115" s="151" t="s">
        <v>14668</v>
      </c>
      <c r="G115" s="44">
        <v>41785</v>
      </c>
      <c r="H115" s="44">
        <v>41793</v>
      </c>
      <c r="I115" s="104" t="s">
        <v>5225</v>
      </c>
      <c r="J115" s="69">
        <v>41814</v>
      </c>
      <c r="K115" s="70"/>
      <c r="L115" s="54" t="s">
        <v>14669</v>
      </c>
      <c r="M115" s="54" t="s">
        <v>5156</v>
      </c>
      <c r="N115" s="54" t="s">
        <v>59</v>
      </c>
      <c r="O115" s="114">
        <v>41791</v>
      </c>
      <c r="P115" s="114">
        <v>41792</v>
      </c>
      <c r="Q115" s="54" t="s">
        <v>106</v>
      </c>
      <c r="R115" s="104" t="s">
        <v>6133</v>
      </c>
      <c r="S115" s="147"/>
      <c r="T115" s="131"/>
    </row>
    <row r="116" s="6" customFormat="1" ht="18.75" customHeight="1" spans="1:20">
      <c r="A116" s="35">
        <v>114</v>
      </c>
      <c r="B116" s="153"/>
      <c r="C116" s="154" t="s">
        <v>5104</v>
      </c>
      <c r="D116" s="54" t="s">
        <v>14458</v>
      </c>
      <c r="E116" s="55">
        <f>389900+2000+6800</f>
        <v>398700</v>
      </c>
      <c r="F116" s="151" t="s">
        <v>14670</v>
      </c>
      <c r="G116" s="44">
        <v>41778</v>
      </c>
      <c r="H116" s="44">
        <v>41790</v>
      </c>
      <c r="I116" s="181" t="s">
        <v>14671</v>
      </c>
      <c r="J116" s="69">
        <v>41814</v>
      </c>
      <c r="K116" s="70"/>
      <c r="L116" s="54" t="s">
        <v>3264</v>
      </c>
      <c r="M116" s="54" t="s">
        <v>916</v>
      </c>
      <c r="N116" s="54" t="s">
        <v>89</v>
      </c>
      <c r="O116" s="114">
        <v>41783</v>
      </c>
      <c r="P116" s="114">
        <v>41784</v>
      </c>
      <c r="Q116" s="54" t="s">
        <v>106</v>
      </c>
      <c r="R116" s="104" t="s">
        <v>6133</v>
      </c>
      <c r="S116" s="147"/>
      <c r="T116" s="131"/>
    </row>
    <row r="117" s="6" customFormat="1" ht="18.75" customHeight="1" spans="1:20">
      <c r="A117" s="35">
        <v>115</v>
      </c>
      <c r="B117" s="60" t="s">
        <v>14397</v>
      </c>
      <c r="C117" s="54" t="s">
        <v>546</v>
      </c>
      <c r="D117" s="48" t="s">
        <v>13102</v>
      </c>
      <c r="E117" s="48">
        <v>427600</v>
      </c>
      <c r="F117" s="151" t="s">
        <v>14672</v>
      </c>
      <c r="G117" s="44">
        <v>41785</v>
      </c>
      <c r="H117" s="44">
        <v>41795</v>
      </c>
      <c r="I117" s="104"/>
      <c r="J117" s="69">
        <v>41814</v>
      </c>
      <c r="K117" s="70" t="s">
        <v>5217</v>
      </c>
      <c r="L117" s="54" t="s">
        <v>14673</v>
      </c>
      <c r="M117" s="35" t="s">
        <v>5170</v>
      </c>
      <c r="N117" s="54" t="s">
        <v>84</v>
      </c>
      <c r="O117" s="114">
        <v>41790</v>
      </c>
      <c r="P117" s="114">
        <v>41791</v>
      </c>
      <c r="Q117" s="54" t="s">
        <v>1447</v>
      </c>
      <c r="R117" s="104" t="s">
        <v>582</v>
      </c>
      <c r="S117" s="147"/>
      <c r="T117" s="131"/>
    </row>
    <row r="118" s="6" customFormat="1" ht="18.75" customHeight="1" spans="1:20">
      <c r="A118" s="35">
        <v>116</v>
      </c>
      <c r="B118" s="60" t="s">
        <v>14397</v>
      </c>
      <c r="C118" s="54" t="s">
        <v>546</v>
      </c>
      <c r="D118" s="48" t="s">
        <v>13102</v>
      </c>
      <c r="E118" s="48">
        <v>427600</v>
      </c>
      <c r="F118" s="151" t="s">
        <v>14674</v>
      </c>
      <c r="G118" s="44">
        <v>41769</v>
      </c>
      <c r="H118" s="44">
        <v>41780</v>
      </c>
      <c r="I118" s="104"/>
      <c r="J118" s="69">
        <v>41814</v>
      </c>
      <c r="K118" s="70"/>
      <c r="L118" s="112" t="s">
        <v>14675</v>
      </c>
      <c r="M118" s="159" t="s">
        <v>13009</v>
      </c>
      <c r="N118" s="77" t="s">
        <v>641</v>
      </c>
      <c r="O118" s="113">
        <v>41758</v>
      </c>
      <c r="P118" s="119">
        <v>41771</v>
      </c>
      <c r="Q118" s="77" t="s">
        <v>1447</v>
      </c>
      <c r="R118" s="179" t="s">
        <v>582</v>
      </c>
      <c r="S118" s="147"/>
      <c r="T118" s="131"/>
    </row>
    <row r="119" s="6" customFormat="1" ht="18.75" customHeight="1" spans="1:20">
      <c r="A119" s="35">
        <v>117</v>
      </c>
      <c r="B119" s="153"/>
      <c r="C119" s="62" t="s">
        <v>14457</v>
      </c>
      <c r="D119" s="54" t="s">
        <v>14458</v>
      </c>
      <c r="E119" s="55">
        <f>389900+2000+6800</f>
        <v>398700</v>
      </c>
      <c r="F119" s="151" t="s">
        <v>14676</v>
      </c>
      <c r="G119" s="44">
        <v>41778</v>
      </c>
      <c r="H119" s="44">
        <v>41788</v>
      </c>
      <c r="I119" s="181" t="s">
        <v>14671</v>
      </c>
      <c r="J119" s="69">
        <v>41814</v>
      </c>
      <c r="K119" s="70"/>
      <c r="L119" s="54" t="s">
        <v>14677</v>
      </c>
      <c r="M119" s="54" t="s">
        <v>5009</v>
      </c>
      <c r="N119" s="54" t="s">
        <v>89</v>
      </c>
      <c r="O119" s="114">
        <v>41778</v>
      </c>
      <c r="P119" s="114">
        <v>41778</v>
      </c>
      <c r="Q119" s="54" t="s">
        <v>1447</v>
      </c>
      <c r="R119" s="104" t="s">
        <v>5223</v>
      </c>
      <c r="S119" s="147"/>
      <c r="T119" s="131"/>
    </row>
    <row r="120" s="6" customFormat="1" ht="18.75" customHeight="1" spans="1:20">
      <c r="A120" s="35">
        <v>118</v>
      </c>
      <c r="B120" s="57" t="s">
        <v>14456</v>
      </c>
      <c r="C120" s="62" t="s">
        <v>14457</v>
      </c>
      <c r="D120" s="54" t="s">
        <v>14458</v>
      </c>
      <c r="E120" s="55">
        <f>389900+6800+2000</f>
        <v>398700</v>
      </c>
      <c r="F120" s="151" t="s">
        <v>14678</v>
      </c>
      <c r="G120" s="44">
        <v>41765</v>
      </c>
      <c r="H120" s="44">
        <v>41776</v>
      </c>
      <c r="I120" s="181" t="s">
        <v>14679</v>
      </c>
      <c r="J120" s="80">
        <v>41814</v>
      </c>
      <c r="K120" s="70"/>
      <c r="L120" s="54" t="s">
        <v>14680</v>
      </c>
      <c r="M120" s="54" t="s">
        <v>912</v>
      </c>
      <c r="N120" s="54" t="s">
        <v>84</v>
      </c>
      <c r="O120" s="114">
        <v>41793</v>
      </c>
      <c r="P120" s="114">
        <v>41794</v>
      </c>
      <c r="Q120" s="54" t="s">
        <v>1447</v>
      </c>
      <c r="R120" s="111" t="s">
        <v>5223</v>
      </c>
      <c r="S120" s="147"/>
      <c r="T120" s="131"/>
    </row>
    <row r="121" s="6" customFormat="1" ht="18.75" customHeight="1" spans="1:20">
      <c r="A121" s="35">
        <v>119</v>
      </c>
      <c r="B121" s="60" t="s">
        <v>14421</v>
      </c>
      <c r="C121" s="150" t="s">
        <v>14501</v>
      </c>
      <c r="D121" s="54" t="s">
        <v>13010</v>
      </c>
      <c r="E121" s="42">
        <v>481900</v>
      </c>
      <c r="F121" s="152" t="s">
        <v>14681</v>
      </c>
      <c r="G121" s="44">
        <v>41732</v>
      </c>
      <c r="H121" s="44">
        <v>41752</v>
      </c>
      <c r="I121" s="168" t="s">
        <v>14682</v>
      </c>
      <c r="J121" s="183">
        <v>41845</v>
      </c>
      <c r="K121" s="48"/>
      <c r="L121" s="54" t="s">
        <v>14683</v>
      </c>
      <c r="M121" s="54" t="s">
        <v>5219</v>
      </c>
      <c r="N121" s="54" t="s">
        <v>59</v>
      </c>
      <c r="O121" s="114">
        <v>41783</v>
      </c>
      <c r="P121" s="114">
        <v>41784</v>
      </c>
      <c r="Q121" s="54" t="s">
        <v>1447</v>
      </c>
      <c r="R121" s="104" t="s">
        <v>582</v>
      </c>
      <c r="S121" s="147"/>
      <c r="T121" s="131"/>
    </row>
    <row r="122" s="6" customFormat="1" ht="18.75" customHeight="1" spans="1:20">
      <c r="A122" s="35">
        <v>120</v>
      </c>
      <c r="B122" s="60"/>
      <c r="C122" s="54" t="s">
        <v>546</v>
      </c>
      <c r="D122" s="48" t="s">
        <v>14663</v>
      </c>
      <c r="E122" s="48">
        <v>427600</v>
      </c>
      <c r="F122" s="151" t="s">
        <v>14684</v>
      </c>
      <c r="G122" s="44">
        <v>41785</v>
      </c>
      <c r="H122" s="44">
        <v>41795</v>
      </c>
      <c r="I122" s="181"/>
      <c r="J122" s="183">
        <v>41845</v>
      </c>
      <c r="K122" s="70"/>
      <c r="L122" s="54" t="s">
        <v>14685</v>
      </c>
      <c r="M122" s="54" t="s">
        <v>5068</v>
      </c>
      <c r="N122" s="54" t="s">
        <v>84</v>
      </c>
      <c r="O122" s="114">
        <v>41789</v>
      </c>
      <c r="P122" s="114">
        <v>41789</v>
      </c>
      <c r="Q122" s="54" t="s">
        <v>1447</v>
      </c>
      <c r="R122" s="104" t="s">
        <v>5708</v>
      </c>
      <c r="S122" s="147"/>
      <c r="T122" s="131"/>
    </row>
    <row r="123" s="6" customFormat="1" ht="18.75" customHeight="1" spans="1:20">
      <c r="A123" s="35">
        <v>121</v>
      </c>
      <c r="B123" s="60"/>
      <c r="C123" s="54" t="s">
        <v>546</v>
      </c>
      <c r="D123" s="48" t="s">
        <v>13342</v>
      </c>
      <c r="E123" s="48">
        <v>427600</v>
      </c>
      <c r="F123" s="151" t="s">
        <v>14686</v>
      </c>
      <c r="G123" s="44">
        <v>41785</v>
      </c>
      <c r="H123" s="44">
        <v>41795</v>
      </c>
      <c r="I123" s="181"/>
      <c r="J123" s="183">
        <v>41845</v>
      </c>
      <c r="K123" s="70"/>
      <c r="L123" s="54" t="s">
        <v>14687</v>
      </c>
      <c r="M123" s="54" t="s">
        <v>657</v>
      </c>
      <c r="N123" s="54" t="s">
        <v>59</v>
      </c>
      <c r="O123" s="114">
        <v>41783</v>
      </c>
      <c r="P123" s="114">
        <v>41786</v>
      </c>
      <c r="Q123" s="54" t="s">
        <v>106</v>
      </c>
      <c r="R123" s="104" t="s">
        <v>5708</v>
      </c>
      <c r="S123" s="147"/>
      <c r="T123" s="131"/>
    </row>
    <row r="124" s="6" customFormat="1" ht="18.75" customHeight="1" spans="1:20">
      <c r="A124" s="35">
        <v>122</v>
      </c>
      <c r="B124" s="60"/>
      <c r="C124" s="54" t="s">
        <v>546</v>
      </c>
      <c r="D124" s="52" t="s">
        <v>14688</v>
      </c>
      <c r="E124" s="52">
        <v>427600</v>
      </c>
      <c r="F124" s="152" t="s">
        <v>14689</v>
      </c>
      <c r="G124" s="47">
        <v>41769</v>
      </c>
      <c r="H124" s="47">
        <v>41779</v>
      </c>
      <c r="I124" s="180"/>
      <c r="J124" s="183">
        <v>41845</v>
      </c>
      <c r="K124" s="70"/>
      <c r="L124" s="54" t="s">
        <v>14690</v>
      </c>
      <c r="M124" s="53" t="s">
        <v>5016</v>
      </c>
      <c r="N124" s="53" t="s">
        <v>89</v>
      </c>
      <c r="O124" s="164">
        <v>41789</v>
      </c>
      <c r="P124" s="164">
        <v>41789</v>
      </c>
      <c r="Q124" s="53" t="s">
        <v>106</v>
      </c>
      <c r="R124" s="192" t="s">
        <v>5708</v>
      </c>
      <c r="S124" s="147"/>
      <c r="T124" s="131"/>
    </row>
    <row r="125" s="6" customFormat="1" ht="18.75" customHeight="1" spans="1:20">
      <c r="A125" s="35">
        <v>123</v>
      </c>
      <c r="B125" s="60"/>
      <c r="C125" s="54" t="s">
        <v>546</v>
      </c>
      <c r="D125" s="52" t="s">
        <v>13342</v>
      </c>
      <c r="E125" s="52">
        <f>427600+2000</f>
        <v>429600</v>
      </c>
      <c r="F125" s="152" t="s">
        <v>14691</v>
      </c>
      <c r="G125" s="47">
        <v>41769</v>
      </c>
      <c r="H125" s="47">
        <v>41779</v>
      </c>
      <c r="I125" s="115" t="s">
        <v>5232</v>
      </c>
      <c r="J125" s="183">
        <v>41845</v>
      </c>
      <c r="K125" s="70"/>
      <c r="L125" s="52" t="s">
        <v>14692</v>
      </c>
      <c r="M125" s="52" t="s">
        <v>1768</v>
      </c>
      <c r="N125" s="53" t="s">
        <v>89</v>
      </c>
      <c r="O125" s="164">
        <v>41797</v>
      </c>
      <c r="P125" s="164">
        <v>41801</v>
      </c>
      <c r="Q125" s="53" t="s">
        <v>106</v>
      </c>
      <c r="R125" s="111" t="s">
        <v>5708</v>
      </c>
      <c r="S125" s="147"/>
      <c r="T125" s="131"/>
    </row>
    <row r="126" s="10" customFormat="1" ht="18" customHeight="1" spans="1:28">
      <c r="A126" s="35">
        <v>124</v>
      </c>
      <c r="B126" s="149" t="s">
        <v>14640</v>
      </c>
      <c r="C126" s="35" t="s">
        <v>14548</v>
      </c>
      <c r="D126" s="43" t="s">
        <v>14650</v>
      </c>
      <c r="E126" s="43">
        <f>402800+2000</f>
        <v>404800</v>
      </c>
      <c r="F126" s="152" t="s">
        <v>14693</v>
      </c>
      <c r="G126" s="47">
        <v>41774</v>
      </c>
      <c r="H126" s="51">
        <v>41781</v>
      </c>
      <c r="I126" s="181" t="s">
        <v>5225</v>
      </c>
      <c r="J126" s="183">
        <v>41845</v>
      </c>
      <c r="K126" s="158"/>
      <c r="L126" s="175" t="s">
        <v>14694</v>
      </c>
      <c r="M126" s="97" t="s">
        <v>3368</v>
      </c>
      <c r="N126" s="97"/>
      <c r="O126" s="158">
        <v>41790</v>
      </c>
      <c r="P126" s="176">
        <v>41795</v>
      </c>
      <c r="Q126" s="175" t="s">
        <v>5708</v>
      </c>
      <c r="R126" s="188"/>
      <c r="S126" s="195"/>
      <c r="T126" s="185"/>
      <c r="W126" s="186"/>
      <c r="X126" s="186"/>
      <c r="Y126" s="186"/>
      <c r="Z126" s="186"/>
      <c r="AA126" s="186"/>
      <c r="AB126" s="186"/>
    </row>
    <row r="127" s="7" customFormat="1" ht="17.25" customHeight="1" spans="1:20">
      <c r="A127" s="35">
        <v>125</v>
      </c>
      <c r="B127" s="60"/>
      <c r="C127" s="150" t="s">
        <v>14501</v>
      </c>
      <c r="D127" s="54" t="s">
        <v>577</v>
      </c>
      <c r="E127" s="42">
        <f>481900+2000</f>
        <v>483900</v>
      </c>
      <c r="F127" s="151" t="s">
        <v>14695</v>
      </c>
      <c r="G127" s="44">
        <v>41792</v>
      </c>
      <c r="H127" s="44">
        <v>41803</v>
      </c>
      <c r="I127" s="184" t="s">
        <v>5232</v>
      </c>
      <c r="J127" s="183">
        <v>41845</v>
      </c>
      <c r="K127" s="48"/>
      <c r="L127" s="54" t="s">
        <v>14696</v>
      </c>
      <c r="M127" s="54" t="s">
        <v>912</v>
      </c>
      <c r="N127" s="71" t="s">
        <v>89</v>
      </c>
      <c r="O127" s="171"/>
      <c r="P127" s="44">
        <v>41802</v>
      </c>
      <c r="Q127" s="171"/>
      <c r="R127" s="196" t="s">
        <v>5708</v>
      </c>
      <c r="S127" s="197"/>
      <c r="T127" s="133"/>
    </row>
    <row r="128" s="6" customFormat="1" ht="18.75" customHeight="1" spans="1:20">
      <c r="A128" s="35">
        <v>126</v>
      </c>
      <c r="B128" s="60"/>
      <c r="C128" s="54" t="s">
        <v>546</v>
      </c>
      <c r="D128" s="52" t="s">
        <v>13342</v>
      </c>
      <c r="E128" s="52">
        <f>427600+2000</f>
        <v>429600</v>
      </c>
      <c r="F128" s="155" t="s">
        <v>14697</v>
      </c>
      <c r="G128" s="47">
        <v>41789</v>
      </c>
      <c r="H128" s="47">
        <v>41800</v>
      </c>
      <c r="I128" s="180" t="s">
        <v>5225</v>
      </c>
      <c r="J128" s="183">
        <v>41845</v>
      </c>
      <c r="K128" s="70"/>
      <c r="L128" s="54" t="s">
        <v>14698</v>
      </c>
      <c r="M128" s="53" t="s">
        <v>5044</v>
      </c>
      <c r="N128" s="53" t="s">
        <v>84</v>
      </c>
      <c r="O128" s="164">
        <v>41795</v>
      </c>
      <c r="P128" s="164">
        <v>41795</v>
      </c>
      <c r="Q128" s="53" t="s">
        <v>106</v>
      </c>
      <c r="R128" s="111" t="s">
        <v>2752</v>
      </c>
      <c r="S128" s="147"/>
      <c r="T128" s="131"/>
    </row>
    <row r="129" s="10" customFormat="1" ht="18" customHeight="1" spans="1:28">
      <c r="A129" s="35">
        <v>127</v>
      </c>
      <c r="B129" s="149" t="s">
        <v>14640</v>
      </c>
      <c r="C129" s="35" t="s">
        <v>14548</v>
      </c>
      <c r="D129" s="55" t="s">
        <v>14650</v>
      </c>
      <c r="E129" s="55">
        <f>402800+2000</f>
        <v>404800</v>
      </c>
      <c r="F129" s="151" t="s">
        <v>14699</v>
      </c>
      <c r="G129" s="44">
        <v>41791</v>
      </c>
      <c r="H129" s="56">
        <v>41803</v>
      </c>
      <c r="I129" s="181" t="s">
        <v>5232</v>
      </c>
      <c r="J129" s="183">
        <v>41845</v>
      </c>
      <c r="K129" s="158"/>
      <c r="L129" s="175" t="s">
        <v>14700</v>
      </c>
      <c r="M129" s="97" t="s">
        <v>5016</v>
      </c>
      <c r="N129" s="97" t="s">
        <v>89</v>
      </c>
      <c r="O129" s="158">
        <v>41806</v>
      </c>
      <c r="P129" s="176">
        <v>41806</v>
      </c>
      <c r="Q129" s="175" t="s">
        <v>106</v>
      </c>
      <c r="R129" s="188" t="s">
        <v>582</v>
      </c>
      <c r="S129" s="195"/>
      <c r="T129" s="185"/>
      <c r="W129" s="186"/>
      <c r="X129" s="186"/>
      <c r="Y129" s="186"/>
      <c r="Z129" s="186"/>
      <c r="AA129" s="186"/>
      <c r="AB129" s="186"/>
    </row>
    <row r="130" s="6" customFormat="1" ht="18.75" customHeight="1" spans="1:20">
      <c r="A130" s="35">
        <v>128</v>
      </c>
      <c r="B130" s="60" t="s">
        <v>14421</v>
      </c>
      <c r="C130" s="150" t="s">
        <v>14501</v>
      </c>
      <c r="D130" s="48" t="s">
        <v>14688</v>
      </c>
      <c r="E130" s="48">
        <f>481900+2000</f>
        <v>483900</v>
      </c>
      <c r="F130" s="151" t="s">
        <v>14701</v>
      </c>
      <c r="G130" s="44">
        <v>41785</v>
      </c>
      <c r="H130" s="44">
        <v>41795</v>
      </c>
      <c r="I130" s="181" t="s">
        <v>5225</v>
      </c>
      <c r="J130" s="183">
        <v>41845</v>
      </c>
      <c r="K130" s="70"/>
      <c r="L130" s="175" t="s">
        <v>14702</v>
      </c>
      <c r="M130" s="54" t="s">
        <v>5054</v>
      </c>
      <c r="N130" s="54" t="s">
        <v>59</v>
      </c>
      <c r="O130" s="114">
        <v>41792</v>
      </c>
      <c r="P130" s="114">
        <v>41792</v>
      </c>
      <c r="Q130" s="54" t="s">
        <v>106</v>
      </c>
      <c r="R130" s="104" t="s">
        <v>582</v>
      </c>
      <c r="S130" s="147"/>
      <c r="T130" s="131"/>
    </row>
    <row r="131" s="10" customFormat="1" ht="27" customHeight="1" spans="1:28">
      <c r="A131" s="35">
        <v>129</v>
      </c>
      <c r="B131" s="149" t="s">
        <v>14640</v>
      </c>
      <c r="C131" s="35" t="s">
        <v>14548</v>
      </c>
      <c r="D131" s="43" t="s">
        <v>14650</v>
      </c>
      <c r="E131" s="43">
        <f>402800+2000+6800</f>
        <v>411600</v>
      </c>
      <c r="F131" s="152" t="s">
        <v>14703</v>
      </c>
      <c r="G131" s="47">
        <v>41787</v>
      </c>
      <c r="H131" s="51">
        <v>41801</v>
      </c>
      <c r="I131" s="181" t="s">
        <v>14704</v>
      </c>
      <c r="J131" s="183">
        <v>41845</v>
      </c>
      <c r="K131" s="158"/>
      <c r="L131" s="175" t="s">
        <v>14705</v>
      </c>
      <c r="M131" s="97" t="s">
        <v>114</v>
      </c>
      <c r="N131" s="97" t="s">
        <v>59</v>
      </c>
      <c r="O131" s="158">
        <v>41803</v>
      </c>
      <c r="P131" s="176">
        <v>41804</v>
      </c>
      <c r="Q131" s="175" t="s">
        <v>1447</v>
      </c>
      <c r="R131" s="188" t="s">
        <v>582</v>
      </c>
      <c r="S131" s="195"/>
      <c r="T131" s="185"/>
      <c r="W131" s="186"/>
      <c r="X131" s="186"/>
      <c r="Y131" s="186"/>
      <c r="Z131" s="186"/>
      <c r="AA131" s="186"/>
      <c r="AB131" s="186"/>
    </row>
    <row r="132" s="6" customFormat="1" ht="18.75" customHeight="1" spans="1:20">
      <c r="A132" s="35">
        <v>130</v>
      </c>
      <c r="B132" s="60"/>
      <c r="C132" s="54"/>
      <c r="D132" s="48" t="s">
        <v>12911</v>
      </c>
      <c r="E132" s="48">
        <f>427600+2000</f>
        <v>429600</v>
      </c>
      <c r="F132" s="151" t="s">
        <v>14706</v>
      </c>
      <c r="G132" s="44">
        <v>41800</v>
      </c>
      <c r="H132" s="44">
        <v>41810</v>
      </c>
      <c r="I132" s="199" t="s">
        <v>9625</v>
      </c>
      <c r="J132" s="183">
        <v>41845</v>
      </c>
      <c r="K132" s="70"/>
      <c r="L132" s="48" t="s">
        <v>14707</v>
      </c>
      <c r="M132" s="48" t="s">
        <v>730</v>
      </c>
      <c r="N132" s="54" t="s">
        <v>89</v>
      </c>
      <c r="O132" s="114">
        <v>41792</v>
      </c>
      <c r="P132" s="114">
        <v>41810</v>
      </c>
      <c r="Q132" s="54" t="s">
        <v>1447</v>
      </c>
      <c r="R132" s="104" t="s">
        <v>5240</v>
      </c>
      <c r="S132" s="147"/>
      <c r="T132" s="131"/>
    </row>
    <row r="133" s="6" customFormat="1" ht="18.75" customHeight="1" spans="1:20">
      <c r="A133" s="35">
        <v>131</v>
      </c>
      <c r="B133" s="60"/>
      <c r="C133" s="54"/>
      <c r="D133" s="48" t="s">
        <v>13342</v>
      </c>
      <c r="E133" s="48">
        <v>427600</v>
      </c>
      <c r="F133" s="151" t="s">
        <v>14708</v>
      </c>
      <c r="G133" s="44">
        <v>41805</v>
      </c>
      <c r="H133" s="44">
        <v>41813</v>
      </c>
      <c r="I133" s="184"/>
      <c r="J133" s="183">
        <v>41845</v>
      </c>
      <c r="K133" s="70"/>
      <c r="L133" s="48" t="s">
        <v>14709</v>
      </c>
      <c r="M133" s="48" t="s">
        <v>5054</v>
      </c>
      <c r="N133" s="54" t="s">
        <v>59</v>
      </c>
      <c r="O133" s="114">
        <v>41776</v>
      </c>
      <c r="P133" s="114">
        <v>41804</v>
      </c>
      <c r="Q133" s="54" t="s">
        <v>106</v>
      </c>
      <c r="R133" s="104" t="s">
        <v>5240</v>
      </c>
      <c r="S133" s="147"/>
      <c r="T133" s="131"/>
    </row>
    <row r="134" s="6" customFormat="1" ht="18.75" customHeight="1" spans="1:20">
      <c r="A134" s="35">
        <v>132</v>
      </c>
      <c r="B134" s="60"/>
      <c r="C134" s="54"/>
      <c r="D134" s="52" t="s">
        <v>13263</v>
      </c>
      <c r="E134" s="52">
        <f>427600+2000</f>
        <v>429600</v>
      </c>
      <c r="F134" s="152" t="s">
        <v>14710</v>
      </c>
      <c r="G134" s="47">
        <v>41769</v>
      </c>
      <c r="H134" s="47">
        <v>41779</v>
      </c>
      <c r="I134" s="180" t="s">
        <v>14711</v>
      </c>
      <c r="J134" s="183">
        <v>41845</v>
      </c>
      <c r="K134" s="70"/>
      <c r="L134" s="54" t="s">
        <v>14712</v>
      </c>
      <c r="M134" s="53" t="s">
        <v>114</v>
      </c>
      <c r="N134" s="53" t="s">
        <v>59</v>
      </c>
      <c r="O134" s="164">
        <v>41790</v>
      </c>
      <c r="P134" s="164">
        <v>41790</v>
      </c>
      <c r="Q134" s="53" t="s">
        <v>1447</v>
      </c>
      <c r="R134" s="104" t="s">
        <v>5240</v>
      </c>
      <c r="S134" s="147"/>
      <c r="T134" s="131"/>
    </row>
    <row r="135" s="6" customFormat="1" ht="18.75" customHeight="1" spans="1:20">
      <c r="A135" s="35">
        <v>133</v>
      </c>
      <c r="B135" s="60"/>
      <c r="C135" s="54" t="s">
        <v>546</v>
      </c>
      <c r="D135" s="48" t="s">
        <v>14663</v>
      </c>
      <c r="E135" s="48">
        <f>427600+2000</f>
        <v>429600</v>
      </c>
      <c r="F135" s="151" t="s">
        <v>14713</v>
      </c>
      <c r="G135" s="44">
        <v>41800</v>
      </c>
      <c r="H135" s="44">
        <v>41813</v>
      </c>
      <c r="I135" s="199" t="s">
        <v>14714</v>
      </c>
      <c r="J135" s="183">
        <v>41845</v>
      </c>
      <c r="K135" s="70"/>
      <c r="L135" s="48" t="s">
        <v>14715</v>
      </c>
      <c r="M135" s="48" t="s">
        <v>5054</v>
      </c>
      <c r="N135" s="54" t="s">
        <v>59</v>
      </c>
      <c r="O135" s="114">
        <v>41789</v>
      </c>
      <c r="P135" s="114">
        <v>41801</v>
      </c>
      <c r="Q135" s="54" t="s">
        <v>1447</v>
      </c>
      <c r="R135" s="104" t="s">
        <v>5247</v>
      </c>
      <c r="S135" s="147"/>
      <c r="T135" s="131"/>
    </row>
    <row r="136" s="6" customFormat="1" ht="18.75" customHeight="1" spans="1:20">
      <c r="A136" s="35">
        <v>134</v>
      </c>
      <c r="B136" s="60"/>
      <c r="C136" s="54"/>
      <c r="D136" s="48" t="s">
        <v>13248</v>
      </c>
      <c r="E136" s="48">
        <v>427600</v>
      </c>
      <c r="F136" s="151" t="s">
        <v>14716</v>
      </c>
      <c r="G136" s="44">
        <v>41792</v>
      </c>
      <c r="H136" s="44">
        <v>41803</v>
      </c>
      <c r="I136" s="184"/>
      <c r="J136" s="183">
        <v>41845</v>
      </c>
      <c r="K136" s="70"/>
      <c r="L136" s="52" t="s">
        <v>14717</v>
      </c>
      <c r="M136" s="52" t="s">
        <v>698</v>
      </c>
      <c r="N136" s="53" t="s">
        <v>84</v>
      </c>
      <c r="O136" s="164">
        <v>41797</v>
      </c>
      <c r="P136" s="164">
        <v>41801</v>
      </c>
      <c r="Q136" s="53" t="s">
        <v>106</v>
      </c>
      <c r="R136" s="219" t="s">
        <v>5247</v>
      </c>
      <c r="S136" s="147"/>
      <c r="T136" s="131"/>
    </row>
    <row r="137" s="6" customFormat="1" ht="18.75" customHeight="1" spans="1:20">
      <c r="A137" s="35">
        <v>135</v>
      </c>
      <c r="B137" s="60"/>
      <c r="C137" s="54"/>
      <c r="D137" s="48" t="s">
        <v>13342</v>
      </c>
      <c r="E137" s="48">
        <f>427600+2000</f>
        <v>429600</v>
      </c>
      <c r="F137" s="151" t="s">
        <v>14718</v>
      </c>
      <c r="G137" s="44">
        <v>41800</v>
      </c>
      <c r="H137" s="44">
        <v>41810</v>
      </c>
      <c r="I137" s="199" t="s">
        <v>9625</v>
      </c>
      <c r="J137" s="183">
        <v>41845</v>
      </c>
      <c r="K137" s="200" t="s">
        <v>14719</v>
      </c>
      <c r="L137" s="52" t="s">
        <v>14720</v>
      </c>
      <c r="M137" s="52" t="s">
        <v>912</v>
      </c>
      <c r="N137" s="53" t="s">
        <v>84</v>
      </c>
      <c r="O137" s="164">
        <v>41790</v>
      </c>
      <c r="P137" s="164">
        <v>41806</v>
      </c>
      <c r="Q137" s="53" t="s">
        <v>1447</v>
      </c>
      <c r="R137" s="111" t="s">
        <v>5247</v>
      </c>
      <c r="S137" s="147"/>
      <c r="T137" s="131"/>
    </row>
    <row r="138" s="6" customFormat="1" ht="18.75" customHeight="1" spans="1:20">
      <c r="A138" s="35">
        <v>136</v>
      </c>
      <c r="B138" s="153" t="s">
        <v>14456</v>
      </c>
      <c r="C138" s="154" t="s">
        <v>14457</v>
      </c>
      <c r="D138" s="55" t="s">
        <v>14650</v>
      </c>
      <c r="E138" s="55">
        <f>389900+6800</f>
        <v>396700</v>
      </c>
      <c r="F138" s="151" t="s">
        <v>14721</v>
      </c>
      <c r="G138" s="44">
        <v>41800</v>
      </c>
      <c r="H138" s="56">
        <v>41813</v>
      </c>
      <c r="I138" s="181" t="s">
        <v>14722</v>
      </c>
      <c r="J138" s="183">
        <v>41845</v>
      </c>
      <c r="K138" s="158"/>
      <c r="L138" s="54" t="s">
        <v>14723</v>
      </c>
      <c r="M138" s="54" t="s">
        <v>5156</v>
      </c>
      <c r="N138" s="54" t="s">
        <v>59</v>
      </c>
      <c r="O138" s="114">
        <v>41791</v>
      </c>
      <c r="P138" s="114">
        <v>41802</v>
      </c>
      <c r="Q138" s="54" t="s">
        <v>106</v>
      </c>
      <c r="R138" s="104" t="s">
        <v>1071</v>
      </c>
      <c r="S138" s="147"/>
      <c r="T138" s="131"/>
    </row>
    <row r="139" s="6" customFormat="1" ht="18.75" customHeight="1" spans="1:20">
      <c r="A139" s="35">
        <v>137</v>
      </c>
      <c r="B139" s="60"/>
      <c r="C139" s="150" t="s">
        <v>14501</v>
      </c>
      <c r="D139" s="48" t="s">
        <v>5855</v>
      </c>
      <c r="E139" s="48">
        <f>481900+2000</f>
        <v>483900</v>
      </c>
      <c r="F139" s="151" t="s">
        <v>14724</v>
      </c>
      <c r="G139" s="44">
        <v>41785</v>
      </c>
      <c r="H139" s="44">
        <v>41795</v>
      </c>
      <c r="I139" s="115" t="s">
        <v>5232</v>
      </c>
      <c r="J139" s="183">
        <v>41845</v>
      </c>
      <c r="K139" s="201" t="s">
        <v>14725</v>
      </c>
      <c r="L139" s="202" t="s">
        <v>14726</v>
      </c>
      <c r="M139" s="202" t="s">
        <v>5057</v>
      </c>
      <c r="N139" s="203" t="s">
        <v>14727</v>
      </c>
      <c r="O139" s="204">
        <v>41790</v>
      </c>
      <c r="P139" s="204">
        <v>41815</v>
      </c>
      <c r="Q139" s="202" t="s">
        <v>1447</v>
      </c>
      <c r="R139" s="220" t="s">
        <v>1071</v>
      </c>
      <c r="S139" s="221" t="s">
        <v>14728</v>
      </c>
      <c r="T139" s="131"/>
    </row>
    <row r="140" s="10" customFormat="1" ht="18" customHeight="1" spans="1:28">
      <c r="A140" s="35">
        <v>138</v>
      </c>
      <c r="B140" s="149" t="s">
        <v>14640</v>
      </c>
      <c r="C140" s="35" t="s">
        <v>14548</v>
      </c>
      <c r="D140" s="55" t="s">
        <v>14556</v>
      </c>
      <c r="E140" s="55">
        <f>402800+2000</f>
        <v>404800</v>
      </c>
      <c r="F140" s="151" t="s">
        <v>14729</v>
      </c>
      <c r="G140" s="44">
        <v>41796</v>
      </c>
      <c r="H140" s="56">
        <v>41812</v>
      </c>
      <c r="I140" s="184" t="s">
        <v>5232</v>
      </c>
      <c r="J140" s="157">
        <v>41845</v>
      </c>
      <c r="K140" s="158"/>
      <c r="L140" s="175" t="s">
        <v>14730</v>
      </c>
      <c r="M140" s="97" t="s">
        <v>698</v>
      </c>
      <c r="N140" s="97" t="s">
        <v>84</v>
      </c>
      <c r="O140" s="158">
        <v>41801</v>
      </c>
      <c r="P140" s="176">
        <v>41802</v>
      </c>
      <c r="Q140" s="175" t="s">
        <v>106</v>
      </c>
      <c r="R140" s="104" t="s">
        <v>5262</v>
      </c>
      <c r="S140" s="195"/>
      <c r="T140" s="185"/>
      <c r="W140" s="186"/>
      <c r="X140" s="186"/>
      <c r="Y140" s="186"/>
      <c r="Z140" s="186"/>
      <c r="AA140" s="186"/>
      <c r="AB140" s="186"/>
    </row>
    <row r="141" s="10" customFormat="1" ht="18" customHeight="1" spans="1:28">
      <c r="A141" s="35">
        <v>139</v>
      </c>
      <c r="B141" s="149" t="s">
        <v>14731</v>
      </c>
      <c r="C141" s="35" t="s">
        <v>14548</v>
      </c>
      <c r="D141" s="55" t="s">
        <v>14556</v>
      </c>
      <c r="E141" s="55">
        <f>415000+2000+8800</f>
        <v>425800</v>
      </c>
      <c r="F141" s="151" t="s">
        <v>14732</v>
      </c>
      <c r="G141" s="44">
        <v>41804</v>
      </c>
      <c r="H141" s="56">
        <v>41813</v>
      </c>
      <c r="I141" s="184" t="s">
        <v>13279</v>
      </c>
      <c r="J141" s="183">
        <v>41845</v>
      </c>
      <c r="K141" s="158"/>
      <c r="L141" s="175" t="s">
        <v>7083</v>
      </c>
      <c r="M141" s="97" t="s">
        <v>5035</v>
      </c>
      <c r="N141" s="97" t="s">
        <v>89</v>
      </c>
      <c r="O141" s="158">
        <v>41811</v>
      </c>
      <c r="P141" s="176">
        <v>41818</v>
      </c>
      <c r="Q141" s="175" t="s">
        <v>106</v>
      </c>
      <c r="R141" s="104" t="s">
        <v>5262</v>
      </c>
      <c r="S141" s="195"/>
      <c r="T141" s="185"/>
      <c r="W141" s="186"/>
      <c r="X141" s="186"/>
      <c r="Y141" s="186"/>
      <c r="Z141" s="186"/>
      <c r="AA141" s="186"/>
      <c r="AB141" s="186"/>
    </row>
    <row r="142" s="6" customFormat="1" ht="18.75" customHeight="1" spans="1:20">
      <c r="A142" s="35">
        <v>140</v>
      </c>
      <c r="B142" s="153" t="s">
        <v>14456</v>
      </c>
      <c r="C142" s="154" t="s">
        <v>14457</v>
      </c>
      <c r="D142" s="55" t="s">
        <v>14650</v>
      </c>
      <c r="E142" s="55">
        <f>389900+2000+8800</f>
        <v>400700</v>
      </c>
      <c r="F142" s="151" t="s">
        <v>14733</v>
      </c>
      <c r="G142" s="44">
        <v>41805</v>
      </c>
      <c r="H142" s="56">
        <v>41813</v>
      </c>
      <c r="I142" s="181" t="s">
        <v>14734</v>
      </c>
      <c r="J142" s="183">
        <v>41845</v>
      </c>
      <c r="K142" s="158"/>
      <c r="L142" s="54" t="s">
        <v>14735</v>
      </c>
      <c r="M142" s="54" t="s">
        <v>5057</v>
      </c>
      <c r="N142" s="54" t="s">
        <v>59</v>
      </c>
      <c r="O142" s="114">
        <v>41811</v>
      </c>
      <c r="P142" s="114">
        <v>41811</v>
      </c>
      <c r="Q142" s="54" t="s">
        <v>106</v>
      </c>
      <c r="R142" s="104" t="s">
        <v>582</v>
      </c>
      <c r="S142" s="147"/>
      <c r="T142" s="131"/>
    </row>
    <row r="143" s="6" customFormat="1" ht="18.75" customHeight="1" spans="1:20">
      <c r="A143" s="35">
        <v>141</v>
      </c>
      <c r="B143" s="60" t="s">
        <v>14397</v>
      </c>
      <c r="C143" s="54" t="s">
        <v>546</v>
      </c>
      <c r="D143" s="48" t="s">
        <v>13102</v>
      </c>
      <c r="E143" s="48">
        <f>427600+2000</f>
        <v>429600</v>
      </c>
      <c r="F143" s="151" t="s">
        <v>14736</v>
      </c>
      <c r="G143" s="44">
        <v>41767</v>
      </c>
      <c r="H143" s="44">
        <v>41780</v>
      </c>
      <c r="I143" s="184" t="s">
        <v>5232</v>
      </c>
      <c r="J143" s="183">
        <v>41845</v>
      </c>
      <c r="K143" s="201" t="s">
        <v>14725</v>
      </c>
      <c r="L143" s="52" t="s">
        <v>14737</v>
      </c>
      <c r="M143" s="35" t="s">
        <v>916</v>
      </c>
      <c r="N143" s="54" t="s">
        <v>89</v>
      </c>
      <c r="O143" s="114">
        <v>41810</v>
      </c>
      <c r="P143" s="164">
        <v>41810</v>
      </c>
      <c r="Q143" s="54" t="s">
        <v>1447</v>
      </c>
      <c r="R143" s="104" t="s">
        <v>582</v>
      </c>
      <c r="S143" s="147"/>
      <c r="T143" s="131"/>
    </row>
    <row r="144" s="6" customFormat="1" ht="18.75" customHeight="1" spans="1:20">
      <c r="A144" s="35">
        <v>142</v>
      </c>
      <c r="B144" s="60"/>
      <c r="C144" s="54"/>
      <c r="D144" s="48" t="s">
        <v>14593</v>
      </c>
      <c r="E144" s="48">
        <f>427600+2000</f>
        <v>429600</v>
      </c>
      <c r="F144" s="151" t="s">
        <v>14738</v>
      </c>
      <c r="G144" s="44">
        <v>41800</v>
      </c>
      <c r="H144" s="44">
        <v>41813</v>
      </c>
      <c r="I144" s="199" t="s">
        <v>9625</v>
      </c>
      <c r="J144" s="183">
        <v>41845</v>
      </c>
      <c r="K144" s="70"/>
      <c r="L144" s="48" t="s">
        <v>14739</v>
      </c>
      <c r="M144" s="48" t="s">
        <v>5021</v>
      </c>
      <c r="N144" s="54" t="s">
        <v>89</v>
      </c>
      <c r="O144" s="114">
        <v>41793</v>
      </c>
      <c r="P144" s="114">
        <v>41801</v>
      </c>
      <c r="Q144" s="54" t="s">
        <v>106</v>
      </c>
      <c r="R144" s="104" t="s">
        <v>1093</v>
      </c>
      <c r="S144" s="147"/>
      <c r="T144" s="131"/>
    </row>
    <row r="145" s="6" customFormat="1" ht="18.75" customHeight="1" spans="1:20">
      <c r="A145" s="35">
        <v>143</v>
      </c>
      <c r="B145" s="60"/>
      <c r="C145" s="54"/>
      <c r="D145" s="48" t="s">
        <v>12911</v>
      </c>
      <c r="E145" s="48">
        <f>427600+2000</f>
        <v>429600</v>
      </c>
      <c r="F145" s="151" t="s">
        <v>14740</v>
      </c>
      <c r="G145" s="44">
        <v>41805</v>
      </c>
      <c r="H145" s="44">
        <v>41813</v>
      </c>
      <c r="I145" s="184" t="s">
        <v>5232</v>
      </c>
      <c r="J145" s="183">
        <v>41845</v>
      </c>
      <c r="K145" s="70"/>
      <c r="L145" s="48" t="s">
        <v>14741</v>
      </c>
      <c r="M145" s="48" t="s">
        <v>5054</v>
      </c>
      <c r="N145" s="54" t="s">
        <v>59</v>
      </c>
      <c r="O145" s="114">
        <v>41826</v>
      </c>
      <c r="P145" s="114">
        <v>41829</v>
      </c>
      <c r="Q145" s="54" t="s">
        <v>1447</v>
      </c>
      <c r="R145" s="104" t="s">
        <v>1102</v>
      </c>
      <c r="S145" s="147"/>
      <c r="T145" s="131"/>
    </row>
    <row r="146" s="7" customFormat="1" ht="17.25" customHeight="1" spans="1:20">
      <c r="A146" s="35">
        <v>144</v>
      </c>
      <c r="B146" s="60" t="s">
        <v>14421</v>
      </c>
      <c r="C146" s="150" t="s">
        <v>14501</v>
      </c>
      <c r="D146" s="54" t="s">
        <v>14742</v>
      </c>
      <c r="E146" s="42">
        <f>481900+2000</f>
        <v>483900</v>
      </c>
      <c r="F146" s="151" t="s">
        <v>14743</v>
      </c>
      <c r="G146" s="44">
        <v>41767</v>
      </c>
      <c r="H146" s="44">
        <v>41780</v>
      </c>
      <c r="I146" s="184" t="s">
        <v>5186</v>
      </c>
      <c r="J146" s="183">
        <v>41845</v>
      </c>
      <c r="K146" s="48"/>
      <c r="L146" s="48" t="s">
        <v>14744</v>
      </c>
      <c r="M146" s="54" t="s">
        <v>5103</v>
      </c>
      <c r="N146" s="71" t="s">
        <v>84</v>
      </c>
      <c r="O146" s="171">
        <v>41824</v>
      </c>
      <c r="P146" s="44">
        <v>41824</v>
      </c>
      <c r="Q146" s="171" t="s">
        <v>1447</v>
      </c>
      <c r="R146" s="104" t="s">
        <v>1102</v>
      </c>
      <c r="S146" s="197"/>
      <c r="T146" s="133"/>
    </row>
    <row r="147" s="6" customFormat="1" ht="18.75" customHeight="1" spans="1:20">
      <c r="A147" s="35">
        <v>145</v>
      </c>
      <c r="B147" s="60"/>
      <c r="C147" s="54"/>
      <c r="D147" s="43" t="s">
        <v>41</v>
      </c>
      <c r="E147" s="52">
        <f>427600+2000</f>
        <v>429600</v>
      </c>
      <c r="F147" s="152" t="s">
        <v>14745</v>
      </c>
      <c r="G147" s="47">
        <v>41816</v>
      </c>
      <c r="H147" s="51">
        <v>41829</v>
      </c>
      <c r="I147" s="115" t="s">
        <v>5232</v>
      </c>
      <c r="J147" s="183">
        <v>41845</v>
      </c>
      <c r="K147" s="70"/>
      <c r="L147" s="48" t="s">
        <v>14746</v>
      </c>
      <c r="M147" s="35" t="s">
        <v>912</v>
      </c>
      <c r="N147" s="54" t="s">
        <v>84</v>
      </c>
      <c r="O147" s="114">
        <v>41822</v>
      </c>
      <c r="P147" s="164">
        <v>41822</v>
      </c>
      <c r="Q147" s="54" t="s">
        <v>1447</v>
      </c>
      <c r="R147" s="104" t="s">
        <v>1112</v>
      </c>
      <c r="S147" s="147"/>
      <c r="T147" s="131"/>
    </row>
    <row r="148" s="7" customFormat="1" ht="17.25" customHeight="1" spans="1:20">
      <c r="A148" s="35">
        <v>146</v>
      </c>
      <c r="B148" s="60" t="s">
        <v>14421</v>
      </c>
      <c r="C148" s="150" t="s">
        <v>14501</v>
      </c>
      <c r="D148" s="48" t="s">
        <v>14688</v>
      </c>
      <c r="E148" s="48">
        <f>481900+2000</f>
        <v>483900</v>
      </c>
      <c r="F148" s="151" t="s">
        <v>14747</v>
      </c>
      <c r="G148" s="44">
        <v>41816</v>
      </c>
      <c r="H148" s="44">
        <v>41826</v>
      </c>
      <c r="I148" s="104" t="s">
        <v>5232</v>
      </c>
      <c r="J148" s="183">
        <v>41845</v>
      </c>
      <c r="K148" s="48"/>
      <c r="L148" s="175" t="s">
        <v>14748</v>
      </c>
      <c r="M148" s="54" t="s">
        <v>5068</v>
      </c>
      <c r="N148" s="54" t="s">
        <v>84</v>
      </c>
      <c r="O148" s="114">
        <v>41815</v>
      </c>
      <c r="P148" s="114">
        <v>41815</v>
      </c>
      <c r="Q148" s="54" t="s">
        <v>106</v>
      </c>
      <c r="R148" s="194" t="s">
        <v>5287</v>
      </c>
      <c r="S148" s="197"/>
      <c r="T148" s="133"/>
    </row>
    <row r="149" s="6" customFormat="1" ht="18.75" customHeight="1" spans="1:20">
      <c r="A149" s="35">
        <v>147</v>
      </c>
      <c r="B149" s="60" t="s">
        <v>14397</v>
      </c>
      <c r="C149" s="54" t="s">
        <v>546</v>
      </c>
      <c r="D149" s="43" t="s">
        <v>13263</v>
      </c>
      <c r="E149" s="52">
        <f>427600+2000</f>
        <v>429600</v>
      </c>
      <c r="F149" s="152" t="s">
        <v>14749</v>
      </c>
      <c r="G149" s="47">
        <v>41817</v>
      </c>
      <c r="H149" s="51">
        <v>41828</v>
      </c>
      <c r="I149" s="104" t="s">
        <v>5232</v>
      </c>
      <c r="J149" s="183">
        <v>41845</v>
      </c>
      <c r="K149" s="70"/>
      <c r="L149" s="166" t="s">
        <v>14750</v>
      </c>
      <c r="M149" s="159" t="s">
        <v>12883</v>
      </c>
      <c r="N149" s="77" t="s">
        <v>744</v>
      </c>
      <c r="O149" s="113">
        <v>41821</v>
      </c>
      <c r="P149" s="119">
        <v>41821</v>
      </c>
      <c r="Q149" s="77" t="s">
        <v>106</v>
      </c>
      <c r="R149" s="179" t="s">
        <v>1863</v>
      </c>
      <c r="S149" s="147"/>
      <c r="T149" s="131"/>
    </row>
    <row r="150" s="6" customFormat="1" ht="18.75" customHeight="1" spans="1:20">
      <c r="A150" s="35">
        <v>148</v>
      </c>
      <c r="B150" s="60" t="s">
        <v>14397</v>
      </c>
      <c r="C150" s="54" t="s">
        <v>546</v>
      </c>
      <c r="D150" s="48" t="s">
        <v>14593</v>
      </c>
      <c r="E150" s="48">
        <f>427600+2000</f>
        <v>429600</v>
      </c>
      <c r="F150" s="151" t="s">
        <v>14751</v>
      </c>
      <c r="G150" s="44">
        <v>41800</v>
      </c>
      <c r="H150" s="44">
        <v>41813</v>
      </c>
      <c r="I150" s="104" t="s">
        <v>5232</v>
      </c>
      <c r="J150" s="183">
        <v>41845</v>
      </c>
      <c r="K150" s="70"/>
      <c r="L150" s="48" t="s">
        <v>14752</v>
      </c>
      <c r="M150" s="54" t="s">
        <v>14753</v>
      </c>
      <c r="N150" s="71" t="s">
        <v>84</v>
      </c>
      <c r="O150" s="114">
        <v>41823</v>
      </c>
      <c r="P150" s="114">
        <v>41823</v>
      </c>
      <c r="Q150" s="54" t="s">
        <v>1447</v>
      </c>
      <c r="R150" s="104" t="s">
        <v>1863</v>
      </c>
      <c r="S150" s="147"/>
      <c r="T150" s="131"/>
    </row>
    <row r="151" s="6" customFormat="1" ht="18.75" customHeight="1" spans="1:20">
      <c r="A151" s="35">
        <v>149</v>
      </c>
      <c r="B151" s="60" t="s">
        <v>14397</v>
      </c>
      <c r="C151" s="54" t="s">
        <v>546</v>
      </c>
      <c r="D151" s="43" t="s">
        <v>14754</v>
      </c>
      <c r="E151" s="52">
        <f>427600+2000</f>
        <v>429600</v>
      </c>
      <c r="F151" s="152" t="s">
        <v>14755</v>
      </c>
      <c r="G151" s="47">
        <v>41816</v>
      </c>
      <c r="H151" s="51">
        <v>41829</v>
      </c>
      <c r="I151" s="111" t="s">
        <v>5232</v>
      </c>
      <c r="J151" s="205">
        <v>41877</v>
      </c>
      <c r="K151" s="70"/>
      <c r="L151" s="48" t="s">
        <v>14756</v>
      </c>
      <c r="M151" s="35" t="s">
        <v>114</v>
      </c>
      <c r="N151" s="54" t="s">
        <v>59</v>
      </c>
      <c r="O151" s="114">
        <v>41836</v>
      </c>
      <c r="P151" s="164">
        <v>41836</v>
      </c>
      <c r="Q151" s="54" t="s">
        <v>106</v>
      </c>
      <c r="R151" s="104" t="s">
        <v>1115</v>
      </c>
      <c r="S151" s="147"/>
      <c r="T151" s="131"/>
    </row>
    <row r="152" s="7" customFormat="1" ht="17.25" customHeight="1" spans="1:20">
      <c r="A152" s="35">
        <v>150</v>
      </c>
      <c r="B152" s="60"/>
      <c r="C152" s="150" t="s">
        <v>14501</v>
      </c>
      <c r="D152" s="52" t="s">
        <v>14663</v>
      </c>
      <c r="E152" s="52">
        <f>481900+2000</f>
        <v>483900</v>
      </c>
      <c r="F152" s="152" t="s">
        <v>14757</v>
      </c>
      <c r="G152" s="47">
        <v>41816</v>
      </c>
      <c r="H152" s="47">
        <v>41829</v>
      </c>
      <c r="I152" s="111" t="s">
        <v>5232</v>
      </c>
      <c r="J152" s="205">
        <v>41877</v>
      </c>
      <c r="K152" s="48"/>
      <c r="L152" s="48" t="s">
        <v>14758</v>
      </c>
      <c r="M152" s="48" t="s">
        <v>5068</v>
      </c>
      <c r="N152" s="170" t="s">
        <v>14759</v>
      </c>
      <c r="O152" s="206">
        <v>41818</v>
      </c>
      <c r="P152" s="206">
        <v>41818</v>
      </c>
      <c r="Q152" s="48" t="s">
        <v>1447</v>
      </c>
      <c r="R152" s="170" t="s">
        <v>14760</v>
      </c>
      <c r="S152" s="197"/>
      <c r="T152" s="133"/>
    </row>
    <row r="153" s="6" customFormat="1" ht="18.75" customHeight="1" spans="1:20">
      <c r="A153" s="35">
        <v>151</v>
      </c>
      <c r="B153" s="60"/>
      <c r="C153" s="54" t="s">
        <v>546</v>
      </c>
      <c r="D153" s="52" t="s">
        <v>14688</v>
      </c>
      <c r="E153" s="52">
        <f>427600+2000</f>
        <v>429600</v>
      </c>
      <c r="F153" s="152" t="s">
        <v>14761</v>
      </c>
      <c r="G153" s="47">
        <v>41816</v>
      </c>
      <c r="H153" s="47">
        <v>41829</v>
      </c>
      <c r="I153" s="111" t="s">
        <v>5232</v>
      </c>
      <c r="J153" s="205">
        <v>41877</v>
      </c>
      <c r="K153" s="70"/>
      <c r="L153" s="48" t="s">
        <v>14762</v>
      </c>
      <c r="M153" s="54" t="s">
        <v>916</v>
      </c>
      <c r="N153" s="150" t="s">
        <v>14763</v>
      </c>
      <c r="O153" s="114">
        <v>41826</v>
      </c>
      <c r="P153" s="114">
        <v>41826</v>
      </c>
      <c r="Q153" s="54" t="s">
        <v>1447</v>
      </c>
      <c r="R153" s="111" t="s">
        <v>5297</v>
      </c>
      <c r="S153" s="147"/>
      <c r="T153" s="131"/>
    </row>
    <row r="154" s="6" customFormat="1" ht="18.75" customHeight="1" spans="1:20">
      <c r="A154" s="35">
        <v>152</v>
      </c>
      <c r="B154" s="60" t="s">
        <v>14421</v>
      </c>
      <c r="C154" s="150" t="s">
        <v>14501</v>
      </c>
      <c r="D154" s="48" t="s">
        <v>12911</v>
      </c>
      <c r="E154" s="48">
        <f>481900+2000</f>
        <v>483900</v>
      </c>
      <c r="F154" s="151" t="s">
        <v>14764</v>
      </c>
      <c r="G154" s="44">
        <v>41816</v>
      </c>
      <c r="H154" s="44">
        <v>41826</v>
      </c>
      <c r="I154" s="111" t="s">
        <v>5232</v>
      </c>
      <c r="J154" s="205">
        <v>41877</v>
      </c>
      <c r="K154" s="166"/>
      <c r="L154" s="166" t="s">
        <v>14765</v>
      </c>
      <c r="M154" s="77" t="s">
        <v>6046</v>
      </c>
      <c r="N154" s="77" t="s">
        <v>641</v>
      </c>
      <c r="O154" s="113">
        <v>41839</v>
      </c>
      <c r="P154" s="113">
        <v>41839</v>
      </c>
      <c r="Q154" s="77" t="s">
        <v>106</v>
      </c>
      <c r="R154" s="179" t="s">
        <v>5305</v>
      </c>
      <c r="S154" s="147"/>
      <c r="T154" s="131"/>
    </row>
    <row r="155" s="6" customFormat="1" ht="18.75" customHeight="1" spans="1:20">
      <c r="A155" s="35">
        <v>153</v>
      </c>
      <c r="B155" s="60"/>
      <c r="C155" s="54" t="s">
        <v>546</v>
      </c>
      <c r="D155" s="48" t="s">
        <v>5855</v>
      </c>
      <c r="E155" s="48">
        <f>427600+2000</f>
        <v>429600</v>
      </c>
      <c r="F155" s="151" t="s">
        <v>14766</v>
      </c>
      <c r="G155" s="44">
        <v>41800</v>
      </c>
      <c r="H155" s="44">
        <v>41810</v>
      </c>
      <c r="I155" s="104" t="s">
        <v>5232</v>
      </c>
      <c r="J155" s="205">
        <v>41877</v>
      </c>
      <c r="K155" s="70"/>
      <c r="L155" s="48" t="s">
        <v>14767</v>
      </c>
      <c r="M155" s="54" t="s">
        <v>683</v>
      </c>
      <c r="N155" s="150" t="s">
        <v>14727</v>
      </c>
      <c r="O155" s="114">
        <v>41837</v>
      </c>
      <c r="P155" s="114">
        <v>41837</v>
      </c>
      <c r="Q155" s="54" t="s">
        <v>1447</v>
      </c>
      <c r="R155" s="104" t="s">
        <v>1121</v>
      </c>
      <c r="S155" s="147"/>
      <c r="T155" s="131"/>
    </row>
    <row r="156" s="6" customFormat="1" ht="18.75" customHeight="1" spans="1:20">
      <c r="A156" s="35">
        <v>154</v>
      </c>
      <c r="B156" s="60"/>
      <c r="C156" s="150" t="s">
        <v>14501</v>
      </c>
      <c r="D156" s="52" t="s">
        <v>12911</v>
      </c>
      <c r="E156" s="52">
        <f>481900+2000</f>
        <v>483900</v>
      </c>
      <c r="F156" s="152" t="s">
        <v>14768</v>
      </c>
      <c r="G156" s="47">
        <v>41825</v>
      </c>
      <c r="H156" s="47">
        <v>41836</v>
      </c>
      <c r="I156" s="111" t="s">
        <v>5232</v>
      </c>
      <c r="J156" s="205">
        <v>41877</v>
      </c>
      <c r="K156" s="166"/>
      <c r="L156" s="48" t="s">
        <v>14769</v>
      </c>
      <c r="M156" s="54" t="s">
        <v>730</v>
      </c>
      <c r="N156" s="54" t="s">
        <v>89</v>
      </c>
      <c r="O156" s="114">
        <v>41841</v>
      </c>
      <c r="P156" s="114">
        <v>41841</v>
      </c>
      <c r="Q156" s="54" t="s">
        <v>1447</v>
      </c>
      <c r="R156" s="104" t="s">
        <v>1124</v>
      </c>
      <c r="S156" s="147"/>
      <c r="T156" s="131"/>
    </row>
    <row r="157" s="6" customFormat="1" ht="18.75" customHeight="1" spans="1:20">
      <c r="A157" s="35">
        <v>155</v>
      </c>
      <c r="B157" s="60"/>
      <c r="C157" s="54"/>
      <c r="D157" s="48" t="s">
        <v>5855</v>
      </c>
      <c r="E157" s="48">
        <f>427600+2000</f>
        <v>429600</v>
      </c>
      <c r="F157" s="151" t="s">
        <v>14770</v>
      </c>
      <c r="G157" s="44">
        <v>41805</v>
      </c>
      <c r="H157" s="44">
        <v>41819</v>
      </c>
      <c r="I157" s="104" t="s">
        <v>5232</v>
      </c>
      <c r="J157" s="205">
        <v>41877</v>
      </c>
      <c r="K157" s="70"/>
      <c r="L157" s="48" t="s">
        <v>14771</v>
      </c>
      <c r="M157" s="54" t="s">
        <v>912</v>
      </c>
      <c r="N157" s="150" t="s">
        <v>14759</v>
      </c>
      <c r="O157" s="114">
        <v>41843</v>
      </c>
      <c r="P157" s="114">
        <v>41843</v>
      </c>
      <c r="Q157" s="54" t="s">
        <v>106</v>
      </c>
      <c r="R157" s="104" t="s">
        <v>5323</v>
      </c>
      <c r="S157" s="147"/>
      <c r="T157" s="131"/>
    </row>
    <row r="158" s="6" customFormat="1" ht="18.75" customHeight="1" spans="1:20">
      <c r="A158" s="35">
        <v>156</v>
      </c>
      <c r="B158" s="60"/>
      <c r="C158" s="54" t="s">
        <v>546</v>
      </c>
      <c r="D158" s="48" t="s">
        <v>14593</v>
      </c>
      <c r="E158" s="48">
        <f>427600+2000</f>
        <v>429600</v>
      </c>
      <c r="F158" s="151" t="s">
        <v>14772</v>
      </c>
      <c r="G158" s="44">
        <v>41805</v>
      </c>
      <c r="H158" s="44">
        <v>41819</v>
      </c>
      <c r="I158" s="104" t="s">
        <v>5232</v>
      </c>
      <c r="J158" s="205">
        <v>41877</v>
      </c>
      <c r="K158" s="70"/>
      <c r="L158" s="48" t="s">
        <v>14773</v>
      </c>
      <c r="M158" s="48" t="s">
        <v>14774</v>
      </c>
      <c r="N158" s="54" t="s">
        <v>89</v>
      </c>
      <c r="O158" s="114">
        <v>41840</v>
      </c>
      <c r="P158" s="114">
        <v>41840</v>
      </c>
      <c r="Q158" s="54" t="s">
        <v>106</v>
      </c>
      <c r="R158" s="104" t="s">
        <v>1890</v>
      </c>
      <c r="S158" s="147"/>
      <c r="T158" s="131"/>
    </row>
    <row r="159" s="10" customFormat="1" ht="18" customHeight="1" spans="1:28">
      <c r="A159" s="35">
        <v>157</v>
      </c>
      <c r="B159" s="149"/>
      <c r="C159" s="35" t="s">
        <v>14548</v>
      </c>
      <c r="D159" s="43" t="s">
        <v>14650</v>
      </c>
      <c r="E159" s="52">
        <f>415000+2000</f>
        <v>417000</v>
      </c>
      <c r="F159" s="152" t="s">
        <v>14775</v>
      </c>
      <c r="G159" s="47">
        <v>41825</v>
      </c>
      <c r="H159" s="51">
        <v>41836</v>
      </c>
      <c r="I159" s="104" t="s">
        <v>5216</v>
      </c>
      <c r="J159" s="205">
        <v>41877</v>
      </c>
      <c r="K159" s="158"/>
      <c r="L159" s="48" t="s">
        <v>14776</v>
      </c>
      <c r="M159" s="97" t="s">
        <v>5156</v>
      </c>
      <c r="N159" s="97" t="s">
        <v>59</v>
      </c>
      <c r="O159" s="158">
        <v>41853</v>
      </c>
      <c r="P159" s="176">
        <v>41853</v>
      </c>
      <c r="Q159" s="175" t="s">
        <v>106</v>
      </c>
      <c r="R159" s="188" t="s">
        <v>8183</v>
      </c>
      <c r="S159" s="195"/>
      <c r="T159" s="185"/>
      <c r="W159" s="186"/>
      <c r="X159" s="186"/>
      <c r="Y159" s="186"/>
      <c r="Z159" s="186"/>
      <c r="AA159" s="186"/>
      <c r="AB159" s="186"/>
    </row>
    <row r="160" s="10" customFormat="1" ht="18" customHeight="1" spans="1:28">
      <c r="A160" s="35">
        <v>158</v>
      </c>
      <c r="B160" s="149" t="s">
        <v>14731</v>
      </c>
      <c r="C160" s="35" t="s">
        <v>14548</v>
      </c>
      <c r="D160" s="55" t="s">
        <v>14556</v>
      </c>
      <c r="E160" s="55">
        <f>415000+2000+8800</f>
        <v>425800</v>
      </c>
      <c r="F160" s="151" t="s">
        <v>14777</v>
      </c>
      <c r="G160" s="44">
        <v>41809</v>
      </c>
      <c r="H160" s="56">
        <v>41825</v>
      </c>
      <c r="I160" s="104" t="s">
        <v>14778</v>
      </c>
      <c r="J160" s="205">
        <v>41877</v>
      </c>
      <c r="K160" s="158"/>
      <c r="L160" s="48" t="s">
        <v>14779</v>
      </c>
      <c r="M160" s="97" t="s">
        <v>5103</v>
      </c>
      <c r="N160" s="97" t="s">
        <v>84</v>
      </c>
      <c r="O160" s="158">
        <v>41860</v>
      </c>
      <c r="P160" s="176">
        <v>41861</v>
      </c>
      <c r="Q160" s="175" t="s">
        <v>1447</v>
      </c>
      <c r="R160" s="188" t="s">
        <v>1160</v>
      </c>
      <c r="S160" s="195"/>
      <c r="T160" s="185"/>
      <c r="W160" s="186"/>
      <c r="X160" s="186"/>
      <c r="Y160" s="186"/>
      <c r="Z160" s="186"/>
      <c r="AA160" s="186"/>
      <c r="AB160" s="186"/>
    </row>
    <row r="161" s="10" customFormat="1" ht="18" customHeight="1" spans="1:28">
      <c r="A161" s="35">
        <v>159</v>
      </c>
      <c r="B161" s="149"/>
      <c r="C161" s="35"/>
      <c r="D161" s="43" t="s">
        <v>14650</v>
      </c>
      <c r="E161" s="52">
        <f>415000+2000+8800</f>
        <v>425800</v>
      </c>
      <c r="F161" s="152" t="s">
        <v>14780</v>
      </c>
      <c r="G161" s="47">
        <v>41825</v>
      </c>
      <c r="H161" s="51">
        <v>41836</v>
      </c>
      <c r="I161" s="104" t="s">
        <v>14778</v>
      </c>
      <c r="J161" s="205">
        <v>41877</v>
      </c>
      <c r="K161" s="158"/>
      <c r="L161" s="48" t="s">
        <v>14781</v>
      </c>
      <c r="M161" s="97" t="s">
        <v>916</v>
      </c>
      <c r="N161" s="97" t="s">
        <v>89</v>
      </c>
      <c r="O161" s="158">
        <v>41851</v>
      </c>
      <c r="P161" s="176">
        <v>41852</v>
      </c>
      <c r="Q161" s="175" t="s">
        <v>1447</v>
      </c>
      <c r="R161" s="188" t="s">
        <v>1160</v>
      </c>
      <c r="S161" s="195"/>
      <c r="T161" s="185"/>
      <c r="W161" s="186"/>
      <c r="X161" s="186"/>
      <c r="Y161" s="186"/>
      <c r="Z161" s="186"/>
      <c r="AA161" s="186"/>
      <c r="AB161" s="186"/>
    </row>
    <row r="162" s="6" customFormat="1" ht="18.75" customHeight="1" spans="1:20">
      <c r="A162" s="35">
        <v>160</v>
      </c>
      <c r="B162" s="60"/>
      <c r="C162" s="54"/>
      <c r="D162" s="48" t="s">
        <v>5855</v>
      </c>
      <c r="E162" s="48">
        <f>427600+2000</f>
        <v>429600</v>
      </c>
      <c r="F162" s="151" t="s">
        <v>14782</v>
      </c>
      <c r="G162" s="44">
        <v>41816</v>
      </c>
      <c r="H162" s="44">
        <v>41826</v>
      </c>
      <c r="I162" s="104" t="s">
        <v>5216</v>
      </c>
      <c r="J162" s="205">
        <v>41877</v>
      </c>
      <c r="K162" s="70"/>
      <c r="L162" s="54" t="s">
        <v>14783</v>
      </c>
      <c r="M162" s="54" t="s">
        <v>5103</v>
      </c>
      <c r="N162" s="150" t="s">
        <v>14759</v>
      </c>
      <c r="O162" s="114">
        <v>41859</v>
      </c>
      <c r="P162" s="114">
        <v>41859</v>
      </c>
      <c r="Q162" s="54" t="s">
        <v>1447</v>
      </c>
      <c r="R162" s="104" t="s">
        <v>5350</v>
      </c>
      <c r="S162" s="147"/>
      <c r="T162" s="131"/>
    </row>
    <row r="163" s="10" customFormat="1" ht="18" customHeight="1" spans="1:28">
      <c r="A163" s="35">
        <v>161</v>
      </c>
      <c r="B163" s="149" t="s">
        <v>14731</v>
      </c>
      <c r="C163" s="35" t="s">
        <v>14548</v>
      </c>
      <c r="D163" s="55" t="s">
        <v>14556</v>
      </c>
      <c r="E163" s="48">
        <f>415000+2000+8800</f>
        <v>425800</v>
      </c>
      <c r="F163" s="151" t="s">
        <v>14784</v>
      </c>
      <c r="G163" s="44">
        <v>41833</v>
      </c>
      <c r="H163" s="56">
        <v>41848</v>
      </c>
      <c r="I163" s="104" t="s">
        <v>5378</v>
      </c>
      <c r="J163" s="205">
        <v>41877</v>
      </c>
      <c r="K163" s="158"/>
      <c r="L163" s="48" t="s">
        <v>14785</v>
      </c>
      <c r="M163" s="97" t="s">
        <v>5479</v>
      </c>
      <c r="N163" s="97" t="s">
        <v>89</v>
      </c>
      <c r="O163" s="158">
        <v>41862</v>
      </c>
      <c r="P163" s="176">
        <v>41865</v>
      </c>
      <c r="Q163" s="175" t="s">
        <v>1447</v>
      </c>
      <c r="R163" s="188" t="s">
        <v>1171</v>
      </c>
      <c r="S163" s="195"/>
      <c r="T163" s="185"/>
      <c r="W163" s="186"/>
      <c r="X163" s="186"/>
      <c r="Y163" s="186"/>
      <c r="Z163" s="186"/>
      <c r="AA163" s="186"/>
      <c r="AB163" s="186"/>
    </row>
    <row r="164" s="7" customFormat="1" ht="17.25" customHeight="1" spans="1:20">
      <c r="A164" s="35">
        <v>162</v>
      </c>
      <c r="B164" s="60" t="s">
        <v>14421</v>
      </c>
      <c r="C164" s="150" t="s">
        <v>14501</v>
      </c>
      <c r="D164" s="48" t="s">
        <v>41</v>
      </c>
      <c r="E164" s="48">
        <f>481900+2000</f>
        <v>483900</v>
      </c>
      <c r="F164" s="151" t="s">
        <v>14786</v>
      </c>
      <c r="G164" s="44">
        <v>41816</v>
      </c>
      <c r="H164" s="44">
        <v>41826</v>
      </c>
      <c r="I164" s="111" t="s">
        <v>5216</v>
      </c>
      <c r="J164" s="205">
        <v>41877</v>
      </c>
      <c r="K164" s="48"/>
      <c r="L164" s="207" t="s">
        <v>14787</v>
      </c>
      <c r="M164" s="54" t="s">
        <v>730</v>
      </c>
      <c r="N164" s="71" t="s">
        <v>59</v>
      </c>
      <c r="O164" s="171">
        <v>41861</v>
      </c>
      <c r="P164" s="44">
        <v>41862</v>
      </c>
      <c r="Q164" s="171" t="s">
        <v>106</v>
      </c>
      <c r="R164" s="222" t="s">
        <v>8503</v>
      </c>
      <c r="S164" s="197"/>
      <c r="T164" s="133"/>
    </row>
    <row r="165" s="6" customFormat="1" ht="18.75" customHeight="1" spans="1:20">
      <c r="A165" s="35">
        <v>163</v>
      </c>
      <c r="B165" s="60" t="s">
        <v>14397</v>
      </c>
      <c r="C165" s="54" t="s">
        <v>546</v>
      </c>
      <c r="D165" s="48" t="s">
        <v>14663</v>
      </c>
      <c r="E165" s="48">
        <f>427600+2000</f>
        <v>429600</v>
      </c>
      <c r="F165" s="151" t="s">
        <v>14788</v>
      </c>
      <c r="G165" s="44">
        <v>41800</v>
      </c>
      <c r="H165" s="44">
        <v>41810</v>
      </c>
      <c r="I165" s="104" t="s">
        <v>5216</v>
      </c>
      <c r="J165" s="69">
        <v>41877</v>
      </c>
      <c r="K165" s="194" t="s">
        <v>5307</v>
      </c>
      <c r="L165" s="43" t="s">
        <v>14789</v>
      </c>
      <c r="M165" s="43" t="s">
        <v>5035</v>
      </c>
      <c r="N165" s="83" t="s">
        <v>89</v>
      </c>
      <c r="O165" s="164">
        <v>41792</v>
      </c>
      <c r="P165" s="164">
        <v>41863</v>
      </c>
      <c r="Q165" s="54" t="s">
        <v>1447</v>
      </c>
      <c r="R165" s="104" t="s">
        <v>2960</v>
      </c>
      <c r="S165" s="147">
        <v>4</v>
      </c>
      <c r="T165" s="131"/>
    </row>
    <row r="166" s="6" customFormat="1" ht="18.75" customHeight="1" spans="1:20">
      <c r="A166" s="35">
        <v>164</v>
      </c>
      <c r="B166" s="60"/>
      <c r="C166" s="54"/>
      <c r="D166" s="54" t="s">
        <v>12911</v>
      </c>
      <c r="E166" s="48">
        <f>481900+2000</f>
        <v>483900</v>
      </c>
      <c r="F166" s="151" t="s">
        <v>14790</v>
      </c>
      <c r="G166" s="44">
        <v>41863</v>
      </c>
      <c r="H166" s="44">
        <v>41876</v>
      </c>
      <c r="I166" s="104" t="s">
        <v>5483</v>
      </c>
      <c r="J166" s="208">
        <v>41877</v>
      </c>
      <c r="K166" s="194"/>
      <c r="L166" s="207" t="s">
        <v>7633</v>
      </c>
      <c r="M166" s="54" t="s">
        <v>5035</v>
      </c>
      <c r="N166" s="54" t="s">
        <v>89</v>
      </c>
      <c r="O166" s="114">
        <v>41798</v>
      </c>
      <c r="P166" s="114">
        <v>41864</v>
      </c>
      <c r="Q166" s="54" t="s">
        <v>1447</v>
      </c>
      <c r="R166" s="196" t="s">
        <v>1180</v>
      </c>
      <c r="S166" s="147">
        <v>7</v>
      </c>
      <c r="T166" s="131"/>
    </row>
    <row r="167" s="13" customFormat="1" ht="24" customHeight="1" spans="1:20">
      <c r="A167" s="35">
        <v>165</v>
      </c>
      <c r="B167" s="153" t="s">
        <v>14456</v>
      </c>
      <c r="C167" s="198" t="s">
        <v>14457</v>
      </c>
      <c r="D167" s="55" t="s">
        <v>13342</v>
      </c>
      <c r="E167" s="55">
        <f>389900+2000</f>
        <v>391900</v>
      </c>
      <c r="F167" s="151" t="s">
        <v>14791</v>
      </c>
      <c r="G167" s="64">
        <v>41870</v>
      </c>
      <c r="H167" s="56">
        <v>41879</v>
      </c>
      <c r="I167" s="209" t="s">
        <v>5232</v>
      </c>
      <c r="J167" s="210">
        <v>41908</v>
      </c>
      <c r="K167" s="211"/>
      <c r="L167" s="55" t="s">
        <v>14792</v>
      </c>
      <c r="M167" s="55" t="s">
        <v>5103</v>
      </c>
      <c r="N167" s="55" t="s">
        <v>84</v>
      </c>
      <c r="O167" s="56">
        <v>41803</v>
      </c>
      <c r="P167" s="212">
        <v>41871</v>
      </c>
      <c r="Q167" s="223" t="s">
        <v>1447</v>
      </c>
      <c r="R167" s="224" t="s">
        <v>1190</v>
      </c>
      <c r="S167" s="194" t="s">
        <v>14793</v>
      </c>
      <c r="T167" s="225"/>
    </row>
    <row r="168" s="10" customFormat="1" ht="18" customHeight="1" spans="1:28">
      <c r="A168" s="35">
        <v>166</v>
      </c>
      <c r="B168" s="149" t="s">
        <v>14731</v>
      </c>
      <c r="C168" s="35" t="s">
        <v>14548</v>
      </c>
      <c r="D168" s="55" t="s">
        <v>13550</v>
      </c>
      <c r="E168" s="48">
        <f>415000+2000+8800</f>
        <v>425800</v>
      </c>
      <c r="F168" s="151" t="s">
        <v>14794</v>
      </c>
      <c r="G168" s="44">
        <v>41866</v>
      </c>
      <c r="H168" s="56">
        <v>41879</v>
      </c>
      <c r="I168" s="209" t="s">
        <v>14795</v>
      </c>
      <c r="J168" s="157">
        <v>41877</v>
      </c>
      <c r="K168" s="158"/>
      <c r="L168" s="48" t="s">
        <v>14796</v>
      </c>
      <c r="M168" s="97" t="s">
        <v>114</v>
      </c>
      <c r="N168" s="97" t="s">
        <v>59</v>
      </c>
      <c r="O168" s="158">
        <v>41872</v>
      </c>
      <c r="P168" s="176">
        <v>41872</v>
      </c>
      <c r="Q168" s="175" t="s">
        <v>106</v>
      </c>
      <c r="R168" s="188" t="s">
        <v>1190</v>
      </c>
      <c r="S168" s="195">
        <v>3</v>
      </c>
      <c r="T168" s="185"/>
      <c r="W168" s="186"/>
      <c r="X168" s="186"/>
      <c r="Y168" s="186"/>
      <c r="Z168" s="186"/>
      <c r="AA168" s="186"/>
      <c r="AB168" s="186"/>
    </row>
    <row r="169" s="6" customFormat="1" ht="18.75" customHeight="1" spans="1:20">
      <c r="A169" s="35">
        <v>167</v>
      </c>
      <c r="B169" s="60" t="s">
        <v>14397</v>
      </c>
      <c r="C169" s="54" t="s">
        <v>546</v>
      </c>
      <c r="D169" s="43" t="s">
        <v>145</v>
      </c>
      <c r="E169" s="52">
        <f>427600+2000</f>
        <v>429600</v>
      </c>
      <c r="F169" s="152" t="s">
        <v>14797</v>
      </c>
      <c r="G169" s="47">
        <v>41817</v>
      </c>
      <c r="H169" s="51">
        <v>41828</v>
      </c>
      <c r="I169" s="209" t="s">
        <v>5216</v>
      </c>
      <c r="J169" s="205">
        <v>41877</v>
      </c>
      <c r="K169" s="70"/>
      <c r="L169" s="207" t="s">
        <v>6994</v>
      </c>
      <c r="M169" s="35" t="s">
        <v>5035</v>
      </c>
      <c r="N169" s="54" t="s">
        <v>89</v>
      </c>
      <c r="O169" s="114">
        <v>41864</v>
      </c>
      <c r="P169" s="164">
        <v>41864</v>
      </c>
      <c r="Q169" s="54" t="s">
        <v>1447</v>
      </c>
      <c r="R169" s="226" t="s">
        <v>14798</v>
      </c>
      <c r="S169" s="104" t="s">
        <v>14799</v>
      </c>
      <c r="T169" s="131"/>
    </row>
    <row r="170" s="6" customFormat="1" ht="18.75" customHeight="1" spans="1:20">
      <c r="A170" s="35">
        <v>168</v>
      </c>
      <c r="B170" s="60" t="s">
        <v>14397</v>
      </c>
      <c r="C170" s="54" t="s">
        <v>546</v>
      </c>
      <c r="D170" s="48" t="s">
        <v>13342</v>
      </c>
      <c r="E170" s="48">
        <f>427600+2000</f>
        <v>429600</v>
      </c>
      <c r="F170" s="151" t="s">
        <v>14800</v>
      </c>
      <c r="G170" s="44">
        <v>41866</v>
      </c>
      <c r="H170" s="44">
        <v>41879</v>
      </c>
      <c r="I170" s="209" t="s">
        <v>5232</v>
      </c>
      <c r="J170" s="69">
        <v>41877</v>
      </c>
      <c r="K170" s="194"/>
      <c r="L170" s="55" t="s">
        <v>14801</v>
      </c>
      <c r="M170" s="55" t="s">
        <v>698</v>
      </c>
      <c r="N170" s="71" t="s">
        <v>84</v>
      </c>
      <c r="O170" s="114">
        <v>41875</v>
      </c>
      <c r="P170" s="114">
        <v>41875</v>
      </c>
      <c r="Q170" s="54" t="s">
        <v>106</v>
      </c>
      <c r="R170" s="104" t="s">
        <v>1190</v>
      </c>
      <c r="S170" s="147">
        <v>9</v>
      </c>
      <c r="T170" s="131"/>
    </row>
    <row r="171" s="6" customFormat="1" ht="18.75" customHeight="1" spans="1:20">
      <c r="A171" s="35">
        <v>169</v>
      </c>
      <c r="B171" s="60" t="s">
        <v>14397</v>
      </c>
      <c r="C171" s="54" t="s">
        <v>546</v>
      </c>
      <c r="D171" s="48" t="s">
        <v>41</v>
      </c>
      <c r="E171" s="48">
        <f>427600+2000</f>
        <v>429600</v>
      </c>
      <c r="F171" s="151" t="s">
        <v>14802</v>
      </c>
      <c r="G171" s="44">
        <v>41867</v>
      </c>
      <c r="H171" s="44">
        <v>41879</v>
      </c>
      <c r="I171" s="209" t="s">
        <v>5232</v>
      </c>
      <c r="J171" s="69">
        <v>41908</v>
      </c>
      <c r="K171" s="194"/>
      <c r="L171" s="55" t="s">
        <v>14803</v>
      </c>
      <c r="M171" s="55" t="s">
        <v>912</v>
      </c>
      <c r="N171" s="71" t="s">
        <v>84</v>
      </c>
      <c r="O171" s="114">
        <v>41845</v>
      </c>
      <c r="P171" s="114">
        <v>41868</v>
      </c>
      <c r="Q171" s="54" t="s">
        <v>1447</v>
      </c>
      <c r="R171" s="104" t="s">
        <v>1190</v>
      </c>
      <c r="S171" s="147"/>
      <c r="T171" s="131"/>
    </row>
    <row r="172" s="6" customFormat="1" ht="18.75" customHeight="1" spans="1:20">
      <c r="A172" s="35">
        <v>170</v>
      </c>
      <c r="B172" s="60" t="s">
        <v>14421</v>
      </c>
      <c r="C172" s="150" t="s">
        <v>14501</v>
      </c>
      <c r="D172" s="53" t="s">
        <v>13010</v>
      </c>
      <c r="E172" s="46">
        <f>481900+2000</f>
        <v>483900</v>
      </c>
      <c r="F172" s="152" t="s">
        <v>14804</v>
      </c>
      <c r="G172" s="47">
        <v>41739</v>
      </c>
      <c r="H172" s="47">
        <v>41746</v>
      </c>
      <c r="I172" s="209" t="s">
        <v>5232</v>
      </c>
      <c r="J172" s="213">
        <v>41908</v>
      </c>
      <c r="K172" s="194" t="s">
        <v>5307</v>
      </c>
      <c r="L172" s="48" t="s">
        <v>14805</v>
      </c>
      <c r="M172" s="53" t="s">
        <v>912</v>
      </c>
      <c r="N172" s="83" t="s">
        <v>84</v>
      </c>
      <c r="O172" s="164">
        <v>41878</v>
      </c>
      <c r="P172" s="164">
        <v>41878</v>
      </c>
      <c r="Q172" s="53" t="s">
        <v>1447</v>
      </c>
      <c r="R172" s="6" t="s">
        <v>14806</v>
      </c>
      <c r="S172" s="147"/>
      <c r="T172" s="131"/>
    </row>
    <row r="173" s="7" customFormat="1" ht="17.25" customHeight="1" spans="1:20">
      <c r="A173" s="35">
        <v>171</v>
      </c>
      <c r="B173" s="60" t="s">
        <v>14421</v>
      </c>
      <c r="C173" s="150" t="s">
        <v>14501</v>
      </c>
      <c r="D173" s="48" t="s">
        <v>41</v>
      </c>
      <c r="E173" s="48">
        <f>481900+2000</f>
        <v>483900</v>
      </c>
      <c r="F173" s="151" t="s">
        <v>14807</v>
      </c>
      <c r="G173" s="44">
        <v>41863</v>
      </c>
      <c r="H173" s="44">
        <v>41876</v>
      </c>
      <c r="I173" s="209" t="s">
        <v>5232</v>
      </c>
      <c r="J173" s="69">
        <v>41877</v>
      </c>
      <c r="K173" s="48"/>
      <c r="L173" s="48" t="s">
        <v>14808</v>
      </c>
      <c r="M173" s="48" t="s">
        <v>5425</v>
      </c>
      <c r="N173" s="71" t="s">
        <v>84</v>
      </c>
      <c r="O173" s="171">
        <v>41867</v>
      </c>
      <c r="P173" s="44">
        <v>41867</v>
      </c>
      <c r="Q173" s="171" t="s">
        <v>1447</v>
      </c>
      <c r="R173" s="227" t="s">
        <v>5785</v>
      </c>
      <c r="S173" s="197">
        <v>10</v>
      </c>
      <c r="T173" s="133"/>
    </row>
    <row r="174" s="6" customFormat="1" ht="18.75" customHeight="1" spans="1:20">
      <c r="A174" s="35">
        <v>172</v>
      </c>
      <c r="B174" s="60"/>
      <c r="C174" s="54"/>
      <c r="D174" s="48" t="s">
        <v>14663</v>
      </c>
      <c r="E174" s="48">
        <f>427600+2000</f>
        <v>429600</v>
      </c>
      <c r="F174" s="151" t="s">
        <v>14809</v>
      </c>
      <c r="G174" s="44">
        <v>41870</v>
      </c>
      <c r="H174" s="44">
        <v>41879</v>
      </c>
      <c r="I174" s="209" t="s">
        <v>5232</v>
      </c>
      <c r="J174" s="69">
        <v>41908</v>
      </c>
      <c r="K174" s="194"/>
      <c r="L174" s="55" t="s">
        <v>14810</v>
      </c>
      <c r="M174" s="55" t="s">
        <v>5425</v>
      </c>
      <c r="N174" s="71" t="s">
        <v>84</v>
      </c>
      <c r="O174" s="114">
        <v>41880</v>
      </c>
      <c r="P174" s="114">
        <v>41880</v>
      </c>
      <c r="Q174" s="54" t="s">
        <v>1447</v>
      </c>
      <c r="R174" s="104" t="s">
        <v>5785</v>
      </c>
      <c r="S174" s="147"/>
      <c r="T174" s="131"/>
    </row>
    <row r="175" s="6" customFormat="1" ht="18.75" customHeight="1" spans="1:20">
      <c r="A175" s="35">
        <v>173</v>
      </c>
      <c r="B175" s="60"/>
      <c r="C175" s="54"/>
      <c r="D175" s="48" t="s">
        <v>41</v>
      </c>
      <c r="E175" s="48">
        <f>427600+2000</f>
        <v>429600</v>
      </c>
      <c r="F175" s="151" t="s">
        <v>14811</v>
      </c>
      <c r="G175" s="44">
        <v>41867</v>
      </c>
      <c r="H175" s="44">
        <v>41879</v>
      </c>
      <c r="I175" s="209" t="s">
        <v>5232</v>
      </c>
      <c r="J175" s="69">
        <v>41877</v>
      </c>
      <c r="K175" s="194"/>
      <c r="L175" s="55" t="s">
        <v>14812</v>
      </c>
      <c r="M175" s="55" t="s">
        <v>5035</v>
      </c>
      <c r="N175" s="71" t="s">
        <v>89</v>
      </c>
      <c r="O175" s="114">
        <v>41789</v>
      </c>
      <c r="P175" s="114">
        <v>41871</v>
      </c>
      <c r="Q175" s="54" t="s">
        <v>1447</v>
      </c>
      <c r="R175" s="111" t="s">
        <v>5785</v>
      </c>
      <c r="S175" s="147">
        <v>8</v>
      </c>
      <c r="T175" s="131"/>
    </row>
    <row r="176" s="10" customFormat="1" ht="18" customHeight="1" spans="1:28">
      <c r="A176" s="35">
        <v>174</v>
      </c>
      <c r="B176" s="149"/>
      <c r="C176" s="35"/>
      <c r="D176" s="43" t="s">
        <v>14813</v>
      </c>
      <c r="E176" s="52">
        <f>415000+2000+8800</f>
        <v>425800</v>
      </c>
      <c r="F176" s="152" t="s">
        <v>14814</v>
      </c>
      <c r="G176" s="47">
        <v>41871</v>
      </c>
      <c r="H176" s="51">
        <v>41880</v>
      </c>
      <c r="I176" s="209" t="s">
        <v>13279</v>
      </c>
      <c r="J176" s="157">
        <v>41877</v>
      </c>
      <c r="K176" s="158"/>
      <c r="L176" s="52" t="s">
        <v>14815</v>
      </c>
      <c r="M176" s="97" t="s">
        <v>916</v>
      </c>
      <c r="N176" s="97" t="s">
        <v>89</v>
      </c>
      <c r="O176" s="158">
        <v>41854</v>
      </c>
      <c r="P176" s="176">
        <v>41872</v>
      </c>
      <c r="Q176" s="175" t="s">
        <v>1447</v>
      </c>
      <c r="R176" s="188" t="s">
        <v>5785</v>
      </c>
      <c r="S176" s="195">
        <v>1</v>
      </c>
      <c r="T176" s="185"/>
      <c r="W176" s="186"/>
      <c r="X176" s="186"/>
      <c r="Y176" s="186"/>
      <c r="Z176" s="186"/>
      <c r="AA176" s="186"/>
      <c r="AB176" s="186"/>
    </row>
    <row r="177" s="6" customFormat="1" ht="18.75" customHeight="1" spans="1:20">
      <c r="A177" s="35">
        <v>175</v>
      </c>
      <c r="B177" s="60" t="s">
        <v>14397</v>
      </c>
      <c r="C177" s="54" t="s">
        <v>546</v>
      </c>
      <c r="D177" s="48" t="s">
        <v>5855</v>
      </c>
      <c r="E177" s="48">
        <v>427600</v>
      </c>
      <c r="F177" s="152" t="s">
        <v>14816</v>
      </c>
      <c r="G177" s="44">
        <v>41870</v>
      </c>
      <c r="H177" s="44">
        <v>41879</v>
      </c>
      <c r="I177" s="209"/>
      <c r="J177" s="69">
        <v>41877</v>
      </c>
      <c r="K177" s="194"/>
      <c r="L177" s="55" t="s">
        <v>14817</v>
      </c>
      <c r="M177" s="55" t="s">
        <v>5082</v>
      </c>
      <c r="N177" s="71" t="s">
        <v>89</v>
      </c>
      <c r="O177" s="114">
        <v>41793</v>
      </c>
      <c r="P177" s="114">
        <v>41871</v>
      </c>
      <c r="Q177" s="54" t="s">
        <v>1447</v>
      </c>
      <c r="R177" s="226" t="s">
        <v>14818</v>
      </c>
      <c r="S177" s="111" t="s">
        <v>14819</v>
      </c>
      <c r="T177" s="131"/>
    </row>
    <row r="178" s="6" customFormat="1" ht="18.75" customHeight="1" spans="1:20">
      <c r="A178" s="35">
        <v>176</v>
      </c>
      <c r="B178" s="60"/>
      <c r="C178" s="54"/>
      <c r="D178" s="48" t="s">
        <v>13342</v>
      </c>
      <c r="E178" s="48">
        <f>427600+2000</f>
        <v>429600</v>
      </c>
      <c r="F178" s="152" t="s">
        <v>14820</v>
      </c>
      <c r="G178" s="44">
        <v>41866</v>
      </c>
      <c r="H178" s="44">
        <v>41879</v>
      </c>
      <c r="I178" s="104" t="s">
        <v>5232</v>
      </c>
      <c r="J178" s="69">
        <v>41908</v>
      </c>
      <c r="K178" s="194"/>
      <c r="L178" s="55" t="s">
        <v>14821</v>
      </c>
      <c r="M178" s="55" t="s">
        <v>916</v>
      </c>
      <c r="N178" s="71" t="s">
        <v>89</v>
      </c>
      <c r="O178" s="114">
        <v>41762</v>
      </c>
      <c r="P178" s="114">
        <v>41871</v>
      </c>
      <c r="Q178" s="54" t="s">
        <v>106</v>
      </c>
      <c r="R178" s="104" t="s">
        <v>5382</v>
      </c>
      <c r="S178" s="147"/>
      <c r="T178" s="131"/>
    </row>
    <row r="179" s="13" customFormat="1" ht="45.75" customHeight="1" spans="1:20">
      <c r="A179" s="35">
        <v>177</v>
      </c>
      <c r="B179" s="153" t="s">
        <v>14822</v>
      </c>
      <c r="C179" s="198" t="s">
        <v>14823</v>
      </c>
      <c r="D179" s="55" t="s">
        <v>13897</v>
      </c>
      <c r="E179" s="55">
        <v>389900</v>
      </c>
      <c r="F179" s="152" t="s">
        <v>14824</v>
      </c>
      <c r="G179" s="64">
        <v>41881</v>
      </c>
      <c r="H179" s="56">
        <v>41894</v>
      </c>
      <c r="I179" s="209"/>
      <c r="J179" s="210">
        <v>41908</v>
      </c>
      <c r="K179" s="211"/>
      <c r="L179" s="55" t="s">
        <v>14825</v>
      </c>
      <c r="M179" s="55" t="s">
        <v>5278</v>
      </c>
      <c r="N179" s="55" t="s">
        <v>59</v>
      </c>
      <c r="O179" s="56">
        <v>41840</v>
      </c>
      <c r="P179" s="214">
        <v>41882</v>
      </c>
      <c r="Q179" s="223" t="s">
        <v>106</v>
      </c>
      <c r="R179" s="194" t="s">
        <v>4253</v>
      </c>
      <c r="S179" s="228"/>
      <c r="T179" s="225"/>
    </row>
    <row r="180" s="6" customFormat="1" ht="18.75" customHeight="1" spans="1:20">
      <c r="A180" s="35">
        <v>178</v>
      </c>
      <c r="B180" s="60" t="s">
        <v>14397</v>
      </c>
      <c r="C180" s="54" t="s">
        <v>546</v>
      </c>
      <c r="D180" s="48" t="s">
        <v>13342</v>
      </c>
      <c r="E180" s="48">
        <f>427600+2000</f>
        <v>429600</v>
      </c>
      <c r="F180" s="152" t="s">
        <v>14826</v>
      </c>
      <c r="G180" s="44">
        <v>41870</v>
      </c>
      <c r="H180" s="44">
        <v>41879</v>
      </c>
      <c r="I180" s="209" t="s">
        <v>5232</v>
      </c>
      <c r="J180" s="69">
        <v>41908</v>
      </c>
      <c r="K180" s="194"/>
      <c r="L180" s="55" t="s">
        <v>14827</v>
      </c>
      <c r="M180" s="55" t="s">
        <v>5425</v>
      </c>
      <c r="N180" s="71" t="s">
        <v>84</v>
      </c>
      <c r="O180" s="114">
        <v>41881</v>
      </c>
      <c r="P180" s="114">
        <v>41881</v>
      </c>
      <c r="Q180" s="54" t="s">
        <v>1447</v>
      </c>
      <c r="R180" s="104" t="s">
        <v>4253</v>
      </c>
      <c r="S180" s="147"/>
      <c r="T180" s="131"/>
    </row>
    <row r="181" s="6" customFormat="1" ht="18.75" customHeight="1" spans="1:20">
      <c r="A181" s="35">
        <v>179</v>
      </c>
      <c r="B181" s="60" t="s">
        <v>14397</v>
      </c>
      <c r="C181" s="54" t="s">
        <v>546</v>
      </c>
      <c r="D181" s="52" t="s">
        <v>12911</v>
      </c>
      <c r="E181" s="52">
        <v>427600</v>
      </c>
      <c r="F181" s="152" t="s">
        <v>14828</v>
      </c>
      <c r="G181" s="47">
        <v>41870</v>
      </c>
      <c r="H181" s="47">
        <v>41883</v>
      </c>
      <c r="I181" s="209"/>
      <c r="J181" s="69">
        <v>41908</v>
      </c>
      <c r="K181" s="194"/>
      <c r="L181" s="43" t="s">
        <v>14829</v>
      </c>
      <c r="M181" s="43" t="s">
        <v>5035</v>
      </c>
      <c r="N181" s="83" t="s">
        <v>89</v>
      </c>
      <c r="O181" s="164">
        <v>41794</v>
      </c>
      <c r="P181" s="164">
        <v>41871</v>
      </c>
      <c r="Q181" s="54" t="s">
        <v>1447</v>
      </c>
      <c r="R181" s="226" t="s">
        <v>14830</v>
      </c>
      <c r="S181" s="111" t="s">
        <v>14831</v>
      </c>
      <c r="T181" s="131"/>
    </row>
    <row r="182" s="10" customFormat="1" ht="18" customHeight="1" spans="1:28">
      <c r="A182" s="35">
        <v>180</v>
      </c>
      <c r="B182" s="149" t="s">
        <v>14832</v>
      </c>
      <c r="C182" s="35" t="s">
        <v>14548</v>
      </c>
      <c r="D182" s="55" t="s">
        <v>14556</v>
      </c>
      <c r="E182" s="48">
        <f>415000+2000+11800</f>
        <v>428800</v>
      </c>
      <c r="F182" s="151" t="s">
        <v>14833</v>
      </c>
      <c r="G182" s="44">
        <v>41879</v>
      </c>
      <c r="H182" s="56">
        <v>41888</v>
      </c>
      <c r="I182" s="209" t="s">
        <v>13279</v>
      </c>
      <c r="J182" s="157">
        <v>41908</v>
      </c>
      <c r="K182" s="158"/>
      <c r="L182" s="48" t="s">
        <v>14834</v>
      </c>
      <c r="M182" s="97" t="s">
        <v>916</v>
      </c>
      <c r="N182" s="97" t="s">
        <v>89</v>
      </c>
      <c r="O182" s="158">
        <v>41789</v>
      </c>
      <c r="P182" s="176">
        <v>41884</v>
      </c>
      <c r="Q182" s="175" t="s">
        <v>1447</v>
      </c>
      <c r="R182" s="10" t="s">
        <v>1241</v>
      </c>
      <c r="S182" s="188" t="s">
        <v>14835</v>
      </c>
      <c r="T182" s="185"/>
      <c r="W182" s="186"/>
      <c r="X182" s="186"/>
      <c r="Y182" s="186"/>
      <c r="Z182" s="186"/>
      <c r="AA182" s="186"/>
      <c r="AB182" s="186"/>
    </row>
    <row r="183" s="6" customFormat="1" ht="18.75" customHeight="1" spans="1:20">
      <c r="A183" s="35">
        <v>181</v>
      </c>
      <c r="B183" s="60" t="s">
        <v>14397</v>
      </c>
      <c r="C183" s="54" t="s">
        <v>546</v>
      </c>
      <c r="D183" s="48" t="s">
        <v>13342</v>
      </c>
      <c r="E183" s="48">
        <f>427600+2000</f>
        <v>429600</v>
      </c>
      <c r="F183" s="151" t="s">
        <v>14836</v>
      </c>
      <c r="G183" s="44">
        <v>41866</v>
      </c>
      <c r="H183" s="44">
        <v>41879</v>
      </c>
      <c r="I183" s="209" t="s">
        <v>5216</v>
      </c>
      <c r="J183" s="69">
        <v>41877</v>
      </c>
      <c r="K183" s="194"/>
      <c r="L183" s="55" t="s">
        <v>14837</v>
      </c>
      <c r="M183" s="55" t="s">
        <v>5054</v>
      </c>
      <c r="N183" s="71" t="s">
        <v>59</v>
      </c>
      <c r="O183" s="114">
        <v>41847</v>
      </c>
      <c r="P183" s="114">
        <v>41867</v>
      </c>
      <c r="Q183" s="54" t="s">
        <v>106</v>
      </c>
      <c r="R183" s="104" t="s">
        <v>2050</v>
      </c>
      <c r="S183" s="147">
        <v>11</v>
      </c>
      <c r="T183" s="131"/>
    </row>
    <row r="184" s="6" customFormat="1" ht="18.75" customHeight="1" spans="1:20">
      <c r="A184" s="35">
        <v>182</v>
      </c>
      <c r="B184" s="60" t="s">
        <v>14838</v>
      </c>
      <c r="C184" s="54" t="s">
        <v>546</v>
      </c>
      <c r="D184" s="48" t="s">
        <v>41</v>
      </c>
      <c r="E184" s="48">
        <f>427600+2000</f>
        <v>429600</v>
      </c>
      <c r="F184" s="151" t="s">
        <v>14839</v>
      </c>
      <c r="G184" s="44">
        <v>41881</v>
      </c>
      <c r="H184" s="44">
        <v>41894</v>
      </c>
      <c r="I184" s="209" t="s">
        <v>5232</v>
      </c>
      <c r="J184" s="69">
        <v>41908</v>
      </c>
      <c r="K184" s="194"/>
      <c r="L184" s="55" t="s">
        <v>14840</v>
      </c>
      <c r="M184" s="43" t="s">
        <v>5054</v>
      </c>
      <c r="N184" s="83" t="s">
        <v>59</v>
      </c>
      <c r="O184" s="164">
        <v>41889</v>
      </c>
      <c r="P184" s="164">
        <v>41889</v>
      </c>
      <c r="Q184" s="54" t="s">
        <v>106</v>
      </c>
      <c r="R184" s="104" t="s">
        <v>1244</v>
      </c>
      <c r="S184" s="147"/>
      <c r="T184" s="131"/>
    </row>
    <row r="185" s="13" customFormat="1" ht="50.25" customHeight="1" spans="1:20">
      <c r="A185" s="35">
        <v>183</v>
      </c>
      <c r="B185" s="153" t="s">
        <v>14822</v>
      </c>
      <c r="C185" s="198" t="s">
        <v>14823</v>
      </c>
      <c r="D185" s="55" t="s">
        <v>13419</v>
      </c>
      <c r="E185" s="55">
        <f>389900+2000</f>
        <v>391900</v>
      </c>
      <c r="F185" s="151" t="s">
        <v>14841</v>
      </c>
      <c r="G185" s="64">
        <v>41881</v>
      </c>
      <c r="H185" s="56">
        <v>41894</v>
      </c>
      <c r="I185" s="209" t="s">
        <v>5232</v>
      </c>
      <c r="J185" s="210">
        <v>41908</v>
      </c>
      <c r="K185" s="211"/>
      <c r="L185" s="55" t="s">
        <v>14842</v>
      </c>
      <c r="M185" s="55" t="s">
        <v>5156</v>
      </c>
      <c r="N185" s="97" t="s">
        <v>59</v>
      </c>
      <c r="O185" s="56">
        <v>41860</v>
      </c>
      <c r="P185" s="214">
        <v>41881</v>
      </c>
      <c r="Q185" s="223" t="s">
        <v>1447</v>
      </c>
      <c r="R185" s="194" t="s">
        <v>1244</v>
      </c>
      <c r="S185" s="228"/>
      <c r="T185" s="225"/>
    </row>
    <row r="186" s="6" customFormat="1" ht="18.75" customHeight="1" spans="1:20">
      <c r="A186" s="35">
        <v>184</v>
      </c>
      <c r="B186" s="60" t="s">
        <v>14397</v>
      </c>
      <c r="C186" s="54" t="s">
        <v>546</v>
      </c>
      <c r="D186" s="48" t="s">
        <v>14843</v>
      </c>
      <c r="E186" s="48">
        <f>427600+2000</f>
        <v>429600</v>
      </c>
      <c r="F186" s="151" t="s">
        <v>14844</v>
      </c>
      <c r="G186" s="44">
        <v>41863</v>
      </c>
      <c r="H186" s="44">
        <v>41878</v>
      </c>
      <c r="I186" s="209" t="s">
        <v>5216</v>
      </c>
      <c r="J186" s="69">
        <v>41908</v>
      </c>
      <c r="K186" s="194"/>
      <c r="L186" s="55" t="s">
        <v>14845</v>
      </c>
      <c r="M186" s="43" t="s">
        <v>5425</v>
      </c>
      <c r="N186" s="83" t="s">
        <v>84</v>
      </c>
      <c r="O186" s="164">
        <v>41881</v>
      </c>
      <c r="P186" s="164">
        <v>41881</v>
      </c>
      <c r="Q186" s="54" t="s">
        <v>1447</v>
      </c>
      <c r="R186" s="104" t="s">
        <v>6605</v>
      </c>
      <c r="S186" s="147"/>
      <c r="T186" s="131"/>
    </row>
    <row r="187" s="6" customFormat="1" ht="18.75" customHeight="1" spans="1:20">
      <c r="A187" s="35">
        <v>185</v>
      </c>
      <c r="B187" s="60" t="s">
        <v>14838</v>
      </c>
      <c r="C187" s="54" t="s">
        <v>546</v>
      </c>
      <c r="D187" s="48" t="s">
        <v>14593</v>
      </c>
      <c r="E187" s="48">
        <f>427600+2000</f>
        <v>429600</v>
      </c>
      <c r="F187" s="151" t="s">
        <v>14846</v>
      </c>
      <c r="G187" s="44">
        <v>41883</v>
      </c>
      <c r="H187" s="44">
        <v>41891</v>
      </c>
      <c r="I187" s="209" t="s">
        <v>5232</v>
      </c>
      <c r="J187" s="69">
        <v>41908</v>
      </c>
      <c r="K187" s="69" t="s">
        <v>5307</v>
      </c>
      <c r="L187" s="215" t="s">
        <v>14847</v>
      </c>
      <c r="M187" s="43" t="s">
        <v>5103</v>
      </c>
      <c r="N187" s="83" t="s">
        <v>84</v>
      </c>
      <c r="O187" s="164">
        <v>41887</v>
      </c>
      <c r="P187" s="164">
        <v>41887</v>
      </c>
      <c r="Q187" s="54" t="s">
        <v>106</v>
      </c>
      <c r="R187" s="226" t="s">
        <v>14848</v>
      </c>
      <c r="S187" s="111" t="s">
        <v>14849</v>
      </c>
      <c r="T187" s="131"/>
    </row>
    <row r="188" s="6" customFormat="1" ht="18.75" customHeight="1" spans="1:20">
      <c r="A188" s="35">
        <v>186</v>
      </c>
      <c r="B188" s="60" t="s">
        <v>14421</v>
      </c>
      <c r="C188" s="150" t="s">
        <v>14501</v>
      </c>
      <c r="D188" s="54" t="s">
        <v>12911</v>
      </c>
      <c r="E188" s="48">
        <v>481900</v>
      </c>
      <c r="F188" s="151" t="s">
        <v>14850</v>
      </c>
      <c r="G188" s="44">
        <v>41863</v>
      </c>
      <c r="H188" s="44">
        <v>41876</v>
      </c>
      <c r="I188" s="209"/>
      <c r="J188" s="69">
        <v>41908</v>
      </c>
      <c r="K188" s="194"/>
      <c r="L188" s="207" t="s">
        <v>14851</v>
      </c>
      <c r="M188" s="54" t="s">
        <v>5035</v>
      </c>
      <c r="N188" s="54" t="s">
        <v>89</v>
      </c>
      <c r="O188" s="114">
        <v>41790</v>
      </c>
      <c r="P188" s="114">
        <v>41864</v>
      </c>
      <c r="Q188" s="54" t="s">
        <v>106</v>
      </c>
      <c r="R188" s="6" t="s">
        <v>14848</v>
      </c>
      <c r="S188" s="222" t="s">
        <v>14852</v>
      </c>
      <c r="T188" s="131"/>
    </row>
    <row r="189" s="6" customFormat="1" ht="18.75" customHeight="1" spans="1:20">
      <c r="A189" s="35">
        <v>187</v>
      </c>
      <c r="B189" s="60"/>
      <c r="C189" s="54" t="s">
        <v>546</v>
      </c>
      <c r="D189" s="52" t="s">
        <v>41</v>
      </c>
      <c r="E189" s="52">
        <f>427600+2000</f>
        <v>429600</v>
      </c>
      <c r="F189" s="152" t="s">
        <v>14853</v>
      </c>
      <c r="G189" s="47">
        <v>41887</v>
      </c>
      <c r="H189" s="47">
        <v>41897</v>
      </c>
      <c r="I189" s="209" t="s">
        <v>5232</v>
      </c>
      <c r="J189" s="69">
        <v>41908</v>
      </c>
      <c r="K189" s="194"/>
      <c r="L189" s="48" t="s">
        <v>14854</v>
      </c>
      <c r="M189" s="52" t="s">
        <v>657</v>
      </c>
      <c r="N189" s="53" t="s">
        <v>59</v>
      </c>
      <c r="O189" s="164">
        <v>41895</v>
      </c>
      <c r="P189" s="164">
        <v>41895</v>
      </c>
      <c r="Q189" s="54" t="s">
        <v>1447</v>
      </c>
      <c r="R189" s="111" t="s">
        <v>5804</v>
      </c>
      <c r="S189" s="147"/>
      <c r="T189" s="131"/>
    </row>
    <row r="190" s="13" customFormat="1" ht="46.5" customHeight="1" spans="1:20">
      <c r="A190" s="35">
        <v>188</v>
      </c>
      <c r="B190" s="153" t="s">
        <v>14822</v>
      </c>
      <c r="C190" s="198" t="s">
        <v>14855</v>
      </c>
      <c r="D190" s="43" t="s">
        <v>13342</v>
      </c>
      <c r="E190" s="43">
        <v>389900</v>
      </c>
      <c r="F190" s="152" t="s">
        <v>14856</v>
      </c>
      <c r="G190" s="59">
        <v>41894</v>
      </c>
      <c r="H190" s="51">
        <v>41904</v>
      </c>
      <c r="I190" s="216"/>
      <c r="J190" s="69">
        <v>41908</v>
      </c>
      <c r="K190" s="211"/>
      <c r="L190" s="217" t="s">
        <v>14857</v>
      </c>
      <c r="M190" s="217" t="s">
        <v>5278</v>
      </c>
      <c r="N190" s="55" t="s">
        <v>59</v>
      </c>
      <c r="O190" s="56">
        <v>41840</v>
      </c>
      <c r="P190" s="214">
        <v>41895</v>
      </c>
      <c r="Q190" s="223" t="s">
        <v>106</v>
      </c>
      <c r="R190" s="194" t="s">
        <v>3057</v>
      </c>
      <c r="S190" s="228"/>
      <c r="T190" s="225"/>
    </row>
    <row r="191" s="6" customFormat="1" ht="18.75" customHeight="1" spans="1:20">
      <c r="A191" s="35">
        <v>189</v>
      </c>
      <c r="B191" s="60" t="s">
        <v>14838</v>
      </c>
      <c r="C191" s="54" t="s">
        <v>546</v>
      </c>
      <c r="D191" s="52" t="s">
        <v>14754</v>
      </c>
      <c r="E191" s="52">
        <f>427600+2000</f>
        <v>429600</v>
      </c>
      <c r="F191" s="152" t="s">
        <v>14858</v>
      </c>
      <c r="G191" s="47">
        <v>41878</v>
      </c>
      <c r="H191" s="47">
        <v>41886</v>
      </c>
      <c r="I191" s="209" t="s">
        <v>5232</v>
      </c>
      <c r="J191" s="69">
        <v>41908</v>
      </c>
      <c r="K191" s="69" t="s">
        <v>5423</v>
      </c>
      <c r="L191" s="43" t="s">
        <v>14859</v>
      </c>
      <c r="M191" s="43" t="s">
        <v>5342</v>
      </c>
      <c r="N191" s="83" t="s">
        <v>59</v>
      </c>
      <c r="O191" s="164">
        <v>41897</v>
      </c>
      <c r="P191" s="164">
        <v>41897</v>
      </c>
      <c r="Q191" s="54" t="s">
        <v>106</v>
      </c>
      <c r="R191" s="104" t="s">
        <v>9858</v>
      </c>
      <c r="S191" s="147"/>
      <c r="T191" s="131"/>
    </row>
    <row r="192" s="6" customFormat="1" ht="18.75" customHeight="1" spans="1:20">
      <c r="A192" s="35">
        <v>190</v>
      </c>
      <c r="B192" s="60"/>
      <c r="C192" s="54" t="s">
        <v>546</v>
      </c>
      <c r="D192" s="52" t="s">
        <v>5855</v>
      </c>
      <c r="E192" s="52">
        <v>427600</v>
      </c>
      <c r="F192" s="152" t="s">
        <v>14860</v>
      </c>
      <c r="G192" s="47">
        <v>41887</v>
      </c>
      <c r="H192" s="47">
        <v>41897</v>
      </c>
      <c r="I192" s="209"/>
      <c r="J192" s="69">
        <v>41908</v>
      </c>
      <c r="K192" s="194"/>
      <c r="L192" s="218" t="s">
        <v>14861</v>
      </c>
      <c r="M192" s="217" t="s">
        <v>5243</v>
      </c>
      <c r="N192" s="83" t="s">
        <v>84</v>
      </c>
      <c r="O192" s="164">
        <v>41864</v>
      </c>
      <c r="P192" s="164">
        <v>41891</v>
      </c>
      <c r="Q192" s="54" t="s">
        <v>106</v>
      </c>
      <c r="R192" s="111" t="s">
        <v>9861</v>
      </c>
      <c r="S192" s="147"/>
      <c r="T192" s="131"/>
    </row>
    <row r="193" s="6" customFormat="1" ht="18.75" customHeight="1" spans="1:20">
      <c r="A193" s="35">
        <v>191</v>
      </c>
      <c r="B193" s="60" t="s">
        <v>14838</v>
      </c>
      <c r="C193" s="54" t="s">
        <v>546</v>
      </c>
      <c r="D193" s="52" t="s">
        <v>14663</v>
      </c>
      <c r="E193" s="52">
        <f>427600+2000</f>
        <v>429600</v>
      </c>
      <c r="F193" s="152" t="s">
        <v>14862</v>
      </c>
      <c r="G193" s="47">
        <v>41887</v>
      </c>
      <c r="H193" s="47">
        <v>41897</v>
      </c>
      <c r="I193" s="209" t="s">
        <v>5232</v>
      </c>
      <c r="J193" s="69">
        <v>41939</v>
      </c>
      <c r="K193" s="194"/>
      <c r="L193" s="218" t="s">
        <v>14863</v>
      </c>
      <c r="M193" s="217" t="s">
        <v>5425</v>
      </c>
      <c r="N193" s="83" t="s">
        <v>84</v>
      </c>
      <c r="O193" s="164">
        <v>41902</v>
      </c>
      <c r="P193" s="164">
        <v>41902</v>
      </c>
      <c r="Q193" s="54" t="s">
        <v>1447</v>
      </c>
      <c r="R193" s="111" t="s">
        <v>582</v>
      </c>
      <c r="S193" s="147"/>
      <c r="T193" s="131"/>
    </row>
    <row r="194" s="6" customFormat="1" ht="18.75" customHeight="1" spans="1:20">
      <c r="A194" s="35">
        <v>192</v>
      </c>
      <c r="B194" s="60" t="s">
        <v>14838</v>
      </c>
      <c r="C194" s="54" t="s">
        <v>546</v>
      </c>
      <c r="D194" s="48" t="s">
        <v>41</v>
      </c>
      <c r="E194" s="48">
        <f>427600+2000</f>
        <v>429600</v>
      </c>
      <c r="F194" s="151" t="s">
        <v>14864</v>
      </c>
      <c r="G194" s="44">
        <v>41899</v>
      </c>
      <c r="H194" s="44">
        <v>41905</v>
      </c>
      <c r="I194" s="209" t="s">
        <v>5232</v>
      </c>
      <c r="J194" s="69">
        <v>41939</v>
      </c>
      <c r="K194" s="194"/>
      <c r="L194" s="48" t="s">
        <v>10892</v>
      </c>
      <c r="M194" s="43" t="s">
        <v>5009</v>
      </c>
      <c r="N194" s="83" t="s">
        <v>89</v>
      </c>
      <c r="O194" s="164">
        <v>41906</v>
      </c>
      <c r="P194" s="164">
        <v>41909</v>
      </c>
      <c r="Q194" s="54" t="s">
        <v>1447</v>
      </c>
      <c r="R194" s="104" t="s">
        <v>8212</v>
      </c>
      <c r="S194" s="147"/>
      <c r="T194" s="131"/>
    </row>
    <row r="195" s="6" customFormat="1" ht="18.75" customHeight="1" spans="1:20">
      <c r="A195" s="35">
        <v>193</v>
      </c>
      <c r="B195" s="60" t="s">
        <v>14838</v>
      </c>
      <c r="C195" s="54" t="s">
        <v>546</v>
      </c>
      <c r="D195" s="52" t="s">
        <v>5855</v>
      </c>
      <c r="E195" s="52">
        <f>427600+2000</f>
        <v>429600</v>
      </c>
      <c r="F195" s="152" t="s">
        <v>14865</v>
      </c>
      <c r="G195" s="47">
        <v>41879</v>
      </c>
      <c r="H195" s="47">
        <v>41886</v>
      </c>
      <c r="I195" s="209" t="s">
        <v>5232</v>
      </c>
      <c r="J195" s="69">
        <v>41909</v>
      </c>
      <c r="K195" s="194"/>
      <c r="L195" s="217" t="s">
        <v>14866</v>
      </c>
      <c r="M195" s="217" t="s">
        <v>698</v>
      </c>
      <c r="N195" s="83" t="s">
        <v>84</v>
      </c>
      <c r="O195" s="164">
        <v>41881</v>
      </c>
      <c r="P195" s="164">
        <v>41881</v>
      </c>
      <c r="Q195" s="54" t="s">
        <v>106</v>
      </c>
      <c r="R195" s="226" t="s">
        <v>14867</v>
      </c>
      <c r="S195" s="104" t="s">
        <v>14868</v>
      </c>
      <c r="T195" s="131"/>
    </row>
    <row r="196" s="6" customFormat="1" ht="18.75" customHeight="1" spans="1:20">
      <c r="A196" s="35">
        <v>194</v>
      </c>
      <c r="B196" s="60" t="s">
        <v>14838</v>
      </c>
      <c r="C196" s="54" t="s">
        <v>546</v>
      </c>
      <c r="D196" s="52" t="s">
        <v>14663</v>
      </c>
      <c r="E196" s="52">
        <f>427600+2000</f>
        <v>429600</v>
      </c>
      <c r="F196" s="152" t="s">
        <v>14869</v>
      </c>
      <c r="G196" s="47">
        <v>41890</v>
      </c>
      <c r="H196" s="47">
        <v>41900</v>
      </c>
      <c r="I196" s="209" t="s">
        <v>5232</v>
      </c>
      <c r="J196" s="69">
        <v>41909</v>
      </c>
      <c r="K196" s="194"/>
      <c r="L196" s="218" t="s">
        <v>14870</v>
      </c>
      <c r="M196" s="217" t="s">
        <v>5054</v>
      </c>
      <c r="N196" s="83" t="s">
        <v>59</v>
      </c>
      <c r="O196" s="164">
        <v>41903</v>
      </c>
      <c r="P196" s="164">
        <v>41903</v>
      </c>
      <c r="Q196" s="54" t="s">
        <v>106</v>
      </c>
      <c r="R196" s="111" t="s">
        <v>8212</v>
      </c>
      <c r="S196" s="147"/>
      <c r="T196" s="131"/>
    </row>
    <row r="197" s="6" customFormat="1" ht="18.75" customHeight="1" spans="1:20">
      <c r="A197" s="35">
        <v>195</v>
      </c>
      <c r="B197" s="60" t="s">
        <v>14871</v>
      </c>
      <c r="C197" s="150" t="s">
        <v>14501</v>
      </c>
      <c r="D197" s="53" t="s">
        <v>41</v>
      </c>
      <c r="E197" s="52">
        <v>481900</v>
      </c>
      <c r="F197" s="152" t="s">
        <v>14872</v>
      </c>
      <c r="G197" s="47">
        <v>41890</v>
      </c>
      <c r="H197" s="47">
        <v>41900</v>
      </c>
      <c r="I197" s="209"/>
      <c r="J197" s="69">
        <v>41939</v>
      </c>
      <c r="K197" s="196" t="s">
        <v>14873</v>
      </c>
      <c r="L197" s="48" t="s">
        <v>14874</v>
      </c>
      <c r="M197" s="54" t="s">
        <v>5278</v>
      </c>
      <c r="N197" s="54" t="s">
        <v>59</v>
      </c>
      <c r="O197" s="114">
        <v>41909</v>
      </c>
      <c r="P197" s="114">
        <v>41909</v>
      </c>
      <c r="Q197" s="54" t="s">
        <v>106</v>
      </c>
      <c r="R197" s="222" t="s">
        <v>8212</v>
      </c>
      <c r="S197" s="147"/>
      <c r="T197" s="131"/>
    </row>
    <row r="198" s="10" customFormat="1" ht="18" customHeight="1" spans="1:28">
      <c r="A198" s="35">
        <v>196</v>
      </c>
      <c r="B198" s="149" t="s">
        <v>14731</v>
      </c>
      <c r="C198" s="35" t="s">
        <v>14548</v>
      </c>
      <c r="D198" s="43" t="s">
        <v>14875</v>
      </c>
      <c r="E198" s="52">
        <v>415000</v>
      </c>
      <c r="F198" s="152" t="s">
        <v>14876</v>
      </c>
      <c r="G198" s="47">
        <v>41888</v>
      </c>
      <c r="H198" s="51">
        <v>41898</v>
      </c>
      <c r="I198" s="209"/>
      <c r="J198" s="69">
        <v>41939</v>
      </c>
      <c r="K198" s="158"/>
      <c r="L198" s="166" t="s">
        <v>14877</v>
      </c>
      <c r="M198" s="159" t="s">
        <v>6237</v>
      </c>
      <c r="N198" s="159" t="s">
        <v>744</v>
      </c>
      <c r="O198" s="160">
        <v>41892</v>
      </c>
      <c r="P198" s="161">
        <v>41892</v>
      </c>
      <c r="Q198" s="85" t="s">
        <v>1447</v>
      </c>
      <c r="R198" s="193" t="s">
        <v>5405</v>
      </c>
      <c r="S198" s="195"/>
      <c r="T198" s="185"/>
      <c r="W198" s="186"/>
      <c r="X198" s="186"/>
      <c r="Y198" s="186"/>
      <c r="Z198" s="186"/>
      <c r="AA198" s="186"/>
      <c r="AB198" s="186"/>
    </row>
    <row r="199" s="10" customFormat="1" ht="18" customHeight="1" spans="1:28">
      <c r="A199" s="35">
        <v>197</v>
      </c>
      <c r="B199" s="149" t="s">
        <v>14832</v>
      </c>
      <c r="C199" s="35" t="s">
        <v>14548</v>
      </c>
      <c r="D199" s="43" t="s">
        <v>14875</v>
      </c>
      <c r="E199" s="52">
        <f>415000+2000+11800</f>
        <v>428800</v>
      </c>
      <c r="F199" s="152" t="s">
        <v>14878</v>
      </c>
      <c r="G199" s="47">
        <v>41893</v>
      </c>
      <c r="H199" s="51">
        <v>41901</v>
      </c>
      <c r="I199" s="209" t="s">
        <v>13279</v>
      </c>
      <c r="J199" s="69">
        <v>41939</v>
      </c>
      <c r="K199" s="158"/>
      <c r="L199" s="48" t="s">
        <v>14879</v>
      </c>
      <c r="M199" s="97" t="s">
        <v>5054</v>
      </c>
      <c r="N199" s="97" t="s">
        <v>59</v>
      </c>
      <c r="O199" s="158">
        <v>41907</v>
      </c>
      <c r="P199" s="176">
        <v>41907</v>
      </c>
      <c r="Q199" s="175" t="s">
        <v>1447</v>
      </c>
      <c r="R199" s="188" t="s">
        <v>5405</v>
      </c>
      <c r="S199" s="195"/>
      <c r="T199" s="185"/>
      <c r="W199" s="186"/>
      <c r="X199" s="186"/>
      <c r="Y199" s="186"/>
      <c r="Z199" s="186"/>
      <c r="AA199" s="186"/>
      <c r="AB199" s="186"/>
    </row>
    <row r="200" s="6" customFormat="1" ht="18.75" customHeight="1" spans="1:20">
      <c r="A200" s="35">
        <v>198</v>
      </c>
      <c r="B200" s="60" t="s">
        <v>14871</v>
      </c>
      <c r="C200" s="150" t="s">
        <v>14501</v>
      </c>
      <c r="D200" s="54" t="s">
        <v>14593</v>
      </c>
      <c r="E200" s="48">
        <f>481900+2000</f>
        <v>483900</v>
      </c>
      <c r="F200" s="151" t="s">
        <v>14880</v>
      </c>
      <c r="G200" s="44">
        <v>41899</v>
      </c>
      <c r="H200" s="44">
        <v>41905</v>
      </c>
      <c r="I200" s="209" t="s">
        <v>5232</v>
      </c>
      <c r="J200" s="69">
        <v>41939</v>
      </c>
      <c r="K200" s="194"/>
      <c r="L200" s="48" t="s">
        <v>14881</v>
      </c>
      <c r="M200" s="54" t="s">
        <v>698</v>
      </c>
      <c r="N200" s="54" t="s">
        <v>84</v>
      </c>
      <c r="O200" s="114">
        <v>41908</v>
      </c>
      <c r="P200" s="114">
        <v>41908</v>
      </c>
      <c r="Q200" s="54" t="s">
        <v>1447</v>
      </c>
      <c r="R200" s="222" t="s">
        <v>5405</v>
      </c>
      <c r="S200" s="147"/>
      <c r="T200" s="131"/>
    </row>
    <row r="201" s="6" customFormat="1" ht="18.75" customHeight="1" spans="1:20">
      <c r="A201" s="35">
        <v>199</v>
      </c>
      <c r="B201" s="60" t="s">
        <v>14871</v>
      </c>
      <c r="C201" s="150" t="s">
        <v>14501</v>
      </c>
      <c r="D201" s="53" t="s">
        <v>13342</v>
      </c>
      <c r="E201" s="52">
        <f>481900+2000</f>
        <v>483900</v>
      </c>
      <c r="F201" s="152" t="s">
        <v>14882</v>
      </c>
      <c r="G201" s="47">
        <v>41890</v>
      </c>
      <c r="H201" s="47">
        <v>41900</v>
      </c>
      <c r="I201" s="209" t="s">
        <v>5232</v>
      </c>
      <c r="J201" s="69">
        <v>41939</v>
      </c>
      <c r="K201" s="194"/>
      <c r="L201" s="48" t="s">
        <v>14883</v>
      </c>
      <c r="M201" s="54" t="s">
        <v>653</v>
      </c>
      <c r="N201" s="54" t="s">
        <v>84</v>
      </c>
      <c r="O201" s="114">
        <v>41904</v>
      </c>
      <c r="P201" s="114">
        <v>41904</v>
      </c>
      <c r="Q201" s="54" t="s">
        <v>5402</v>
      </c>
      <c r="R201" s="222" t="s">
        <v>5415</v>
      </c>
      <c r="S201" s="147"/>
      <c r="T201" s="131"/>
    </row>
    <row r="202" s="13" customFormat="1" ht="50.25" customHeight="1" spans="1:19">
      <c r="A202" s="35">
        <v>200</v>
      </c>
      <c r="B202" s="153" t="s">
        <v>14822</v>
      </c>
      <c r="C202" s="198" t="s">
        <v>14823</v>
      </c>
      <c r="D202" s="55" t="s">
        <v>13897</v>
      </c>
      <c r="E202" s="55">
        <f>389900+2000+11800</f>
        <v>403700</v>
      </c>
      <c r="F202" s="151" t="s">
        <v>14884</v>
      </c>
      <c r="G202" s="64">
        <v>41899</v>
      </c>
      <c r="H202" s="56">
        <v>41905</v>
      </c>
      <c r="I202" s="209" t="s">
        <v>13279</v>
      </c>
      <c r="J202" s="69">
        <v>41939</v>
      </c>
      <c r="K202" s="211"/>
      <c r="L202" s="48" t="s">
        <v>14885</v>
      </c>
      <c r="M202" s="55" t="s">
        <v>2053</v>
      </c>
      <c r="N202" s="97" t="s">
        <v>89</v>
      </c>
      <c r="O202" s="56">
        <v>41911</v>
      </c>
      <c r="P202" s="214">
        <v>41911</v>
      </c>
      <c r="Q202" s="223" t="s">
        <v>106</v>
      </c>
      <c r="R202" s="194" t="s">
        <v>2098</v>
      </c>
      <c r="S202" s="228"/>
    </row>
    <row r="203" s="6" customFormat="1" ht="18.75" customHeight="1" spans="1:19">
      <c r="A203" s="35">
        <v>201</v>
      </c>
      <c r="B203" s="60" t="s">
        <v>14871</v>
      </c>
      <c r="C203" s="150" t="s">
        <v>14501</v>
      </c>
      <c r="D203" s="53" t="s">
        <v>14754</v>
      </c>
      <c r="E203" s="52">
        <f>481900+2000</f>
        <v>483900</v>
      </c>
      <c r="F203" s="152" t="s">
        <v>14886</v>
      </c>
      <c r="G203" s="47">
        <v>41890</v>
      </c>
      <c r="H203" s="47">
        <v>41900</v>
      </c>
      <c r="I203" s="209" t="s">
        <v>5232</v>
      </c>
      <c r="J203" s="69">
        <v>41939</v>
      </c>
      <c r="K203" s="194"/>
      <c r="L203" s="48" t="s">
        <v>14887</v>
      </c>
      <c r="M203" s="48" t="s">
        <v>698</v>
      </c>
      <c r="N203" s="48" t="s">
        <v>84</v>
      </c>
      <c r="O203" s="44">
        <v>41915</v>
      </c>
      <c r="P203" s="44">
        <v>41915</v>
      </c>
      <c r="Q203" s="48" t="s">
        <v>106</v>
      </c>
      <c r="R203" s="222" t="s">
        <v>2098</v>
      </c>
      <c r="S203" s="147"/>
    </row>
    <row r="204" s="10" customFormat="1" ht="18" customHeight="1" spans="1:27">
      <c r="A204" s="35">
        <v>202</v>
      </c>
      <c r="B204" s="149" t="s">
        <v>14731</v>
      </c>
      <c r="C204" s="35" t="s">
        <v>14548</v>
      </c>
      <c r="D204" s="43" t="s">
        <v>14875</v>
      </c>
      <c r="E204" s="52">
        <f>415000+2000+11800</f>
        <v>428800</v>
      </c>
      <c r="F204" s="152" t="s">
        <v>14888</v>
      </c>
      <c r="G204" s="47">
        <v>41871</v>
      </c>
      <c r="H204" s="51">
        <v>41880</v>
      </c>
      <c r="I204" s="209" t="s">
        <v>13279</v>
      </c>
      <c r="J204" s="69">
        <v>41939</v>
      </c>
      <c r="K204" s="158"/>
      <c r="L204" s="229" t="s">
        <v>14889</v>
      </c>
      <c r="M204" s="97" t="s">
        <v>5016</v>
      </c>
      <c r="N204" s="97" t="s">
        <v>89</v>
      </c>
      <c r="O204" s="158">
        <v>41899</v>
      </c>
      <c r="P204" s="176">
        <v>41899</v>
      </c>
      <c r="Q204" s="175" t="s">
        <v>1447</v>
      </c>
      <c r="R204" s="10" t="s">
        <v>1274</v>
      </c>
      <c r="S204" s="188" t="s">
        <v>5418</v>
      </c>
      <c r="V204" s="186"/>
      <c r="W204" s="186"/>
      <c r="X204" s="186"/>
      <c r="Y204" s="186"/>
      <c r="Z204" s="186"/>
      <c r="AA204" s="186"/>
    </row>
    <row r="205" s="6" customFormat="1" ht="18.75" customHeight="1" spans="1:20">
      <c r="A205" s="35">
        <v>203</v>
      </c>
      <c r="B205" s="60" t="s">
        <v>14871</v>
      </c>
      <c r="C205" s="150" t="s">
        <v>14501</v>
      </c>
      <c r="D205" s="54" t="s">
        <v>12911</v>
      </c>
      <c r="E205" s="48">
        <f>481900+2000</f>
        <v>483900</v>
      </c>
      <c r="F205" s="151" t="s">
        <v>14890</v>
      </c>
      <c r="G205" s="44">
        <v>41883</v>
      </c>
      <c r="H205" s="44">
        <v>41892</v>
      </c>
      <c r="I205" s="209" t="s">
        <v>5232</v>
      </c>
      <c r="J205" s="69">
        <v>41939</v>
      </c>
      <c r="K205" s="69" t="s">
        <v>5307</v>
      </c>
      <c r="L205" s="53" t="s">
        <v>14891</v>
      </c>
      <c r="M205" s="53" t="s">
        <v>2053</v>
      </c>
      <c r="N205" s="53" t="s">
        <v>89</v>
      </c>
      <c r="O205" s="164">
        <v>41914</v>
      </c>
      <c r="P205" s="230">
        <v>41914</v>
      </c>
      <c r="Q205" s="53" t="s">
        <v>106</v>
      </c>
      <c r="R205" s="239" t="s">
        <v>3118</v>
      </c>
      <c r="S205" s="201"/>
      <c r="T205" s="131"/>
    </row>
    <row r="206" s="6" customFormat="1" ht="18.75" customHeight="1" spans="1:20">
      <c r="A206" s="35">
        <v>204</v>
      </c>
      <c r="B206" s="60" t="s">
        <v>14838</v>
      </c>
      <c r="C206" s="54" t="s">
        <v>546</v>
      </c>
      <c r="D206" s="52" t="s">
        <v>14754</v>
      </c>
      <c r="E206" s="52">
        <f>427600+2000</f>
        <v>429600</v>
      </c>
      <c r="F206" s="152" t="s">
        <v>14892</v>
      </c>
      <c r="G206" s="47">
        <v>41887</v>
      </c>
      <c r="H206" s="47">
        <v>41897</v>
      </c>
      <c r="I206" s="209" t="s">
        <v>5232</v>
      </c>
      <c r="J206" s="69">
        <v>41939</v>
      </c>
      <c r="K206" s="194"/>
      <c r="L206" s="52" t="s">
        <v>14893</v>
      </c>
      <c r="M206" s="43" t="s">
        <v>5342</v>
      </c>
      <c r="N206" s="83" t="s">
        <v>59</v>
      </c>
      <c r="O206" s="164">
        <v>41909</v>
      </c>
      <c r="P206" s="164">
        <v>41909</v>
      </c>
      <c r="Q206" s="53" t="s">
        <v>106</v>
      </c>
      <c r="R206" s="54" t="s">
        <v>3118</v>
      </c>
      <c r="S206" s="240" t="s">
        <v>14894</v>
      </c>
      <c r="T206" s="131"/>
    </row>
    <row r="207" s="6" customFormat="1" ht="18.75" customHeight="1" spans="1:20">
      <c r="A207" s="35">
        <v>205</v>
      </c>
      <c r="B207" s="60" t="s">
        <v>14838</v>
      </c>
      <c r="C207" s="54" t="s">
        <v>546</v>
      </c>
      <c r="D207" s="52" t="s">
        <v>13342</v>
      </c>
      <c r="E207" s="52">
        <f>427600+2000</f>
        <v>429600</v>
      </c>
      <c r="F207" s="152" t="s">
        <v>14895</v>
      </c>
      <c r="G207" s="47">
        <v>41894</v>
      </c>
      <c r="H207" s="47">
        <v>41904</v>
      </c>
      <c r="I207" s="209" t="s">
        <v>5232</v>
      </c>
      <c r="J207" s="69">
        <v>41939</v>
      </c>
      <c r="K207" s="231" t="s">
        <v>14896</v>
      </c>
      <c r="L207" s="48" t="s">
        <v>14897</v>
      </c>
      <c r="M207" s="43" t="s">
        <v>1768</v>
      </c>
      <c r="N207" s="83" t="s">
        <v>84</v>
      </c>
      <c r="O207" s="164">
        <v>41911</v>
      </c>
      <c r="P207" s="164">
        <v>41912</v>
      </c>
      <c r="Q207" s="175" t="s">
        <v>1447</v>
      </c>
      <c r="R207" s="111" t="s">
        <v>7386</v>
      </c>
      <c r="S207" s="147"/>
      <c r="T207" s="131"/>
    </row>
    <row r="208" s="6" customFormat="1" ht="18.75" customHeight="1" spans="1:20">
      <c r="A208" s="35">
        <v>206</v>
      </c>
      <c r="B208" s="60"/>
      <c r="C208" s="150" t="s">
        <v>14501</v>
      </c>
      <c r="D208" s="54" t="s">
        <v>14754</v>
      </c>
      <c r="E208" s="48">
        <f>481900+2000</f>
        <v>483900</v>
      </c>
      <c r="F208" s="151" t="s">
        <v>14898</v>
      </c>
      <c r="G208" s="44">
        <v>41894</v>
      </c>
      <c r="H208" s="44">
        <v>41912</v>
      </c>
      <c r="I208" s="209" t="s">
        <v>5232</v>
      </c>
      <c r="J208" s="69">
        <v>41939</v>
      </c>
      <c r="K208" s="194" t="s">
        <v>5307</v>
      </c>
      <c r="L208" s="48" t="s">
        <v>14899</v>
      </c>
      <c r="M208" s="54" t="s">
        <v>683</v>
      </c>
      <c r="N208" s="54" t="s">
        <v>59</v>
      </c>
      <c r="O208" s="114">
        <v>41914</v>
      </c>
      <c r="P208" s="164">
        <v>41914</v>
      </c>
      <c r="Q208" s="54" t="s">
        <v>1447</v>
      </c>
      <c r="R208" s="222" t="s">
        <v>7386</v>
      </c>
      <c r="S208" s="147"/>
      <c r="T208" s="131"/>
    </row>
    <row r="209" s="13" customFormat="1" ht="50.25" customHeight="1" spans="1:20">
      <c r="A209" s="35">
        <v>207</v>
      </c>
      <c r="B209" s="153" t="s">
        <v>14822</v>
      </c>
      <c r="C209" s="198" t="s">
        <v>14823</v>
      </c>
      <c r="D209" s="55" t="s">
        <v>13419</v>
      </c>
      <c r="E209" s="55">
        <f>389900+2000+11800</f>
        <v>403700</v>
      </c>
      <c r="F209" s="151" t="s">
        <v>14900</v>
      </c>
      <c r="G209" s="64">
        <v>41899</v>
      </c>
      <c r="H209" s="56">
        <v>41905</v>
      </c>
      <c r="I209" s="209" t="s">
        <v>13279</v>
      </c>
      <c r="J209" s="69">
        <v>41939</v>
      </c>
      <c r="K209" s="231" t="s">
        <v>14896</v>
      </c>
      <c r="L209" s="48" t="s">
        <v>1639</v>
      </c>
      <c r="M209" s="55" t="s">
        <v>5016</v>
      </c>
      <c r="N209" s="97" t="s">
        <v>89</v>
      </c>
      <c r="O209" s="56">
        <v>41913</v>
      </c>
      <c r="P209" s="232">
        <v>41913</v>
      </c>
      <c r="Q209" s="223" t="s">
        <v>106</v>
      </c>
      <c r="R209" s="194" t="s">
        <v>7386</v>
      </c>
      <c r="S209" s="228"/>
      <c r="T209" s="225"/>
    </row>
    <row r="210" s="10" customFormat="1" ht="18" customHeight="1" spans="1:28">
      <c r="A210" s="35">
        <v>208</v>
      </c>
      <c r="B210" s="149" t="s">
        <v>14832</v>
      </c>
      <c r="C210" s="35"/>
      <c r="D210" s="43" t="s">
        <v>14875</v>
      </c>
      <c r="E210" s="52">
        <f>415000+2000+11800</f>
        <v>428800</v>
      </c>
      <c r="F210" s="152" t="s">
        <v>14901</v>
      </c>
      <c r="G210" s="47">
        <v>41909</v>
      </c>
      <c r="H210" s="51">
        <v>41918</v>
      </c>
      <c r="I210" s="209" t="s">
        <v>13279</v>
      </c>
      <c r="J210" s="69">
        <v>41939</v>
      </c>
      <c r="K210" s="231" t="s">
        <v>14896</v>
      </c>
      <c r="L210" s="48" t="s">
        <v>14902</v>
      </c>
      <c r="M210" s="97" t="s">
        <v>5016</v>
      </c>
      <c r="N210" s="97" t="s">
        <v>89</v>
      </c>
      <c r="O210" s="158">
        <v>41912</v>
      </c>
      <c r="P210" s="182">
        <v>41912</v>
      </c>
      <c r="Q210" s="175" t="s">
        <v>1447</v>
      </c>
      <c r="R210" s="188" t="s">
        <v>7386</v>
      </c>
      <c r="S210" s="195"/>
      <c r="T210" s="185"/>
      <c r="W210" s="186"/>
      <c r="X210" s="186"/>
      <c r="Y210" s="186"/>
      <c r="Z210" s="186"/>
      <c r="AA210" s="186"/>
      <c r="AB210" s="186"/>
    </row>
    <row r="211" s="10" customFormat="1" ht="18" customHeight="1" spans="1:28">
      <c r="A211" s="35">
        <v>209</v>
      </c>
      <c r="B211" s="149" t="s">
        <v>14832</v>
      </c>
      <c r="C211" s="35" t="s">
        <v>14548</v>
      </c>
      <c r="D211" s="55" t="s">
        <v>14556</v>
      </c>
      <c r="E211" s="48">
        <f>415000+2000+11800</f>
        <v>428800</v>
      </c>
      <c r="F211" s="151" t="s">
        <v>14903</v>
      </c>
      <c r="G211" s="44">
        <v>41905</v>
      </c>
      <c r="H211" s="56">
        <v>41910</v>
      </c>
      <c r="I211" s="209" t="s">
        <v>13261</v>
      </c>
      <c r="J211" s="69">
        <v>41939</v>
      </c>
      <c r="K211" s="231" t="s">
        <v>14896</v>
      </c>
      <c r="L211" s="48" t="s">
        <v>14904</v>
      </c>
      <c r="M211" s="97" t="s">
        <v>5156</v>
      </c>
      <c r="N211" s="97" t="s">
        <v>59</v>
      </c>
      <c r="O211" s="158">
        <v>41910</v>
      </c>
      <c r="P211" s="182">
        <v>41912</v>
      </c>
      <c r="Q211" s="175" t="s">
        <v>1447</v>
      </c>
      <c r="R211" s="188" t="s">
        <v>5442</v>
      </c>
      <c r="S211" s="195"/>
      <c r="T211" s="185"/>
      <c r="W211" s="186"/>
      <c r="X211" s="186"/>
      <c r="Y211" s="186"/>
      <c r="Z211" s="186"/>
      <c r="AA211" s="186"/>
      <c r="AB211" s="186"/>
    </row>
    <row r="212" s="10" customFormat="1" ht="18" customHeight="1" spans="1:28">
      <c r="A212" s="35">
        <v>210</v>
      </c>
      <c r="B212" s="149" t="s">
        <v>14731</v>
      </c>
      <c r="C212" s="35" t="s">
        <v>14548</v>
      </c>
      <c r="D212" s="55" t="s">
        <v>14875</v>
      </c>
      <c r="E212" s="48">
        <f>415000+2000+11800</f>
        <v>428800</v>
      </c>
      <c r="F212" s="151" t="s">
        <v>14905</v>
      </c>
      <c r="G212" s="44">
        <v>41863</v>
      </c>
      <c r="H212" s="56">
        <v>41879</v>
      </c>
      <c r="I212" s="209" t="s">
        <v>14778</v>
      </c>
      <c r="J212" s="69">
        <v>41939</v>
      </c>
      <c r="K212" s="157" t="s">
        <v>5307</v>
      </c>
      <c r="L212" s="48" t="s">
        <v>14906</v>
      </c>
      <c r="M212" s="97" t="s">
        <v>5016</v>
      </c>
      <c r="N212" s="97" t="s">
        <v>89</v>
      </c>
      <c r="O212" s="158">
        <v>41913</v>
      </c>
      <c r="P212" s="182">
        <v>41913</v>
      </c>
      <c r="Q212" s="175" t="s">
        <v>1447</v>
      </c>
      <c r="R212" s="188" t="s">
        <v>5448</v>
      </c>
      <c r="S212" s="195"/>
      <c r="T212" s="185"/>
      <c r="W212" s="186"/>
      <c r="X212" s="186"/>
      <c r="Y212" s="186"/>
      <c r="Z212" s="186"/>
      <c r="AA212" s="186"/>
      <c r="AB212" s="186"/>
    </row>
    <row r="213" s="6" customFormat="1" ht="18.75" customHeight="1" spans="1:20">
      <c r="A213" s="35">
        <v>211</v>
      </c>
      <c r="B213" s="60" t="s">
        <v>14871</v>
      </c>
      <c r="C213" s="150" t="s">
        <v>14501</v>
      </c>
      <c r="D213" s="54" t="s">
        <v>13342</v>
      </c>
      <c r="E213" s="48">
        <f>481900+2000</f>
        <v>483900</v>
      </c>
      <c r="F213" s="151" t="s">
        <v>14907</v>
      </c>
      <c r="G213" s="44">
        <v>41885</v>
      </c>
      <c r="H213" s="44">
        <v>41894</v>
      </c>
      <c r="I213" s="209" t="s">
        <v>5232</v>
      </c>
      <c r="J213" s="69">
        <v>41939</v>
      </c>
      <c r="K213" s="77" t="s">
        <v>14908</v>
      </c>
      <c r="L213" s="53" t="s">
        <v>14909</v>
      </c>
      <c r="M213" s="54" t="s">
        <v>5021</v>
      </c>
      <c r="N213" s="150" t="s">
        <v>14763</v>
      </c>
      <c r="O213" s="114">
        <v>41820</v>
      </c>
      <c r="P213" s="233">
        <v>41922</v>
      </c>
      <c r="Q213" s="239" t="s">
        <v>1447</v>
      </c>
      <c r="R213" s="222" t="s">
        <v>5448</v>
      </c>
      <c r="S213" s="147"/>
      <c r="T213" s="131"/>
    </row>
    <row r="214" s="6" customFormat="1" ht="18.75" customHeight="1" spans="1:20">
      <c r="A214" s="35">
        <v>212</v>
      </c>
      <c r="B214" s="60"/>
      <c r="C214" s="54"/>
      <c r="D214" s="54" t="s">
        <v>13342</v>
      </c>
      <c r="E214" s="48">
        <f>481900+2000</f>
        <v>483900</v>
      </c>
      <c r="F214" s="151" t="s">
        <v>14910</v>
      </c>
      <c r="G214" s="44">
        <v>41921</v>
      </c>
      <c r="H214" s="44">
        <v>41929</v>
      </c>
      <c r="I214" s="209" t="s">
        <v>5232</v>
      </c>
      <c r="J214" s="69">
        <v>41939</v>
      </c>
      <c r="K214" s="77" t="s">
        <v>14908</v>
      </c>
      <c r="L214" s="48" t="s">
        <v>14911</v>
      </c>
      <c r="M214" s="54" t="s">
        <v>916</v>
      </c>
      <c r="N214" s="54" t="s">
        <v>89</v>
      </c>
      <c r="O214" s="114">
        <v>41915</v>
      </c>
      <c r="P214" s="234">
        <v>41915</v>
      </c>
      <c r="Q214" s="54" t="s">
        <v>1447</v>
      </c>
      <c r="R214" s="222" t="s">
        <v>5448</v>
      </c>
      <c r="S214" s="147"/>
      <c r="T214" s="131"/>
    </row>
    <row r="215" s="6" customFormat="1" ht="18.75" customHeight="1" spans="1:20">
      <c r="A215" s="35">
        <v>213</v>
      </c>
      <c r="B215" s="60"/>
      <c r="C215" s="150" t="s">
        <v>14501</v>
      </c>
      <c r="D215" s="53" t="s">
        <v>13342</v>
      </c>
      <c r="E215" s="52">
        <f>481900+2000</f>
        <v>483900</v>
      </c>
      <c r="F215" s="152" t="s">
        <v>14912</v>
      </c>
      <c r="G215" s="47">
        <v>41926</v>
      </c>
      <c r="H215" s="47">
        <v>41933</v>
      </c>
      <c r="I215" s="209" t="s">
        <v>5232</v>
      </c>
      <c r="J215" s="69">
        <v>41939</v>
      </c>
      <c r="K215" s="77" t="s">
        <v>14908</v>
      </c>
      <c r="L215" s="218" t="s">
        <v>14913</v>
      </c>
      <c r="M215" s="54" t="s">
        <v>5103</v>
      </c>
      <c r="N215" s="54" t="s">
        <v>84</v>
      </c>
      <c r="O215" s="114">
        <v>41934</v>
      </c>
      <c r="P215" s="230">
        <v>41934</v>
      </c>
      <c r="Q215" s="54" t="s">
        <v>1447</v>
      </c>
      <c r="R215" s="222" t="s">
        <v>5452</v>
      </c>
      <c r="S215" s="147"/>
      <c r="T215" s="131"/>
    </row>
    <row r="216" s="6" customFormat="1" ht="18.75" customHeight="1" spans="1:20">
      <c r="A216" s="35">
        <v>214</v>
      </c>
      <c r="B216" s="60"/>
      <c r="C216" s="54" t="s">
        <v>546</v>
      </c>
      <c r="D216" s="52" t="s">
        <v>14754</v>
      </c>
      <c r="E216" s="52">
        <f>427600+2000</f>
        <v>429600</v>
      </c>
      <c r="F216" s="152" t="s">
        <v>14914</v>
      </c>
      <c r="G216" s="47">
        <v>41926</v>
      </c>
      <c r="H216" s="47">
        <v>41933</v>
      </c>
      <c r="I216" s="209" t="s">
        <v>5232</v>
      </c>
      <c r="J216" s="69">
        <v>41939</v>
      </c>
      <c r="K216" s="231" t="s">
        <v>14915</v>
      </c>
      <c r="L216" s="217" t="s">
        <v>14916</v>
      </c>
      <c r="M216" s="43" t="s">
        <v>5425</v>
      </c>
      <c r="N216" s="83" t="s">
        <v>84</v>
      </c>
      <c r="O216" s="235">
        <v>41890</v>
      </c>
      <c r="P216" s="164">
        <v>41926</v>
      </c>
      <c r="Q216" s="53" t="s">
        <v>106</v>
      </c>
      <c r="R216" s="104" t="s">
        <v>5452</v>
      </c>
      <c r="S216" s="241"/>
      <c r="T216" s="131"/>
    </row>
    <row r="217" s="6" customFormat="1" ht="18.75" customHeight="1" spans="1:20">
      <c r="A217" s="35">
        <v>215</v>
      </c>
      <c r="B217" s="60"/>
      <c r="C217" s="54" t="s">
        <v>546</v>
      </c>
      <c r="D217" s="52" t="s">
        <v>14754</v>
      </c>
      <c r="E217" s="52">
        <f>427600+2000</f>
        <v>429600</v>
      </c>
      <c r="F217" s="152" t="s">
        <v>14917</v>
      </c>
      <c r="G217" s="47">
        <v>41926</v>
      </c>
      <c r="H217" s="47">
        <v>41933</v>
      </c>
      <c r="I217" s="209" t="s">
        <v>5232</v>
      </c>
      <c r="J217" s="69">
        <v>41939</v>
      </c>
      <c r="K217" s="231" t="s">
        <v>14915</v>
      </c>
      <c r="L217" s="217" t="s">
        <v>14918</v>
      </c>
      <c r="M217" s="43" t="s">
        <v>912</v>
      </c>
      <c r="N217" s="83" t="s">
        <v>84</v>
      </c>
      <c r="O217" s="235">
        <v>41923</v>
      </c>
      <c r="P217" s="164">
        <v>41927</v>
      </c>
      <c r="Q217" s="53" t="s">
        <v>1447</v>
      </c>
      <c r="R217" s="104" t="s">
        <v>5452</v>
      </c>
      <c r="S217" s="241"/>
      <c r="T217" s="131"/>
    </row>
    <row r="218" s="6" customFormat="1" ht="18.75" customHeight="1" spans="1:20">
      <c r="A218" s="35">
        <v>216</v>
      </c>
      <c r="B218" s="60"/>
      <c r="C218" s="54" t="s">
        <v>546</v>
      </c>
      <c r="D218" s="52" t="s">
        <v>14754</v>
      </c>
      <c r="E218" s="52">
        <f>427600+2000</f>
        <v>429600</v>
      </c>
      <c r="F218" s="152" t="s">
        <v>14919</v>
      </c>
      <c r="G218" s="47">
        <v>41926</v>
      </c>
      <c r="H218" s="47">
        <v>41933</v>
      </c>
      <c r="I218" s="209" t="s">
        <v>5232</v>
      </c>
      <c r="J218" s="69">
        <v>41939</v>
      </c>
      <c r="K218" s="231" t="s">
        <v>14915</v>
      </c>
      <c r="L218" s="218" t="s">
        <v>14920</v>
      </c>
      <c r="M218" s="43" t="s">
        <v>5103</v>
      </c>
      <c r="N218" s="83" t="s">
        <v>84</v>
      </c>
      <c r="O218" s="235">
        <v>41935</v>
      </c>
      <c r="P218" s="164">
        <v>41935</v>
      </c>
      <c r="Q218" s="53" t="s">
        <v>106</v>
      </c>
      <c r="R218" s="104" t="s">
        <v>5452</v>
      </c>
      <c r="S218" s="241"/>
      <c r="T218" s="131"/>
    </row>
    <row r="219" s="10" customFormat="1" ht="18" customHeight="1" spans="1:28">
      <c r="A219" s="35">
        <v>217</v>
      </c>
      <c r="B219" s="149"/>
      <c r="C219" s="35"/>
      <c r="D219" s="43" t="s">
        <v>14556</v>
      </c>
      <c r="E219" s="52">
        <v>415000</v>
      </c>
      <c r="F219" s="152" t="s">
        <v>14921</v>
      </c>
      <c r="G219" s="47">
        <v>41926</v>
      </c>
      <c r="H219" s="47">
        <v>41933</v>
      </c>
      <c r="I219" s="209"/>
      <c r="J219" s="236">
        <v>41939</v>
      </c>
      <c r="K219" s="231" t="s">
        <v>14896</v>
      </c>
      <c r="L219" s="52" t="s">
        <v>14922</v>
      </c>
      <c r="M219" s="97" t="s">
        <v>5278</v>
      </c>
      <c r="N219" s="97" t="s">
        <v>59</v>
      </c>
      <c r="O219" s="158">
        <v>41916</v>
      </c>
      <c r="P219" s="182">
        <v>41933</v>
      </c>
      <c r="Q219" s="175" t="s">
        <v>1447</v>
      </c>
      <c r="R219" s="188" t="s">
        <v>7397</v>
      </c>
      <c r="S219" s="195"/>
      <c r="T219" s="185"/>
      <c r="W219" s="186"/>
      <c r="X219" s="186"/>
      <c r="Y219" s="186"/>
      <c r="Z219" s="186"/>
      <c r="AA219" s="186"/>
      <c r="AB219" s="186"/>
    </row>
    <row r="220" s="6" customFormat="1" ht="18.75" customHeight="1" spans="1:20">
      <c r="A220" s="35">
        <v>218</v>
      </c>
      <c r="B220" s="60"/>
      <c r="C220" s="54"/>
      <c r="D220" s="53" t="s">
        <v>14663</v>
      </c>
      <c r="E220" s="52">
        <f>481900+2000</f>
        <v>483900</v>
      </c>
      <c r="F220" s="152" t="s">
        <v>14923</v>
      </c>
      <c r="G220" s="47">
        <v>41926</v>
      </c>
      <c r="H220" s="47">
        <v>41933</v>
      </c>
      <c r="I220" s="209" t="s">
        <v>5232</v>
      </c>
      <c r="J220" s="236">
        <v>41939</v>
      </c>
      <c r="K220" s="77" t="s">
        <v>14908</v>
      </c>
      <c r="L220" s="43" t="s">
        <v>14924</v>
      </c>
      <c r="M220" s="55" t="s">
        <v>5342</v>
      </c>
      <c r="N220" s="54" t="s">
        <v>59</v>
      </c>
      <c r="O220" s="114">
        <v>41915</v>
      </c>
      <c r="P220" s="230">
        <v>41926</v>
      </c>
      <c r="Q220" s="54" t="s">
        <v>106</v>
      </c>
      <c r="R220" s="222" t="s">
        <v>5459</v>
      </c>
      <c r="S220" s="147"/>
      <c r="T220" s="131"/>
    </row>
    <row r="221" s="6" customFormat="1" ht="18.75" customHeight="1" spans="1:20">
      <c r="A221" s="35">
        <v>219</v>
      </c>
      <c r="B221" s="60" t="s">
        <v>14871</v>
      </c>
      <c r="C221" s="150" t="s">
        <v>14501</v>
      </c>
      <c r="D221" s="53" t="s">
        <v>13342</v>
      </c>
      <c r="E221" s="52">
        <f>481900+2000</f>
        <v>483900</v>
      </c>
      <c r="F221" s="152" t="s">
        <v>14925</v>
      </c>
      <c r="G221" s="47">
        <v>41894</v>
      </c>
      <c r="H221" s="47">
        <v>41904</v>
      </c>
      <c r="I221" s="209" t="s">
        <v>5232</v>
      </c>
      <c r="J221" s="236">
        <v>41939</v>
      </c>
      <c r="K221" s="77" t="s">
        <v>14908</v>
      </c>
      <c r="L221" s="43" t="s">
        <v>14926</v>
      </c>
      <c r="M221" s="43" t="s">
        <v>5342</v>
      </c>
      <c r="N221" s="54" t="s">
        <v>59</v>
      </c>
      <c r="O221" s="114">
        <v>41882</v>
      </c>
      <c r="P221" s="230">
        <v>41915</v>
      </c>
      <c r="Q221" s="54" t="s">
        <v>106</v>
      </c>
      <c r="R221" s="222" t="s">
        <v>10020</v>
      </c>
      <c r="S221" s="147"/>
      <c r="T221" s="131"/>
    </row>
    <row r="222" s="6" customFormat="1" ht="18.75" customHeight="1" spans="1:20">
      <c r="A222" s="35">
        <v>220</v>
      </c>
      <c r="B222" s="60"/>
      <c r="C222" s="54"/>
      <c r="D222" s="52" t="s">
        <v>14593</v>
      </c>
      <c r="E222" s="52">
        <v>427600</v>
      </c>
      <c r="F222" s="152" t="s">
        <v>14927</v>
      </c>
      <c r="G222" s="47">
        <v>41941</v>
      </c>
      <c r="H222" s="47">
        <v>41950</v>
      </c>
      <c r="I222" s="111"/>
      <c r="J222" s="236">
        <v>41970</v>
      </c>
      <c r="K222" s="231"/>
      <c r="L222" s="55" t="s">
        <v>14928</v>
      </c>
      <c r="M222" s="55" t="s">
        <v>912</v>
      </c>
      <c r="N222" s="71" t="s">
        <v>84</v>
      </c>
      <c r="O222" s="105">
        <v>41915</v>
      </c>
      <c r="P222" s="234">
        <v>41942</v>
      </c>
      <c r="Q222" s="242" t="s">
        <v>106</v>
      </c>
      <c r="R222" s="243" t="s">
        <v>5485</v>
      </c>
      <c r="S222" s="241"/>
      <c r="T222" s="131"/>
    </row>
    <row r="223" s="6" customFormat="1" ht="18.75" customHeight="1" spans="1:20">
      <c r="A223" s="35">
        <v>221</v>
      </c>
      <c r="B223" s="60"/>
      <c r="C223" s="54"/>
      <c r="D223" s="52" t="s">
        <v>13342</v>
      </c>
      <c r="E223" s="52">
        <v>427600</v>
      </c>
      <c r="F223" s="152" t="s">
        <v>14929</v>
      </c>
      <c r="G223" s="47">
        <v>41941</v>
      </c>
      <c r="H223" s="47">
        <v>41950</v>
      </c>
      <c r="I223" s="104"/>
      <c r="J223" s="236">
        <v>41970</v>
      </c>
      <c r="K223" s="231"/>
      <c r="L223" s="55" t="s">
        <v>14930</v>
      </c>
      <c r="M223" s="55" t="s">
        <v>5342</v>
      </c>
      <c r="N223" s="71" t="s">
        <v>59</v>
      </c>
      <c r="O223" s="114">
        <v>41912</v>
      </c>
      <c r="P223" s="114">
        <v>41942</v>
      </c>
      <c r="Q223" s="242" t="s">
        <v>106</v>
      </c>
      <c r="R223" s="188" t="s">
        <v>5485</v>
      </c>
      <c r="S223" s="241"/>
      <c r="T223" s="131"/>
    </row>
    <row r="224" s="13" customFormat="1" ht="20.25" customHeight="1" spans="1:20">
      <c r="A224" s="35">
        <v>222</v>
      </c>
      <c r="B224" s="153"/>
      <c r="C224" s="198"/>
      <c r="D224" s="55" t="s">
        <v>13342</v>
      </c>
      <c r="E224" s="55">
        <f>389900+2000+11800</f>
        <v>403700</v>
      </c>
      <c r="F224" s="151" t="s">
        <v>14931</v>
      </c>
      <c r="G224" s="64">
        <v>41921</v>
      </c>
      <c r="H224" s="56">
        <v>41929</v>
      </c>
      <c r="I224" s="209" t="s">
        <v>13279</v>
      </c>
      <c r="J224" s="236">
        <v>41939</v>
      </c>
      <c r="K224" s="231" t="s">
        <v>14932</v>
      </c>
      <c r="L224" s="52" t="s">
        <v>14933</v>
      </c>
      <c r="M224" s="48" t="s">
        <v>5103</v>
      </c>
      <c r="N224" s="48" t="s">
        <v>84</v>
      </c>
      <c r="O224" s="44">
        <v>41953</v>
      </c>
      <c r="P224" s="44">
        <v>41953</v>
      </c>
      <c r="Q224" s="48" t="s">
        <v>106</v>
      </c>
      <c r="R224" s="194" t="s">
        <v>7414</v>
      </c>
      <c r="S224" s="228"/>
      <c r="T224" s="225"/>
    </row>
    <row r="225" s="6" customFormat="1" ht="18.75" customHeight="1" spans="1:20">
      <c r="A225" s="35">
        <v>223</v>
      </c>
      <c r="B225" s="60"/>
      <c r="C225" s="54" t="s">
        <v>546</v>
      </c>
      <c r="D225" s="48" t="s">
        <v>14663</v>
      </c>
      <c r="E225" s="48">
        <v>427600</v>
      </c>
      <c r="F225" s="151" t="s">
        <v>14934</v>
      </c>
      <c r="G225" s="44">
        <v>41942</v>
      </c>
      <c r="H225" s="44">
        <v>41952</v>
      </c>
      <c r="I225" s="111"/>
      <c r="J225" s="236">
        <v>41970</v>
      </c>
      <c r="K225" s="231"/>
      <c r="L225" s="55" t="s">
        <v>14935</v>
      </c>
      <c r="M225" s="55" t="s">
        <v>5044</v>
      </c>
      <c r="N225" s="71" t="s">
        <v>59</v>
      </c>
      <c r="O225" s="235">
        <v>41914</v>
      </c>
      <c r="P225" s="230">
        <v>41942</v>
      </c>
      <c r="Q225" s="53" t="s">
        <v>1447</v>
      </c>
      <c r="R225" s="243" t="s">
        <v>7414</v>
      </c>
      <c r="S225" s="241"/>
      <c r="T225" s="131"/>
    </row>
    <row r="226" s="6" customFormat="1" ht="18.75" customHeight="1" spans="1:20">
      <c r="A226" s="35">
        <v>224</v>
      </c>
      <c r="B226" s="60"/>
      <c r="C226" s="54" t="s">
        <v>546</v>
      </c>
      <c r="D226" s="52" t="s">
        <v>12911</v>
      </c>
      <c r="E226" s="52">
        <v>427600</v>
      </c>
      <c r="F226" s="152" t="s">
        <v>14936</v>
      </c>
      <c r="G226" s="47">
        <v>41942</v>
      </c>
      <c r="H226" s="47">
        <v>41951</v>
      </c>
      <c r="I226" s="111"/>
      <c r="J226" s="236">
        <v>41970</v>
      </c>
      <c r="K226" s="231"/>
      <c r="L226" s="55" t="s">
        <v>14937</v>
      </c>
      <c r="M226" s="55" t="s">
        <v>912</v>
      </c>
      <c r="N226" s="71" t="s">
        <v>84</v>
      </c>
      <c r="O226" s="235">
        <v>41911</v>
      </c>
      <c r="P226" s="230">
        <v>41942</v>
      </c>
      <c r="Q226" s="53" t="s">
        <v>1447</v>
      </c>
      <c r="R226" s="243" t="s">
        <v>7414</v>
      </c>
      <c r="S226" s="241"/>
      <c r="T226" s="131"/>
    </row>
    <row r="227" s="6" customFormat="1" ht="18.75" customHeight="1" spans="1:20">
      <c r="A227" s="35">
        <v>225</v>
      </c>
      <c r="B227" s="60"/>
      <c r="C227" s="54" t="s">
        <v>546</v>
      </c>
      <c r="D227" s="52" t="s">
        <v>14754</v>
      </c>
      <c r="E227" s="52">
        <f>427600+2000</f>
        <v>429600</v>
      </c>
      <c r="F227" s="152" t="s">
        <v>14938</v>
      </c>
      <c r="G227" s="47">
        <v>41941</v>
      </c>
      <c r="H227" s="47">
        <v>41951</v>
      </c>
      <c r="I227" s="209" t="s">
        <v>5232</v>
      </c>
      <c r="J227" s="236">
        <v>41970</v>
      </c>
      <c r="K227" s="231"/>
      <c r="L227" s="52" t="s">
        <v>14939</v>
      </c>
      <c r="M227" s="43" t="s">
        <v>114</v>
      </c>
      <c r="N227" s="83" t="s">
        <v>59</v>
      </c>
      <c r="O227" s="235">
        <v>41940</v>
      </c>
      <c r="P227" s="230">
        <v>41943</v>
      </c>
      <c r="Q227" s="53" t="s">
        <v>106</v>
      </c>
      <c r="R227" s="243" t="s">
        <v>7414</v>
      </c>
      <c r="S227" s="241"/>
      <c r="T227" s="131"/>
    </row>
    <row r="228" s="6" customFormat="1" ht="18.75" customHeight="1" spans="1:20">
      <c r="A228" s="35">
        <v>226</v>
      </c>
      <c r="B228" s="60"/>
      <c r="C228" s="54"/>
      <c r="D228" s="53" t="s">
        <v>41</v>
      </c>
      <c r="E228" s="52">
        <f>481900+2000</f>
        <v>483900</v>
      </c>
      <c r="F228" s="152" t="s">
        <v>14940</v>
      </c>
      <c r="G228" s="47">
        <v>41894</v>
      </c>
      <c r="H228" s="47">
        <v>41904</v>
      </c>
      <c r="I228" s="209" t="s">
        <v>5232</v>
      </c>
      <c r="J228" s="236">
        <v>41939</v>
      </c>
      <c r="K228" s="77" t="s">
        <v>14908</v>
      </c>
      <c r="L228" s="52" t="s">
        <v>14941</v>
      </c>
      <c r="M228" s="53" t="s">
        <v>683</v>
      </c>
      <c r="N228" s="53" t="s">
        <v>59</v>
      </c>
      <c r="O228" s="164">
        <v>41947</v>
      </c>
      <c r="P228" s="230">
        <v>41947</v>
      </c>
      <c r="Q228" s="53" t="s">
        <v>1447</v>
      </c>
      <c r="R228" s="222" t="s">
        <v>7414</v>
      </c>
      <c r="S228" s="147"/>
      <c r="T228" s="131"/>
    </row>
    <row r="229" s="13" customFormat="1" spans="1:20">
      <c r="A229" s="35">
        <v>227</v>
      </c>
      <c r="B229" s="153"/>
      <c r="C229" s="54" t="s">
        <v>546</v>
      </c>
      <c r="D229" s="55" t="s">
        <v>13897</v>
      </c>
      <c r="E229" s="55">
        <f>389900+2000+11800</f>
        <v>403700</v>
      </c>
      <c r="F229" s="151" t="s">
        <v>14942</v>
      </c>
      <c r="G229" s="64">
        <v>41923</v>
      </c>
      <c r="H229" s="56">
        <v>41930</v>
      </c>
      <c r="I229" s="209" t="s">
        <v>13279</v>
      </c>
      <c r="J229" s="236">
        <v>41939</v>
      </c>
      <c r="K229" s="231" t="s">
        <v>14932</v>
      </c>
      <c r="L229" s="81" t="s">
        <v>14943</v>
      </c>
      <c r="M229" s="55" t="s">
        <v>698</v>
      </c>
      <c r="N229" s="97" t="s">
        <v>84</v>
      </c>
      <c r="O229" s="56">
        <v>41940</v>
      </c>
      <c r="P229" s="214">
        <v>41941</v>
      </c>
      <c r="Q229" s="223" t="s">
        <v>5402</v>
      </c>
      <c r="R229" s="194" t="s">
        <v>5492</v>
      </c>
      <c r="S229" s="228"/>
      <c r="T229" s="225"/>
    </row>
    <row r="230" s="6" customFormat="1" ht="18.75" customHeight="1" spans="1:20">
      <c r="A230" s="35">
        <v>228</v>
      </c>
      <c r="B230" s="60"/>
      <c r="C230" s="54" t="s">
        <v>546</v>
      </c>
      <c r="D230" s="48" t="s">
        <v>41</v>
      </c>
      <c r="E230" s="48">
        <v>427600</v>
      </c>
      <c r="F230" s="151" t="s">
        <v>14944</v>
      </c>
      <c r="G230" s="44">
        <v>41941</v>
      </c>
      <c r="H230" s="44">
        <v>41952</v>
      </c>
      <c r="I230" s="111"/>
      <c r="J230" s="236">
        <v>41970</v>
      </c>
      <c r="K230" s="231"/>
      <c r="L230" s="55" t="s">
        <v>14945</v>
      </c>
      <c r="M230" s="55" t="s">
        <v>5342</v>
      </c>
      <c r="N230" s="55" t="s">
        <v>59</v>
      </c>
      <c r="O230" s="105">
        <v>41915</v>
      </c>
      <c r="P230" s="234">
        <v>41942</v>
      </c>
      <c r="Q230" s="242" t="s">
        <v>106</v>
      </c>
      <c r="R230" s="243" t="s">
        <v>5492</v>
      </c>
      <c r="S230" s="241"/>
      <c r="T230" s="131"/>
    </row>
    <row r="231" s="6" customFormat="1" ht="18.75" customHeight="1" spans="1:20">
      <c r="A231" s="35">
        <v>229</v>
      </c>
      <c r="B231" s="60" t="s">
        <v>14871</v>
      </c>
      <c r="C231" s="150" t="s">
        <v>14501</v>
      </c>
      <c r="D231" s="52" t="s">
        <v>13342</v>
      </c>
      <c r="E231" s="52">
        <f>481900+2000</f>
        <v>483900</v>
      </c>
      <c r="F231" s="152" t="s">
        <v>14946</v>
      </c>
      <c r="G231" s="47">
        <v>41942</v>
      </c>
      <c r="H231" s="47">
        <v>41951</v>
      </c>
      <c r="I231" s="209" t="s">
        <v>5232</v>
      </c>
      <c r="J231" s="236">
        <v>41970</v>
      </c>
      <c r="K231" s="77"/>
      <c r="L231" s="52" t="s">
        <v>14947</v>
      </c>
      <c r="M231" s="43" t="s">
        <v>114</v>
      </c>
      <c r="N231" s="54" t="s">
        <v>59</v>
      </c>
      <c r="O231" s="114">
        <v>41945</v>
      </c>
      <c r="P231" s="230">
        <v>41946</v>
      </c>
      <c r="Q231" s="54" t="s">
        <v>106</v>
      </c>
      <c r="R231" s="222" t="s">
        <v>5492</v>
      </c>
      <c r="S231" s="147"/>
      <c r="T231" s="131"/>
    </row>
    <row r="232" s="6" customFormat="1" ht="18.75" customHeight="1" spans="1:20">
      <c r="A232" s="35">
        <v>230</v>
      </c>
      <c r="B232" s="60"/>
      <c r="C232" s="150" t="s">
        <v>14501</v>
      </c>
      <c r="D232" s="52" t="s">
        <v>41</v>
      </c>
      <c r="E232" s="52">
        <f>481900+2000</f>
        <v>483900</v>
      </c>
      <c r="F232" s="152" t="s">
        <v>14948</v>
      </c>
      <c r="G232" s="47">
        <v>41942</v>
      </c>
      <c r="H232" s="47">
        <v>41951</v>
      </c>
      <c r="I232" s="209" t="s">
        <v>5232</v>
      </c>
      <c r="J232" s="236">
        <v>41970</v>
      </c>
      <c r="K232" s="231"/>
      <c r="L232" s="52" t="s">
        <v>14949</v>
      </c>
      <c r="M232" s="43" t="s">
        <v>2053</v>
      </c>
      <c r="N232" s="83" t="s">
        <v>89</v>
      </c>
      <c r="O232" s="235">
        <v>41955</v>
      </c>
      <c r="P232" s="230">
        <v>41955</v>
      </c>
      <c r="Q232" s="53" t="s">
        <v>106</v>
      </c>
      <c r="R232" s="222" t="s">
        <v>5492</v>
      </c>
      <c r="S232" s="241"/>
      <c r="T232" s="131"/>
    </row>
    <row r="233" s="13" customFormat="1" ht="50.25" customHeight="1" spans="1:20">
      <c r="A233" s="35">
        <v>231</v>
      </c>
      <c r="B233" s="153" t="s">
        <v>14822</v>
      </c>
      <c r="C233" s="198" t="s">
        <v>14823</v>
      </c>
      <c r="D233" s="55" t="s">
        <v>13419</v>
      </c>
      <c r="E233" s="55">
        <f>389900+2000+11800</f>
        <v>403700</v>
      </c>
      <c r="F233" s="151" t="s">
        <v>14950</v>
      </c>
      <c r="G233" s="64">
        <v>41921</v>
      </c>
      <c r="H233" s="56">
        <v>41929</v>
      </c>
      <c r="I233" s="209" t="s">
        <v>13279</v>
      </c>
      <c r="J233" s="236">
        <v>41939</v>
      </c>
      <c r="K233" s="231" t="s">
        <v>14932</v>
      </c>
      <c r="L233" s="52" t="s">
        <v>14951</v>
      </c>
      <c r="M233" s="48" t="s">
        <v>698</v>
      </c>
      <c r="N233" s="48" t="s">
        <v>84</v>
      </c>
      <c r="O233" s="44">
        <v>41944</v>
      </c>
      <c r="P233" s="44">
        <v>41945</v>
      </c>
      <c r="Q233" s="48" t="s">
        <v>106</v>
      </c>
      <c r="R233" s="194" t="s">
        <v>7422</v>
      </c>
      <c r="S233" s="228"/>
      <c r="T233" s="225"/>
    </row>
    <row r="234" s="6" customFormat="1" ht="18.75" customHeight="1" spans="1:20">
      <c r="A234" s="35">
        <v>232</v>
      </c>
      <c r="B234" s="60"/>
      <c r="C234" s="54" t="s">
        <v>546</v>
      </c>
      <c r="D234" s="48" t="s">
        <v>14952</v>
      </c>
      <c r="E234" s="48">
        <f>427600+2000</f>
        <v>429600</v>
      </c>
      <c r="F234" s="151" t="s">
        <v>14953</v>
      </c>
      <c r="G234" s="44">
        <v>41921</v>
      </c>
      <c r="H234" s="44">
        <v>41929</v>
      </c>
      <c r="I234" s="209" t="s">
        <v>5232</v>
      </c>
      <c r="J234" s="236">
        <v>41970</v>
      </c>
      <c r="K234" s="231" t="s">
        <v>14915</v>
      </c>
      <c r="L234" s="237" t="s">
        <v>14954</v>
      </c>
      <c r="M234" s="55" t="s">
        <v>730</v>
      </c>
      <c r="N234" s="83" t="s">
        <v>59</v>
      </c>
      <c r="O234" s="164">
        <v>41954</v>
      </c>
      <c r="P234" s="164">
        <v>41954</v>
      </c>
      <c r="Q234" s="53"/>
      <c r="R234" s="104" t="s">
        <v>7422</v>
      </c>
      <c r="S234" s="241"/>
      <c r="T234" s="131"/>
    </row>
    <row r="235" s="6" customFormat="1" ht="18.75" customHeight="1" spans="1:20">
      <c r="A235" s="35">
        <v>233</v>
      </c>
      <c r="B235" s="60"/>
      <c r="C235" s="54" t="s">
        <v>546</v>
      </c>
      <c r="D235" s="48" t="s">
        <v>12911</v>
      </c>
      <c r="E235" s="48">
        <v>427600</v>
      </c>
      <c r="F235" s="151" t="s">
        <v>14955</v>
      </c>
      <c r="G235" s="44">
        <v>41941</v>
      </c>
      <c r="H235" s="44">
        <v>41952</v>
      </c>
      <c r="I235" s="111"/>
      <c r="J235" s="236">
        <v>41970</v>
      </c>
      <c r="K235" s="231"/>
      <c r="L235" s="55" t="s">
        <v>14956</v>
      </c>
      <c r="M235" s="55" t="s">
        <v>1768</v>
      </c>
      <c r="N235" s="150" t="s">
        <v>14759</v>
      </c>
      <c r="O235" s="114">
        <v>41951</v>
      </c>
      <c r="P235" s="114">
        <v>41951</v>
      </c>
      <c r="Q235" s="54" t="s">
        <v>1447</v>
      </c>
      <c r="R235" s="243" t="s">
        <v>7422</v>
      </c>
      <c r="S235" s="241"/>
      <c r="T235" s="131"/>
    </row>
    <row r="236" s="6" customFormat="1" ht="18.75" customHeight="1" spans="1:20">
      <c r="A236" s="35">
        <v>234</v>
      </c>
      <c r="B236" s="60"/>
      <c r="C236" s="54" t="s">
        <v>546</v>
      </c>
      <c r="D236" s="48" t="s">
        <v>14593</v>
      </c>
      <c r="E236" s="48">
        <f>427600+2000</f>
        <v>429600</v>
      </c>
      <c r="F236" s="151" t="s">
        <v>14957</v>
      </c>
      <c r="G236" s="44">
        <v>41942</v>
      </c>
      <c r="H236" s="44">
        <v>41952</v>
      </c>
      <c r="I236" s="209" t="s">
        <v>5232</v>
      </c>
      <c r="J236" s="236">
        <v>41970</v>
      </c>
      <c r="K236" s="231"/>
      <c r="L236" s="52" t="s">
        <v>14958</v>
      </c>
      <c r="M236" s="43" t="s">
        <v>730</v>
      </c>
      <c r="N236" s="83" t="s">
        <v>59</v>
      </c>
      <c r="O236" s="235">
        <v>41947</v>
      </c>
      <c r="P236" s="230">
        <v>41949</v>
      </c>
      <c r="Q236" s="53" t="s">
        <v>106</v>
      </c>
      <c r="R236" s="243" t="s">
        <v>7422</v>
      </c>
      <c r="S236" s="241"/>
      <c r="T236" s="131"/>
    </row>
    <row r="237" s="6" customFormat="1" ht="18.75" customHeight="1" spans="1:20">
      <c r="A237" s="35">
        <v>235</v>
      </c>
      <c r="B237" s="60"/>
      <c r="C237" s="54" t="s">
        <v>546</v>
      </c>
      <c r="D237" s="48" t="s">
        <v>41</v>
      </c>
      <c r="E237" s="48">
        <v>427600</v>
      </c>
      <c r="F237" s="151" t="s">
        <v>14959</v>
      </c>
      <c r="G237" s="44">
        <v>41941</v>
      </c>
      <c r="H237" s="44">
        <v>41952</v>
      </c>
      <c r="I237" s="111"/>
      <c r="J237" s="236">
        <v>41970</v>
      </c>
      <c r="K237" s="231"/>
      <c r="L237" s="52" t="s">
        <v>14960</v>
      </c>
      <c r="M237" s="43" t="s">
        <v>5016</v>
      </c>
      <c r="N237" s="83" t="s">
        <v>89</v>
      </c>
      <c r="O237" s="235">
        <v>41937</v>
      </c>
      <c r="P237" s="230">
        <v>41950</v>
      </c>
      <c r="Q237" s="53" t="s">
        <v>106</v>
      </c>
      <c r="R237" s="243" t="s">
        <v>7422</v>
      </c>
      <c r="S237" s="241"/>
      <c r="T237" s="131"/>
    </row>
    <row r="238" s="6" customFormat="1" ht="18.75" customHeight="1" spans="1:20">
      <c r="A238" s="35">
        <v>236</v>
      </c>
      <c r="B238" s="60" t="s">
        <v>14838</v>
      </c>
      <c r="C238" s="54" t="s">
        <v>546</v>
      </c>
      <c r="D238" s="52" t="s">
        <v>13342</v>
      </c>
      <c r="E238" s="52">
        <v>427600</v>
      </c>
      <c r="F238" s="152" t="s">
        <v>14961</v>
      </c>
      <c r="G238" s="47">
        <v>41941</v>
      </c>
      <c r="H238" s="47">
        <v>41950</v>
      </c>
      <c r="I238" s="111"/>
      <c r="J238" s="236">
        <v>41970</v>
      </c>
      <c r="K238" s="231"/>
      <c r="L238" s="55" t="s">
        <v>14962</v>
      </c>
      <c r="M238" s="55" t="s">
        <v>5278</v>
      </c>
      <c r="N238" s="83" t="s">
        <v>59</v>
      </c>
      <c r="O238" s="235">
        <v>41902</v>
      </c>
      <c r="P238" s="230">
        <v>41942</v>
      </c>
      <c r="Q238" s="53" t="s">
        <v>1447</v>
      </c>
      <c r="R238" s="243" t="s">
        <v>2217</v>
      </c>
      <c r="S238" s="241"/>
      <c r="T238" s="131"/>
    </row>
    <row r="239" s="6" customFormat="1" ht="21.75" customHeight="1" spans="1:20">
      <c r="A239" s="35">
        <v>237</v>
      </c>
      <c r="B239" s="60" t="s">
        <v>14963</v>
      </c>
      <c r="C239" s="150" t="s">
        <v>14964</v>
      </c>
      <c r="D239" s="48" t="s">
        <v>41</v>
      </c>
      <c r="E239" s="48">
        <v>526700</v>
      </c>
      <c r="F239" s="151" t="s">
        <v>14965</v>
      </c>
      <c r="G239" s="44">
        <v>41785</v>
      </c>
      <c r="H239" s="44">
        <v>41795</v>
      </c>
      <c r="I239" s="194" t="s">
        <v>5307</v>
      </c>
      <c r="J239" s="236">
        <v>41939</v>
      </c>
      <c r="K239" s="77"/>
      <c r="L239" s="238" t="s">
        <v>14966</v>
      </c>
      <c r="M239" s="77" t="s">
        <v>6385</v>
      </c>
      <c r="N239" s="77" t="s">
        <v>744</v>
      </c>
      <c r="O239" s="113">
        <v>41951</v>
      </c>
      <c r="P239" s="119">
        <v>41951</v>
      </c>
      <c r="Q239" s="77" t="s">
        <v>106</v>
      </c>
      <c r="R239" s="179" t="s">
        <v>1332</v>
      </c>
      <c r="S239" s="147"/>
      <c r="T239" s="131"/>
    </row>
    <row r="240" s="6" customFormat="1" ht="18.75" customHeight="1" spans="1:20">
      <c r="A240" s="35">
        <v>238</v>
      </c>
      <c r="B240" s="60"/>
      <c r="C240" s="54" t="s">
        <v>546</v>
      </c>
      <c r="D240" s="48" t="s">
        <v>12911</v>
      </c>
      <c r="E240" s="48">
        <v>427600</v>
      </c>
      <c r="F240" s="151" t="s">
        <v>14967</v>
      </c>
      <c r="G240" s="44">
        <v>41921</v>
      </c>
      <c r="H240" s="44">
        <v>41929</v>
      </c>
      <c r="I240" s="209" t="s">
        <v>5483</v>
      </c>
      <c r="J240" s="236">
        <v>41939</v>
      </c>
      <c r="K240" s="231"/>
      <c r="L240" s="55" t="s">
        <v>14968</v>
      </c>
      <c r="M240" s="55" t="s">
        <v>5278</v>
      </c>
      <c r="N240" s="71" t="s">
        <v>59</v>
      </c>
      <c r="O240" s="105">
        <v>41925</v>
      </c>
      <c r="P240" s="230">
        <v>41942</v>
      </c>
      <c r="Q240" s="53" t="s">
        <v>106</v>
      </c>
      <c r="R240" s="243" t="s">
        <v>5506</v>
      </c>
      <c r="S240" s="241"/>
      <c r="T240" s="131"/>
    </row>
    <row r="241" s="6" customFormat="1" ht="18.75" customHeight="1" spans="1:20">
      <c r="A241" s="35">
        <v>239</v>
      </c>
      <c r="B241" s="60"/>
      <c r="C241" s="54" t="s">
        <v>546</v>
      </c>
      <c r="D241" s="52" t="s">
        <v>12911</v>
      </c>
      <c r="E241" s="52">
        <v>427600</v>
      </c>
      <c r="F241" s="152" t="s">
        <v>14969</v>
      </c>
      <c r="G241" s="47">
        <v>41941</v>
      </c>
      <c r="H241" s="47">
        <v>41950</v>
      </c>
      <c r="I241" s="111"/>
      <c r="J241" s="236">
        <v>41970</v>
      </c>
      <c r="K241" s="231"/>
      <c r="L241" s="55" t="s">
        <v>14970</v>
      </c>
      <c r="M241" s="55" t="s">
        <v>5103</v>
      </c>
      <c r="N241" s="71" t="s">
        <v>84</v>
      </c>
      <c r="O241" s="235">
        <v>41913</v>
      </c>
      <c r="P241" s="230">
        <v>41942</v>
      </c>
      <c r="Q241" s="53" t="s">
        <v>1447</v>
      </c>
      <c r="R241" s="243" t="s">
        <v>5506</v>
      </c>
      <c r="S241" s="241"/>
      <c r="T241" s="131"/>
    </row>
    <row r="242" s="6" customFormat="1" ht="18.75" customHeight="1" spans="1:20">
      <c r="A242" s="35">
        <v>240</v>
      </c>
      <c r="B242" s="60" t="s">
        <v>14838</v>
      </c>
      <c r="C242" s="54" t="s">
        <v>546</v>
      </c>
      <c r="D242" s="48" t="s">
        <v>14593</v>
      </c>
      <c r="E242" s="48">
        <f>427600+2000</f>
        <v>429600</v>
      </c>
      <c r="F242" s="151" t="s">
        <v>14971</v>
      </c>
      <c r="G242" s="44">
        <v>41942</v>
      </c>
      <c r="H242" s="44">
        <v>41952</v>
      </c>
      <c r="I242" s="209" t="s">
        <v>5232</v>
      </c>
      <c r="J242" s="236">
        <v>41970</v>
      </c>
      <c r="K242" s="231"/>
      <c r="L242" s="52" t="s">
        <v>14972</v>
      </c>
      <c r="M242" s="43" t="s">
        <v>5054</v>
      </c>
      <c r="N242" s="83" t="s">
        <v>59</v>
      </c>
      <c r="O242" s="235">
        <v>41951</v>
      </c>
      <c r="P242" s="230">
        <v>41951</v>
      </c>
      <c r="Q242" s="53" t="s">
        <v>1447</v>
      </c>
      <c r="R242" s="194" t="s">
        <v>2232</v>
      </c>
      <c r="S242" s="241"/>
      <c r="T242" s="131"/>
    </row>
    <row r="243" s="6" customFormat="1" ht="18.75" customHeight="1" spans="1:20">
      <c r="A243" s="35">
        <v>241</v>
      </c>
      <c r="B243" s="60" t="s">
        <v>14838</v>
      </c>
      <c r="C243" s="54" t="s">
        <v>546</v>
      </c>
      <c r="D243" s="52" t="s">
        <v>13342</v>
      </c>
      <c r="E243" s="52">
        <f>427600+2000</f>
        <v>429600</v>
      </c>
      <c r="F243" s="152" t="s">
        <v>14973</v>
      </c>
      <c r="G243" s="47">
        <v>41921</v>
      </c>
      <c r="H243" s="47">
        <v>41929</v>
      </c>
      <c r="I243" s="209" t="s">
        <v>5232</v>
      </c>
      <c r="J243" s="236">
        <v>41939</v>
      </c>
      <c r="K243" s="231"/>
      <c r="L243" s="43" t="s">
        <v>14974</v>
      </c>
      <c r="M243" s="55" t="s">
        <v>5035</v>
      </c>
      <c r="N243" s="83" t="s">
        <v>89</v>
      </c>
      <c r="O243" s="164">
        <v>41914</v>
      </c>
      <c r="P243" s="164">
        <v>41922</v>
      </c>
      <c r="Q243" s="175" t="s">
        <v>106</v>
      </c>
      <c r="R243" s="188" t="s">
        <v>10070</v>
      </c>
      <c r="S243" s="147"/>
      <c r="T243" s="131"/>
    </row>
    <row r="244" s="6" customFormat="1" ht="18.75" customHeight="1" spans="1:20">
      <c r="A244" s="35">
        <v>242</v>
      </c>
      <c r="B244" s="60"/>
      <c r="C244" s="54"/>
      <c r="D244" s="52" t="s">
        <v>14663</v>
      </c>
      <c r="E244" s="52">
        <v>427600</v>
      </c>
      <c r="F244" s="152" t="s">
        <v>14975</v>
      </c>
      <c r="G244" s="47">
        <v>41942</v>
      </c>
      <c r="H244" s="47">
        <v>41959</v>
      </c>
      <c r="I244" s="111"/>
      <c r="J244" s="236">
        <v>41970</v>
      </c>
      <c r="K244" s="231"/>
      <c r="L244" s="55" t="s">
        <v>14976</v>
      </c>
      <c r="M244" s="55" t="s">
        <v>5082</v>
      </c>
      <c r="N244" s="71" t="s">
        <v>89</v>
      </c>
      <c r="O244" s="105">
        <v>41940</v>
      </c>
      <c r="P244" s="230">
        <v>41942</v>
      </c>
      <c r="Q244" s="53" t="s">
        <v>1447</v>
      </c>
      <c r="R244" s="243" t="s">
        <v>10070</v>
      </c>
      <c r="S244" s="241"/>
      <c r="T244" s="131"/>
    </row>
    <row r="245" s="6" customFormat="1" ht="18.75" customHeight="1" spans="1:20">
      <c r="A245" s="35">
        <v>243</v>
      </c>
      <c r="B245" s="60" t="s">
        <v>14838</v>
      </c>
      <c r="C245" s="54" t="s">
        <v>546</v>
      </c>
      <c r="D245" s="52" t="s">
        <v>41</v>
      </c>
      <c r="E245" s="52">
        <f>427600+2000</f>
        <v>429600</v>
      </c>
      <c r="F245" s="152" t="s">
        <v>14977</v>
      </c>
      <c r="G245" s="47">
        <v>41941</v>
      </c>
      <c r="H245" s="47">
        <v>41955</v>
      </c>
      <c r="I245" s="209" t="s">
        <v>5232</v>
      </c>
      <c r="J245" s="236">
        <v>41970</v>
      </c>
      <c r="K245" s="231"/>
      <c r="L245" s="52" t="s">
        <v>14978</v>
      </c>
      <c r="M245" s="43" t="s">
        <v>657</v>
      </c>
      <c r="N245" s="83" t="s">
        <v>84</v>
      </c>
      <c r="O245" s="235">
        <v>41949</v>
      </c>
      <c r="P245" s="230">
        <v>41950</v>
      </c>
      <c r="Q245" s="53" t="s">
        <v>1447</v>
      </c>
      <c r="R245" s="243" t="s">
        <v>10070</v>
      </c>
      <c r="S245" s="241"/>
      <c r="T245" s="131"/>
    </row>
    <row r="246" s="6" customFormat="1" ht="18.75" customHeight="1" spans="1:20">
      <c r="A246" s="35">
        <v>244</v>
      </c>
      <c r="B246" s="60"/>
      <c r="C246" s="54"/>
      <c r="D246" s="52" t="s">
        <v>14754</v>
      </c>
      <c r="E246" s="52">
        <f>427600+2000</f>
        <v>429600</v>
      </c>
      <c r="F246" s="152" t="s">
        <v>14979</v>
      </c>
      <c r="G246" s="47">
        <v>41942</v>
      </c>
      <c r="H246" s="47">
        <v>41951</v>
      </c>
      <c r="I246" s="209" t="s">
        <v>5232</v>
      </c>
      <c r="J246" s="236">
        <v>41970</v>
      </c>
      <c r="K246" s="231"/>
      <c r="L246" s="52" t="s">
        <v>14980</v>
      </c>
      <c r="M246" s="43" t="s">
        <v>5479</v>
      </c>
      <c r="N246" s="83" t="s">
        <v>89</v>
      </c>
      <c r="O246" s="235">
        <v>41957</v>
      </c>
      <c r="P246" s="230">
        <v>41957</v>
      </c>
      <c r="Q246" s="53" t="s">
        <v>106</v>
      </c>
      <c r="R246" s="243" t="s">
        <v>10070</v>
      </c>
      <c r="S246" s="241"/>
      <c r="T246" s="131"/>
    </row>
    <row r="247" s="10" customFormat="1" ht="18" customHeight="1" spans="1:28">
      <c r="A247" s="35">
        <v>245</v>
      </c>
      <c r="B247" s="149" t="s">
        <v>14832</v>
      </c>
      <c r="C247" s="35" t="s">
        <v>14548</v>
      </c>
      <c r="D247" s="55" t="s">
        <v>14981</v>
      </c>
      <c r="E247" s="48">
        <f>415000+2000+11800</f>
        <v>428800</v>
      </c>
      <c r="F247" s="151" t="s">
        <v>14982</v>
      </c>
      <c r="G247" s="44">
        <v>41921</v>
      </c>
      <c r="H247" s="56">
        <v>41929</v>
      </c>
      <c r="I247" s="209" t="s">
        <v>13279</v>
      </c>
      <c r="J247" s="236">
        <v>41939</v>
      </c>
      <c r="K247" s="231"/>
      <c r="L247" s="52" t="s">
        <v>14983</v>
      </c>
      <c r="M247" s="55" t="s">
        <v>916</v>
      </c>
      <c r="N247" s="97" t="s">
        <v>89</v>
      </c>
      <c r="O247" s="158">
        <v>41917</v>
      </c>
      <c r="P247" s="176">
        <v>41922</v>
      </c>
      <c r="Q247" s="175" t="s">
        <v>1447</v>
      </c>
      <c r="R247" s="188" t="s">
        <v>10070</v>
      </c>
      <c r="S247" s="195"/>
      <c r="T247" s="185"/>
      <c r="W247" s="186"/>
      <c r="X247" s="186"/>
      <c r="Y247" s="186"/>
      <c r="Z247" s="186"/>
      <c r="AA247" s="186"/>
      <c r="AB247" s="186"/>
    </row>
    <row r="248" s="13" customFormat="1" ht="21" customHeight="1" spans="1:20">
      <c r="A248" s="35">
        <v>246</v>
      </c>
      <c r="B248" s="153" t="s">
        <v>14822</v>
      </c>
      <c r="C248" s="198" t="s">
        <v>14823</v>
      </c>
      <c r="D248" s="55" t="s">
        <v>13897</v>
      </c>
      <c r="E248" s="55">
        <f>389900+2000+11800</f>
        <v>403700</v>
      </c>
      <c r="F248" s="151" t="s">
        <v>14984</v>
      </c>
      <c r="G248" s="44">
        <v>41942</v>
      </c>
      <c r="H248" s="44">
        <v>41952</v>
      </c>
      <c r="I248" s="209" t="s">
        <v>13279</v>
      </c>
      <c r="J248" s="236">
        <v>41970</v>
      </c>
      <c r="K248" s="231"/>
      <c r="L248" s="55" t="s">
        <v>14985</v>
      </c>
      <c r="M248" s="48" t="s">
        <v>5016</v>
      </c>
      <c r="N248" s="48" t="s">
        <v>89</v>
      </c>
      <c r="O248" s="44">
        <v>41959</v>
      </c>
      <c r="P248" s="44">
        <v>41959</v>
      </c>
      <c r="Q248" s="48" t="s">
        <v>106</v>
      </c>
      <c r="R248" s="194" t="s">
        <v>5521</v>
      </c>
      <c r="S248" s="228"/>
      <c r="T248" s="225"/>
    </row>
    <row r="249" s="6" customFormat="1" ht="18.75" customHeight="1" spans="1:20">
      <c r="A249" s="35">
        <v>247</v>
      </c>
      <c r="B249" s="60" t="s">
        <v>14838</v>
      </c>
      <c r="C249" s="54" t="s">
        <v>546</v>
      </c>
      <c r="D249" s="48" t="s">
        <v>41</v>
      </c>
      <c r="E249" s="48">
        <v>427600</v>
      </c>
      <c r="F249" s="151" t="s">
        <v>14986</v>
      </c>
      <c r="G249" s="44">
        <v>41957</v>
      </c>
      <c r="H249" s="44">
        <v>41964</v>
      </c>
      <c r="I249" s="104"/>
      <c r="J249" s="236">
        <v>41970</v>
      </c>
      <c r="K249" s="231"/>
      <c r="L249" s="55" t="s">
        <v>14987</v>
      </c>
      <c r="M249" s="55" t="s">
        <v>5589</v>
      </c>
      <c r="N249" s="71" t="s">
        <v>89</v>
      </c>
      <c r="O249" s="105">
        <v>41951</v>
      </c>
      <c r="P249" s="234">
        <v>41957</v>
      </c>
      <c r="Q249" s="54" t="s">
        <v>106</v>
      </c>
      <c r="R249" s="188" t="s">
        <v>5521</v>
      </c>
      <c r="S249" s="241"/>
      <c r="T249" s="131"/>
    </row>
    <row r="250" s="6" customFormat="1" ht="18.75" customHeight="1" spans="1:20">
      <c r="A250" s="35">
        <v>248</v>
      </c>
      <c r="B250" s="60" t="s">
        <v>14838</v>
      </c>
      <c r="C250" s="54" t="s">
        <v>546</v>
      </c>
      <c r="D250" s="52" t="s">
        <v>14754</v>
      </c>
      <c r="E250" s="52">
        <f>427600+2000</f>
        <v>429600</v>
      </c>
      <c r="F250" s="152" t="s">
        <v>14988</v>
      </c>
      <c r="G250" s="47">
        <v>41941</v>
      </c>
      <c r="H250" s="47">
        <v>41951</v>
      </c>
      <c r="I250" s="209" t="s">
        <v>5232</v>
      </c>
      <c r="J250" s="236">
        <v>41970</v>
      </c>
      <c r="K250" s="231"/>
      <c r="L250" s="52" t="s">
        <v>14989</v>
      </c>
      <c r="M250" s="43" t="s">
        <v>5278</v>
      </c>
      <c r="N250" s="83" t="s">
        <v>59</v>
      </c>
      <c r="O250" s="235">
        <v>41952</v>
      </c>
      <c r="P250" s="230">
        <v>41952</v>
      </c>
      <c r="Q250" s="53" t="s">
        <v>1447</v>
      </c>
      <c r="R250" s="243" t="s">
        <v>5521</v>
      </c>
      <c r="S250" s="241"/>
      <c r="T250" s="131"/>
    </row>
    <row r="251" s="6" customFormat="1" ht="18.75" customHeight="1" spans="1:20">
      <c r="A251" s="35">
        <v>249</v>
      </c>
      <c r="B251" s="60" t="s">
        <v>14838</v>
      </c>
      <c r="C251" s="54" t="s">
        <v>546</v>
      </c>
      <c r="D251" s="52" t="s">
        <v>14754</v>
      </c>
      <c r="E251" s="52">
        <f>427600+2000</f>
        <v>429600</v>
      </c>
      <c r="F251" s="152" t="s">
        <v>14990</v>
      </c>
      <c r="G251" s="47">
        <v>41942</v>
      </c>
      <c r="H251" s="47">
        <v>41959</v>
      </c>
      <c r="I251" s="209" t="s">
        <v>5232</v>
      </c>
      <c r="J251" s="236">
        <v>41970</v>
      </c>
      <c r="K251" s="231"/>
      <c r="L251" s="52" t="s">
        <v>14991</v>
      </c>
      <c r="M251" s="43" t="s">
        <v>912</v>
      </c>
      <c r="N251" s="83" t="s">
        <v>84</v>
      </c>
      <c r="O251" s="235">
        <v>41958</v>
      </c>
      <c r="P251" s="230">
        <v>41958</v>
      </c>
      <c r="Q251" s="53" t="s">
        <v>1447</v>
      </c>
      <c r="R251" s="243" t="s">
        <v>1365</v>
      </c>
      <c r="S251" s="241"/>
      <c r="T251" s="131"/>
    </row>
    <row r="252" s="6" customFormat="1" ht="18.75" customHeight="1" spans="1:21">
      <c r="A252" s="35">
        <v>250</v>
      </c>
      <c r="B252" s="60"/>
      <c r="C252" s="54" t="s">
        <v>546</v>
      </c>
      <c r="D252" s="52" t="s">
        <v>14754</v>
      </c>
      <c r="E252" s="52">
        <f>427600+2000</f>
        <v>429600</v>
      </c>
      <c r="F252" s="152" t="s">
        <v>14992</v>
      </c>
      <c r="G252" s="47">
        <v>41961</v>
      </c>
      <c r="H252" s="47">
        <v>41968</v>
      </c>
      <c r="I252" s="209" t="s">
        <v>5232</v>
      </c>
      <c r="J252" s="236">
        <v>41970</v>
      </c>
      <c r="K252" s="231"/>
      <c r="L252" s="52" t="s">
        <v>14993</v>
      </c>
      <c r="M252" s="43" t="s">
        <v>5103</v>
      </c>
      <c r="N252" s="83" t="s">
        <v>84</v>
      </c>
      <c r="O252" s="235">
        <v>41965</v>
      </c>
      <c r="P252" s="230">
        <v>41965</v>
      </c>
      <c r="Q252" s="53" t="s">
        <v>106</v>
      </c>
      <c r="R252" s="243" t="s">
        <v>10083</v>
      </c>
      <c r="T252" s="241"/>
      <c r="U252" s="131"/>
    </row>
    <row r="253" s="6" customFormat="1" ht="18.75" customHeight="1" spans="1:21">
      <c r="A253" s="35">
        <v>251</v>
      </c>
      <c r="B253" s="60" t="s">
        <v>14838</v>
      </c>
      <c r="C253" s="54" t="s">
        <v>546</v>
      </c>
      <c r="D253" s="48" t="s">
        <v>13342</v>
      </c>
      <c r="E253" s="48">
        <v>427600</v>
      </c>
      <c r="F253" s="151" t="s">
        <v>14994</v>
      </c>
      <c r="G253" s="44">
        <v>41957</v>
      </c>
      <c r="H253" s="44">
        <v>41964</v>
      </c>
      <c r="I253" s="111"/>
      <c r="J253" s="236">
        <v>41970</v>
      </c>
      <c r="K253" s="231"/>
      <c r="L253" s="43" t="s">
        <v>14995</v>
      </c>
      <c r="M253" s="43" t="s">
        <v>657</v>
      </c>
      <c r="N253" s="83" t="s">
        <v>84</v>
      </c>
      <c r="O253" s="235">
        <v>41931</v>
      </c>
      <c r="P253" s="230">
        <v>41957</v>
      </c>
      <c r="Q253" s="53" t="s">
        <v>106</v>
      </c>
      <c r="R253" s="243" t="s">
        <v>10083</v>
      </c>
      <c r="T253" s="241"/>
      <c r="U253" s="131"/>
    </row>
    <row r="254" s="13" customFormat="1" ht="48" customHeight="1" spans="1:21">
      <c r="A254" s="35">
        <v>252</v>
      </c>
      <c r="B254" s="153" t="s">
        <v>14822</v>
      </c>
      <c r="C254" s="198" t="s">
        <v>14823</v>
      </c>
      <c r="D254" s="43" t="s">
        <v>13419</v>
      </c>
      <c r="E254" s="43">
        <f>389900+2000+11800</f>
        <v>403700</v>
      </c>
      <c r="F254" s="152" t="s">
        <v>14996</v>
      </c>
      <c r="G254" s="47">
        <v>41941</v>
      </c>
      <c r="H254" s="47">
        <v>41950</v>
      </c>
      <c r="I254" s="209" t="s">
        <v>13279</v>
      </c>
      <c r="J254" s="236">
        <v>41970</v>
      </c>
      <c r="K254" s="231"/>
      <c r="L254" s="52" t="s">
        <v>14997</v>
      </c>
      <c r="M254" s="48" t="s">
        <v>5016</v>
      </c>
      <c r="N254" s="48" t="s">
        <v>89</v>
      </c>
      <c r="O254" s="44">
        <v>41950</v>
      </c>
      <c r="P254" s="44">
        <v>41951</v>
      </c>
      <c r="Q254" s="48" t="s">
        <v>106</v>
      </c>
      <c r="R254" s="194" t="s">
        <v>10083</v>
      </c>
      <c r="T254" s="228"/>
      <c r="U254" s="225"/>
    </row>
    <row r="255" s="10" customFormat="1" ht="18" customHeight="1" spans="1:29">
      <c r="A255" s="35">
        <v>253</v>
      </c>
      <c r="B255" s="55">
        <v>1608</v>
      </c>
      <c r="C255" s="35" t="s">
        <v>14548</v>
      </c>
      <c r="D255" s="43" t="s">
        <v>14813</v>
      </c>
      <c r="E255" s="52">
        <f>415000+2000+11800</f>
        <v>428800</v>
      </c>
      <c r="F255" s="152" t="s">
        <v>14998</v>
      </c>
      <c r="G255" s="47">
        <v>41930</v>
      </c>
      <c r="H255" s="47">
        <v>41937</v>
      </c>
      <c r="I255" s="209" t="s">
        <v>13261</v>
      </c>
      <c r="J255" s="236">
        <v>41939</v>
      </c>
      <c r="K255" s="77" t="s">
        <v>5307</v>
      </c>
      <c r="L255" s="52" t="s">
        <v>14999</v>
      </c>
      <c r="M255" s="88" t="s">
        <v>114</v>
      </c>
      <c r="N255" s="83" t="s">
        <v>59</v>
      </c>
      <c r="O255" s="164">
        <v>41914</v>
      </c>
      <c r="P255" s="182">
        <v>41931</v>
      </c>
      <c r="Q255" s="244" t="s">
        <v>106</v>
      </c>
      <c r="R255" s="243" t="s">
        <v>5528</v>
      </c>
      <c r="T255" s="195"/>
      <c r="U255" s="185"/>
      <c r="X255" s="186"/>
      <c r="Y255" s="186"/>
      <c r="Z255" s="186"/>
      <c r="AA255" s="186"/>
      <c r="AB255" s="186"/>
      <c r="AC255" s="186"/>
    </row>
    <row r="256" s="6" customFormat="1" ht="18.75" customHeight="1" spans="1:21">
      <c r="A256" s="35">
        <v>254</v>
      </c>
      <c r="B256" s="55"/>
      <c r="C256" s="54" t="s">
        <v>546</v>
      </c>
      <c r="D256" s="48" t="s">
        <v>14593</v>
      </c>
      <c r="E256" s="48">
        <f>427600+2000</f>
        <v>429600</v>
      </c>
      <c r="F256" s="151" t="s">
        <v>15000</v>
      </c>
      <c r="G256" s="44">
        <v>41942</v>
      </c>
      <c r="H256" s="44">
        <v>41952</v>
      </c>
      <c r="I256" s="209" t="s">
        <v>5232</v>
      </c>
      <c r="J256" s="236">
        <v>41971</v>
      </c>
      <c r="K256" s="231"/>
      <c r="L256" s="52" t="s">
        <v>15001</v>
      </c>
      <c r="M256" s="43" t="s">
        <v>5009</v>
      </c>
      <c r="N256" s="83" t="s">
        <v>89</v>
      </c>
      <c r="O256" s="235">
        <v>41951</v>
      </c>
      <c r="P256" s="230">
        <v>41951</v>
      </c>
      <c r="Q256" s="53" t="s">
        <v>106</v>
      </c>
      <c r="R256" s="243" t="s">
        <v>5528</v>
      </c>
      <c r="T256" s="241"/>
      <c r="U256" s="131"/>
    </row>
    <row r="257" s="6" customFormat="1" ht="18.75" customHeight="1" spans="1:21">
      <c r="A257" s="35">
        <v>255</v>
      </c>
      <c r="B257" s="55"/>
      <c r="C257" s="54" t="s">
        <v>546</v>
      </c>
      <c r="D257" s="52" t="s">
        <v>14663</v>
      </c>
      <c r="E257" s="52">
        <f>427600+2000</f>
        <v>429600</v>
      </c>
      <c r="F257" s="152" t="s">
        <v>15002</v>
      </c>
      <c r="G257" s="47">
        <v>41961</v>
      </c>
      <c r="H257" s="47">
        <v>41968</v>
      </c>
      <c r="I257" s="209" t="s">
        <v>5232</v>
      </c>
      <c r="J257" s="236">
        <v>41971</v>
      </c>
      <c r="K257" s="231"/>
      <c r="L257" s="237" t="s">
        <v>15003</v>
      </c>
      <c r="M257" s="43" t="s">
        <v>5082</v>
      </c>
      <c r="N257" s="83" t="s">
        <v>89</v>
      </c>
      <c r="O257" s="235">
        <v>41961</v>
      </c>
      <c r="P257" s="230">
        <v>41961</v>
      </c>
      <c r="Q257" s="53" t="s">
        <v>106</v>
      </c>
      <c r="R257" s="243" t="s">
        <v>5528</v>
      </c>
      <c r="T257" s="241"/>
      <c r="U257" s="131"/>
    </row>
    <row r="258" s="6" customFormat="1" ht="18.75" customHeight="1" spans="1:21">
      <c r="A258" s="35">
        <v>256</v>
      </c>
      <c r="B258" s="55"/>
      <c r="C258" s="54" t="s">
        <v>546</v>
      </c>
      <c r="D258" s="52" t="s">
        <v>41</v>
      </c>
      <c r="E258" s="52">
        <v>427600</v>
      </c>
      <c r="F258" s="152" t="s">
        <v>15004</v>
      </c>
      <c r="G258" s="47">
        <v>41961</v>
      </c>
      <c r="H258" s="47">
        <v>41968</v>
      </c>
      <c r="I258" s="209"/>
      <c r="J258" s="236">
        <v>41971</v>
      </c>
      <c r="K258" s="231"/>
      <c r="L258" s="52" t="s">
        <v>15005</v>
      </c>
      <c r="M258" s="43" t="s">
        <v>912</v>
      </c>
      <c r="N258" s="83" t="s">
        <v>84</v>
      </c>
      <c r="O258" s="235">
        <v>41959</v>
      </c>
      <c r="P258" s="230">
        <v>41961</v>
      </c>
      <c r="Q258" s="53" t="s">
        <v>106</v>
      </c>
      <c r="R258" s="243" t="s">
        <v>5528</v>
      </c>
      <c r="T258" s="241"/>
      <c r="U258" s="131"/>
    </row>
    <row r="259" s="6" customFormat="1" ht="18.75" customHeight="1" spans="1:21">
      <c r="A259" s="35">
        <v>257</v>
      </c>
      <c r="B259" s="55"/>
      <c r="C259" s="150" t="s">
        <v>14501</v>
      </c>
      <c r="D259" s="52" t="s">
        <v>41</v>
      </c>
      <c r="E259" s="52">
        <f>481900+2000</f>
        <v>483900</v>
      </c>
      <c r="F259" s="152" t="s">
        <v>15006</v>
      </c>
      <c r="G259" s="47">
        <v>41942</v>
      </c>
      <c r="H259" s="47">
        <v>41951</v>
      </c>
      <c r="I259" s="209" t="s">
        <v>5232</v>
      </c>
      <c r="J259" s="236">
        <v>42002</v>
      </c>
      <c r="K259" s="231"/>
      <c r="L259" s="52" t="s">
        <v>15007</v>
      </c>
      <c r="M259" s="43" t="s">
        <v>657</v>
      </c>
      <c r="N259" s="83" t="s">
        <v>59</v>
      </c>
      <c r="O259" s="235">
        <v>41962</v>
      </c>
      <c r="P259" s="230">
        <v>41962</v>
      </c>
      <c r="Q259" s="53" t="s">
        <v>1447</v>
      </c>
      <c r="R259" s="243" t="s">
        <v>5528</v>
      </c>
      <c r="T259" s="241" t="s">
        <v>15008</v>
      </c>
      <c r="U259" s="131"/>
    </row>
    <row r="260" s="13" customFormat="1" ht="47.25" customHeight="1" spans="1:21">
      <c r="A260" s="35">
        <v>258</v>
      </c>
      <c r="B260" s="153" t="s">
        <v>14822</v>
      </c>
      <c r="C260" s="198" t="s">
        <v>14823</v>
      </c>
      <c r="D260" s="43" t="s">
        <v>13419</v>
      </c>
      <c r="E260" s="43">
        <f>389900+2000+11800</f>
        <v>403700</v>
      </c>
      <c r="F260" s="152" t="s">
        <v>15009</v>
      </c>
      <c r="G260" s="47">
        <v>41941</v>
      </c>
      <c r="H260" s="47">
        <v>41950</v>
      </c>
      <c r="I260" s="209" t="s">
        <v>13279</v>
      </c>
      <c r="J260" s="236">
        <v>42002</v>
      </c>
      <c r="K260" s="231"/>
      <c r="L260" s="52" t="s">
        <v>15010</v>
      </c>
      <c r="M260" s="48" t="s">
        <v>5342</v>
      </c>
      <c r="N260" s="48" t="s">
        <v>59</v>
      </c>
      <c r="O260" s="44">
        <v>41951</v>
      </c>
      <c r="P260" s="44">
        <v>41951</v>
      </c>
      <c r="Q260" s="48" t="s">
        <v>1447</v>
      </c>
      <c r="R260" s="194" t="s">
        <v>680</v>
      </c>
      <c r="T260" s="228" t="s">
        <v>15011</v>
      </c>
      <c r="U260" s="225"/>
    </row>
    <row r="261" s="13" customFormat="1" ht="19.5" customHeight="1" spans="1:21">
      <c r="A261" s="35">
        <v>259</v>
      </c>
      <c r="B261" s="55"/>
      <c r="C261" s="35" t="s">
        <v>14548</v>
      </c>
      <c r="D261" s="55" t="s">
        <v>15012</v>
      </c>
      <c r="E261" s="48">
        <v>415000</v>
      </c>
      <c r="F261" s="151" t="s">
        <v>15013</v>
      </c>
      <c r="G261" s="44">
        <v>41957</v>
      </c>
      <c r="H261" s="44">
        <v>41967</v>
      </c>
      <c r="I261" s="104"/>
      <c r="J261" s="236">
        <v>41971</v>
      </c>
      <c r="K261" s="248"/>
      <c r="L261" s="52" t="s">
        <v>15014</v>
      </c>
      <c r="M261" s="48" t="s">
        <v>912</v>
      </c>
      <c r="N261" s="83" t="s">
        <v>84</v>
      </c>
      <c r="O261" s="44">
        <v>41944</v>
      </c>
      <c r="P261" s="44">
        <v>41958</v>
      </c>
      <c r="Q261" s="48" t="s">
        <v>106</v>
      </c>
      <c r="R261" s="194" t="s">
        <v>680</v>
      </c>
      <c r="T261" s="228"/>
      <c r="U261" s="225"/>
    </row>
    <row r="262" s="6" customFormat="1" ht="18.75" customHeight="1" spans="1:21">
      <c r="A262" s="35">
        <v>260</v>
      </c>
      <c r="B262" s="55"/>
      <c r="C262" s="54" t="s">
        <v>546</v>
      </c>
      <c r="D262" s="52" t="s">
        <v>14663</v>
      </c>
      <c r="E262" s="52">
        <v>427600</v>
      </c>
      <c r="F262" s="152" t="s">
        <v>15015</v>
      </c>
      <c r="G262" s="47">
        <v>41942</v>
      </c>
      <c r="H262" s="47">
        <v>41951</v>
      </c>
      <c r="I262" s="111"/>
      <c r="J262" s="236">
        <v>42002</v>
      </c>
      <c r="K262" s="231"/>
      <c r="L262" s="54" t="s">
        <v>15016</v>
      </c>
      <c r="M262" s="54" t="s">
        <v>5342</v>
      </c>
      <c r="N262" s="150" t="s">
        <v>14727</v>
      </c>
      <c r="O262" s="114">
        <v>41963</v>
      </c>
      <c r="P262" s="114">
        <v>41963</v>
      </c>
      <c r="Q262" s="54" t="s">
        <v>106</v>
      </c>
      <c r="R262" s="243" t="s">
        <v>680</v>
      </c>
      <c r="T262" s="241"/>
      <c r="U262" s="131"/>
    </row>
    <row r="263" s="6" customFormat="1" ht="18.75" customHeight="1" spans="1:21">
      <c r="A263" s="35">
        <v>261</v>
      </c>
      <c r="B263" s="55"/>
      <c r="C263" s="54" t="s">
        <v>546</v>
      </c>
      <c r="D263" s="52" t="s">
        <v>14593</v>
      </c>
      <c r="E263" s="52">
        <f>427600+2000</f>
        <v>429600</v>
      </c>
      <c r="F263" s="152" t="s">
        <v>15017</v>
      </c>
      <c r="G263" s="47">
        <v>41961</v>
      </c>
      <c r="H263" s="47">
        <v>41968</v>
      </c>
      <c r="I263" s="209" t="s">
        <v>5232</v>
      </c>
      <c r="J263" s="236">
        <v>42002</v>
      </c>
      <c r="K263" s="231"/>
      <c r="L263" s="52" t="s">
        <v>15018</v>
      </c>
      <c r="M263" s="55" t="s">
        <v>5044</v>
      </c>
      <c r="N263" s="150" t="s">
        <v>14727</v>
      </c>
      <c r="O263" s="235">
        <v>41957</v>
      </c>
      <c r="P263" s="230">
        <v>41964</v>
      </c>
      <c r="Q263" s="53" t="s">
        <v>106</v>
      </c>
      <c r="R263" s="243" t="s">
        <v>10109</v>
      </c>
      <c r="T263" s="241"/>
      <c r="U263" s="131"/>
    </row>
    <row r="264" s="6" customFormat="1" ht="18.75" customHeight="1" spans="1:21">
      <c r="A264" s="35">
        <v>262</v>
      </c>
      <c r="B264" s="60" t="s">
        <v>14838</v>
      </c>
      <c r="C264" s="54" t="s">
        <v>546</v>
      </c>
      <c r="D264" s="52" t="s">
        <v>13342</v>
      </c>
      <c r="E264" s="52">
        <v>427600</v>
      </c>
      <c r="F264" s="152" t="s">
        <v>15019</v>
      </c>
      <c r="G264" s="47">
        <v>41961</v>
      </c>
      <c r="H264" s="47">
        <v>41968</v>
      </c>
      <c r="I264" s="111"/>
      <c r="J264" s="236">
        <v>41971</v>
      </c>
      <c r="K264" s="248"/>
      <c r="L264" s="43" t="s">
        <v>15020</v>
      </c>
      <c r="M264" s="55" t="s">
        <v>912</v>
      </c>
      <c r="N264" s="83" t="s">
        <v>84</v>
      </c>
      <c r="O264" s="235">
        <v>41945</v>
      </c>
      <c r="P264" s="230">
        <v>41961</v>
      </c>
      <c r="Q264" s="53" t="s">
        <v>1447</v>
      </c>
      <c r="R264" s="243" t="s">
        <v>10109</v>
      </c>
      <c r="T264" s="241" t="s">
        <v>10139</v>
      </c>
      <c r="U264" s="131"/>
    </row>
    <row r="265" s="6" customFormat="1" ht="18.75" customHeight="1" spans="1:21">
      <c r="A265" s="35">
        <v>263</v>
      </c>
      <c r="B265" s="55"/>
      <c r="C265" s="54" t="s">
        <v>546</v>
      </c>
      <c r="D265" s="52" t="s">
        <v>12911</v>
      </c>
      <c r="E265" s="52">
        <v>427600</v>
      </c>
      <c r="F265" s="152" t="s">
        <v>15021</v>
      </c>
      <c r="G265" s="47">
        <v>41961</v>
      </c>
      <c r="H265" s="47">
        <v>41969</v>
      </c>
      <c r="I265" s="209"/>
      <c r="J265" s="236">
        <v>41971</v>
      </c>
      <c r="K265" s="231"/>
      <c r="L265" s="55" t="s">
        <v>15022</v>
      </c>
      <c r="M265" s="55" t="s">
        <v>5035</v>
      </c>
      <c r="N265" s="83" t="s">
        <v>89</v>
      </c>
      <c r="O265" s="235">
        <v>41937</v>
      </c>
      <c r="P265" s="230">
        <v>41961</v>
      </c>
      <c r="Q265" s="53" t="s">
        <v>106</v>
      </c>
      <c r="R265" s="243" t="s">
        <v>15023</v>
      </c>
      <c r="T265" s="241"/>
      <c r="U265" s="131"/>
    </row>
    <row r="266" s="6" customFormat="1" ht="18.75" customHeight="1" spans="1:21">
      <c r="A266" s="35">
        <v>264</v>
      </c>
      <c r="B266" s="55"/>
      <c r="C266" s="54" t="s">
        <v>546</v>
      </c>
      <c r="D266" s="52" t="s">
        <v>12911</v>
      </c>
      <c r="E266" s="52">
        <v>427600</v>
      </c>
      <c r="F266" s="152" t="s">
        <v>15024</v>
      </c>
      <c r="G266" s="47">
        <v>41961</v>
      </c>
      <c r="H266" s="47">
        <v>41968</v>
      </c>
      <c r="I266" s="111"/>
      <c r="J266" s="236">
        <v>42002</v>
      </c>
      <c r="K266" s="231"/>
      <c r="L266" s="43" t="s">
        <v>15025</v>
      </c>
      <c r="M266" s="43" t="s">
        <v>5021</v>
      </c>
      <c r="N266" s="83" t="s">
        <v>89</v>
      </c>
      <c r="O266" s="235">
        <v>41969</v>
      </c>
      <c r="P266" s="230">
        <v>41970</v>
      </c>
      <c r="Q266" s="53" t="s">
        <v>1447</v>
      </c>
      <c r="R266" s="243" t="s">
        <v>15026</v>
      </c>
      <c r="T266" s="241" t="s">
        <v>5553</v>
      </c>
      <c r="U266" s="131"/>
    </row>
    <row r="267" s="6" customFormat="1" ht="18.75" customHeight="1" spans="1:21">
      <c r="A267" s="35">
        <v>265</v>
      </c>
      <c r="B267" s="55"/>
      <c r="C267" s="150" t="s">
        <v>14501</v>
      </c>
      <c r="D267" s="52" t="s">
        <v>14593</v>
      </c>
      <c r="E267" s="52">
        <f>481900+2000</f>
        <v>483900</v>
      </c>
      <c r="F267" s="152" t="s">
        <v>15027</v>
      </c>
      <c r="G267" s="47">
        <v>41961</v>
      </c>
      <c r="H267" s="47">
        <v>41969</v>
      </c>
      <c r="I267" s="209" t="s">
        <v>5232</v>
      </c>
      <c r="J267" s="236">
        <v>42002</v>
      </c>
      <c r="K267" s="231"/>
      <c r="L267" s="52" t="s">
        <v>15028</v>
      </c>
      <c r="M267" s="43" t="s">
        <v>5016</v>
      </c>
      <c r="N267" s="83" t="s">
        <v>89</v>
      </c>
      <c r="O267" s="235">
        <v>41967</v>
      </c>
      <c r="P267" s="230">
        <v>41968</v>
      </c>
      <c r="Q267" s="53" t="s">
        <v>106</v>
      </c>
      <c r="R267" s="243" t="s">
        <v>15029</v>
      </c>
      <c r="T267" s="241"/>
      <c r="U267" s="131"/>
    </row>
    <row r="268" s="13" customFormat="1" ht="33.75" customHeight="1" spans="1:21">
      <c r="A268" s="35">
        <v>266</v>
      </c>
      <c r="B268" s="153" t="s">
        <v>14822</v>
      </c>
      <c r="C268" s="198" t="s">
        <v>14823</v>
      </c>
      <c r="D268" s="55" t="s">
        <v>13419</v>
      </c>
      <c r="E268" s="55">
        <v>389900</v>
      </c>
      <c r="F268" s="151" t="s">
        <v>15030</v>
      </c>
      <c r="G268" s="44">
        <v>41969</v>
      </c>
      <c r="H268" s="44">
        <v>41976</v>
      </c>
      <c r="I268" s="209"/>
      <c r="J268" s="236">
        <v>42002</v>
      </c>
      <c r="K268" s="231"/>
      <c r="L268" s="52" t="s">
        <v>15031</v>
      </c>
      <c r="M268" s="48" t="s">
        <v>916</v>
      </c>
      <c r="N268" s="48" t="s">
        <v>89</v>
      </c>
      <c r="O268" s="44">
        <v>41965</v>
      </c>
      <c r="P268" s="44">
        <v>41969</v>
      </c>
      <c r="Q268" s="48" t="s">
        <v>106</v>
      </c>
      <c r="R268" s="194" t="s">
        <v>15032</v>
      </c>
      <c r="T268" s="228"/>
      <c r="U268" s="225"/>
    </row>
    <row r="269" s="6" customFormat="1" ht="18.75" customHeight="1" spans="1:21">
      <c r="A269" s="35">
        <v>267</v>
      </c>
      <c r="B269" s="60" t="s">
        <v>15033</v>
      </c>
      <c r="C269" s="245" t="s">
        <v>13258</v>
      </c>
      <c r="D269" s="52" t="s">
        <v>14593</v>
      </c>
      <c r="E269" s="52">
        <v>433600</v>
      </c>
      <c r="F269" s="152" t="s">
        <v>15034</v>
      </c>
      <c r="G269" s="47">
        <v>41970</v>
      </c>
      <c r="H269" s="47">
        <v>41978</v>
      </c>
      <c r="I269" s="104"/>
      <c r="J269" s="236">
        <v>42002</v>
      </c>
      <c r="K269" s="231"/>
      <c r="L269" s="52" t="s">
        <v>15035</v>
      </c>
      <c r="M269" s="55" t="s">
        <v>5068</v>
      </c>
      <c r="N269" s="150" t="s">
        <v>14759</v>
      </c>
      <c r="O269" s="235">
        <v>41974</v>
      </c>
      <c r="P269" s="230">
        <v>41974</v>
      </c>
      <c r="Q269" s="53" t="s">
        <v>1447</v>
      </c>
      <c r="R269" s="243" t="s">
        <v>15036</v>
      </c>
      <c r="T269" s="241"/>
      <c r="U269" s="131"/>
    </row>
    <row r="270" s="13" customFormat="1" ht="18.75" customHeight="1" spans="1:21">
      <c r="A270" s="35">
        <v>268</v>
      </c>
      <c r="B270" s="153" t="s">
        <v>15037</v>
      </c>
      <c r="C270" s="245" t="s">
        <v>5011</v>
      </c>
      <c r="D270" s="43" t="s">
        <v>13342</v>
      </c>
      <c r="E270" s="43">
        <f>393900+8800</f>
        <v>402700</v>
      </c>
      <c r="F270" s="152" t="s">
        <v>15038</v>
      </c>
      <c r="G270" s="47">
        <v>41970</v>
      </c>
      <c r="H270" s="47">
        <v>41978</v>
      </c>
      <c r="I270" s="104" t="s">
        <v>10048</v>
      </c>
      <c r="J270" s="236">
        <v>42002</v>
      </c>
      <c r="K270" s="77"/>
      <c r="L270" s="229" t="s">
        <v>15039</v>
      </c>
      <c r="M270" s="207" t="s">
        <v>5068</v>
      </c>
      <c r="N270" s="207" t="s">
        <v>84</v>
      </c>
      <c r="O270" s="249">
        <v>41980</v>
      </c>
      <c r="P270" s="249">
        <v>41980</v>
      </c>
      <c r="Q270" s="48" t="s">
        <v>106</v>
      </c>
      <c r="R270" s="188" t="s">
        <v>3434</v>
      </c>
      <c r="T270" s="228"/>
      <c r="U270" s="225"/>
    </row>
    <row r="271" s="10" customFormat="1" ht="18" customHeight="1" spans="1:29">
      <c r="A271" s="35">
        <v>269</v>
      </c>
      <c r="B271" s="149" t="s">
        <v>14832</v>
      </c>
      <c r="C271" s="35" t="s">
        <v>14548</v>
      </c>
      <c r="D271" s="55" t="s">
        <v>14875</v>
      </c>
      <c r="E271" s="48">
        <f>415000+2000+11800</f>
        <v>428800</v>
      </c>
      <c r="F271" s="151" t="s">
        <v>15040</v>
      </c>
      <c r="G271" s="44">
        <v>41957</v>
      </c>
      <c r="H271" s="44">
        <v>41967</v>
      </c>
      <c r="I271" s="250" t="s">
        <v>5307</v>
      </c>
      <c r="J271" s="236">
        <v>42002</v>
      </c>
      <c r="K271" s="231"/>
      <c r="L271" s="52" t="s">
        <v>15041</v>
      </c>
      <c r="M271" s="43" t="s">
        <v>5278</v>
      </c>
      <c r="N271" s="83" t="s">
        <v>59</v>
      </c>
      <c r="O271" s="158">
        <v>41907</v>
      </c>
      <c r="P271" s="176">
        <v>41958</v>
      </c>
      <c r="Q271" s="175" t="s">
        <v>1447</v>
      </c>
      <c r="R271" s="188" t="s">
        <v>3434</v>
      </c>
      <c r="T271" s="195" t="s">
        <v>8573</v>
      </c>
      <c r="U271" s="185"/>
      <c r="X271" s="186"/>
      <c r="Y271" s="186"/>
      <c r="Z271" s="186"/>
      <c r="AA271" s="186"/>
      <c r="AB271" s="186"/>
      <c r="AC271" s="186"/>
    </row>
    <row r="272" s="6" customFormat="1" ht="18.75" customHeight="1" spans="1:21">
      <c r="A272" s="35">
        <v>270</v>
      </c>
      <c r="B272" s="60"/>
      <c r="C272" s="54" t="s">
        <v>546</v>
      </c>
      <c r="D272" s="48" t="s">
        <v>5855</v>
      </c>
      <c r="E272" s="48">
        <f>427600+2000</f>
        <v>429600</v>
      </c>
      <c r="F272" s="151" t="s">
        <v>15042</v>
      </c>
      <c r="G272" s="44">
        <v>41969</v>
      </c>
      <c r="H272" s="44">
        <v>41976</v>
      </c>
      <c r="I272" s="209" t="s">
        <v>5232</v>
      </c>
      <c r="J272" s="236">
        <v>42002</v>
      </c>
      <c r="K272" s="248"/>
      <c r="L272" s="52" t="s">
        <v>15043</v>
      </c>
      <c r="M272" s="55" t="s">
        <v>698</v>
      </c>
      <c r="N272" s="83" t="s">
        <v>84</v>
      </c>
      <c r="O272" s="235">
        <v>41973</v>
      </c>
      <c r="P272" s="230">
        <v>41973</v>
      </c>
      <c r="Q272" s="53" t="s">
        <v>1447</v>
      </c>
      <c r="R272" s="188" t="s">
        <v>3434</v>
      </c>
      <c r="T272" s="241"/>
      <c r="U272" s="131"/>
    </row>
    <row r="273" s="6" customFormat="1" ht="18.75" customHeight="1" spans="1:21">
      <c r="A273" s="35">
        <v>271</v>
      </c>
      <c r="B273" s="60"/>
      <c r="C273" s="54" t="s">
        <v>546</v>
      </c>
      <c r="D273" s="52" t="s">
        <v>14663</v>
      </c>
      <c r="E273" s="52">
        <f>427600+2000</f>
        <v>429600</v>
      </c>
      <c r="F273" s="152" t="s">
        <v>15044</v>
      </c>
      <c r="G273" s="47">
        <v>41961</v>
      </c>
      <c r="H273" s="47">
        <v>41968</v>
      </c>
      <c r="I273" s="209" t="s">
        <v>5232</v>
      </c>
      <c r="J273" s="236">
        <v>42002</v>
      </c>
      <c r="K273" s="231"/>
      <c r="L273" s="52" t="s">
        <v>15045</v>
      </c>
      <c r="M273" s="43" t="s">
        <v>730</v>
      </c>
      <c r="N273" s="83" t="s">
        <v>59</v>
      </c>
      <c r="O273" s="235">
        <v>41973</v>
      </c>
      <c r="P273" s="230">
        <v>41974</v>
      </c>
      <c r="Q273" s="53" t="s">
        <v>1447</v>
      </c>
      <c r="R273" s="188" t="s">
        <v>3434</v>
      </c>
      <c r="T273" s="241"/>
      <c r="U273" s="131"/>
    </row>
    <row r="274" s="6" customFormat="1" ht="18.75" customHeight="1" spans="1:21">
      <c r="A274" s="35">
        <v>272</v>
      </c>
      <c r="B274" s="60" t="s">
        <v>15033</v>
      </c>
      <c r="C274" s="54" t="s">
        <v>546</v>
      </c>
      <c r="D274" s="52" t="s">
        <v>14593</v>
      </c>
      <c r="E274" s="52">
        <v>433600</v>
      </c>
      <c r="F274" s="152" t="s">
        <v>15046</v>
      </c>
      <c r="G274" s="47">
        <v>41970</v>
      </c>
      <c r="H274" s="47">
        <v>41978</v>
      </c>
      <c r="I274" s="104"/>
      <c r="J274" s="236">
        <v>42002</v>
      </c>
      <c r="K274" s="77" t="s">
        <v>15047</v>
      </c>
      <c r="L274" s="43" t="s">
        <v>6476</v>
      </c>
      <c r="M274" s="43" t="s">
        <v>5301</v>
      </c>
      <c r="N274" s="150" t="s">
        <v>14727</v>
      </c>
      <c r="O274" s="235">
        <v>41965</v>
      </c>
      <c r="P274" s="230">
        <v>41971</v>
      </c>
      <c r="Q274" s="55" t="s">
        <v>1447</v>
      </c>
      <c r="R274" s="188" t="s">
        <v>3434</v>
      </c>
      <c r="T274" s="241" t="s">
        <v>5553</v>
      </c>
      <c r="U274" s="131"/>
    </row>
    <row r="275" s="6" customFormat="1" ht="18.75" customHeight="1" spans="1:21">
      <c r="A275" s="35">
        <v>273</v>
      </c>
      <c r="B275" s="60" t="s">
        <v>15033</v>
      </c>
      <c r="C275" s="54" t="s">
        <v>546</v>
      </c>
      <c r="D275" s="52" t="s">
        <v>12911</v>
      </c>
      <c r="E275" s="52">
        <v>433600</v>
      </c>
      <c r="F275" s="152" t="s">
        <v>15048</v>
      </c>
      <c r="G275" s="47">
        <v>41970</v>
      </c>
      <c r="H275" s="47">
        <v>41978</v>
      </c>
      <c r="I275" s="111"/>
      <c r="J275" s="236">
        <v>42002</v>
      </c>
      <c r="K275" s="231"/>
      <c r="L275" s="52" t="s">
        <v>15049</v>
      </c>
      <c r="M275" s="55" t="s">
        <v>5021</v>
      </c>
      <c r="N275" s="83" t="s">
        <v>89</v>
      </c>
      <c r="O275" s="235">
        <v>41970</v>
      </c>
      <c r="P275" s="230">
        <v>41974</v>
      </c>
      <c r="Q275" s="53"/>
      <c r="R275" s="188" t="s">
        <v>3434</v>
      </c>
      <c r="T275" s="241"/>
      <c r="U275" s="131"/>
    </row>
    <row r="276" s="13" customFormat="1" ht="21" customHeight="1" spans="1:21">
      <c r="A276" s="35">
        <v>274</v>
      </c>
      <c r="B276" s="55"/>
      <c r="C276" s="153" t="s">
        <v>5011</v>
      </c>
      <c r="D276" s="43" t="s">
        <v>13897</v>
      </c>
      <c r="E276" s="43">
        <f>389900+11800+2000</f>
        <v>403700</v>
      </c>
      <c r="F276" s="152" t="s">
        <v>15050</v>
      </c>
      <c r="G276" s="47">
        <v>41941</v>
      </c>
      <c r="H276" s="47">
        <v>41950</v>
      </c>
      <c r="I276" s="209" t="s">
        <v>13279</v>
      </c>
      <c r="J276" s="236">
        <v>42002</v>
      </c>
      <c r="K276" s="231"/>
      <c r="L276" s="52" t="s">
        <v>15051</v>
      </c>
      <c r="M276" s="48" t="s">
        <v>5054</v>
      </c>
      <c r="N276" s="48" t="s">
        <v>59</v>
      </c>
      <c r="O276" s="44">
        <v>41949</v>
      </c>
      <c r="P276" s="44">
        <v>41949</v>
      </c>
      <c r="Q276" s="48" t="s">
        <v>1447</v>
      </c>
      <c r="R276" s="194" t="s">
        <v>2293</v>
      </c>
      <c r="T276" s="228" t="s">
        <v>15052</v>
      </c>
      <c r="U276" s="225"/>
    </row>
    <row r="277" s="6" customFormat="1" ht="18.75" customHeight="1" spans="1:21">
      <c r="A277" s="35">
        <v>275</v>
      </c>
      <c r="B277" s="60" t="s">
        <v>15053</v>
      </c>
      <c r="C277" s="150" t="s">
        <v>14501</v>
      </c>
      <c r="D277" s="48" t="s">
        <v>14593</v>
      </c>
      <c r="E277" s="48">
        <v>487300</v>
      </c>
      <c r="F277" s="246" t="s">
        <v>15054</v>
      </c>
      <c r="G277" s="44">
        <v>41974</v>
      </c>
      <c r="H277" s="44">
        <v>41983</v>
      </c>
      <c r="I277" s="111"/>
      <c r="J277" s="236">
        <v>42002</v>
      </c>
      <c r="K277" s="54"/>
      <c r="L277" s="229" t="s">
        <v>15055</v>
      </c>
      <c r="M277" s="207" t="s">
        <v>5156</v>
      </c>
      <c r="N277" s="109" t="s">
        <v>59</v>
      </c>
      <c r="O277" s="251">
        <v>41980</v>
      </c>
      <c r="P277" s="252">
        <v>41980</v>
      </c>
      <c r="Q277" s="109" t="s">
        <v>106</v>
      </c>
      <c r="R277" s="194" t="s">
        <v>706</v>
      </c>
      <c r="T277" s="241"/>
      <c r="U277" s="131"/>
    </row>
    <row r="278" s="6" customFormat="1" ht="18.75" customHeight="1" spans="1:21">
      <c r="A278" s="35">
        <v>276</v>
      </c>
      <c r="B278" s="60" t="s">
        <v>14871</v>
      </c>
      <c r="C278" s="150" t="s">
        <v>14501</v>
      </c>
      <c r="D278" s="52" t="s">
        <v>41</v>
      </c>
      <c r="E278" s="52">
        <f>481900+2000</f>
        <v>483900</v>
      </c>
      <c r="F278" s="152" t="s">
        <v>15056</v>
      </c>
      <c r="G278" s="47">
        <v>41941</v>
      </c>
      <c r="H278" s="47">
        <v>41951</v>
      </c>
      <c r="I278" s="209" t="s">
        <v>5232</v>
      </c>
      <c r="J278" s="236">
        <v>42002</v>
      </c>
      <c r="K278" s="77"/>
      <c r="L278" s="52" t="s">
        <v>15057</v>
      </c>
      <c r="M278" s="43" t="s">
        <v>5009</v>
      </c>
      <c r="N278" s="83" t="s">
        <v>89</v>
      </c>
      <c r="O278" s="235">
        <v>41969</v>
      </c>
      <c r="P278" s="230">
        <v>41969</v>
      </c>
      <c r="Q278" s="53" t="s">
        <v>1447</v>
      </c>
      <c r="R278" s="243" t="s">
        <v>597</v>
      </c>
      <c r="T278" s="241" t="s">
        <v>5553</v>
      </c>
      <c r="U278" s="131"/>
    </row>
    <row r="279" s="6" customFormat="1" ht="18.75" customHeight="1" spans="1:21">
      <c r="A279" s="35">
        <v>277</v>
      </c>
      <c r="B279" s="60" t="s">
        <v>15053</v>
      </c>
      <c r="C279" s="150" t="s">
        <v>14501</v>
      </c>
      <c r="D279" s="48" t="s">
        <v>14754</v>
      </c>
      <c r="E279" s="48">
        <v>487300</v>
      </c>
      <c r="F279" s="246" t="s">
        <v>15058</v>
      </c>
      <c r="G279" s="44">
        <v>41974</v>
      </c>
      <c r="H279" s="44">
        <v>41983</v>
      </c>
      <c r="I279" s="111"/>
      <c r="J279" s="236">
        <v>42002</v>
      </c>
      <c r="K279" s="77"/>
      <c r="L279" s="52" t="s">
        <v>15059</v>
      </c>
      <c r="M279" s="43" t="s">
        <v>5103</v>
      </c>
      <c r="N279" s="83" t="s">
        <v>84</v>
      </c>
      <c r="O279" s="235">
        <v>41979</v>
      </c>
      <c r="P279" s="230">
        <v>41979</v>
      </c>
      <c r="Q279" s="53" t="s">
        <v>1447</v>
      </c>
      <c r="R279" s="194" t="s">
        <v>597</v>
      </c>
      <c r="T279" s="241"/>
      <c r="U279" s="131"/>
    </row>
    <row r="280" s="6" customFormat="1" ht="18.75" customHeight="1" spans="1:21">
      <c r="A280" s="35">
        <v>278</v>
      </c>
      <c r="B280" s="60" t="s">
        <v>15033</v>
      </c>
      <c r="C280" s="54" t="s">
        <v>546</v>
      </c>
      <c r="D280" s="48" t="s">
        <v>14593</v>
      </c>
      <c r="E280" s="48">
        <v>433600</v>
      </c>
      <c r="F280" s="246" t="s">
        <v>15060</v>
      </c>
      <c r="G280" s="44">
        <v>41974</v>
      </c>
      <c r="H280" s="44">
        <v>41983</v>
      </c>
      <c r="I280" s="104"/>
      <c r="J280" s="236">
        <v>42002</v>
      </c>
      <c r="K280" s="77"/>
      <c r="L280" s="52" t="s">
        <v>15061</v>
      </c>
      <c r="M280" s="55" t="s">
        <v>114</v>
      </c>
      <c r="N280" s="150" t="s">
        <v>14727</v>
      </c>
      <c r="O280" s="235">
        <v>41986</v>
      </c>
      <c r="P280" s="230">
        <v>41986</v>
      </c>
      <c r="Q280" s="53" t="s">
        <v>106</v>
      </c>
      <c r="R280" s="243" t="s">
        <v>718</v>
      </c>
      <c r="T280" s="241"/>
      <c r="U280" s="131"/>
    </row>
    <row r="281" s="6" customFormat="1" ht="18.75" customHeight="1" spans="1:21">
      <c r="A281" s="35">
        <v>279</v>
      </c>
      <c r="B281" s="60" t="s">
        <v>15033</v>
      </c>
      <c r="C281" s="54" t="s">
        <v>546</v>
      </c>
      <c r="D281" s="48" t="s">
        <v>14754</v>
      </c>
      <c r="E281" s="48">
        <v>427600</v>
      </c>
      <c r="F281" s="151" t="s">
        <v>15062</v>
      </c>
      <c r="G281" s="44">
        <v>41969</v>
      </c>
      <c r="H281" s="44">
        <v>41976</v>
      </c>
      <c r="I281" s="209" t="s">
        <v>5232</v>
      </c>
      <c r="J281" s="236">
        <v>42002</v>
      </c>
      <c r="K281" s="231"/>
      <c r="L281" s="52" t="s">
        <v>15063</v>
      </c>
      <c r="M281" s="43" t="s">
        <v>5479</v>
      </c>
      <c r="N281" s="83" t="s">
        <v>89</v>
      </c>
      <c r="O281" s="235">
        <v>41973</v>
      </c>
      <c r="P281" s="230">
        <v>41973</v>
      </c>
      <c r="Q281" s="53" t="s">
        <v>106</v>
      </c>
      <c r="R281" s="243" t="s">
        <v>718</v>
      </c>
      <c r="T281" s="241"/>
      <c r="U281" s="131"/>
    </row>
    <row r="282" s="6" customFormat="1" ht="18.75" customHeight="1" spans="1:21">
      <c r="A282" s="35">
        <v>280</v>
      </c>
      <c r="B282" s="55"/>
      <c r="C282" s="54" t="s">
        <v>546</v>
      </c>
      <c r="D282" s="48" t="s">
        <v>13342</v>
      </c>
      <c r="E282" s="48">
        <f>427600+2000</f>
        <v>429600</v>
      </c>
      <c r="F282" s="151" t="s">
        <v>15064</v>
      </c>
      <c r="G282" s="44">
        <v>41969</v>
      </c>
      <c r="H282" s="44">
        <v>41976</v>
      </c>
      <c r="I282" s="209" t="s">
        <v>5232</v>
      </c>
      <c r="J282" s="236">
        <v>42002</v>
      </c>
      <c r="K282" s="77"/>
      <c r="L282" s="52" t="s">
        <v>15065</v>
      </c>
      <c r="M282" s="55" t="s">
        <v>916</v>
      </c>
      <c r="N282" s="83" t="s">
        <v>89</v>
      </c>
      <c r="O282" s="235">
        <v>41986</v>
      </c>
      <c r="P282" s="230">
        <v>41986</v>
      </c>
      <c r="Q282" s="53" t="s">
        <v>1447</v>
      </c>
      <c r="R282" s="243" t="s">
        <v>5574</v>
      </c>
      <c r="T282" s="241"/>
      <c r="U282" s="131"/>
    </row>
    <row r="283" s="6" customFormat="1" ht="18.75" customHeight="1" spans="1:21">
      <c r="A283" s="35">
        <v>281</v>
      </c>
      <c r="B283" s="55"/>
      <c r="C283" s="54" t="s">
        <v>546</v>
      </c>
      <c r="D283" s="52" t="s">
        <v>41</v>
      </c>
      <c r="E283" s="52">
        <v>433600</v>
      </c>
      <c r="F283" s="152" t="s">
        <v>15066</v>
      </c>
      <c r="G283" s="47">
        <v>41970</v>
      </c>
      <c r="H283" s="47">
        <v>41978</v>
      </c>
      <c r="I283" s="104"/>
      <c r="J283" s="236">
        <v>42002</v>
      </c>
      <c r="K283" s="231"/>
      <c r="L283" s="52" t="s">
        <v>15067</v>
      </c>
      <c r="M283" s="43" t="s">
        <v>5044</v>
      </c>
      <c r="N283" s="83" t="s">
        <v>59</v>
      </c>
      <c r="O283" s="235">
        <v>41977</v>
      </c>
      <c r="P283" s="230">
        <v>41977</v>
      </c>
      <c r="Q283" s="53" t="s">
        <v>1447</v>
      </c>
      <c r="R283" s="194" t="s">
        <v>5574</v>
      </c>
      <c r="T283" s="241"/>
      <c r="U283" s="131"/>
    </row>
    <row r="284" s="6" customFormat="1" ht="18.75" customHeight="1" spans="1:21">
      <c r="A284" s="35">
        <v>282</v>
      </c>
      <c r="B284" s="60" t="s">
        <v>15053</v>
      </c>
      <c r="C284" s="150" t="s">
        <v>14501</v>
      </c>
      <c r="D284" s="48" t="s">
        <v>14754</v>
      </c>
      <c r="E284" s="48">
        <v>487300</v>
      </c>
      <c r="F284" s="246" t="s">
        <v>15068</v>
      </c>
      <c r="G284" s="44">
        <v>41974</v>
      </c>
      <c r="H284" s="44">
        <v>41983</v>
      </c>
      <c r="I284" s="111"/>
      <c r="J284" s="236">
        <v>42002</v>
      </c>
      <c r="K284" s="77"/>
      <c r="L284" s="229" t="s">
        <v>15069</v>
      </c>
      <c r="M284" s="229" t="s">
        <v>916</v>
      </c>
      <c r="N284" s="109" t="s">
        <v>89</v>
      </c>
      <c r="O284" s="251">
        <v>41980</v>
      </c>
      <c r="P284" s="252">
        <v>41980</v>
      </c>
      <c r="Q284" s="109" t="s">
        <v>1447</v>
      </c>
      <c r="R284" s="194" t="s">
        <v>5574</v>
      </c>
      <c r="T284" s="241"/>
      <c r="U284" s="131"/>
    </row>
    <row r="285" s="6" customFormat="1" ht="18.75" customHeight="1" spans="1:21">
      <c r="A285" s="35">
        <v>283</v>
      </c>
      <c r="B285" s="60" t="s">
        <v>15033</v>
      </c>
      <c r="C285" s="54" t="s">
        <v>546</v>
      </c>
      <c r="D285" s="52" t="s">
        <v>14593</v>
      </c>
      <c r="E285" s="52">
        <v>433600</v>
      </c>
      <c r="F285" s="152" t="s">
        <v>15070</v>
      </c>
      <c r="G285" s="47">
        <v>41970</v>
      </c>
      <c r="H285" s="47">
        <v>41978</v>
      </c>
      <c r="I285" s="245" t="s">
        <v>13258</v>
      </c>
      <c r="J285" s="236">
        <v>42034</v>
      </c>
      <c r="K285" s="231"/>
      <c r="L285" s="52" t="s">
        <v>15071</v>
      </c>
      <c r="M285" s="43" t="s">
        <v>5479</v>
      </c>
      <c r="N285" s="150" t="s">
        <v>14763</v>
      </c>
      <c r="O285" s="235">
        <v>41974</v>
      </c>
      <c r="P285" s="230">
        <v>41974</v>
      </c>
      <c r="Q285" s="53" t="s">
        <v>1447</v>
      </c>
      <c r="R285" s="194" t="s">
        <v>748</v>
      </c>
      <c r="T285" s="241"/>
      <c r="U285" s="131"/>
    </row>
    <row r="286" s="13" customFormat="1" ht="18.75" customHeight="1" spans="1:20">
      <c r="A286" s="35">
        <v>284</v>
      </c>
      <c r="B286" s="55"/>
      <c r="C286" s="198" t="s">
        <v>15072</v>
      </c>
      <c r="D286" s="43" t="s">
        <v>13342</v>
      </c>
      <c r="E286" s="43">
        <f>389900+2000+11800</f>
        <v>403700</v>
      </c>
      <c r="F286" s="152" t="s">
        <v>15073</v>
      </c>
      <c r="G286" s="47">
        <v>41941</v>
      </c>
      <c r="H286" s="47">
        <v>41951</v>
      </c>
      <c r="I286" s="209" t="s">
        <v>13279</v>
      </c>
      <c r="J286" s="236">
        <v>42034</v>
      </c>
      <c r="K286" s="231"/>
      <c r="L286" s="52" t="s">
        <v>15074</v>
      </c>
      <c r="M286" s="48" t="s">
        <v>5009</v>
      </c>
      <c r="N286" s="48" t="s">
        <v>89</v>
      </c>
      <c r="O286" s="44">
        <v>41986</v>
      </c>
      <c r="P286" s="44">
        <v>41988</v>
      </c>
      <c r="Q286" s="48" t="s">
        <v>1447</v>
      </c>
      <c r="R286" s="260" t="s">
        <v>2320</v>
      </c>
      <c r="S286" s="228"/>
      <c r="T286" s="225"/>
    </row>
    <row r="287" s="6" customFormat="1" ht="18.75" customHeight="1" spans="1:21">
      <c r="A287" s="35">
        <v>285</v>
      </c>
      <c r="B287" s="60" t="s">
        <v>15033</v>
      </c>
      <c r="C287" s="245" t="s">
        <v>13258</v>
      </c>
      <c r="D287" s="52" t="s">
        <v>13342</v>
      </c>
      <c r="E287" s="52">
        <v>433600</v>
      </c>
      <c r="F287" s="247" t="s">
        <v>15075</v>
      </c>
      <c r="G287" s="47">
        <v>41982</v>
      </c>
      <c r="H287" s="47">
        <v>41988</v>
      </c>
      <c r="I287" s="111"/>
      <c r="J287" s="253">
        <v>42034</v>
      </c>
      <c r="K287" s="248"/>
      <c r="L287" s="52" t="s">
        <v>15076</v>
      </c>
      <c r="M287" s="55" t="s">
        <v>916</v>
      </c>
      <c r="N287" s="83" t="s">
        <v>89</v>
      </c>
      <c r="O287" s="235">
        <v>41991</v>
      </c>
      <c r="P287" s="230">
        <v>41991</v>
      </c>
      <c r="Q287" s="53" t="s">
        <v>1447</v>
      </c>
      <c r="R287" s="243" t="s">
        <v>1408</v>
      </c>
      <c r="T287" s="241"/>
      <c r="U287" s="131"/>
    </row>
    <row r="288" s="6" customFormat="1" ht="18.75" customHeight="1" spans="1:21">
      <c r="A288" s="35">
        <v>286</v>
      </c>
      <c r="B288" s="60" t="s">
        <v>15033</v>
      </c>
      <c r="C288" s="245" t="s">
        <v>13258</v>
      </c>
      <c r="D288" s="52" t="s">
        <v>14593</v>
      </c>
      <c r="E288" s="52">
        <v>433600</v>
      </c>
      <c r="F288" s="247" t="s">
        <v>15077</v>
      </c>
      <c r="G288" s="47">
        <v>41974</v>
      </c>
      <c r="H288" s="47">
        <v>41983</v>
      </c>
      <c r="I288" s="104"/>
      <c r="J288" s="253">
        <v>42061</v>
      </c>
      <c r="K288" s="231"/>
      <c r="L288" s="52" t="s">
        <v>15078</v>
      </c>
      <c r="M288" s="55" t="s">
        <v>5016</v>
      </c>
      <c r="N288" s="150" t="s">
        <v>14763</v>
      </c>
      <c r="O288" s="235">
        <v>41986</v>
      </c>
      <c r="P288" s="230">
        <v>41986</v>
      </c>
      <c r="Q288" s="53" t="s">
        <v>1447</v>
      </c>
      <c r="R288" s="243" t="s">
        <v>1408</v>
      </c>
      <c r="T288" s="241"/>
      <c r="U288" s="131"/>
    </row>
    <row r="289" s="6" customFormat="1" ht="18.75" customHeight="1" spans="1:21">
      <c r="A289" s="35">
        <v>287</v>
      </c>
      <c r="B289" s="60"/>
      <c r="C289" s="245" t="s">
        <v>13258</v>
      </c>
      <c r="D289" s="52" t="s">
        <v>15079</v>
      </c>
      <c r="E289" s="52">
        <v>433600</v>
      </c>
      <c r="F289" s="247" t="s">
        <v>15080</v>
      </c>
      <c r="G289" s="47">
        <v>41983</v>
      </c>
      <c r="H289" s="47">
        <v>41985</v>
      </c>
      <c r="I289" s="104"/>
      <c r="J289" s="253">
        <v>42061</v>
      </c>
      <c r="K289" s="248" t="s">
        <v>15081</v>
      </c>
      <c r="L289" s="52" t="s">
        <v>15082</v>
      </c>
      <c r="M289" s="43" t="s">
        <v>5103</v>
      </c>
      <c r="N289" s="83" t="s">
        <v>84</v>
      </c>
      <c r="O289" s="235">
        <v>41911</v>
      </c>
      <c r="P289" s="230">
        <v>41978</v>
      </c>
      <c r="Q289" s="53" t="s">
        <v>1447</v>
      </c>
      <c r="R289" s="243" t="s">
        <v>1408</v>
      </c>
      <c r="T289" s="241"/>
      <c r="U289" s="131"/>
    </row>
    <row r="290" s="6" customFormat="1" ht="18.75" customHeight="1" spans="1:21">
      <c r="A290" s="35">
        <v>288</v>
      </c>
      <c r="B290" s="55"/>
      <c r="C290" s="60"/>
      <c r="D290" s="48" t="s">
        <v>13263</v>
      </c>
      <c r="E290" s="48">
        <f>427600+2000</f>
        <v>429600</v>
      </c>
      <c r="F290" s="151" t="s">
        <v>15083</v>
      </c>
      <c r="G290" s="44">
        <v>41957</v>
      </c>
      <c r="H290" s="44">
        <v>41964</v>
      </c>
      <c r="I290" s="209" t="s">
        <v>5232</v>
      </c>
      <c r="J290" s="253">
        <v>42061</v>
      </c>
      <c r="K290" s="254" t="s">
        <v>15084</v>
      </c>
      <c r="L290" s="52" t="s">
        <v>15085</v>
      </c>
      <c r="M290" s="43" t="s">
        <v>5016</v>
      </c>
      <c r="N290" s="83" t="s">
        <v>89</v>
      </c>
      <c r="O290" s="235">
        <v>41987</v>
      </c>
      <c r="P290" s="230">
        <v>41987</v>
      </c>
      <c r="Q290" s="53" t="s">
        <v>106</v>
      </c>
      <c r="R290" s="243" t="s">
        <v>1408</v>
      </c>
      <c r="T290" s="241"/>
      <c r="U290" s="131"/>
    </row>
    <row r="291" s="6" customFormat="1" ht="18.75" customHeight="1" spans="1:21">
      <c r="A291" s="35">
        <v>289</v>
      </c>
      <c r="B291" s="60" t="s">
        <v>14838</v>
      </c>
      <c r="C291" s="54" t="s">
        <v>546</v>
      </c>
      <c r="D291" s="48" t="s">
        <v>13342</v>
      </c>
      <c r="E291" s="48">
        <f>427600+2000</f>
        <v>429600</v>
      </c>
      <c r="F291" s="151" t="s">
        <v>15086</v>
      </c>
      <c r="G291" s="44">
        <v>41969</v>
      </c>
      <c r="H291" s="44">
        <v>41976</v>
      </c>
      <c r="I291" s="209" t="s">
        <v>5232</v>
      </c>
      <c r="J291" s="253">
        <v>42061</v>
      </c>
      <c r="K291" s="112">
        <v>402968</v>
      </c>
      <c r="L291" s="43" t="s">
        <v>15087</v>
      </c>
      <c r="M291" s="43" t="s">
        <v>2053</v>
      </c>
      <c r="N291" s="83" t="s">
        <v>89</v>
      </c>
      <c r="O291" s="235">
        <v>41987</v>
      </c>
      <c r="P291" s="230">
        <v>41990</v>
      </c>
      <c r="Q291" s="53" t="s">
        <v>1447</v>
      </c>
      <c r="R291" s="243" t="s">
        <v>1418</v>
      </c>
      <c r="T291" s="241"/>
      <c r="U291" s="131"/>
    </row>
    <row r="292" s="6" customFormat="1" ht="18.75" customHeight="1" spans="1:20">
      <c r="A292" s="35">
        <v>290</v>
      </c>
      <c r="B292" s="60" t="s">
        <v>15033</v>
      </c>
      <c r="C292" s="54" t="s">
        <v>546</v>
      </c>
      <c r="D292" s="52" t="s">
        <v>13342</v>
      </c>
      <c r="E292" s="52">
        <v>433600</v>
      </c>
      <c r="F292" s="247" t="s">
        <v>15088</v>
      </c>
      <c r="G292" s="47">
        <v>41989</v>
      </c>
      <c r="H292" s="47">
        <v>41996</v>
      </c>
      <c r="I292" s="255" t="s">
        <v>13258</v>
      </c>
      <c r="J292" s="253">
        <v>42061</v>
      </c>
      <c r="K292" s="112" t="s">
        <v>5602</v>
      </c>
      <c r="L292" s="52" t="s">
        <v>15089</v>
      </c>
      <c r="M292" s="55" t="s">
        <v>5082</v>
      </c>
      <c r="N292" s="83" t="s">
        <v>89</v>
      </c>
      <c r="O292" s="235">
        <v>41996</v>
      </c>
      <c r="P292" s="230">
        <v>41997</v>
      </c>
      <c r="Q292" s="53" t="s">
        <v>106</v>
      </c>
      <c r="R292" s="194" t="s">
        <v>1418</v>
      </c>
      <c r="S292" s="241"/>
      <c r="T292" s="131"/>
    </row>
    <row r="293" s="6" customFormat="1" ht="18.75" customHeight="1" spans="1:20">
      <c r="A293" s="35">
        <v>291</v>
      </c>
      <c r="B293" s="60" t="s">
        <v>15033</v>
      </c>
      <c r="C293" s="54" t="s">
        <v>546</v>
      </c>
      <c r="D293" s="52" t="s">
        <v>41</v>
      </c>
      <c r="E293" s="52">
        <v>433600</v>
      </c>
      <c r="F293" s="152" t="s">
        <v>15090</v>
      </c>
      <c r="G293" s="47">
        <v>41970</v>
      </c>
      <c r="H293" s="47">
        <v>41978</v>
      </c>
      <c r="I293" s="256" t="s">
        <v>13258</v>
      </c>
      <c r="J293" s="253">
        <v>42061</v>
      </c>
      <c r="K293" s="112" t="s">
        <v>5602</v>
      </c>
      <c r="L293" s="207" t="s">
        <v>15091</v>
      </c>
      <c r="M293" s="43" t="s">
        <v>5589</v>
      </c>
      <c r="N293" s="83" t="s">
        <v>89</v>
      </c>
      <c r="O293" s="235">
        <v>41992</v>
      </c>
      <c r="P293" s="230">
        <v>41992</v>
      </c>
      <c r="Q293" s="53" t="s">
        <v>106</v>
      </c>
      <c r="R293" s="194" t="s">
        <v>1418</v>
      </c>
      <c r="S293" s="241"/>
      <c r="T293" s="131"/>
    </row>
    <row r="294" s="6" customFormat="1" ht="18.75" customHeight="1" spans="1:20">
      <c r="A294" s="35">
        <v>292</v>
      </c>
      <c r="B294" s="60"/>
      <c r="C294" s="54" t="s">
        <v>5011</v>
      </c>
      <c r="D294" s="52" t="s">
        <v>13342</v>
      </c>
      <c r="E294" s="52">
        <f>389900+2000+11800</f>
        <v>403700</v>
      </c>
      <c r="F294" s="152" t="s">
        <v>15092</v>
      </c>
      <c r="G294" s="47">
        <v>41963</v>
      </c>
      <c r="H294" s="47">
        <v>41972</v>
      </c>
      <c r="I294" s="256" t="s">
        <v>15093</v>
      </c>
      <c r="J294" s="253">
        <v>42061</v>
      </c>
      <c r="K294" s="112" t="s">
        <v>5602</v>
      </c>
      <c r="L294" s="207" t="s">
        <v>15094</v>
      </c>
      <c r="M294" s="43" t="s">
        <v>5479</v>
      </c>
      <c r="N294" s="83" t="s">
        <v>89</v>
      </c>
      <c r="O294" s="235">
        <v>41915</v>
      </c>
      <c r="P294" s="230">
        <v>41985</v>
      </c>
      <c r="Q294" s="53" t="s">
        <v>1447</v>
      </c>
      <c r="R294" s="194" t="s">
        <v>6728</v>
      </c>
      <c r="S294" s="241"/>
      <c r="T294" s="131"/>
    </row>
    <row r="295" s="6" customFormat="1" ht="18.75" customHeight="1" spans="1:20">
      <c r="A295" s="35">
        <v>293</v>
      </c>
      <c r="B295" s="60" t="s">
        <v>15037</v>
      </c>
      <c r="C295" s="54" t="s">
        <v>14823</v>
      </c>
      <c r="D295" s="52" t="s">
        <v>13342</v>
      </c>
      <c r="E295" s="52">
        <v>393900</v>
      </c>
      <c r="F295" s="152" t="s">
        <v>15095</v>
      </c>
      <c r="G295" s="47">
        <v>42005</v>
      </c>
      <c r="H295" s="47">
        <v>42018</v>
      </c>
      <c r="I295" s="256" t="s">
        <v>13258</v>
      </c>
      <c r="J295" s="253">
        <v>42061</v>
      </c>
      <c r="K295" s="112" t="s">
        <v>5624</v>
      </c>
      <c r="L295" s="207" t="s">
        <v>15096</v>
      </c>
      <c r="M295" s="43" t="s">
        <v>657</v>
      </c>
      <c r="N295" s="83" t="s">
        <v>84</v>
      </c>
      <c r="O295" s="235">
        <v>42345</v>
      </c>
      <c r="P295" s="230">
        <v>42026</v>
      </c>
      <c r="Q295" s="53" t="s">
        <v>106</v>
      </c>
      <c r="R295" s="194" t="s">
        <v>6728</v>
      </c>
      <c r="S295" s="241"/>
      <c r="T295" s="131"/>
    </row>
    <row r="296" s="6" customFormat="1" ht="18.75" customHeight="1" spans="1:20">
      <c r="A296" s="35">
        <v>294</v>
      </c>
      <c r="B296" s="60" t="s">
        <v>15037</v>
      </c>
      <c r="C296" s="54" t="s">
        <v>14823</v>
      </c>
      <c r="D296" s="52" t="s">
        <v>15012</v>
      </c>
      <c r="E296" s="52">
        <f>393900+8800</f>
        <v>402700</v>
      </c>
      <c r="F296" s="152" t="s">
        <v>15097</v>
      </c>
      <c r="G296" s="47">
        <v>41984</v>
      </c>
      <c r="H296" s="47">
        <v>41992</v>
      </c>
      <c r="I296" s="256" t="s">
        <v>15098</v>
      </c>
      <c r="J296" s="253">
        <v>42061</v>
      </c>
      <c r="K296" s="112" t="s">
        <v>5624</v>
      </c>
      <c r="L296" s="207" t="s">
        <v>15099</v>
      </c>
      <c r="M296" s="43" t="s">
        <v>5016</v>
      </c>
      <c r="N296" s="83" t="s">
        <v>89</v>
      </c>
      <c r="O296" s="235">
        <v>41985</v>
      </c>
      <c r="P296" s="230">
        <v>41986</v>
      </c>
      <c r="Q296" s="53" t="s">
        <v>1447</v>
      </c>
      <c r="R296" s="194" t="s">
        <v>1418</v>
      </c>
      <c r="S296" s="241"/>
      <c r="T296" s="131"/>
    </row>
    <row r="297" s="6" customFormat="1" ht="18.75" customHeight="1" spans="1:20">
      <c r="A297" s="35">
        <v>295</v>
      </c>
      <c r="B297" s="60" t="s">
        <v>15033</v>
      </c>
      <c r="C297" s="54" t="s">
        <v>546</v>
      </c>
      <c r="D297" s="52" t="s">
        <v>13342</v>
      </c>
      <c r="E297" s="52">
        <v>433600</v>
      </c>
      <c r="F297" s="152" t="s">
        <v>15100</v>
      </c>
      <c r="G297" s="47">
        <v>41974</v>
      </c>
      <c r="H297" s="47">
        <v>41983</v>
      </c>
      <c r="I297" s="256" t="s">
        <v>15101</v>
      </c>
      <c r="J297" s="253">
        <v>42061</v>
      </c>
      <c r="K297" s="112" t="s">
        <v>52</v>
      </c>
      <c r="L297" s="207" t="s">
        <v>15102</v>
      </c>
      <c r="M297" s="43" t="s">
        <v>5156</v>
      </c>
      <c r="N297" s="83" t="s">
        <v>15103</v>
      </c>
      <c r="O297" s="235">
        <v>42014</v>
      </c>
      <c r="P297" s="230">
        <v>42014</v>
      </c>
      <c r="Q297" s="53" t="s">
        <v>106</v>
      </c>
      <c r="R297" s="194" t="s">
        <v>1459</v>
      </c>
      <c r="S297" s="241"/>
      <c r="T297" s="131"/>
    </row>
    <row r="298" s="6" customFormat="1" ht="18.75" customHeight="1" spans="1:20">
      <c r="A298" s="35">
        <v>296</v>
      </c>
      <c r="B298" s="60" t="s">
        <v>15033</v>
      </c>
      <c r="C298" s="54" t="s">
        <v>546</v>
      </c>
      <c r="D298" s="52" t="s">
        <v>14593</v>
      </c>
      <c r="E298" s="52">
        <v>433600</v>
      </c>
      <c r="F298" s="152" t="s">
        <v>15104</v>
      </c>
      <c r="G298" s="47">
        <v>41989</v>
      </c>
      <c r="H298" s="47">
        <v>41996</v>
      </c>
      <c r="I298" s="256" t="s">
        <v>13258</v>
      </c>
      <c r="J298" s="253">
        <v>42061</v>
      </c>
      <c r="K298" s="112"/>
      <c r="L298" s="207" t="s">
        <v>15105</v>
      </c>
      <c r="M298" s="43" t="s">
        <v>5054</v>
      </c>
      <c r="N298" s="83" t="s">
        <v>15103</v>
      </c>
      <c r="O298" s="235">
        <v>42021</v>
      </c>
      <c r="P298" s="230">
        <v>42021</v>
      </c>
      <c r="Q298" s="53" t="s">
        <v>1447</v>
      </c>
      <c r="R298" s="194" t="s">
        <v>10882</v>
      </c>
      <c r="S298" s="241"/>
      <c r="T298" s="131"/>
    </row>
    <row r="299" s="6" customFormat="1" ht="18.75" customHeight="1" spans="1:20">
      <c r="A299" s="35">
        <v>297</v>
      </c>
      <c r="B299" s="60" t="s">
        <v>15033</v>
      </c>
      <c r="C299" s="54" t="s">
        <v>546</v>
      </c>
      <c r="D299" s="52" t="s">
        <v>12911</v>
      </c>
      <c r="E299" s="52">
        <v>433600</v>
      </c>
      <c r="F299" s="152" t="s">
        <v>15106</v>
      </c>
      <c r="G299" s="47">
        <v>41974</v>
      </c>
      <c r="H299" s="47">
        <v>41983</v>
      </c>
      <c r="I299" s="256" t="s">
        <v>15101</v>
      </c>
      <c r="J299" s="253">
        <v>42061</v>
      </c>
      <c r="K299" s="112" t="s">
        <v>7450</v>
      </c>
      <c r="L299" s="207" t="s">
        <v>15107</v>
      </c>
      <c r="M299" s="43" t="s">
        <v>912</v>
      </c>
      <c r="N299" s="83" t="s">
        <v>84</v>
      </c>
      <c r="O299" s="235">
        <v>42001</v>
      </c>
      <c r="P299" s="230">
        <v>42001</v>
      </c>
      <c r="Q299" s="53" t="s">
        <v>106</v>
      </c>
      <c r="R299" s="194" t="s">
        <v>752</v>
      </c>
      <c r="S299" s="241"/>
      <c r="T299" s="131"/>
    </row>
    <row r="300" s="6" customFormat="1" ht="18.75" customHeight="1" spans="1:20">
      <c r="A300" s="35">
        <v>298</v>
      </c>
      <c r="B300" s="60" t="s">
        <v>15037</v>
      </c>
      <c r="C300" s="54" t="s">
        <v>14823</v>
      </c>
      <c r="D300" s="52" t="s">
        <v>13419</v>
      </c>
      <c r="E300" s="52">
        <f>393900+8800</f>
        <v>402700</v>
      </c>
      <c r="F300" s="152" t="s">
        <v>15108</v>
      </c>
      <c r="G300" s="47">
        <v>41980</v>
      </c>
      <c r="H300" s="47">
        <v>41992</v>
      </c>
      <c r="I300" s="256" t="s">
        <v>15098</v>
      </c>
      <c r="J300" s="253">
        <v>42061</v>
      </c>
      <c r="K300" s="112" t="s">
        <v>7450</v>
      </c>
      <c r="L300" s="207" t="s">
        <v>15109</v>
      </c>
      <c r="M300" s="43" t="s">
        <v>5156</v>
      </c>
      <c r="N300" s="83" t="s">
        <v>59</v>
      </c>
      <c r="O300" s="235">
        <v>42367</v>
      </c>
      <c r="P300" s="230">
        <v>42005</v>
      </c>
      <c r="Q300" s="53" t="s">
        <v>106</v>
      </c>
      <c r="R300" s="194" t="s">
        <v>582</v>
      </c>
      <c r="S300" s="241"/>
      <c r="T300" s="131"/>
    </row>
    <row r="301" s="6" customFormat="1" ht="18.75" customHeight="1" spans="1:20">
      <c r="A301" s="35">
        <v>299</v>
      </c>
      <c r="B301" s="60"/>
      <c r="C301" s="54"/>
      <c r="D301" s="52" t="s">
        <v>14754</v>
      </c>
      <c r="E301" s="52">
        <v>433600</v>
      </c>
      <c r="F301" s="152" t="s">
        <v>15110</v>
      </c>
      <c r="G301" s="47">
        <v>41989</v>
      </c>
      <c r="H301" s="47">
        <v>41996</v>
      </c>
      <c r="I301" s="256" t="s">
        <v>13258</v>
      </c>
      <c r="J301" s="253">
        <v>42061</v>
      </c>
      <c r="K301" s="112" t="s">
        <v>5624</v>
      </c>
      <c r="L301" s="207" t="s">
        <v>935</v>
      </c>
      <c r="M301" s="43" t="s">
        <v>5009</v>
      </c>
      <c r="N301" s="83" t="s">
        <v>89</v>
      </c>
      <c r="O301" s="235">
        <v>41980</v>
      </c>
      <c r="P301" s="230">
        <v>41980</v>
      </c>
      <c r="Q301" s="53" t="s">
        <v>106</v>
      </c>
      <c r="R301" s="194" t="s">
        <v>10228</v>
      </c>
      <c r="S301" s="241"/>
      <c r="T301" s="131"/>
    </row>
    <row r="302" s="6" customFormat="1" ht="18.75" customHeight="1" spans="1:20">
      <c r="A302" s="35">
        <v>300</v>
      </c>
      <c r="B302" s="60" t="s">
        <v>15053</v>
      </c>
      <c r="C302" s="54" t="s">
        <v>15111</v>
      </c>
      <c r="D302" s="52" t="s">
        <v>41</v>
      </c>
      <c r="E302" s="52">
        <v>487300</v>
      </c>
      <c r="F302" s="152" t="s">
        <v>15112</v>
      </c>
      <c r="G302" s="47">
        <v>41982</v>
      </c>
      <c r="H302" s="47">
        <v>41992</v>
      </c>
      <c r="I302" s="256" t="s">
        <v>13258</v>
      </c>
      <c r="J302" s="253">
        <v>42061</v>
      </c>
      <c r="K302" s="112" t="s">
        <v>7450</v>
      </c>
      <c r="L302" s="207" t="s">
        <v>15113</v>
      </c>
      <c r="M302" s="43" t="s">
        <v>5035</v>
      </c>
      <c r="N302" s="83" t="s">
        <v>89</v>
      </c>
      <c r="O302" s="235">
        <v>41997</v>
      </c>
      <c r="P302" s="230">
        <v>41997</v>
      </c>
      <c r="Q302" s="53" t="s">
        <v>1447</v>
      </c>
      <c r="R302" s="194" t="s">
        <v>7454</v>
      </c>
      <c r="S302" s="241"/>
      <c r="T302" s="131"/>
    </row>
    <row r="303" s="6" customFormat="1" ht="18.75" customHeight="1" spans="1:21">
      <c r="A303" s="35">
        <v>301</v>
      </c>
      <c r="B303" s="60" t="s">
        <v>15033</v>
      </c>
      <c r="C303" s="54" t="s">
        <v>546</v>
      </c>
      <c r="D303" s="52" t="s">
        <v>12911</v>
      </c>
      <c r="E303" s="52">
        <v>427600</v>
      </c>
      <c r="F303" s="152" t="s">
        <v>15114</v>
      </c>
      <c r="G303" s="47">
        <v>41969</v>
      </c>
      <c r="H303" s="47">
        <v>41976</v>
      </c>
      <c r="I303" s="256"/>
      <c r="J303" s="253">
        <v>42094</v>
      </c>
      <c r="K303" s="112" t="s">
        <v>52</v>
      </c>
      <c r="L303" s="55" t="s">
        <v>15115</v>
      </c>
      <c r="M303" s="43" t="s">
        <v>5103</v>
      </c>
      <c r="N303" s="83" t="s">
        <v>84</v>
      </c>
      <c r="O303" s="235">
        <v>41950</v>
      </c>
      <c r="P303" s="230">
        <v>41970</v>
      </c>
      <c r="Q303" s="53" t="s">
        <v>1447</v>
      </c>
      <c r="R303" s="243" t="s">
        <v>8596</v>
      </c>
      <c r="S303" s="104"/>
      <c r="T303" s="261"/>
      <c r="U303" s="150"/>
    </row>
    <row r="304" s="6" customFormat="1" ht="18.75" customHeight="1" spans="1:21">
      <c r="A304" s="35">
        <v>302</v>
      </c>
      <c r="B304" s="60" t="s">
        <v>15033</v>
      </c>
      <c r="C304" s="54" t="s">
        <v>546</v>
      </c>
      <c r="D304" s="52" t="s">
        <v>12911</v>
      </c>
      <c r="E304" s="52">
        <v>433600</v>
      </c>
      <c r="F304" s="247" t="s">
        <v>15116</v>
      </c>
      <c r="G304" s="47">
        <v>41980</v>
      </c>
      <c r="H304" s="47">
        <v>41992</v>
      </c>
      <c r="I304" s="256" t="s">
        <v>13258</v>
      </c>
      <c r="J304" s="253">
        <v>42094</v>
      </c>
      <c r="K304" s="112" t="s">
        <v>52</v>
      </c>
      <c r="L304" s="52" t="s">
        <v>15117</v>
      </c>
      <c r="M304" s="55" t="s">
        <v>5170</v>
      </c>
      <c r="N304" s="257" t="s">
        <v>84</v>
      </c>
      <c r="O304" s="235">
        <v>42367</v>
      </c>
      <c r="P304" s="230">
        <v>42367</v>
      </c>
      <c r="Q304" s="262" t="s">
        <v>106</v>
      </c>
      <c r="R304" s="243" t="s">
        <v>834</v>
      </c>
      <c r="S304" s="104"/>
      <c r="T304" s="261"/>
      <c r="U304" s="150"/>
    </row>
    <row r="305" s="6" customFormat="1" ht="18.75" customHeight="1" spans="1:21">
      <c r="A305" s="35">
        <v>303</v>
      </c>
      <c r="B305" s="60" t="s">
        <v>15053</v>
      </c>
      <c r="C305" s="150" t="s">
        <v>14501</v>
      </c>
      <c r="D305" s="52" t="s">
        <v>12911</v>
      </c>
      <c r="E305" s="52">
        <v>487300</v>
      </c>
      <c r="F305" s="247" t="s">
        <v>15118</v>
      </c>
      <c r="G305" s="47">
        <v>41982</v>
      </c>
      <c r="H305" s="47">
        <v>41988</v>
      </c>
      <c r="I305" s="256" t="s">
        <v>13258</v>
      </c>
      <c r="J305" s="253">
        <v>42094</v>
      </c>
      <c r="K305" s="112" t="s">
        <v>52</v>
      </c>
      <c r="L305" s="112" t="s">
        <v>15119</v>
      </c>
      <c r="M305" s="166" t="s">
        <v>5816</v>
      </c>
      <c r="N305" s="112" t="s">
        <v>744</v>
      </c>
      <c r="O305" s="258">
        <v>42063</v>
      </c>
      <c r="P305" s="259">
        <v>42063</v>
      </c>
      <c r="Q305" s="112" t="s">
        <v>106</v>
      </c>
      <c r="R305" s="196" t="s">
        <v>5963</v>
      </c>
      <c r="S305" s="179"/>
      <c r="T305" s="77"/>
      <c r="U305" s="150"/>
    </row>
    <row r="306" s="6" customFormat="1" ht="18.75" customHeight="1" spans="1:21">
      <c r="A306" s="35">
        <v>304</v>
      </c>
      <c r="B306" s="60" t="s">
        <v>15033</v>
      </c>
      <c r="C306" s="54" t="s">
        <v>546</v>
      </c>
      <c r="D306" s="52" t="s">
        <v>14754</v>
      </c>
      <c r="E306" s="52">
        <v>433600</v>
      </c>
      <c r="F306" s="247" t="s">
        <v>15120</v>
      </c>
      <c r="G306" s="47">
        <v>41974</v>
      </c>
      <c r="H306" s="47">
        <v>41983</v>
      </c>
      <c r="I306" s="256" t="s">
        <v>13258</v>
      </c>
      <c r="J306" s="253">
        <v>42094</v>
      </c>
      <c r="K306" s="112" t="s">
        <v>52</v>
      </c>
      <c r="L306" s="229" t="s">
        <v>15121</v>
      </c>
      <c r="M306" s="55" t="s">
        <v>5278</v>
      </c>
      <c r="N306" s="83" t="s">
        <v>59</v>
      </c>
      <c r="O306" s="235">
        <v>42351</v>
      </c>
      <c r="P306" s="230">
        <v>42064</v>
      </c>
      <c r="Q306" s="53" t="s">
        <v>106</v>
      </c>
      <c r="R306" s="194" t="s">
        <v>619</v>
      </c>
      <c r="S306" s="150"/>
      <c r="T306" s="150"/>
      <c r="U306" s="150"/>
    </row>
    <row r="307" s="6" customFormat="1" ht="18.75" customHeight="1" spans="1:21">
      <c r="A307" s="35">
        <v>305</v>
      </c>
      <c r="B307" s="60" t="s">
        <v>15033</v>
      </c>
      <c r="C307" s="54" t="s">
        <v>546</v>
      </c>
      <c r="D307" s="48" t="s">
        <v>942</v>
      </c>
      <c r="E307" s="48">
        <v>433600</v>
      </c>
      <c r="F307" s="243" t="s">
        <v>15122</v>
      </c>
      <c r="G307" s="44">
        <v>41983</v>
      </c>
      <c r="H307" s="44">
        <v>41991</v>
      </c>
      <c r="I307" s="256" t="s">
        <v>15123</v>
      </c>
      <c r="J307" s="253">
        <v>42094</v>
      </c>
      <c r="K307" s="112" t="s">
        <v>52</v>
      </c>
      <c r="L307" s="48" t="s">
        <v>15124</v>
      </c>
      <c r="M307" s="55" t="s">
        <v>916</v>
      </c>
      <c r="N307" s="71" t="s">
        <v>89</v>
      </c>
      <c r="O307" s="105">
        <v>42367</v>
      </c>
      <c r="P307" s="234">
        <v>42367</v>
      </c>
      <c r="Q307" s="54" t="s">
        <v>1447</v>
      </c>
      <c r="R307" s="194" t="s">
        <v>1558</v>
      </c>
      <c r="S307" s="104"/>
      <c r="T307" s="261"/>
      <c r="U307" s="150"/>
    </row>
    <row r="308" s="6" customFormat="1" ht="18.75" customHeight="1" spans="1:21">
      <c r="A308" s="35">
        <v>306</v>
      </c>
      <c r="B308" s="60" t="s">
        <v>15053</v>
      </c>
      <c r="C308" s="150" t="s">
        <v>14501</v>
      </c>
      <c r="D308" s="52" t="s">
        <v>14688</v>
      </c>
      <c r="E308" s="52">
        <v>487300</v>
      </c>
      <c r="F308" s="247" t="s">
        <v>15125</v>
      </c>
      <c r="G308" s="47">
        <v>41982</v>
      </c>
      <c r="H308" s="47">
        <v>41988</v>
      </c>
      <c r="I308" s="256" t="s">
        <v>15123</v>
      </c>
      <c r="J308" s="253">
        <v>42094</v>
      </c>
      <c r="K308" s="112" t="s">
        <v>52</v>
      </c>
      <c r="L308" s="229" t="s">
        <v>15126</v>
      </c>
      <c r="M308" s="207" t="s">
        <v>114</v>
      </c>
      <c r="N308" s="109" t="s">
        <v>59</v>
      </c>
      <c r="O308" s="251">
        <v>42065</v>
      </c>
      <c r="P308" s="252">
        <v>42065</v>
      </c>
      <c r="Q308" s="109" t="s">
        <v>1447</v>
      </c>
      <c r="R308" s="194" t="s">
        <v>5985</v>
      </c>
      <c r="S308" s="104"/>
      <c r="T308" s="261"/>
      <c r="U308" s="150"/>
    </row>
    <row r="309" s="6" customFormat="1" ht="18.75" customHeight="1" spans="1:21">
      <c r="A309" s="35">
        <v>307</v>
      </c>
      <c r="B309" s="60"/>
      <c r="C309" s="150" t="s">
        <v>14501</v>
      </c>
      <c r="D309" s="52" t="s">
        <v>13342</v>
      </c>
      <c r="E309" s="52">
        <f>481900+2000</f>
        <v>483900</v>
      </c>
      <c r="F309" s="152" t="s">
        <v>15127</v>
      </c>
      <c r="G309" s="47">
        <v>41961</v>
      </c>
      <c r="H309" s="47">
        <v>41968</v>
      </c>
      <c r="I309" s="256" t="s">
        <v>15128</v>
      </c>
      <c r="J309" s="253">
        <v>42094</v>
      </c>
      <c r="K309" s="112" t="s">
        <v>52</v>
      </c>
      <c r="L309" s="52" t="s">
        <v>15129</v>
      </c>
      <c r="M309" s="43" t="s">
        <v>916</v>
      </c>
      <c r="N309" s="83" t="s">
        <v>89</v>
      </c>
      <c r="O309" s="235">
        <v>42067</v>
      </c>
      <c r="P309" s="230">
        <v>42067</v>
      </c>
      <c r="Q309" s="53" t="s">
        <v>1447</v>
      </c>
      <c r="R309" s="243" t="s">
        <v>855</v>
      </c>
      <c r="S309" s="104"/>
      <c r="T309" s="261"/>
      <c r="U309" s="150"/>
    </row>
    <row r="310" s="6" customFormat="1" ht="18.75" customHeight="1" spans="1:21">
      <c r="A310" s="35">
        <v>308</v>
      </c>
      <c r="B310" s="60"/>
      <c r="C310" s="54" t="s">
        <v>546</v>
      </c>
      <c r="D310" s="52" t="s">
        <v>13771</v>
      </c>
      <c r="E310" s="52">
        <v>433600</v>
      </c>
      <c r="F310" s="247" t="s">
        <v>15130</v>
      </c>
      <c r="G310" s="47">
        <v>41989</v>
      </c>
      <c r="H310" s="47">
        <v>41996</v>
      </c>
      <c r="I310" s="256" t="s">
        <v>15123</v>
      </c>
      <c r="J310" s="253">
        <v>42094</v>
      </c>
      <c r="K310" s="112" t="s">
        <v>52</v>
      </c>
      <c r="L310" s="52" t="s">
        <v>15131</v>
      </c>
      <c r="M310" s="55" t="s">
        <v>5103</v>
      </c>
      <c r="N310" s="83" t="s">
        <v>84</v>
      </c>
      <c r="O310" s="235">
        <v>42067</v>
      </c>
      <c r="P310" s="230">
        <v>42068</v>
      </c>
      <c r="Q310" s="53" t="s">
        <v>106</v>
      </c>
      <c r="R310" s="243" t="s">
        <v>847</v>
      </c>
      <c r="S310" s="104"/>
      <c r="T310" s="261"/>
      <c r="U310" s="150"/>
    </row>
    <row r="311" s="6" customFormat="1" ht="18.75" customHeight="1" spans="1:20">
      <c r="A311" s="35">
        <v>309</v>
      </c>
      <c r="B311" s="60" t="s">
        <v>14832</v>
      </c>
      <c r="C311" s="54" t="s">
        <v>14548</v>
      </c>
      <c r="D311" s="52" t="s">
        <v>15132</v>
      </c>
      <c r="E311" s="52">
        <f>412000+2000+8800</f>
        <v>422800</v>
      </c>
      <c r="F311" s="152" t="s">
        <v>15133</v>
      </c>
      <c r="G311" s="47">
        <v>41941</v>
      </c>
      <c r="H311" s="47">
        <v>41950</v>
      </c>
      <c r="I311" s="256" t="s">
        <v>15134</v>
      </c>
      <c r="J311" s="253">
        <v>41971</v>
      </c>
      <c r="K311" s="112" t="s">
        <v>52</v>
      </c>
      <c r="L311" s="207" t="s">
        <v>15135</v>
      </c>
      <c r="M311" s="43" t="s">
        <v>6237</v>
      </c>
      <c r="N311" s="83" t="s">
        <v>744</v>
      </c>
      <c r="O311" s="235">
        <v>42077</v>
      </c>
      <c r="P311" s="230">
        <v>42077</v>
      </c>
      <c r="Q311" s="53" t="s">
        <v>106</v>
      </c>
      <c r="R311" s="194" t="s">
        <v>8612</v>
      </c>
      <c r="S311" s="241"/>
      <c r="T311" s="131"/>
    </row>
    <row r="312" s="6" customFormat="1" ht="18.75" customHeight="1" spans="1:21">
      <c r="A312" s="35">
        <v>310</v>
      </c>
      <c r="B312" s="60" t="s">
        <v>15033</v>
      </c>
      <c r="C312" s="54" t="s">
        <v>546</v>
      </c>
      <c r="D312" s="52" t="s">
        <v>13771</v>
      </c>
      <c r="E312" s="52">
        <v>433600</v>
      </c>
      <c r="F312" s="246" t="s">
        <v>15136</v>
      </c>
      <c r="G312" s="47">
        <v>41983</v>
      </c>
      <c r="H312" s="47">
        <v>41991</v>
      </c>
      <c r="I312" s="256" t="s">
        <v>15137</v>
      </c>
      <c r="J312" s="253">
        <v>42094</v>
      </c>
      <c r="K312" s="112" t="s">
        <v>52</v>
      </c>
      <c r="L312" s="52" t="s">
        <v>15138</v>
      </c>
      <c r="M312" s="43" t="s">
        <v>5103</v>
      </c>
      <c r="N312" s="83" t="s">
        <v>84</v>
      </c>
      <c r="O312" s="235">
        <v>42066</v>
      </c>
      <c r="P312" s="230">
        <v>42067</v>
      </c>
      <c r="Q312" s="53" t="s">
        <v>1447</v>
      </c>
      <c r="R312" s="194" t="s">
        <v>8612</v>
      </c>
      <c r="S312" s="104"/>
      <c r="T312" s="261"/>
      <c r="U312" s="150"/>
    </row>
    <row r="313" s="6" customFormat="1" ht="18.75" customHeight="1" spans="1:21">
      <c r="A313" s="35">
        <v>311</v>
      </c>
      <c r="B313" s="60"/>
      <c r="C313" s="54" t="s">
        <v>546</v>
      </c>
      <c r="D313" s="52" t="s">
        <v>41</v>
      </c>
      <c r="E313" s="52">
        <v>433600</v>
      </c>
      <c r="F313" s="246" t="s">
        <v>15139</v>
      </c>
      <c r="G313" s="47">
        <v>41974</v>
      </c>
      <c r="H313" s="47">
        <v>41984</v>
      </c>
      <c r="I313" s="256" t="s">
        <v>15137</v>
      </c>
      <c r="J313" s="253">
        <v>42094</v>
      </c>
      <c r="K313" s="112" t="s">
        <v>52</v>
      </c>
      <c r="L313" s="53" t="s">
        <v>15140</v>
      </c>
      <c r="M313" s="43" t="s">
        <v>5503</v>
      </c>
      <c r="N313" s="83" t="s">
        <v>641</v>
      </c>
      <c r="O313" s="235">
        <v>42084</v>
      </c>
      <c r="P313" s="230">
        <v>42084</v>
      </c>
      <c r="Q313" s="53" t="s">
        <v>1447</v>
      </c>
      <c r="R313" s="243" t="s">
        <v>15141</v>
      </c>
      <c r="S313" s="104"/>
      <c r="T313" s="261"/>
      <c r="U313" s="150"/>
    </row>
    <row r="314" s="6" customFormat="1" ht="18.75" customHeight="1" spans="1:21">
      <c r="A314" s="35">
        <v>312</v>
      </c>
      <c r="B314" s="60"/>
      <c r="C314" s="54" t="s">
        <v>5104</v>
      </c>
      <c r="D314" s="52" t="s">
        <v>14981</v>
      </c>
      <c r="E314" s="52">
        <f>393900+8800</f>
        <v>402700</v>
      </c>
      <c r="F314" s="247" t="s">
        <v>15142</v>
      </c>
      <c r="G314" s="47">
        <v>41983</v>
      </c>
      <c r="H314" s="47">
        <v>41991</v>
      </c>
      <c r="I314" s="256" t="s">
        <v>15143</v>
      </c>
      <c r="J314" s="253">
        <v>42094</v>
      </c>
      <c r="K314" s="112" t="s">
        <v>52</v>
      </c>
      <c r="L314" s="52" t="s">
        <v>15144</v>
      </c>
      <c r="M314" s="55" t="s">
        <v>5016</v>
      </c>
      <c r="N314" s="83" t="s">
        <v>89</v>
      </c>
      <c r="O314" s="235">
        <v>42367</v>
      </c>
      <c r="P314" s="230">
        <v>42367</v>
      </c>
      <c r="Q314" s="53" t="s">
        <v>1447</v>
      </c>
      <c r="R314" s="243" t="s">
        <v>1606</v>
      </c>
      <c r="S314" s="104"/>
      <c r="T314" s="261"/>
      <c r="U314" s="150"/>
    </row>
    <row r="315" s="6" customFormat="1" ht="18.75" customHeight="1" spans="1:21">
      <c r="A315" s="35">
        <v>313</v>
      </c>
      <c r="B315" s="60" t="s">
        <v>15033</v>
      </c>
      <c r="C315" s="54" t="s">
        <v>546</v>
      </c>
      <c r="D315" s="52" t="s">
        <v>41</v>
      </c>
      <c r="E315" s="52">
        <v>433600</v>
      </c>
      <c r="F315" s="247" t="s">
        <v>15145</v>
      </c>
      <c r="G315" s="47">
        <v>41974</v>
      </c>
      <c r="H315" s="47">
        <v>41984</v>
      </c>
      <c r="I315" s="256" t="s">
        <v>15137</v>
      </c>
      <c r="J315" s="253">
        <v>42094</v>
      </c>
      <c r="K315" s="112" t="s">
        <v>52</v>
      </c>
      <c r="L315" s="52" t="s">
        <v>15146</v>
      </c>
      <c r="M315" s="55" t="s">
        <v>916</v>
      </c>
      <c r="N315" s="83" t="s">
        <v>89</v>
      </c>
      <c r="O315" s="235">
        <v>42367</v>
      </c>
      <c r="P315" s="230">
        <v>42087</v>
      </c>
      <c r="Q315" s="53" t="s">
        <v>1447</v>
      </c>
      <c r="R315" s="243" t="s">
        <v>1619</v>
      </c>
      <c r="S315" s="104"/>
      <c r="T315" s="261"/>
      <c r="U315" s="150"/>
    </row>
    <row r="316" s="6" customFormat="1" ht="18.75" customHeight="1" spans="1:21">
      <c r="A316" s="35">
        <v>314</v>
      </c>
      <c r="B316" s="60"/>
      <c r="C316" s="54" t="s">
        <v>15111</v>
      </c>
      <c r="D316" s="52" t="s">
        <v>13342</v>
      </c>
      <c r="E316" s="52">
        <f>481900+2000</f>
        <v>483900</v>
      </c>
      <c r="F316" s="247" t="s">
        <v>15147</v>
      </c>
      <c r="G316" s="47">
        <v>41969</v>
      </c>
      <c r="H316" s="47">
        <v>41976</v>
      </c>
      <c r="I316" s="256" t="s">
        <v>15148</v>
      </c>
      <c r="J316" s="253">
        <v>42094</v>
      </c>
      <c r="K316" s="112" t="s">
        <v>52</v>
      </c>
      <c r="L316" s="52" t="s">
        <v>15149</v>
      </c>
      <c r="M316" s="55" t="s">
        <v>916</v>
      </c>
      <c r="N316" s="83" t="s">
        <v>89</v>
      </c>
      <c r="O316" s="235">
        <v>42078</v>
      </c>
      <c r="P316" s="230">
        <v>42078</v>
      </c>
      <c r="Q316" s="53" t="s">
        <v>1447</v>
      </c>
      <c r="R316" s="243" t="s">
        <v>1619</v>
      </c>
      <c r="S316" s="104"/>
      <c r="T316" s="261"/>
      <c r="U316" s="150"/>
    </row>
    <row r="317" s="6" customFormat="1" ht="18.75" customHeight="1" spans="1:20">
      <c r="A317" s="35">
        <v>315</v>
      </c>
      <c r="B317" s="60"/>
      <c r="C317" s="54" t="s">
        <v>5104</v>
      </c>
      <c r="D317" s="52" t="s">
        <v>13419</v>
      </c>
      <c r="E317" s="52">
        <f>393900+8800</f>
        <v>402700</v>
      </c>
      <c r="F317" s="152" t="s">
        <v>15150</v>
      </c>
      <c r="G317" s="47">
        <v>41980</v>
      </c>
      <c r="H317" s="47">
        <v>41992</v>
      </c>
      <c r="I317" s="256" t="s">
        <v>15143</v>
      </c>
      <c r="J317" s="253">
        <v>42122</v>
      </c>
      <c r="K317" s="112" t="s">
        <v>52</v>
      </c>
      <c r="L317" s="207" t="s">
        <v>15151</v>
      </c>
      <c r="M317" s="43" t="s">
        <v>5016</v>
      </c>
      <c r="N317" s="83" t="s">
        <v>89</v>
      </c>
      <c r="O317" s="235">
        <v>42367</v>
      </c>
      <c r="P317" s="230">
        <v>42367</v>
      </c>
      <c r="Q317" s="53" t="s">
        <v>106</v>
      </c>
      <c r="R317" s="194" t="s">
        <v>1606</v>
      </c>
      <c r="S317" s="241"/>
      <c r="T317" s="131"/>
    </row>
    <row r="318" s="6" customFormat="1" ht="18.75" customHeight="1" spans="1:20">
      <c r="A318" s="35">
        <v>316</v>
      </c>
      <c r="B318" s="60" t="s">
        <v>15033</v>
      </c>
      <c r="C318" s="54" t="s">
        <v>546</v>
      </c>
      <c r="D318" s="52" t="s">
        <v>12911</v>
      </c>
      <c r="E318" s="52">
        <v>433600</v>
      </c>
      <c r="F318" s="152" t="s">
        <v>15152</v>
      </c>
      <c r="G318" s="47">
        <v>41970</v>
      </c>
      <c r="H318" s="47">
        <v>41978</v>
      </c>
      <c r="I318" s="256" t="s">
        <v>15123</v>
      </c>
      <c r="J318" s="253">
        <v>42122</v>
      </c>
      <c r="K318" s="112" t="s">
        <v>52</v>
      </c>
      <c r="L318" s="207" t="s">
        <v>15153</v>
      </c>
      <c r="M318" s="43" t="s">
        <v>5301</v>
      </c>
      <c r="N318" s="83" t="s">
        <v>15103</v>
      </c>
      <c r="O318" s="235">
        <v>42084</v>
      </c>
      <c r="P318" s="230">
        <v>42084</v>
      </c>
      <c r="Q318" s="53" t="s">
        <v>106</v>
      </c>
      <c r="R318" s="194" t="s">
        <v>5646</v>
      </c>
      <c r="S318" s="241"/>
      <c r="T318" s="131"/>
    </row>
    <row r="319" s="6" customFormat="1" ht="18.75" customHeight="1" spans="1:20">
      <c r="A319" s="35">
        <v>317</v>
      </c>
      <c r="B319" s="60" t="s">
        <v>15154</v>
      </c>
      <c r="C319" s="54" t="s">
        <v>15111</v>
      </c>
      <c r="D319" s="52" t="s">
        <v>12911</v>
      </c>
      <c r="E319" s="52">
        <v>485900</v>
      </c>
      <c r="F319" s="152" t="s">
        <v>15155</v>
      </c>
      <c r="G319" s="47">
        <v>42081</v>
      </c>
      <c r="H319" s="47">
        <v>42090</v>
      </c>
      <c r="I319" s="256" t="s">
        <v>5643</v>
      </c>
      <c r="J319" s="253">
        <v>42122</v>
      </c>
      <c r="K319" s="112"/>
      <c r="L319" s="207" t="s">
        <v>15156</v>
      </c>
      <c r="M319" s="43" t="s">
        <v>2053</v>
      </c>
      <c r="N319" s="83" t="s">
        <v>89</v>
      </c>
      <c r="O319" s="235">
        <v>42085</v>
      </c>
      <c r="P319" s="230">
        <v>42085</v>
      </c>
      <c r="Q319" s="53" t="s">
        <v>1447</v>
      </c>
      <c r="R319" s="194" t="s">
        <v>1619</v>
      </c>
      <c r="S319" s="241"/>
      <c r="T319" s="131"/>
    </row>
    <row r="320" s="6" customFormat="1" ht="18.75" customHeight="1" spans="1:21">
      <c r="A320" s="35">
        <v>318</v>
      </c>
      <c r="B320" s="63" t="s">
        <v>15033</v>
      </c>
      <c r="C320" s="53" t="s">
        <v>546</v>
      </c>
      <c r="D320" s="52" t="s">
        <v>145</v>
      </c>
      <c r="E320" s="52">
        <v>433600</v>
      </c>
      <c r="F320" s="151" t="s">
        <v>15157</v>
      </c>
      <c r="G320" s="47">
        <v>41978</v>
      </c>
      <c r="H320" s="47">
        <v>41996</v>
      </c>
      <c r="I320" s="256" t="s">
        <v>15123</v>
      </c>
      <c r="J320" s="253">
        <v>42122</v>
      </c>
      <c r="K320" s="112" t="s">
        <v>52</v>
      </c>
      <c r="L320" s="43" t="s">
        <v>15158</v>
      </c>
      <c r="M320" s="43" t="s">
        <v>5156</v>
      </c>
      <c r="N320" s="83" t="s">
        <v>59</v>
      </c>
      <c r="O320" s="235">
        <v>42091</v>
      </c>
      <c r="P320" s="230">
        <v>42091</v>
      </c>
      <c r="Q320" s="53" t="s">
        <v>1447</v>
      </c>
      <c r="R320" s="263" t="s">
        <v>1627</v>
      </c>
      <c r="S320" s="104"/>
      <c r="T320" s="261"/>
      <c r="U320" s="150"/>
    </row>
    <row r="321" s="6" customFormat="1" ht="18.75" customHeight="1" spans="1:21">
      <c r="A321" s="35">
        <v>319</v>
      </c>
      <c r="B321" s="60" t="s">
        <v>15159</v>
      </c>
      <c r="C321" s="54" t="s">
        <v>546</v>
      </c>
      <c r="D321" s="48" t="s">
        <v>14593</v>
      </c>
      <c r="E321" s="48">
        <v>431600</v>
      </c>
      <c r="F321" s="151" t="s">
        <v>15160</v>
      </c>
      <c r="G321" s="44">
        <v>42081</v>
      </c>
      <c r="H321" s="44">
        <v>42090</v>
      </c>
      <c r="I321" s="269" t="s">
        <v>5643</v>
      </c>
      <c r="J321" s="253">
        <v>42122</v>
      </c>
      <c r="K321" s="77"/>
      <c r="L321" s="55" t="s">
        <v>15161</v>
      </c>
      <c r="M321" s="55" t="s">
        <v>5425</v>
      </c>
      <c r="N321" s="71" t="s">
        <v>84</v>
      </c>
      <c r="O321" s="105">
        <v>42085</v>
      </c>
      <c r="P321" s="234">
        <v>42095</v>
      </c>
      <c r="Q321" s="53" t="s">
        <v>1447</v>
      </c>
      <c r="R321" s="263" t="s">
        <v>15162</v>
      </c>
      <c r="S321" s="104"/>
      <c r="T321" s="261"/>
      <c r="U321" s="150"/>
    </row>
    <row r="322" s="6" customFormat="1" ht="18.75" customHeight="1" spans="1:21">
      <c r="A322" s="35">
        <v>320</v>
      </c>
      <c r="B322" s="63" t="s">
        <v>15037</v>
      </c>
      <c r="C322" s="53" t="s">
        <v>14823</v>
      </c>
      <c r="D322" s="52" t="s">
        <v>13419</v>
      </c>
      <c r="E322" s="52">
        <v>393900</v>
      </c>
      <c r="F322" s="151" t="s">
        <v>15163</v>
      </c>
      <c r="G322" s="47">
        <v>42005</v>
      </c>
      <c r="H322" s="47">
        <v>42018</v>
      </c>
      <c r="I322" s="256" t="s">
        <v>13258</v>
      </c>
      <c r="J322" s="253">
        <v>42122</v>
      </c>
      <c r="K322" s="112" t="s">
        <v>52</v>
      </c>
      <c r="L322" s="43" t="s">
        <v>15164</v>
      </c>
      <c r="M322" s="43" t="s">
        <v>2053</v>
      </c>
      <c r="N322" s="83" t="s">
        <v>89</v>
      </c>
      <c r="O322" s="235">
        <v>42091</v>
      </c>
      <c r="P322" s="230">
        <v>42092</v>
      </c>
      <c r="Q322" s="53" t="s">
        <v>47</v>
      </c>
      <c r="R322" s="263" t="s">
        <v>7467</v>
      </c>
      <c r="S322" s="104"/>
      <c r="T322" s="261"/>
      <c r="U322" s="150"/>
    </row>
    <row r="323" s="6" customFormat="1" ht="18.75" customHeight="1" spans="1:21">
      <c r="A323" s="35">
        <v>321</v>
      </c>
      <c r="B323" s="63" t="s">
        <v>15154</v>
      </c>
      <c r="C323" s="61" t="s">
        <v>14501</v>
      </c>
      <c r="D323" s="48" t="s">
        <v>14688</v>
      </c>
      <c r="E323" s="48">
        <v>485900</v>
      </c>
      <c r="F323" s="151" t="s">
        <v>15165</v>
      </c>
      <c r="G323" s="44">
        <v>42081</v>
      </c>
      <c r="H323" s="44">
        <v>42090</v>
      </c>
      <c r="I323" s="269" t="s">
        <v>5643</v>
      </c>
      <c r="J323" s="253">
        <v>42122</v>
      </c>
      <c r="K323" s="77"/>
      <c r="L323" s="55" t="s">
        <v>15166</v>
      </c>
      <c r="M323" s="55" t="s">
        <v>912</v>
      </c>
      <c r="N323" s="55" t="s">
        <v>89</v>
      </c>
      <c r="O323" s="105">
        <v>42098</v>
      </c>
      <c r="P323" s="105">
        <v>42106</v>
      </c>
      <c r="Q323" s="48" t="s">
        <v>106</v>
      </c>
      <c r="R323" s="263" t="s">
        <v>5654</v>
      </c>
      <c r="S323" s="104"/>
      <c r="T323" s="261"/>
      <c r="U323" s="150"/>
    </row>
    <row r="324" s="13" customFormat="1" ht="33.75" customHeight="1" spans="1:21">
      <c r="A324" s="35">
        <v>322</v>
      </c>
      <c r="B324" s="153" t="s">
        <v>15037</v>
      </c>
      <c r="C324" s="198" t="s">
        <v>14823</v>
      </c>
      <c r="D324" s="43" t="s">
        <v>13419</v>
      </c>
      <c r="E324" s="43">
        <v>393900</v>
      </c>
      <c r="F324" s="152" t="s">
        <v>15167</v>
      </c>
      <c r="G324" s="47">
        <v>42083</v>
      </c>
      <c r="H324" s="47">
        <v>42093</v>
      </c>
      <c r="I324" s="269" t="s">
        <v>5643</v>
      </c>
      <c r="J324" s="253">
        <v>42122</v>
      </c>
      <c r="K324" s="112"/>
      <c r="L324" s="48" t="s">
        <v>15168</v>
      </c>
      <c r="M324" s="48" t="s">
        <v>5103</v>
      </c>
      <c r="N324" s="48" t="s">
        <v>84</v>
      </c>
      <c r="O324" s="44">
        <v>42100</v>
      </c>
      <c r="P324" s="44">
        <v>42100</v>
      </c>
      <c r="Q324" s="48" t="s">
        <v>1447</v>
      </c>
      <c r="R324" s="263" t="s">
        <v>15169</v>
      </c>
      <c r="S324" s="70"/>
      <c r="T324" s="305"/>
      <c r="U324" s="48"/>
    </row>
    <row r="325" s="13" customFormat="1" ht="33.75" customHeight="1" spans="1:21">
      <c r="A325" s="35">
        <v>323</v>
      </c>
      <c r="B325" s="153" t="s">
        <v>15037</v>
      </c>
      <c r="C325" s="198" t="s">
        <v>14823</v>
      </c>
      <c r="D325" s="43" t="s">
        <v>13897</v>
      </c>
      <c r="E325" s="43">
        <v>393900</v>
      </c>
      <c r="F325" s="152" t="s">
        <v>15170</v>
      </c>
      <c r="G325" s="47">
        <v>42083</v>
      </c>
      <c r="H325" s="47">
        <v>42093</v>
      </c>
      <c r="I325" s="269" t="s">
        <v>5643</v>
      </c>
      <c r="J325" s="253">
        <v>42122</v>
      </c>
      <c r="K325" s="270" t="s">
        <v>52</v>
      </c>
      <c r="L325" s="48" t="s">
        <v>15171</v>
      </c>
      <c r="M325" s="48" t="s">
        <v>5035</v>
      </c>
      <c r="N325" s="48" t="s">
        <v>89</v>
      </c>
      <c r="O325" s="44">
        <v>42098</v>
      </c>
      <c r="P325" s="44">
        <v>42098</v>
      </c>
      <c r="Q325" s="48" t="s">
        <v>106</v>
      </c>
      <c r="R325" s="263" t="s">
        <v>3754</v>
      </c>
      <c r="S325" s="70"/>
      <c r="T325" s="305"/>
      <c r="U325" s="48"/>
    </row>
    <row r="326" s="6" customFormat="1" ht="18.75" customHeight="1" spans="1:21">
      <c r="A326" s="35">
        <v>324</v>
      </c>
      <c r="B326" s="60" t="s">
        <v>15159</v>
      </c>
      <c r="C326" s="104" t="s">
        <v>546</v>
      </c>
      <c r="D326" s="48" t="s">
        <v>13342</v>
      </c>
      <c r="E326" s="48">
        <v>431600</v>
      </c>
      <c r="F326" s="151" t="s">
        <v>15172</v>
      </c>
      <c r="G326" s="44">
        <v>42081</v>
      </c>
      <c r="H326" s="44">
        <v>42090</v>
      </c>
      <c r="I326" s="269" t="s">
        <v>5643</v>
      </c>
      <c r="J326" s="253">
        <v>42122</v>
      </c>
      <c r="K326" s="112"/>
      <c r="L326" s="43" t="s">
        <v>15173</v>
      </c>
      <c r="M326" s="43" t="s">
        <v>916</v>
      </c>
      <c r="N326" s="83" t="s">
        <v>89</v>
      </c>
      <c r="O326" s="235">
        <v>42099</v>
      </c>
      <c r="P326" s="230">
        <v>42101</v>
      </c>
      <c r="Q326" s="53" t="s">
        <v>47</v>
      </c>
      <c r="R326" s="263" t="s">
        <v>5665</v>
      </c>
      <c r="S326" s="104"/>
      <c r="T326" s="261"/>
      <c r="U326" s="150"/>
    </row>
    <row r="327" s="13" customFormat="1" ht="49.5" customHeight="1" spans="1:21">
      <c r="A327" s="35">
        <v>325</v>
      </c>
      <c r="B327" s="153" t="s">
        <v>15037</v>
      </c>
      <c r="C327" s="198" t="s">
        <v>14823</v>
      </c>
      <c r="D327" s="55" t="s">
        <v>13897</v>
      </c>
      <c r="E327" s="55">
        <v>393900</v>
      </c>
      <c r="F327" s="151" t="s">
        <v>15174</v>
      </c>
      <c r="G327" s="44">
        <v>42111</v>
      </c>
      <c r="H327" s="44">
        <v>42119</v>
      </c>
      <c r="I327" s="271"/>
      <c r="J327" s="253">
        <v>42122</v>
      </c>
      <c r="K327" s="272" t="s">
        <v>52</v>
      </c>
      <c r="L327" s="273" t="s">
        <v>15175</v>
      </c>
      <c r="M327" s="274" t="s">
        <v>698</v>
      </c>
      <c r="N327" s="274" t="s">
        <v>84</v>
      </c>
      <c r="O327" s="44">
        <v>42107</v>
      </c>
      <c r="P327" s="44">
        <v>42112</v>
      </c>
      <c r="Q327" s="48" t="s">
        <v>1447</v>
      </c>
      <c r="R327" s="263" t="s">
        <v>950</v>
      </c>
      <c r="S327" s="70"/>
      <c r="T327" s="305"/>
      <c r="U327" s="48"/>
    </row>
    <row r="328" s="13" customFormat="1" ht="22.5" customHeight="1" spans="1:21">
      <c r="A328" s="35">
        <v>326</v>
      </c>
      <c r="B328" s="153"/>
      <c r="C328" s="104" t="s">
        <v>546</v>
      </c>
      <c r="D328" s="55" t="s">
        <v>12911</v>
      </c>
      <c r="E328" s="55">
        <v>431600</v>
      </c>
      <c r="F328" s="151" t="s">
        <v>15176</v>
      </c>
      <c r="G328" s="44">
        <v>42111</v>
      </c>
      <c r="H328" s="44">
        <v>42119</v>
      </c>
      <c r="I328" s="271"/>
      <c r="J328" s="236">
        <v>42122</v>
      </c>
      <c r="K328" s="166" t="s">
        <v>52</v>
      </c>
      <c r="L328" s="273" t="s">
        <v>15177</v>
      </c>
      <c r="M328" s="273" t="s">
        <v>5156</v>
      </c>
      <c r="N328" s="273" t="s">
        <v>59</v>
      </c>
      <c r="O328" s="44">
        <v>42106</v>
      </c>
      <c r="P328" s="44">
        <v>42111</v>
      </c>
      <c r="Q328" s="54" t="s">
        <v>1447</v>
      </c>
      <c r="R328" s="194" t="s">
        <v>950</v>
      </c>
      <c r="S328" s="70"/>
      <c r="T328" s="305"/>
      <c r="U328" s="48"/>
    </row>
    <row r="329" s="13" customFormat="1" ht="22.5" customHeight="1" spans="1:21">
      <c r="A329" s="35">
        <v>327</v>
      </c>
      <c r="B329" s="153" t="s">
        <v>15154</v>
      </c>
      <c r="C329" s="198" t="s">
        <v>5534</v>
      </c>
      <c r="D329" s="55" t="s">
        <v>12911</v>
      </c>
      <c r="E329" s="55">
        <v>485900</v>
      </c>
      <c r="F329" s="151" t="s">
        <v>15178</v>
      </c>
      <c r="G329" s="44">
        <v>42109</v>
      </c>
      <c r="H329" s="44">
        <v>42120</v>
      </c>
      <c r="I329" s="275"/>
      <c r="J329" s="236">
        <v>42122</v>
      </c>
      <c r="K329" s="112"/>
      <c r="L329" s="48" t="s">
        <v>15179</v>
      </c>
      <c r="M329" s="48" t="s">
        <v>730</v>
      </c>
      <c r="N329" s="48" t="s">
        <v>59</v>
      </c>
      <c r="O329" s="44">
        <v>42085</v>
      </c>
      <c r="P329" s="44">
        <v>42110</v>
      </c>
      <c r="Q329" s="53" t="s">
        <v>1447</v>
      </c>
      <c r="R329" s="263" t="s">
        <v>950</v>
      </c>
      <c r="S329" s="70"/>
      <c r="T329" s="305"/>
      <c r="U329" s="48"/>
    </row>
    <row r="330" s="13" customFormat="1" ht="22.5" customHeight="1" spans="1:21">
      <c r="A330" s="35">
        <v>328</v>
      </c>
      <c r="B330" s="153"/>
      <c r="C330" s="198" t="s">
        <v>5534</v>
      </c>
      <c r="D330" s="55" t="s">
        <v>12911</v>
      </c>
      <c r="E330" s="55">
        <v>485900</v>
      </c>
      <c r="F330" s="151" t="s">
        <v>15180</v>
      </c>
      <c r="G330" s="44">
        <v>42111</v>
      </c>
      <c r="H330" s="44">
        <v>42119</v>
      </c>
      <c r="I330" s="269" t="s">
        <v>5643</v>
      </c>
      <c r="J330" s="236">
        <v>42122</v>
      </c>
      <c r="K330" s="276" t="s">
        <v>52</v>
      </c>
      <c r="L330" s="242" t="s">
        <v>15181</v>
      </c>
      <c r="M330" s="277" t="s">
        <v>5425</v>
      </c>
      <c r="N330" s="277" t="s">
        <v>84</v>
      </c>
      <c r="O330" s="44">
        <v>42113</v>
      </c>
      <c r="P330" s="44">
        <v>42120</v>
      </c>
      <c r="Q330" s="53" t="s">
        <v>106</v>
      </c>
      <c r="R330" s="263" t="s">
        <v>950</v>
      </c>
      <c r="S330" s="70"/>
      <c r="T330" s="305"/>
      <c r="U330" s="48"/>
    </row>
    <row r="331" s="13" customFormat="1" ht="22.5" customHeight="1" spans="1:21">
      <c r="A331" s="35">
        <v>329</v>
      </c>
      <c r="B331" s="60" t="s">
        <v>15159</v>
      </c>
      <c r="C331" s="104" t="s">
        <v>546</v>
      </c>
      <c r="D331" s="55" t="s">
        <v>41</v>
      </c>
      <c r="E331" s="55">
        <v>431600</v>
      </c>
      <c r="F331" s="151" t="s">
        <v>15182</v>
      </c>
      <c r="G331" s="44">
        <v>42109</v>
      </c>
      <c r="H331" s="44">
        <v>42122</v>
      </c>
      <c r="I331" s="275"/>
      <c r="J331" s="278">
        <v>42122</v>
      </c>
      <c r="K331" s="112"/>
      <c r="L331" s="48" t="s">
        <v>15183</v>
      </c>
      <c r="M331" s="52" t="s">
        <v>5425</v>
      </c>
      <c r="N331" s="48" t="s">
        <v>84</v>
      </c>
      <c r="O331" s="44">
        <v>42106</v>
      </c>
      <c r="P331" s="44">
        <v>42110</v>
      </c>
      <c r="Q331" s="53" t="s">
        <v>106</v>
      </c>
      <c r="R331" s="263" t="s">
        <v>15184</v>
      </c>
      <c r="S331" s="70"/>
      <c r="T331" s="305"/>
      <c r="U331" s="48"/>
    </row>
    <row r="332" s="13" customFormat="1" ht="28.5" customHeight="1" spans="1:21">
      <c r="A332" s="35">
        <v>330</v>
      </c>
      <c r="B332" s="60" t="s">
        <v>15159</v>
      </c>
      <c r="C332" s="104" t="s">
        <v>546</v>
      </c>
      <c r="D332" s="55" t="s">
        <v>145</v>
      </c>
      <c r="E332" s="55">
        <v>431600</v>
      </c>
      <c r="F332" s="151" t="s">
        <v>15185</v>
      </c>
      <c r="G332" s="44">
        <v>42110</v>
      </c>
      <c r="H332" s="44">
        <v>42122</v>
      </c>
      <c r="I332" s="275"/>
      <c r="J332" s="278">
        <v>42152</v>
      </c>
      <c r="K332" s="112"/>
      <c r="L332" s="273" t="s">
        <v>15186</v>
      </c>
      <c r="M332" s="273" t="s">
        <v>5156</v>
      </c>
      <c r="N332" s="48" t="s">
        <v>59</v>
      </c>
      <c r="O332" s="44">
        <v>42106</v>
      </c>
      <c r="P332" s="47">
        <v>42111</v>
      </c>
      <c r="Q332" s="53" t="s">
        <v>106</v>
      </c>
      <c r="R332" s="263" t="s">
        <v>13675</v>
      </c>
      <c r="S332" s="70"/>
      <c r="T332" s="305"/>
      <c r="U332" s="48"/>
    </row>
    <row r="333" s="13" customFormat="1" ht="22.5" customHeight="1" spans="1:21">
      <c r="A333" s="35">
        <v>331</v>
      </c>
      <c r="B333" s="153" t="s">
        <v>15154</v>
      </c>
      <c r="C333" s="198" t="s">
        <v>5534</v>
      </c>
      <c r="D333" s="55" t="s">
        <v>12911</v>
      </c>
      <c r="E333" s="55">
        <v>485900</v>
      </c>
      <c r="F333" s="151" t="s">
        <v>15187</v>
      </c>
      <c r="G333" s="44">
        <v>42109</v>
      </c>
      <c r="H333" s="44">
        <v>42120</v>
      </c>
      <c r="I333" s="275"/>
      <c r="J333" s="278">
        <v>42122</v>
      </c>
      <c r="K333" s="112"/>
      <c r="L333" s="48" t="s">
        <v>15188</v>
      </c>
      <c r="M333" s="48" t="s">
        <v>683</v>
      </c>
      <c r="N333" s="48" t="s">
        <v>59</v>
      </c>
      <c r="O333" s="44">
        <v>42108</v>
      </c>
      <c r="P333" s="44">
        <v>42110</v>
      </c>
      <c r="Q333" s="53" t="s">
        <v>47</v>
      </c>
      <c r="R333" s="263" t="s">
        <v>15189</v>
      </c>
      <c r="S333" s="70"/>
      <c r="T333" s="305"/>
      <c r="U333" s="48"/>
    </row>
    <row r="334" s="13" customFormat="1" ht="22.5" customHeight="1" spans="1:21">
      <c r="A334" s="35">
        <v>332</v>
      </c>
      <c r="B334" s="153"/>
      <c r="C334" s="198" t="s">
        <v>5534</v>
      </c>
      <c r="D334" s="43" t="s">
        <v>13342</v>
      </c>
      <c r="E334" s="43">
        <v>485900</v>
      </c>
      <c r="F334" s="152" t="s">
        <v>15190</v>
      </c>
      <c r="G334" s="47">
        <v>42115</v>
      </c>
      <c r="H334" s="47">
        <v>42124</v>
      </c>
      <c r="I334" s="275"/>
      <c r="J334" s="278">
        <v>42152</v>
      </c>
      <c r="K334" s="112"/>
      <c r="L334" s="273" t="s">
        <v>15191</v>
      </c>
      <c r="M334" s="274" t="s">
        <v>916</v>
      </c>
      <c r="N334" s="277" t="s">
        <v>89</v>
      </c>
      <c r="O334" s="44">
        <v>42067</v>
      </c>
      <c r="P334" s="44">
        <v>42116</v>
      </c>
      <c r="Q334" s="53" t="s">
        <v>1447</v>
      </c>
      <c r="R334" s="263" t="s">
        <v>13680</v>
      </c>
      <c r="S334" s="70"/>
      <c r="T334" s="305"/>
      <c r="U334" s="48"/>
    </row>
    <row r="335" s="13" customFormat="1" ht="22.5" customHeight="1" spans="1:21">
      <c r="A335" s="35">
        <v>333</v>
      </c>
      <c r="B335" s="60" t="s">
        <v>15159</v>
      </c>
      <c r="C335" s="104" t="s">
        <v>546</v>
      </c>
      <c r="D335" s="55" t="s">
        <v>41</v>
      </c>
      <c r="E335" s="55">
        <v>431600</v>
      </c>
      <c r="F335" s="151" t="s">
        <v>15192</v>
      </c>
      <c r="G335" s="44">
        <v>42109</v>
      </c>
      <c r="H335" s="44">
        <v>42120</v>
      </c>
      <c r="I335" s="275"/>
      <c r="J335" s="278">
        <v>42152</v>
      </c>
      <c r="K335" s="112"/>
      <c r="L335" s="242" t="s">
        <v>15193</v>
      </c>
      <c r="M335" s="242" t="s">
        <v>5425</v>
      </c>
      <c r="N335" s="48" t="s">
        <v>84</v>
      </c>
      <c r="O335" s="44">
        <v>42091</v>
      </c>
      <c r="P335" s="44">
        <v>42110</v>
      </c>
      <c r="Q335" s="48" t="s">
        <v>1447</v>
      </c>
      <c r="R335" s="263" t="s">
        <v>13680</v>
      </c>
      <c r="S335" s="70"/>
      <c r="T335" s="305"/>
      <c r="U335" s="48"/>
    </row>
    <row r="336" s="13" customFormat="1" ht="22.5" customHeight="1" spans="1:21">
      <c r="A336" s="35">
        <v>334</v>
      </c>
      <c r="B336" s="153" t="s">
        <v>15154</v>
      </c>
      <c r="C336" s="198" t="s">
        <v>5534</v>
      </c>
      <c r="D336" s="43" t="s">
        <v>41</v>
      </c>
      <c r="E336" s="43">
        <v>485900</v>
      </c>
      <c r="F336" s="152" t="s">
        <v>15194</v>
      </c>
      <c r="G336" s="47">
        <v>42115</v>
      </c>
      <c r="H336" s="47">
        <v>42124</v>
      </c>
      <c r="I336" s="275"/>
      <c r="J336" s="278">
        <v>42152</v>
      </c>
      <c r="K336" s="112"/>
      <c r="L336" s="279" t="s">
        <v>15195</v>
      </c>
      <c r="M336" s="280" t="s">
        <v>853</v>
      </c>
      <c r="N336" s="280" t="s">
        <v>744</v>
      </c>
      <c r="O336" s="167">
        <v>42125</v>
      </c>
      <c r="P336" s="167">
        <v>42125</v>
      </c>
      <c r="Q336" s="112" t="s">
        <v>106</v>
      </c>
      <c r="R336" s="263" t="s">
        <v>13680</v>
      </c>
      <c r="S336" s="70"/>
      <c r="T336" s="305"/>
      <c r="U336" s="48"/>
    </row>
    <row r="337" s="13" customFormat="1" ht="22.5" customHeight="1" spans="1:21">
      <c r="A337" s="35">
        <v>335</v>
      </c>
      <c r="B337" s="60" t="s">
        <v>15159</v>
      </c>
      <c r="C337" s="104" t="s">
        <v>546</v>
      </c>
      <c r="D337" s="55" t="s">
        <v>13342</v>
      </c>
      <c r="E337" s="55">
        <v>431600</v>
      </c>
      <c r="F337" s="151" t="s">
        <v>15196</v>
      </c>
      <c r="G337" s="44">
        <v>42109</v>
      </c>
      <c r="H337" s="44">
        <v>42118</v>
      </c>
      <c r="I337" s="275"/>
      <c r="J337" s="278">
        <v>42152</v>
      </c>
      <c r="K337" s="112"/>
      <c r="L337" s="274" t="s">
        <v>15197</v>
      </c>
      <c r="M337" s="274" t="s">
        <v>114</v>
      </c>
      <c r="N337" s="274" t="s">
        <v>59</v>
      </c>
      <c r="O337" s="281">
        <v>42112</v>
      </c>
      <c r="P337" s="44">
        <v>42124</v>
      </c>
      <c r="Q337" s="53" t="s">
        <v>106</v>
      </c>
      <c r="R337" s="263" t="s">
        <v>15198</v>
      </c>
      <c r="S337" s="70"/>
      <c r="T337" s="305"/>
      <c r="U337" s="48"/>
    </row>
    <row r="338" s="13" customFormat="1" ht="22.5" customHeight="1" spans="1:21">
      <c r="A338" s="35">
        <v>336</v>
      </c>
      <c r="B338" s="60" t="s">
        <v>15159</v>
      </c>
      <c r="C338" s="104" t="s">
        <v>546</v>
      </c>
      <c r="D338" s="43" t="s">
        <v>14593</v>
      </c>
      <c r="E338" s="43">
        <v>431600</v>
      </c>
      <c r="F338" s="152" t="s">
        <v>15199</v>
      </c>
      <c r="G338" s="47">
        <v>42115</v>
      </c>
      <c r="H338" s="47">
        <v>42124</v>
      </c>
      <c r="I338" s="275"/>
      <c r="J338" s="278">
        <v>42152</v>
      </c>
      <c r="K338" s="112"/>
      <c r="L338" s="48" t="s">
        <v>15200</v>
      </c>
      <c r="M338" s="277" t="s">
        <v>683</v>
      </c>
      <c r="N338" s="48" t="s">
        <v>59</v>
      </c>
      <c r="O338" s="44">
        <v>42122</v>
      </c>
      <c r="P338" s="44">
        <v>42122</v>
      </c>
      <c r="Q338" s="53" t="s">
        <v>47</v>
      </c>
      <c r="R338" s="263" t="s">
        <v>10345</v>
      </c>
      <c r="S338" s="70"/>
      <c r="T338" s="305"/>
      <c r="U338" s="48"/>
    </row>
    <row r="339" s="13" customFormat="1" ht="22.5" customHeight="1" spans="1:21">
      <c r="A339" s="35">
        <v>337</v>
      </c>
      <c r="B339" s="153" t="s">
        <v>15154</v>
      </c>
      <c r="C339" s="198" t="s">
        <v>5534</v>
      </c>
      <c r="D339" s="43" t="s">
        <v>14593</v>
      </c>
      <c r="E339" s="43">
        <v>485900</v>
      </c>
      <c r="F339" s="152" t="s">
        <v>15201</v>
      </c>
      <c r="G339" s="47">
        <v>42114</v>
      </c>
      <c r="H339" s="47">
        <v>42124</v>
      </c>
      <c r="I339" s="275"/>
      <c r="J339" s="278">
        <v>42152</v>
      </c>
      <c r="K339" s="272" t="s">
        <v>52</v>
      </c>
      <c r="L339" s="242" t="s">
        <v>15202</v>
      </c>
      <c r="M339" s="277" t="s">
        <v>683</v>
      </c>
      <c r="N339" s="277" t="s">
        <v>59</v>
      </c>
      <c r="O339" s="44">
        <v>42122</v>
      </c>
      <c r="P339" s="44">
        <v>42122</v>
      </c>
      <c r="Q339" s="53" t="s">
        <v>1447</v>
      </c>
      <c r="R339" s="263" t="s">
        <v>10345</v>
      </c>
      <c r="S339" s="70"/>
      <c r="T339" s="305"/>
      <c r="U339" s="48"/>
    </row>
    <row r="340" s="13" customFormat="1" ht="18.75" customHeight="1" spans="1:21">
      <c r="A340" s="35">
        <v>338</v>
      </c>
      <c r="B340" s="153" t="s">
        <v>15037</v>
      </c>
      <c r="C340" s="198" t="s">
        <v>14823</v>
      </c>
      <c r="D340" s="55" t="s">
        <v>13419</v>
      </c>
      <c r="E340" s="55">
        <v>393900</v>
      </c>
      <c r="F340" s="151" t="s">
        <v>15203</v>
      </c>
      <c r="G340" s="44">
        <v>42114</v>
      </c>
      <c r="H340" s="44">
        <v>42129</v>
      </c>
      <c r="I340" s="271"/>
      <c r="J340" s="278">
        <v>42152</v>
      </c>
      <c r="K340" s="282" t="s">
        <v>52</v>
      </c>
      <c r="L340" s="48" t="s">
        <v>15204</v>
      </c>
      <c r="M340" s="48" t="s">
        <v>5156</v>
      </c>
      <c r="N340" s="48" t="s">
        <v>59</v>
      </c>
      <c r="O340" s="44">
        <v>42119</v>
      </c>
      <c r="P340" s="44">
        <v>42119</v>
      </c>
      <c r="Q340" s="48" t="s">
        <v>1447</v>
      </c>
      <c r="R340" s="196" t="s">
        <v>15205</v>
      </c>
      <c r="S340" s="70"/>
      <c r="T340" s="305"/>
      <c r="U340" s="48"/>
    </row>
    <row r="341" s="13" customFormat="1" ht="22.5" customHeight="1" spans="1:21">
      <c r="A341" s="35">
        <v>339</v>
      </c>
      <c r="B341" s="153" t="s">
        <v>15154</v>
      </c>
      <c r="C341" s="198" t="s">
        <v>5534</v>
      </c>
      <c r="D341" s="43" t="s">
        <v>14663</v>
      </c>
      <c r="E341" s="43">
        <v>485900</v>
      </c>
      <c r="F341" s="152" t="s">
        <v>15206</v>
      </c>
      <c r="G341" s="47">
        <v>42115</v>
      </c>
      <c r="H341" s="47">
        <v>42124</v>
      </c>
      <c r="I341" s="275"/>
      <c r="J341" s="278">
        <v>42152</v>
      </c>
      <c r="K341" s="112"/>
      <c r="L341" s="242" t="s">
        <v>15207</v>
      </c>
      <c r="M341" s="277" t="s">
        <v>5425</v>
      </c>
      <c r="N341" s="277" t="s">
        <v>84</v>
      </c>
      <c r="O341" s="44">
        <v>42125</v>
      </c>
      <c r="P341" s="44">
        <v>42125</v>
      </c>
      <c r="Q341" s="53" t="s">
        <v>106</v>
      </c>
      <c r="R341" s="263" t="s">
        <v>15205</v>
      </c>
      <c r="S341" s="70"/>
      <c r="T341" s="305"/>
      <c r="U341" s="48"/>
    </row>
    <row r="342" s="13" customFormat="1" ht="22.5" customHeight="1" spans="1:21">
      <c r="A342" s="35">
        <v>340</v>
      </c>
      <c r="B342" s="60" t="s">
        <v>15159</v>
      </c>
      <c r="C342" s="104" t="s">
        <v>546</v>
      </c>
      <c r="D342" s="55" t="s">
        <v>12911</v>
      </c>
      <c r="E342" s="55">
        <v>431600</v>
      </c>
      <c r="F342" s="151" t="s">
        <v>15208</v>
      </c>
      <c r="G342" s="44">
        <v>42110</v>
      </c>
      <c r="H342" s="44">
        <v>42122</v>
      </c>
      <c r="I342" s="269" t="s">
        <v>5643</v>
      </c>
      <c r="J342" s="278">
        <v>42152</v>
      </c>
      <c r="K342" s="112"/>
      <c r="L342" s="273" t="s">
        <v>15209</v>
      </c>
      <c r="M342" s="48" t="s">
        <v>912</v>
      </c>
      <c r="N342" s="48" t="s">
        <v>89</v>
      </c>
      <c r="O342" s="44">
        <v>42127</v>
      </c>
      <c r="P342" s="47">
        <v>42127</v>
      </c>
      <c r="Q342" s="53" t="s">
        <v>1447</v>
      </c>
      <c r="R342" s="263" t="s">
        <v>15210</v>
      </c>
      <c r="S342" s="70"/>
      <c r="T342" s="305"/>
      <c r="U342" s="48"/>
    </row>
    <row r="343" s="13" customFormat="1" ht="22.5" customHeight="1" spans="1:21">
      <c r="A343" s="35">
        <v>341</v>
      </c>
      <c r="B343" s="60" t="s">
        <v>15159</v>
      </c>
      <c r="C343" s="104" t="s">
        <v>546</v>
      </c>
      <c r="D343" s="55" t="s">
        <v>13342</v>
      </c>
      <c r="E343" s="55">
        <v>431600</v>
      </c>
      <c r="F343" s="264" t="s">
        <v>15211</v>
      </c>
      <c r="G343" s="44">
        <v>42118</v>
      </c>
      <c r="H343" s="44">
        <v>42131</v>
      </c>
      <c r="I343" s="271"/>
      <c r="J343" s="278">
        <v>42152</v>
      </c>
      <c r="K343" s="77"/>
      <c r="L343" s="273" t="s">
        <v>15212</v>
      </c>
      <c r="M343" s="273" t="s">
        <v>5156</v>
      </c>
      <c r="N343" s="273" t="s">
        <v>59</v>
      </c>
      <c r="O343" s="283">
        <v>42113</v>
      </c>
      <c r="P343" s="44">
        <v>42118</v>
      </c>
      <c r="Q343" s="54" t="s">
        <v>1447</v>
      </c>
      <c r="R343" s="194"/>
      <c r="S343" s="70"/>
      <c r="T343" s="305"/>
      <c r="U343" s="48"/>
    </row>
    <row r="344" s="13" customFormat="1" ht="22.5" customHeight="1" spans="1:21">
      <c r="A344" s="35">
        <v>342</v>
      </c>
      <c r="B344" s="60" t="s">
        <v>15159</v>
      </c>
      <c r="C344" s="104" t="s">
        <v>546</v>
      </c>
      <c r="D344" s="55" t="s">
        <v>12911</v>
      </c>
      <c r="E344" s="55">
        <v>431600</v>
      </c>
      <c r="F344" s="264" t="s">
        <v>15213</v>
      </c>
      <c r="G344" s="44">
        <v>42109</v>
      </c>
      <c r="H344" s="44">
        <v>42120</v>
      </c>
      <c r="I344" s="275"/>
      <c r="J344" s="278">
        <v>42122</v>
      </c>
      <c r="K344" s="112"/>
      <c r="L344" s="48" t="s">
        <v>15214</v>
      </c>
      <c r="M344" s="48" t="s">
        <v>912</v>
      </c>
      <c r="N344" s="48" t="s">
        <v>89</v>
      </c>
      <c r="O344" s="44">
        <v>42085</v>
      </c>
      <c r="P344" s="44">
        <v>42110</v>
      </c>
      <c r="Q344" s="53" t="s">
        <v>1447</v>
      </c>
      <c r="R344" s="263" t="s">
        <v>15215</v>
      </c>
      <c r="S344" s="70"/>
      <c r="T344" s="305"/>
      <c r="U344" s="48"/>
    </row>
    <row r="345" s="13" customFormat="1" ht="52.5" customHeight="1" spans="1:21">
      <c r="A345" s="35">
        <v>343</v>
      </c>
      <c r="B345" s="153" t="s">
        <v>15037</v>
      </c>
      <c r="C345" s="198" t="s">
        <v>14823</v>
      </c>
      <c r="D345" s="55" t="s">
        <v>13342</v>
      </c>
      <c r="E345" s="55">
        <v>393900</v>
      </c>
      <c r="F345" s="264" t="s">
        <v>15216</v>
      </c>
      <c r="G345" s="44">
        <v>42075</v>
      </c>
      <c r="H345" s="44">
        <v>42085</v>
      </c>
      <c r="I345" s="269" t="s">
        <v>5643</v>
      </c>
      <c r="J345" s="278">
        <v>42122</v>
      </c>
      <c r="K345" s="282" t="s">
        <v>52</v>
      </c>
      <c r="L345" s="166" t="s">
        <v>15069</v>
      </c>
      <c r="M345" s="166" t="s">
        <v>5062</v>
      </c>
      <c r="N345" s="166" t="s">
        <v>641</v>
      </c>
      <c r="O345" s="167">
        <v>42106</v>
      </c>
      <c r="P345" s="167">
        <v>42107</v>
      </c>
      <c r="Q345" s="166" t="s">
        <v>47</v>
      </c>
      <c r="R345" s="201" t="s">
        <v>15217</v>
      </c>
      <c r="S345" s="70"/>
      <c r="T345" s="305"/>
      <c r="U345" s="48"/>
    </row>
    <row r="346" s="13" customFormat="1" ht="22.5" customHeight="1" spans="1:21">
      <c r="A346" s="35">
        <v>344</v>
      </c>
      <c r="B346" s="153" t="s">
        <v>15154</v>
      </c>
      <c r="C346" s="198" t="s">
        <v>5534</v>
      </c>
      <c r="D346" s="43" t="s">
        <v>41</v>
      </c>
      <c r="E346" s="43">
        <v>485900</v>
      </c>
      <c r="F346" s="152" t="s">
        <v>15218</v>
      </c>
      <c r="G346" s="47">
        <v>42115</v>
      </c>
      <c r="H346" s="47">
        <v>42124</v>
      </c>
      <c r="I346" s="275"/>
      <c r="J346" s="278">
        <v>42152</v>
      </c>
      <c r="K346" s="112"/>
      <c r="L346" s="242" t="s">
        <v>15219</v>
      </c>
      <c r="M346" s="242" t="s">
        <v>5278</v>
      </c>
      <c r="N346" s="242" t="s">
        <v>59</v>
      </c>
      <c r="O346" s="44">
        <v>42123</v>
      </c>
      <c r="P346" s="44">
        <v>42132</v>
      </c>
      <c r="Q346" s="242" t="s">
        <v>106</v>
      </c>
      <c r="R346" s="263" t="s">
        <v>13704</v>
      </c>
      <c r="S346" s="70"/>
      <c r="T346" s="305"/>
      <c r="U346" s="48"/>
    </row>
    <row r="347" s="13" customFormat="1" ht="22.5" customHeight="1" spans="1:21">
      <c r="A347" s="35">
        <v>345</v>
      </c>
      <c r="B347" s="153" t="s">
        <v>15154</v>
      </c>
      <c r="C347" s="198" t="s">
        <v>5534</v>
      </c>
      <c r="D347" s="55" t="s">
        <v>12911</v>
      </c>
      <c r="E347" s="55">
        <v>485900</v>
      </c>
      <c r="F347" s="151" t="s">
        <v>15220</v>
      </c>
      <c r="G347" s="44">
        <v>42123</v>
      </c>
      <c r="H347" s="44">
        <v>42132</v>
      </c>
      <c r="I347" s="271"/>
      <c r="J347" s="278">
        <v>42152</v>
      </c>
      <c r="K347" s="77"/>
      <c r="L347" s="273" t="s">
        <v>15221</v>
      </c>
      <c r="M347" s="273" t="s">
        <v>2053</v>
      </c>
      <c r="N347" s="242" t="s">
        <v>89</v>
      </c>
      <c r="O347" s="44">
        <v>42125</v>
      </c>
      <c r="P347" s="44">
        <v>42125</v>
      </c>
      <c r="Q347" s="54" t="s">
        <v>106</v>
      </c>
      <c r="R347" s="263" t="s">
        <v>10359</v>
      </c>
      <c r="S347" s="70"/>
      <c r="T347" s="305"/>
      <c r="U347" s="48"/>
    </row>
    <row r="348" s="13" customFormat="1" ht="18.75" customHeight="1" spans="1:21">
      <c r="A348" s="35">
        <v>346</v>
      </c>
      <c r="B348" s="153"/>
      <c r="C348" s="198" t="s">
        <v>5104</v>
      </c>
      <c r="D348" s="55" t="s">
        <v>13434</v>
      </c>
      <c r="E348" s="55">
        <f>393900</f>
        <v>393900</v>
      </c>
      <c r="F348" s="151" t="s">
        <v>15222</v>
      </c>
      <c r="G348" s="44">
        <v>42123</v>
      </c>
      <c r="H348" s="44">
        <v>42132</v>
      </c>
      <c r="I348" s="271"/>
      <c r="J348" s="278">
        <v>42152</v>
      </c>
      <c r="K348" s="77"/>
      <c r="L348" s="166" t="s">
        <v>15223</v>
      </c>
      <c r="M348" s="166" t="s">
        <v>6046</v>
      </c>
      <c r="N348" s="166" t="s">
        <v>641</v>
      </c>
      <c r="O348" s="167">
        <v>42132</v>
      </c>
      <c r="P348" s="167">
        <v>42132</v>
      </c>
      <c r="Q348" s="166" t="s">
        <v>106</v>
      </c>
      <c r="R348" s="196" t="s">
        <v>6485</v>
      </c>
      <c r="S348" s="70"/>
      <c r="T348" s="305"/>
      <c r="U348" s="48"/>
    </row>
    <row r="349" s="13" customFormat="1" ht="18.75" customHeight="1" spans="1:21">
      <c r="A349" s="35">
        <v>347</v>
      </c>
      <c r="B349" s="153" t="s">
        <v>15037</v>
      </c>
      <c r="C349" s="198" t="s">
        <v>14823</v>
      </c>
      <c r="D349" s="55" t="s">
        <v>13434</v>
      </c>
      <c r="E349" s="55">
        <v>393900</v>
      </c>
      <c r="F349" s="151" t="s">
        <v>15224</v>
      </c>
      <c r="G349" s="44">
        <v>42123</v>
      </c>
      <c r="H349" s="44">
        <v>42134</v>
      </c>
      <c r="I349" s="271"/>
      <c r="J349" s="278">
        <v>42152</v>
      </c>
      <c r="K349" s="282" t="s">
        <v>52</v>
      </c>
      <c r="L349" s="166" t="s">
        <v>15225</v>
      </c>
      <c r="M349" s="166" t="s">
        <v>5640</v>
      </c>
      <c r="N349" s="166" t="s">
        <v>5636</v>
      </c>
      <c r="O349" s="167">
        <v>42134</v>
      </c>
      <c r="P349" s="167">
        <v>42134</v>
      </c>
      <c r="Q349" s="166" t="s">
        <v>1447</v>
      </c>
      <c r="R349" s="201" t="s">
        <v>997</v>
      </c>
      <c r="S349" s="70"/>
      <c r="T349" s="305"/>
      <c r="U349" s="48"/>
    </row>
    <row r="350" s="13" customFormat="1" ht="22.5" customHeight="1" spans="1:21">
      <c r="A350" s="35">
        <v>348</v>
      </c>
      <c r="B350" s="60" t="s">
        <v>15159</v>
      </c>
      <c r="C350" s="104" t="s">
        <v>546</v>
      </c>
      <c r="D350" s="43" t="s">
        <v>41</v>
      </c>
      <c r="E350" s="43">
        <v>431600</v>
      </c>
      <c r="F350" s="152" t="s">
        <v>15226</v>
      </c>
      <c r="G350" s="47">
        <v>42115</v>
      </c>
      <c r="H350" s="47">
        <v>42124</v>
      </c>
      <c r="I350" s="275"/>
      <c r="J350" s="278">
        <v>42152</v>
      </c>
      <c r="K350" s="112"/>
      <c r="L350" s="48" t="s">
        <v>15227</v>
      </c>
      <c r="M350" s="52" t="s">
        <v>1768</v>
      </c>
      <c r="N350" s="52" t="s">
        <v>84</v>
      </c>
      <c r="O350" s="47">
        <v>42122</v>
      </c>
      <c r="P350" s="47">
        <v>42122</v>
      </c>
      <c r="Q350" s="53" t="s">
        <v>47</v>
      </c>
      <c r="R350" s="263" t="s">
        <v>997</v>
      </c>
      <c r="S350" s="70"/>
      <c r="T350" s="305"/>
      <c r="U350" s="48"/>
    </row>
    <row r="351" s="13" customFormat="1" ht="18.75" customHeight="1" spans="1:21">
      <c r="A351" s="35">
        <v>349</v>
      </c>
      <c r="B351" s="153" t="s">
        <v>15037</v>
      </c>
      <c r="C351" s="198" t="s">
        <v>14823</v>
      </c>
      <c r="D351" s="55" t="s">
        <v>13419</v>
      </c>
      <c r="E351" s="55">
        <v>393900</v>
      </c>
      <c r="F351" s="151" t="s">
        <v>15228</v>
      </c>
      <c r="G351" s="44">
        <v>42123</v>
      </c>
      <c r="H351" s="44">
        <v>42133</v>
      </c>
      <c r="I351" s="271"/>
      <c r="J351" s="278">
        <v>42152</v>
      </c>
      <c r="K351" s="77"/>
      <c r="L351" s="48" t="s">
        <v>15229</v>
      </c>
      <c r="M351" s="48" t="s">
        <v>114</v>
      </c>
      <c r="N351" s="48" t="s">
        <v>59</v>
      </c>
      <c r="O351" s="44">
        <v>42120</v>
      </c>
      <c r="P351" s="44">
        <v>42132</v>
      </c>
      <c r="Q351" s="48" t="s">
        <v>1447</v>
      </c>
      <c r="R351" s="196" t="s">
        <v>997</v>
      </c>
      <c r="S351" s="70"/>
      <c r="T351" s="305"/>
      <c r="U351" s="48"/>
    </row>
    <row r="352" s="13" customFormat="1" ht="22.5" customHeight="1" spans="1:21">
      <c r="A352" s="35">
        <v>350</v>
      </c>
      <c r="B352" s="153" t="s">
        <v>15154</v>
      </c>
      <c r="C352" s="198" t="s">
        <v>5534</v>
      </c>
      <c r="D352" s="55" t="s">
        <v>13342</v>
      </c>
      <c r="E352" s="55">
        <v>485900</v>
      </c>
      <c r="F352" s="265" t="s">
        <v>15230</v>
      </c>
      <c r="G352" s="44">
        <v>42118</v>
      </c>
      <c r="H352" s="44">
        <v>42131</v>
      </c>
      <c r="I352" s="271"/>
      <c r="J352" s="278">
        <v>42152</v>
      </c>
      <c r="K352" s="77"/>
      <c r="L352" s="242" t="s">
        <v>15231</v>
      </c>
      <c r="M352" s="242" t="s">
        <v>683</v>
      </c>
      <c r="N352" s="242" t="s">
        <v>59</v>
      </c>
      <c r="O352" s="44">
        <v>42134</v>
      </c>
      <c r="P352" s="44">
        <v>42134</v>
      </c>
      <c r="Q352" s="54" t="s">
        <v>106</v>
      </c>
      <c r="R352" s="194" t="s">
        <v>1709</v>
      </c>
      <c r="S352" s="70"/>
      <c r="T352" s="305"/>
      <c r="U352" s="48"/>
    </row>
    <row r="353" s="13" customFormat="1" ht="22.5" customHeight="1" spans="1:21">
      <c r="A353" s="35">
        <v>351</v>
      </c>
      <c r="B353" s="60" t="s">
        <v>15159</v>
      </c>
      <c r="C353" s="104" t="s">
        <v>546</v>
      </c>
      <c r="D353" s="55" t="s">
        <v>12911</v>
      </c>
      <c r="E353" s="55">
        <f>431600+8800</f>
        <v>440400</v>
      </c>
      <c r="F353" s="265" t="s">
        <v>15232</v>
      </c>
      <c r="G353" s="44">
        <v>42123</v>
      </c>
      <c r="H353" s="44">
        <v>42134</v>
      </c>
      <c r="I353" s="275" t="s">
        <v>15233</v>
      </c>
      <c r="J353" s="278">
        <v>42152</v>
      </c>
      <c r="K353" s="112"/>
      <c r="L353" s="242" t="s">
        <v>10810</v>
      </c>
      <c r="M353" s="242" t="s">
        <v>5103</v>
      </c>
      <c r="N353" s="242" t="s">
        <v>84</v>
      </c>
      <c r="O353" s="44">
        <v>42134</v>
      </c>
      <c r="P353" s="44">
        <v>42134</v>
      </c>
      <c r="Q353" s="54" t="s">
        <v>1447</v>
      </c>
      <c r="R353" s="194" t="s">
        <v>1709</v>
      </c>
      <c r="S353" s="70"/>
      <c r="T353" s="305"/>
      <c r="U353" s="48"/>
    </row>
    <row r="354" s="13" customFormat="1" ht="22.5" customHeight="1" spans="1:21">
      <c r="A354" s="35">
        <v>352</v>
      </c>
      <c r="B354" s="60" t="s">
        <v>15159</v>
      </c>
      <c r="C354" s="104" t="s">
        <v>546</v>
      </c>
      <c r="D354" s="43" t="s">
        <v>41</v>
      </c>
      <c r="E354" s="43">
        <v>431600</v>
      </c>
      <c r="F354" s="152" t="s">
        <v>15234</v>
      </c>
      <c r="G354" s="47">
        <v>42115</v>
      </c>
      <c r="H354" s="47">
        <v>42124</v>
      </c>
      <c r="I354" s="275"/>
      <c r="J354" s="278">
        <v>42152</v>
      </c>
      <c r="K354" s="112"/>
      <c r="L354" s="166" t="s">
        <v>82</v>
      </c>
      <c r="M354" s="284" t="s">
        <v>5842</v>
      </c>
      <c r="N354" s="284" t="s">
        <v>641</v>
      </c>
      <c r="O354" s="285">
        <v>42127</v>
      </c>
      <c r="P354" s="285">
        <v>42127</v>
      </c>
      <c r="Q354" s="112" t="s">
        <v>1447</v>
      </c>
      <c r="R354" s="263" t="s">
        <v>1709</v>
      </c>
      <c r="S354" s="70"/>
      <c r="T354" s="305"/>
      <c r="U354" s="48"/>
    </row>
    <row r="355" s="13" customFormat="1" ht="22.5" customHeight="1" spans="1:21">
      <c r="A355" s="35">
        <v>353</v>
      </c>
      <c r="B355" s="153" t="s">
        <v>15037</v>
      </c>
      <c r="C355" s="198" t="s">
        <v>14823</v>
      </c>
      <c r="D355" s="55" t="s">
        <v>13128</v>
      </c>
      <c r="E355" s="43">
        <f>389900+2000</f>
        <v>391900</v>
      </c>
      <c r="F355" s="151" t="s">
        <v>15235</v>
      </c>
      <c r="G355" s="44">
        <v>41957</v>
      </c>
      <c r="H355" s="44">
        <v>41967</v>
      </c>
      <c r="I355" s="275" t="s">
        <v>15236</v>
      </c>
      <c r="J355" s="278">
        <v>42122</v>
      </c>
      <c r="K355" s="286" t="s">
        <v>52</v>
      </c>
      <c r="L355" s="48" t="s">
        <v>15237</v>
      </c>
      <c r="M355" s="48" t="s">
        <v>114</v>
      </c>
      <c r="N355" s="48" t="s">
        <v>59</v>
      </c>
      <c r="O355" s="44">
        <v>42131</v>
      </c>
      <c r="P355" s="44">
        <v>42131</v>
      </c>
      <c r="Q355" s="53" t="s">
        <v>47</v>
      </c>
      <c r="R355" s="263" t="s">
        <v>1000</v>
      </c>
      <c r="S355" s="70"/>
      <c r="T355" s="305"/>
      <c r="U355" s="48"/>
    </row>
    <row r="356" s="13" customFormat="1" ht="22.5" customHeight="1" spans="1:21">
      <c r="A356" s="35">
        <v>354</v>
      </c>
      <c r="B356" s="153" t="s">
        <v>15154</v>
      </c>
      <c r="C356" s="198" t="s">
        <v>5534</v>
      </c>
      <c r="D356" s="55" t="s">
        <v>12911</v>
      </c>
      <c r="E356" s="55">
        <v>485900</v>
      </c>
      <c r="F356" s="151" t="s">
        <v>15238</v>
      </c>
      <c r="G356" s="44">
        <v>42123</v>
      </c>
      <c r="H356" s="44">
        <v>42132</v>
      </c>
      <c r="I356" s="271"/>
      <c r="J356" s="278">
        <v>42152</v>
      </c>
      <c r="K356" s="77"/>
      <c r="L356" s="242" t="s">
        <v>15239</v>
      </c>
      <c r="M356" s="242" t="s">
        <v>912</v>
      </c>
      <c r="N356" s="242" t="s">
        <v>89</v>
      </c>
      <c r="O356" s="44">
        <v>42137</v>
      </c>
      <c r="P356" s="44">
        <v>42137</v>
      </c>
      <c r="Q356" s="54" t="s">
        <v>1447</v>
      </c>
      <c r="R356" s="263" t="s">
        <v>1000</v>
      </c>
      <c r="S356" s="70"/>
      <c r="T356" s="48">
        <v>1</v>
      </c>
      <c r="U356" s="48"/>
    </row>
    <row r="357" s="13" customFormat="1" ht="22.5" customHeight="1" spans="1:21">
      <c r="A357" s="35">
        <v>355</v>
      </c>
      <c r="B357" s="60" t="s">
        <v>15159</v>
      </c>
      <c r="C357" s="104" t="s">
        <v>546</v>
      </c>
      <c r="D357" s="55" t="s">
        <v>41</v>
      </c>
      <c r="E357" s="55">
        <v>431600</v>
      </c>
      <c r="F357" s="151" t="s">
        <v>15240</v>
      </c>
      <c r="G357" s="44">
        <v>42109</v>
      </c>
      <c r="H357" s="44">
        <v>42122</v>
      </c>
      <c r="I357" s="271"/>
      <c r="J357" s="287">
        <v>42122</v>
      </c>
      <c r="K357" s="77"/>
      <c r="L357" s="48" t="s">
        <v>15241</v>
      </c>
      <c r="M357" s="48" t="s">
        <v>1768</v>
      </c>
      <c r="N357" s="48" t="s">
        <v>84</v>
      </c>
      <c r="O357" s="44">
        <v>42116</v>
      </c>
      <c r="P357" s="44">
        <v>42116</v>
      </c>
      <c r="Q357" s="54" t="s">
        <v>47</v>
      </c>
      <c r="R357" s="194" t="s">
        <v>15242</v>
      </c>
      <c r="S357" s="70"/>
      <c r="T357" s="305"/>
      <c r="U357" s="48"/>
    </row>
    <row r="358" s="13" customFormat="1" ht="20.25" customHeight="1" spans="1:21">
      <c r="A358" s="35">
        <v>356</v>
      </c>
      <c r="B358" s="153"/>
      <c r="C358" s="198" t="s">
        <v>5104</v>
      </c>
      <c r="D358" s="55" t="s">
        <v>13897</v>
      </c>
      <c r="E358" s="55">
        <v>393900</v>
      </c>
      <c r="F358" s="151" t="s">
        <v>15243</v>
      </c>
      <c r="G358" s="44">
        <v>42123</v>
      </c>
      <c r="H358" s="44">
        <v>42132</v>
      </c>
      <c r="I358" s="271"/>
      <c r="J358" s="278">
        <v>42152</v>
      </c>
      <c r="K358" s="77"/>
      <c r="L358" s="242" t="s">
        <v>15244</v>
      </c>
      <c r="M358" s="242" t="s">
        <v>5156</v>
      </c>
      <c r="N358" s="242" t="s">
        <v>59</v>
      </c>
      <c r="O358" s="44">
        <v>42126</v>
      </c>
      <c r="P358" s="44">
        <v>42143</v>
      </c>
      <c r="Q358" s="48" t="s">
        <v>106</v>
      </c>
      <c r="R358" s="196"/>
      <c r="S358" s="70"/>
      <c r="T358" s="305"/>
      <c r="U358" s="48"/>
    </row>
    <row r="359" s="13" customFormat="1" ht="18.75" customHeight="1" spans="1:21">
      <c r="A359" s="35">
        <v>357</v>
      </c>
      <c r="B359" s="153" t="s">
        <v>15037</v>
      </c>
      <c r="C359" s="198" t="s">
        <v>14823</v>
      </c>
      <c r="D359" s="55" t="s">
        <v>13897</v>
      </c>
      <c r="E359" s="55">
        <v>393900</v>
      </c>
      <c r="F359" s="151" t="s">
        <v>15245</v>
      </c>
      <c r="G359" s="44">
        <v>42123</v>
      </c>
      <c r="H359" s="44">
        <v>42134</v>
      </c>
      <c r="I359" s="271"/>
      <c r="J359" s="278">
        <v>42152</v>
      </c>
      <c r="K359" s="286" t="s">
        <v>52</v>
      </c>
      <c r="L359" s="48" t="s">
        <v>15246</v>
      </c>
      <c r="M359" s="48" t="s">
        <v>2053</v>
      </c>
      <c r="N359" s="48" t="s">
        <v>89</v>
      </c>
      <c r="O359" s="44">
        <v>42126</v>
      </c>
      <c r="P359" s="44">
        <v>42126</v>
      </c>
      <c r="Q359" s="48" t="s">
        <v>106</v>
      </c>
      <c r="R359" s="263" t="s">
        <v>8653</v>
      </c>
      <c r="S359" s="70"/>
      <c r="T359" s="305"/>
      <c r="U359" s="48"/>
    </row>
    <row r="360" s="13" customFormat="1" ht="22.5" customHeight="1" spans="1:21">
      <c r="A360" s="35">
        <v>358</v>
      </c>
      <c r="B360" s="153" t="s">
        <v>15159</v>
      </c>
      <c r="C360" s="198" t="s">
        <v>546</v>
      </c>
      <c r="D360" s="55" t="s">
        <v>41</v>
      </c>
      <c r="E360" s="55">
        <v>431600</v>
      </c>
      <c r="F360" s="151" t="s">
        <v>15247</v>
      </c>
      <c r="G360" s="44">
        <v>42118</v>
      </c>
      <c r="H360" s="44">
        <v>42132</v>
      </c>
      <c r="I360" s="271"/>
      <c r="J360" s="278">
        <v>42152</v>
      </c>
      <c r="K360" s="77"/>
      <c r="L360" s="166" t="s">
        <v>15248</v>
      </c>
      <c r="M360" s="166" t="s">
        <v>1026</v>
      </c>
      <c r="N360" s="284" t="s">
        <v>641</v>
      </c>
      <c r="O360" s="167">
        <v>42141</v>
      </c>
      <c r="P360" s="167">
        <v>42141</v>
      </c>
      <c r="Q360" s="77" t="s">
        <v>1447</v>
      </c>
      <c r="R360" s="194" t="s">
        <v>8663</v>
      </c>
      <c r="S360" s="70"/>
      <c r="T360" s="305"/>
      <c r="U360" s="48"/>
    </row>
    <row r="361" s="13" customFormat="1" ht="22.5" customHeight="1" spans="1:21">
      <c r="A361" s="35">
        <v>359</v>
      </c>
      <c r="B361" s="153" t="s">
        <v>15159</v>
      </c>
      <c r="C361" s="198" t="s">
        <v>546</v>
      </c>
      <c r="D361" s="55" t="s">
        <v>41</v>
      </c>
      <c r="E361" s="55">
        <v>431600</v>
      </c>
      <c r="F361" s="151" t="s">
        <v>15249</v>
      </c>
      <c r="G361" s="44">
        <v>42123</v>
      </c>
      <c r="H361" s="44">
        <v>42134</v>
      </c>
      <c r="I361" s="275"/>
      <c r="J361" s="278">
        <v>42152</v>
      </c>
      <c r="K361" s="286" t="s">
        <v>52</v>
      </c>
      <c r="L361" s="166" t="s">
        <v>15250</v>
      </c>
      <c r="M361" s="284" t="s">
        <v>15251</v>
      </c>
      <c r="N361" s="284" t="s">
        <v>641</v>
      </c>
      <c r="O361" s="285">
        <v>42077</v>
      </c>
      <c r="P361" s="285">
        <v>42141</v>
      </c>
      <c r="Q361" s="112" t="s">
        <v>1447</v>
      </c>
      <c r="R361" s="194" t="s">
        <v>8663</v>
      </c>
      <c r="S361" s="70"/>
      <c r="T361" s="305"/>
      <c r="U361" s="48"/>
    </row>
    <row r="362" s="13" customFormat="1" ht="18.75" customHeight="1" spans="1:21">
      <c r="A362" s="35">
        <v>360</v>
      </c>
      <c r="B362" s="153" t="s">
        <v>15037</v>
      </c>
      <c r="C362" s="198" t="s">
        <v>14823</v>
      </c>
      <c r="D362" s="55" t="s">
        <v>13419</v>
      </c>
      <c r="E362" s="55">
        <v>393900</v>
      </c>
      <c r="F362" s="151" t="s">
        <v>15252</v>
      </c>
      <c r="G362" s="44">
        <v>42136</v>
      </c>
      <c r="H362" s="44">
        <v>42143</v>
      </c>
      <c r="I362" s="271"/>
      <c r="J362" s="278">
        <v>42152</v>
      </c>
      <c r="K362" s="77"/>
      <c r="L362" s="242" t="s">
        <v>15253</v>
      </c>
      <c r="M362" s="242" t="s">
        <v>5425</v>
      </c>
      <c r="N362" s="242" t="s">
        <v>84</v>
      </c>
      <c r="O362" s="44">
        <v>42134</v>
      </c>
      <c r="P362" s="44">
        <v>42138</v>
      </c>
      <c r="Q362" s="48" t="s">
        <v>1447</v>
      </c>
      <c r="R362" s="194" t="s">
        <v>8663</v>
      </c>
      <c r="S362" s="70"/>
      <c r="T362" s="305"/>
      <c r="U362" s="48"/>
    </row>
    <row r="363" s="13" customFormat="1" ht="22.5" customHeight="1" spans="1:21">
      <c r="A363" s="35">
        <v>361</v>
      </c>
      <c r="B363" s="153" t="s">
        <v>15154</v>
      </c>
      <c r="C363" s="198" t="s">
        <v>5534</v>
      </c>
      <c r="D363" s="55" t="s">
        <v>41</v>
      </c>
      <c r="E363" s="55">
        <v>485900</v>
      </c>
      <c r="F363" s="151" t="s">
        <v>15254</v>
      </c>
      <c r="G363" s="44">
        <v>42136</v>
      </c>
      <c r="H363" s="44">
        <v>42148</v>
      </c>
      <c r="I363" s="288" t="s">
        <v>5675</v>
      </c>
      <c r="J363" s="278">
        <v>42152</v>
      </c>
      <c r="K363" s="112"/>
      <c r="L363" s="242" t="s">
        <v>15255</v>
      </c>
      <c r="M363" s="242" t="s">
        <v>5278</v>
      </c>
      <c r="N363" s="242" t="s">
        <v>59</v>
      </c>
      <c r="O363" s="289">
        <v>42125</v>
      </c>
      <c r="P363" s="44">
        <v>42140</v>
      </c>
      <c r="Q363" s="54" t="s">
        <v>1447</v>
      </c>
      <c r="R363" s="194" t="s">
        <v>8663</v>
      </c>
      <c r="S363" s="70"/>
      <c r="T363" s="305"/>
      <c r="U363" s="48"/>
    </row>
    <row r="364" s="13" customFormat="1" ht="22.5" customHeight="1" spans="1:21">
      <c r="A364" s="35">
        <v>362</v>
      </c>
      <c r="B364" s="153" t="s">
        <v>15159</v>
      </c>
      <c r="C364" s="198" t="s">
        <v>546</v>
      </c>
      <c r="D364" s="43" t="s">
        <v>14593</v>
      </c>
      <c r="E364" s="43">
        <v>431600</v>
      </c>
      <c r="F364" s="152" t="s">
        <v>15256</v>
      </c>
      <c r="G364" s="47">
        <v>42115</v>
      </c>
      <c r="H364" s="47">
        <v>42124</v>
      </c>
      <c r="I364" s="275"/>
      <c r="J364" s="278">
        <v>42152</v>
      </c>
      <c r="K364" s="112"/>
      <c r="L364" s="290" t="s">
        <v>15257</v>
      </c>
      <c r="M364" s="291" t="s">
        <v>15258</v>
      </c>
      <c r="N364" s="277" t="s">
        <v>89</v>
      </c>
      <c r="O364" s="44">
        <v>42125</v>
      </c>
      <c r="P364" s="44">
        <v>42125</v>
      </c>
      <c r="Q364" s="53" t="s">
        <v>1447</v>
      </c>
      <c r="R364" s="263" t="s">
        <v>10389</v>
      </c>
      <c r="S364" s="70"/>
      <c r="T364" s="48"/>
      <c r="U364" s="48"/>
    </row>
    <row r="365" s="14" customFormat="1" ht="22.5" customHeight="1" spans="1:21">
      <c r="A365" s="35">
        <v>363</v>
      </c>
      <c r="B365" s="153" t="s">
        <v>15154</v>
      </c>
      <c r="C365" s="198" t="s">
        <v>5534</v>
      </c>
      <c r="D365" s="43" t="s">
        <v>13342</v>
      </c>
      <c r="E365" s="43">
        <v>485900</v>
      </c>
      <c r="F365" s="152" t="s">
        <v>15259</v>
      </c>
      <c r="G365" s="47">
        <v>42136</v>
      </c>
      <c r="H365" s="47">
        <v>42142</v>
      </c>
      <c r="I365" s="275"/>
      <c r="J365" s="278">
        <v>42184</v>
      </c>
      <c r="K365" s="112"/>
      <c r="L365" s="277" t="s">
        <v>15260</v>
      </c>
      <c r="M365" s="277" t="s">
        <v>683</v>
      </c>
      <c r="N365" s="277" t="s">
        <v>89</v>
      </c>
      <c r="O365" s="47">
        <v>42148</v>
      </c>
      <c r="P365" s="47">
        <v>42148</v>
      </c>
      <c r="Q365" s="53" t="s">
        <v>106</v>
      </c>
      <c r="R365" s="194" t="s">
        <v>8663</v>
      </c>
      <c r="S365" s="81"/>
      <c r="T365" s="306"/>
      <c r="U365" s="52"/>
    </row>
    <row r="366" s="13" customFormat="1" ht="22.5" customHeight="1" spans="1:21">
      <c r="A366" s="35">
        <v>364</v>
      </c>
      <c r="B366" s="153" t="s">
        <v>15159</v>
      </c>
      <c r="C366" s="198" t="s">
        <v>546</v>
      </c>
      <c r="D366" s="55" t="s">
        <v>12911</v>
      </c>
      <c r="E366" s="55">
        <v>431600</v>
      </c>
      <c r="F366" s="151" t="s">
        <v>15261</v>
      </c>
      <c r="G366" s="44">
        <v>42136</v>
      </c>
      <c r="H366" s="44">
        <v>42143</v>
      </c>
      <c r="I366" s="271"/>
      <c r="J366" s="278">
        <v>42184</v>
      </c>
      <c r="K366" s="77"/>
      <c r="L366" s="242" t="s">
        <v>15262</v>
      </c>
      <c r="M366" s="242" t="s">
        <v>5425</v>
      </c>
      <c r="N366" s="242" t="s">
        <v>84</v>
      </c>
      <c r="O366" s="44">
        <v>42122</v>
      </c>
      <c r="P366" s="44">
        <v>42141</v>
      </c>
      <c r="Q366" s="54" t="s">
        <v>1447</v>
      </c>
      <c r="R366" s="194" t="s">
        <v>10386</v>
      </c>
      <c r="S366" s="70"/>
      <c r="T366" s="305"/>
      <c r="U366" s="48"/>
    </row>
    <row r="367" s="13" customFormat="1" ht="22.5" customHeight="1" spans="1:21">
      <c r="A367" s="35">
        <v>365</v>
      </c>
      <c r="B367" s="153" t="s">
        <v>15159</v>
      </c>
      <c r="C367" s="198" t="s">
        <v>546</v>
      </c>
      <c r="D367" s="43" t="s">
        <v>41</v>
      </c>
      <c r="E367" s="43">
        <v>431600</v>
      </c>
      <c r="F367" s="152" t="s">
        <v>15263</v>
      </c>
      <c r="G367" s="47">
        <v>42136</v>
      </c>
      <c r="H367" s="47">
        <v>42142</v>
      </c>
      <c r="I367" s="275"/>
      <c r="J367" s="278">
        <v>42184</v>
      </c>
      <c r="K367" s="292"/>
      <c r="L367" s="293" t="s">
        <v>15264</v>
      </c>
      <c r="M367" s="294" t="s">
        <v>7461</v>
      </c>
      <c r="N367" s="294" t="s">
        <v>641</v>
      </c>
      <c r="O367" s="295">
        <v>42143</v>
      </c>
      <c r="P367" s="295">
        <v>42143</v>
      </c>
      <c r="Q367" s="112" t="s">
        <v>106</v>
      </c>
      <c r="R367" s="194" t="s">
        <v>10389</v>
      </c>
      <c r="S367" s="70"/>
      <c r="T367" s="305"/>
      <c r="U367" s="48"/>
    </row>
    <row r="368" s="13" customFormat="1" ht="22.5" customHeight="1" spans="1:21">
      <c r="A368" s="35">
        <v>366</v>
      </c>
      <c r="B368" s="153" t="s">
        <v>15154</v>
      </c>
      <c r="C368" s="198" t="s">
        <v>5534</v>
      </c>
      <c r="D368" s="55" t="s">
        <v>41</v>
      </c>
      <c r="E368" s="55">
        <v>485900</v>
      </c>
      <c r="F368" s="151" t="s">
        <v>15265</v>
      </c>
      <c r="G368" s="44">
        <v>42137</v>
      </c>
      <c r="H368" s="44">
        <v>42148</v>
      </c>
      <c r="I368" s="275"/>
      <c r="J368" s="278">
        <v>42184</v>
      </c>
      <c r="K368" s="112"/>
      <c r="L368" s="279" t="s">
        <v>15266</v>
      </c>
      <c r="M368" s="296" t="s">
        <v>3077</v>
      </c>
      <c r="N368" s="280" t="s">
        <v>744</v>
      </c>
      <c r="O368" s="167">
        <v>42145</v>
      </c>
      <c r="P368" s="167">
        <v>42145</v>
      </c>
      <c r="Q368" s="112" t="s">
        <v>47</v>
      </c>
      <c r="R368" s="263" t="s">
        <v>15267</v>
      </c>
      <c r="S368" s="70"/>
      <c r="T368" s="48"/>
      <c r="U368" s="48"/>
    </row>
    <row r="369" s="13" customFormat="1" ht="22.5" customHeight="1" spans="1:21">
      <c r="A369" s="35">
        <v>367</v>
      </c>
      <c r="B369" s="153" t="s">
        <v>15159</v>
      </c>
      <c r="C369" s="198" t="s">
        <v>546</v>
      </c>
      <c r="D369" s="55" t="s">
        <v>12911</v>
      </c>
      <c r="E369" s="35">
        <v>431600</v>
      </c>
      <c r="F369" s="151" t="s">
        <v>15268</v>
      </c>
      <c r="G369" s="44">
        <v>42139</v>
      </c>
      <c r="H369" s="44">
        <v>42149</v>
      </c>
      <c r="I369" s="297" t="s">
        <v>15269</v>
      </c>
      <c r="J369" s="278">
        <v>42184</v>
      </c>
      <c r="K369" s="77"/>
      <c r="L369" s="298" t="s">
        <v>15270</v>
      </c>
      <c r="M369" s="299" t="s">
        <v>3077</v>
      </c>
      <c r="N369" s="279" t="s">
        <v>744</v>
      </c>
      <c r="O369" s="167">
        <v>42148</v>
      </c>
      <c r="P369" s="167">
        <v>42148</v>
      </c>
      <c r="Q369" s="77" t="s">
        <v>1447</v>
      </c>
      <c r="R369" s="194" t="s">
        <v>15267</v>
      </c>
      <c r="S369" s="70"/>
      <c r="T369" s="48"/>
      <c r="U369" s="48"/>
    </row>
    <row r="370" s="13" customFormat="1" ht="18.75" customHeight="1" spans="1:21">
      <c r="A370" s="35">
        <v>368</v>
      </c>
      <c r="B370" s="153" t="s">
        <v>15037</v>
      </c>
      <c r="C370" s="198" t="s">
        <v>14823</v>
      </c>
      <c r="D370" s="55" t="s">
        <v>13434</v>
      </c>
      <c r="E370" s="55">
        <v>393900</v>
      </c>
      <c r="F370" s="151" t="s">
        <v>15271</v>
      </c>
      <c r="G370" s="44">
        <v>42136</v>
      </c>
      <c r="H370" s="44">
        <v>42143</v>
      </c>
      <c r="I370" s="271"/>
      <c r="J370" s="278">
        <v>42184</v>
      </c>
      <c r="K370" s="271"/>
      <c r="L370" s="242" t="s">
        <v>15272</v>
      </c>
      <c r="M370" s="242" t="s">
        <v>5103</v>
      </c>
      <c r="N370" s="273" t="s">
        <v>84</v>
      </c>
      <c r="O370" s="44">
        <v>42112</v>
      </c>
      <c r="P370" s="44">
        <v>42138</v>
      </c>
      <c r="Q370" s="48" t="s">
        <v>106</v>
      </c>
      <c r="R370" s="194" t="s">
        <v>10389</v>
      </c>
      <c r="S370" s="70"/>
      <c r="T370" s="305"/>
      <c r="U370" s="48"/>
    </row>
    <row r="371" s="13" customFormat="1" ht="22.5" customHeight="1" spans="1:21">
      <c r="A371" s="35">
        <v>369</v>
      </c>
      <c r="B371" s="153" t="s">
        <v>15159</v>
      </c>
      <c r="C371" s="198" t="s">
        <v>546</v>
      </c>
      <c r="D371" s="55" t="s">
        <v>12911</v>
      </c>
      <c r="E371" s="55">
        <v>431600</v>
      </c>
      <c r="F371" s="151" t="s">
        <v>15273</v>
      </c>
      <c r="G371" s="44">
        <v>42123</v>
      </c>
      <c r="H371" s="44">
        <v>42132</v>
      </c>
      <c r="I371" s="271"/>
      <c r="J371" s="278">
        <v>42184</v>
      </c>
      <c r="K371" s="77"/>
      <c r="L371" s="273" t="s">
        <v>15274</v>
      </c>
      <c r="M371" s="273" t="s">
        <v>5016</v>
      </c>
      <c r="N371" s="273" t="s">
        <v>89</v>
      </c>
      <c r="O371" s="283">
        <v>42130</v>
      </c>
      <c r="P371" s="44">
        <v>42130</v>
      </c>
      <c r="Q371" s="54" t="s">
        <v>1447</v>
      </c>
      <c r="R371" s="194" t="s">
        <v>10389</v>
      </c>
      <c r="S371" s="70"/>
      <c r="T371" s="305"/>
      <c r="U371" s="48"/>
    </row>
    <row r="372" s="15" customFormat="1" ht="41.25" customHeight="1" spans="1:21">
      <c r="A372" s="35">
        <v>370</v>
      </c>
      <c r="B372" s="266"/>
      <c r="C372" s="267" t="s">
        <v>546</v>
      </c>
      <c r="D372" s="217" t="s">
        <v>41</v>
      </c>
      <c r="E372" s="217">
        <v>431600</v>
      </c>
      <c r="F372" s="265" t="s">
        <v>15275</v>
      </c>
      <c r="G372" s="268">
        <v>42136</v>
      </c>
      <c r="H372" s="268">
        <v>42143</v>
      </c>
      <c r="I372" s="269"/>
      <c r="J372" s="300">
        <v>42215</v>
      </c>
      <c r="K372" s="301" t="s">
        <v>15276</v>
      </c>
      <c r="L372" s="302" t="s">
        <v>15277</v>
      </c>
      <c r="M372" s="302" t="s">
        <v>1017</v>
      </c>
      <c r="N372" s="302" t="s">
        <v>641</v>
      </c>
      <c r="O372" s="303">
        <v>42146</v>
      </c>
      <c r="P372" s="303">
        <v>42146</v>
      </c>
      <c r="Q372" s="286" t="s">
        <v>1447</v>
      </c>
      <c r="R372" s="307" t="s">
        <v>15278</v>
      </c>
      <c r="S372" s="308"/>
      <c r="T372" s="309"/>
      <c r="U372" s="218"/>
    </row>
    <row r="373" s="13" customFormat="1" ht="22.5" customHeight="1" spans="1:21">
      <c r="A373" s="35">
        <v>371</v>
      </c>
      <c r="B373" s="153"/>
      <c r="C373" s="198" t="s">
        <v>546</v>
      </c>
      <c r="D373" s="55" t="s">
        <v>12911</v>
      </c>
      <c r="E373" s="55">
        <v>431600</v>
      </c>
      <c r="F373" s="151" t="s">
        <v>15279</v>
      </c>
      <c r="G373" s="44">
        <v>42136</v>
      </c>
      <c r="H373" s="44">
        <v>42143</v>
      </c>
      <c r="I373" s="271"/>
      <c r="J373" s="278">
        <v>42184</v>
      </c>
      <c r="K373" s="77"/>
      <c r="L373" s="242" t="s">
        <v>15280</v>
      </c>
      <c r="M373" s="242" t="s">
        <v>5278</v>
      </c>
      <c r="N373" s="242" t="s">
        <v>89</v>
      </c>
      <c r="O373" s="44">
        <v>42140</v>
      </c>
      <c r="P373" s="44">
        <v>42140</v>
      </c>
      <c r="Q373" s="54" t="s">
        <v>1447</v>
      </c>
      <c r="R373" s="194" t="s">
        <v>1023</v>
      </c>
      <c r="S373" s="70"/>
      <c r="T373" s="305"/>
      <c r="U373" s="48"/>
    </row>
    <row r="374" s="14" customFormat="1" ht="22.5" customHeight="1" spans="1:21">
      <c r="A374" s="35">
        <v>372</v>
      </c>
      <c r="B374" s="153" t="s">
        <v>15159</v>
      </c>
      <c r="C374" s="198" t="s">
        <v>546</v>
      </c>
      <c r="D374" s="43" t="s">
        <v>14593</v>
      </c>
      <c r="E374" s="43">
        <v>431600</v>
      </c>
      <c r="F374" s="152" t="s">
        <v>15281</v>
      </c>
      <c r="G374" s="47">
        <v>42136</v>
      </c>
      <c r="H374" s="47">
        <v>42142</v>
      </c>
      <c r="I374" s="275"/>
      <c r="J374" s="278">
        <v>42184</v>
      </c>
      <c r="K374" s="112"/>
      <c r="L374" s="291" t="s">
        <v>15282</v>
      </c>
      <c r="M374" s="291" t="s">
        <v>114</v>
      </c>
      <c r="N374" s="277" t="s">
        <v>89</v>
      </c>
      <c r="O374" s="47">
        <v>42148</v>
      </c>
      <c r="P374" s="47">
        <v>42148</v>
      </c>
      <c r="Q374" s="53" t="s">
        <v>106</v>
      </c>
      <c r="R374" s="194" t="s">
        <v>10399</v>
      </c>
      <c r="S374" s="81"/>
      <c r="T374" s="52"/>
      <c r="U374" s="52"/>
    </row>
    <row r="375" s="13" customFormat="1" ht="18.75" customHeight="1" spans="1:21">
      <c r="A375" s="35">
        <v>373</v>
      </c>
      <c r="B375" s="153" t="s">
        <v>15037</v>
      </c>
      <c r="C375" s="198" t="s">
        <v>14823</v>
      </c>
      <c r="D375" s="55" t="s">
        <v>13897</v>
      </c>
      <c r="E375" s="55">
        <v>393900</v>
      </c>
      <c r="F375" s="151" t="s">
        <v>15283</v>
      </c>
      <c r="G375" s="44">
        <v>42147</v>
      </c>
      <c r="H375" s="44">
        <v>42154</v>
      </c>
      <c r="I375" s="297" t="s">
        <v>15269</v>
      </c>
      <c r="J375" s="278">
        <v>42184</v>
      </c>
      <c r="K375" s="77"/>
      <c r="L375" s="242" t="s">
        <v>15284</v>
      </c>
      <c r="M375" s="242" t="s">
        <v>1768</v>
      </c>
      <c r="N375" s="242" t="s">
        <v>84</v>
      </c>
      <c r="O375" s="289">
        <v>42126</v>
      </c>
      <c r="P375" s="44">
        <v>42147</v>
      </c>
      <c r="Q375" s="48" t="s">
        <v>106</v>
      </c>
      <c r="R375" s="194" t="s">
        <v>1040</v>
      </c>
      <c r="S375" s="70"/>
      <c r="T375" s="305"/>
      <c r="U375" s="48"/>
    </row>
    <row r="376" s="13" customFormat="1" ht="22.5" customHeight="1" spans="1:21">
      <c r="A376" s="35">
        <v>374</v>
      </c>
      <c r="B376" s="153"/>
      <c r="C376" s="198" t="s">
        <v>546</v>
      </c>
      <c r="D376" s="55" t="s">
        <v>41</v>
      </c>
      <c r="E376" s="55">
        <v>431600</v>
      </c>
      <c r="F376" s="151" t="s">
        <v>15285</v>
      </c>
      <c r="G376" s="44">
        <v>42136</v>
      </c>
      <c r="H376" s="44">
        <v>42148</v>
      </c>
      <c r="I376" s="271"/>
      <c r="J376" s="278">
        <v>42184</v>
      </c>
      <c r="K376" s="304"/>
      <c r="L376" s="48" t="s">
        <v>15286</v>
      </c>
      <c r="M376" s="48" t="s">
        <v>5278</v>
      </c>
      <c r="N376" s="48" t="s">
        <v>89</v>
      </c>
      <c r="O376" s="44">
        <v>42153</v>
      </c>
      <c r="P376" s="44">
        <v>42153</v>
      </c>
      <c r="Q376" s="77" t="s">
        <v>1447</v>
      </c>
      <c r="R376" s="194" t="s">
        <v>1032</v>
      </c>
      <c r="S376" s="70"/>
      <c r="T376" s="305"/>
      <c r="U376" s="48"/>
    </row>
    <row r="377" s="13" customFormat="1" ht="22.5" customHeight="1" spans="1:21">
      <c r="A377" s="35">
        <v>375</v>
      </c>
      <c r="B377" s="153"/>
      <c r="C377" s="198" t="s">
        <v>546</v>
      </c>
      <c r="D377" s="55" t="s">
        <v>41</v>
      </c>
      <c r="E377" s="55">
        <v>431600</v>
      </c>
      <c r="F377" s="151" t="s">
        <v>15287</v>
      </c>
      <c r="G377" s="44">
        <v>42136</v>
      </c>
      <c r="H377" s="44">
        <v>42148</v>
      </c>
      <c r="I377" s="271"/>
      <c r="J377" s="278">
        <v>42184</v>
      </c>
      <c r="K377" s="304"/>
      <c r="L377" s="48" t="s">
        <v>15288</v>
      </c>
      <c r="M377" s="48" t="s">
        <v>5301</v>
      </c>
      <c r="N377" s="48" t="s">
        <v>5701</v>
      </c>
      <c r="O377" s="44">
        <v>42153</v>
      </c>
      <c r="P377" s="44">
        <v>42153</v>
      </c>
      <c r="Q377" s="54" t="s">
        <v>47</v>
      </c>
      <c r="R377" s="194" t="s">
        <v>1032</v>
      </c>
      <c r="S377" s="70"/>
      <c r="T377" s="305"/>
      <c r="U377" s="48"/>
    </row>
    <row r="378" s="13" customFormat="1" ht="22.5" customHeight="1" spans="1:21">
      <c r="A378" s="35">
        <v>376</v>
      </c>
      <c r="B378" s="153"/>
      <c r="C378" s="198" t="s">
        <v>546</v>
      </c>
      <c r="D378" s="55" t="s">
        <v>12911</v>
      </c>
      <c r="E378" s="35">
        <v>431600</v>
      </c>
      <c r="F378" s="151" t="s">
        <v>15289</v>
      </c>
      <c r="G378" s="44">
        <v>42139</v>
      </c>
      <c r="H378" s="44">
        <v>42148</v>
      </c>
      <c r="I378" s="297" t="s">
        <v>15269</v>
      </c>
      <c r="J378" s="278">
        <v>42184</v>
      </c>
      <c r="K378" s="77"/>
      <c r="L378" s="273" t="s">
        <v>15290</v>
      </c>
      <c r="M378" s="273" t="s">
        <v>5156</v>
      </c>
      <c r="N378" s="273" t="s">
        <v>59</v>
      </c>
      <c r="O378" s="283">
        <v>42153</v>
      </c>
      <c r="P378" s="44">
        <v>42153</v>
      </c>
      <c r="Q378" s="54" t="s">
        <v>106</v>
      </c>
      <c r="R378" s="194" t="s">
        <v>1032</v>
      </c>
      <c r="S378" s="70"/>
      <c r="T378" s="48"/>
      <c r="U378" s="48"/>
    </row>
    <row r="379" s="13" customFormat="1" ht="22.5" customHeight="1" spans="1:21">
      <c r="A379" s="35">
        <v>377</v>
      </c>
      <c r="B379" s="153" t="s">
        <v>15154</v>
      </c>
      <c r="C379" s="198" t="s">
        <v>5534</v>
      </c>
      <c r="D379" s="55" t="s">
        <v>145</v>
      </c>
      <c r="E379" s="55">
        <v>485900</v>
      </c>
      <c r="F379" s="151" t="s">
        <v>15291</v>
      </c>
      <c r="G379" s="44">
        <v>42123</v>
      </c>
      <c r="H379" s="44">
        <v>42139</v>
      </c>
      <c r="I379" s="271"/>
      <c r="J379" s="278">
        <v>42184</v>
      </c>
      <c r="K379" s="77"/>
      <c r="L379" s="279" t="s">
        <v>15292</v>
      </c>
      <c r="M379" s="279" t="s">
        <v>9223</v>
      </c>
      <c r="N379" s="279" t="s">
        <v>744</v>
      </c>
      <c r="O379" s="167">
        <v>42131</v>
      </c>
      <c r="P379" s="167">
        <v>42131</v>
      </c>
      <c r="Q379" s="77" t="s">
        <v>47</v>
      </c>
      <c r="R379" s="194" t="s">
        <v>5210</v>
      </c>
      <c r="S379" s="70"/>
      <c r="T379" s="305"/>
      <c r="U379" s="48"/>
    </row>
    <row r="380" s="13" customFormat="1" ht="23.25" customHeight="1" spans="1:21">
      <c r="A380" s="35">
        <v>378</v>
      </c>
      <c r="B380" s="153" t="s">
        <v>15037</v>
      </c>
      <c r="C380" s="198" t="s">
        <v>14823</v>
      </c>
      <c r="D380" s="55" t="s">
        <v>13342</v>
      </c>
      <c r="E380" s="55">
        <v>393900</v>
      </c>
      <c r="F380" s="151" t="s">
        <v>15293</v>
      </c>
      <c r="G380" s="44">
        <v>42147</v>
      </c>
      <c r="H380" s="44">
        <v>42156</v>
      </c>
      <c r="I380" s="271"/>
      <c r="J380" s="278">
        <v>42184</v>
      </c>
      <c r="K380" s="77"/>
      <c r="L380" s="242" t="s">
        <v>15294</v>
      </c>
      <c r="M380" s="242" t="s">
        <v>653</v>
      </c>
      <c r="N380" s="48" t="s">
        <v>84</v>
      </c>
      <c r="O380" s="44">
        <v>42126</v>
      </c>
      <c r="P380" s="44">
        <v>42158</v>
      </c>
      <c r="Q380" s="48" t="s">
        <v>106</v>
      </c>
      <c r="R380" s="194" t="s">
        <v>5210</v>
      </c>
      <c r="S380" s="70"/>
      <c r="T380" s="305"/>
      <c r="U380" s="48"/>
    </row>
    <row r="381" s="13" customFormat="1" ht="18.75" customHeight="1" spans="1:21">
      <c r="A381" s="35">
        <v>379</v>
      </c>
      <c r="B381" s="153"/>
      <c r="C381" s="198" t="s">
        <v>5104</v>
      </c>
      <c r="D381" s="55" t="s">
        <v>13434</v>
      </c>
      <c r="E381" s="55">
        <v>393900</v>
      </c>
      <c r="F381" s="151" t="s">
        <v>15295</v>
      </c>
      <c r="G381" s="44">
        <v>42145</v>
      </c>
      <c r="H381" s="44">
        <v>42152</v>
      </c>
      <c r="I381" s="297" t="s">
        <v>15269</v>
      </c>
      <c r="J381" s="278">
        <v>42184</v>
      </c>
      <c r="K381" s="271"/>
      <c r="L381" s="242" t="s">
        <v>15296</v>
      </c>
      <c r="M381" s="242" t="s">
        <v>657</v>
      </c>
      <c r="N381" s="273" t="s">
        <v>84</v>
      </c>
      <c r="O381" s="44">
        <v>42152</v>
      </c>
      <c r="P381" s="44">
        <v>42153</v>
      </c>
      <c r="Q381" s="48" t="s">
        <v>47</v>
      </c>
      <c r="R381" s="196" t="s">
        <v>1050</v>
      </c>
      <c r="S381" s="70"/>
      <c r="T381" s="305"/>
      <c r="U381" s="48"/>
    </row>
    <row r="382" s="13" customFormat="1" ht="22.5" customHeight="1" spans="1:21">
      <c r="A382" s="35">
        <v>380</v>
      </c>
      <c r="B382" s="153"/>
      <c r="C382" s="198" t="s">
        <v>5534</v>
      </c>
      <c r="D382" s="55" t="s">
        <v>145</v>
      </c>
      <c r="E382" s="55">
        <v>485900</v>
      </c>
      <c r="F382" s="151" t="s">
        <v>15297</v>
      </c>
      <c r="G382" s="44">
        <v>42139</v>
      </c>
      <c r="H382" s="44">
        <v>42149</v>
      </c>
      <c r="I382" s="297" t="s">
        <v>15269</v>
      </c>
      <c r="J382" s="278">
        <v>42184</v>
      </c>
      <c r="K382" s="77"/>
      <c r="L382" s="54" t="s">
        <v>15298</v>
      </c>
      <c r="M382" s="242" t="s">
        <v>730</v>
      </c>
      <c r="N382" s="242" t="s">
        <v>89</v>
      </c>
      <c r="O382" s="44">
        <v>42154</v>
      </c>
      <c r="P382" s="44">
        <v>42154</v>
      </c>
      <c r="Q382" s="54" t="s">
        <v>1447</v>
      </c>
      <c r="R382" s="194" t="s">
        <v>1050</v>
      </c>
      <c r="S382" s="70"/>
      <c r="T382" s="305"/>
      <c r="U382" s="48"/>
    </row>
    <row r="383" s="13" customFormat="1" ht="22.5" customHeight="1" spans="1:21">
      <c r="A383" s="35">
        <v>381</v>
      </c>
      <c r="B383" s="153"/>
      <c r="C383" s="198" t="s">
        <v>546</v>
      </c>
      <c r="D383" s="55" t="s">
        <v>12911</v>
      </c>
      <c r="E383" s="35">
        <v>431600</v>
      </c>
      <c r="F383" s="151" t="s">
        <v>15299</v>
      </c>
      <c r="G383" s="44">
        <v>42147</v>
      </c>
      <c r="H383" s="44">
        <v>42156</v>
      </c>
      <c r="I383" s="271"/>
      <c r="J383" s="278">
        <v>42184</v>
      </c>
      <c r="K383" s="77"/>
      <c r="L383" s="273" t="s">
        <v>15300</v>
      </c>
      <c r="M383" s="48" t="s">
        <v>657</v>
      </c>
      <c r="N383" s="48" t="s">
        <v>84</v>
      </c>
      <c r="O383" s="44">
        <v>42162</v>
      </c>
      <c r="P383" s="44">
        <v>42162</v>
      </c>
      <c r="Q383" s="48" t="s">
        <v>1447</v>
      </c>
      <c r="R383" s="194" t="s">
        <v>5708</v>
      </c>
      <c r="S383" s="70"/>
      <c r="T383" s="48"/>
      <c r="U383" s="48"/>
    </row>
    <row r="384" s="13" customFormat="1" ht="22.5" customHeight="1" spans="1:21">
      <c r="A384" s="35">
        <v>382</v>
      </c>
      <c r="B384" s="153"/>
      <c r="C384" s="198" t="s">
        <v>546</v>
      </c>
      <c r="D384" s="55" t="s">
        <v>41</v>
      </c>
      <c r="E384" s="55">
        <v>431600</v>
      </c>
      <c r="F384" s="151" t="s">
        <v>15301</v>
      </c>
      <c r="G384" s="44">
        <v>42147</v>
      </c>
      <c r="H384" s="44">
        <v>42156</v>
      </c>
      <c r="I384" s="297" t="s">
        <v>15269</v>
      </c>
      <c r="J384" s="278">
        <v>42184</v>
      </c>
      <c r="K384" s="292"/>
      <c r="L384" s="48" t="s">
        <v>15302</v>
      </c>
      <c r="M384" s="52" t="s">
        <v>15303</v>
      </c>
      <c r="N384" s="52" t="s">
        <v>5701</v>
      </c>
      <c r="O384" s="47">
        <v>42167</v>
      </c>
      <c r="P384" s="47">
        <v>42167</v>
      </c>
      <c r="Q384" s="48" t="s">
        <v>106</v>
      </c>
      <c r="R384" s="263" t="s">
        <v>2752</v>
      </c>
      <c r="S384" s="70"/>
      <c r="T384" s="305"/>
      <c r="U384" s="48"/>
    </row>
    <row r="385" s="13" customFormat="1" ht="41.25" customHeight="1" spans="1:21">
      <c r="A385" s="35">
        <v>383</v>
      </c>
      <c r="B385" s="153"/>
      <c r="C385" s="198" t="s">
        <v>14823</v>
      </c>
      <c r="D385" s="55" t="s">
        <v>13434</v>
      </c>
      <c r="E385" s="55">
        <f>393900+26800</f>
        <v>420700</v>
      </c>
      <c r="F385" s="151" t="s">
        <v>15304</v>
      </c>
      <c r="G385" s="44">
        <v>42110</v>
      </c>
      <c r="H385" s="44">
        <v>42122</v>
      </c>
      <c r="I385" s="271" t="s">
        <v>15305</v>
      </c>
      <c r="J385" s="278">
        <v>42184</v>
      </c>
      <c r="K385" s="292" t="s">
        <v>13755</v>
      </c>
      <c r="L385" s="48" t="s">
        <v>15306</v>
      </c>
      <c r="M385" s="48" t="s">
        <v>5156</v>
      </c>
      <c r="N385" s="48" t="s">
        <v>59</v>
      </c>
      <c r="O385" s="44">
        <v>42165</v>
      </c>
      <c r="P385" s="44">
        <v>42165</v>
      </c>
      <c r="Q385" s="48"/>
      <c r="R385" s="201" t="s">
        <v>2752</v>
      </c>
      <c r="S385" s="70"/>
      <c r="T385" s="305"/>
      <c r="U385" s="48"/>
    </row>
    <row r="386" s="13" customFormat="1" ht="22.5" customHeight="1" spans="1:21">
      <c r="A386" s="35">
        <v>384</v>
      </c>
      <c r="B386" s="153" t="s">
        <v>15159</v>
      </c>
      <c r="C386" s="198" t="s">
        <v>546</v>
      </c>
      <c r="D386" s="55" t="s">
        <v>14663</v>
      </c>
      <c r="E386" s="55">
        <v>431600</v>
      </c>
      <c r="F386" s="151" t="s">
        <v>15307</v>
      </c>
      <c r="G386" s="44">
        <v>42153</v>
      </c>
      <c r="H386" s="44">
        <v>42161</v>
      </c>
      <c r="I386" s="271"/>
      <c r="J386" s="278">
        <v>42184</v>
      </c>
      <c r="K386" s="270" t="s">
        <v>52</v>
      </c>
      <c r="L386" s="242" t="s">
        <v>15308</v>
      </c>
      <c r="M386" s="242" t="s">
        <v>916</v>
      </c>
      <c r="N386" s="242" t="s">
        <v>5701</v>
      </c>
      <c r="O386" s="289">
        <v>42162</v>
      </c>
      <c r="P386" s="44">
        <v>42162</v>
      </c>
      <c r="Q386" s="54" t="s">
        <v>1447</v>
      </c>
      <c r="R386" s="194" t="s">
        <v>5236</v>
      </c>
      <c r="S386" s="70"/>
      <c r="T386" s="305"/>
      <c r="U386" s="48"/>
    </row>
    <row r="387" s="14" customFormat="1" ht="22.5" customHeight="1" spans="1:21">
      <c r="A387" s="35">
        <v>385</v>
      </c>
      <c r="B387" s="153" t="s">
        <v>15154</v>
      </c>
      <c r="C387" s="198" t="s">
        <v>5534</v>
      </c>
      <c r="D387" s="55" t="s">
        <v>13342</v>
      </c>
      <c r="E387" s="55">
        <v>485900</v>
      </c>
      <c r="F387" s="151" t="s">
        <v>15309</v>
      </c>
      <c r="G387" s="44">
        <v>42147</v>
      </c>
      <c r="H387" s="44">
        <v>42157</v>
      </c>
      <c r="I387" s="297" t="s">
        <v>15269</v>
      </c>
      <c r="J387" s="278">
        <v>42184</v>
      </c>
      <c r="K387" s="112"/>
      <c r="L387" s="242" t="s">
        <v>15310</v>
      </c>
      <c r="M387" s="242" t="s">
        <v>5479</v>
      </c>
      <c r="N387" s="242" t="s">
        <v>59</v>
      </c>
      <c r="O387" s="289">
        <v>42130</v>
      </c>
      <c r="P387" s="47">
        <v>42164</v>
      </c>
      <c r="Q387" s="53" t="s">
        <v>1447</v>
      </c>
      <c r="R387" s="263" t="s">
        <v>1063</v>
      </c>
      <c r="S387" s="81"/>
      <c r="T387" s="306"/>
      <c r="U387" s="52"/>
    </row>
    <row r="388" s="13" customFormat="1" ht="22.5" customHeight="1" spans="1:21">
      <c r="A388" s="35">
        <v>386</v>
      </c>
      <c r="B388" s="153" t="s">
        <v>15154</v>
      </c>
      <c r="C388" s="198" t="s">
        <v>5534</v>
      </c>
      <c r="D388" s="55" t="s">
        <v>14593</v>
      </c>
      <c r="E388" s="55">
        <v>485900</v>
      </c>
      <c r="F388" s="151" t="s">
        <v>15311</v>
      </c>
      <c r="G388" s="44">
        <v>42147</v>
      </c>
      <c r="H388" s="44">
        <v>42156</v>
      </c>
      <c r="I388" s="297" t="s">
        <v>15269</v>
      </c>
      <c r="J388" s="278">
        <v>42184</v>
      </c>
      <c r="K388" s="112"/>
      <c r="L388" s="312" t="s">
        <v>15312</v>
      </c>
      <c r="M388" s="312" t="s">
        <v>912</v>
      </c>
      <c r="N388" s="277" t="s">
        <v>5701</v>
      </c>
      <c r="O388" s="44">
        <v>42161</v>
      </c>
      <c r="P388" s="44">
        <v>42161</v>
      </c>
      <c r="Q388" s="54" t="s">
        <v>47</v>
      </c>
      <c r="R388" s="194" t="s">
        <v>5236</v>
      </c>
      <c r="S388" s="70"/>
      <c r="T388" s="305"/>
      <c r="U388" s="48"/>
    </row>
    <row r="389" s="13" customFormat="1" ht="27.75" customHeight="1" spans="1:21">
      <c r="A389" s="35">
        <v>387</v>
      </c>
      <c r="B389" s="153" t="s">
        <v>15159</v>
      </c>
      <c r="C389" s="198" t="s">
        <v>546</v>
      </c>
      <c r="D389" s="55" t="s">
        <v>145</v>
      </c>
      <c r="E389" s="55">
        <f>431600+13600</f>
        <v>445200</v>
      </c>
      <c r="F389" s="151" t="s">
        <v>15313</v>
      </c>
      <c r="G389" s="44">
        <v>42123</v>
      </c>
      <c r="H389" s="44">
        <v>42132</v>
      </c>
      <c r="I389" s="271" t="s">
        <v>15314</v>
      </c>
      <c r="J389" s="278">
        <v>42184</v>
      </c>
      <c r="K389" s="304" t="s">
        <v>15315</v>
      </c>
      <c r="L389" s="242" t="s">
        <v>13805</v>
      </c>
      <c r="M389" s="242" t="s">
        <v>916</v>
      </c>
      <c r="N389" s="242" t="s">
        <v>5701</v>
      </c>
      <c r="O389" s="289">
        <v>42162</v>
      </c>
      <c r="P389" s="44">
        <v>42162</v>
      </c>
      <c r="Q389" s="54" t="s">
        <v>1447</v>
      </c>
      <c r="R389" s="194" t="s">
        <v>5247</v>
      </c>
      <c r="S389" s="70"/>
      <c r="T389" s="305"/>
      <c r="U389" s="48"/>
    </row>
    <row r="390" s="13" customFormat="1" ht="22.5" customHeight="1" spans="1:21">
      <c r="A390" s="35">
        <v>388</v>
      </c>
      <c r="B390" s="153" t="s">
        <v>15159</v>
      </c>
      <c r="C390" s="198" t="s">
        <v>546</v>
      </c>
      <c r="D390" s="55" t="s">
        <v>41</v>
      </c>
      <c r="E390" s="55">
        <v>431600</v>
      </c>
      <c r="F390" s="151" t="s">
        <v>15316</v>
      </c>
      <c r="G390" s="44">
        <v>42136</v>
      </c>
      <c r="H390" s="44">
        <v>42143</v>
      </c>
      <c r="I390" s="275"/>
      <c r="J390" s="278">
        <v>42184</v>
      </c>
      <c r="K390" s="292"/>
      <c r="L390" s="48" t="s">
        <v>15317</v>
      </c>
      <c r="M390" s="52" t="s">
        <v>2053</v>
      </c>
      <c r="N390" s="52" t="s">
        <v>5701</v>
      </c>
      <c r="O390" s="47">
        <v>42160</v>
      </c>
      <c r="P390" s="47">
        <v>42160</v>
      </c>
      <c r="Q390" s="53" t="s">
        <v>1447</v>
      </c>
      <c r="R390" s="194" t="s">
        <v>5247</v>
      </c>
      <c r="S390" s="48"/>
      <c r="T390" s="48"/>
      <c r="U390" s="48"/>
    </row>
    <row r="391" s="13" customFormat="1" ht="22.5" customHeight="1" spans="1:21">
      <c r="A391" s="35">
        <v>389</v>
      </c>
      <c r="B391" s="153" t="s">
        <v>15154</v>
      </c>
      <c r="C391" s="198" t="s">
        <v>5534</v>
      </c>
      <c r="D391" s="55" t="s">
        <v>14754</v>
      </c>
      <c r="E391" s="35">
        <v>485900</v>
      </c>
      <c r="F391" s="151" t="s">
        <v>15318</v>
      </c>
      <c r="G391" s="310">
        <v>42145</v>
      </c>
      <c r="H391" s="44">
        <v>42152</v>
      </c>
      <c r="I391" s="297" t="s">
        <v>15269</v>
      </c>
      <c r="J391" s="278">
        <v>42184</v>
      </c>
      <c r="K391" s="77"/>
      <c r="L391" s="279" t="s">
        <v>15319</v>
      </c>
      <c r="M391" s="279" t="s">
        <v>15320</v>
      </c>
      <c r="N391" s="279" t="s">
        <v>744</v>
      </c>
      <c r="O391" s="167">
        <v>42162</v>
      </c>
      <c r="P391" s="167">
        <v>42162</v>
      </c>
      <c r="Q391" s="77" t="s">
        <v>106</v>
      </c>
      <c r="R391" s="194" t="s">
        <v>5262</v>
      </c>
      <c r="S391" s="70"/>
      <c r="T391" s="48"/>
      <c r="U391" s="48"/>
    </row>
    <row r="392" s="13" customFormat="1" ht="27" customHeight="1" spans="1:21">
      <c r="A392" s="35">
        <v>390</v>
      </c>
      <c r="B392" s="153" t="s">
        <v>15159</v>
      </c>
      <c r="C392" s="198" t="s">
        <v>546</v>
      </c>
      <c r="D392" s="55" t="s">
        <v>14754</v>
      </c>
      <c r="E392" s="55">
        <f>431600+13600</f>
        <v>445200</v>
      </c>
      <c r="F392" s="151" t="s">
        <v>15321</v>
      </c>
      <c r="G392" s="44">
        <v>42123</v>
      </c>
      <c r="H392" s="44">
        <v>42132</v>
      </c>
      <c r="I392" s="271" t="s">
        <v>15322</v>
      </c>
      <c r="J392" s="278">
        <v>42184</v>
      </c>
      <c r="K392" s="304" t="s">
        <v>15315</v>
      </c>
      <c r="L392" s="48" t="s">
        <v>15323</v>
      </c>
      <c r="M392" s="48" t="s">
        <v>5103</v>
      </c>
      <c r="N392" s="48" t="s">
        <v>84</v>
      </c>
      <c r="O392" s="44">
        <v>42169</v>
      </c>
      <c r="P392" s="44">
        <v>42169</v>
      </c>
      <c r="Q392" s="54" t="s">
        <v>1447</v>
      </c>
      <c r="R392" s="194" t="s">
        <v>5262</v>
      </c>
      <c r="S392" s="70"/>
      <c r="T392" s="305"/>
      <c r="U392" s="48"/>
    </row>
    <row r="393" s="13" customFormat="1" ht="26.25" customHeight="1" spans="1:21">
      <c r="A393" s="35">
        <v>391</v>
      </c>
      <c r="B393" s="153" t="s">
        <v>15324</v>
      </c>
      <c r="C393" s="198" t="s">
        <v>15325</v>
      </c>
      <c r="D393" s="55" t="s">
        <v>14875</v>
      </c>
      <c r="E393" s="55">
        <v>415900</v>
      </c>
      <c r="F393" s="151" t="s">
        <v>15326</v>
      </c>
      <c r="G393" s="44">
        <v>42171</v>
      </c>
      <c r="H393" s="44">
        <v>42179</v>
      </c>
      <c r="I393" s="271"/>
      <c r="J393" s="287">
        <v>42184</v>
      </c>
      <c r="K393" s="77"/>
      <c r="L393" s="242" t="s">
        <v>15327</v>
      </c>
      <c r="M393" s="48" t="s">
        <v>1768</v>
      </c>
      <c r="N393" s="48" t="s">
        <v>84</v>
      </c>
      <c r="O393" s="44">
        <v>42168</v>
      </c>
      <c r="P393" s="44">
        <v>42168</v>
      </c>
      <c r="Q393" s="242" t="s">
        <v>106</v>
      </c>
      <c r="R393" s="196" t="s">
        <v>1074</v>
      </c>
      <c r="S393" s="70"/>
      <c r="T393" s="305"/>
      <c r="U393" s="48"/>
    </row>
    <row r="394" s="13" customFormat="1" ht="22.5" customHeight="1" spans="1:21">
      <c r="A394" s="35">
        <v>392</v>
      </c>
      <c r="B394" s="153" t="s">
        <v>15159</v>
      </c>
      <c r="C394" s="198" t="s">
        <v>546</v>
      </c>
      <c r="D394" s="55" t="s">
        <v>13342</v>
      </c>
      <c r="E394" s="55">
        <v>431600</v>
      </c>
      <c r="F394" s="151" t="s">
        <v>15328</v>
      </c>
      <c r="G394" s="44">
        <v>42147</v>
      </c>
      <c r="H394" s="44">
        <v>42157</v>
      </c>
      <c r="I394" s="297" t="s">
        <v>15329</v>
      </c>
      <c r="J394" s="287">
        <v>42184</v>
      </c>
      <c r="K394" s="77"/>
      <c r="L394" s="273" t="s">
        <v>15330</v>
      </c>
      <c r="M394" s="273" t="s">
        <v>5156</v>
      </c>
      <c r="N394" s="273" t="s">
        <v>59</v>
      </c>
      <c r="O394" s="283">
        <v>42169</v>
      </c>
      <c r="P394" s="44">
        <v>42169</v>
      </c>
      <c r="Q394" s="54" t="s">
        <v>1447</v>
      </c>
      <c r="R394" s="194" t="s">
        <v>1074</v>
      </c>
      <c r="S394" s="70"/>
      <c r="T394" s="305"/>
      <c r="U394" s="48"/>
    </row>
    <row r="395" s="13" customFormat="1" ht="22.5" customHeight="1" spans="1:21">
      <c r="A395" s="35">
        <v>393</v>
      </c>
      <c r="B395" s="153" t="s">
        <v>15159</v>
      </c>
      <c r="C395" s="198" t="s">
        <v>546</v>
      </c>
      <c r="D395" s="55" t="s">
        <v>13342</v>
      </c>
      <c r="E395" s="55">
        <v>431600</v>
      </c>
      <c r="F395" s="151" t="s">
        <v>15331</v>
      </c>
      <c r="G395" s="44">
        <v>42149</v>
      </c>
      <c r="H395" s="44">
        <v>42156</v>
      </c>
      <c r="I395" s="297" t="s">
        <v>15269</v>
      </c>
      <c r="J395" s="287">
        <v>42184</v>
      </c>
      <c r="K395" s="272" t="s">
        <v>52</v>
      </c>
      <c r="L395" s="273" t="s">
        <v>9053</v>
      </c>
      <c r="M395" s="273" t="s">
        <v>10756</v>
      </c>
      <c r="N395" s="273" t="s">
        <v>84</v>
      </c>
      <c r="O395" s="283">
        <v>42126</v>
      </c>
      <c r="P395" s="44">
        <v>42181</v>
      </c>
      <c r="Q395" s="54" t="s">
        <v>106</v>
      </c>
      <c r="R395" s="194" t="s">
        <v>1847</v>
      </c>
      <c r="S395" s="70"/>
      <c r="T395" s="305"/>
      <c r="U395" s="48"/>
    </row>
    <row r="396" s="13" customFormat="1" ht="22.5" customHeight="1" spans="1:21">
      <c r="A396" s="35">
        <v>394</v>
      </c>
      <c r="B396" s="153" t="s">
        <v>15159</v>
      </c>
      <c r="C396" s="198" t="s">
        <v>546</v>
      </c>
      <c r="D396" s="55" t="s">
        <v>13342</v>
      </c>
      <c r="E396" s="55">
        <v>431600</v>
      </c>
      <c r="F396" s="151" t="s">
        <v>15332</v>
      </c>
      <c r="G396" s="44">
        <v>42147</v>
      </c>
      <c r="H396" s="44">
        <v>42156</v>
      </c>
      <c r="I396" s="271"/>
      <c r="J396" s="287">
        <v>42185</v>
      </c>
      <c r="K396" s="77"/>
      <c r="L396" s="273" t="s">
        <v>15333</v>
      </c>
      <c r="M396" s="273" t="s">
        <v>5016</v>
      </c>
      <c r="N396" s="273" t="s">
        <v>89</v>
      </c>
      <c r="O396" s="283">
        <v>42183</v>
      </c>
      <c r="P396" s="44">
        <v>42183</v>
      </c>
      <c r="Q396" s="54" t="s">
        <v>47</v>
      </c>
      <c r="R396" s="194" t="s">
        <v>1093</v>
      </c>
      <c r="S396" s="70"/>
      <c r="T396" s="305"/>
      <c r="U396" s="48"/>
    </row>
    <row r="397" s="13" customFormat="1" ht="18.75" customHeight="1" spans="1:21">
      <c r="A397" s="35">
        <v>395</v>
      </c>
      <c r="B397" s="153" t="s">
        <v>15037</v>
      </c>
      <c r="C397" s="198" t="s">
        <v>14823</v>
      </c>
      <c r="D397" s="55" t="s">
        <v>13897</v>
      </c>
      <c r="E397" s="55">
        <v>393900</v>
      </c>
      <c r="F397" s="151" t="s">
        <v>15334</v>
      </c>
      <c r="G397" s="44">
        <v>42147</v>
      </c>
      <c r="H397" s="44">
        <v>42154</v>
      </c>
      <c r="I397" s="313" t="s">
        <v>15269</v>
      </c>
      <c r="J397" s="287">
        <v>42184</v>
      </c>
      <c r="K397" s="77"/>
      <c r="L397" s="274" t="s">
        <v>15335</v>
      </c>
      <c r="M397" s="274" t="s">
        <v>5103</v>
      </c>
      <c r="N397" s="48" t="s">
        <v>84</v>
      </c>
      <c r="O397" s="289">
        <v>42162</v>
      </c>
      <c r="P397" s="44">
        <v>42182</v>
      </c>
      <c r="Q397" s="48" t="s">
        <v>106</v>
      </c>
      <c r="R397" s="194" t="s">
        <v>6137</v>
      </c>
      <c r="S397" s="319"/>
      <c r="T397" s="305"/>
      <c r="U397" s="48"/>
    </row>
    <row r="398" s="13" customFormat="1" ht="22.5" customHeight="1" spans="1:21">
      <c r="A398" s="35">
        <v>396</v>
      </c>
      <c r="B398" s="153" t="s">
        <v>15159</v>
      </c>
      <c r="C398" s="198" t="s">
        <v>546</v>
      </c>
      <c r="D398" s="55" t="s">
        <v>41</v>
      </c>
      <c r="E398" s="55">
        <v>431600</v>
      </c>
      <c r="F398" s="151" t="s">
        <v>15336</v>
      </c>
      <c r="G398" s="44">
        <v>42147</v>
      </c>
      <c r="H398" s="44">
        <v>42156</v>
      </c>
      <c r="I398" s="297" t="s">
        <v>15269</v>
      </c>
      <c r="J398" s="287">
        <v>42184</v>
      </c>
      <c r="K398" s="272"/>
      <c r="L398" s="273" t="s">
        <v>15337</v>
      </c>
      <c r="M398" s="273" t="s">
        <v>5156</v>
      </c>
      <c r="N398" s="273" t="s">
        <v>59</v>
      </c>
      <c r="O398" s="283">
        <v>42169</v>
      </c>
      <c r="P398" s="44">
        <v>42189</v>
      </c>
      <c r="Q398" s="54" t="s">
        <v>47</v>
      </c>
      <c r="R398" s="194" t="s">
        <v>3283</v>
      </c>
      <c r="S398" s="70"/>
      <c r="T398" s="305"/>
      <c r="U398" s="48"/>
    </row>
    <row r="399" s="13" customFormat="1" ht="27.75" customHeight="1" spans="1:21">
      <c r="A399" s="35">
        <v>397</v>
      </c>
      <c r="B399" s="153" t="s">
        <v>15159</v>
      </c>
      <c r="C399" s="198" t="s">
        <v>546</v>
      </c>
      <c r="D399" s="55" t="s">
        <v>145</v>
      </c>
      <c r="E399" s="55">
        <v>431600</v>
      </c>
      <c r="F399" s="151" t="s">
        <v>15338</v>
      </c>
      <c r="G399" s="44">
        <v>42147</v>
      </c>
      <c r="H399" s="44">
        <v>42154</v>
      </c>
      <c r="I399" s="297" t="s">
        <v>15329</v>
      </c>
      <c r="J399" s="278">
        <v>42184</v>
      </c>
      <c r="K399" s="77"/>
      <c r="L399" s="273" t="s">
        <v>15339</v>
      </c>
      <c r="M399" s="273" t="s">
        <v>5103</v>
      </c>
      <c r="N399" s="273" t="s">
        <v>84</v>
      </c>
      <c r="O399" s="283">
        <v>42166</v>
      </c>
      <c r="P399" s="44">
        <v>42188</v>
      </c>
      <c r="Q399" s="54" t="s">
        <v>47</v>
      </c>
      <c r="R399" s="320" t="s">
        <v>5287</v>
      </c>
      <c r="S399" s="70"/>
      <c r="T399" s="305"/>
      <c r="U399" s="48"/>
    </row>
    <row r="400" s="13" customFormat="1" ht="26.25" customHeight="1" spans="1:21">
      <c r="A400" s="35">
        <v>398</v>
      </c>
      <c r="B400" s="153" t="s">
        <v>15159</v>
      </c>
      <c r="C400" s="198" t="s">
        <v>546</v>
      </c>
      <c r="D400" s="55" t="s">
        <v>14593</v>
      </c>
      <c r="E400" s="55">
        <v>431600</v>
      </c>
      <c r="F400" s="151" t="s">
        <v>15340</v>
      </c>
      <c r="G400" s="44">
        <v>42181</v>
      </c>
      <c r="H400" s="44">
        <v>42194</v>
      </c>
      <c r="I400" s="271"/>
      <c r="J400" s="287">
        <v>42215</v>
      </c>
      <c r="K400" s="77"/>
      <c r="L400" s="273" t="s">
        <v>15341</v>
      </c>
      <c r="M400" s="273" t="s">
        <v>683</v>
      </c>
      <c r="N400" s="273" t="s">
        <v>59</v>
      </c>
      <c r="O400" s="44">
        <v>42162</v>
      </c>
      <c r="P400" s="44">
        <v>42184</v>
      </c>
      <c r="Q400" s="242" t="s">
        <v>106</v>
      </c>
      <c r="R400" s="196" t="s">
        <v>5287</v>
      </c>
      <c r="S400" s="70"/>
      <c r="T400" s="305"/>
      <c r="U400" s="48"/>
    </row>
    <row r="401" s="13" customFormat="1" ht="26.25" customHeight="1" spans="1:21">
      <c r="A401" s="35">
        <v>399</v>
      </c>
      <c r="B401" s="153" t="s">
        <v>15159</v>
      </c>
      <c r="C401" s="198" t="s">
        <v>546</v>
      </c>
      <c r="D401" s="55" t="s">
        <v>14593</v>
      </c>
      <c r="E401" s="55">
        <v>431600</v>
      </c>
      <c r="F401" s="151" t="s">
        <v>15342</v>
      </c>
      <c r="G401" s="44">
        <v>42181</v>
      </c>
      <c r="H401" s="44">
        <v>42194</v>
      </c>
      <c r="I401" s="271"/>
      <c r="J401" s="287">
        <v>42215</v>
      </c>
      <c r="K401" s="77"/>
      <c r="L401" s="242" t="s">
        <v>15343</v>
      </c>
      <c r="M401" s="48" t="s">
        <v>5103</v>
      </c>
      <c r="N401" s="48" t="s">
        <v>84</v>
      </c>
      <c r="O401" s="44">
        <v>42183</v>
      </c>
      <c r="P401" s="44">
        <v>42183</v>
      </c>
      <c r="Q401" s="242" t="s">
        <v>47</v>
      </c>
      <c r="R401" s="196" t="s">
        <v>5287</v>
      </c>
      <c r="S401" s="70"/>
      <c r="T401" s="305"/>
      <c r="U401" s="48"/>
    </row>
    <row r="402" s="13" customFormat="1" ht="26.25" customHeight="1" spans="1:21">
      <c r="A402" s="35">
        <v>400</v>
      </c>
      <c r="B402" s="153" t="s">
        <v>15159</v>
      </c>
      <c r="C402" s="198" t="s">
        <v>546</v>
      </c>
      <c r="D402" s="55" t="s">
        <v>12911</v>
      </c>
      <c r="E402" s="55">
        <v>431600</v>
      </c>
      <c r="F402" s="151" t="s">
        <v>15344</v>
      </c>
      <c r="G402" s="44">
        <v>42181</v>
      </c>
      <c r="H402" s="44">
        <v>42194</v>
      </c>
      <c r="I402" s="271"/>
      <c r="J402" s="287">
        <v>42215</v>
      </c>
      <c r="K402" s="77"/>
      <c r="L402" s="54" t="s">
        <v>15345</v>
      </c>
      <c r="M402" s="242" t="s">
        <v>13259</v>
      </c>
      <c r="N402" s="242" t="s">
        <v>5701</v>
      </c>
      <c r="O402" s="44">
        <v>42162</v>
      </c>
      <c r="P402" s="44">
        <v>42183</v>
      </c>
      <c r="Q402" s="242" t="s">
        <v>1447</v>
      </c>
      <c r="R402" s="196" t="s">
        <v>5287</v>
      </c>
      <c r="S402" s="70"/>
      <c r="T402" s="305"/>
      <c r="U402" s="48"/>
    </row>
    <row r="403" s="13" customFormat="1" ht="26.25" customHeight="1" spans="1:21">
      <c r="A403" s="35">
        <v>401</v>
      </c>
      <c r="B403" s="153" t="s">
        <v>15159</v>
      </c>
      <c r="C403" s="198" t="s">
        <v>546</v>
      </c>
      <c r="D403" s="55" t="s">
        <v>12911</v>
      </c>
      <c r="E403" s="55">
        <v>431600</v>
      </c>
      <c r="F403" s="151" t="s">
        <v>15346</v>
      </c>
      <c r="G403" s="44">
        <v>42181</v>
      </c>
      <c r="H403" s="44">
        <v>42194</v>
      </c>
      <c r="I403" s="271"/>
      <c r="J403" s="287">
        <v>42215</v>
      </c>
      <c r="K403" s="77"/>
      <c r="L403" s="242" t="s">
        <v>15347</v>
      </c>
      <c r="M403" s="242" t="s">
        <v>5722</v>
      </c>
      <c r="N403" s="242" t="s">
        <v>84</v>
      </c>
      <c r="O403" s="44">
        <v>42162</v>
      </c>
      <c r="P403" s="44">
        <v>42183</v>
      </c>
      <c r="Q403" s="242" t="s">
        <v>1447</v>
      </c>
      <c r="R403" s="196" t="s">
        <v>5287</v>
      </c>
      <c r="S403" s="70"/>
      <c r="T403" s="305"/>
      <c r="U403" s="48"/>
    </row>
    <row r="404" s="13" customFormat="1" ht="26.25" customHeight="1" spans="1:21">
      <c r="A404" s="35">
        <v>402</v>
      </c>
      <c r="B404" s="153" t="s">
        <v>15154</v>
      </c>
      <c r="C404" s="198" t="s">
        <v>5534</v>
      </c>
      <c r="D404" s="55" t="s">
        <v>14593</v>
      </c>
      <c r="E404" s="55">
        <v>485900</v>
      </c>
      <c r="F404" s="151" t="s">
        <v>15348</v>
      </c>
      <c r="G404" s="44">
        <v>42181</v>
      </c>
      <c r="H404" s="44">
        <v>42188</v>
      </c>
      <c r="I404" s="271"/>
      <c r="J404" s="287">
        <v>42215</v>
      </c>
      <c r="K404" s="314"/>
      <c r="L404" s="242" t="s">
        <v>15349</v>
      </c>
      <c r="M404" s="48" t="s">
        <v>5278</v>
      </c>
      <c r="N404" s="48" t="s">
        <v>89</v>
      </c>
      <c r="O404" s="44">
        <v>42189</v>
      </c>
      <c r="P404" s="44">
        <v>42189</v>
      </c>
      <c r="Q404" s="242" t="s">
        <v>1447</v>
      </c>
      <c r="R404" s="320" t="s">
        <v>1115</v>
      </c>
      <c r="S404" s="70"/>
      <c r="T404" s="305"/>
      <c r="U404" s="48"/>
    </row>
    <row r="405" s="13" customFormat="1" ht="26.25" customHeight="1" spans="1:21">
      <c r="A405" s="35">
        <v>403</v>
      </c>
      <c r="B405" s="153" t="s">
        <v>15159</v>
      </c>
      <c r="C405" s="198" t="s">
        <v>546</v>
      </c>
      <c r="D405" s="55" t="s">
        <v>14663</v>
      </c>
      <c r="E405" s="55">
        <v>431600</v>
      </c>
      <c r="F405" s="151" t="s">
        <v>15350</v>
      </c>
      <c r="G405" s="44">
        <v>42181</v>
      </c>
      <c r="H405" s="44">
        <v>42194</v>
      </c>
      <c r="I405" s="271"/>
      <c r="J405" s="287">
        <v>42215</v>
      </c>
      <c r="K405" s="77"/>
      <c r="L405" s="274" t="s">
        <v>15351</v>
      </c>
      <c r="M405" s="274" t="s">
        <v>114</v>
      </c>
      <c r="N405" s="274" t="s">
        <v>89</v>
      </c>
      <c r="O405" s="283">
        <v>42147</v>
      </c>
      <c r="P405" s="44">
        <v>42196</v>
      </c>
      <c r="Q405" s="54" t="s">
        <v>1447</v>
      </c>
      <c r="R405" s="196" t="s">
        <v>1115</v>
      </c>
      <c r="S405" s="70"/>
      <c r="T405" s="305"/>
      <c r="U405" s="48"/>
    </row>
    <row r="406" s="13" customFormat="1" ht="26.25" customHeight="1" spans="1:21">
      <c r="A406" s="35">
        <v>404</v>
      </c>
      <c r="B406" s="153" t="s">
        <v>15324</v>
      </c>
      <c r="C406" s="198" t="s">
        <v>15325</v>
      </c>
      <c r="D406" s="55" t="s">
        <v>13550</v>
      </c>
      <c r="E406" s="55">
        <v>415900</v>
      </c>
      <c r="F406" s="151" t="s">
        <v>15352</v>
      </c>
      <c r="G406" s="44">
        <v>42179</v>
      </c>
      <c r="H406" s="44">
        <v>42190</v>
      </c>
      <c r="I406" s="271"/>
      <c r="J406" s="287">
        <v>42215</v>
      </c>
      <c r="K406" s="77"/>
      <c r="L406" s="242" t="s">
        <v>15353</v>
      </c>
      <c r="M406" s="48" t="s">
        <v>657</v>
      </c>
      <c r="N406" s="48" t="s">
        <v>84</v>
      </c>
      <c r="O406" s="44">
        <v>42184</v>
      </c>
      <c r="P406" s="44">
        <v>42184</v>
      </c>
      <c r="Q406" s="242" t="s">
        <v>47</v>
      </c>
      <c r="R406" s="320" t="s">
        <v>1115</v>
      </c>
      <c r="S406" s="70"/>
      <c r="T406" s="305"/>
      <c r="U406" s="48"/>
    </row>
    <row r="407" s="13" customFormat="1" ht="26.25" customHeight="1" spans="1:21">
      <c r="A407" s="35">
        <v>405</v>
      </c>
      <c r="B407" s="153" t="s">
        <v>15154</v>
      </c>
      <c r="C407" s="198" t="s">
        <v>5534</v>
      </c>
      <c r="D407" s="55" t="s">
        <v>14663</v>
      </c>
      <c r="E407" s="55">
        <v>485900</v>
      </c>
      <c r="F407" s="151" t="s">
        <v>15354</v>
      </c>
      <c r="G407" s="44">
        <v>42181</v>
      </c>
      <c r="H407" s="44">
        <v>42188</v>
      </c>
      <c r="I407" s="271"/>
      <c r="J407" s="287">
        <v>42215</v>
      </c>
      <c r="K407" s="77"/>
      <c r="L407" s="242" t="s">
        <v>15355</v>
      </c>
      <c r="M407" s="48" t="s">
        <v>8784</v>
      </c>
      <c r="N407" s="48" t="s">
        <v>641</v>
      </c>
      <c r="O407" s="44">
        <v>42189</v>
      </c>
      <c r="P407" s="44">
        <v>42189</v>
      </c>
      <c r="Q407" s="242" t="s">
        <v>106</v>
      </c>
      <c r="R407" s="196" t="s">
        <v>1871</v>
      </c>
      <c r="S407" s="70"/>
      <c r="T407" s="305"/>
      <c r="U407" s="48"/>
    </row>
    <row r="408" s="13" customFormat="1" ht="22.5" customHeight="1" spans="1:21">
      <c r="A408" s="35">
        <v>406</v>
      </c>
      <c r="B408" s="153" t="s">
        <v>15154</v>
      </c>
      <c r="C408" s="198" t="s">
        <v>5534</v>
      </c>
      <c r="D408" s="55" t="s">
        <v>14593</v>
      </c>
      <c r="E408" s="55">
        <v>485900</v>
      </c>
      <c r="F408" s="151" t="s">
        <v>15356</v>
      </c>
      <c r="G408" s="44">
        <v>42151</v>
      </c>
      <c r="H408" s="44">
        <v>42162</v>
      </c>
      <c r="I408" s="271" t="s">
        <v>5752</v>
      </c>
      <c r="J408" s="287">
        <v>42215</v>
      </c>
      <c r="K408" s="314"/>
      <c r="L408" s="54" t="s">
        <v>9539</v>
      </c>
      <c r="M408" s="242" t="s">
        <v>730</v>
      </c>
      <c r="N408" s="242" t="s">
        <v>89</v>
      </c>
      <c r="O408" s="44">
        <v>42201</v>
      </c>
      <c r="P408" s="44">
        <v>42201</v>
      </c>
      <c r="Q408" s="54" t="s">
        <v>106</v>
      </c>
      <c r="R408" s="196" t="s">
        <v>6554</v>
      </c>
      <c r="S408" s="70"/>
      <c r="T408" s="305"/>
      <c r="U408" s="48"/>
    </row>
    <row r="409" s="13" customFormat="1" ht="26.25" customHeight="1" spans="1:21">
      <c r="A409" s="35">
        <v>407</v>
      </c>
      <c r="B409" s="153" t="s">
        <v>15154</v>
      </c>
      <c r="C409" s="198" t="s">
        <v>5534</v>
      </c>
      <c r="D409" s="55" t="s">
        <v>14593</v>
      </c>
      <c r="E409" s="55">
        <v>485900</v>
      </c>
      <c r="F409" s="151" t="s">
        <v>15357</v>
      </c>
      <c r="G409" s="44">
        <v>42181</v>
      </c>
      <c r="H409" s="44">
        <v>42188</v>
      </c>
      <c r="I409" s="271" t="s">
        <v>5643</v>
      </c>
      <c r="J409" s="287">
        <v>42215</v>
      </c>
      <c r="K409" s="77"/>
      <c r="L409" s="242" t="s">
        <v>15358</v>
      </c>
      <c r="M409" s="48" t="s">
        <v>5479</v>
      </c>
      <c r="N409" s="48" t="s">
        <v>59</v>
      </c>
      <c r="O409" s="44">
        <v>42200</v>
      </c>
      <c r="P409" s="44">
        <v>42200</v>
      </c>
      <c r="Q409" s="242" t="s">
        <v>106</v>
      </c>
      <c r="R409" s="196" t="s">
        <v>5297</v>
      </c>
      <c r="S409" s="70"/>
      <c r="T409" s="305"/>
      <c r="U409" s="48"/>
    </row>
    <row r="410" s="14" customFormat="1" ht="45.75" customHeight="1" spans="1:21">
      <c r="A410" s="35">
        <v>408</v>
      </c>
      <c r="B410" s="153" t="s">
        <v>15037</v>
      </c>
      <c r="C410" s="198" t="s">
        <v>14823</v>
      </c>
      <c r="D410" s="43" t="s">
        <v>13342</v>
      </c>
      <c r="E410" s="43">
        <f>393900+26800</f>
        <v>420700</v>
      </c>
      <c r="F410" s="152" t="s">
        <v>15359</v>
      </c>
      <c r="G410" s="47">
        <v>42136</v>
      </c>
      <c r="H410" s="47">
        <v>42142</v>
      </c>
      <c r="I410" s="275" t="s">
        <v>15360</v>
      </c>
      <c r="J410" s="287">
        <v>42215</v>
      </c>
      <c r="K410" s="292" t="s">
        <v>13755</v>
      </c>
      <c r="L410" s="242" t="s">
        <v>15361</v>
      </c>
      <c r="M410" s="242" t="s">
        <v>70</v>
      </c>
      <c r="N410" s="242" t="s">
        <v>84</v>
      </c>
      <c r="O410" s="44">
        <v>42177</v>
      </c>
      <c r="P410" s="44">
        <v>42177</v>
      </c>
      <c r="Q410" s="277" t="s">
        <v>106</v>
      </c>
      <c r="R410" s="196" t="s">
        <v>5297</v>
      </c>
      <c r="S410" s="81"/>
      <c r="T410" s="306"/>
      <c r="U410" s="52"/>
    </row>
    <row r="411" s="13" customFormat="1" ht="18.75" customHeight="1" spans="1:18">
      <c r="A411" s="35">
        <v>409</v>
      </c>
      <c r="B411" s="153" t="s">
        <v>15037</v>
      </c>
      <c r="C411" s="198" t="s">
        <v>14823</v>
      </c>
      <c r="D411" s="55" t="s">
        <v>13419</v>
      </c>
      <c r="E411" s="55">
        <v>393900</v>
      </c>
      <c r="F411" s="151" t="s">
        <v>15362</v>
      </c>
      <c r="G411" s="44">
        <v>42139</v>
      </c>
      <c r="H411" s="44">
        <v>42148</v>
      </c>
      <c r="I411" s="297"/>
      <c r="J411" s="287">
        <v>42215</v>
      </c>
      <c r="K411" s="314"/>
      <c r="L411" s="52" t="s">
        <v>15363</v>
      </c>
      <c r="M411" s="52" t="s">
        <v>2053</v>
      </c>
      <c r="N411" s="242" t="s">
        <v>5701</v>
      </c>
      <c r="O411" s="47">
        <v>42164</v>
      </c>
      <c r="P411" s="47">
        <v>42194</v>
      </c>
      <c r="Q411" s="277" t="s">
        <v>47</v>
      </c>
      <c r="R411" s="196" t="s">
        <v>5297</v>
      </c>
    </row>
    <row r="412" s="13" customFormat="1" ht="22.5" customHeight="1" spans="1:21">
      <c r="A412" s="35">
        <v>410</v>
      </c>
      <c r="B412" s="153" t="s">
        <v>15159</v>
      </c>
      <c r="C412" s="198" t="s">
        <v>546</v>
      </c>
      <c r="D412" s="55" t="s">
        <v>13342</v>
      </c>
      <c r="E412" s="55">
        <v>431600</v>
      </c>
      <c r="F412" s="151" t="s">
        <v>15364</v>
      </c>
      <c r="G412" s="44">
        <v>42123</v>
      </c>
      <c r="H412" s="44">
        <v>42132</v>
      </c>
      <c r="I412" s="271"/>
      <c r="J412" s="287">
        <v>42185</v>
      </c>
      <c r="K412" s="314"/>
      <c r="L412" s="273" t="s">
        <v>15365</v>
      </c>
      <c r="M412" s="273" t="s">
        <v>662</v>
      </c>
      <c r="N412" s="273" t="s">
        <v>89</v>
      </c>
      <c r="O412" s="283">
        <v>42197</v>
      </c>
      <c r="P412" s="44">
        <v>42198</v>
      </c>
      <c r="Q412" s="54" t="s">
        <v>1447</v>
      </c>
      <c r="R412" s="194" t="s">
        <v>6155</v>
      </c>
      <c r="S412" s="70"/>
      <c r="T412" s="305"/>
      <c r="U412" s="48"/>
    </row>
    <row r="413" s="13" customFormat="1" ht="26.25" customHeight="1" spans="1:21">
      <c r="A413" s="35">
        <v>411</v>
      </c>
      <c r="B413" s="153" t="s">
        <v>15159</v>
      </c>
      <c r="C413" s="198" t="s">
        <v>546</v>
      </c>
      <c r="D413" s="55" t="s">
        <v>14663</v>
      </c>
      <c r="E413" s="55">
        <v>431600</v>
      </c>
      <c r="F413" s="151" t="s">
        <v>15366</v>
      </c>
      <c r="G413" s="44">
        <v>42181</v>
      </c>
      <c r="H413" s="44">
        <v>42194</v>
      </c>
      <c r="I413" s="271"/>
      <c r="J413" s="287">
        <v>42215</v>
      </c>
      <c r="K413" s="77"/>
      <c r="L413" s="242" t="s">
        <v>15367</v>
      </c>
      <c r="M413" s="48" t="s">
        <v>5301</v>
      </c>
      <c r="N413" s="48" t="s">
        <v>5701</v>
      </c>
      <c r="O413" s="44">
        <v>42187</v>
      </c>
      <c r="P413" s="44">
        <v>42187</v>
      </c>
      <c r="Q413" s="242" t="s">
        <v>47</v>
      </c>
      <c r="R413" s="194" t="s">
        <v>1121</v>
      </c>
      <c r="S413" s="70"/>
      <c r="T413" s="305"/>
      <c r="U413" s="48"/>
    </row>
    <row r="414" s="13" customFormat="1" ht="23.25" customHeight="1" spans="1:21">
      <c r="A414" s="35">
        <v>412</v>
      </c>
      <c r="B414" s="153" t="s">
        <v>15159</v>
      </c>
      <c r="C414" s="198" t="s">
        <v>546</v>
      </c>
      <c r="D414" s="55" t="s">
        <v>41</v>
      </c>
      <c r="E414" s="55">
        <v>431600</v>
      </c>
      <c r="F414" s="151" t="s">
        <v>15368</v>
      </c>
      <c r="G414" s="44">
        <v>42147</v>
      </c>
      <c r="H414" s="44">
        <v>42156</v>
      </c>
      <c r="I414" s="297"/>
      <c r="J414" s="287">
        <v>42185</v>
      </c>
      <c r="K414" s="314"/>
      <c r="L414" s="279" t="s">
        <v>6249</v>
      </c>
      <c r="M414" s="279" t="s">
        <v>15369</v>
      </c>
      <c r="N414" s="279" t="s">
        <v>744</v>
      </c>
      <c r="O414" s="167">
        <v>42164</v>
      </c>
      <c r="P414" s="167">
        <v>42205</v>
      </c>
      <c r="Q414" s="112" t="s">
        <v>106</v>
      </c>
      <c r="R414" s="194" t="s">
        <v>15370</v>
      </c>
      <c r="S414" s="70"/>
      <c r="T414" s="305"/>
      <c r="U414" s="48"/>
    </row>
    <row r="415" s="13" customFormat="1" ht="23.25" customHeight="1" spans="1:21">
      <c r="A415" s="35">
        <v>413</v>
      </c>
      <c r="B415" s="153"/>
      <c r="C415" s="198"/>
      <c r="D415" s="55" t="s">
        <v>13342</v>
      </c>
      <c r="E415" s="55">
        <v>393900</v>
      </c>
      <c r="F415" s="151" t="s">
        <v>15371</v>
      </c>
      <c r="G415" s="44">
        <v>42147</v>
      </c>
      <c r="H415" s="44">
        <v>42156</v>
      </c>
      <c r="I415" s="297"/>
      <c r="J415" s="287">
        <v>42215</v>
      </c>
      <c r="K415" s="77"/>
      <c r="L415" s="242" t="s">
        <v>15372</v>
      </c>
      <c r="M415" s="242" t="s">
        <v>15373</v>
      </c>
      <c r="N415" s="48" t="s">
        <v>59</v>
      </c>
      <c r="O415" s="44">
        <v>42210</v>
      </c>
      <c r="P415" s="44">
        <v>42210</v>
      </c>
      <c r="Q415" s="242" t="s">
        <v>106</v>
      </c>
      <c r="R415" s="196" t="s">
        <v>4023</v>
      </c>
      <c r="S415" s="70"/>
      <c r="T415" s="305"/>
      <c r="U415" s="48"/>
    </row>
    <row r="416" s="13" customFormat="1" ht="22.5" customHeight="1" spans="1:21">
      <c r="A416" s="35">
        <v>414</v>
      </c>
      <c r="B416" s="153"/>
      <c r="C416" s="198"/>
      <c r="D416" s="55" t="s">
        <v>41</v>
      </c>
      <c r="E416" s="55">
        <v>485900</v>
      </c>
      <c r="F416" s="151" t="s">
        <v>15374</v>
      </c>
      <c r="G416" s="310">
        <v>42139</v>
      </c>
      <c r="H416" s="44">
        <v>42148</v>
      </c>
      <c r="I416" s="297"/>
      <c r="J416" s="278">
        <v>42184</v>
      </c>
      <c r="K416" s="315" t="s">
        <v>52</v>
      </c>
      <c r="L416" s="290" t="s">
        <v>15375</v>
      </c>
      <c r="M416" s="291" t="s">
        <v>70</v>
      </c>
      <c r="N416" s="277" t="s">
        <v>84</v>
      </c>
      <c r="O416" s="44">
        <v>42203</v>
      </c>
      <c r="P416" s="44">
        <v>42203</v>
      </c>
      <c r="Q416" s="53" t="s">
        <v>1447</v>
      </c>
      <c r="R416" s="263" t="s">
        <v>5323</v>
      </c>
      <c r="S416" s="70"/>
      <c r="T416" s="48"/>
      <c r="U416" s="48"/>
    </row>
    <row r="417" s="13" customFormat="1" ht="21" customHeight="1" spans="1:21">
      <c r="A417" s="35">
        <v>415</v>
      </c>
      <c r="B417" s="153" t="s">
        <v>15037</v>
      </c>
      <c r="C417" s="198" t="s">
        <v>14823</v>
      </c>
      <c r="D417" s="55" t="s">
        <v>13419</v>
      </c>
      <c r="E417" s="55">
        <v>393900</v>
      </c>
      <c r="F417" s="151" t="s">
        <v>15376</v>
      </c>
      <c r="G417" s="44">
        <v>42139</v>
      </c>
      <c r="H417" s="44">
        <v>42149</v>
      </c>
      <c r="I417" s="297"/>
      <c r="J417" s="287">
        <v>42184</v>
      </c>
      <c r="K417" s="315" t="s">
        <v>52</v>
      </c>
      <c r="L417" s="242" t="s">
        <v>15377</v>
      </c>
      <c r="M417" s="242" t="s">
        <v>912</v>
      </c>
      <c r="N417" s="242" t="s">
        <v>5701</v>
      </c>
      <c r="O417" s="44">
        <v>42196</v>
      </c>
      <c r="P417" s="44">
        <v>42196</v>
      </c>
      <c r="Q417" s="48" t="s">
        <v>1447</v>
      </c>
      <c r="R417" s="196" t="s">
        <v>1890</v>
      </c>
      <c r="S417" s="70"/>
      <c r="T417" s="305"/>
      <c r="U417" s="48"/>
    </row>
    <row r="418" s="13" customFormat="1" ht="22.5" customHeight="1" spans="1:21">
      <c r="A418" s="35">
        <v>416</v>
      </c>
      <c r="B418" s="153" t="s">
        <v>15154</v>
      </c>
      <c r="C418" s="198" t="s">
        <v>5534</v>
      </c>
      <c r="D418" s="55" t="s">
        <v>41</v>
      </c>
      <c r="E418" s="55">
        <v>485900</v>
      </c>
      <c r="F418" s="151" t="s">
        <v>15378</v>
      </c>
      <c r="G418" s="44">
        <v>42139</v>
      </c>
      <c r="H418" s="44">
        <v>42149</v>
      </c>
      <c r="I418" s="271" t="s">
        <v>5643</v>
      </c>
      <c r="J418" s="316">
        <v>42215</v>
      </c>
      <c r="K418" s="314"/>
      <c r="L418" s="273" t="s">
        <v>15379</v>
      </c>
      <c r="M418" s="273" t="s">
        <v>114</v>
      </c>
      <c r="N418" s="273" t="s">
        <v>59</v>
      </c>
      <c r="O418" s="283">
        <v>42207</v>
      </c>
      <c r="P418" s="44">
        <v>42207</v>
      </c>
      <c r="Q418" s="54" t="s">
        <v>1447</v>
      </c>
      <c r="R418" s="194" t="s">
        <v>15380</v>
      </c>
      <c r="S418" s="70"/>
      <c r="T418" s="305"/>
      <c r="U418" s="48"/>
    </row>
    <row r="419" s="13" customFormat="1" ht="23.25" customHeight="1" spans="1:21">
      <c r="A419" s="35">
        <v>417</v>
      </c>
      <c r="B419" s="153" t="s">
        <v>15037</v>
      </c>
      <c r="C419" s="198" t="s">
        <v>14823</v>
      </c>
      <c r="D419" s="55" t="s">
        <v>13342</v>
      </c>
      <c r="E419" s="55">
        <v>393900</v>
      </c>
      <c r="F419" s="151" t="s">
        <v>15381</v>
      </c>
      <c r="G419" s="44">
        <v>42147</v>
      </c>
      <c r="H419" s="44">
        <v>42157</v>
      </c>
      <c r="I419" s="297"/>
      <c r="J419" s="316">
        <v>42184</v>
      </c>
      <c r="K419" s="77"/>
      <c r="L419" s="242" t="s">
        <v>15382</v>
      </c>
      <c r="M419" s="242" t="s">
        <v>5057</v>
      </c>
      <c r="N419" s="48" t="s">
        <v>84</v>
      </c>
      <c r="O419" s="44">
        <v>42124</v>
      </c>
      <c r="P419" s="44">
        <v>42161</v>
      </c>
      <c r="Q419" s="48" t="s">
        <v>1447</v>
      </c>
      <c r="R419" s="196" t="s">
        <v>8689</v>
      </c>
      <c r="S419" s="70"/>
      <c r="T419" s="305"/>
      <c r="U419" s="48"/>
    </row>
    <row r="420" s="13" customFormat="1" ht="22.5" customHeight="1" spans="1:21">
      <c r="A420" s="35">
        <v>418</v>
      </c>
      <c r="B420" s="153" t="s">
        <v>15154</v>
      </c>
      <c r="C420" s="198" t="s">
        <v>5534</v>
      </c>
      <c r="D420" s="55" t="s">
        <v>14593</v>
      </c>
      <c r="E420" s="55">
        <v>485900</v>
      </c>
      <c r="F420" s="151" t="s">
        <v>15383</v>
      </c>
      <c r="G420" s="44">
        <v>42151</v>
      </c>
      <c r="H420" s="44">
        <v>42162</v>
      </c>
      <c r="I420" s="271" t="s">
        <v>5643</v>
      </c>
      <c r="J420" s="316">
        <v>42215</v>
      </c>
      <c r="K420" s="314"/>
      <c r="L420" s="54" t="s">
        <v>15384</v>
      </c>
      <c r="M420" s="242" t="s">
        <v>916</v>
      </c>
      <c r="N420" s="242" t="s">
        <v>5701</v>
      </c>
      <c r="O420" s="44">
        <v>42211</v>
      </c>
      <c r="P420" s="44">
        <v>42211</v>
      </c>
      <c r="Q420" s="54" t="s">
        <v>47</v>
      </c>
      <c r="R420" s="194" t="s">
        <v>5754</v>
      </c>
      <c r="S420" s="70"/>
      <c r="T420" s="305"/>
      <c r="U420" s="48"/>
    </row>
    <row r="421" s="13" customFormat="1" ht="23.25" customHeight="1" spans="1:21">
      <c r="A421" s="35">
        <v>419</v>
      </c>
      <c r="B421" s="153" t="s">
        <v>15037</v>
      </c>
      <c r="C421" s="198" t="s">
        <v>14823</v>
      </c>
      <c r="D421" s="55" t="s">
        <v>13342</v>
      </c>
      <c r="E421" s="55">
        <v>393900</v>
      </c>
      <c r="F421" s="151" t="s">
        <v>15385</v>
      </c>
      <c r="G421" s="44">
        <v>42136</v>
      </c>
      <c r="H421" s="44">
        <v>42148</v>
      </c>
      <c r="I421" s="297"/>
      <c r="J421" s="316">
        <v>42215</v>
      </c>
      <c r="K421" s="315" t="s">
        <v>52</v>
      </c>
      <c r="L421" s="279" t="s">
        <v>15386</v>
      </c>
      <c r="M421" s="279" t="s">
        <v>15387</v>
      </c>
      <c r="N421" s="166" t="s">
        <v>641</v>
      </c>
      <c r="O421" s="167">
        <v>42210</v>
      </c>
      <c r="P421" s="167">
        <v>42210</v>
      </c>
      <c r="Q421" s="166" t="s">
        <v>106</v>
      </c>
      <c r="R421" s="196" t="s">
        <v>1940</v>
      </c>
      <c r="S421" s="70"/>
      <c r="T421" s="305"/>
      <c r="U421" s="48"/>
    </row>
    <row r="422" s="13" customFormat="1" ht="25.5" customHeight="1" spans="1:21">
      <c r="A422" s="35">
        <v>420</v>
      </c>
      <c r="B422" s="153" t="s">
        <v>15154</v>
      </c>
      <c r="C422" s="198" t="s">
        <v>5534</v>
      </c>
      <c r="D422" s="55" t="s">
        <v>14593</v>
      </c>
      <c r="E422" s="55">
        <v>485900</v>
      </c>
      <c r="F422" s="152" t="s">
        <v>15388</v>
      </c>
      <c r="G422" s="44">
        <v>42214</v>
      </c>
      <c r="H422" s="44">
        <v>42224</v>
      </c>
      <c r="I422" s="245" t="s">
        <v>15389</v>
      </c>
      <c r="J422" s="314">
        <v>42244</v>
      </c>
      <c r="K422" s="314"/>
      <c r="L422" s="242" t="s">
        <v>15390</v>
      </c>
      <c r="M422" s="48" t="s">
        <v>5156</v>
      </c>
      <c r="N422" s="48" t="s">
        <v>59</v>
      </c>
      <c r="O422" s="44">
        <v>42217</v>
      </c>
      <c r="P422" s="44">
        <v>42217</v>
      </c>
      <c r="Q422" s="242" t="s">
        <v>106</v>
      </c>
      <c r="R422" s="321" t="s">
        <v>15391</v>
      </c>
      <c r="S422" s="70"/>
      <c r="T422" s="305"/>
      <c r="U422" s="48"/>
    </row>
    <row r="423" s="13" customFormat="1" ht="26.25" customHeight="1" spans="1:21">
      <c r="A423" s="35">
        <v>421</v>
      </c>
      <c r="B423" s="153" t="s">
        <v>15154</v>
      </c>
      <c r="C423" s="198" t="s">
        <v>5534</v>
      </c>
      <c r="D423" s="55" t="s">
        <v>145</v>
      </c>
      <c r="E423" s="55">
        <v>485900</v>
      </c>
      <c r="F423" s="152" t="s">
        <v>15392</v>
      </c>
      <c r="G423" s="44">
        <v>42181</v>
      </c>
      <c r="H423" s="44">
        <v>42189</v>
      </c>
      <c r="I423" s="271" t="s">
        <v>5643</v>
      </c>
      <c r="J423" s="316">
        <v>42215</v>
      </c>
      <c r="K423" s="77"/>
      <c r="L423" s="279" t="s">
        <v>15393</v>
      </c>
      <c r="M423" s="166" t="s">
        <v>5816</v>
      </c>
      <c r="N423" s="166" t="s">
        <v>744</v>
      </c>
      <c r="O423" s="167">
        <v>42223</v>
      </c>
      <c r="P423" s="167">
        <v>42223</v>
      </c>
      <c r="Q423" s="279" t="s">
        <v>106</v>
      </c>
      <c r="R423" s="196" t="s">
        <v>6183</v>
      </c>
      <c r="S423" s="70"/>
      <c r="T423" s="305"/>
      <c r="U423" s="48"/>
    </row>
    <row r="424" s="13" customFormat="1" ht="26.25" customHeight="1" spans="1:21">
      <c r="A424" s="35">
        <v>422</v>
      </c>
      <c r="B424" s="153" t="s">
        <v>15037</v>
      </c>
      <c r="C424" s="198" t="s">
        <v>14823</v>
      </c>
      <c r="D424" s="55" t="s">
        <v>13434</v>
      </c>
      <c r="E424" s="55">
        <v>393900</v>
      </c>
      <c r="F424" s="152" t="s">
        <v>15394</v>
      </c>
      <c r="G424" s="44">
        <v>42181</v>
      </c>
      <c r="H424" s="44">
        <v>42189</v>
      </c>
      <c r="I424" s="297"/>
      <c r="J424" s="316">
        <v>42215</v>
      </c>
      <c r="K424" s="314"/>
      <c r="L424" s="242" t="s">
        <v>15395</v>
      </c>
      <c r="M424" s="48" t="s">
        <v>5278</v>
      </c>
      <c r="N424" s="48" t="s">
        <v>89</v>
      </c>
      <c r="O424" s="44">
        <v>42223</v>
      </c>
      <c r="P424" s="44">
        <v>42223</v>
      </c>
      <c r="Q424" s="242" t="s">
        <v>47</v>
      </c>
      <c r="R424" s="196" t="s">
        <v>1160</v>
      </c>
      <c r="S424" s="70"/>
      <c r="T424" s="305"/>
      <c r="U424" s="48"/>
    </row>
    <row r="425" s="13" customFormat="1" ht="22.5" customHeight="1" spans="1:21">
      <c r="A425" s="35">
        <v>423</v>
      </c>
      <c r="B425" s="153" t="s">
        <v>15154</v>
      </c>
      <c r="C425" s="198" t="s">
        <v>5534</v>
      </c>
      <c r="D425" s="55" t="s">
        <v>14754</v>
      </c>
      <c r="E425" s="55">
        <v>485900</v>
      </c>
      <c r="F425" s="152" t="s">
        <v>15396</v>
      </c>
      <c r="G425" s="44">
        <v>42214</v>
      </c>
      <c r="H425" s="44">
        <v>42224</v>
      </c>
      <c r="I425" s="271"/>
      <c r="J425" s="314">
        <v>42244</v>
      </c>
      <c r="K425" s="314"/>
      <c r="L425" s="77" t="s">
        <v>15397</v>
      </c>
      <c r="M425" s="279" t="s">
        <v>5139</v>
      </c>
      <c r="N425" s="279" t="s">
        <v>641</v>
      </c>
      <c r="O425" s="167">
        <v>42217</v>
      </c>
      <c r="P425" s="167">
        <v>42217</v>
      </c>
      <c r="Q425" s="77" t="s">
        <v>106</v>
      </c>
      <c r="R425" s="194" t="s">
        <v>1160</v>
      </c>
      <c r="S425" s="70"/>
      <c r="T425" s="305"/>
      <c r="U425" s="48"/>
    </row>
    <row r="426" s="13" customFormat="1" ht="26.25" customHeight="1" spans="1:21">
      <c r="A426" s="35">
        <v>424</v>
      </c>
      <c r="B426" s="153" t="s">
        <v>15154</v>
      </c>
      <c r="C426" s="198" t="s">
        <v>5534</v>
      </c>
      <c r="D426" s="55" t="s">
        <v>12911</v>
      </c>
      <c r="E426" s="55">
        <v>485900</v>
      </c>
      <c r="F426" s="152" t="s">
        <v>15398</v>
      </c>
      <c r="G426" s="44">
        <v>42214</v>
      </c>
      <c r="H426" s="44">
        <v>42224</v>
      </c>
      <c r="I426" s="245"/>
      <c r="J426" s="314">
        <v>42244</v>
      </c>
      <c r="K426" s="314"/>
      <c r="L426" s="77" t="s">
        <v>15399</v>
      </c>
      <c r="M426" s="317" t="s">
        <v>1045</v>
      </c>
      <c r="N426" s="279" t="s">
        <v>5636</v>
      </c>
      <c r="O426" s="167">
        <v>42217</v>
      </c>
      <c r="P426" s="167">
        <v>42217</v>
      </c>
      <c r="Q426" s="77" t="s">
        <v>106</v>
      </c>
      <c r="R426" s="194" t="s">
        <v>1164</v>
      </c>
      <c r="S426" s="70"/>
      <c r="T426" s="305"/>
      <c r="U426" s="48"/>
    </row>
    <row r="427" s="13" customFormat="1" ht="26.25" customHeight="1" spans="1:21">
      <c r="A427" s="35">
        <v>425</v>
      </c>
      <c r="B427" s="153" t="s">
        <v>15159</v>
      </c>
      <c r="C427" s="198" t="s">
        <v>546</v>
      </c>
      <c r="D427" s="55" t="s">
        <v>41</v>
      </c>
      <c r="E427" s="55">
        <v>431600</v>
      </c>
      <c r="F427" s="152" t="s">
        <v>15400</v>
      </c>
      <c r="G427" s="44">
        <v>42215</v>
      </c>
      <c r="H427" s="44">
        <v>42223</v>
      </c>
      <c r="I427" s="297"/>
      <c r="J427" s="314">
        <v>42244</v>
      </c>
      <c r="K427" s="77"/>
      <c r="L427" s="242" t="s">
        <v>15401</v>
      </c>
      <c r="M427" s="52" t="s">
        <v>5156</v>
      </c>
      <c r="N427" s="48" t="s">
        <v>59</v>
      </c>
      <c r="O427" s="44">
        <v>42223</v>
      </c>
      <c r="P427" s="44">
        <v>42223</v>
      </c>
      <c r="Q427" s="242" t="s">
        <v>47</v>
      </c>
      <c r="R427" s="196" t="s">
        <v>1160</v>
      </c>
      <c r="S427" s="70"/>
      <c r="T427" s="305"/>
      <c r="U427" s="48"/>
    </row>
    <row r="428" s="13" customFormat="1" ht="26.25" customHeight="1" spans="1:21">
      <c r="A428" s="35">
        <v>426</v>
      </c>
      <c r="B428" s="153" t="s">
        <v>15159</v>
      </c>
      <c r="C428" s="198" t="s">
        <v>546</v>
      </c>
      <c r="D428" s="55" t="s">
        <v>13263</v>
      </c>
      <c r="E428" s="55">
        <v>431600</v>
      </c>
      <c r="F428" s="152" t="s">
        <v>15402</v>
      </c>
      <c r="G428" s="44">
        <v>42147</v>
      </c>
      <c r="H428" s="44">
        <v>42156</v>
      </c>
      <c r="I428" s="297"/>
      <c r="J428" s="314">
        <v>42244</v>
      </c>
      <c r="K428" s="77"/>
      <c r="L428" s="242" t="s">
        <v>15403</v>
      </c>
      <c r="M428" s="52" t="s">
        <v>5890</v>
      </c>
      <c r="N428" s="48" t="s">
        <v>641</v>
      </c>
      <c r="O428" s="44">
        <v>42227</v>
      </c>
      <c r="P428" s="44">
        <v>42227</v>
      </c>
      <c r="Q428" s="242" t="s">
        <v>106</v>
      </c>
      <c r="R428" s="196" t="s">
        <v>5350</v>
      </c>
      <c r="S428" s="70"/>
      <c r="T428" s="305"/>
      <c r="U428" s="48"/>
    </row>
    <row r="429" s="13" customFormat="1" ht="26.25" customHeight="1" spans="1:21">
      <c r="A429" s="35">
        <v>427</v>
      </c>
      <c r="B429" s="153" t="s">
        <v>15154</v>
      </c>
      <c r="C429" s="198" t="s">
        <v>5534</v>
      </c>
      <c r="D429" s="55" t="s">
        <v>14663</v>
      </c>
      <c r="E429" s="55">
        <v>485900</v>
      </c>
      <c r="F429" s="152" t="s">
        <v>15404</v>
      </c>
      <c r="G429" s="44">
        <v>42181</v>
      </c>
      <c r="H429" s="44">
        <v>42188</v>
      </c>
      <c r="I429" s="297"/>
      <c r="J429" s="287">
        <v>42215</v>
      </c>
      <c r="K429" s="77"/>
      <c r="L429" s="242" t="s">
        <v>15405</v>
      </c>
      <c r="M429" s="52" t="s">
        <v>912</v>
      </c>
      <c r="N429" s="48" t="s">
        <v>5701</v>
      </c>
      <c r="O429" s="44">
        <v>42189</v>
      </c>
      <c r="P429" s="44">
        <v>42217</v>
      </c>
      <c r="Q429" s="242" t="s">
        <v>47</v>
      </c>
      <c r="R429" s="196" t="s">
        <v>1940</v>
      </c>
      <c r="S429" s="70"/>
      <c r="T429" s="305"/>
      <c r="U429" s="48"/>
    </row>
    <row r="430" s="13" customFormat="1" ht="26.25" customHeight="1" spans="1:21">
      <c r="A430" s="35">
        <v>428</v>
      </c>
      <c r="B430" s="153" t="s">
        <v>15159</v>
      </c>
      <c r="C430" s="198" t="s">
        <v>546</v>
      </c>
      <c r="D430" s="55" t="s">
        <v>41</v>
      </c>
      <c r="E430" s="55">
        <v>431600</v>
      </c>
      <c r="F430" s="152" t="s">
        <v>15406</v>
      </c>
      <c r="G430" s="44">
        <v>42215</v>
      </c>
      <c r="H430" s="44">
        <v>42223</v>
      </c>
      <c r="I430" s="297"/>
      <c r="J430" s="314">
        <v>42244</v>
      </c>
      <c r="K430" s="77"/>
      <c r="L430" s="242" t="s">
        <v>15407</v>
      </c>
      <c r="M430" s="52" t="s">
        <v>5016</v>
      </c>
      <c r="N430" s="48" t="s">
        <v>89</v>
      </c>
      <c r="O430" s="44">
        <v>42223</v>
      </c>
      <c r="P430" s="44">
        <v>42223</v>
      </c>
      <c r="Q430" s="242" t="s">
        <v>47</v>
      </c>
      <c r="R430" s="196" t="s">
        <v>1964</v>
      </c>
      <c r="S430" s="70"/>
      <c r="T430" s="305"/>
      <c r="U430" s="48"/>
    </row>
    <row r="431" s="13" customFormat="1" ht="26.25" customHeight="1" spans="1:21">
      <c r="A431" s="35">
        <v>429</v>
      </c>
      <c r="B431" s="153" t="s">
        <v>15159</v>
      </c>
      <c r="C431" s="198" t="s">
        <v>546</v>
      </c>
      <c r="D431" s="55" t="s">
        <v>14754</v>
      </c>
      <c r="E431" s="55">
        <v>431600</v>
      </c>
      <c r="F431" s="152" t="s">
        <v>15408</v>
      </c>
      <c r="G431" s="44">
        <v>42222</v>
      </c>
      <c r="H431" s="44">
        <v>42232</v>
      </c>
      <c r="I431" s="297"/>
      <c r="J431" s="314">
        <v>42244</v>
      </c>
      <c r="K431" s="77"/>
      <c r="L431" s="242" t="s">
        <v>15409</v>
      </c>
      <c r="M431" s="52" t="s">
        <v>5278</v>
      </c>
      <c r="N431" s="48" t="s">
        <v>89</v>
      </c>
      <c r="O431" s="44">
        <v>42218</v>
      </c>
      <c r="P431" s="44">
        <v>42218</v>
      </c>
      <c r="Q431" s="242" t="s">
        <v>47</v>
      </c>
      <c r="R431" s="196" t="s">
        <v>1964</v>
      </c>
      <c r="S431" s="70"/>
      <c r="T431" s="305"/>
      <c r="U431" s="48"/>
    </row>
    <row r="432" s="13" customFormat="1" ht="26.25" customHeight="1" spans="1:21">
      <c r="A432" s="35">
        <v>430</v>
      </c>
      <c r="B432" s="153" t="s">
        <v>15159</v>
      </c>
      <c r="C432" s="198" t="s">
        <v>546</v>
      </c>
      <c r="D432" s="55" t="s">
        <v>5855</v>
      </c>
      <c r="E432" s="55">
        <v>431600</v>
      </c>
      <c r="F432" s="152" t="s">
        <v>15410</v>
      </c>
      <c r="G432" s="44">
        <v>42215</v>
      </c>
      <c r="H432" s="44">
        <v>42225</v>
      </c>
      <c r="I432" s="297"/>
      <c r="J432" s="314">
        <v>42244</v>
      </c>
      <c r="K432" s="77"/>
      <c r="L432" s="279" t="s">
        <v>15411</v>
      </c>
      <c r="M432" s="284" t="s">
        <v>8784</v>
      </c>
      <c r="N432" s="166" t="s">
        <v>641</v>
      </c>
      <c r="O432" s="167">
        <v>42223</v>
      </c>
      <c r="P432" s="167">
        <v>42223</v>
      </c>
      <c r="Q432" s="279" t="s">
        <v>106</v>
      </c>
      <c r="R432" s="196" t="s">
        <v>1969</v>
      </c>
      <c r="S432" s="70"/>
      <c r="T432" s="305"/>
      <c r="U432" s="48"/>
    </row>
    <row r="433" s="13" customFormat="1" ht="26.25" customHeight="1" spans="1:21">
      <c r="A433" s="35">
        <v>431</v>
      </c>
      <c r="B433" s="153" t="s">
        <v>15159</v>
      </c>
      <c r="C433" s="198" t="s">
        <v>546</v>
      </c>
      <c r="D433" s="43" t="s">
        <v>41</v>
      </c>
      <c r="E433" s="43">
        <v>431600</v>
      </c>
      <c r="F433" s="152" t="s">
        <v>15412</v>
      </c>
      <c r="G433" s="47">
        <v>42216</v>
      </c>
      <c r="H433" s="47">
        <v>42229</v>
      </c>
      <c r="I433" s="297"/>
      <c r="J433" s="314">
        <v>42244</v>
      </c>
      <c r="K433" s="77"/>
      <c r="L433" s="279" t="s">
        <v>15413</v>
      </c>
      <c r="M433" s="284" t="s">
        <v>5845</v>
      </c>
      <c r="N433" s="166" t="s">
        <v>744</v>
      </c>
      <c r="O433" s="167">
        <v>42230</v>
      </c>
      <c r="P433" s="167">
        <v>42230</v>
      </c>
      <c r="Q433" s="279" t="s">
        <v>47</v>
      </c>
      <c r="R433" s="196" t="s">
        <v>1969</v>
      </c>
      <c r="S433" s="70"/>
      <c r="T433" s="305"/>
      <c r="U433" s="48"/>
    </row>
    <row r="434" s="13" customFormat="1" ht="23.25" customHeight="1" spans="1:21">
      <c r="A434" s="35">
        <v>432</v>
      </c>
      <c r="B434" s="153" t="s">
        <v>15037</v>
      </c>
      <c r="C434" s="198" t="s">
        <v>14823</v>
      </c>
      <c r="D434" s="55" t="s">
        <v>13342</v>
      </c>
      <c r="E434" s="55">
        <v>393900</v>
      </c>
      <c r="F434" s="152" t="s">
        <v>15414</v>
      </c>
      <c r="G434" s="44">
        <v>42214</v>
      </c>
      <c r="H434" s="44">
        <v>42224</v>
      </c>
      <c r="I434" s="297"/>
      <c r="J434" s="314">
        <v>42244</v>
      </c>
      <c r="K434" s="77"/>
      <c r="L434" s="279" t="s">
        <v>15415</v>
      </c>
      <c r="M434" s="279" t="s">
        <v>15416</v>
      </c>
      <c r="N434" s="166" t="s">
        <v>744</v>
      </c>
      <c r="O434" s="167">
        <v>42232</v>
      </c>
      <c r="P434" s="167">
        <v>42232</v>
      </c>
      <c r="Q434" s="166" t="s">
        <v>47</v>
      </c>
      <c r="R434" s="196" t="s">
        <v>1973</v>
      </c>
      <c r="S434" s="70"/>
      <c r="T434" s="305"/>
      <c r="U434" s="48"/>
    </row>
    <row r="435" s="13" customFormat="1" ht="26.25" customHeight="1" spans="1:21">
      <c r="A435" s="35">
        <v>433</v>
      </c>
      <c r="B435" s="153" t="s">
        <v>15159</v>
      </c>
      <c r="C435" s="198" t="s">
        <v>546</v>
      </c>
      <c r="D435" s="55" t="s">
        <v>41</v>
      </c>
      <c r="E435" s="55">
        <v>431600</v>
      </c>
      <c r="F435" s="152" t="s">
        <v>15417</v>
      </c>
      <c r="G435" s="44">
        <v>42215</v>
      </c>
      <c r="H435" s="44">
        <v>42234</v>
      </c>
      <c r="I435" s="297"/>
      <c r="J435" s="314">
        <v>42244</v>
      </c>
      <c r="K435" s="77" t="s">
        <v>52</v>
      </c>
      <c r="L435" s="274" t="s">
        <v>15418</v>
      </c>
      <c r="M435" s="274" t="s">
        <v>5278</v>
      </c>
      <c r="N435" s="274" t="s">
        <v>59</v>
      </c>
      <c r="O435" s="44">
        <v>42164</v>
      </c>
      <c r="P435" s="44">
        <v>42235</v>
      </c>
      <c r="Q435" s="242" t="s">
        <v>1447</v>
      </c>
      <c r="R435" s="196" t="s">
        <v>1973</v>
      </c>
      <c r="S435" s="70"/>
      <c r="T435" s="305"/>
      <c r="U435" s="48"/>
    </row>
    <row r="436" s="13" customFormat="1" ht="26.25" customHeight="1" spans="1:21">
      <c r="A436" s="35">
        <v>434</v>
      </c>
      <c r="B436" s="153" t="s">
        <v>15159</v>
      </c>
      <c r="C436" s="198" t="s">
        <v>546</v>
      </c>
      <c r="D436" s="43" t="s">
        <v>14593</v>
      </c>
      <c r="E436" s="43">
        <v>431600</v>
      </c>
      <c r="F436" s="152" t="s">
        <v>15419</v>
      </c>
      <c r="G436" s="47">
        <v>42215</v>
      </c>
      <c r="H436" s="47">
        <v>42231</v>
      </c>
      <c r="I436" s="297"/>
      <c r="J436" s="314">
        <v>42244</v>
      </c>
      <c r="K436" s="77" t="s">
        <v>52</v>
      </c>
      <c r="L436" s="277" t="s">
        <v>15420</v>
      </c>
      <c r="M436" s="52" t="s">
        <v>114</v>
      </c>
      <c r="N436" s="52" t="s">
        <v>6114</v>
      </c>
      <c r="O436" s="47">
        <v>42238</v>
      </c>
      <c r="P436" s="47">
        <v>42238</v>
      </c>
      <c r="Q436" s="277" t="s">
        <v>106</v>
      </c>
      <c r="R436" s="196" t="s">
        <v>1180</v>
      </c>
      <c r="S436" s="70"/>
      <c r="T436" s="305"/>
      <c r="U436" s="48"/>
    </row>
    <row r="437" s="13" customFormat="1" ht="26.25" customHeight="1" spans="1:21">
      <c r="A437" s="35">
        <v>435</v>
      </c>
      <c r="B437" s="153" t="s">
        <v>15159</v>
      </c>
      <c r="C437" s="198" t="s">
        <v>546</v>
      </c>
      <c r="D437" s="55" t="s">
        <v>5855</v>
      </c>
      <c r="E437" s="55">
        <v>431600</v>
      </c>
      <c r="F437" s="152" t="s">
        <v>15421</v>
      </c>
      <c r="G437" s="44">
        <v>42215</v>
      </c>
      <c r="H437" s="44">
        <v>42234</v>
      </c>
      <c r="I437" s="297"/>
      <c r="J437" s="314">
        <v>42244</v>
      </c>
      <c r="K437" s="48"/>
      <c r="L437" s="274" t="s">
        <v>15422</v>
      </c>
      <c r="M437" s="273" t="s">
        <v>730</v>
      </c>
      <c r="N437" s="273" t="s">
        <v>89</v>
      </c>
      <c r="O437" s="283">
        <v>42162</v>
      </c>
      <c r="P437" s="44">
        <v>42219</v>
      </c>
      <c r="Q437" s="242" t="s">
        <v>1447</v>
      </c>
      <c r="R437" s="196" t="s">
        <v>2972</v>
      </c>
      <c r="S437" s="70"/>
      <c r="T437" s="305"/>
      <c r="U437" s="48"/>
    </row>
    <row r="438" s="13" customFormat="1" ht="26.25" customHeight="1" spans="1:21">
      <c r="A438" s="35">
        <v>436</v>
      </c>
      <c r="B438" s="153" t="s">
        <v>15159</v>
      </c>
      <c r="C438" s="198" t="s">
        <v>546</v>
      </c>
      <c r="D438" s="43" t="s">
        <v>5855</v>
      </c>
      <c r="E438" s="43">
        <v>431600</v>
      </c>
      <c r="F438" s="152" t="s">
        <v>15423</v>
      </c>
      <c r="G438" s="47">
        <v>42215</v>
      </c>
      <c r="H438" s="47">
        <v>42231</v>
      </c>
      <c r="I438" s="297"/>
      <c r="J438" s="314">
        <v>42244</v>
      </c>
      <c r="K438" s="48"/>
      <c r="L438" s="279" t="s">
        <v>15424</v>
      </c>
      <c r="M438" s="318" t="s">
        <v>6154</v>
      </c>
      <c r="N438" s="166" t="s">
        <v>641</v>
      </c>
      <c r="O438" s="167">
        <v>42229</v>
      </c>
      <c r="P438" s="167">
        <v>42240</v>
      </c>
      <c r="Q438" s="279" t="s">
        <v>1447</v>
      </c>
      <c r="R438" s="196" t="s">
        <v>1212</v>
      </c>
      <c r="S438" s="70"/>
      <c r="T438" s="305"/>
      <c r="U438" s="48"/>
    </row>
    <row r="439" s="13" customFormat="1" ht="26.25" customHeight="1" spans="1:21">
      <c r="A439" s="35">
        <v>437</v>
      </c>
      <c r="B439" s="57" t="s">
        <v>15154</v>
      </c>
      <c r="C439" s="311" t="s">
        <v>5534</v>
      </c>
      <c r="D439" s="55" t="s">
        <v>14754</v>
      </c>
      <c r="E439" s="55">
        <v>485900</v>
      </c>
      <c r="F439" s="152" t="s">
        <v>15425</v>
      </c>
      <c r="G439" s="44">
        <v>42241</v>
      </c>
      <c r="H439" s="44">
        <v>42249</v>
      </c>
      <c r="I439" s="297"/>
      <c r="J439" s="314">
        <v>42244</v>
      </c>
      <c r="K439" s="48"/>
      <c r="L439" s="48" t="s">
        <v>15426</v>
      </c>
      <c r="M439" s="52" t="s">
        <v>683</v>
      </c>
      <c r="N439" s="48" t="s">
        <v>59</v>
      </c>
      <c r="O439" s="44">
        <v>42238</v>
      </c>
      <c r="P439" s="44">
        <v>42244</v>
      </c>
      <c r="Q439" s="242" t="s">
        <v>106</v>
      </c>
      <c r="R439" s="196" t="s">
        <v>7746</v>
      </c>
      <c r="S439" s="70"/>
      <c r="T439" s="305"/>
      <c r="U439" s="48"/>
    </row>
    <row r="440" s="13" customFormat="1" ht="26.25" customHeight="1" spans="1:21">
      <c r="A440" s="35">
        <v>438</v>
      </c>
      <c r="B440" s="57" t="s">
        <v>15154</v>
      </c>
      <c r="C440" s="311" t="s">
        <v>5534</v>
      </c>
      <c r="D440" s="55" t="s">
        <v>41</v>
      </c>
      <c r="E440" s="55">
        <v>485900</v>
      </c>
      <c r="F440" s="152" t="s">
        <v>15427</v>
      </c>
      <c r="G440" s="44">
        <v>42241</v>
      </c>
      <c r="H440" s="44">
        <v>42251</v>
      </c>
      <c r="I440" s="297"/>
      <c r="J440" s="314">
        <v>42244</v>
      </c>
      <c r="K440" s="48"/>
      <c r="L440" s="48" t="s">
        <v>15428</v>
      </c>
      <c r="M440" s="52" t="s">
        <v>5479</v>
      </c>
      <c r="N440" s="48" t="s">
        <v>59</v>
      </c>
      <c r="O440" s="44">
        <v>42253</v>
      </c>
      <c r="P440" s="44">
        <v>42253</v>
      </c>
      <c r="Q440" s="242" t="s">
        <v>106</v>
      </c>
      <c r="R440" s="196" t="s">
        <v>7746</v>
      </c>
      <c r="S440" s="70"/>
      <c r="T440" s="305"/>
      <c r="U440" s="48"/>
    </row>
    <row r="441" s="13" customFormat="1" ht="26.25" customHeight="1" spans="1:21">
      <c r="A441" s="35">
        <v>439</v>
      </c>
      <c r="B441" s="153" t="s">
        <v>15159</v>
      </c>
      <c r="C441" s="198" t="s">
        <v>546</v>
      </c>
      <c r="D441" s="43" t="s">
        <v>41</v>
      </c>
      <c r="E441" s="43">
        <v>431600</v>
      </c>
      <c r="F441" s="152" t="s">
        <v>15429</v>
      </c>
      <c r="G441" s="47">
        <v>42243</v>
      </c>
      <c r="H441" s="47">
        <v>42252</v>
      </c>
      <c r="I441" s="297"/>
      <c r="J441" s="287">
        <v>42274</v>
      </c>
      <c r="K441" s="77"/>
      <c r="L441" s="274" t="s">
        <v>15430</v>
      </c>
      <c r="M441" s="274" t="s">
        <v>912</v>
      </c>
      <c r="N441" s="274" t="s">
        <v>5701</v>
      </c>
      <c r="O441" s="44">
        <v>42250</v>
      </c>
      <c r="P441" s="44">
        <v>42250</v>
      </c>
      <c r="Q441" s="242" t="s">
        <v>47</v>
      </c>
      <c r="R441" s="196" t="s">
        <v>1215</v>
      </c>
      <c r="S441" s="70"/>
      <c r="T441" s="305"/>
      <c r="U441" s="48"/>
    </row>
    <row r="442" s="13" customFormat="1" ht="26.25" customHeight="1" spans="1:21">
      <c r="A442" s="35">
        <v>440</v>
      </c>
      <c r="B442" s="153" t="s">
        <v>15037</v>
      </c>
      <c r="C442" s="198" t="s">
        <v>14823</v>
      </c>
      <c r="D442" s="55" t="s">
        <v>13897</v>
      </c>
      <c r="E442" s="55">
        <v>393900</v>
      </c>
      <c r="F442" s="152" t="s">
        <v>15431</v>
      </c>
      <c r="G442" s="44">
        <v>42181</v>
      </c>
      <c r="H442" s="44">
        <v>42189</v>
      </c>
      <c r="I442" s="271"/>
      <c r="J442" s="314">
        <v>42215</v>
      </c>
      <c r="K442" s="77"/>
      <c r="L442" s="242" t="s">
        <v>15432</v>
      </c>
      <c r="M442" s="277" t="s">
        <v>5156</v>
      </c>
      <c r="N442" s="242" t="s">
        <v>59</v>
      </c>
      <c r="O442" s="289">
        <v>42195</v>
      </c>
      <c r="P442" s="289">
        <v>42195</v>
      </c>
      <c r="Q442" s="242" t="s">
        <v>106</v>
      </c>
      <c r="R442" s="196" t="s">
        <v>1223</v>
      </c>
      <c r="S442" s="70"/>
      <c r="T442" s="305"/>
      <c r="U442" s="48"/>
    </row>
    <row r="443" s="13" customFormat="1" ht="26.25" customHeight="1" spans="1:21">
      <c r="A443" s="35">
        <v>441</v>
      </c>
      <c r="B443" s="153" t="s">
        <v>15159</v>
      </c>
      <c r="C443" s="198" t="s">
        <v>546</v>
      </c>
      <c r="D443" s="55" t="s">
        <v>13342</v>
      </c>
      <c r="E443" s="55">
        <v>431600</v>
      </c>
      <c r="F443" s="152" t="s">
        <v>15433</v>
      </c>
      <c r="G443" s="44">
        <v>42215</v>
      </c>
      <c r="H443" s="44">
        <v>42223</v>
      </c>
      <c r="I443" s="297"/>
      <c r="J443" s="314">
        <v>42244</v>
      </c>
      <c r="K443" s="48"/>
      <c r="L443" s="242" t="s">
        <v>15434</v>
      </c>
      <c r="M443" s="242" t="s">
        <v>5278</v>
      </c>
      <c r="N443" s="242" t="s">
        <v>59</v>
      </c>
      <c r="O443" s="44">
        <v>42218</v>
      </c>
      <c r="P443" s="44">
        <v>42253</v>
      </c>
      <c r="Q443" s="242" t="s">
        <v>1447</v>
      </c>
      <c r="R443" s="196" t="s">
        <v>1223</v>
      </c>
      <c r="S443" s="70"/>
      <c r="T443" s="305"/>
      <c r="U443" s="48"/>
    </row>
    <row r="444" s="13" customFormat="1" ht="26.25" customHeight="1" spans="1:21">
      <c r="A444" s="35">
        <v>442</v>
      </c>
      <c r="B444" s="153" t="s">
        <v>15159</v>
      </c>
      <c r="C444" s="198" t="s">
        <v>546</v>
      </c>
      <c r="D444" s="55" t="s">
        <v>5855</v>
      </c>
      <c r="E444" s="55">
        <v>431600</v>
      </c>
      <c r="F444" s="152" t="s">
        <v>15435</v>
      </c>
      <c r="G444" s="44">
        <v>42241</v>
      </c>
      <c r="H444" s="44">
        <v>42251</v>
      </c>
      <c r="I444" s="297"/>
      <c r="J444" s="314">
        <v>42244</v>
      </c>
      <c r="K444" s="48"/>
      <c r="L444" s="242" t="s">
        <v>2151</v>
      </c>
      <c r="M444" s="52" t="s">
        <v>657</v>
      </c>
      <c r="N444" s="48" t="s">
        <v>84</v>
      </c>
      <c r="O444" s="44">
        <v>42245</v>
      </c>
      <c r="P444" s="44">
        <v>42245</v>
      </c>
      <c r="Q444" s="242" t="s">
        <v>47</v>
      </c>
      <c r="R444" s="196" t="s">
        <v>1223</v>
      </c>
      <c r="S444" s="70"/>
      <c r="T444" s="305"/>
      <c r="U444" s="48"/>
    </row>
    <row r="445" s="13" customFormat="1" ht="26.25" customHeight="1" spans="1:21">
      <c r="A445" s="35">
        <v>443</v>
      </c>
      <c r="B445" s="57" t="s">
        <v>15154</v>
      </c>
      <c r="C445" s="311" t="s">
        <v>5534</v>
      </c>
      <c r="D445" s="55" t="s">
        <v>14663</v>
      </c>
      <c r="E445" s="55">
        <v>485900</v>
      </c>
      <c r="F445" s="152" t="s">
        <v>15436</v>
      </c>
      <c r="G445" s="44">
        <v>42243</v>
      </c>
      <c r="H445" s="44">
        <v>42257</v>
      </c>
      <c r="I445" s="297"/>
      <c r="J445" s="287">
        <v>42274</v>
      </c>
      <c r="K445" s="77"/>
      <c r="L445" s="54" t="s">
        <v>15437</v>
      </c>
      <c r="M445" s="242" t="s">
        <v>736</v>
      </c>
      <c r="N445" s="242" t="s">
        <v>89</v>
      </c>
      <c r="O445" s="44">
        <v>42167</v>
      </c>
      <c r="P445" s="44">
        <v>42244</v>
      </c>
      <c r="Q445" s="242" t="s">
        <v>106</v>
      </c>
      <c r="R445" s="196" t="s">
        <v>15438</v>
      </c>
      <c r="S445" s="70"/>
      <c r="T445" s="305"/>
      <c r="U445" s="48"/>
    </row>
    <row r="446" s="13" customFormat="1" ht="26.25" customHeight="1" spans="1:21">
      <c r="A446" s="35">
        <v>444</v>
      </c>
      <c r="B446" s="57" t="s">
        <v>15154</v>
      </c>
      <c r="C446" s="311" t="s">
        <v>5534</v>
      </c>
      <c r="D446" s="55" t="s">
        <v>14593</v>
      </c>
      <c r="E446" s="55">
        <v>485900</v>
      </c>
      <c r="F446" s="152" t="s">
        <v>15439</v>
      </c>
      <c r="G446" s="44">
        <v>42241</v>
      </c>
      <c r="H446" s="44">
        <v>42249</v>
      </c>
      <c r="I446" s="297"/>
      <c r="J446" s="314">
        <v>42244</v>
      </c>
      <c r="K446" s="48"/>
      <c r="L446" s="48" t="s">
        <v>15440</v>
      </c>
      <c r="M446" s="52" t="s">
        <v>5016</v>
      </c>
      <c r="N446" s="48" t="s">
        <v>89</v>
      </c>
      <c r="O446" s="44">
        <v>42258</v>
      </c>
      <c r="P446" s="44">
        <v>42259</v>
      </c>
      <c r="Q446" s="242" t="s">
        <v>106</v>
      </c>
      <c r="R446" s="196" t="s">
        <v>10605</v>
      </c>
      <c r="S446" s="70"/>
      <c r="T446" s="305"/>
      <c r="U446" s="48"/>
    </row>
    <row r="447" s="13" customFormat="1" ht="26.25" customHeight="1" spans="1:21">
      <c r="A447" s="35">
        <v>445</v>
      </c>
      <c r="B447" s="57" t="s">
        <v>15159</v>
      </c>
      <c r="C447" s="311" t="s">
        <v>546</v>
      </c>
      <c r="D447" s="55" t="s">
        <v>14754</v>
      </c>
      <c r="E447" s="55">
        <v>431600</v>
      </c>
      <c r="F447" s="152" t="s">
        <v>15441</v>
      </c>
      <c r="G447" s="44">
        <v>42215</v>
      </c>
      <c r="H447" s="44">
        <v>42234</v>
      </c>
      <c r="I447" s="297"/>
      <c r="J447" s="314">
        <v>42244</v>
      </c>
      <c r="K447" s="48"/>
      <c r="L447" s="48" t="s">
        <v>15442</v>
      </c>
      <c r="M447" s="52" t="s">
        <v>657</v>
      </c>
      <c r="N447" s="48" t="s">
        <v>84</v>
      </c>
      <c r="O447" s="44">
        <v>42251</v>
      </c>
      <c r="P447" s="44">
        <v>42251</v>
      </c>
      <c r="Q447" s="242" t="s">
        <v>15443</v>
      </c>
      <c r="R447" s="196" t="s">
        <v>4253</v>
      </c>
      <c r="S447" s="70"/>
      <c r="T447" s="305"/>
      <c r="U447" s="48"/>
    </row>
    <row r="448" s="13" customFormat="1" ht="26.25" customHeight="1" spans="1:21">
      <c r="A448" s="35">
        <v>446</v>
      </c>
      <c r="B448" s="153" t="s">
        <v>15159</v>
      </c>
      <c r="C448" s="198" t="s">
        <v>546</v>
      </c>
      <c r="D448" s="55" t="s">
        <v>14754</v>
      </c>
      <c r="E448" s="55">
        <v>431600</v>
      </c>
      <c r="F448" s="152" t="s">
        <v>15444</v>
      </c>
      <c r="G448" s="44">
        <v>42241</v>
      </c>
      <c r="H448" s="44">
        <v>42251</v>
      </c>
      <c r="I448" s="297" t="s">
        <v>5643</v>
      </c>
      <c r="J448" s="287">
        <v>42275</v>
      </c>
      <c r="K448" s="77"/>
      <c r="L448" s="242" t="s">
        <v>15445</v>
      </c>
      <c r="M448" s="52" t="s">
        <v>5836</v>
      </c>
      <c r="N448" s="48" t="s">
        <v>89</v>
      </c>
      <c r="O448" s="44">
        <v>42265</v>
      </c>
      <c r="P448" s="44">
        <v>42265</v>
      </c>
      <c r="Q448" s="242" t="s">
        <v>47</v>
      </c>
      <c r="R448" s="196" t="s">
        <v>6605</v>
      </c>
      <c r="S448" s="70"/>
      <c r="T448" s="305"/>
      <c r="U448" s="48"/>
    </row>
    <row r="449" s="13" customFormat="1" ht="26.25" customHeight="1" spans="1:21">
      <c r="A449" s="35">
        <v>447</v>
      </c>
      <c r="B449" s="153" t="s">
        <v>15159</v>
      </c>
      <c r="C449" s="198" t="s">
        <v>546</v>
      </c>
      <c r="D449" s="55" t="s">
        <v>13342</v>
      </c>
      <c r="E449" s="55">
        <v>431600</v>
      </c>
      <c r="F449" s="152" t="s">
        <v>15446</v>
      </c>
      <c r="G449" s="44">
        <v>42241</v>
      </c>
      <c r="H449" s="44">
        <v>42251</v>
      </c>
      <c r="I449" s="297"/>
      <c r="J449" s="314">
        <v>42244</v>
      </c>
      <c r="K449" s="48"/>
      <c r="L449" s="242" t="s">
        <v>15447</v>
      </c>
      <c r="M449" s="242" t="s">
        <v>657</v>
      </c>
      <c r="N449" s="242" t="s">
        <v>84</v>
      </c>
      <c r="O449" s="289">
        <v>42164</v>
      </c>
      <c r="P449" s="44">
        <v>42257</v>
      </c>
      <c r="Q449" s="242" t="s">
        <v>1447</v>
      </c>
      <c r="R449" s="196" t="s">
        <v>6605</v>
      </c>
      <c r="S449" s="70"/>
      <c r="T449" s="305"/>
      <c r="U449" s="48"/>
    </row>
    <row r="450" s="13" customFormat="1" ht="26.25" customHeight="1" spans="1:21">
      <c r="A450" s="35">
        <v>448</v>
      </c>
      <c r="B450" s="153" t="s">
        <v>15159</v>
      </c>
      <c r="C450" s="198" t="s">
        <v>546</v>
      </c>
      <c r="D450" s="55" t="s">
        <v>14754</v>
      </c>
      <c r="E450" s="55">
        <v>431600</v>
      </c>
      <c r="F450" s="152" t="s">
        <v>15448</v>
      </c>
      <c r="G450" s="44">
        <v>42223</v>
      </c>
      <c r="H450" s="44">
        <v>42234</v>
      </c>
      <c r="I450" s="297"/>
      <c r="J450" s="287">
        <v>42274</v>
      </c>
      <c r="K450" s="315" t="s">
        <v>52</v>
      </c>
      <c r="L450" s="277" t="s">
        <v>15449</v>
      </c>
      <c r="M450" s="52" t="s">
        <v>2053</v>
      </c>
      <c r="N450" s="48" t="s">
        <v>5701</v>
      </c>
      <c r="O450" s="44">
        <v>42252</v>
      </c>
      <c r="P450" s="44">
        <v>42253</v>
      </c>
      <c r="Q450" s="242" t="s">
        <v>1447</v>
      </c>
      <c r="R450" s="196" t="s">
        <v>6605</v>
      </c>
      <c r="S450" s="70"/>
      <c r="T450" s="305"/>
      <c r="U450" s="48"/>
    </row>
    <row r="451" s="13" customFormat="1" ht="26.25" customHeight="1" spans="1:21">
      <c r="A451" s="35">
        <v>449</v>
      </c>
      <c r="B451" s="153" t="s">
        <v>15159</v>
      </c>
      <c r="C451" s="198" t="s">
        <v>546</v>
      </c>
      <c r="D451" s="55" t="s">
        <v>41</v>
      </c>
      <c r="E451" s="55">
        <v>431600</v>
      </c>
      <c r="F451" s="152" t="s">
        <v>15450</v>
      </c>
      <c r="G451" s="44">
        <v>42241</v>
      </c>
      <c r="H451" s="44">
        <v>42251</v>
      </c>
      <c r="I451" s="297"/>
      <c r="J451" s="287">
        <v>42274</v>
      </c>
      <c r="K451" s="77"/>
      <c r="L451" s="242" t="s">
        <v>15451</v>
      </c>
      <c r="M451" s="277" t="s">
        <v>657</v>
      </c>
      <c r="N451" s="242" t="s">
        <v>658</v>
      </c>
      <c r="O451" s="44">
        <v>42168</v>
      </c>
      <c r="P451" s="44">
        <v>42247</v>
      </c>
      <c r="Q451" s="242" t="s">
        <v>47</v>
      </c>
      <c r="R451" s="196" t="s">
        <v>6605</v>
      </c>
      <c r="S451" s="70"/>
      <c r="T451" s="305"/>
      <c r="U451" s="48"/>
    </row>
    <row r="452" s="13" customFormat="1" ht="26.25" customHeight="1" spans="1:21">
      <c r="A452" s="35">
        <v>450</v>
      </c>
      <c r="B452" s="153" t="s">
        <v>15159</v>
      </c>
      <c r="C452" s="198" t="s">
        <v>546</v>
      </c>
      <c r="D452" s="55" t="s">
        <v>12911</v>
      </c>
      <c r="E452" s="55">
        <v>431600</v>
      </c>
      <c r="F452" s="152" t="s">
        <v>15452</v>
      </c>
      <c r="G452" s="44">
        <v>42215</v>
      </c>
      <c r="H452" s="44">
        <v>42225</v>
      </c>
      <c r="I452" s="297"/>
      <c r="J452" s="314">
        <v>42244</v>
      </c>
      <c r="K452" s="48"/>
      <c r="L452" s="52" t="s">
        <v>15453</v>
      </c>
      <c r="M452" s="52" t="s">
        <v>114</v>
      </c>
      <c r="N452" s="52" t="s">
        <v>59</v>
      </c>
      <c r="O452" s="47">
        <v>42264</v>
      </c>
      <c r="P452" s="47">
        <v>42264</v>
      </c>
      <c r="Q452" s="277" t="s">
        <v>47</v>
      </c>
      <c r="R452" s="196" t="s">
        <v>6605</v>
      </c>
      <c r="S452" s="70"/>
      <c r="T452" s="305"/>
      <c r="U452" s="48"/>
    </row>
    <row r="453" s="13" customFormat="1" ht="23.25" customHeight="1" spans="1:21">
      <c r="A453" s="35">
        <v>451</v>
      </c>
      <c r="B453" s="153" t="s">
        <v>15037</v>
      </c>
      <c r="C453" s="198" t="s">
        <v>14823</v>
      </c>
      <c r="D453" s="43" t="s">
        <v>13419</v>
      </c>
      <c r="E453" s="43">
        <v>393900</v>
      </c>
      <c r="F453" s="152" t="s">
        <v>15454</v>
      </c>
      <c r="G453" s="47">
        <v>42241</v>
      </c>
      <c r="H453" s="47">
        <v>42250</v>
      </c>
      <c r="I453" s="297"/>
      <c r="J453" s="287">
        <v>42274</v>
      </c>
      <c r="K453" s="77"/>
      <c r="L453" s="242" t="s">
        <v>15455</v>
      </c>
      <c r="M453" s="277" t="s">
        <v>5770</v>
      </c>
      <c r="N453" s="48" t="s">
        <v>59</v>
      </c>
      <c r="O453" s="44">
        <v>42260</v>
      </c>
      <c r="P453" s="44">
        <v>42260</v>
      </c>
      <c r="Q453" s="48" t="s">
        <v>47</v>
      </c>
      <c r="R453" s="196" t="s">
        <v>5804</v>
      </c>
      <c r="S453" s="70"/>
      <c r="T453" s="305"/>
      <c r="U453" s="48"/>
    </row>
    <row r="454" s="13" customFormat="1" ht="28.5" customHeight="1" spans="1:21">
      <c r="A454" s="35">
        <v>452</v>
      </c>
      <c r="B454" s="153" t="s">
        <v>15159</v>
      </c>
      <c r="C454" s="198" t="s">
        <v>546</v>
      </c>
      <c r="D454" s="55" t="s">
        <v>14593</v>
      </c>
      <c r="E454" s="55">
        <v>431600</v>
      </c>
      <c r="F454" s="152" t="s">
        <v>15456</v>
      </c>
      <c r="G454" s="44">
        <v>42215</v>
      </c>
      <c r="H454" s="44">
        <v>42225</v>
      </c>
      <c r="I454" s="297"/>
      <c r="J454" s="314">
        <v>42244</v>
      </c>
      <c r="K454" s="48"/>
      <c r="L454" s="48" t="s">
        <v>15457</v>
      </c>
      <c r="M454" s="52" t="s">
        <v>5425</v>
      </c>
      <c r="N454" s="48" t="s">
        <v>84</v>
      </c>
      <c r="O454" s="44">
        <v>42245</v>
      </c>
      <c r="P454" s="44">
        <v>42245</v>
      </c>
      <c r="Q454" s="48" t="s">
        <v>1447</v>
      </c>
      <c r="R454" s="194" t="s">
        <v>15458</v>
      </c>
      <c r="S454" s="70"/>
      <c r="T454" s="305"/>
      <c r="U454" s="48"/>
    </row>
    <row r="455" s="13" customFormat="1" ht="26.25" customHeight="1" spans="1:21">
      <c r="A455" s="35">
        <v>453</v>
      </c>
      <c r="B455" s="57" t="s">
        <v>15154</v>
      </c>
      <c r="C455" s="311" t="s">
        <v>5534</v>
      </c>
      <c r="D455" s="55" t="s">
        <v>5855</v>
      </c>
      <c r="E455" s="55">
        <v>485900</v>
      </c>
      <c r="F455" s="152" t="s">
        <v>15459</v>
      </c>
      <c r="G455" s="44">
        <v>42264</v>
      </c>
      <c r="H455" s="44">
        <v>42272</v>
      </c>
      <c r="I455" s="325"/>
      <c r="J455" s="326">
        <v>42275</v>
      </c>
      <c r="K455" s="48"/>
      <c r="L455" s="48" t="s">
        <v>15460</v>
      </c>
      <c r="M455" s="48" t="s">
        <v>730</v>
      </c>
      <c r="N455" s="48" t="s">
        <v>59</v>
      </c>
      <c r="O455" s="44">
        <v>42267</v>
      </c>
      <c r="P455" s="44">
        <v>42268</v>
      </c>
      <c r="Q455" s="242" t="s">
        <v>1447</v>
      </c>
      <c r="R455" s="196" t="s">
        <v>8212</v>
      </c>
      <c r="S455" s="70"/>
      <c r="T455" s="305"/>
      <c r="U455" s="48"/>
    </row>
    <row r="456" s="13" customFormat="1" ht="26.25" customHeight="1" spans="1:21">
      <c r="A456" s="35">
        <v>454</v>
      </c>
      <c r="B456" s="153" t="s">
        <v>15159</v>
      </c>
      <c r="C456" s="198" t="s">
        <v>546</v>
      </c>
      <c r="D456" s="43" t="s">
        <v>41</v>
      </c>
      <c r="E456" s="322">
        <v>431600</v>
      </c>
      <c r="F456" s="152" t="s">
        <v>15461</v>
      </c>
      <c r="G456" s="47">
        <v>42263</v>
      </c>
      <c r="H456" s="47">
        <v>42273</v>
      </c>
      <c r="I456" s="325"/>
      <c r="J456" s="326">
        <v>42275</v>
      </c>
      <c r="K456" s="77"/>
      <c r="L456" s="327" t="s">
        <v>15462</v>
      </c>
      <c r="M456" s="327" t="s">
        <v>5156</v>
      </c>
      <c r="N456" s="327" t="s">
        <v>59</v>
      </c>
      <c r="O456" s="44">
        <v>42267</v>
      </c>
      <c r="P456" s="44">
        <v>42273</v>
      </c>
      <c r="Q456" s="242" t="s">
        <v>1447</v>
      </c>
      <c r="R456" s="196" t="s">
        <v>8212</v>
      </c>
      <c r="S456" s="70"/>
      <c r="T456" s="305"/>
      <c r="U456" s="48"/>
    </row>
    <row r="457" s="13" customFormat="1" ht="23.25" customHeight="1" spans="1:21">
      <c r="A457" s="35">
        <v>455</v>
      </c>
      <c r="B457" s="153" t="s">
        <v>15037</v>
      </c>
      <c r="C457" s="198" t="s">
        <v>14823</v>
      </c>
      <c r="D457" s="55" t="s">
        <v>13897</v>
      </c>
      <c r="E457" s="55">
        <v>393900</v>
      </c>
      <c r="F457" s="152" t="s">
        <v>15463</v>
      </c>
      <c r="G457" s="44">
        <v>42244</v>
      </c>
      <c r="H457" s="44">
        <v>42257</v>
      </c>
      <c r="I457" s="325" t="s">
        <v>5643</v>
      </c>
      <c r="J457" s="326">
        <v>42275</v>
      </c>
      <c r="K457" s="48"/>
      <c r="L457" s="242" t="s">
        <v>15464</v>
      </c>
      <c r="M457" s="242" t="s">
        <v>5016</v>
      </c>
      <c r="N457" s="48" t="s">
        <v>89</v>
      </c>
      <c r="O457" s="44">
        <v>42273</v>
      </c>
      <c r="P457" s="44">
        <v>42273</v>
      </c>
      <c r="Q457" s="48" t="s">
        <v>1447</v>
      </c>
      <c r="R457" s="196" t="s">
        <v>3115</v>
      </c>
      <c r="S457" s="70"/>
      <c r="T457" s="305"/>
      <c r="U457" s="48"/>
    </row>
    <row r="458" s="13" customFormat="1" ht="26.25" customHeight="1" spans="1:21">
      <c r="A458" s="35">
        <v>456</v>
      </c>
      <c r="B458" s="153" t="s">
        <v>15037</v>
      </c>
      <c r="C458" s="198" t="s">
        <v>14823</v>
      </c>
      <c r="D458" s="55" t="s">
        <v>13434</v>
      </c>
      <c r="E458" s="55">
        <v>393900</v>
      </c>
      <c r="F458" s="152" t="s">
        <v>15465</v>
      </c>
      <c r="G458" s="44">
        <v>42181</v>
      </c>
      <c r="H458" s="44">
        <v>42189</v>
      </c>
      <c r="I458" s="325"/>
      <c r="J458" s="328">
        <v>42215</v>
      </c>
      <c r="K458" s="315" t="s">
        <v>52</v>
      </c>
      <c r="L458" s="242" t="s">
        <v>15466</v>
      </c>
      <c r="M458" s="48" t="s">
        <v>698</v>
      </c>
      <c r="N458" s="48" t="s">
        <v>84</v>
      </c>
      <c r="O458" s="44">
        <v>42282</v>
      </c>
      <c r="P458" s="44">
        <v>42282</v>
      </c>
      <c r="Q458" s="242" t="s">
        <v>106</v>
      </c>
      <c r="R458" s="196" t="s">
        <v>3115</v>
      </c>
      <c r="S458" s="70"/>
      <c r="T458" s="305"/>
      <c r="U458" s="48"/>
    </row>
    <row r="459" s="13" customFormat="1" ht="26.25" customHeight="1" spans="1:21">
      <c r="A459" s="35">
        <v>457</v>
      </c>
      <c r="B459" s="153" t="s">
        <v>15037</v>
      </c>
      <c r="C459" s="198" t="s">
        <v>14823</v>
      </c>
      <c r="D459" s="55" t="s">
        <v>13434</v>
      </c>
      <c r="E459" s="55">
        <v>393900</v>
      </c>
      <c r="F459" s="152" t="s">
        <v>15467</v>
      </c>
      <c r="G459" s="44">
        <v>42241</v>
      </c>
      <c r="H459" s="44">
        <v>42251</v>
      </c>
      <c r="I459" s="329"/>
      <c r="J459" s="287">
        <v>42304</v>
      </c>
      <c r="K459" s="77"/>
      <c r="L459" s="273" t="s">
        <v>15468</v>
      </c>
      <c r="M459" s="274" t="s">
        <v>730</v>
      </c>
      <c r="N459" s="273" t="s">
        <v>89</v>
      </c>
      <c r="O459" s="44">
        <v>42217</v>
      </c>
      <c r="P459" s="44">
        <v>42287</v>
      </c>
      <c r="Q459" s="48" t="s">
        <v>1447</v>
      </c>
      <c r="R459" s="196" t="s">
        <v>3115</v>
      </c>
      <c r="S459" s="70"/>
      <c r="T459" s="305"/>
      <c r="U459" s="48"/>
    </row>
    <row r="460" s="14" customFormat="1" ht="26.25" customHeight="1" spans="1:21">
      <c r="A460" s="35">
        <v>458</v>
      </c>
      <c r="B460" s="57" t="s">
        <v>15154</v>
      </c>
      <c r="C460" s="311" t="s">
        <v>5534</v>
      </c>
      <c r="D460" s="43" t="s">
        <v>14593</v>
      </c>
      <c r="E460" s="43">
        <v>485900</v>
      </c>
      <c r="F460" s="152" t="s">
        <v>15469</v>
      </c>
      <c r="G460" s="47">
        <v>42241</v>
      </c>
      <c r="H460" s="47">
        <v>42271</v>
      </c>
      <c r="I460" s="330"/>
      <c r="J460" s="314">
        <v>42244</v>
      </c>
      <c r="K460" s="52"/>
      <c r="L460" s="284" t="s">
        <v>15470</v>
      </c>
      <c r="M460" s="284" t="s">
        <v>7519</v>
      </c>
      <c r="N460" s="284" t="s">
        <v>641</v>
      </c>
      <c r="O460" s="285">
        <v>42263</v>
      </c>
      <c r="P460" s="285">
        <v>42263</v>
      </c>
      <c r="Q460" s="280" t="s">
        <v>47</v>
      </c>
      <c r="R460" s="201" t="s">
        <v>627</v>
      </c>
      <c r="S460" s="81"/>
      <c r="T460" s="306"/>
      <c r="U460" s="52"/>
    </row>
    <row r="461" s="13" customFormat="1" ht="26.25" customHeight="1" spans="1:21">
      <c r="A461" s="35">
        <v>459</v>
      </c>
      <c r="B461" s="153" t="s">
        <v>15471</v>
      </c>
      <c r="C461" s="198" t="s">
        <v>15472</v>
      </c>
      <c r="D461" s="55" t="s">
        <v>14556</v>
      </c>
      <c r="E461" s="55">
        <v>397500</v>
      </c>
      <c r="F461" s="152" t="s">
        <v>15473</v>
      </c>
      <c r="G461" s="44">
        <v>42249</v>
      </c>
      <c r="H461" s="44">
        <v>42260</v>
      </c>
      <c r="I461" s="329"/>
      <c r="J461" s="287">
        <v>42304</v>
      </c>
      <c r="K461" s="315" t="s">
        <v>52</v>
      </c>
      <c r="L461" s="242" t="s">
        <v>15474</v>
      </c>
      <c r="M461" s="48" t="s">
        <v>70</v>
      </c>
      <c r="N461" s="48" t="s">
        <v>84</v>
      </c>
      <c r="O461" s="44">
        <v>42281</v>
      </c>
      <c r="P461" s="44">
        <v>42281</v>
      </c>
      <c r="Q461" s="242" t="s">
        <v>106</v>
      </c>
      <c r="R461" s="345" t="s">
        <v>642</v>
      </c>
      <c r="S461" s="70"/>
      <c r="T461" s="305"/>
      <c r="U461" s="48"/>
    </row>
    <row r="462" s="13" customFormat="1" ht="26.25" customHeight="1" spans="1:21">
      <c r="A462" s="35">
        <v>460</v>
      </c>
      <c r="B462" s="153" t="s">
        <v>15471</v>
      </c>
      <c r="C462" s="198" t="s">
        <v>15472</v>
      </c>
      <c r="D462" s="43" t="s">
        <v>14875</v>
      </c>
      <c r="E462" s="43">
        <v>397500</v>
      </c>
      <c r="F462" s="152" t="s">
        <v>15475</v>
      </c>
      <c r="G462" s="47">
        <v>42258</v>
      </c>
      <c r="H462" s="47">
        <v>42271</v>
      </c>
      <c r="I462" s="329"/>
      <c r="J462" s="287">
        <v>42304</v>
      </c>
      <c r="K462" s="315" t="s">
        <v>52</v>
      </c>
      <c r="L462" s="242" t="s">
        <v>15476</v>
      </c>
      <c r="M462" s="48" t="s">
        <v>662</v>
      </c>
      <c r="N462" s="48" t="s">
        <v>89</v>
      </c>
      <c r="O462" s="44">
        <v>42281</v>
      </c>
      <c r="P462" s="44">
        <v>42281</v>
      </c>
      <c r="Q462" s="242" t="s">
        <v>1447</v>
      </c>
      <c r="R462" s="196" t="s">
        <v>642</v>
      </c>
      <c r="S462" s="70"/>
      <c r="T462" s="305"/>
      <c r="U462" s="48"/>
    </row>
    <row r="463" s="13" customFormat="1" ht="26.25" customHeight="1" spans="1:21">
      <c r="A463" s="35">
        <v>461</v>
      </c>
      <c r="B463" s="153" t="s">
        <v>15159</v>
      </c>
      <c r="C463" s="198" t="s">
        <v>546</v>
      </c>
      <c r="D463" s="55" t="s">
        <v>12911</v>
      </c>
      <c r="E463" s="55">
        <v>431600</v>
      </c>
      <c r="F463" s="152" t="s">
        <v>15477</v>
      </c>
      <c r="G463" s="44">
        <v>42241</v>
      </c>
      <c r="H463" s="44">
        <v>42251</v>
      </c>
      <c r="I463" s="325"/>
      <c r="J463" s="326">
        <v>42275</v>
      </c>
      <c r="K463" s="77"/>
      <c r="L463" s="48" t="s">
        <v>15478</v>
      </c>
      <c r="M463" s="52" t="s">
        <v>5923</v>
      </c>
      <c r="N463" s="48" t="s">
        <v>89</v>
      </c>
      <c r="O463" s="44">
        <v>42278</v>
      </c>
      <c r="P463" s="44">
        <v>42278</v>
      </c>
      <c r="Q463" s="242" t="s">
        <v>1447</v>
      </c>
      <c r="R463" s="196" t="s">
        <v>3118</v>
      </c>
      <c r="S463" s="70"/>
      <c r="T463" s="305"/>
      <c r="U463" s="48"/>
    </row>
    <row r="464" s="13" customFormat="1" ht="23.25" customHeight="1" spans="1:21">
      <c r="A464" s="35">
        <v>462</v>
      </c>
      <c r="B464" s="153" t="s">
        <v>15037</v>
      </c>
      <c r="C464" s="198" t="s">
        <v>14823</v>
      </c>
      <c r="D464" s="55" t="s">
        <v>13419</v>
      </c>
      <c r="E464" s="55">
        <v>393900</v>
      </c>
      <c r="F464" s="152" t="s">
        <v>15479</v>
      </c>
      <c r="G464" s="44">
        <v>42241</v>
      </c>
      <c r="H464" s="44">
        <v>42246</v>
      </c>
      <c r="I464" s="325"/>
      <c r="J464" s="326">
        <v>42275</v>
      </c>
      <c r="K464" s="77"/>
      <c r="L464" s="242" t="s">
        <v>15480</v>
      </c>
      <c r="M464" s="277" t="s">
        <v>5836</v>
      </c>
      <c r="N464" s="48" t="s">
        <v>89</v>
      </c>
      <c r="O464" s="44">
        <v>42258</v>
      </c>
      <c r="P464" s="44">
        <v>42259</v>
      </c>
      <c r="Q464" s="48" t="s">
        <v>106</v>
      </c>
      <c r="R464" s="196" t="s">
        <v>3118</v>
      </c>
      <c r="S464" s="70"/>
      <c r="T464" s="305"/>
      <c r="U464" s="48"/>
    </row>
    <row r="465" s="13" customFormat="1" ht="26.25" customHeight="1" spans="1:21">
      <c r="A465" s="35">
        <v>463</v>
      </c>
      <c r="B465" s="153" t="s">
        <v>15159</v>
      </c>
      <c r="C465" s="198" t="s">
        <v>546</v>
      </c>
      <c r="D465" s="55" t="s">
        <v>14754</v>
      </c>
      <c r="E465" s="35">
        <v>431600</v>
      </c>
      <c r="F465" s="152" t="s">
        <v>15481</v>
      </c>
      <c r="G465" s="44">
        <v>42263</v>
      </c>
      <c r="H465" s="44">
        <v>42275</v>
      </c>
      <c r="I465" s="325"/>
      <c r="J465" s="287">
        <v>42304</v>
      </c>
      <c r="K465" s="77"/>
      <c r="L465" s="48" t="s">
        <v>15482</v>
      </c>
      <c r="M465" s="48" t="s">
        <v>5156</v>
      </c>
      <c r="N465" s="48" t="s">
        <v>59</v>
      </c>
      <c r="O465" s="44">
        <v>42281</v>
      </c>
      <c r="P465" s="44">
        <v>42282</v>
      </c>
      <c r="Q465" s="48" t="s">
        <v>1447</v>
      </c>
      <c r="R465" s="345" t="s">
        <v>3118</v>
      </c>
      <c r="S465" s="70"/>
      <c r="T465" s="305"/>
      <c r="U465" s="48"/>
    </row>
    <row r="466" s="13" customFormat="1" ht="26.25" customHeight="1" spans="1:21">
      <c r="A466" s="35">
        <v>464</v>
      </c>
      <c r="B466" s="153" t="s">
        <v>15471</v>
      </c>
      <c r="C466" s="198" t="s">
        <v>15472</v>
      </c>
      <c r="D466" s="43" t="s">
        <v>14556</v>
      </c>
      <c r="E466" s="43">
        <v>397500</v>
      </c>
      <c r="F466" s="152" t="s">
        <v>15483</v>
      </c>
      <c r="G466" s="47">
        <v>42228</v>
      </c>
      <c r="H466" s="47">
        <v>42236</v>
      </c>
      <c r="I466" s="329"/>
      <c r="J466" s="287">
        <v>42304</v>
      </c>
      <c r="K466" s="315" t="s">
        <v>52</v>
      </c>
      <c r="L466" s="242" t="s">
        <v>15484</v>
      </c>
      <c r="M466" s="48" t="s">
        <v>631</v>
      </c>
      <c r="N466" s="48" t="s">
        <v>89</v>
      </c>
      <c r="O466" s="44">
        <v>42278</v>
      </c>
      <c r="P466" s="44">
        <v>42278</v>
      </c>
      <c r="Q466" s="242" t="s">
        <v>47</v>
      </c>
      <c r="R466" s="196" t="s">
        <v>3118</v>
      </c>
      <c r="S466" s="70"/>
      <c r="T466" s="305"/>
      <c r="U466" s="48"/>
    </row>
    <row r="467" s="13" customFormat="1" ht="26.25" customHeight="1" spans="1:21">
      <c r="A467" s="35">
        <v>465</v>
      </c>
      <c r="B467" s="153" t="s">
        <v>15471</v>
      </c>
      <c r="C467" s="198" t="s">
        <v>15472</v>
      </c>
      <c r="D467" s="55" t="s">
        <v>14875</v>
      </c>
      <c r="E467" s="55">
        <v>397500</v>
      </c>
      <c r="F467" s="152" t="s">
        <v>15485</v>
      </c>
      <c r="G467" s="44">
        <v>42264</v>
      </c>
      <c r="H467" s="44">
        <v>42272</v>
      </c>
      <c r="I467" s="329"/>
      <c r="J467" s="287">
        <v>42304</v>
      </c>
      <c r="K467" s="77"/>
      <c r="L467" s="242" t="s">
        <v>15486</v>
      </c>
      <c r="M467" s="48" t="s">
        <v>5156</v>
      </c>
      <c r="N467" s="48" t="s">
        <v>59</v>
      </c>
      <c r="O467" s="44">
        <v>42281</v>
      </c>
      <c r="P467" s="44">
        <v>42281</v>
      </c>
      <c r="Q467" s="242" t="s">
        <v>106</v>
      </c>
      <c r="R467" s="345" t="s">
        <v>3118</v>
      </c>
      <c r="S467" s="70"/>
      <c r="T467" s="305"/>
      <c r="U467" s="48"/>
    </row>
    <row r="468" s="13" customFormat="1" ht="26.25" customHeight="1" spans="1:21">
      <c r="A468" s="35">
        <v>466</v>
      </c>
      <c r="B468" s="153" t="s">
        <v>15159</v>
      </c>
      <c r="C468" s="198" t="s">
        <v>546</v>
      </c>
      <c r="D468" s="55" t="s">
        <v>14754</v>
      </c>
      <c r="E468" s="35">
        <v>431600</v>
      </c>
      <c r="F468" s="152" t="s">
        <v>15487</v>
      </c>
      <c r="G468" s="44">
        <v>42263</v>
      </c>
      <c r="H468" s="44">
        <v>42275</v>
      </c>
      <c r="I468" s="325"/>
      <c r="J468" s="326">
        <v>42275</v>
      </c>
      <c r="K468" s="77"/>
      <c r="L468" s="48" t="s">
        <v>15488</v>
      </c>
      <c r="M468" s="48" t="s">
        <v>683</v>
      </c>
      <c r="N468" s="48" t="s">
        <v>59</v>
      </c>
      <c r="O468" s="44">
        <v>42281</v>
      </c>
      <c r="P468" s="44">
        <v>42281</v>
      </c>
      <c r="Q468" s="48" t="s">
        <v>1447</v>
      </c>
      <c r="R468" s="345" t="s">
        <v>2117</v>
      </c>
      <c r="S468" s="70"/>
      <c r="T468" s="305"/>
      <c r="U468" s="48"/>
    </row>
    <row r="469" s="13" customFormat="1" ht="26.25" customHeight="1" spans="1:21">
      <c r="A469" s="35">
        <v>467</v>
      </c>
      <c r="B469" s="57" t="s">
        <v>15154</v>
      </c>
      <c r="C469" s="311" t="s">
        <v>5534</v>
      </c>
      <c r="D469" s="43" t="s">
        <v>12911</v>
      </c>
      <c r="E469" s="43">
        <v>485900</v>
      </c>
      <c r="F469" s="152" t="s">
        <v>15489</v>
      </c>
      <c r="G469" s="47">
        <v>42263</v>
      </c>
      <c r="H469" s="47">
        <v>42273</v>
      </c>
      <c r="I469" s="325"/>
      <c r="J469" s="287">
        <v>42304</v>
      </c>
      <c r="K469" s="48"/>
      <c r="L469" s="48" t="s">
        <v>15490</v>
      </c>
      <c r="M469" s="52" t="s">
        <v>5103</v>
      </c>
      <c r="N469" s="48" t="s">
        <v>84</v>
      </c>
      <c r="O469" s="44">
        <v>42284</v>
      </c>
      <c r="P469" s="44">
        <v>42284</v>
      </c>
      <c r="Q469" s="242" t="s">
        <v>1447</v>
      </c>
      <c r="R469" s="345" t="s">
        <v>648</v>
      </c>
      <c r="S469" s="70"/>
      <c r="T469" s="305"/>
      <c r="U469" s="48"/>
    </row>
    <row r="470" s="13" customFormat="1" ht="22.5" customHeight="1" spans="1:21">
      <c r="A470" s="35">
        <v>468</v>
      </c>
      <c r="B470" s="153" t="s">
        <v>15159</v>
      </c>
      <c r="C470" s="198" t="s">
        <v>546</v>
      </c>
      <c r="D470" s="55" t="s">
        <v>14663</v>
      </c>
      <c r="E470" s="55">
        <v>431600</v>
      </c>
      <c r="F470" s="152" t="s">
        <v>15491</v>
      </c>
      <c r="G470" s="44">
        <v>42147</v>
      </c>
      <c r="H470" s="44">
        <v>42157</v>
      </c>
      <c r="I470" s="325"/>
      <c r="J470" s="328">
        <v>42215</v>
      </c>
      <c r="K470" s="315" t="s">
        <v>52</v>
      </c>
      <c r="L470" s="242" t="s">
        <v>15492</v>
      </c>
      <c r="M470" s="242" t="s">
        <v>114</v>
      </c>
      <c r="N470" s="242" t="s">
        <v>59</v>
      </c>
      <c r="O470" s="289">
        <v>42274</v>
      </c>
      <c r="P470" s="44">
        <v>42274</v>
      </c>
      <c r="Q470" s="54" t="s">
        <v>106</v>
      </c>
      <c r="R470" s="196" t="s">
        <v>627</v>
      </c>
      <c r="S470" s="70"/>
      <c r="T470" s="305"/>
      <c r="U470" s="48"/>
    </row>
    <row r="471" s="13" customFormat="1" ht="26.25" customHeight="1" spans="1:21">
      <c r="A471" s="35">
        <v>469</v>
      </c>
      <c r="B471" s="57" t="s">
        <v>15154</v>
      </c>
      <c r="C471" s="311" t="s">
        <v>5534</v>
      </c>
      <c r="D471" s="55" t="s">
        <v>41</v>
      </c>
      <c r="E471" s="55">
        <v>485900</v>
      </c>
      <c r="F471" s="152" t="s">
        <v>15493</v>
      </c>
      <c r="G471" s="44">
        <v>42241</v>
      </c>
      <c r="H471" s="44">
        <v>42249</v>
      </c>
      <c r="I471" s="325"/>
      <c r="J471" s="326">
        <v>42275</v>
      </c>
      <c r="K471" s="48"/>
      <c r="L471" s="52" t="s">
        <v>15494</v>
      </c>
      <c r="M471" s="52" t="s">
        <v>5770</v>
      </c>
      <c r="N471" s="52" t="s">
        <v>59</v>
      </c>
      <c r="O471" s="47">
        <v>42260</v>
      </c>
      <c r="P471" s="47">
        <v>42260</v>
      </c>
      <c r="Q471" s="277" t="s">
        <v>47</v>
      </c>
      <c r="R471" s="196" t="s">
        <v>627</v>
      </c>
      <c r="S471" s="70"/>
      <c r="T471" s="305"/>
      <c r="U471" s="48"/>
    </row>
    <row r="472" s="13" customFormat="1" ht="26.25" customHeight="1" spans="1:21">
      <c r="A472" s="35">
        <v>470</v>
      </c>
      <c r="B472" s="153" t="s">
        <v>15471</v>
      </c>
      <c r="C472" s="198" t="s">
        <v>15472</v>
      </c>
      <c r="D472" s="55" t="s">
        <v>14875</v>
      </c>
      <c r="E472" s="55">
        <v>397500</v>
      </c>
      <c r="F472" s="152" t="s">
        <v>15495</v>
      </c>
      <c r="G472" s="44">
        <v>42252</v>
      </c>
      <c r="H472" s="44">
        <v>42260</v>
      </c>
      <c r="I472" s="329"/>
      <c r="J472" s="287">
        <v>42304</v>
      </c>
      <c r="K472" s="315" t="s">
        <v>52</v>
      </c>
      <c r="L472" s="331" t="s">
        <v>15496</v>
      </c>
      <c r="M472" s="331" t="s">
        <v>114</v>
      </c>
      <c r="N472" s="331" t="s">
        <v>59</v>
      </c>
      <c r="O472" s="44">
        <v>42278</v>
      </c>
      <c r="P472" s="44">
        <v>42278</v>
      </c>
      <c r="Q472" s="242" t="s">
        <v>1447</v>
      </c>
      <c r="R472" s="194" t="s">
        <v>648</v>
      </c>
      <c r="S472" s="70"/>
      <c r="T472" s="305"/>
      <c r="U472" s="48"/>
    </row>
    <row r="473" s="13" customFormat="1" ht="26.25" customHeight="1" spans="1:21">
      <c r="A473" s="35">
        <v>471</v>
      </c>
      <c r="B473" s="153" t="s">
        <v>15471</v>
      </c>
      <c r="C473" s="198" t="s">
        <v>15472</v>
      </c>
      <c r="D473" s="43" t="s">
        <v>14650</v>
      </c>
      <c r="E473" s="43">
        <v>397500</v>
      </c>
      <c r="F473" s="152" t="s">
        <v>15497</v>
      </c>
      <c r="G473" s="47">
        <v>42230</v>
      </c>
      <c r="H473" s="47">
        <v>42236</v>
      </c>
      <c r="I473" s="329"/>
      <c r="J473" s="287">
        <v>42304</v>
      </c>
      <c r="K473" s="315" t="s">
        <v>52</v>
      </c>
      <c r="L473" s="242" t="s">
        <v>15498</v>
      </c>
      <c r="M473" s="48" t="s">
        <v>5103</v>
      </c>
      <c r="N473" s="48" t="s">
        <v>84</v>
      </c>
      <c r="O473" s="44">
        <v>42287</v>
      </c>
      <c r="P473" s="44">
        <v>42288</v>
      </c>
      <c r="Q473" s="242" t="s">
        <v>1447</v>
      </c>
      <c r="R473" s="345" t="s">
        <v>648</v>
      </c>
      <c r="S473" s="70"/>
      <c r="T473" s="305"/>
      <c r="U473" s="48"/>
    </row>
    <row r="474" s="13" customFormat="1" ht="26.25" customHeight="1" spans="1:21">
      <c r="A474" s="35">
        <v>472</v>
      </c>
      <c r="B474" s="153" t="s">
        <v>15159</v>
      </c>
      <c r="C474" s="198" t="s">
        <v>546</v>
      </c>
      <c r="D474" s="43" t="s">
        <v>14754</v>
      </c>
      <c r="E474" s="322">
        <v>431600</v>
      </c>
      <c r="F474" s="152" t="s">
        <v>15499</v>
      </c>
      <c r="G474" s="47">
        <v>42263</v>
      </c>
      <c r="H474" s="47">
        <v>42273</v>
      </c>
      <c r="I474" s="325"/>
      <c r="J474" s="326">
        <v>42275</v>
      </c>
      <c r="K474" s="77"/>
      <c r="L474" s="242" t="s">
        <v>15500</v>
      </c>
      <c r="M474" s="52" t="s">
        <v>657</v>
      </c>
      <c r="N474" s="48" t="s">
        <v>84</v>
      </c>
      <c r="O474" s="44">
        <v>42276</v>
      </c>
      <c r="P474" s="44">
        <v>42277</v>
      </c>
      <c r="Q474" s="242" t="s">
        <v>47</v>
      </c>
      <c r="R474" s="345" t="s">
        <v>648</v>
      </c>
      <c r="S474" s="70"/>
      <c r="T474" s="305"/>
      <c r="U474" s="48"/>
    </row>
    <row r="475" s="13" customFormat="1" ht="26.25" customHeight="1" spans="1:21">
      <c r="A475" s="35">
        <v>473</v>
      </c>
      <c r="B475" s="153" t="s">
        <v>15159</v>
      </c>
      <c r="C475" s="198" t="s">
        <v>546</v>
      </c>
      <c r="D475" s="55" t="s">
        <v>14593</v>
      </c>
      <c r="E475" s="55">
        <v>431600</v>
      </c>
      <c r="F475" s="152" t="s">
        <v>15501</v>
      </c>
      <c r="G475" s="44">
        <v>42241</v>
      </c>
      <c r="H475" s="44">
        <v>42251</v>
      </c>
      <c r="I475" s="325"/>
      <c r="J475" s="326">
        <v>42275</v>
      </c>
      <c r="K475" s="48"/>
      <c r="L475" s="48" t="s">
        <v>15502</v>
      </c>
      <c r="M475" s="52" t="s">
        <v>7534</v>
      </c>
      <c r="N475" s="48" t="s">
        <v>59</v>
      </c>
      <c r="O475" s="44">
        <v>42277</v>
      </c>
      <c r="P475" s="44">
        <v>42277</v>
      </c>
      <c r="Q475" s="242" t="s">
        <v>47</v>
      </c>
      <c r="R475" s="345" t="s">
        <v>648</v>
      </c>
      <c r="S475" s="70"/>
      <c r="T475" s="305"/>
      <c r="U475" s="48"/>
    </row>
    <row r="476" s="13" customFormat="1" ht="27.75" customHeight="1" spans="1:21">
      <c r="A476" s="35">
        <v>474</v>
      </c>
      <c r="B476" s="153" t="s">
        <v>15037</v>
      </c>
      <c r="C476" s="198" t="s">
        <v>14823</v>
      </c>
      <c r="D476" s="55" t="s">
        <v>13342</v>
      </c>
      <c r="E476" s="55">
        <v>393900</v>
      </c>
      <c r="F476" s="152" t="s">
        <v>15503</v>
      </c>
      <c r="G476" s="44">
        <v>42212</v>
      </c>
      <c r="H476" s="44">
        <v>42220</v>
      </c>
      <c r="I476" s="329" t="s">
        <v>5675</v>
      </c>
      <c r="J476" s="326">
        <v>42275</v>
      </c>
      <c r="K476" s="315" t="s">
        <v>52</v>
      </c>
      <c r="L476" s="242" t="s">
        <v>15504</v>
      </c>
      <c r="M476" s="48" t="s">
        <v>698</v>
      </c>
      <c r="N476" s="48" t="s">
        <v>84</v>
      </c>
      <c r="O476" s="44">
        <v>42286</v>
      </c>
      <c r="P476" s="44">
        <v>42288</v>
      </c>
      <c r="Q476" s="48" t="s">
        <v>1447</v>
      </c>
      <c r="R476" s="345" t="s">
        <v>5832</v>
      </c>
      <c r="S476" s="70"/>
      <c r="T476" s="305"/>
      <c r="U476" s="48"/>
    </row>
    <row r="477" s="13" customFormat="1" ht="26.25" customHeight="1" spans="1:21">
      <c r="A477" s="35">
        <v>475</v>
      </c>
      <c r="B477" s="153" t="s">
        <v>15037</v>
      </c>
      <c r="C477" s="198" t="s">
        <v>14823</v>
      </c>
      <c r="D477" s="55" t="s">
        <v>13434</v>
      </c>
      <c r="E477" s="55">
        <v>393900</v>
      </c>
      <c r="F477" s="152" t="s">
        <v>15505</v>
      </c>
      <c r="G477" s="44">
        <v>42214</v>
      </c>
      <c r="H477" s="44">
        <v>42224</v>
      </c>
      <c r="I477" s="332"/>
      <c r="J477" s="326">
        <v>42275</v>
      </c>
      <c r="K477" s="77"/>
      <c r="L477" s="333" t="s">
        <v>15506</v>
      </c>
      <c r="M477" s="333" t="s">
        <v>5156</v>
      </c>
      <c r="N477" s="333" t="s">
        <v>59</v>
      </c>
      <c r="O477" s="47">
        <v>42258</v>
      </c>
      <c r="P477" s="47">
        <v>42271</v>
      </c>
      <c r="Q477" s="277" t="s">
        <v>1447</v>
      </c>
      <c r="R477" s="196" t="s">
        <v>5832</v>
      </c>
      <c r="S477" s="70"/>
      <c r="T477" s="305"/>
      <c r="U477" s="48"/>
    </row>
    <row r="478" s="14" customFormat="1" ht="26.25" customHeight="1" spans="1:21">
      <c r="A478" s="35">
        <v>476</v>
      </c>
      <c r="B478" s="153" t="s">
        <v>15159</v>
      </c>
      <c r="C478" s="198" t="s">
        <v>546</v>
      </c>
      <c r="D478" s="43" t="s">
        <v>12911</v>
      </c>
      <c r="E478" s="43">
        <v>431600</v>
      </c>
      <c r="F478" s="152" t="s">
        <v>15507</v>
      </c>
      <c r="G478" s="47">
        <v>42215</v>
      </c>
      <c r="H478" s="47">
        <v>42231</v>
      </c>
      <c r="I478" s="330"/>
      <c r="J478" s="326">
        <v>42275</v>
      </c>
      <c r="K478" s="315" t="s">
        <v>52</v>
      </c>
      <c r="L478" s="48" t="s">
        <v>15508</v>
      </c>
      <c r="M478" s="52" t="s">
        <v>2053</v>
      </c>
      <c r="N478" s="52" t="s">
        <v>5701</v>
      </c>
      <c r="O478" s="47">
        <v>42273</v>
      </c>
      <c r="P478" s="47">
        <v>42273</v>
      </c>
      <c r="Q478" s="52" t="s">
        <v>47</v>
      </c>
      <c r="R478" s="346" t="s">
        <v>5832</v>
      </c>
      <c r="S478" s="81"/>
      <c r="T478" s="306"/>
      <c r="U478" s="52"/>
    </row>
    <row r="479" s="13" customFormat="1" ht="26.25" customHeight="1" spans="1:21">
      <c r="A479" s="35">
        <v>477</v>
      </c>
      <c r="B479" s="57" t="s">
        <v>15154</v>
      </c>
      <c r="C479" s="311" t="s">
        <v>5534</v>
      </c>
      <c r="D479" s="55" t="s">
        <v>12911</v>
      </c>
      <c r="E479" s="55">
        <v>485900</v>
      </c>
      <c r="F479" s="152" t="s">
        <v>15509</v>
      </c>
      <c r="G479" s="44">
        <v>42241</v>
      </c>
      <c r="H479" s="44">
        <v>42251</v>
      </c>
      <c r="I479" s="325"/>
      <c r="J479" s="314">
        <v>42244</v>
      </c>
      <c r="K479" s="48"/>
      <c r="L479" s="48" t="s">
        <v>15510</v>
      </c>
      <c r="M479" s="52" t="s">
        <v>916</v>
      </c>
      <c r="N479" s="48" t="s">
        <v>5701</v>
      </c>
      <c r="O479" s="44">
        <v>42284</v>
      </c>
      <c r="P479" s="44">
        <v>42284</v>
      </c>
      <c r="Q479" s="242" t="s">
        <v>106</v>
      </c>
      <c r="R479" s="347" t="s">
        <v>5832</v>
      </c>
      <c r="S479" s="70"/>
      <c r="T479" s="305"/>
      <c r="U479" s="48"/>
    </row>
    <row r="480" s="13" customFormat="1" ht="26.25" customHeight="1" spans="1:21">
      <c r="A480" s="35">
        <v>478</v>
      </c>
      <c r="B480" s="153" t="s">
        <v>15471</v>
      </c>
      <c r="C480" s="198" t="s">
        <v>15472</v>
      </c>
      <c r="D480" s="43" t="s">
        <v>14875</v>
      </c>
      <c r="E480" s="43">
        <v>397500</v>
      </c>
      <c r="F480" s="152" t="s">
        <v>15511</v>
      </c>
      <c r="G480" s="47">
        <v>42227</v>
      </c>
      <c r="H480" s="47">
        <v>42236</v>
      </c>
      <c r="I480" s="329"/>
      <c r="J480" s="287">
        <v>42304</v>
      </c>
      <c r="K480" s="315" t="s">
        <v>52</v>
      </c>
      <c r="L480" s="242" t="s">
        <v>15512</v>
      </c>
      <c r="M480" s="48" t="s">
        <v>5156</v>
      </c>
      <c r="N480" s="48" t="s">
        <v>59</v>
      </c>
      <c r="O480" s="44">
        <v>42283</v>
      </c>
      <c r="P480" s="44">
        <v>42289</v>
      </c>
      <c r="Q480" s="242" t="s">
        <v>1447</v>
      </c>
      <c r="R480" s="196" t="s">
        <v>5832</v>
      </c>
      <c r="S480" s="70"/>
      <c r="T480" s="305"/>
      <c r="U480" s="48"/>
    </row>
    <row r="481" s="13" customFormat="1" ht="26.25" customHeight="1" spans="1:21">
      <c r="A481" s="35">
        <v>479</v>
      </c>
      <c r="B481" s="153" t="s">
        <v>15471</v>
      </c>
      <c r="C481" s="198" t="s">
        <v>15472</v>
      </c>
      <c r="D481" s="43" t="s">
        <v>14813</v>
      </c>
      <c r="E481" s="43">
        <v>397500</v>
      </c>
      <c r="F481" s="152" t="s">
        <v>15513</v>
      </c>
      <c r="G481" s="47">
        <v>42241</v>
      </c>
      <c r="H481" s="47">
        <v>42253</v>
      </c>
      <c r="I481" s="329"/>
      <c r="J481" s="287">
        <v>42304</v>
      </c>
      <c r="K481" s="77"/>
      <c r="L481" s="242" t="s">
        <v>15514</v>
      </c>
      <c r="M481" s="48" t="s">
        <v>683</v>
      </c>
      <c r="N481" s="48" t="s">
        <v>59</v>
      </c>
      <c r="O481" s="44">
        <v>42282</v>
      </c>
      <c r="P481" s="44">
        <v>42282</v>
      </c>
      <c r="Q481" s="242" t="s">
        <v>1447</v>
      </c>
      <c r="R481" s="348" t="s">
        <v>8528</v>
      </c>
      <c r="S481" s="70"/>
      <c r="T481" s="305"/>
      <c r="U481" s="48"/>
    </row>
    <row r="482" s="13" customFormat="1" ht="23.25" customHeight="1" spans="1:21">
      <c r="A482" s="35">
        <v>480</v>
      </c>
      <c r="B482" s="153" t="s">
        <v>15037</v>
      </c>
      <c r="C482" s="198" t="s">
        <v>14823</v>
      </c>
      <c r="D482" s="55" t="s">
        <v>13342</v>
      </c>
      <c r="E482" s="55">
        <v>393900</v>
      </c>
      <c r="F482" s="152" t="s">
        <v>15515</v>
      </c>
      <c r="G482" s="44">
        <v>42241</v>
      </c>
      <c r="H482" s="44">
        <v>42249</v>
      </c>
      <c r="I482" s="325"/>
      <c r="J482" s="326">
        <v>42275</v>
      </c>
      <c r="K482" s="77"/>
      <c r="L482" s="242" t="s">
        <v>15516</v>
      </c>
      <c r="M482" s="242" t="s">
        <v>653</v>
      </c>
      <c r="N482" s="48" t="s">
        <v>84</v>
      </c>
      <c r="O482" s="44">
        <v>42287</v>
      </c>
      <c r="P482" s="44">
        <v>42287</v>
      </c>
      <c r="Q482" s="48" t="s">
        <v>1447</v>
      </c>
      <c r="R482" s="194" t="s">
        <v>2149</v>
      </c>
      <c r="S482" s="70"/>
      <c r="T482" s="305"/>
      <c r="U482" s="48"/>
    </row>
    <row r="483" s="13" customFormat="1" ht="39.75" customHeight="1" spans="1:21">
      <c r="A483" s="35">
        <v>481</v>
      </c>
      <c r="B483" s="153" t="s">
        <v>15159</v>
      </c>
      <c r="C483" s="198" t="s">
        <v>546</v>
      </c>
      <c r="D483" s="55" t="s">
        <v>41</v>
      </c>
      <c r="E483" s="55">
        <f>431600+11800</f>
        <v>443400</v>
      </c>
      <c r="F483" s="152" t="s">
        <v>15517</v>
      </c>
      <c r="G483" s="44">
        <v>42215</v>
      </c>
      <c r="H483" s="44">
        <v>42223</v>
      </c>
      <c r="I483" s="325" t="s">
        <v>15518</v>
      </c>
      <c r="J483" s="287">
        <v>42304</v>
      </c>
      <c r="K483" s="315" t="s">
        <v>52</v>
      </c>
      <c r="L483" s="242" t="s">
        <v>15519</v>
      </c>
      <c r="M483" s="48" t="s">
        <v>70</v>
      </c>
      <c r="N483" s="48" t="s">
        <v>84</v>
      </c>
      <c r="O483" s="44">
        <v>42278</v>
      </c>
      <c r="P483" s="44">
        <v>42278</v>
      </c>
      <c r="Q483" s="242" t="s">
        <v>1447</v>
      </c>
      <c r="R483" s="194" t="s">
        <v>2149</v>
      </c>
      <c r="S483" s="70"/>
      <c r="T483" s="305"/>
      <c r="U483" s="48"/>
    </row>
    <row r="484" s="13" customFormat="1" ht="26.25" customHeight="1" spans="1:21">
      <c r="A484" s="35">
        <v>482</v>
      </c>
      <c r="B484" s="153" t="s">
        <v>15520</v>
      </c>
      <c r="C484" s="311" t="s">
        <v>5534</v>
      </c>
      <c r="D484" s="55" t="s">
        <v>1094</v>
      </c>
      <c r="E484" s="55">
        <v>484900</v>
      </c>
      <c r="F484" s="152" t="s">
        <v>15521</v>
      </c>
      <c r="G484" s="44">
        <v>42263</v>
      </c>
      <c r="H484" s="44">
        <v>42275</v>
      </c>
      <c r="I484" s="325" t="s">
        <v>5830</v>
      </c>
      <c r="J484" s="287">
        <v>42304</v>
      </c>
      <c r="K484" s="48"/>
      <c r="L484" s="284" t="s">
        <v>15522</v>
      </c>
      <c r="M484" s="166" t="s">
        <v>9241</v>
      </c>
      <c r="N484" s="166" t="s">
        <v>641</v>
      </c>
      <c r="O484" s="167">
        <v>42286</v>
      </c>
      <c r="P484" s="167">
        <v>42287</v>
      </c>
      <c r="Q484" s="279" t="s">
        <v>47</v>
      </c>
      <c r="R484" s="196" t="s">
        <v>5832</v>
      </c>
      <c r="S484" s="70"/>
      <c r="T484" s="305"/>
      <c r="U484" s="48"/>
    </row>
    <row r="485" s="13" customFormat="1" ht="26.25" customHeight="1" spans="1:21">
      <c r="A485" s="35">
        <v>483</v>
      </c>
      <c r="B485" s="153" t="s">
        <v>15159</v>
      </c>
      <c r="C485" s="198" t="s">
        <v>546</v>
      </c>
      <c r="D485" s="55" t="s">
        <v>12911</v>
      </c>
      <c r="E485" s="55">
        <v>431600</v>
      </c>
      <c r="F485" s="152" t="s">
        <v>15523</v>
      </c>
      <c r="G485" s="44">
        <v>42241</v>
      </c>
      <c r="H485" s="44">
        <v>42251</v>
      </c>
      <c r="I485" s="325"/>
      <c r="J485" s="326">
        <v>42275</v>
      </c>
      <c r="K485" s="77"/>
      <c r="L485" s="166" t="s">
        <v>15524</v>
      </c>
      <c r="M485" s="284" t="s">
        <v>5853</v>
      </c>
      <c r="N485" s="166" t="s">
        <v>744</v>
      </c>
      <c r="O485" s="167">
        <v>42282</v>
      </c>
      <c r="P485" s="167">
        <v>42284</v>
      </c>
      <c r="Q485" s="279" t="s">
        <v>1447</v>
      </c>
      <c r="R485" s="196" t="s">
        <v>5846</v>
      </c>
      <c r="S485" s="70"/>
      <c r="T485" s="305"/>
      <c r="U485" s="48"/>
    </row>
    <row r="486" s="13" customFormat="1" ht="40.5" customHeight="1" spans="1:21">
      <c r="A486" s="35">
        <v>484</v>
      </c>
      <c r="B486" s="153" t="s">
        <v>15525</v>
      </c>
      <c r="C486" s="198" t="s">
        <v>15526</v>
      </c>
      <c r="D486" s="43" t="s">
        <v>15527</v>
      </c>
      <c r="E486" s="217">
        <v>425400</v>
      </c>
      <c r="F486" s="152" t="s">
        <v>15528</v>
      </c>
      <c r="G486" s="44">
        <v>42280</v>
      </c>
      <c r="H486" s="44">
        <v>42293</v>
      </c>
      <c r="I486" s="325" t="s">
        <v>7576</v>
      </c>
      <c r="J486" s="287">
        <v>42304</v>
      </c>
      <c r="K486" s="48"/>
      <c r="L486" s="166" t="s">
        <v>11493</v>
      </c>
      <c r="M486" s="166" t="s">
        <v>7519</v>
      </c>
      <c r="N486" s="166" t="s">
        <v>641</v>
      </c>
      <c r="O486" s="167">
        <v>42289</v>
      </c>
      <c r="P486" s="167">
        <v>42289</v>
      </c>
      <c r="Q486" s="279" t="s">
        <v>106</v>
      </c>
      <c r="R486" s="196" t="s">
        <v>2157</v>
      </c>
      <c r="S486" s="70"/>
      <c r="T486" s="305"/>
      <c r="U486" s="48"/>
    </row>
    <row r="487" s="13" customFormat="1" ht="26.25" customHeight="1" spans="1:21">
      <c r="A487" s="35">
        <v>485</v>
      </c>
      <c r="B487" s="153" t="s">
        <v>15159</v>
      </c>
      <c r="C487" s="198" t="s">
        <v>546</v>
      </c>
      <c r="D487" s="43" t="s">
        <v>41</v>
      </c>
      <c r="E487" s="322">
        <v>431600</v>
      </c>
      <c r="F487" s="152" t="s">
        <v>15529</v>
      </c>
      <c r="G487" s="47">
        <v>42263</v>
      </c>
      <c r="H487" s="47">
        <v>42273</v>
      </c>
      <c r="I487" s="325"/>
      <c r="J487" s="326">
        <v>42275</v>
      </c>
      <c r="K487" s="77"/>
      <c r="L487" s="274" t="s">
        <v>15530</v>
      </c>
      <c r="M487" s="274" t="s">
        <v>7534</v>
      </c>
      <c r="N487" s="274" t="s">
        <v>59</v>
      </c>
      <c r="O487" s="44">
        <v>42238</v>
      </c>
      <c r="P487" s="44">
        <v>42273</v>
      </c>
      <c r="Q487" s="242" t="s">
        <v>1447</v>
      </c>
      <c r="R487" s="196" t="s">
        <v>5854</v>
      </c>
      <c r="S487" s="70"/>
      <c r="T487" s="305"/>
      <c r="U487" s="48"/>
    </row>
    <row r="488" s="13" customFormat="1" ht="22.5" customHeight="1" spans="1:21">
      <c r="A488" s="35">
        <v>486</v>
      </c>
      <c r="B488" s="153" t="s">
        <v>15159</v>
      </c>
      <c r="C488" s="198" t="s">
        <v>546</v>
      </c>
      <c r="D488" s="55" t="s">
        <v>14663</v>
      </c>
      <c r="E488" s="55">
        <v>431600</v>
      </c>
      <c r="F488" s="152" t="s">
        <v>15531</v>
      </c>
      <c r="G488" s="44">
        <v>42241</v>
      </c>
      <c r="H488" s="44">
        <v>42251</v>
      </c>
      <c r="I488" s="329" t="s">
        <v>5830</v>
      </c>
      <c r="J488" s="314">
        <v>42244</v>
      </c>
      <c r="K488" s="48"/>
      <c r="L488" s="279" t="s">
        <v>15532</v>
      </c>
      <c r="M488" s="279" t="s">
        <v>5853</v>
      </c>
      <c r="N488" s="279" t="s">
        <v>744</v>
      </c>
      <c r="O488" s="334">
        <v>42300</v>
      </c>
      <c r="P488" s="167">
        <v>42300</v>
      </c>
      <c r="Q488" s="77" t="s">
        <v>106</v>
      </c>
      <c r="R488" s="196" t="s">
        <v>5854</v>
      </c>
      <c r="S488" s="70"/>
      <c r="T488" s="305"/>
      <c r="U488" s="48"/>
    </row>
    <row r="489" s="13" customFormat="1" ht="26.25" customHeight="1" spans="1:21">
      <c r="A489" s="35">
        <v>487</v>
      </c>
      <c r="B489" s="153" t="s">
        <v>15159</v>
      </c>
      <c r="C489" s="198" t="s">
        <v>546</v>
      </c>
      <c r="D489" s="55" t="s">
        <v>12911</v>
      </c>
      <c r="E489" s="55">
        <v>431600</v>
      </c>
      <c r="F489" s="152" t="s">
        <v>15533</v>
      </c>
      <c r="G489" s="44">
        <v>42263</v>
      </c>
      <c r="H489" s="44">
        <v>42275</v>
      </c>
      <c r="I489" s="325"/>
      <c r="J489" s="314">
        <v>42304</v>
      </c>
      <c r="K489" s="77"/>
      <c r="L489" s="166" t="s">
        <v>15534</v>
      </c>
      <c r="M489" s="166" t="s">
        <v>5622</v>
      </c>
      <c r="N489" s="166" t="s">
        <v>744</v>
      </c>
      <c r="O489" s="167">
        <v>42284</v>
      </c>
      <c r="P489" s="167">
        <v>42284</v>
      </c>
      <c r="Q489" s="279" t="s">
        <v>1447</v>
      </c>
      <c r="R489" s="196" t="s">
        <v>5455</v>
      </c>
      <c r="S489" s="70"/>
      <c r="T489" s="305"/>
      <c r="U489" s="48"/>
    </row>
    <row r="490" s="13" customFormat="1" ht="23.25" customHeight="1" spans="1:21">
      <c r="A490" s="35">
        <v>488</v>
      </c>
      <c r="B490" s="153" t="s">
        <v>15037</v>
      </c>
      <c r="C490" s="198" t="s">
        <v>14823</v>
      </c>
      <c r="D490" s="43" t="s">
        <v>13342</v>
      </c>
      <c r="E490" s="43">
        <v>393900</v>
      </c>
      <c r="F490" s="152" t="s">
        <v>15535</v>
      </c>
      <c r="G490" s="47">
        <v>42241</v>
      </c>
      <c r="H490" s="47">
        <v>42250</v>
      </c>
      <c r="I490" s="329"/>
      <c r="J490" s="314">
        <v>42304</v>
      </c>
      <c r="K490" s="77"/>
      <c r="L490" s="335" t="s">
        <v>15536</v>
      </c>
      <c r="M490" s="336" t="s">
        <v>5962</v>
      </c>
      <c r="N490" s="207" t="s">
        <v>59</v>
      </c>
      <c r="O490" s="249">
        <v>42302</v>
      </c>
      <c r="P490" s="249">
        <v>42302</v>
      </c>
      <c r="Q490" s="207" t="s">
        <v>47</v>
      </c>
      <c r="R490" s="196" t="s">
        <v>1317</v>
      </c>
      <c r="S490" s="70"/>
      <c r="T490" s="305"/>
      <c r="U490" s="48"/>
    </row>
    <row r="491" s="14" customFormat="1" ht="24" customHeight="1" spans="1:21">
      <c r="A491" s="35">
        <v>489</v>
      </c>
      <c r="B491" s="57" t="s">
        <v>6497</v>
      </c>
      <c r="C491" s="43" t="s">
        <v>5104</v>
      </c>
      <c r="D491" s="43" t="s">
        <v>13434</v>
      </c>
      <c r="E491" s="217">
        <v>383400</v>
      </c>
      <c r="F491" s="152" t="s">
        <v>15537</v>
      </c>
      <c r="G491" s="64">
        <v>42272</v>
      </c>
      <c r="H491" s="44">
        <v>42285</v>
      </c>
      <c r="I491" s="337" t="s">
        <v>15538</v>
      </c>
      <c r="J491" s="314">
        <v>42304</v>
      </c>
      <c r="K491" s="315" t="s">
        <v>52</v>
      </c>
      <c r="L491" s="43" t="s">
        <v>15539</v>
      </c>
      <c r="M491" s="43" t="s">
        <v>5301</v>
      </c>
      <c r="N491" s="43" t="s">
        <v>5701</v>
      </c>
      <c r="O491" s="51">
        <v>42301</v>
      </c>
      <c r="P491" s="232">
        <v>42302</v>
      </c>
      <c r="Q491" s="146" t="s">
        <v>1447</v>
      </c>
      <c r="R491" s="263" t="s">
        <v>1317</v>
      </c>
      <c r="S491" s="349"/>
      <c r="T491" s="349"/>
      <c r="U491" s="349"/>
    </row>
    <row r="492" s="13" customFormat="1" ht="26.25" customHeight="1" spans="1:21">
      <c r="A492" s="35">
        <v>490</v>
      </c>
      <c r="B492" s="153" t="s">
        <v>15471</v>
      </c>
      <c r="C492" s="198" t="s">
        <v>15472</v>
      </c>
      <c r="D492" s="43" t="s">
        <v>14875</v>
      </c>
      <c r="E492" s="43">
        <v>397500</v>
      </c>
      <c r="F492" s="152" t="s">
        <v>15540</v>
      </c>
      <c r="G492" s="47">
        <v>42237</v>
      </c>
      <c r="H492" s="47">
        <v>42247</v>
      </c>
      <c r="I492" s="48"/>
      <c r="J492" s="314">
        <v>42304</v>
      </c>
      <c r="K492" s="315" t="s">
        <v>52</v>
      </c>
      <c r="L492" s="242" t="s">
        <v>15541</v>
      </c>
      <c r="M492" s="48" t="s">
        <v>5278</v>
      </c>
      <c r="N492" s="48" t="s">
        <v>89</v>
      </c>
      <c r="O492" s="44">
        <v>42279</v>
      </c>
      <c r="P492" s="44">
        <v>42280</v>
      </c>
      <c r="Q492" s="242" t="s">
        <v>1447</v>
      </c>
      <c r="R492" s="194" t="s">
        <v>1317</v>
      </c>
      <c r="S492" s="70"/>
      <c r="T492" s="305"/>
      <c r="U492" s="48"/>
    </row>
    <row r="493" s="13" customFormat="1" ht="26.25" customHeight="1" spans="1:21">
      <c r="A493" s="35">
        <v>491</v>
      </c>
      <c r="B493" s="153" t="s">
        <v>15471</v>
      </c>
      <c r="C493" s="198" t="s">
        <v>15472</v>
      </c>
      <c r="D493" s="43" t="s">
        <v>14650</v>
      </c>
      <c r="E493" s="43">
        <v>397500</v>
      </c>
      <c r="F493" s="152" t="s">
        <v>15542</v>
      </c>
      <c r="G493" s="47">
        <v>42263</v>
      </c>
      <c r="H493" s="47">
        <v>42273</v>
      </c>
      <c r="I493" s="329"/>
      <c r="J493" s="314">
        <v>42304</v>
      </c>
      <c r="K493" s="338"/>
      <c r="L493" s="242" t="s">
        <v>15543</v>
      </c>
      <c r="M493" s="48" t="s">
        <v>5103</v>
      </c>
      <c r="N493" s="48" t="s">
        <v>84</v>
      </c>
      <c r="O493" s="44">
        <v>42301</v>
      </c>
      <c r="P493" s="44">
        <v>42301</v>
      </c>
      <c r="Q493" s="242" t="s">
        <v>47</v>
      </c>
      <c r="R493" s="196" t="s">
        <v>1317</v>
      </c>
      <c r="S493" s="70"/>
      <c r="T493" s="305"/>
      <c r="U493" s="48"/>
    </row>
    <row r="494" s="13" customFormat="1" ht="26.25" customHeight="1" spans="1:21">
      <c r="A494" s="35">
        <v>492</v>
      </c>
      <c r="B494" s="57" t="s">
        <v>15154</v>
      </c>
      <c r="C494" s="311" t="s">
        <v>5534</v>
      </c>
      <c r="D494" s="55" t="s">
        <v>14754</v>
      </c>
      <c r="E494" s="55">
        <v>485900</v>
      </c>
      <c r="F494" s="152" t="s">
        <v>15544</v>
      </c>
      <c r="G494" s="44">
        <v>42241</v>
      </c>
      <c r="H494" s="44">
        <v>42249</v>
      </c>
      <c r="I494" s="329" t="s">
        <v>5675</v>
      </c>
      <c r="J494" s="314">
        <v>42304</v>
      </c>
      <c r="K494" s="77"/>
      <c r="L494" s="48" t="s">
        <v>15545</v>
      </c>
      <c r="M494" s="52" t="s">
        <v>662</v>
      </c>
      <c r="N494" s="48" t="s">
        <v>89</v>
      </c>
      <c r="O494" s="44">
        <v>42280</v>
      </c>
      <c r="P494" s="44">
        <v>42280</v>
      </c>
      <c r="Q494" s="242" t="s">
        <v>106</v>
      </c>
      <c r="R494" s="194" t="s">
        <v>10671</v>
      </c>
      <c r="S494" s="70"/>
      <c r="T494" s="305"/>
      <c r="U494" s="48"/>
    </row>
    <row r="495" s="13" customFormat="1" ht="26.25" customHeight="1" spans="1:21">
      <c r="A495" s="35">
        <v>493</v>
      </c>
      <c r="B495" s="153" t="s">
        <v>15159</v>
      </c>
      <c r="C495" s="198" t="s">
        <v>546</v>
      </c>
      <c r="D495" s="43" t="s">
        <v>41</v>
      </c>
      <c r="E495" s="43">
        <v>431600</v>
      </c>
      <c r="F495" s="152" t="s">
        <v>15546</v>
      </c>
      <c r="G495" s="47">
        <v>42244</v>
      </c>
      <c r="H495" s="47">
        <v>42271</v>
      </c>
      <c r="I495" s="325"/>
      <c r="J495" s="326">
        <v>42275</v>
      </c>
      <c r="K495" s="77"/>
      <c r="L495" s="274" t="s">
        <v>15547</v>
      </c>
      <c r="M495" s="274" t="s">
        <v>730</v>
      </c>
      <c r="N495" s="274" t="s">
        <v>89</v>
      </c>
      <c r="O495" s="44">
        <v>42302</v>
      </c>
      <c r="P495" s="44">
        <v>42302</v>
      </c>
      <c r="Q495" s="242" t="s">
        <v>1447</v>
      </c>
      <c r="R495" s="345" t="s">
        <v>10674</v>
      </c>
      <c r="S495" s="70"/>
      <c r="T495" s="305"/>
      <c r="U495" s="48"/>
    </row>
    <row r="496" s="13" customFormat="1" ht="26.25" customHeight="1" spans="1:21">
      <c r="A496" s="35">
        <v>494</v>
      </c>
      <c r="B496" s="153" t="s">
        <v>15471</v>
      </c>
      <c r="C496" s="198" t="s">
        <v>15472</v>
      </c>
      <c r="D496" s="55" t="s">
        <v>14650</v>
      </c>
      <c r="E496" s="55">
        <v>397500</v>
      </c>
      <c r="F496" s="152" t="s">
        <v>15548</v>
      </c>
      <c r="G496" s="44">
        <v>42264</v>
      </c>
      <c r="H496" s="44">
        <v>42272</v>
      </c>
      <c r="I496" s="329"/>
      <c r="J496" s="314">
        <v>42304</v>
      </c>
      <c r="K496" s="339"/>
      <c r="L496" s="242" t="s">
        <v>15549</v>
      </c>
      <c r="M496" s="52" t="s">
        <v>5156</v>
      </c>
      <c r="N496" s="48" t="s">
        <v>59</v>
      </c>
      <c r="O496" s="44">
        <v>42302</v>
      </c>
      <c r="P496" s="44">
        <v>42302</v>
      </c>
      <c r="Q496" s="242" t="s">
        <v>106</v>
      </c>
      <c r="R496" s="196" t="s">
        <v>3396</v>
      </c>
      <c r="S496" s="70"/>
      <c r="T496" s="305"/>
      <c r="U496" s="48"/>
    </row>
    <row r="497" s="13" customFormat="1" ht="31.5" customHeight="1" spans="1:21">
      <c r="A497" s="35">
        <v>495</v>
      </c>
      <c r="B497" s="153" t="s">
        <v>15037</v>
      </c>
      <c r="C497" s="198" t="s">
        <v>14823</v>
      </c>
      <c r="D497" s="55" t="s">
        <v>13419</v>
      </c>
      <c r="E497" s="55">
        <f>393900+26800</f>
        <v>420700</v>
      </c>
      <c r="F497" s="152" t="s">
        <v>15550</v>
      </c>
      <c r="G497" s="44">
        <v>42139</v>
      </c>
      <c r="H497" s="44">
        <v>42148</v>
      </c>
      <c r="I497" s="330" t="s">
        <v>15551</v>
      </c>
      <c r="J497" s="314">
        <v>42336</v>
      </c>
      <c r="K497" s="315" t="s">
        <v>52</v>
      </c>
      <c r="L497" s="48" t="s">
        <v>15552</v>
      </c>
      <c r="M497" s="48" t="s">
        <v>2053</v>
      </c>
      <c r="N497" s="48" t="s">
        <v>5701</v>
      </c>
      <c r="O497" s="44">
        <v>42316</v>
      </c>
      <c r="P497" s="44">
        <v>42316</v>
      </c>
      <c r="Q497" s="48" t="s">
        <v>106</v>
      </c>
      <c r="R497" s="48" t="s">
        <v>7819</v>
      </c>
      <c r="S497" s="70"/>
      <c r="T497" s="305"/>
      <c r="U497" s="48"/>
    </row>
    <row r="498" s="14" customFormat="1" ht="26.25" customHeight="1" spans="1:21">
      <c r="A498" s="35">
        <v>496</v>
      </c>
      <c r="B498" s="153" t="s">
        <v>15553</v>
      </c>
      <c r="C498" s="198" t="s">
        <v>15554</v>
      </c>
      <c r="D498" s="43" t="s">
        <v>15555</v>
      </c>
      <c r="E498" s="43">
        <v>423300</v>
      </c>
      <c r="F498" s="152" t="s">
        <v>15556</v>
      </c>
      <c r="G498" s="47">
        <v>42299</v>
      </c>
      <c r="H498" s="47">
        <v>42307</v>
      </c>
      <c r="I498" s="330" t="s">
        <v>7576</v>
      </c>
      <c r="J498" s="314">
        <v>42336</v>
      </c>
      <c r="K498" s="52"/>
      <c r="L498" s="48" t="s">
        <v>15557</v>
      </c>
      <c r="M498" s="48" t="s">
        <v>70</v>
      </c>
      <c r="N498" s="48" t="s">
        <v>84</v>
      </c>
      <c r="O498" s="44">
        <v>42301</v>
      </c>
      <c r="P498" s="44">
        <v>42302</v>
      </c>
      <c r="Q498" s="242" t="s">
        <v>1447</v>
      </c>
      <c r="R498" s="346" t="s">
        <v>10683</v>
      </c>
      <c r="S498" s="81"/>
      <c r="T498" s="306"/>
      <c r="U498" s="52"/>
    </row>
    <row r="499" s="13" customFormat="1" ht="26.25" customHeight="1" spans="1:21">
      <c r="A499" s="35">
        <v>497</v>
      </c>
      <c r="B499" s="153" t="s">
        <v>15553</v>
      </c>
      <c r="C499" s="198" t="s">
        <v>15554</v>
      </c>
      <c r="D499" s="43" t="s">
        <v>15558</v>
      </c>
      <c r="E499" s="43">
        <v>423300</v>
      </c>
      <c r="F499" s="152" t="s">
        <v>15559</v>
      </c>
      <c r="G499" s="47">
        <v>42303</v>
      </c>
      <c r="H499" s="47">
        <v>42313</v>
      </c>
      <c r="I499" s="330" t="s">
        <v>7576</v>
      </c>
      <c r="J499" s="314">
        <v>42336</v>
      </c>
      <c r="K499" s="48"/>
      <c r="L499" s="274" t="s">
        <v>15560</v>
      </c>
      <c r="M499" s="274" t="s">
        <v>7534</v>
      </c>
      <c r="N499" s="274" t="s">
        <v>59</v>
      </c>
      <c r="O499" s="47">
        <v>42238</v>
      </c>
      <c r="P499" s="47">
        <v>42295</v>
      </c>
      <c r="Q499" s="277" t="s">
        <v>1447</v>
      </c>
      <c r="R499" s="263" t="s">
        <v>7814</v>
      </c>
      <c r="S499" s="70"/>
      <c r="T499" s="305"/>
      <c r="U499" s="48"/>
    </row>
    <row r="500" s="13" customFormat="1" ht="26.25" customHeight="1" spans="1:21">
      <c r="A500" s="35">
        <v>498</v>
      </c>
      <c r="B500" s="153" t="s">
        <v>15471</v>
      </c>
      <c r="C500" s="198" t="s">
        <v>15472</v>
      </c>
      <c r="D500" s="43" t="s">
        <v>15561</v>
      </c>
      <c r="E500" s="43">
        <v>397500</v>
      </c>
      <c r="F500" s="152" t="s">
        <v>15562</v>
      </c>
      <c r="G500" s="47">
        <v>42258</v>
      </c>
      <c r="H500" s="47">
        <v>42271</v>
      </c>
      <c r="I500" s="329"/>
      <c r="J500" s="314">
        <v>42304</v>
      </c>
      <c r="K500" s="315" t="s">
        <v>52</v>
      </c>
      <c r="L500" s="242" t="s">
        <v>15563</v>
      </c>
      <c r="M500" s="48" t="s">
        <v>114</v>
      </c>
      <c r="N500" s="48" t="s">
        <v>59</v>
      </c>
      <c r="O500" s="44">
        <v>42280</v>
      </c>
      <c r="P500" s="44">
        <v>42281</v>
      </c>
      <c r="Q500" s="242" t="s">
        <v>1447</v>
      </c>
      <c r="R500" s="194" t="s">
        <v>7814</v>
      </c>
      <c r="S500" s="70"/>
      <c r="T500" s="305"/>
      <c r="U500" s="48"/>
    </row>
    <row r="501" s="13" customFormat="1" ht="26.25" customHeight="1" spans="1:21">
      <c r="A501" s="35">
        <v>499</v>
      </c>
      <c r="B501" s="153" t="s">
        <v>15159</v>
      </c>
      <c r="C501" s="198" t="s">
        <v>546</v>
      </c>
      <c r="D501" s="55" t="s">
        <v>15564</v>
      </c>
      <c r="E501" s="35">
        <v>431600</v>
      </c>
      <c r="F501" s="152" t="s">
        <v>15565</v>
      </c>
      <c r="G501" s="44">
        <v>42292</v>
      </c>
      <c r="H501" s="44">
        <v>42304</v>
      </c>
      <c r="I501" s="325"/>
      <c r="J501" s="314">
        <v>42336</v>
      </c>
      <c r="K501" s="77"/>
      <c r="L501" s="242" t="s">
        <v>15566</v>
      </c>
      <c r="M501" s="48" t="s">
        <v>5479</v>
      </c>
      <c r="N501" s="48" t="s">
        <v>59</v>
      </c>
      <c r="O501" s="44">
        <v>42309</v>
      </c>
      <c r="P501" s="44">
        <v>42310</v>
      </c>
      <c r="Q501" s="242" t="s">
        <v>47</v>
      </c>
      <c r="R501" s="350" t="s">
        <v>7814</v>
      </c>
      <c r="S501" s="70"/>
      <c r="T501" s="305"/>
      <c r="U501" s="48"/>
    </row>
    <row r="502" s="13" customFormat="1" ht="26.25" customHeight="1" spans="1:21">
      <c r="A502" s="35">
        <v>500</v>
      </c>
      <c r="B502" s="153" t="s">
        <v>15567</v>
      </c>
      <c r="C502" s="198" t="s">
        <v>5534</v>
      </c>
      <c r="D502" s="43" t="s">
        <v>15558</v>
      </c>
      <c r="E502" s="43">
        <v>479000</v>
      </c>
      <c r="F502" s="152" t="s">
        <v>15568</v>
      </c>
      <c r="G502" s="323">
        <v>42303</v>
      </c>
      <c r="H502" s="47">
        <v>42313</v>
      </c>
      <c r="I502" s="325" t="s">
        <v>7576</v>
      </c>
      <c r="J502" s="314">
        <v>42336</v>
      </c>
      <c r="K502" s="48"/>
      <c r="L502" s="340" t="s">
        <v>15569</v>
      </c>
      <c r="M502" s="340" t="s">
        <v>912</v>
      </c>
      <c r="N502" s="340" t="s">
        <v>5701</v>
      </c>
      <c r="O502" s="44">
        <v>42284</v>
      </c>
      <c r="P502" s="44">
        <v>42312</v>
      </c>
      <c r="Q502" s="242" t="s">
        <v>106</v>
      </c>
      <c r="R502" s="196" t="s">
        <v>7814</v>
      </c>
      <c r="S502" s="70"/>
      <c r="T502" s="305"/>
      <c r="U502" s="48"/>
    </row>
    <row r="503" s="13" customFormat="1" ht="26.25" customHeight="1" spans="1:21">
      <c r="A503" s="35">
        <v>501</v>
      </c>
      <c r="B503" s="153" t="s">
        <v>15159</v>
      </c>
      <c r="C503" s="198" t="s">
        <v>546</v>
      </c>
      <c r="D503" s="55" t="s">
        <v>12911</v>
      </c>
      <c r="E503" s="55">
        <v>431600</v>
      </c>
      <c r="F503" s="152" t="s">
        <v>15570</v>
      </c>
      <c r="G503" s="44">
        <v>42215</v>
      </c>
      <c r="H503" s="44">
        <v>42225</v>
      </c>
      <c r="I503" s="325"/>
      <c r="J503" s="326">
        <v>42275</v>
      </c>
      <c r="K503" s="315" t="s">
        <v>52</v>
      </c>
      <c r="L503" s="279" t="s">
        <v>15571</v>
      </c>
      <c r="M503" s="284" t="s">
        <v>11327</v>
      </c>
      <c r="N503" s="166" t="s">
        <v>744</v>
      </c>
      <c r="O503" s="341">
        <v>42301</v>
      </c>
      <c r="P503" s="341">
        <v>42301</v>
      </c>
      <c r="Q503" s="279" t="s">
        <v>106</v>
      </c>
      <c r="R503" s="194" t="s">
        <v>15572</v>
      </c>
      <c r="S503" s="70"/>
      <c r="T503" s="305"/>
      <c r="U503" s="48"/>
    </row>
    <row r="504" s="13" customFormat="1" ht="26.25" customHeight="1" spans="1:21">
      <c r="A504" s="35">
        <v>502</v>
      </c>
      <c r="B504" s="153" t="s">
        <v>15159</v>
      </c>
      <c r="C504" s="198" t="s">
        <v>546</v>
      </c>
      <c r="D504" s="43" t="s">
        <v>41</v>
      </c>
      <c r="E504" s="322">
        <v>431600</v>
      </c>
      <c r="F504" s="152" t="s">
        <v>15573</v>
      </c>
      <c r="G504" s="47">
        <v>42263</v>
      </c>
      <c r="H504" s="47">
        <v>42273</v>
      </c>
      <c r="I504" s="325"/>
      <c r="J504" s="326">
        <v>42275</v>
      </c>
      <c r="K504" s="77"/>
      <c r="L504" s="48" t="s">
        <v>15574</v>
      </c>
      <c r="M504" s="48" t="s">
        <v>5923</v>
      </c>
      <c r="N504" s="48" t="s">
        <v>89</v>
      </c>
      <c r="O504" s="44">
        <v>42315</v>
      </c>
      <c r="P504" s="44">
        <v>42315</v>
      </c>
      <c r="Q504" s="48" t="s">
        <v>106</v>
      </c>
      <c r="R504" s="48" t="s">
        <v>659</v>
      </c>
      <c r="S504" s="70"/>
      <c r="T504" s="305"/>
      <c r="U504" s="48"/>
    </row>
    <row r="505" s="13" customFormat="1" ht="24" customHeight="1" spans="1:21">
      <c r="A505" s="35">
        <v>503</v>
      </c>
      <c r="B505" s="57" t="s">
        <v>6497</v>
      </c>
      <c r="C505" s="43" t="s">
        <v>5104</v>
      </c>
      <c r="D505" s="43" t="s">
        <v>15575</v>
      </c>
      <c r="E505" s="43">
        <v>383400</v>
      </c>
      <c r="F505" s="152" t="s">
        <v>15576</v>
      </c>
      <c r="G505" s="323">
        <v>42297</v>
      </c>
      <c r="H505" s="47">
        <v>42308</v>
      </c>
      <c r="I505" s="342" t="s">
        <v>7576</v>
      </c>
      <c r="J505" s="314">
        <v>42336</v>
      </c>
      <c r="K505" s="315" t="s">
        <v>52</v>
      </c>
      <c r="L505" s="55" t="s">
        <v>15577</v>
      </c>
      <c r="M505" s="55" t="s">
        <v>5923</v>
      </c>
      <c r="N505" s="55" t="s">
        <v>89</v>
      </c>
      <c r="O505" s="56">
        <v>42313</v>
      </c>
      <c r="P505" s="212">
        <v>42314</v>
      </c>
      <c r="Q505" s="223" t="s">
        <v>47</v>
      </c>
      <c r="R505" s="194" t="s">
        <v>1332</v>
      </c>
      <c r="S505" s="351"/>
      <c r="T505" s="351"/>
      <c r="U505" s="351"/>
    </row>
    <row r="506" s="13" customFormat="1" ht="23.25" customHeight="1" spans="1:21">
      <c r="A506" s="35">
        <v>504</v>
      </c>
      <c r="B506" s="153" t="s">
        <v>15037</v>
      </c>
      <c r="C506" s="198" t="s">
        <v>14823</v>
      </c>
      <c r="D506" s="43" t="s">
        <v>13419</v>
      </c>
      <c r="E506" s="43">
        <v>393900</v>
      </c>
      <c r="F506" s="152" t="s">
        <v>15578</v>
      </c>
      <c r="G506" s="47">
        <v>42276</v>
      </c>
      <c r="H506" s="47">
        <v>42302</v>
      </c>
      <c r="I506" s="325"/>
      <c r="J506" s="314">
        <v>42304</v>
      </c>
      <c r="K506" s="77"/>
      <c r="L506" s="277" t="s">
        <v>15579</v>
      </c>
      <c r="M506" s="277" t="s">
        <v>653</v>
      </c>
      <c r="N506" s="52" t="s">
        <v>84</v>
      </c>
      <c r="O506" s="47">
        <v>42296</v>
      </c>
      <c r="P506" s="47">
        <v>42298</v>
      </c>
      <c r="Q506" s="52" t="s">
        <v>106</v>
      </c>
      <c r="R506" s="352" t="s">
        <v>5870</v>
      </c>
      <c r="S506" s="70"/>
      <c r="T506" s="305"/>
      <c r="U506" s="48"/>
    </row>
    <row r="507" s="13" customFormat="1" ht="24" customHeight="1" spans="1:21">
      <c r="A507" s="35">
        <v>505</v>
      </c>
      <c r="B507" s="57" t="s">
        <v>6497</v>
      </c>
      <c r="C507" s="43" t="s">
        <v>5104</v>
      </c>
      <c r="D507" s="43" t="s">
        <v>13419</v>
      </c>
      <c r="E507" s="43">
        <v>383400</v>
      </c>
      <c r="F507" s="152" t="s">
        <v>15580</v>
      </c>
      <c r="G507" s="323">
        <v>42301</v>
      </c>
      <c r="H507" s="47">
        <v>42314</v>
      </c>
      <c r="I507" s="342" t="s">
        <v>7576</v>
      </c>
      <c r="J507" s="314">
        <v>42336</v>
      </c>
      <c r="K507" s="343"/>
      <c r="L507" s="55" t="s">
        <v>15581</v>
      </c>
      <c r="M507" s="55" t="s">
        <v>662</v>
      </c>
      <c r="N507" s="55" t="s">
        <v>89</v>
      </c>
      <c r="O507" s="56">
        <v>42315</v>
      </c>
      <c r="P507" s="212">
        <v>42315</v>
      </c>
      <c r="Q507" s="223" t="s">
        <v>47</v>
      </c>
      <c r="R507" s="194" t="s">
        <v>1332</v>
      </c>
      <c r="S507" s="351"/>
      <c r="T507" s="351"/>
      <c r="U507" s="351"/>
    </row>
    <row r="508" s="13" customFormat="1" ht="23.25" customHeight="1" spans="1:21">
      <c r="A508" s="35">
        <v>506</v>
      </c>
      <c r="B508" s="153" t="s">
        <v>15037</v>
      </c>
      <c r="C508" s="198" t="s">
        <v>14823</v>
      </c>
      <c r="D508" s="55" t="s">
        <v>13897</v>
      </c>
      <c r="E508" s="43">
        <v>393900</v>
      </c>
      <c r="F508" s="152" t="s">
        <v>15582</v>
      </c>
      <c r="G508" s="44">
        <v>42241</v>
      </c>
      <c r="H508" s="44">
        <v>42251</v>
      </c>
      <c r="I508" s="330"/>
      <c r="J508" s="314">
        <v>42244</v>
      </c>
      <c r="K508" s="315" t="s">
        <v>52</v>
      </c>
      <c r="L508" s="48" t="s">
        <v>15583</v>
      </c>
      <c r="M508" s="52" t="s">
        <v>114</v>
      </c>
      <c r="N508" s="48" t="s">
        <v>59</v>
      </c>
      <c r="O508" s="44">
        <v>42322</v>
      </c>
      <c r="P508" s="44">
        <v>42322</v>
      </c>
      <c r="Q508" s="48" t="s">
        <v>106</v>
      </c>
      <c r="R508" s="196" t="s">
        <v>676</v>
      </c>
      <c r="S508" s="70"/>
      <c r="T508" s="305"/>
      <c r="U508" s="48"/>
    </row>
    <row r="509" s="13" customFormat="1" ht="24" customHeight="1" spans="1:21">
      <c r="A509" s="35">
        <v>507</v>
      </c>
      <c r="B509" s="57" t="s">
        <v>6497</v>
      </c>
      <c r="C509" s="43" t="s">
        <v>5104</v>
      </c>
      <c r="D509" s="55" t="s">
        <v>13419</v>
      </c>
      <c r="E509" s="43">
        <v>383400</v>
      </c>
      <c r="F509" s="152" t="s">
        <v>15584</v>
      </c>
      <c r="G509" s="64">
        <v>42298</v>
      </c>
      <c r="H509" s="44">
        <v>42309</v>
      </c>
      <c r="I509" s="337" t="s">
        <v>7576</v>
      </c>
      <c r="J509" s="314">
        <v>42336</v>
      </c>
      <c r="K509" s="343"/>
      <c r="L509" s="48" t="s">
        <v>15585</v>
      </c>
      <c r="M509" s="52" t="s">
        <v>114</v>
      </c>
      <c r="N509" s="48" t="s">
        <v>59</v>
      </c>
      <c r="O509" s="44">
        <v>42312</v>
      </c>
      <c r="P509" s="44">
        <v>42312</v>
      </c>
      <c r="Q509" s="48" t="s">
        <v>47</v>
      </c>
      <c r="R509" s="194" t="s">
        <v>2232</v>
      </c>
      <c r="S509" s="351"/>
      <c r="T509" s="351"/>
      <c r="U509" s="351"/>
    </row>
    <row r="510" s="13" customFormat="1" ht="22.5" spans="1:21">
      <c r="A510" s="35">
        <v>508</v>
      </c>
      <c r="B510" s="153" t="s">
        <v>15471</v>
      </c>
      <c r="C510" s="198" t="s">
        <v>15472</v>
      </c>
      <c r="D510" s="43" t="s">
        <v>14650</v>
      </c>
      <c r="E510" s="43">
        <v>397500</v>
      </c>
      <c r="F510" s="152" t="s">
        <v>15586</v>
      </c>
      <c r="G510" s="47">
        <v>42263</v>
      </c>
      <c r="H510" s="47">
        <v>42273</v>
      </c>
      <c r="I510" s="344"/>
      <c r="J510" s="314">
        <v>42304</v>
      </c>
      <c r="K510" s="338"/>
      <c r="L510" s="242" t="s">
        <v>15587</v>
      </c>
      <c r="M510" s="52" t="s">
        <v>683</v>
      </c>
      <c r="N510" s="48" t="s">
        <v>59</v>
      </c>
      <c r="O510" s="44">
        <v>42295</v>
      </c>
      <c r="P510" s="44">
        <v>42296</v>
      </c>
      <c r="Q510" s="242" t="s">
        <v>1447</v>
      </c>
      <c r="R510" s="263" t="s">
        <v>5516</v>
      </c>
      <c r="S510" s="70"/>
      <c r="T510" s="305"/>
      <c r="U510" s="48"/>
    </row>
    <row r="511" s="13" customFormat="1" ht="22.5" spans="1:21">
      <c r="A511" s="35">
        <v>509</v>
      </c>
      <c r="B511" s="153" t="s">
        <v>15588</v>
      </c>
      <c r="C511" s="198" t="s">
        <v>15589</v>
      </c>
      <c r="D511" s="43" t="s">
        <v>15527</v>
      </c>
      <c r="E511" s="43">
        <v>423300</v>
      </c>
      <c r="F511" s="152" t="s">
        <v>15590</v>
      </c>
      <c r="G511" s="47">
        <v>42311</v>
      </c>
      <c r="H511" s="47">
        <v>42318</v>
      </c>
      <c r="I511" s="330" t="s">
        <v>7576</v>
      </c>
      <c r="J511" s="314">
        <v>42336</v>
      </c>
      <c r="K511" s="48"/>
      <c r="L511" s="327" t="s">
        <v>15591</v>
      </c>
      <c r="M511" s="327" t="s">
        <v>5479</v>
      </c>
      <c r="N511" s="327" t="s">
        <v>59</v>
      </c>
      <c r="O511" s="44">
        <v>42301</v>
      </c>
      <c r="P511" s="44">
        <v>42331</v>
      </c>
      <c r="Q511" s="242" t="s">
        <v>1447</v>
      </c>
      <c r="R511" s="347" t="s">
        <v>5516</v>
      </c>
      <c r="S511" s="70"/>
      <c r="T511" s="305"/>
      <c r="U511" s="48"/>
    </row>
    <row r="512" s="13" customFormat="1" ht="24" customHeight="1" spans="1:21">
      <c r="A512" s="35">
        <v>510</v>
      </c>
      <c r="B512" s="57" t="s">
        <v>6497</v>
      </c>
      <c r="C512" s="43" t="s">
        <v>5104</v>
      </c>
      <c r="D512" s="43" t="s">
        <v>13897</v>
      </c>
      <c r="E512" s="217">
        <v>383400</v>
      </c>
      <c r="F512" s="324" t="s">
        <v>15592</v>
      </c>
      <c r="G512" s="64">
        <v>42280</v>
      </c>
      <c r="H512" s="44">
        <v>42293</v>
      </c>
      <c r="I512" s="337" t="s">
        <v>7619</v>
      </c>
      <c r="J512" s="314">
        <v>42336</v>
      </c>
      <c r="K512" s="343"/>
      <c r="L512" s="280" t="s">
        <v>15593</v>
      </c>
      <c r="M512" s="284" t="s">
        <v>5842</v>
      </c>
      <c r="N512" s="166" t="s">
        <v>641</v>
      </c>
      <c r="O512" s="167">
        <v>42322</v>
      </c>
      <c r="P512" s="167">
        <v>42322</v>
      </c>
      <c r="Q512" s="166" t="s">
        <v>47</v>
      </c>
      <c r="R512" s="194" t="s">
        <v>5521</v>
      </c>
      <c r="S512" s="351"/>
      <c r="T512" s="351"/>
      <c r="U512" s="351"/>
    </row>
    <row r="513" s="13" customFormat="1" ht="24" customHeight="1" spans="1:21">
      <c r="A513" s="35">
        <v>511</v>
      </c>
      <c r="B513" s="57" t="s">
        <v>6497</v>
      </c>
      <c r="C513" s="43" t="s">
        <v>5104</v>
      </c>
      <c r="D513" s="43" t="s">
        <v>13897</v>
      </c>
      <c r="E513" s="353">
        <v>383400</v>
      </c>
      <c r="F513" s="152" t="s">
        <v>15594</v>
      </c>
      <c r="G513" s="59">
        <v>42301</v>
      </c>
      <c r="H513" s="47">
        <v>42311</v>
      </c>
      <c r="I513" s="337" t="s">
        <v>7576</v>
      </c>
      <c r="J513" s="314">
        <v>42336</v>
      </c>
      <c r="K513" s="343"/>
      <c r="L513" s="43" t="s">
        <v>15595</v>
      </c>
      <c r="M513" s="43" t="s">
        <v>2053</v>
      </c>
      <c r="N513" s="55" t="s">
        <v>5701</v>
      </c>
      <c r="O513" s="56">
        <v>42325</v>
      </c>
      <c r="P513" s="212">
        <v>42327</v>
      </c>
      <c r="Q513" s="223" t="s">
        <v>47</v>
      </c>
      <c r="R513" s="194" t="s">
        <v>1368</v>
      </c>
      <c r="S513" s="351"/>
      <c r="T513" s="351"/>
      <c r="U513" s="351"/>
    </row>
    <row r="514" s="13" customFormat="1" ht="26.25" customHeight="1" spans="1:21">
      <c r="A514" s="35">
        <v>512</v>
      </c>
      <c r="B514" s="153" t="s">
        <v>15525</v>
      </c>
      <c r="C514" s="198" t="s">
        <v>15526</v>
      </c>
      <c r="D514" s="43" t="s">
        <v>15555</v>
      </c>
      <c r="E514" s="217">
        <v>425400</v>
      </c>
      <c r="F514" s="152" t="s">
        <v>15596</v>
      </c>
      <c r="G514" s="44">
        <v>42280</v>
      </c>
      <c r="H514" s="44">
        <v>42293</v>
      </c>
      <c r="I514" s="330" t="s">
        <v>7619</v>
      </c>
      <c r="J514" s="314">
        <v>42336</v>
      </c>
      <c r="K514" s="315" t="s">
        <v>52</v>
      </c>
      <c r="L514" s="52" t="s">
        <v>15597</v>
      </c>
      <c r="M514" s="52" t="s">
        <v>916</v>
      </c>
      <c r="N514" s="48" t="s">
        <v>5701</v>
      </c>
      <c r="O514" s="44">
        <v>42329</v>
      </c>
      <c r="P514" s="44">
        <v>42329</v>
      </c>
      <c r="Q514" s="242" t="s">
        <v>47</v>
      </c>
      <c r="R514" s="196" t="s">
        <v>680</v>
      </c>
      <c r="S514" s="70"/>
      <c r="T514" s="305"/>
      <c r="U514" s="48"/>
    </row>
    <row r="515" s="13" customFormat="1" ht="26.25" customHeight="1" spans="1:21">
      <c r="A515" s="35">
        <v>513</v>
      </c>
      <c r="B515" s="153" t="s">
        <v>6241</v>
      </c>
      <c r="C515" s="311" t="s">
        <v>15598</v>
      </c>
      <c r="D515" s="43" t="s">
        <v>15555</v>
      </c>
      <c r="E515" s="217">
        <v>479000</v>
      </c>
      <c r="F515" s="152" t="s">
        <v>15599</v>
      </c>
      <c r="G515" s="323">
        <v>42291</v>
      </c>
      <c r="H515" s="47">
        <v>42299</v>
      </c>
      <c r="I515" s="330" t="s">
        <v>7576</v>
      </c>
      <c r="J515" s="314">
        <v>42336</v>
      </c>
      <c r="K515" s="48"/>
      <c r="L515" s="52" t="s">
        <v>15600</v>
      </c>
      <c r="M515" s="52" t="s">
        <v>683</v>
      </c>
      <c r="N515" s="48" t="s">
        <v>59</v>
      </c>
      <c r="O515" s="44">
        <v>42329</v>
      </c>
      <c r="P515" s="44">
        <v>42329</v>
      </c>
      <c r="Q515" s="242" t="s">
        <v>47</v>
      </c>
      <c r="R515" s="196" t="s">
        <v>680</v>
      </c>
      <c r="S515" s="70"/>
      <c r="T515" s="305"/>
      <c r="U515" s="48"/>
    </row>
    <row r="516" s="14" customFormat="1" ht="26.25" customHeight="1" spans="1:21">
      <c r="A516" s="35">
        <v>514</v>
      </c>
      <c r="B516" s="153" t="s">
        <v>15553</v>
      </c>
      <c r="C516" s="198" t="s">
        <v>15554</v>
      </c>
      <c r="D516" s="43" t="s">
        <v>15527</v>
      </c>
      <c r="E516" s="353">
        <v>423300</v>
      </c>
      <c r="F516" s="152" t="s">
        <v>15601</v>
      </c>
      <c r="G516" s="47">
        <v>42299</v>
      </c>
      <c r="H516" s="47">
        <v>42307</v>
      </c>
      <c r="I516" s="330" t="s">
        <v>7576</v>
      </c>
      <c r="J516" s="314">
        <v>42336</v>
      </c>
      <c r="K516" s="52"/>
      <c r="L516" s="14" t="s">
        <v>15602</v>
      </c>
      <c r="M516" s="52" t="s">
        <v>5836</v>
      </c>
      <c r="N516" s="52" t="s">
        <v>89</v>
      </c>
      <c r="O516" s="47">
        <v>42329</v>
      </c>
      <c r="P516" s="47">
        <v>42329</v>
      </c>
      <c r="Q516" s="277" t="s">
        <v>47</v>
      </c>
      <c r="R516" s="346" t="s">
        <v>1378</v>
      </c>
      <c r="S516" s="81"/>
      <c r="T516" s="306"/>
      <c r="U516" s="52"/>
    </row>
    <row r="517" s="13" customFormat="1" ht="26.25" customHeight="1" spans="1:21">
      <c r="A517" s="35">
        <v>515</v>
      </c>
      <c r="B517" s="153" t="s">
        <v>15553</v>
      </c>
      <c r="C517" s="198" t="s">
        <v>15554</v>
      </c>
      <c r="D517" s="43" t="s">
        <v>15555</v>
      </c>
      <c r="E517" s="353">
        <v>423300</v>
      </c>
      <c r="F517" s="152" t="s">
        <v>15603</v>
      </c>
      <c r="G517" s="47">
        <v>42303</v>
      </c>
      <c r="H517" s="47">
        <v>42313</v>
      </c>
      <c r="I517" s="330" t="s">
        <v>7576</v>
      </c>
      <c r="J517" s="314">
        <v>42336</v>
      </c>
      <c r="K517" s="48"/>
      <c r="L517" s="48" t="s">
        <v>15604</v>
      </c>
      <c r="M517" s="52" t="s">
        <v>5836</v>
      </c>
      <c r="N517" s="48" t="s">
        <v>89</v>
      </c>
      <c r="O517" s="44">
        <v>42329</v>
      </c>
      <c r="P517" s="44">
        <v>42329</v>
      </c>
      <c r="Q517" s="242" t="s">
        <v>47</v>
      </c>
      <c r="R517" s="347" t="s">
        <v>1378</v>
      </c>
      <c r="S517" s="70"/>
      <c r="T517" s="305"/>
      <c r="U517" s="48"/>
    </row>
    <row r="518" s="13" customFormat="1" ht="26.25" customHeight="1" spans="1:21">
      <c r="A518" s="35">
        <v>516</v>
      </c>
      <c r="B518" s="153" t="s">
        <v>15605</v>
      </c>
      <c r="C518" s="198" t="s">
        <v>15606</v>
      </c>
      <c r="D518" s="43" t="s">
        <v>15555</v>
      </c>
      <c r="E518" s="43">
        <v>479000</v>
      </c>
      <c r="F518" s="152" t="s">
        <v>15607</v>
      </c>
      <c r="G518" s="323">
        <v>42325</v>
      </c>
      <c r="H518" s="47">
        <v>42339</v>
      </c>
      <c r="I518" s="330" t="s">
        <v>7576</v>
      </c>
      <c r="J518" s="314">
        <v>42336</v>
      </c>
      <c r="K518" s="166"/>
      <c r="L518" s="48" t="s">
        <v>15608</v>
      </c>
      <c r="M518" s="52" t="s">
        <v>683</v>
      </c>
      <c r="N518" s="48" t="s">
        <v>59</v>
      </c>
      <c r="O518" s="44">
        <v>42329</v>
      </c>
      <c r="P518" s="44">
        <v>42329</v>
      </c>
      <c r="Q518" s="242" t="s">
        <v>106</v>
      </c>
      <c r="R518" s="196" t="s">
        <v>1378</v>
      </c>
      <c r="S518" s="70"/>
      <c r="T518" s="305"/>
      <c r="U518" s="48"/>
    </row>
    <row r="519" s="14" customFormat="1" ht="26.25" customHeight="1" spans="1:21">
      <c r="A519" s="35">
        <v>517</v>
      </c>
      <c r="B519" s="153" t="s">
        <v>15588</v>
      </c>
      <c r="C519" s="198" t="s">
        <v>15589</v>
      </c>
      <c r="D519" s="43" t="s">
        <v>15527</v>
      </c>
      <c r="E519" s="43">
        <v>423300</v>
      </c>
      <c r="F519" s="152" t="s">
        <v>15609</v>
      </c>
      <c r="G519" s="323">
        <v>42327</v>
      </c>
      <c r="H519" s="47">
        <v>42341</v>
      </c>
      <c r="I519" s="330" t="s">
        <v>7576</v>
      </c>
      <c r="J519" s="314">
        <v>42336</v>
      </c>
      <c r="K519" s="52"/>
      <c r="L519" s="52" t="s">
        <v>15610</v>
      </c>
      <c r="M519" s="52" t="s">
        <v>698</v>
      </c>
      <c r="N519" s="52" t="s">
        <v>84</v>
      </c>
      <c r="O519" s="47">
        <v>42332</v>
      </c>
      <c r="P519" s="47">
        <v>42332</v>
      </c>
      <c r="Q519" s="277" t="s">
        <v>47</v>
      </c>
      <c r="R519" s="362" t="s">
        <v>692</v>
      </c>
      <c r="S519" s="81"/>
      <c r="T519" s="306"/>
      <c r="U519" s="52"/>
    </row>
    <row r="520" s="13" customFormat="1" ht="26.25" customHeight="1" spans="1:21">
      <c r="A520" s="35">
        <v>518</v>
      </c>
      <c r="B520" s="153" t="s">
        <v>15588</v>
      </c>
      <c r="C520" s="198" t="s">
        <v>15611</v>
      </c>
      <c r="D520" s="43" t="s">
        <v>15558</v>
      </c>
      <c r="E520" s="43">
        <v>423300</v>
      </c>
      <c r="F520" s="152" t="s">
        <v>15612</v>
      </c>
      <c r="G520" s="323">
        <v>42324</v>
      </c>
      <c r="H520" s="47">
        <v>42337</v>
      </c>
      <c r="I520" s="325" t="s">
        <v>7576</v>
      </c>
      <c r="J520" s="314">
        <v>42336</v>
      </c>
      <c r="K520" s="48"/>
      <c r="L520" s="48" t="s">
        <v>15613</v>
      </c>
      <c r="M520" s="52" t="s">
        <v>5156</v>
      </c>
      <c r="N520" s="48" t="s">
        <v>59</v>
      </c>
      <c r="O520" s="44">
        <v>42329</v>
      </c>
      <c r="P520" s="44">
        <v>42329</v>
      </c>
      <c r="Q520" s="242" t="s">
        <v>47</v>
      </c>
      <c r="R520" s="194" t="s">
        <v>692</v>
      </c>
      <c r="S520" s="70"/>
      <c r="T520" s="305"/>
      <c r="U520" s="48"/>
    </row>
    <row r="521" s="13" customFormat="1" ht="26.25" customHeight="1" spans="1:21">
      <c r="A521" s="35">
        <v>519</v>
      </c>
      <c r="B521" s="153" t="s">
        <v>15614</v>
      </c>
      <c r="C521" s="198" t="s">
        <v>15615</v>
      </c>
      <c r="D521" s="43" t="s">
        <v>13342</v>
      </c>
      <c r="E521" s="43">
        <v>383400</v>
      </c>
      <c r="F521" s="152" t="s">
        <v>15616</v>
      </c>
      <c r="G521" s="323">
        <v>42327</v>
      </c>
      <c r="H521" s="47">
        <v>42341</v>
      </c>
      <c r="I521" s="330" t="s">
        <v>7576</v>
      </c>
      <c r="J521" s="314">
        <v>42336</v>
      </c>
      <c r="K521" s="48"/>
      <c r="L521" s="354" t="s">
        <v>6296</v>
      </c>
      <c r="M521" s="327" t="s">
        <v>662</v>
      </c>
      <c r="N521" s="354" t="s">
        <v>89</v>
      </c>
      <c r="O521" s="44">
        <v>42320</v>
      </c>
      <c r="P521" s="44">
        <v>42328</v>
      </c>
      <c r="Q521" s="242" t="s">
        <v>1447</v>
      </c>
      <c r="R521" s="196" t="s">
        <v>701</v>
      </c>
      <c r="S521" s="70"/>
      <c r="T521" s="305"/>
      <c r="U521" s="48"/>
    </row>
    <row r="522" s="13" customFormat="1" ht="26.25" customHeight="1" spans="1:21">
      <c r="A522" s="35">
        <v>520</v>
      </c>
      <c r="B522" s="153" t="s">
        <v>15614</v>
      </c>
      <c r="C522" s="198" t="s">
        <v>15615</v>
      </c>
      <c r="D522" s="43" t="s">
        <v>13434</v>
      </c>
      <c r="E522" s="43">
        <v>383400</v>
      </c>
      <c r="F522" s="152" t="s">
        <v>15617</v>
      </c>
      <c r="G522" s="323">
        <v>42325</v>
      </c>
      <c r="H522" s="47">
        <v>42339</v>
      </c>
      <c r="I522" s="330" t="s">
        <v>7576</v>
      </c>
      <c r="J522" s="314">
        <v>42336</v>
      </c>
      <c r="K522" s="48"/>
      <c r="L522" s="52" t="s">
        <v>15618</v>
      </c>
      <c r="M522" s="52" t="s">
        <v>7569</v>
      </c>
      <c r="N522" s="48" t="s">
        <v>89</v>
      </c>
      <c r="O522" s="44">
        <v>42330</v>
      </c>
      <c r="P522" s="44">
        <v>42330</v>
      </c>
      <c r="Q522" s="242" t="s">
        <v>106</v>
      </c>
      <c r="R522" s="194" t="s">
        <v>701</v>
      </c>
      <c r="S522" s="70"/>
      <c r="T522" s="305"/>
      <c r="U522" s="48"/>
    </row>
    <row r="523" s="13" customFormat="1" ht="23.25" customHeight="1" spans="1:21">
      <c r="A523" s="35">
        <v>521</v>
      </c>
      <c r="B523" s="153" t="s">
        <v>15037</v>
      </c>
      <c r="C523" s="198" t="s">
        <v>14823</v>
      </c>
      <c r="D523" s="43" t="s">
        <v>13342</v>
      </c>
      <c r="E523" s="43">
        <v>393900</v>
      </c>
      <c r="F523" s="152" t="s">
        <v>15619</v>
      </c>
      <c r="G523" s="47">
        <v>42241</v>
      </c>
      <c r="H523" s="47">
        <v>42250</v>
      </c>
      <c r="I523" s="344"/>
      <c r="J523" s="314">
        <v>42336</v>
      </c>
      <c r="K523" s="315" t="s">
        <v>52</v>
      </c>
      <c r="L523" s="48" t="s">
        <v>15620</v>
      </c>
      <c r="M523" s="277" t="s">
        <v>114</v>
      </c>
      <c r="N523" s="48" t="s">
        <v>59</v>
      </c>
      <c r="O523" s="44">
        <v>42329</v>
      </c>
      <c r="P523" s="44">
        <v>42329</v>
      </c>
      <c r="Q523" s="48" t="s">
        <v>47</v>
      </c>
      <c r="R523" s="196" t="s">
        <v>2293</v>
      </c>
      <c r="S523" s="70"/>
      <c r="T523" s="305"/>
      <c r="U523" s="48"/>
    </row>
    <row r="524" s="13" customFormat="1" ht="24" customHeight="1" spans="1:21">
      <c r="A524" s="35">
        <v>522</v>
      </c>
      <c r="B524" s="57" t="s">
        <v>6497</v>
      </c>
      <c r="C524" s="43" t="s">
        <v>5104</v>
      </c>
      <c r="D524" s="43" t="s">
        <v>13419</v>
      </c>
      <c r="E524" s="217">
        <f>383400+20000</f>
        <v>403400</v>
      </c>
      <c r="F524" s="152" t="s">
        <v>15621</v>
      </c>
      <c r="G524" s="323">
        <v>42280</v>
      </c>
      <c r="H524" s="47">
        <v>42293</v>
      </c>
      <c r="I524" s="337" t="s">
        <v>15622</v>
      </c>
      <c r="J524" s="287">
        <v>42364</v>
      </c>
      <c r="K524" s="315" t="s">
        <v>52</v>
      </c>
      <c r="L524" s="55" t="s">
        <v>15623</v>
      </c>
      <c r="M524" s="43" t="s">
        <v>114</v>
      </c>
      <c r="N524" s="55" t="s">
        <v>59</v>
      </c>
      <c r="O524" s="56">
        <v>42343</v>
      </c>
      <c r="P524" s="214">
        <v>42344</v>
      </c>
      <c r="Q524" s="223" t="s">
        <v>47</v>
      </c>
      <c r="R524" s="196" t="s">
        <v>2293</v>
      </c>
      <c r="S524" s="351"/>
      <c r="T524" s="351"/>
      <c r="U524" s="351"/>
    </row>
    <row r="525" s="13" customFormat="1" ht="26.25" customHeight="1" spans="1:21">
      <c r="A525" s="35">
        <v>523</v>
      </c>
      <c r="B525" s="153" t="s">
        <v>15588</v>
      </c>
      <c r="C525" s="198" t="s">
        <v>15611</v>
      </c>
      <c r="D525" s="55" t="s">
        <v>15558</v>
      </c>
      <c r="E525" s="55">
        <v>423300</v>
      </c>
      <c r="F525" s="152" t="s">
        <v>15624</v>
      </c>
      <c r="G525" s="310">
        <v>42325</v>
      </c>
      <c r="H525" s="44">
        <v>42337</v>
      </c>
      <c r="I525" s="325" t="s">
        <v>7576</v>
      </c>
      <c r="J525" s="314">
        <v>42336</v>
      </c>
      <c r="K525" s="48"/>
      <c r="L525" s="48" t="s">
        <v>15625</v>
      </c>
      <c r="M525" s="52" t="s">
        <v>5770</v>
      </c>
      <c r="N525" s="48" t="s">
        <v>59</v>
      </c>
      <c r="O525" s="44">
        <v>42344</v>
      </c>
      <c r="P525" s="44">
        <v>42344</v>
      </c>
      <c r="Q525" s="242" t="s">
        <v>47</v>
      </c>
      <c r="R525" s="196" t="s">
        <v>1395</v>
      </c>
      <c r="S525" s="70"/>
      <c r="T525" s="305"/>
      <c r="U525" s="48"/>
    </row>
    <row r="526" s="14" customFormat="1" ht="26.25" customHeight="1" spans="1:21">
      <c r="A526" s="35">
        <v>524</v>
      </c>
      <c r="B526" s="153" t="s">
        <v>15588</v>
      </c>
      <c r="C526" s="198" t="s">
        <v>15589</v>
      </c>
      <c r="D526" s="43" t="s">
        <v>15555</v>
      </c>
      <c r="E526" s="43">
        <v>423300</v>
      </c>
      <c r="F526" s="152" t="s">
        <v>15626</v>
      </c>
      <c r="G526" s="323">
        <v>42327</v>
      </c>
      <c r="H526" s="47">
        <v>42341</v>
      </c>
      <c r="I526" s="330" t="s">
        <v>7576</v>
      </c>
      <c r="J526" s="314">
        <v>42336</v>
      </c>
      <c r="K526" s="52"/>
      <c r="L526" s="263" t="s">
        <v>15627</v>
      </c>
      <c r="M526" s="52" t="s">
        <v>730</v>
      </c>
      <c r="N526" s="52" t="s">
        <v>89</v>
      </c>
      <c r="O526" s="47">
        <v>42346</v>
      </c>
      <c r="P526" s="47">
        <v>42346</v>
      </c>
      <c r="Q526" s="277" t="s">
        <v>106</v>
      </c>
      <c r="R526" s="14" t="s">
        <v>1395</v>
      </c>
      <c r="S526" s="81"/>
      <c r="T526" s="306"/>
      <c r="U526" s="52"/>
    </row>
    <row r="527" s="13" customFormat="1" ht="26.25" customHeight="1" spans="1:21">
      <c r="A527" s="35">
        <v>525</v>
      </c>
      <c r="B527" s="153" t="s">
        <v>15588</v>
      </c>
      <c r="C527" s="198" t="s">
        <v>15589</v>
      </c>
      <c r="D527" s="43" t="s">
        <v>15558</v>
      </c>
      <c r="E527" s="43">
        <v>423300</v>
      </c>
      <c r="F527" s="152" t="s">
        <v>15628</v>
      </c>
      <c r="G527" s="47">
        <v>42311</v>
      </c>
      <c r="H527" s="47">
        <v>42318</v>
      </c>
      <c r="I527" s="330" t="s">
        <v>7576</v>
      </c>
      <c r="J527" s="287">
        <v>42364</v>
      </c>
      <c r="K527" s="276" t="s">
        <v>52</v>
      </c>
      <c r="L527" s="48" t="s">
        <v>15629</v>
      </c>
      <c r="M527" s="52" t="s">
        <v>698</v>
      </c>
      <c r="N527" s="48" t="s">
        <v>84</v>
      </c>
      <c r="O527" s="44">
        <v>42337</v>
      </c>
      <c r="P527" s="44">
        <v>42337</v>
      </c>
      <c r="Q527" s="242" t="s">
        <v>47</v>
      </c>
      <c r="R527" s="352" t="s">
        <v>712</v>
      </c>
      <c r="S527" s="70"/>
      <c r="T527" s="305"/>
      <c r="U527" s="48"/>
    </row>
    <row r="528" s="13" customFormat="1" ht="26.25" customHeight="1" spans="1:21">
      <c r="A528" s="35">
        <v>526</v>
      </c>
      <c r="B528" s="153" t="s">
        <v>15605</v>
      </c>
      <c r="C528" s="198" t="s">
        <v>15606</v>
      </c>
      <c r="D528" s="55" t="s">
        <v>15558</v>
      </c>
      <c r="E528" s="55">
        <v>479000</v>
      </c>
      <c r="F528" s="152" t="s">
        <v>15630</v>
      </c>
      <c r="G528" s="310">
        <v>42324</v>
      </c>
      <c r="H528" s="44">
        <v>42337</v>
      </c>
      <c r="I528" s="325" t="s">
        <v>7576</v>
      </c>
      <c r="J528" s="314">
        <v>42336</v>
      </c>
      <c r="K528" s="48"/>
      <c r="L528" s="333" t="s">
        <v>15631</v>
      </c>
      <c r="M528" s="340" t="s">
        <v>683</v>
      </c>
      <c r="N528" s="333" t="s">
        <v>59</v>
      </c>
      <c r="O528" s="44">
        <v>42342</v>
      </c>
      <c r="P528" s="44">
        <v>42343</v>
      </c>
      <c r="Q528" s="242" t="s">
        <v>47</v>
      </c>
      <c r="R528" s="196" t="s">
        <v>597</v>
      </c>
      <c r="S528" s="70"/>
      <c r="T528" s="305"/>
      <c r="U528" s="48"/>
    </row>
    <row r="529" s="14" customFormat="1" ht="26.25" customHeight="1" spans="1:21">
      <c r="A529" s="35">
        <v>527</v>
      </c>
      <c r="B529" s="153" t="s">
        <v>15553</v>
      </c>
      <c r="C529" s="198" t="s">
        <v>15554</v>
      </c>
      <c r="D529" s="43" t="s">
        <v>15558</v>
      </c>
      <c r="E529" s="353">
        <v>423300</v>
      </c>
      <c r="F529" s="152" t="s">
        <v>15632</v>
      </c>
      <c r="G529" s="47">
        <v>42299</v>
      </c>
      <c r="H529" s="47">
        <v>42307</v>
      </c>
      <c r="I529" s="330" t="s">
        <v>7576</v>
      </c>
      <c r="J529" s="314">
        <v>42336</v>
      </c>
      <c r="K529" s="52"/>
      <c r="L529" s="52" t="s">
        <v>15633</v>
      </c>
      <c r="M529" s="52" t="s">
        <v>5479</v>
      </c>
      <c r="N529" s="52" t="s">
        <v>59</v>
      </c>
      <c r="O529" s="47">
        <v>42342</v>
      </c>
      <c r="P529" s="47">
        <v>42343</v>
      </c>
      <c r="Q529" s="277" t="s">
        <v>47</v>
      </c>
      <c r="R529" s="362" t="s">
        <v>597</v>
      </c>
      <c r="S529" s="81"/>
      <c r="T529" s="306"/>
      <c r="U529" s="52"/>
    </row>
    <row r="530" s="13" customFormat="1" ht="26.25" customHeight="1" spans="1:21">
      <c r="A530" s="35">
        <v>528</v>
      </c>
      <c r="B530" s="153" t="s">
        <v>6241</v>
      </c>
      <c r="C530" s="311" t="s">
        <v>15598</v>
      </c>
      <c r="D530" s="55" t="s">
        <v>15555</v>
      </c>
      <c r="E530" s="353">
        <v>479000</v>
      </c>
      <c r="F530" s="152" t="s">
        <v>15634</v>
      </c>
      <c r="G530" s="310">
        <v>42298</v>
      </c>
      <c r="H530" s="44">
        <v>42309</v>
      </c>
      <c r="I530" s="330" t="s">
        <v>7619</v>
      </c>
      <c r="J530" s="287">
        <v>42364</v>
      </c>
      <c r="K530" s="48"/>
      <c r="L530" s="48" t="s">
        <v>15635</v>
      </c>
      <c r="M530" s="52" t="s">
        <v>912</v>
      </c>
      <c r="N530" s="48" t="s">
        <v>5701</v>
      </c>
      <c r="O530" s="44">
        <v>42342</v>
      </c>
      <c r="P530" s="44">
        <v>42342</v>
      </c>
      <c r="Q530" s="242" t="s">
        <v>47</v>
      </c>
      <c r="R530" s="196" t="s">
        <v>597</v>
      </c>
      <c r="S530" s="70"/>
      <c r="T530" s="305"/>
      <c r="U530" s="48"/>
    </row>
    <row r="531" s="13" customFormat="1" ht="24" customHeight="1" spans="1:21">
      <c r="A531" s="35">
        <v>529</v>
      </c>
      <c r="B531" s="57" t="s">
        <v>6497</v>
      </c>
      <c r="C531" s="43" t="s">
        <v>5104</v>
      </c>
      <c r="D531" s="55" t="s">
        <v>13897</v>
      </c>
      <c r="E531" s="353">
        <v>383400</v>
      </c>
      <c r="F531" s="152" t="s">
        <v>15636</v>
      </c>
      <c r="G531" s="64">
        <v>42298</v>
      </c>
      <c r="H531" s="44">
        <v>42309</v>
      </c>
      <c r="I531" s="337" t="s">
        <v>7576</v>
      </c>
      <c r="J531" s="314">
        <v>42336</v>
      </c>
      <c r="K531" s="343"/>
      <c r="L531" s="48" t="s">
        <v>15637</v>
      </c>
      <c r="M531" s="52" t="s">
        <v>912</v>
      </c>
      <c r="N531" s="48" t="s">
        <v>5701</v>
      </c>
      <c r="O531" s="44">
        <v>42323</v>
      </c>
      <c r="P531" s="214">
        <v>42323</v>
      </c>
      <c r="Q531" s="70" t="s">
        <v>47</v>
      </c>
      <c r="R531" s="194" t="s">
        <v>597</v>
      </c>
      <c r="S531" s="351"/>
      <c r="T531" s="351"/>
      <c r="U531" s="351"/>
    </row>
    <row r="532" s="13" customFormat="1" ht="26.25" customHeight="1" spans="1:21">
      <c r="A532" s="35">
        <v>530</v>
      </c>
      <c r="B532" s="153" t="s">
        <v>15614</v>
      </c>
      <c r="C532" s="198" t="s">
        <v>15615</v>
      </c>
      <c r="D532" s="43" t="s">
        <v>13419</v>
      </c>
      <c r="E532" s="43">
        <v>383400</v>
      </c>
      <c r="F532" s="152" t="s">
        <v>15638</v>
      </c>
      <c r="G532" s="323">
        <v>42327</v>
      </c>
      <c r="H532" s="47">
        <v>42341</v>
      </c>
      <c r="I532" s="330" t="s">
        <v>7576</v>
      </c>
      <c r="J532" s="314">
        <v>42336</v>
      </c>
      <c r="K532" s="166" t="s">
        <v>15639</v>
      </c>
      <c r="L532" s="52" t="s">
        <v>15640</v>
      </c>
      <c r="M532" s="52" t="s">
        <v>10323</v>
      </c>
      <c r="N532" s="48" t="s">
        <v>641</v>
      </c>
      <c r="O532" s="44">
        <v>42343</v>
      </c>
      <c r="P532" s="44">
        <v>42347</v>
      </c>
      <c r="Q532" s="242" t="s">
        <v>106</v>
      </c>
      <c r="R532" s="196" t="s">
        <v>1398</v>
      </c>
      <c r="S532" s="70"/>
      <c r="T532" s="305"/>
      <c r="U532" s="48"/>
    </row>
    <row r="533" s="13" customFormat="1" ht="26.25" customHeight="1" spans="1:21">
      <c r="A533" s="35">
        <v>531</v>
      </c>
      <c r="B533" s="153" t="s">
        <v>15614</v>
      </c>
      <c r="C533" s="198" t="s">
        <v>15615</v>
      </c>
      <c r="D533" s="43" t="s">
        <v>13419</v>
      </c>
      <c r="E533" s="43">
        <v>383400</v>
      </c>
      <c r="F533" s="152" t="s">
        <v>15641</v>
      </c>
      <c r="G533" s="323">
        <v>42327</v>
      </c>
      <c r="H533" s="47">
        <v>42340</v>
      </c>
      <c r="I533" s="330" t="s">
        <v>7576</v>
      </c>
      <c r="J533" s="314">
        <v>42336</v>
      </c>
      <c r="K533" s="166" t="s">
        <v>15639</v>
      </c>
      <c r="L533" s="52" t="s">
        <v>15640</v>
      </c>
      <c r="M533" s="52" t="s">
        <v>10323</v>
      </c>
      <c r="N533" s="48" t="s">
        <v>641</v>
      </c>
      <c r="O533" s="44">
        <v>42343</v>
      </c>
      <c r="P533" s="44">
        <v>42347</v>
      </c>
      <c r="Q533" s="242" t="s">
        <v>106</v>
      </c>
      <c r="R533" s="196" t="s">
        <v>1398</v>
      </c>
      <c r="S533" s="70"/>
      <c r="T533" s="305"/>
      <c r="U533" s="48"/>
    </row>
    <row r="534" s="13" customFormat="1" ht="26.25" customHeight="1" spans="1:21">
      <c r="A534" s="35">
        <v>532</v>
      </c>
      <c r="B534" s="153" t="s">
        <v>15614</v>
      </c>
      <c r="C534" s="198" t="s">
        <v>15615</v>
      </c>
      <c r="D534" s="43" t="s">
        <v>13419</v>
      </c>
      <c r="E534" s="43">
        <v>383400</v>
      </c>
      <c r="F534" s="152" t="s">
        <v>15642</v>
      </c>
      <c r="G534" s="323">
        <v>42327</v>
      </c>
      <c r="H534" s="47">
        <v>42341</v>
      </c>
      <c r="I534" s="330" t="s">
        <v>7576</v>
      </c>
      <c r="J534" s="287">
        <v>42364</v>
      </c>
      <c r="K534" s="166" t="s">
        <v>15639</v>
      </c>
      <c r="L534" s="52" t="s">
        <v>15640</v>
      </c>
      <c r="M534" s="52" t="s">
        <v>10323</v>
      </c>
      <c r="N534" s="48" t="s">
        <v>641</v>
      </c>
      <c r="O534" s="44">
        <v>42343</v>
      </c>
      <c r="P534" s="44">
        <v>42347</v>
      </c>
      <c r="Q534" s="242" t="s">
        <v>106</v>
      </c>
      <c r="R534" s="196" t="s">
        <v>1398</v>
      </c>
      <c r="S534" s="70"/>
      <c r="T534" s="305"/>
      <c r="U534" s="48"/>
    </row>
    <row r="535" s="13" customFormat="1" ht="26.25" customHeight="1" spans="1:21">
      <c r="A535" s="35">
        <v>533</v>
      </c>
      <c r="B535" s="153" t="s">
        <v>15614</v>
      </c>
      <c r="C535" s="198" t="s">
        <v>15615</v>
      </c>
      <c r="D535" s="43" t="s">
        <v>13419</v>
      </c>
      <c r="E535" s="43">
        <v>383400</v>
      </c>
      <c r="F535" s="152" t="s">
        <v>15643</v>
      </c>
      <c r="G535" s="323">
        <v>42327</v>
      </c>
      <c r="H535" s="47">
        <v>42341</v>
      </c>
      <c r="I535" s="330" t="s">
        <v>7576</v>
      </c>
      <c r="J535" s="287">
        <v>42364</v>
      </c>
      <c r="K535" s="166" t="s">
        <v>15639</v>
      </c>
      <c r="L535" s="52" t="s">
        <v>15640</v>
      </c>
      <c r="M535" s="52" t="s">
        <v>10323</v>
      </c>
      <c r="N535" s="48" t="s">
        <v>641</v>
      </c>
      <c r="O535" s="44">
        <v>42343</v>
      </c>
      <c r="P535" s="44">
        <v>42347</v>
      </c>
      <c r="Q535" s="242" t="s">
        <v>106</v>
      </c>
      <c r="R535" s="196" t="s">
        <v>1398</v>
      </c>
      <c r="S535" s="70"/>
      <c r="T535" s="305"/>
      <c r="U535" s="48"/>
    </row>
    <row r="536" s="13" customFormat="1" ht="26.25" customHeight="1" spans="1:21">
      <c r="A536" s="35">
        <v>534</v>
      </c>
      <c r="B536" s="153" t="s">
        <v>15614</v>
      </c>
      <c r="C536" s="198" t="s">
        <v>15615</v>
      </c>
      <c r="D536" s="43" t="s">
        <v>13419</v>
      </c>
      <c r="E536" s="43">
        <v>383400</v>
      </c>
      <c r="F536" s="152" t="s">
        <v>15644</v>
      </c>
      <c r="G536" s="323">
        <v>42327</v>
      </c>
      <c r="H536" s="47">
        <v>42341</v>
      </c>
      <c r="I536" s="330" t="s">
        <v>7576</v>
      </c>
      <c r="J536" s="287">
        <v>42364</v>
      </c>
      <c r="K536" s="166" t="s">
        <v>15639</v>
      </c>
      <c r="L536" s="52" t="s">
        <v>15640</v>
      </c>
      <c r="M536" s="52" t="s">
        <v>10323</v>
      </c>
      <c r="N536" s="48" t="s">
        <v>641</v>
      </c>
      <c r="O536" s="44">
        <v>42343</v>
      </c>
      <c r="P536" s="44">
        <v>42347</v>
      </c>
      <c r="Q536" s="242" t="s">
        <v>106</v>
      </c>
      <c r="R536" s="196" t="s">
        <v>1398</v>
      </c>
      <c r="S536" s="70"/>
      <c r="T536" s="305"/>
      <c r="U536" s="48"/>
    </row>
    <row r="537" s="13" customFormat="1" ht="26.25" customHeight="1" spans="1:21">
      <c r="A537" s="35">
        <v>535</v>
      </c>
      <c r="B537" s="153" t="s">
        <v>6241</v>
      </c>
      <c r="C537" s="311" t="s">
        <v>15598</v>
      </c>
      <c r="D537" s="43" t="s">
        <v>15555</v>
      </c>
      <c r="E537" s="353">
        <v>479000</v>
      </c>
      <c r="F537" s="152" t="s">
        <v>15645</v>
      </c>
      <c r="G537" s="323">
        <v>42301</v>
      </c>
      <c r="H537" s="47">
        <v>42314</v>
      </c>
      <c r="I537" s="330" t="s">
        <v>7619</v>
      </c>
      <c r="J537" s="287">
        <v>42364</v>
      </c>
      <c r="K537" s="48"/>
      <c r="L537" s="52" t="s">
        <v>15646</v>
      </c>
      <c r="M537" s="52" t="s">
        <v>5479</v>
      </c>
      <c r="N537" s="48" t="s">
        <v>59</v>
      </c>
      <c r="O537" s="44">
        <v>42345</v>
      </c>
      <c r="P537" s="44">
        <v>42345</v>
      </c>
      <c r="Q537" s="242" t="s">
        <v>106</v>
      </c>
      <c r="R537" s="196" t="s">
        <v>718</v>
      </c>
      <c r="S537" s="70"/>
      <c r="T537" s="305"/>
      <c r="U537" s="48"/>
    </row>
    <row r="538" s="13" customFormat="1" ht="26.25" customHeight="1" spans="1:21">
      <c r="A538" s="35">
        <v>536</v>
      </c>
      <c r="B538" s="153" t="s">
        <v>15614</v>
      </c>
      <c r="C538" s="198" t="s">
        <v>15615</v>
      </c>
      <c r="D538" s="43" t="s">
        <v>15575</v>
      </c>
      <c r="E538" s="43">
        <v>383400</v>
      </c>
      <c r="F538" s="152" t="s">
        <v>15647</v>
      </c>
      <c r="G538" s="323">
        <v>42327</v>
      </c>
      <c r="H538" s="47">
        <v>42340</v>
      </c>
      <c r="I538" s="330" t="s">
        <v>7576</v>
      </c>
      <c r="J538" s="314">
        <v>42336</v>
      </c>
      <c r="K538" s="48"/>
      <c r="L538" s="354" t="s">
        <v>15648</v>
      </c>
      <c r="M538" s="327" t="s">
        <v>5836</v>
      </c>
      <c r="N538" s="354" t="s">
        <v>89</v>
      </c>
      <c r="O538" s="44">
        <v>42329</v>
      </c>
      <c r="P538" s="44">
        <v>42332</v>
      </c>
      <c r="Q538" s="242" t="s">
        <v>47</v>
      </c>
      <c r="R538" s="194" t="s">
        <v>1398</v>
      </c>
      <c r="S538" s="70"/>
      <c r="T538" s="305"/>
      <c r="U538" s="48"/>
    </row>
    <row r="539" s="14" customFormat="1" ht="24" customHeight="1" spans="1:21">
      <c r="A539" s="35">
        <v>537</v>
      </c>
      <c r="B539" s="57" t="s">
        <v>6497</v>
      </c>
      <c r="C539" s="43" t="s">
        <v>5104</v>
      </c>
      <c r="D539" s="43" t="s">
        <v>13434</v>
      </c>
      <c r="E539" s="217">
        <f>383400+20000</f>
        <v>403400</v>
      </c>
      <c r="F539" s="152" t="s">
        <v>15649</v>
      </c>
      <c r="G539" s="323">
        <v>42291</v>
      </c>
      <c r="H539" s="47">
        <v>42299</v>
      </c>
      <c r="I539" s="330" t="s">
        <v>15650</v>
      </c>
      <c r="J539" s="287">
        <v>42364</v>
      </c>
      <c r="K539" s="355"/>
      <c r="L539" s="55" t="s">
        <v>15651</v>
      </c>
      <c r="M539" s="43" t="s">
        <v>5156</v>
      </c>
      <c r="N539" s="43" t="s">
        <v>59</v>
      </c>
      <c r="O539" s="51">
        <v>42349</v>
      </c>
      <c r="P539" s="232">
        <v>42349</v>
      </c>
      <c r="Q539" s="146" t="s">
        <v>47</v>
      </c>
      <c r="R539" s="263" t="s">
        <v>5574</v>
      </c>
      <c r="S539" s="349"/>
      <c r="T539" s="349"/>
      <c r="U539" s="349"/>
    </row>
    <row r="540" s="13" customFormat="1" ht="37.5" customHeight="1" spans="1:21">
      <c r="A540" s="35">
        <v>538</v>
      </c>
      <c r="B540" s="153" t="s">
        <v>15159</v>
      </c>
      <c r="C540" s="198" t="s">
        <v>546</v>
      </c>
      <c r="D540" s="55" t="s">
        <v>41</v>
      </c>
      <c r="E540" s="43">
        <f>431600+11800</f>
        <v>443400</v>
      </c>
      <c r="F540" s="152" t="s">
        <v>15652</v>
      </c>
      <c r="G540" s="44">
        <v>42215</v>
      </c>
      <c r="H540" s="44">
        <v>42223</v>
      </c>
      <c r="I540" s="330" t="s">
        <v>15653</v>
      </c>
      <c r="J540" s="314">
        <v>42304</v>
      </c>
      <c r="K540" s="315" t="s">
        <v>52</v>
      </c>
      <c r="L540" s="48" t="s">
        <v>15654</v>
      </c>
      <c r="M540" s="52" t="s">
        <v>5923</v>
      </c>
      <c r="N540" s="48" t="s">
        <v>89</v>
      </c>
      <c r="O540" s="44">
        <v>42351</v>
      </c>
      <c r="P540" s="44">
        <v>42351</v>
      </c>
      <c r="Q540" s="48" t="s">
        <v>5480</v>
      </c>
      <c r="R540" s="48" t="s">
        <v>748</v>
      </c>
      <c r="S540" s="70"/>
      <c r="T540" s="305"/>
      <c r="U540" s="48"/>
    </row>
    <row r="541" s="13" customFormat="1" ht="26.25" customHeight="1" spans="1:21">
      <c r="A541" s="35">
        <v>539</v>
      </c>
      <c r="B541" s="153" t="s">
        <v>15588</v>
      </c>
      <c r="C541" s="198" t="s">
        <v>15611</v>
      </c>
      <c r="D541" s="55" t="s">
        <v>15655</v>
      </c>
      <c r="E541" s="55">
        <v>423300</v>
      </c>
      <c r="F541" s="152" t="s">
        <v>15656</v>
      </c>
      <c r="G541" s="310">
        <v>42325</v>
      </c>
      <c r="H541" s="44">
        <v>42338</v>
      </c>
      <c r="I541" s="325" t="s">
        <v>7576</v>
      </c>
      <c r="J541" s="287">
        <v>42364</v>
      </c>
      <c r="K541" s="48"/>
      <c r="L541" s="48" t="s">
        <v>15657</v>
      </c>
      <c r="M541" s="48" t="s">
        <v>916</v>
      </c>
      <c r="N541" s="48" t="s">
        <v>5701</v>
      </c>
      <c r="O541" s="44">
        <v>42348</v>
      </c>
      <c r="P541" s="44">
        <v>42348</v>
      </c>
      <c r="Q541" s="242" t="s">
        <v>47</v>
      </c>
      <c r="R541" s="196" t="s">
        <v>748</v>
      </c>
      <c r="S541" s="70"/>
      <c r="T541" s="305"/>
      <c r="U541" s="48"/>
    </row>
    <row r="542" s="13" customFormat="1" ht="26.25" customHeight="1" spans="1:21">
      <c r="A542" s="35">
        <v>540</v>
      </c>
      <c r="B542" s="153" t="s">
        <v>15605</v>
      </c>
      <c r="C542" s="198" t="s">
        <v>15606</v>
      </c>
      <c r="D542" s="43" t="s">
        <v>15558</v>
      </c>
      <c r="E542" s="43">
        <v>479000</v>
      </c>
      <c r="F542" s="152" t="s">
        <v>15658</v>
      </c>
      <c r="G542" s="323">
        <v>42325</v>
      </c>
      <c r="H542" s="47">
        <v>42339</v>
      </c>
      <c r="I542" s="330" t="s">
        <v>7576</v>
      </c>
      <c r="J542" s="314">
        <v>42364</v>
      </c>
      <c r="K542" s="48"/>
      <c r="L542" s="52" t="s">
        <v>15659</v>
      </c>
      <c r="M542" s="52" t="s">
        <v>5896</v>
      </c>
      <c r="N542" s="48" t="s">
        <v>5701</v>
      </c>
      <c r="O542" s="44">
        <v>42351</v>
      </c>
      <c r="P542" s="44">
        <v>42354</v>
      </c>
      <c r="Q542" s="242" t="s">
        <v>47</v>
      </c>
      <c r="R542" s="196" t="s">
        <v>731</v>
      </c>
      <c r="S542" s="70"/>
      <c r="T542" s="305"/>
      <c r="U542" s="48"/>
    </row>
    <row r="543" s="13" customFormat="1" ht="33.75" spans="1:21">
      <c r="A543" s="35">
        <v>541</v>
      </c>
      <c r="B543" s="153" t="s">
        <v>15553</v>
      </c>
      <c r="C543" s="198" t="s">
        <v>15554</v>
      </c>
      <c r="D543" s="43" t="s">
        <v>15655</v>
      </c>
      <c r="E543" s="217">
        <v>423300</v>
      </c>
      <c r="F543" s="152" t="s">
        <v>15660</v>
      </c>
      <c r="G543" s="44">
        <v>42292</v>
      </c>
      <c r="H543" s="44">
        <v>42304</v>
      </c>
      <c r="I543" s="330" t="s">
        <v>7576</v>
      </c>
      <c r="J543" s="314">
        <v>42304</v>
      </c>
      <c r="K543" s="48"/>
      <c r="L543" s="48" t="s">
        <v>15661</v>
      </c>
      <c r="M543" s="52" t="s">
        <v>2053</v>
      </c>
      <c r="N543" s="48" t="s">
        <v>5701</v>
      </c>
      <c r="O543" s="44">
        <v>42350</v>
      </c>
      <c r="P543" s="44">
        <v>42350</v>
      </c>
      <c r="Q543" s="242" t="s">
        <v>106</v>
      </c>
      <c r="R543" s="352" t="s">
        <v>731</v>
      </c>
      <c r="S543" s="70"/>
      <c r="T543" s="305"/>
      <c r="U543" s="48"/>
    </row>
    <row r="544" s="13" customFormat="1" ht="26.25" customHeight="1" spans="1:21">
      <c r="A544" s="35">
        <v>542</v>
      </c>
      <c r="B544" s="153" t="s">
        <v>6241</v>
      </c>
      <c r="C544" s="311" t="s">
        <v>15598</v>
      </c>
      <c r="D544" s="43" t="s">
        <v>15527</v>
      </c>
      <c r="E544" s="217">
        <v>479000</v>
      </c>
      <c r="F544" s="152" t="s">
        <v>15662</v>
      </c>
      <c r="G544" s="323">
        <v>42293</v>
      </c>
      <c r="H544" s="47">
        <v>42311</v>
      </c>
      <c r="I544" s="330" t="s">
        <v>7576</v>
      </c>
      <c r="J544" s="314">
        <v>42364</v>
      </c>
      <c r="K544" s="48"/>
      <c r="L544" s="52" t="s">
        <v>15663</v>
      </c>
      <c r="M544" s="52" t="s">
        <v>916</v>
      </c>
      <c r="N544" s="48" t="s">
        <v>5701</v>
      </c>
      <c r="O544" s="44">
        <v>42340</v>
      </c>
      <c r="P544" s="44">
        <v>42340</v>
      </c>
      <c r="Q544" s="242" t="s">
        <v>106</v>
      </c>
      <c r="R544" s="194" t="s">
        <v>731</v>
      </c>
      <c r="S544" s="70"/>
      <c r="T544" s="305"/>
      <c r="U544" s="48"/>
    </row>
    <row r="545" s="13" customFormat="1" ht="26.25" customHeight="1" spans="1:21">
      <c r="A545" s="35">
        <v>543</v>
      </c>
      <c r="B545" s="153" t="s">
        <v>15588</v>
      </c>
      <c r="C545" s="198" t="s">
        <v>15611</v>
      </c>
      <c r="D545" s="55" t="s">
        <v>15555</v>
      </c>
      <c r="E545" s="55">
        <v>423300</v>
      </c>
      <c r="F545" s="152" t="s">
        <v>15664</v>
      </c>
      <c r="G545" s="310">
        <v>42324</v>
      </c>
      <c r="H545" s="44">
        <v>42337</v>
      </c>
      <c r="I545" s="325" t="s">
        <v>7576</v>
      </c>
      <c r="J545" s="314">
        <v>42336</v>
      </c>
      <c r="K545" s="48"/>
      <c r="L545" s="52" t="s">
        <v>15665</v>
      </c>
      <c r="M545" s="52" t="s">
        <v>5425</v>
      </c>
      <c r="N545" s="52" t="s">
        <v>84</v>
      </c>
      <c r="O545" s="47">
        <v>42340</v>
      </c>
      <c r="P545" s="47">
        <v>42340</v>
      </c>
      <c r="Q545" s="277" t="s">
        <v>47</v>
      </c>
      <c r="R545" s="362" t="s">
        <v>1412</v>
      </c>
      <c r="S545" s="70"/>
      <c r="T545" s="305"/>
      <c r="U545" s="48"/>
    </row>
    <row r="546" s="13" customFormat="1" ht="26.25" customHeight="1" spans="1:21">
      <c r="A546" s="35">
        <v>544</v>
      </c>
      <c r="B546" s="153" t="s">
        <v>15666</v>
      </c>
      <c r="C546" s="198" t="s">
        <v>5828</v>
      </c>
      <c r="D546" s="55" t="s">
        <v>13897</v>
      </c>
      <c r="E546" s="55">
        <v>394000</v>
      </c>
      <c r="F546" s="152" t="s">
        <v>15667</v>
      </c>
      <c r="G546" s="310">
        <v>42324</v>
      </c>
      <c r="H546" s="44">
        <v>42337</v>
      </c>
      <c r="I546" s="325" t="s">
        <v>7619</v>
      </c>
      <c r="J546" s="314">
        <v>42364</v>
      </c>
      <c r="K546" s="48"/>
      <c r="L546" s="48" t="s">
        <v>15668</v>
      </c>
      <c r="M546" s="52" t="s">
        <v>5923</v>
      </c>
      <c r="N546" s="48" t="s">
        <v>89</v>
      </c>
      <c r="O546" s="44">
        <v>42343</v>
      </c>
      <c r="P546" s="44">
        <v>42343</v>
      </c>
      <c r="Q546" s="242" t="s">
        <v>47</v>
      </c>
      <c r="R546" s="194" t="s">
        <v>1418</v>
      </c>
      <c r="S546" s="70"/>
      <c r="T546" s="305"/>
      <c r="U546" s="48"/>
    </row>
    <row r="547" s="13" customFormat="1" ht="26.25" customHeight="1" spans="1:21">
      <c r="A547" s="35">
        <v>545</v>
      </c>
      <c r="B547" s="153" t="s">
        <v>15614</v>
      </c>
      <c r="C547" s="198" t="s">
        <v>15615</v>
      </c>
      <c r="D547" s="43" t="s">
        <v>13419</v>
      </c>
      <c r="E547" s="43">
        <v>383400</v>
      </c>
      <c r="F547" s="152" t="s">
        <v>15669</v>
      </c>
      <c r="G547" s="323">
        <v>42349</v>
      </c>
      <c r="H547" s="47">
        <v>42359</v>
      </c>
      <c r="I547" s="325" t="s">
        <v>7576</v>
      </c>
      <c r="J547" s="314">
        <v>42364</v>
      </c>
      <c r="K547" s="166"/>
      <c r="L547" s="52" t="s">
        <v>15670</v>
      </c>
      <c r="M547" s="52" t="s">
        <v>7621</v>
      </c>
      <c r="N547" s="48" t="s">
        <v>5701</v>
      </c>
      <c r="O547" s="44">
        <v>42358</v>
      </c>
      <c r="P547" s="44">
        <v>42358</v>
      </c>
      <c r="Q547" s="242" t="s">
        <v>47</v>
      </c>
      <c r="R547" s="196" t="s">
        <v>756</v>
      </c>
      <c r="S547" s="70"/>
      <c r="T547" s="305"/>
      <c r="U547" s="48"/>
    </row>
    <row r="548" s="13" customFormat="1" ht="26.25" customHeight="1" spans="1:21">
      <c r="A548" s="35">
        <v>546</v>
      </c>
      <c r="B548" s="153" t="s">
        <v>15588</v>
      </c>
      <c r="C548" s="198" t="s">
        <v>15611</v>
      </c>
      <c r="D548" s="55" t="s">
        <v>15555</v>
      </c>
      <c r="E548" s="55">
        <v>423300</v>
      </c>
      <c r="F548" s="152" t="s">
        <v>15671</v>
      </c>
      <c r="G548" s="310">
        <v>42325</v>
      </c>
      <c r="H548" s="44">
        <v>42338</v>
      </c>
      <c r="I548" s="325" t="s">
        <v>7576</v>
      </c>
      <c r="J548" s="314">
        <v>42364</v>
      </c>
      <c r="K548" s="48"/>
      <c r="L548" s="194" t="s">
        <v>15672</v>
      </c>
      <c r="M548" s="52" t="s">
        <v>653</v>
      </c>
      <c r="N548" s="48" t="s">
        <v>84</v>
      </c>
      <c r="O548" s="44">
        <v>42357</v>
      </c>
      <c r="P548" s="44">
        <v>42357</v>
      </c>
      <c r="Q548" s="242" t="s">
        <v>47</v>
      </c>
      <c r="R548" s="196" t="s">
        <v>756</v>
      </c>
      <c r="S548" s="70"/>
      <c r="T548" s="305"/>
      <c r="U548" s="48"/>
    </row>
    <row r="549" s="13" customFormat="1" ht="26.25" customHeight="1" spans="1:21">
      <c r="A549" s="35">
        <v>547</v>
      </c>
      <c r="B549" s="153" t="s">
        <v>15605</v>
      </c>
      <c r="C549" s="198" t="s">
        <v>15606</v>
      </c>
      <c r="D549" s="55" t="s">
        <v>15558</v>
      </c>
      <c r="E549" s="55">
        <v>479000</v>
      </c>
      <c r="F549" s="152" t="s">
        <v>15673</v>
      </c>
      <c r="G549" s="310">
        <v>42325</v>
      </c>
      <c r="H549" s="44">
        <v>42338</v>
      </c>
      <c r="I549" s="325" t="s">
        <v>7576</v>
      </c>
      <c r="J549" s="314">
        <v>42364</v>
      </c>
      <c r="K549" s="48"/>
      <c r="L549" s="52" t="s">
        <v>15674</v>
      </c>
      <c r="M549" s="356" t="s">
        <v>683</v>
      </c>
      <c r="N549" s="48" t="s">
        <v>59</v>
      </c>
      <c r="O549" s="44">
        <v>42357</v>
      </c>
      <c r="P549" s="44">
        <v>42357</v>
      </c>
      <c r="Q549" s="242" t="s">
        <v>47</v>
      </c>
      <c r="R549" s="196" t="s">
        <v>761</v>
      </c>
      <c r="S549" s="70"/>
      <c r="T549" s="305"/>
      <c r="U549" s="48"/>
    </row>
    <row r="550" s="13" customFormat="1" ht="26.25" customHeight="1" spans="1:21">
      <c r="A550" s="35">
        <v>548</v>
      </c>
      <c r="B550" s="153"/>
      <c r="C550" s="198"/>
      <c r="D550" s="43" t="s">
        <v>15555</v>
      </c>
      <c r="E550" s="43">
        <v>423300</v>
      </c>
      <c r="F550" s="152" t="s">
        <v>15675</v>
      </c>
      <c r="G550" s="323">
        <v>42349</v>
      </c>
      <c r="H550" s="47">
        <v>42359</v>
      </c>
      <c r="I550" s="325" t="s">
        <v>7576</v>
      </c>
      <c r="J550" s="314">
        <v>42364</v>
      </c>
      <c r="K550" s="48"/>
      <c r="L550" s="48" t="s">
        <v>15676</v>
      </c>
      <c r="M550" s="48" t="s">
        <v>2053</v>
      </c>
      <c r="N550" s="48" t="s">
        <v>5701</v>
      </c>
      <c r="O550" s="44">
        <v>42366</v>
      </c>
      <c r="P550" s="44">
        <v>42366</v>
      </c>
      <c r="Q550" s="242" t="s">
        <v>47</v>
      </c>
      <c r="R550" s="196" t="s">
        <v>15677</v>
      </c>
      <c r="S550" s="70"/>
      <c r="T550" s="305"/>
      <c r="U550" s="48"/>
    </row>
    <row r="551" s="13" customFormat="1" ht="26.25" customHeight="1" spans="1:21">
      <c r="A551" s="35">
        <v>549</v>
      </c>
      <c r="B551" s="153" t="s">
        <v>15588</v>
      </c>
      <c r="C551" s="198" t="s">
        <v>15611</v>
      </c>
      <c r="D551" s="55" t="s">
        <v>15555</v>
      </c>
      <c r="E551" s="55">
        <v>423300</v>
      </c>
      <c r="F551" s="152" t="s">
        <v>15678</v>
      </c>
      <c r="G551" s="310">
        <v>42325</v>
      </c>
      <c r="H551" s="44">
        <v>42338</v>
      </c>
      <c r="I551" s="325" t="s">
        <v>7576</v>
      </c>
      <c r="J551" s="314">
        <v>42364</v>
      </c>
      <c r="K551" s="48"/>
      <c r="L551" s="13" t="s">
        <v>15679</v>
      </c>
      <c r="M551" s="357" t="s">
        <v>662</v>
      </c>
      <c r="N551" s="357" t="s">
        <v>89</v>
      </c>
      <c r="O551" s="358">
        <v>42370</v>
      </c>
      <c r="P551" s="358">
        <v>42370</v>
      </c>
      <c r="Q551" s="363" t="s">
        <v>47</v>
      </c>
      <c r="R551" s="196" t="s">
        <v>771</v>
      </c>
      <c r="S551" s="70"/>
      <c r="T551" s="305"/>
      <c r="U551" s="48"/>
    </row>
    <row r="552" s="13" customFormat="1" ht="26.25" customHeight="1" spans="1:21">
      <c r="A552" s="35">
        <v>550</v>
      </c>
      <c r="B552" s="153" t="s">
        <v>15588</v>
      </c>
      <c r="C552" s="198" t="s">
        <v>15611</v>
      </c>
      <c r="D552" s="43" t="s">
        <v>15558</v>
      </c>
      <c r="E552" s="43">
        <v>423300</v>
      </c>
      <c r="F552" s="152" t="s">
        <v>15680</v>
      </c>
      <c r="G552" s="323">
        <v>42349</v>
      </c>
      <c r="H552" s="47">
        <v>42359</v>
      </c>
      <c r="I552" s="325" t="s">
        <v>7576</v>
      </c>
      <c r="J552" s="314">
        <v>42364</v>
      </c>
      <c r="K552" s="48"/>
      <c r="L552" s="48" t="s">
        <v>15681</v>
      </c>
      <c r="M552" s="48" t="s">
        <v>2053</v>
      </c>
      <c r="N552" s="48" t="s">
        <v>5701</v>
      </c>
      <c r="O552" s="44">
        <v>42367</v>
      </c>
      <c r="P552" s="44">
        <v>42368</v>
      </c>
      <c r="Q552" s="242" t="s">
        <v>47</v>
      </c>
      <c r="R552" s="196" t="s">
        <v>771</v>
      </c>
      <c r="S552" s="70"/>
      <c r="T552" s="305"/>
      <c r="U552" s="48"/>
    </row>
    <row r="553" s="13" customFormat="1" ht="26.25" customHeight="1" spans="1:21">
      <c r="A553" s="35">
        <v>551</v>
      </c>
      <c r="B553" s="153" t="s">
        <v>15588</v>
      </c>
      <c r="C553" s="198" t="s">
        <v>15611</v>
      </c>
      <c r="D553" s="55" t="s">
        <v>15558</v>
      </c>
      <c r="E553" s="55">
        <v>423300</v>
      </c>
      <c r="F553" s="151" t="s">
        <v>15682</v>
      </c>
      <c r="G553" s="310">
        <v>42352</v>
      </c>
      <c r="H553" s="44">
        <v>42374</v>
      </c>
      <c r="I553" s="325" t="s">
        <v>7576</v>
      </c>
      <c r="J553" s="314">
        <v>42364</v>
      </c>
      <c r="K553" s="48"/>
      <c r="L553" s="13" t="s">
        <v>15683</v>
      </c>
      <c r="M553" s="48" t="s">
        <v>916</v>
      </c>
      <c r="N553" s="48" t="s">
        <v>5701</v>
      </c>
      <c r="O553" s="44">
        <v>42369</v>
      </c>
      <c r="P553" s="44">
        <v>42369</v>
      </c>
      <c r="Q553" s="242" t="s">
        <v>47</v>
      </c>
      <c r="R553" s="196" t="s">
        <v>771</v>
      </c>
      <c r="S553" s="70"/>
      <c r="T553" s="305"/>
      <c r="U553" s="48"/>
    </row>
    <row r="554" s="13" customFormat="1" ht="26.25" customHeight="1" spans="1:21">
      <c r="A554" s="35">
        <v>552</v>
      </c>
      <c r="B554" s="153" t="s">
        <v>15588</v>
      </c>
      <c r="C554" s="198" t="s">
        <v>15611</v>
      </c>
      <c r="D554" s="55" t="s">
        <v>15555</v>
      </c>
      <c r="E554" s="55">
        <v>423300</v>
      </c>
      <c r="F554" s="152" t="s">
        <v>15684</v>
      </c>
      <c r="G554" s="310">
        <v>42325</v>
      </c>
      <c r="H554" s="44">
        <v>42337</v>
      </c>
      <c r="I554" s="325" t="s">
        <v>7576</v>
      </c>
      <c r="J554" s="314">
        <v>42364</v>
      </c>
      <c r="K554" s="48"/>
      <c r="L554" s="48" t="s">
        <v>15685</v>
      </c>
      <c r="M554" s="48" t="s">
        <v>70</v>
      </c>
      <c r="N554" s="48" t="s">
        <v>84</v>
      </c>
      <c r="O554" s="44">
        <v>42372</v>
      </c>
      <c r="P554" s="44">
        <v>42373</v>
      </c>
      <c r="Q554" s="242" t="s">
        <v>47</v>
      </c>
      <c r="R554" s="196" t="s">
        <v>6393</v>
      </c>
      <c r="S554" s="70"/>
      <c r="T554" s="305"/>
      <c r="U554" s="48"/>
    </row>
    <row r="555" s="13" customFormat="1" ht="26.25" customHeight="1" spans="1:21">
      <c r="A555" s="35">
        <v>553</v>
      </c>
      <c r="B555" s="153" t="s">
        <v>15588</v>
      </c>
      <c r="C555" s="198" t="s">
        <v>15611</v>
      </c>
      <c r="D555" s="43" t="s">
        <v>15558</v>
      </c>
      <c r="E555" s="43">
        <v>423300</v>
      </c>
      <c r="F555" s="152" t="s">
        <v>15686</v>
      </c>
      <c r="G555" s="323">
        <v>42349</v>
      </c>
      <c r="H555" s="47">
        <v>42359</v>
      </c>
      <c r="I555" s="325" t="s">
        <v>7576</v>
      </c>
      <c r="J555" s="314">
        <v>42364</v>
      </c>
      <c r="K555" s="48"/>
      <c r="L555" s="48" t="s">
        <v>15687</v>
      </c>
      <c r="M555" s="48" t="s">
        <v>916</v>
      </c>
      <c r="N555" s="48" t="s">
        <v>5701</v>
      </c>
      <c r="O555" s="44">
        <v>42734</v>
      </c>
      <c r="P555" s="44">
        <v>42734</v>
      </c>
      <c r="Q555" s="242" t="s">
        <v>1447</v>
      </c>
      <c r="R555" s="196" t="s">
        <v>6393</v>
      </c>
      <c r="S555" s="70"/>
      <c r="T555" s="305"/>
      <c r="U555" s="48"/>
    </row>
    <row r="556" s="13" customFormat="1" ht="26.25" customHeight="1" spans="1:21">
      <c r="A556" s="35">
        <v>554</v>
      </c>
      <c r="B556" s="153" t="s">
        <v>15614</v>
      </c>
      <c r="C556" s="198"/>
      <c r="D556" s="55" t="s">
        <v>13342</v>
      </c>
      <c r="E556" s="55">
        <v>383400</v>
      </c>
      <c r="F556" s="151" t="s">
        <v>15688</v>
      </c>
      <c r="G556" s="310">
        <v>42352</v>
      </c>
      <c r="H556" s="44">
        <v>42374</v>
      </c>
      <c r="I556" s="325" t="s">
        <v>7576</v>
      </c>
      <c r="J556" s="314">
        <v>42364</v>
      </c>
      <c r="K556" s="48"/>
      <c r="L556" s="354" t="s">
        <v>15689</v>
      </c>
      <c r="M556" s="354" t="s">
        <v>5836</v>
      </c>
      <c r="N556" s="354" t="s">
        <v>89</v>
      </c>
      <c r="O556" s="44">
        <v>42372</v>
      </c>
      <c r="P556" s="44">
        <v>42373</v>
      </c>
      <c r="Q556" s="242" t="s">
        <v>47</v>
      </c>
      <c r="R556" s="196" t="s">
        <v>779</v>
      </c>
      <c r="S556" s="70"/>
      <c r="T556" s="305"/>
      <c r="U556" s="48"/>
    </row>
    <row r="557" s="14" customFormat="1" ht="26.25" customHeight="1" spans="1:21">
      <c r="A557" s="35">
        <v>555</v>
      </c>
      <c r="B557" s="153" t="s">
        <v>15588</v>
      </c>
      <c r="C557" s="198" t="s">
        <v>15589</v>
      </c>
      <c r="D557" s="43" t="s">
        <v>15527</v>
      </c>
      <c r="E557" s="43">
        <v>423300</v>
      </c>
      <c r="F557" s="152" t="s">
        <v>15690</v>
      </c>
      <c r="G557" s="323">
        <v>42327</v>
      </c>
      <c r="H557" s="47">
        <v>42341</v>
      </c>
      <c r="I557" s="330" t="s">
        <v>7576</v>
      </c>
      <c r="J557" s="314">
        <v>42336</v>
      </c>
      <c r="K557" s="52"/>
      <c r="L557" s="52" t="s">
        <v>15691</v>
      </c>
      <c r="M557" s="52"/>
      <c r="N557" s="52"/>
      <c r="O557" s="52"/>
      <c r="P557" s="52"/>
      <c r="Q557" s="52"/>
      <c r="R557" s="52" t="s">
        <v>779</v>
      </c>
      <c r="S557" s="81"/>
      <c r="T557" s="306"/>
      <c r="U557" s="52"/>
    </row>
    <row r="558" s="13" customFormat="1" ht="26.25" customHeight="1" spans="1:21">
      <c r="A558" s="35">
        <v>556</v>
      </c>
      <c r="B558" s="153" t="s">
        <v>15614</v>
      </c>
      <c r="C558" s="198" t="s">
        <v>15615</v>
      </c>
      <c r="D558" s="43" t="s">
        <v>13434</v>
      </c>
      <c r="E558" s="43">
        <v>383400</v>
      </c>
      <c r="F558" s="152" t="s">
        <v>15692</v>
      </c>
      <c r="G558" s="323">
        <v>42352</v>
      </c>
      <c r="H558" s="47">
        <v>42375</v>
      </c>
      <c r="I558" s="325" t="s">
        <v>7576</v>
      </c>
      <c r="J558" s="314">
        <v>42364</v>
      </c>
      <c r="K558" s="263"/>
      <c r="L558" s="48" t="s">
        <v>15693</v>
      </c>
      <c r="M558" s="52" t="s">
        <v>10970</v>
      </c>
      <c r="N558" s="48" t="s">
        <v>641</v>
      </c>
      <c r="O558" s="44">
        <v>42353</v>
      </c>
      <c r="P558" s="44">
        <v>42353</v>
      </c>
      <c r="Q558" s="242" t="s">
        <v>47</v>
      </c>
      <c r="R558" s="194"/>
      <c r="S558" s="70"/>
      <c r="T558" s="305"/>
      <c r="U558" s="48"/>
    </row>
    <row r="559" s="13" customFormat="1" ht="26.25" customHeight="1" spans="1:21">
      <c r="A559" s="35">
        <v>557</v>
      </c>
      <c r="B559" s="153" t="s">
        <v>15614</v>
      </c>
      <c r="C559" s="198" t="s">
        <v>15615</v>
      </c>
      <c r="D559" s="55" t="s">
        <v>13434</v>
      </c>
      <c r="E559" s="55">
        <v>383400</v>
      </c>
      <c r="F559" s="151" t="s">
        <v>15694</v>
      </c>
      <c r="G559" s="310">
        <v>42325</v>
      </c>
      <c r="H559" s="44">
        <v>42338</v>
      </c>
      <c r="I559" s="325" t="s">
        <v>7576</v>
      </c>
      <c r="J559" s="314">
        <v>42336</v>
      </c>
      <c r="K559" s="48"/>
      <c r="L559" s="52" t="s">
        <v>15695</v>
      </c>
      <c r="M559" s="52" t="s">
        <v>7569</v>
      </c>
      <c r="N559" s="52" t="s">
        <v>89</v>
      </c>
      <c r="O559" s="47">
        <v>42330</v>
      </c>
      <c r="P559" s="47">
        <v>42330</v>
      </c>
      <c r="Q559" s="277" t="s">
        <v>106</v>
      </c>
      <c r="R559" s="263" t="s">
        <v>701</v>
      </c>
      <c r="S559" s="70"/>
      <c r="T559" s="305"/>
      <c r="U559" s="48"/>
    </row>
    <row r="560" s="13" customFormat="1" ht="26.25" customHeight="1" spans="1:21">
      <c r="A560" s="35">
        <v>558</v>
      </c>
      <c r="B560" s="153" t="s">
        <v>15588</v>
      </c>
      <c r="C560" s="198" t="s">
        <v>546</v>
      </c>
      <c r="D560" s="43" t="s">
        <v>15527</v>
      </c>
      <c r="E560" s="43">
        <v>423300</v>
      </c>
      <c r="F560" s="152" t="s">
        <v>15696</v>
      </c>
      <c r="G560" s="323">
        <v>42349</v>
      </c>
      <c r="H560" s="47">
        <v>42359</v>
      </c>
      <c r="I560" s="325" t="s">
        <v>7576</v>
      </c>
      <c r="J560" s="314">
        <v>42364</v>
      </c>
      <c r="K560" s="48"/>
      <c r="L560" s="166" t="s">
        <v>15697</v>
      </c>
      <c r="M560" s="166" t="s">
        <v>10803</v>
      </c>
      <c r="N560" s="166" t="s">
        <v>5636</v>
      </c>
      <c r="O560" s="167">
        <v>42375</v>
      </c>
      <c r="P560" s="167">
        <v>42376</v>
      </c>
      <c r="Q560" s="279" t="s">
        <v>47</v>
      </c>
      <c r="R560" s="196" t="s">
        <v>1476</v>
      </c>
      <c r="S560" s="70"/>
      <c r="T560" s="305"/>
      <c r="U560" s="48"/>
    </row>
    <row r="561" s="13" customFormat="1" ht="26.25" customHeight="1" spans="1:21">
      <c r="A561" s="35">
        <v>559</v>
      </c>
      <c r="B561" s="153" t="s">
        <v>15666</v>
      </c>
      <c r="C561" s="198" t="s">
        <v>5828</v>
      </c>
      <c r="D561" s="55" t="s">
        <v>14981</v>
      </c>
      <c r="E561" s="55">
        <v>394000</v>
      </c>
      <c r="F561" s="152" t="s">
        <v>15698</v>
      </c>
      <c r="G561" s="310">
        <v>42324</v>
      </c>
      <c r="H561" s="44">
        <v>42337</v>
      </c>
      <c r="I561" s="325" t="s">
        <v>7576</v>
      </c>
      <c r="J561" s="314" t="s">
        <v>15699</v>
      </c>
      <c r="K561" s="48"/>
      <c r="L561" s="48" t="s">
        <v>15700</v>
      </c>
      <c r="M561" s="48" t="s">
        <v>5923</v>
      </c>
      <c r="N561" s="48" t="s">
        <v>89</v>
      </c>
      <c r="O561" s="44">
        <v>42733</v>
      </c>
      <c r="P561" s="44">
        <v>42390</v>
      </c>
      <c r="Q561" s="48" t="s">
        <v>106</v>
      </c>
      <c r="R561" s="194" t="s">
        <v>2464</v>
      </c>
      <c r="S561" s="70"/>
      <c r="T561" s="305"/>
      <c r="U561" s="48"/>
    </row>
    <row r="562" s="13" customFormat="1" ht="26.25" customHeight="1" spans="1:21">
      <c r="A562" s="35">
        <v>560</v>
      </c>
      <c r="B562" s="153" t="s">
        <v>15588</v>
      </c>
      <c r="C562" s="198" t="s">
        <v>546</v>
      </c>
      <c r="D562" s="43" t="s">
        <v>15527</v>
      </c>
      <c r="E562" s="43">
        <v>423300</v>
      </c>
      <c r="F562" s="152" t="s">
        <v>15701</v>
      </c>
      <c r="G562" s="323">
        <v>42349</v>
      </c>
      <c r="H562" s="47">
        <v>42359</v>
      </c>
      <c r="I562" s="325" t="s">
        <v>7576</v>
      </c>
      <c r="J562" s="314">
        <v>42364</v>
      </c>
      <c r="K562" s="48"/>
      <c r="L562" s="48" t="s">
        <v>15702</v>
      </c>
      <c r="M562" s="48" t="s">
        <v>114</v>
      </c>
      <c r="N562" s="48" t="s">
        <v>59</v>
      </c>
      <c r="O562" s="44">
        <v>42365</v>
      </c>
      <c r="P562" s="44">
        <v>42365</v>
      </c>
      <c r="Q562" s="242" t="s">
        <v>47</v>
      </c>
      <c r="R562" s="196" t="s">
        <v>796</v>
      </c>
      <c r="S562" s="70"/>
      <c r="T562" s="305"/>
      <c r="U562" s="48"/>
    </row>
    <row r="563" s="13" customFormat="1" ht="26.25" customHeight="1" spans="1:21">
      <c r="A563" s="35">
        <v>561</v>
      </c>
      <c r="B563" s="153" t="s">
        <v>15588</v>
      </c>
      <c r="C563" s="198" t="s">
        <v>15611</v>
      </c>
      <c r="D563" s="43" t="s">
        <v>15655</v>
      </c>
      <c r="E563" s="43">
        <v>423300</v>
      </c>
      <c r="F563" s="152" t="s">
        <v>15703</v>
      </c>
      <c r="G563" s="323">
        <v>42349</v>
      </c>
      <c r="H563" s="47">
        <v>42359</v>
      </c>
      <c r="I563" s="325" t="s">
        <v>7619</v>
      </c>
      <c r="J563" s="314">
        <v>42394</v>
      </c>
      <c r="K563" s="48"/>
      <c r="L563" s="48" t="s">
        <v>4178</v>
      </c>
      <c r="M563" s="48" t="s">
        <v>657</v>
      </c>
      <c r="N563" s="48" t="s">
        <v>84</v>
      </c>
      <c r="O563" s="44">
        <v>42364</v>
      </c>
      <c r="P563" s="44">
        <v>42364</v>
      </c>
      <c r="Q563" s="242" t="s">
        <v>5480</v>
      </c>
      <c r="R563" s="196" t="s">
        <v>1451</v>
      </c>
      <c r="S563" s="70"/>
      <c r="T563" s="305"/>
      <c r="U563" s="48"/>
    </row>
    <row r="564" s="13" customFormat="1" ht="26.25" customHeight="1" spans="1:21">
      <c r="A564" s="35">
        <v>562</v>
      </c>
      <c r="B564" s="153" t="s">
        <v>15588</v>
      </c>
      <c r="C564" s="198" t="s">
        <v>15611</v>
      </c>
      <c r="D564" s="55" t="s">
        <v>15558</v>
      </c>
      <c r="E564" s="55">
        <v>423300</v>
      </c>
      <c r="F564" s="152" t="s">
        <v>15704</v>
      </c>
      <c r="G564" s="310">
        <v>42325</v>
      </c>
      <c r="H564" s="44">
        <v>42338</v>
      </c>
      <c r="I564" s="330" t="s">
        <v>7576</v>
      </c>
      <c r="J564" s="314">
        <v>42394</v>
      </c>
      <c r="K564" s="48"/>
      <c r="L564" s="13" t="s">
        <v>15705</v>
      </c>
      <c r="M564" s="48" t="s">
        <v>662</v>
      </c>
      <c r="N564" s="48" t="s">
        <v>89</v>
      </c>
      <c r="O564" s="44">
        <v>42371</v>
      </c>
      <c r="P564" s="44">
        <v>42371</v>
      </c>
      <c r="Q564" s="242" t="s">
        <v>47</v>
      </c>
      <c r="R564" s="196" t="s">
        <v>771</v>
      </c>
      <c r="S564" s="70"/>
      <c r="T564" s="305"/>
      <c r="U564" s="48"/>
    </row>
    <row r="565" s="14" customFormat="1" ht="26.25" customHeight="1" spans="1:21">
      <c r="A565" s="35">
        <v>563</v>
      </c>
      <c r="B565" s="153" t="s">
        <v>15588</v>
      </c>
      <c r="C565" s="198" t="s">
        <v>15589</v>
      </c>
      <c r="D565" s="43" t="s">
        <v>15527</v>
      </c>
      <c r="E565" s="43">
        <v>423300</v>
      </c>
      <c r="F565" s="152" t="s">
        <v>15706</v>
      </c>
      <c r="G565" s="323">
        <v>42327</v>
      </c>
      <c r="H565" s="47">
        <v>42340</v>
      </c>
      <c r="I565" s="330" t="s">
        <v>7576</v>
      </c>
      <c r="J565" s="314">
        <v>42394</v>
      </c>
      <c r="K565" s="52"/>
      <c r="L565" s="52" t="s">
        <v>15707</v>
      </c>
      <c r="M565" s="52" t="s">
        <v>5923</v>
      </c>
      <c r="N565" s="52" t="s">
        <v>89</v>
      </c>
      <c r="O565" s="47">
        <v>42379</v>
      </c>
      <c r="P565" s="47">
        <v>42379</v>
      </c>
      <c r="Q565" s="277" t="s">
        <v>47</v>
      </c>
      <c r="R565" s="362" t="s">
        <v>6393</v>
      </c>
      <c r="S565" s="81"/>
      <c r="T565" s="306"/>
      <c r="U565" s="52"/>
    </row>
    <row r="566" s="13" customFormat="1" ht="26.25" customHeight="1" spans="1:21">
      <c r="A566" s="35">
        <v>564</v>
      </c>
      <c r="B566" s="153" t="s">
        <v>15588</v>
      </c>
      <c r="C566" s="198" t="s">
        <v>15589</v>
      </c>
      <c r="D566" s="43" t="s">
        <v>15558</v>
      </c>
      <c r="E566" s="43">
        <v>423300</v>
      </c>
      <c r="F566" s="152" t="s">
        <v>15708</v>
      </c>
      <c r="G566" s="323">
        <v>42327</v>
      </c>
      <c r="H566" s="47">
        <v>42341</v>
      </c>
      <c r="I566" s="330" t="s">
        <v>7576</v>
      </c>
      <c r="J566" s="314">
        <v>42394</v>
      </c>
      <c r="K566" s="48"/>
      <c r="L566" s="48" t="s">
        <v>15709</v>
      </c>
      <c r="M566" s="52" t="s">
        <v>695</v>
      </c>
      <c r="N566" s="48" t="s">
        <v>84</v>
      </c>
      <c r="O566" s="44">
        <v>42364</v>
      </c>
      <c r="P566" s="44">
        <v>42364</v>
      </c>
      <c r="Q566" s="242" t="s">
        <v>106</v>
      </c>
      <c r="R566" s="352" t="s">
        <v>779</v>
      </c>
      <c r="S566" s="70"/>
      <c r="T566" s="305"/>
      <c r="U566" s="48"/>
    </row>
    <row r="567" s="13" customFormat="1" ht="26.25" customHeight="1" spans="1:21">
      <c r="A567" s="35">
        <v>565</v>
      </c>
      <c r="B567" s="153" t="s">
        <v>15605</v>
      </c>
      <c r="C567" s="198" t="s">
        <v>15606</v>
      </c>
      <c r="D567" s="43" t="s">
        <v>15555</v>
      </c>
      <c r="E567" s="43">
        <v>479000</v>
      </c>
      <c r="F567" s="152" t="s">
        <v>15710</v>
      </c>
      <c r="G567" s="323">
        <v>42351</v>
      </c>
      <c r="H567" s="47">
        <v>42359</v>
      </c>
      <c r="I567" s="330" t="s">
        <v>7576</v>
      </c>
      <c r="J567" s="314">
        <v>42394</v>
      </c>
      <c r="K567" s="48"/>
      <c r="L567" s="52" t="s">
        <v>15711</v>
      </c>
      <c r="M567" s="52" t="s">
        <v>912</v>
      </c>
      <c r="N567" s="48" t="s">
        <v>5701</v>
      </c>
      <c r="O567" s="44">
        <v>42376</v>
      </c>
      <c r="P567" s="44">
        <v>42377</v>
      </c>
      <c r="Q567" s="242" t="s">
        <v>1447</v>
      </c>
      <c r="R567" s="196" t="s">
        <v>779</v>
      </c>
      <c r="S567" s="70"/>
      <c r="T567" s="305"/>
      <c r="U567" s="48"/>
    </row>
    <row r="568" s="13" customFormat="1" ht="26.25" customHeight="1" spans="1:21">
      <c r="A568" s="35">
        <v>566</v>
      </c>
      <c r="B568" s="153" t="s">
        <v>15588</v>
      </c>
      <c r="C568" s="198" t="s">
        <v>15611</v>
      </c>
      <c r="D568" s="43" t="s">
        <v>15558</v>
      </c>
      <c r="E568" s="43">
        <v>423300</v>
      </c>
      <c r="F568" s="152" t="s">
        <v>15712</v>
      </c>
      <c r="G568" s="323">
        <v>42352</v>
      </c>
      <c r="H568" s="47">
        <v>42375</v>
      </c>
      <c r="I568" s="330" t="s">
        <v>7576</v>
      </c>
      <c r="J568" s="314">
        <v>42394</v>
      </c>
      <c r="K568" s="52"/>
      <c r="L568" s="48" t="s">
        <v>15713</v>
      </c>
      <c r="M568" s="48" t="s">
        <v>698</v>
      </c>
      <c r="N568" s="48" t="s">
        <v>84</v>
      </c>
      <c r="O568" s="44">
        <v>42371</v>
      </c>
      <c r="P568" s="44">
        <v>42371</v>
      </c>
      <c r="Q568" s="242" t="s">
        <v>15714</v>
      </c>
      <c r="R568" s="196" t="s">
        <v>1470</v>
      </c>
      <c r="S568" s="70"/>
      <c r="T568" s="305"/>
      <c r="U568" s="48"/>
    </row>
    <row r="569" s="14" customFormat="1" ht="26.25" customHeight="1" spans="1:21">
      <c r="A569" s="35">
        <v>567</v>
      </c>
      <c r="B569" s="153" t="s">
        <v>15588</v>
      </c>
      <c r="C569" s="198" t="s">
        <v>15589</v>
      </c>
      <c r="D569" s="43" t="s">
        <v>15527</v>
      </c>
      <c r="E569" s="43">
        <v>423300</v>
      </c>
      <c r="F569" s="152" t="s">
        <v>15715</v>
      </c>
      <c r="G569" s="323">
        <v>42327</v>
      </c>
      <c r="H569" s="47">
        <v>42340</v>
      </c>
      <c r="I569" s="330" t="s">
        <v>7576</v>
      </c>
      <c r="J569" s="314">
        <v>42394</v>
      </c>
      <c r="K569" s="52"/>
      <c r="L569" s="52" t="s">
        <v>15716</v>
      </c>
      <c r="M569" s="52" t="s">
        <v>695</v>
      </c>
      <c r="N569" s="52" t="s">
        <v>84</v>
      </c>
      <c r="O569" s="47">
        <v>42374</v>
      </c>
      <c r="P569" s="47">
        <v>42374</v>
      </c>
      <c r="Q569" s="277" t="s">
        <v>47</v>
      </c>
      <c r="R569" s="362" t="s">
        <v>796</v>
      </c>
      <c r="S569" s="81"/>
      <c r="T569" s="306"/>
      <c r="U569" s="52"/>
    </row>
    <row r="570" s="14" customFormat="1" ht="26.25" customHeight="1" spans="1:21">
      <c r="A570" s="35">
        <v>568</v>
      </c>
      <c r="B570" s="153" t="s">
        <v>15588</v>
      </c>
      <c r="C570" s="198" t="s">
        <v>15589</v>
      </c>
      <c r="D570" s="43" t="s">
        <v>15527</v>
      </c>
      <c r="E570" s="43">
        <v>423300</v>
      </c>
      <c r="F570" s="152" t="s">
        <v>15717</v>
      </c>
      <c r="G570" s="323">
        <v>42327</v>
      </c>
      <c r="H570" s="47">
        <v>42341</v>
      </c>
      <c r="I570" s="330" t="s">
        <v>7576</v>
      </c>
      <c r="J570" s="314">
        <v>42394</v>
      </c>
      <c r="K570" s="52"/>
      <c r="L570" s="52" t="s">
        <v>15718</v>
      </c>
      <c r="M570" s="52" t="s">
        <v>662</v>
      </c>
      <c r="N570" s="52" t="s">
        <v>89</v>
      </c>
      <c r="O570" s="47">
        <v>42383</v>
      </c>
      <c r="P570" s="47">
        <v>42383</v>
      </c>
      <c r="Q570" s="277" t="s">
        <v>47</v>
      </c>
      <c r="R570" s="362" t="s">
        <v>8735</v>
      </c>
      <c r="S570" s="81"/>
      <c r="T570" s="306"/>
      <c r="U570" s="52"/>
    </row>
    <row r="571" s="14" customFormat="1" ht="33.75" spans="1:21">
      <c r="A571" s="35">
        <v>569</v>
      </c>
      <c r="B571" s="153" t="s">
        <v>15553</v>
      </c>
      <c r="C571" s="198" t="s">
        <v>15554</v>
      </c>
      <c r="D571" s="43" t="s">
        <v>15558</v>
      </c>
      <c r="E571" s="43">
        <v>421300</v>
      </c>
      <c r="F571" s="152" t="s">
        <v>15719</v>
      </c>
      <c r="G571" s="47">
        <v>42299</v>
      </c>
      <c r="H571" s="47">
        <v>42307</v>
      </c>
      <c r="I571" s="330" t="s">
        <v>7576</v>
      </c>
      <c r="J571" s="314">
        <v>42394</v>
      </c>
      <c r="K571" s="359" t="s">
        <v>15720</v>
      </c>
      <c r="L571" s="52" t="s">
        <v>15721</v>
      </c>
      <c r="M571" s="52" t="s">
        <v>114</v>
      </c>
      <c r="N571" s="52" t="s">
        <v>59</v>
      </c>
      <c r="O571" s="47">
        <v>42371</v>
      </c>
      <c r="P571" s="47">
        <v>42372</v>
      </c>
      <c r="Q571" s="52" t="s">
        <v>47</v>
      </c>
      <c r="R571" s="346" t="s">
        <v>1459</v>
      </c>
      <c r="S571" s="81"/>
      <c r="T571" s="306"/>
      <c r="U571" s="52"/>
    </row>
    <row r="572" s="13" customFormat="1" ht="26.25" customHeight="1" spans="1:21">
      <c r="A572" s="35">
        <v>570</v>
      </c>
      <c r="B572" s="153" t="s">
        <v>15588</v>
      </c>
      <c r="C572" s="198" t="s">
        <v>15589</v>
      </c>
      <c r="D572" s="43" t="s">
        <v>15527</v>
      </c>
      <c r="E572" s="43">
        <v>423300</v>
      </c>
      <c r="F572" s="189" t="s">
        <v>15722</v>
      </c>
      <c r="G572" s="323">
        <v>42382</v>
      </c>
      <c r="H572" s="47">
        <v>42389</v>
      </c>
      <c r="I572" s="330" t="s">
        <v>7576</v>
      </c>
      <c r="J572" s="360">
        <v>42397</v>
      </c>
      <c r="K572" s="48"/>
      <c r="L572" s="48" t="s">
        <v>15723</v>
      </c>
      <c r="M572" s="48" t="s">
        <v>5923</v>
      </c>
      <c r="N572" s="48" t="s">
        <v>89</v>
      </c>
      <c r="O572" s="44">
        <v>42386</v>
      </c>
      <c r="P572" s="44">
        <v>42387</v>
      </c>
      <c r="Q572" s="242" t="s">
        <v>47</v>
      </c>
      <c r="R572" s="196" t="s">
        <v>6728</v>
      </c>
      <c r="S572" s="70"/>
      <c r="T572" s="305"/>
      <c r="U572" s="48"/>
    </row>
    <row r="573" s="13" customFormat="1" ht="26.25" customHeight="1" spans="1:21">
      <c r="A573" s="35">
        <v>571</v>
      </c>
      <c r="B573" s="153" t="s">
        <v>15614</v>
      </c>
      <c r="C573" s="198" t="s">
        <v>15615</v>
      </c>
      <c r="D573" s="43" t="s">
        <v>13342</v>
      </c>
      <c r="E573" s="43">
        <v>383400</v>
      </c>
      <c r="F573" s="189" t="s">
        <v>15724</v>
      </c>
      <c r="G573" s="323">
        <v>42380</v>
      </c>
      <c r="H573" s="47">
        <v>42387</v>
      </c>
      <c r="I573" s="330" t="s">
        <v>7576</v>
      </c>
      <c r="J573" s="360">
        <v>42397</v>
      </c>
      <c r="K573" s="284"/>
      <c r="L573" s="52" t="s">
        <v>15725</v>
      </c>
      <c r="M573" s="52" t="s">
        <v>6174</v>
      </c>
      <c r="N573" s="48" t="s">
        <v>744</v>
      </c>
      <c r="O573" s="44">
        <v>42390</v>
      </c>
      <c r="P573" s="44">
        <v>42390</v>
      </c>
      <c r="Q573" s="242" t="s">
        <v>47</v>
      </c>
      <c r="R573" s="196" t="s">
        <v>1547</v>
      </c>
      <c r="S573" s="70"/>
      <c r="T573" s="305"/>
      <c r="U573" s="48"/>
    </row>
    <row r="574" s="13" customFormat="1" ht="26.25" customHeight="1" spans="1:21">
      <c r="A574" s="35">
        <v>572</v>
      </c>
      <c r="B574" s="153" t="s">
        <v>15605</v>
      </c>
      <c r="C574" s="198" t="s">
        <v>15606</v>
      </c>
      <c r="D574" s="55" t="s">
        <v>15655</v>
      </c>
      <c r="E574" s="55">
        <v>479000</v>
      </c>
      <c r="F574" s="152" t="s">
        <v>15726</v>
      </c>
      <c r="G574" s="310">
        <v>42325</v>
      </c>
      <c r="H574" s="44">
        <v>42338</v>
      </c>
      <c r="I574" s="325" t="s">
        <v>7576</v>
      </c>
      <c r="J574" s="360">
        <v>42397</v>
      </c>
      <c r="K574" s="48" t="s">
        <v>5940</v>
      </c>
      <c r="L574" s="48" t="s">
        <v>15727</v>
      </c>
      <c r="M574" s="48" t="s">
        <v>698</v>
      </c>
      <c r="N574" s="48" t="s">
        <v>84</v>
      </c>
      <c r="O574" s="44">
        <v>42393</v>
      </c>
      <c r="P574" s="44">
        <v>42395</v>
      </c>
      <c r="Q574" s="242" t="s">
        <v>47</v>
      </c>
      <c r="R574" s="196" t="s">
        <v>5945</v>
      </c>
      <c r="S574" s="70"/>
      <c r="T574" s="305"/>
      <c r="U574" s="48"/>
    </row>
    <row r="575" s="13" customFormat="1" ht="26.25" customHeight="1" spans="1:21">
      <c r="A575" s="35">
        <v>573</v>
      </c>
      <c r="B575" s="153" t="s">
        <v>15605</v>
      </c>
      <c r="C575" s="198" t="s">
        <v>15606</v>
      </c>
      <c r="D575" s="55" t="s">
        <v>15655</v>
      </c>
      <c r="E575" s="55">
        <v>479000</v>
      </c>
      <c r="F575" s="152" t="s">
        <v>15728</v>
      </c>
      <c r="G575" s="310">
        <v>42324</v>
      </c>
      <c r="H575" s="44">
        <v>42337</v>
      </c>
      <c r="I575" s="325" t="s">
        <v>7576</v>
      </c>
      <c r="J575" s="314">
        <v>42336</v>
      </c>
      <c r="K575" s="302" t="s">
        <v>52</v>
      </c>
      <c r="L575" s="361" t="s">
        <v>15729</v>
      </c>
      <c r="M575" s="48" t="s">
        <v>653</v>
      </c>
      <c r="N575" s="48" t="s">
        <v>84</v>
      </c>
      <c r="O575" s="44">
        <v>42397</v>
      </c>
      <c r="P575" s="44">
        <v>42397</v>
      </c>
      <c r="Q575" s="242" t="s">
        <v>106</v>
      </c>
      <c r="R575" s="196" t="s">
        <v>6404</v>
      </c>
      <c r="S575" s="70"/>
      <c r="T575" s="305"/>
      <c r="U575" s="48"/>
    </row>
    <row r="576" s="13" customFormat="1" ht="26.25" customHeight="1" spans="1:21">
      <c r="A576" s="35">
        <v>574</v>
      </c>
      <c r="B576" s="153" t="s">
        <v>15605</v>
      </c>
      <c r="C576" s="198" t="s">
        <v>15606</v>
      </c>
      <c r="D576" s="43" t="s">
        <v>15558</v>
      </c>
      <c r="E576" s="43">
        <v>479000</v>
      </c>
      <c r="F576" s="152" t="s">
        <v>15730</v>
      </c>
      <c r="G576" s="323">
        <v>42351</v>
      </c>
      <c r="H576" s="47">
        <v>42359</v>
      </c>
      <c r="I576" s="330" t="s">
        <v>7576</v>
      </c>
      <c r="J576" s="360">
        <v>42397</v>
      </c>
      <c r="K576" s="48"/>
      <c r="L576" s="52" t="s">
        <v>15731</v>
      </c>
      <c r="M576" s="52" t="s">
        <v>662</v>
      </c>
      <c r="N576" s="48" t="s">
        <v>89</v>
      </c>
      <c r="O576" s="44">
        <v>42391</v>
      </c>
      <c r="P576" s="44">
        <v>42391</v>
      </c>
      <c r="Q576" s="242" t="s">
        <v>47</v>
      </c>
      <c r="R576" s="196" t="s">
        <v>4576</v>
      </c>
      <c r="S576" s="70"/>
      <c r="T576" s="305"/>
      <c r="U576" s="48"/>
    </row>
    <row r="577" s="13" customFormat="1" ht="26.25" customHeight="1" spans="1:21">
      <c r="A577" s="35">
        <v>575</v>
      </c>
      <c r="B577" s="153" t="s">
        <v>15588</v>
      </c>
      <c r="C577" s="198" t="s">
        <v>15589</v>
      </c>
      <c r="D577" s="43" t="s">
        <v>15558</v>
      </c>
      <c r="E577" s="43">
        <v>423300</v>
      </c>
      <c r="F577" s="189" t="s">
        <v>15732</v>
      </c>
      <c r="G577" s="323">
        <v>42381</v>
      </c>
      <c r="H577" s="47">
        <v>42391</v>
      </c>
      <c r="I577" s="330" t="s">
        <v>7576</v>
      </c>
      <c r="J577" s="360">
        <v>42397</v>
      </c>
      <c r="K577" s="52"/>
      <c r="L577" s="48" t="s">
        <v>15733</v>
      </c>
      <c r="M577" s="48" t="s">
        <v>5479</v>
      </c>
      <c r="N577" s="48" t="s">
        <v>59</v>
      </c>
      <c r="O577" s="44">
        <v>42395</v>
      </c>
      <c r="P577" s="44">
        <v>42395</v>
      </c>
      <c r="Q577" s="242" t="s">
        <v>47</v>
      </c>
      <c r="R577" s="196" t="s">
        <v>4576</v>
      </c>
      <c r="S577" s="70"/>
      <c r="T577" s="305"/>
      <c r="U577" s="48"/>
    </row>
    <row r="578" s="13" customFormat="1" ht="26.25" customHeight="1" spans="1:21">
      <c r="A578" s="35">
        <v>576</v>
      </c>
      <c r="B578" s="153" t="s">
        <v>15605</v>
      </c>
      <c r="C578" s="198" t="s">
        <v>15606</v>
      </c>
      <c r="D578" s="55" t="s">
        <v>15527</v>
      </c>
      <c r="E578" s="55">
        <v>479000</v>
      </c>
      <c r="F578" s="152" t="s">
        <v>15734</v>
      </c>
      <c r="G578" s="310">
        <v>42325</v>
      </c>
      <c r="H578" s="44">
        <v>42338</v>
      </c>
      <c r="I578" s="330" t="s">
        <v>7576</v>
      </c>
      <c r="J578" s="360">
        <v>42397</v>
      </c>
      <c r="K578" s="302" t="s">
        <v>52</v>
      </c>
      <c r="L578" s="48" t="s">
        <v>15735</v>
      </c>
      <c r="M578" s="52" t="s">
        <v>916</v>
      </c>
      <c r="N578" s="48" t="s">
        <v>5701</v>
      </c>
      <c r="O578" s="44">
        <v>42415</v>
      </c>
      <c r="P578" s="44">
        <v>42415</v>
      </c>
      <c r="Q578" s="242" t="s">
        <v>47</v>
      </c>
      <c r="R578" s="196" t="s">
        <v>4576</v>
      </c>
      <c r="S578" s="70"/>
      <c r="T578" s="305"/>
      <c r="U578" s="48"/>
    </row>
    <row r="579" s="13" customFormat="1" ht="26.25" customHeight="1" spans="1:21">
      <c r="A579" s="35">
        <v>577</v>
      </c>
      <c r="B579" s="153" t="s">
        <v>15588</v>
      </c>
      <c r="C579" s="198" t="s">
        <v>15589</v>
      </c>
      <c r="D579" s="43" t="s">
        <v>15555</v>
      </c>
      <c r="E579" s="43">
        <v>423300</v>
      </c>
      <c r="F579" s="152" t="s">
        <v>15736</v>
      </c>
      <c r="G579" s="323">
        <v>42349</v>
      </c>
      <c r="H579" s="47">
        <v>42359</v>
      </c>
      <c r="I579" s="325" t="s">
        <v>7576</v>
      </c>
      <c r="J579" s="314">
        <v>42364</v>
      </c>
      <c r="K579" s="48"/>
      <c r="L579" s="48" t="s">
        <v>15737</v>
      </c>
      <c r="M579" s="48" t="s">
        <v>662</v>
      </c>
      <c r="N579" s="48" t="s">
        <v>89</v>
      </c>
      <c r="O579" s="44">
        <v>42386</v>
      </c>
      <c r="P579" s="44">
        <v>42386</v>
      </c>
      <c r="Q579" s="242" t="s">
        <v>47</v>
      </c>
      <c r="R579" s="196" t="s">
        <v>6409</v>
      </c>
      <c r="S579" s="70"/>
      <c r="T579" s="305"/>
      <c r="U579" s="48"/>
    </row>
    <row r="580" s="13" customFormat="1" ht="26.25" customHeight="1" spans="1:21">
      <c r="A580" s="35">
        <v>578</v>
      </c>
      <c r="B580" s="153" t="s">
        <v>15614</v>
      </c>
      <c r="C580" s="198" t="s">
        <v>15615</v>
      </c>
      <c r="D580" s="43" t="s">
        <v>13419</v>
      </c>
      <c r="E580" s="43">
        <v>383400</v>
      </c>
      <c r="F580" s="152" t="s">
        <v>15738</v>
      </c>
      <c r="G580" s="323">
        <v>42352</v>
      </c>
      <c r="H580" s="47">
        <v>42375</v>
      </c>
      <c r="I580" s="330" t="s">
        <v>7576</v>
      </c>
      <c r="J580" s="360">
        <v>42364</v>
      </c>
      <c r="K580" s="284"/>
      <c r="L580" s="52" t="s">
        <v>15739</v>
      </c>
      <c r="M580" s="52" t="s">
        <v>662</v>
      </c>
      <c r="N580" s="48" t="s">
        <v>59</v>
      </c>
      <c r="O580" s="44">
        <v>42422</v>
      </c>
      <c r="P580" s="44">
        <v>42422</v>
      </c>
      <c r="Q580" s="242" t="s">
        <v>106</v>
      </c>
      <c r="R580" s="196" t="s">
        <v>5954</v>
      </c>
      <c r="S580" s="70"/>
      <c r="T580" s="305"/>
      <c r="U580" s="48"/>
    </row>
    <row r="581" s="13" customFormat="1" ht="26.25" customHeight="1" spans="1:21">
      <c r="A581" s="35">
        <v>579</v>
      </c>
      <c r="B581" s="153" t="s">
        <v>15614</v>
      </c>
      <c r="C581" s="198" t="s">
        <v>15615</v>
      </c>
      <c r="D581" s="55" t="s">
        <v>13897</v>
      </c>
      <c r="E581" s="55">
        <v>383400</v>
      </c>
      <c r="F581" s="189" t="s">
        <v>15740</v>
      </c>
      <c r="G581" s="310">
        <v>42396</v>
      </c>
      <c r="H581" s="44">
        <v>42419</v>
      </c>
      <c r="I581" s="321" t="s">
        <v>7576</v>
      </c>
      <c r="J581" s="314">
        <v>42426</v>
      </c>
      <c r="K581" s="166"/>
      <c r="L581" s="48" t="s">
        <v>15741</v>
      </c>
      <c r="M581" s="48" t="s">
        <v>653</v>
      </c>
      <c r="N581" s="48" t="s">
        <v>5701</v>
      </c>
      <c r="O581" s="44">
        <v>42399</v>
      </c>
      <c r="P581" s="44">
        <v>42399</v>
      </c>
      <c r="Q581" s="242" t="s">
        <v>47</v>
      </c>
      <c r="R581" s="196" t="s">
        <v>7643</v>
      </c>
      <c r="S581" s="70"/>
      <c r="T581" s="305"/>
      <c r="U581" s="48"/>
    </row>
    <row r="582" s="13" customFormat="1" ht="26.25" customHeight="1" spans="1:21">
      <c r="A582" s="35">
        <v>580</v>
      </c>
      <c r="B582" s="153" t="s">
        <v>15614</v>
      </c>
      <c r="C582" s="198" t="s">
        <v>15615</v>
      </c>
      <c r="D582" s="55" t="s">
        <v>15575</v>
      </c>
      <c r="E582" s="55">
        <v>383400</v>
      </c>
      <c r="F582" s="189" t="s">
        <v>15742</v>
      </c>
      <c r="G582" s="310">
        <v>42396</v>
      </c>
      <c r="H582" s="44">
        <v>42415</v>
      </c>
      <c r="I582" s="321" t="s">
        <v>7576</v>
      </c>
      <c r="J582" s="314">
        <v>42426</v>
      </c>
      <c r="K582" s="166"/>
      <c r="L582" s="166" t="s">
        <v>15743</v>
      </c>
      <c r="M582" s="166" t="s">
        <v>1167</v>
      </c>
      <c r="N582" s="166" t="s">
        <v>744</v>
      </c>
      <c r="O582" s="167">
        <v>42419</v>
      </c>
      <c r="P582" s="167">
        <v>42419</v>
      </c>
      <c r="Q582" s="279" t="s">
        <v>106</v>
      </c>
      <c r="R582" s="196" t="s">
        <v>7643</v>
      </c>
      <c r="S582" s="70"/>
      <c r="T582" s="305"/>
      <c r="U582" s="48"/>
    </row>
    <row r="583" s="13" customFormat="1" ht="26.25" customHeight="1" spans="1:21">
      <c r="A583" s="35">
        <v>581</v>
      </c>
      <c r="B583" s="153" t="s">
        <v>15614</v>
      </c>
      <c r="C583" s="198" t="s">
        <v>15615</v>
      </c>
      <c r="D583" s="43" t="s">
        <v>13419</v>
      </c>
      <c r="E583" s="43">
        <v>383400</v>
      </c>
      <c r="F583" s="189" t="s">
        <v>15744</v>
      </c>
      <c r="G583" s="323">
        <v>42382</v>
      </c>
      <c r="H583" s="47">
        <v>42389</v>
      </c>
      <c r="I583" s="330" t="s">
        <v>7576</v>
      </c>
      <c r="J583" s="360">
        <v>42397</v>
      </c>
      <c r="K583" s="284"/>
      <c r="L583" s="52" t="s">
        <v>15745</v>
      </c>
      <c r="M583" s="52" t="s">
        <v>916</v>
      </c>
      <c r="N583" s="48" t="s">
        <v>5701</v>
      </c>
      <c r="O583" s="44">
        <v>42421</v>
      </c>
      <c r="P583" s="44">
        <v>42421</v>
      </c>
      <c r="Q583" s="242" t="s">
        <v>47</v>
      </c>
      <c r="R583" s="196" t="s">
        <v>14093</v>
      </c>
      <c r="S583" s="70"/>
      <c r="T583" s="305"/>
      <c r="U583" s="48"/>
    </row>
    <row r="584" s="13" customFormat="1" ht="26.25" customHeight="1" spans="1:21">
      <c r="A584" s="35">
        <v>582</v>
      </c>
      <c r="B584" s="153" t="s">
        <v>15588</v>
      </c>
      <c r="C584" s="198" t="s">
        <v>15589</v>
      </c>
      <c r="D584" s="43" t="s">
        <v>15555</v>
      </c>
      <c r="E584" s="43">
        <v>423300</v>
      </c>
      <c r="F584" s="189" t="s">
        <v>15746</v>
      </c>
      <c r="G584" s="323">
        <v>42380</v>
      </c>
      <c r="H584" s="47">
        <v>42387</v>
      </c>
      <c r="I584" s="325" t="s">
        <v>7576</v>
      </c>
      <c r="J584" s="360">
        <v>42397</v>
      </c>
      <c r="K584" s="48"/>
      <c r="L584" s="48" t="s">
        <v>15747</v>
      </c>
      <c r="M584" s="48" t="s">
        <v>5156</v>
      </c>
      <c r="N584" s="48" t="s">
        <v>89</v>
      </c>
      <c r="O584" s="44">
        <v>42421</v>
      </c>
      <c r="P584" s="44">
        <v>42421</v>
      </c>
      <c r="Q584" s="242" t="s">
        <v>47</v>
      </c>
      <c r="R584" s="196" t="s">
        <v>834</v>
      </c>
      <c r="S584" s="70"/>
      <c r="T584" s="305"/>
      <c r="U584" s="48"/>
    </row>
    <row r="585" s="13" customFormat="1" ht="26.25" customHeight="1" spans="1:21">
      <c r="A585" s="35">
        <v>583</v>
      </c>
      <c r="B585" s="153" t="s">
        <v>15588</v>
      </c>
      <c r="C585" s="198" t="s">
        <v>15589</v>
      </c>
      <c r="D585" s="43" t="s">
        <v>15555</v>
      </c>
      <c r="E585" s="43">
        <v>423300</v>
      </c>
      <c r="F585" s="189" t="s">
        <v>15748</v>
      </c>
      <c r="G585" s="323">
        <v>42380</v>
      </c>
      <c r="H585" s="47">
        <v>42387</v>
      </c>
      <c r="I585" s="325" t="s">
        <v>7576</v>
      </c>
      <c r="J585" s="360">
        <v>42397</v>
      </c>
      <c r="K585" s="48"/>
      <c r="L585" s="48" t="s">
        <v>15749</v>
      </c>
      <c r="M585" s="48" t="s">
        <v>2053</v>
      </c>
      <c r="N585" s="48" t="s">
        <v>5701</v>
      </c>
      <c r="O585" s="44">
        <v>42432</v>
      </c>
      <c r="P585" s="44">
        <v>42432</v>
      </c>
      <c r="Q585" s="48" t="s">
        <v>47</v>
      </c>
      <c r="R585" s="196" t="s">
        <v>842</v>
      </c>
      <c r="S585" s="70"/>
      <c r="T585" s="305"/>
      <c r="U585" s="48"/>
    </row>
    <row r="586" s="13" customFormat="1" ht="26.25" customHeight="1" spans="1:21">
      <c r="A586" s="35">
        <v>584</v>
      </c>
      <c r="B586" s="153" t="s">
        <v>15588</v>
      </c>
      <c r="C586" s="198" t="s">
        <v>15589</v>
      </c>
      <c r="D586" s="43" t="s">
        <v>15555</v>
      </c>
      <c r="E586" s="43">
        <v>423300</v>
      </c>
      <c r="F586" s="189" t="s">
        <v>15750</v>
      </c>
      <c r="G586" s="323">
        <v>42380</v>
      </c>
      <c r="H586" s="47">
        <v>42387</v>
      </c>
      <c r="I586" s="325" t="s">
        <v>7576</v>
      </c>
      <c r="J586" s="360">
        <v>42397</v>
      </c>
      <c r="K586" s="48"/>
      <c r="L586" s="48" t="s">
        <v>15751</v>
      </c>
      <c r="M586" s="48" t="s">
        <v>912</v>
      </c>
      <c r="N586" s="48" t="s">
        <v>5701</v>
      </c>
      <c r="O586" s="44">
        <v>42428</v>
      </c>
      <c r="P586" s="44">
        <v>42428</v>
      </c>
      <c r="Q586" s="242" t="s">
        <v>106</v>
      </c>
      <c r="R586" s="196" t="s">
        <v>1569</v>
      </c>
      <c r="S586" s="70"/>
      <c r="T586" s="305"/>
      <c r="U586" s="48"/>
    </row>
    <row r="587" s="13" customFormat="1" ht="26.25" customHeight="1" spans="1:21">
      <c r="A587" s="35">
        <v>585</v>
      </c>
      <c r="B587" s="153" t="s">
        <v>15588</v>
      </c>
      <c r="C587" s="198" t="s">
        <v>15589</v>
      </c>
      <c r="D587" s="43" t="s">
        <v>15527</v>
      </c>
      <c r="E587" s="43">
        <v>423300</v>
      </c>
      <c r="F587" s="189" t="s">
        <v>15752</v>
      </c>
      <c r="G587" s="323">
        <v>42382</v>
      </c>
      <c r="H587" s="47">
        <v>42389</v>
      </c>
      <c r="I587" s="330" t="s">
        <v>7576</v>
      </c>
      <c r="J587" s="360">
        <v>42397</v>
      </c>
      <c r="K587" s="48"/>
      <c r="L587" s="48" t="s">
        <v>15753</v>
      </c>
      <c r="M587" s="48" t="s">
        <v>912</v>
      </c>
      <c r="N587" s="48" t="s">
        <v>5701</v>
      </c>
      <c r="O587" s="44">
        <v>42434</v>
      </c>
      <c r="P587" s="44">
        <v>42434</v>
      </c>
      <c r="Q587" s="242" t="s">
        <v>106</v>
      </c>
      <c r="R587" s="196" t="s">
        <v>847</v>
      </c>
      <c r="S587" s="70"/>
      <c r="T587" s="305"/>
      <c r="U587" s="48"/>
    </row>
    <row r="588" s="13" customFormat="1" ht="26.25" customHeight="1" spans="1:21">
      <c r="A588" s="35">
        <v>586</v>
      </c>
      <c r="B588" s="153" t="s">
        <v>15605</v>
      </c>
      <c r="C588" s="198" t="s">
        <v>15606</v>
      </c>
      <c r="D588" s="55" t="s">
        <v>15555</v>
      </c>
      <c r="E588" s="55">
        <v>479000</v>
      </c>
      <c r="F588" s="152" t="s">
        <v>15754</v>
      </c>
      <c r="G588" s="310">
        <v>42352</v>
      </c>
      <c r="H588" s="44">
        <v>42374</v>
      </c>
      <c r="I588" s="325" t="s">
        <v>7576</v>
      </c>
      <c r="J588" s="360">
        <v>42397</v>
      </c>
      <c r="K588" s="48"/>
      <c r="L588" s="48" t="s">
        <v>15755</v>
      </c>
      <c r="M588" s="48" t="s">
        <v>7621</v>
      </c>
      <c r="N588" s="48" t="s">
        <v>5701</v>
      </c>
      <c r="O588" s="44">
        <v>42437</v>
      </c>
      <c r="P588" s="44">
        <v>42437</v>
      </c>
      <c r="Q588" s="242" t="s">
        <v>47</v>
      </c>
      <c r="R588" s="196" t="s">
        <v>2532</v>
      </c>
      <c r="S588" s="70"/>
      <c r="T588" s="305"/>
      <c r="U588" s="48"/>
    </row>
    <row r="589" s="13" customFormat="1" ht="26.25" customHeight="1" spans="1:21">
      <c r="A589" s="35">
        <v>587</v>
      </c>
      <c r="B589" s="153" t="s">
        <v>15588</v>
      </c>
      <c r="C589" s="198" t="s">
        <v>15589</v>
      </c>
      <c r="D589" s="43" t="s">
        <v>15558</v>
      </c>
      <c r="E589" s="43">
        <v>423300</v>
      </c>
      <c r="F589" s="189" t="s">
        <v>15756</v>
      </c>
      <c r="G589" s="323">
        <v>42382</v>
      </c>
      <c r="H589" s="47">
        <v>42389</v>
      </c>
      <c r="I589" s="330" t="s">
        <v>7576</v>
      </c>
      <c r="J589" s="360">
        <v>42397</v>
      </c>
      <c r="K589" s="52"/>
      <c r="L589" s="48" t="s">
        <v>15757</v>
      </c>
      <c r="M589" s="48" t="s">
        <v>5479</v>
      </c>
      <c r="N589" s="48" t="s">
        <v>89</v>
      </c>
      <c r="O589" s="44">
        <v>42437</v>
      </c>
      <c r="P589" s="44">
        <v>42437</v>
      </c>
      <c r="Q589" s="242" t="s">
        <v>106</v>
      </c>
      <c r="R589" s="196" t="s">
        <v>2532</v>
      </c>
      <c r="S589" s="70"/>
      <c r="T589" s="305"/>
      <c r="U589" s="48"/>
    </row>
    <row r="590" s="13" customFormat="1" ht="26.25" customHeight="1" spans="1:21">
      <c r="A590" s="35">
        <v>588</v>
      </c>
      <c r="B590" s="153" t="s">
        <v>15588</v>
      </c>
      <c r="C590" s="198" t="s">
        <v>15589</v>
      </c>
      <c r="D590" s="43" t="s">
        <v>15655</v>
      </c>
      <c r="E590" s="43">
        <v>423300</v>
      </c>
      <c r="F590" s="152" t="s">
        <v>15758</v>
      </c>
      <c r="G590" s="323">
        <v>42325</v>
      </c>
      <c r="H590" s="47">
        <v>42339</v>
      </c>
      <c r="I590" s="330" t="s">
        <v>7576</v>
      </c>
      <c r="J590" s="360">
        <v>42397</v>
      </c>
      <c r="K590" s="302" t="s">
        <v>52</v>
      </c>
      <c r="L590" s="48" t="s">
        <v>15759</v>
      </c>
      <c r="M590" s="48" t="s">
        <v>695</v>
      </c>
      <c r="N590" s="48" t="s">
        <v>84</v>
      </c>
      <c r="O590" s="44">
        <v>42404</v>
      </c>
      <c r="P590" s="44">
        <v>42404</v>
      </c>
      <c r="Q590" s="48" t="s">
        <v>47</v>
      </c>
      <c r="R590" s="196" t="s">
        <v>2532</v>
      </c>
      <c r="S590" s="70"/>
      <c r="T590" s="305"/>
      <c r="U590" s="48"/>
    </row>
    <row r="591" s="13" customFormat="1" ht="26.25" customHeight="1" spans="1:21">
      <c r="A591" s="35">
        <v>589</v>
      </c>
      <c r="B591" s="153" t="s">
        <v>15588</v>
      </c>
      <c r="C591" s="198" t="s">
        <v>15589</v>
      </c>
      <c r="D591" s="43" t="s">
        <v>15555</v>
      </c>
      <c r="E591" s="43">
        <v>423300</v>
      </c>
      <c r="F591" s="189" t="s">
        <v>15760</v>
      </c>
      <c r="G591" s="323">
        <v>42381</v>
      </c>
      <c r="H591" s="47">
        <v>42389</v>
      </c>
      <c r="I591" s="325" t="s">
        <v>7576</v>
      </c>
      <c r="J591" s="314">
        <v>42426</v>
      </c>
      <c r="K591" s="48"/>
      <c r="L591" s="52" t="s">
        <v>15761</v>
      </c>
      <c r="M591" s="48" t="s">
        <v>2053</v>
      </c>
      <c r="N591" s="48" t="s">
        <v>5701</v>
      </c>
      <c r="O591" s="44">
        <v>42421</v>
      </c>
      <c r="P591" s="44">
        <v>42421</v>
      </c>
      <c r="Q591" s="242" t="s">
        <v>47</v>
      </c>
      <c r="R591" s="196" t="s">
        <v>2532</v>
      </c>
      <c r="S591" s="70"/>
      <c r="T591" s="305"/>
      <c r="U591" s="48"/>
    </row>
    <row r="592" s="13" customFormat="1" ht="26.25" customHeight="1" spans="1:21">
      <c r="A592" s="35">
        <v>590</v>
      </c>
      <c r="B592" s="153" t="s">
        <v>15588</v>
      </c>
      <c r="C592" s="198" t="s">
        <v>15589</v>
      </c>
      <c r="D592" s="43" t="s">
        <v>15527</v>
      </c>
      <c r="E592" s="43">
        <v>423300</v>
      </c>
      <c r="F592" s="152" t="s">
        <v>15762</v>
      </c>
      <c r="G592" s="323">
        <v>42424</v>
      </c>
      <c r="H592" s="47">
        <v>42432</v>
      </c>
      <c r="I592" s="330" t="s">
        <v>7576</v>
      </c>
      <c r="J592" s="360">
        <v>42455</v>
      </c>
      <c r="K592" s="48"/>
      <c r="L592" s="48" t="s">
        <v>15763</v>
      </c>
      <c r="M592" s="48" t="s">
        <v>683</v>
      </c>
      <c r="N592" s="48" t="s">
        <v>89</v>
      </c>
      <c r="O592" s="44">
        <v>42435</v>
      </c>
      <c r="P592" s="44">
        <v>42435</v>
      </c>
      <c r="Q592" s="242" t="s">
        <v>106</v>
      </c>
      <c r="R592" s="196" t="s">
        <v>2532</v>
      </c>
      <c r="S592" s="70"/>
      <c r="T592" s="305"/>
      <c r="U592" s="48"/>
    </row>
    <row r="593" s="13" customFormat="1" ht="26.25" customHeight="1" spans="1:21">
      <c r="A593" s="35">
        <v>591</v>
      </c>
      <c r="B593" s="153" t="s">
        <v>15605</v>
      </c>
      <c r="C593" s="198" t="s">
        <v>15606</v>
      </c>
      <c r="D593" s="55" t="s">
        <v>15555</v>
      </c>
      <c r="E593" s="55">
        <v>479000</v>
      </c>
      <c r="F593" s="152" t="s">
        <v>15764</v>
      </c>
      <c r="G593" s="310">
        <v>42396</v>
      </c>
      <c r="H593" s="44">
        <v>42419</v>
      </c>
      <c r="I593" s="321" t="s">
        <v>7576</v>
      </c>
      <c r="J593" s="314">
        <v>42426</v>
      </c>
      <c r="K593" s="48"/>
      <c r="L593" s="48" t="s">
        <v>15765</v>
      </c>
      <c r="M593" s="48" t="s">
        <v>730</v>
      </c>
      <c r="N593" s="48" t="s">
        <v>89</v>
      </c>
      <c r="O593" s="44">
        <v>42435</v>
      </c>
      <c r="P593" s="44">
        <v>42436</v>
      </c>
      <c r="Q593" s="242" t="s">
        <v>47</v>
      </c>
      <c r="R593" s="196" t="s">
        <v>5985</v>
      </c>
      <c r="S593" s="70"/>
      <c r="T593" s="305"/>
      <c r="U593" s="48"/>
    </row>
    <row r="594" s="13" customFormat="1" ht="26.25" customHeight="1" spans="1:21">
      <c r="A594" s="35">
        <v>592</v>
      </c>
      <c r="B594" s="153" t="s">
        <v>15588</v>
      </c>
      <c r="C594" s="198" t="s">
        <v>15589</v>
      </c>
      <c r="D594" s="43" t="s">
        <v>15555</v>
      </c>
      <c r="E594" s="43">
        <v>423300</v>
      </c>
      <c r="F594" s="189" t="s">
        <v>15766</v>
      </c>
      <c r="G594" s="323">
        <v>42381</v>
      </c>
      <c r="H594" s="47">
        <v>42389</v>
      </c>
      <c r="I594" s="325" t="s">
        <v>7576</v>
      </c>
      <c r="J594" s="314">
        <v>42426</v>
      </c>
      <c r="K594" s="48"/>
      <c r="L594" s="52" t="s">
        <v>15767</v>
      </c>
      <c r="M594" s="48" t="s">
        <v>631</v>
      </c>
      <c r="N594" s="48" t="s">
        <v>89</v>
      </c>
      <c r="O594" s="44">
        <v>42429</v>
      </c>
      <c r="P594" s="44">
        <v>42429</v>
      </c>
      <c r="Q594" s="242" t="s">
        <v>47</v>
      </c>
      <c r="R594" s="196" t="s">
        <v>5988</v>
      </c>
      <c r="S594" s="70"/>
      <c r="T594" s="305"/>
      <c r="U594" s="48"/>
    </row>
    <row r="595" s="13" customFormat="1" ht="26.25" customHeight="1" spans="1:21">
      <c r="A595" s="35">
        <v>593</v>
      </c>
      <c r="B595" s="153" t="s">
        <v>15588</v>
      </c>
      <c r="C595" s="198" t="s">
        <v>15589</v>
      </c>
      <c r="D595" s="43" t="s">
        <v>15655</v>
      </c>
      <c r="E595" s="43">
        <v>423300</v>
      </c>
      <c r="F595" s="189" t="s">
        <v>15768</v>
      </c>
      <c r="G595" s="323">
        <v>42382</v>
      </c>
      <c r="H595" s="47">
        <v>42389</v>
      </c>
      <c r="I595" s="330" t="s">
        <v>7576</v>
      </c>
      <c r="J595" s="314">
        <v>42426</v>
      </c>
      <c r="K595" s="302" t="s">
        <v>52</v>
      </c>
      <c r="L595" s="48" t="s">
        <v>15769</v>
      </c>
      <c r="M595" s="48" t="s">
        <v>2053</v>
      </c>
      <c r="N595" s="48" t="s">
        <v>5701</v>
      </c>
      <c r="O595" s="44">
        <v>42435</v>
      </c>
      <c r="P595" s="44">
        <v>42435</v>
      </c>
      <c r="Q595" s="331" t="s">
        <v>47</v>
      </c>
      <c r="R595" s="196" t="s">
        <v>5985</v>
      </c>
      <c r="S595" s="70"/>
      <c r="T595" s="305"/>
      <c r="U595" s="48"/>
    </row>
    <row r="596" s="13" customFormat="1" ht="26.25" customHeight="1" spans="1:21">
      <c r="A596" s="35">
        <v>594</v>
      </c>
      <c r="B596" s="153" t="s">
        <v>15588</v>
      </c>
      <c r="C596" s="198" t="s">
        <v>15589</v>
      </c>
      <c r="D596" s="43" t="s">
        <v>15555</v>
      </c>
      <c r="E596" s="43">
        <v>423300</v>
      </c>
      <c r="F596" s="152" t="s">
        <v>15770</v>
      </c>
      <c r="G596" s="323">
        <v>42424</v>
      </c>
      <c r="H596" s="47">
        <v>42431</v>
      </c>
      <c r="I596" s="330" t="s">
        <v>7576</v>
      </c>
      <c r="J596" s="360">
        <v>42455</v>
      </c>
      <c r="K596" s="48"/>
      <c r="L596" s="242" t="s">
        <v>15771</v>
      </c>
      <c r="M596" s="242" t="s">
        <v>5923</v>
      </c>
      <c r="N596" s="242" t="s">
        <v>89</v>
      </c>
      <c r="O596" s="364">
        <v>42435</v>
      </c>
      <c r="P596" s="364">
        <v>42436</v>
      </c>
      <c r="Q596" s="242" t="s">
        <v>47</v>
      </c>
      <c r="R596" s="196" t="s">
        <v>1585</v>
      </c>
      <c r="S596" s="70"/>
      <c r="T596" s="305"/>
      <c r="U596" s="48"/>
    </row>
    <row r="597" s="13" customFormat="1" ht="26.25" customHeight="1" spans="1:21">
      <c r="A597" s="35">
        <v>595</v>
      </c>
      <c r="B597" s="153" t="s">
        <v>15588</v>
      </c>
      <c r="C597" s="198" t="s">
        <v>15589</v>
      </c>
      <c r="D597" s="43" t="s">
        <v>15527</v>
      </c>
      <c r="E597" s="43">
        <v>423300</v>
      </c>
      <c r="F597" s="152" t="s">
        <v>15772</v>
      </c>
      <c r="G597" s="323">
        <v>42422</v>
      </c>
      <c r="H597" s="47">
        <v>42433</v>
      </c>
      <c r="I597" s="330" t="s">
        <v>7576</v>
      </c>
      <c r="J597" s="314">
        <v>42426</v>
      </c>
      <c r="K597" s="48"/>
      <c r="L597" s="48" t="s">
        <v>15773</v>
      </c>
      <c r="M597" s="48" t="s">
        <v>6001</v>
      </c>
      <c r="N597" s="48" t="s">
        <v>744</v>
      </c>
      <c r="O597" s="44">
        <v>42437</v>
      </c>
      <c r="P597" s="44">
        <v>42437</v>
      </c>
      <c r="Q597" s="48" t="s">
        <v>106</v>
      </c>
      <c r="R597" s="196" t="s">
        <v>855</v>
      </c>
      <c r="S597" s="70"/>
      <c r="T597" s="305"/>
      <c r="U597" s="48"/>
    </row>
    <row r="598" s="13" customFormat="1" ht="23.25" customHeight="1" spans="1:21">
      <c r="A598" s="35">
        <v>596</v>
      </c>
      <c r="B598" s="153" t="s">
        <v>556</v>
      </c>
      <c r="C598" s="198" t="s">
        <v>14823</v>
      </c>
      <c r="D598" s="55" t="s">
        <v>13897</v>
      </c>
      <c r="E598" s="43">
        <v>393900</v>
      </c>
      <c r="F598" s="152" t="s">
        <v>15774</v>
      </c>
      <c r="G598" s="44">
        <v>42214</v>
      </c>
      <c r="H598" s="44">
        <v>42224</v>
      </c>
      <c r="I598" s="330"/>
      <c r="J598" s="314">
        <v>42244</v>
      </c>
      <c r="K598" s="365" t="s">
        <v>52</v>
      </c>
      <c r="L598" s="48" t="s">
        <v>15775</v>
      </c>
      <c r="M598" s="52" t="s">
        <v>6001</v>
      </c>
      <c r="N598" s="48" t="s">
        <v>744</v>
      </c>
      <c r="O598" s="44">
        <v>42443</v>
      </c>
      <c r="P598" s="44">
        <v>42443</v>
      </c>
      <c r="Q598" s="48" t="s">
        <v>106</v>
      </c>
      <c r="R598" s="201" t="s">
        <v>875</v>
      </c>
      <c r="S598" s="70"/>
      <c r="T598" s="305"/>
      <c r="U598" s="48"/>
    </row>
    <row r="599" s="13" customFormat="1" ht="26.25" customHeight="1" spans="1:21">
      <c r="A599" s="35">
        <v>597</v>
      </c>
      <c r="B599" s="153" t="s">
        <v>15588</v>
      </c>
      <c r="C599" s="198" t="s">
        <v>15589</v>
      </c>
      <c r="D599" s="55" t="s">
        <v>15555</v>
      </c>
      <c r="E599" s="55">
        <v>423300</v>
      </c>
      <c r="F599" s="152" t="s">
        <v>15776</v>
      </c>
      <c r="G599" s="310">
        <v>42422</v>
      </c>
      <c r="H599" s="44">
        <v>42431</v>
      </c>
      <c r="I599" s="325" t="s">
        <v>7576</v>
      </c>
      <c r="J599" s="314">
        <v>42426</v>
      </c>
      <c r="K599" s="48"/>
      <c r="L599" s="242" t="s">
        <v>15777</v>
      </c>
      <c r="M599" s="242" t="s">
        <v>114</v>
      </c>
      <c r="N599" s="242" t="s">
        <v>59</v>
      </c>
      <c r="O599" s="364">
        <v>42435</v>
      </c>
      <c r="P599" s="364">
        <v>42436</v>
      </c>
      <c r="Q599" s="242" t="s">
        <v>47</v>
      </c>
      <c r="R599" s="367" t="s">
        <v>1585</v>
      </c>
      <c r="S599" s="368"/>
      <c r="T599" s="368"/>
      <c r="U599" s="368"/>
    </row>
    <row r="600" s="13" customFormat="1" ht="26.25" customHeight="1" spans="1:21">
      <c r="A600" s="35">
        <v>598</v>
      </c>
      <c r="B600" s="153" t="s">
        <v>15588</v>
      </c>
      <c r="C600" s="198" t="s">
        <v>15589</v>
      </c>
      <c r="D600" s="43" t="s">
        <v>15527</v>
      </c>
      <c r="E600" s="43">
        <v>423300</v>
      </c>
      <c r="F600" s="152" t="s">
        <v>15778</v>
      </c>
      <c r="G600" s="323">
        <v>42424</v>
      </c>
      <c r="H600" s="47">
        <v>42434</v>
      </c>
      <c r="I600" s="330" t="s">
        <v>7576</v>
      </c>
      <c r="J600" s="360">
        <v>42455</v>
      </c>
      <c r="K600" s="48"/>
      <c r="L600" s="48" t="s">
        <v>15779</v>
      </c>
      <c r="M600" s="48" t="s">
        <v>5923</v>
      </c>
      <c r="N600" s="48" t="s">
        <v>89</v>
      </c>
      <c r="O600" s="44">
        <v>42435</v>
      </c>
      <c r="P600" s="44">
        <v>42436</v>
      </c>
      <c r="Q600" s="242" t="s">
        <v>47</v>
      </c>
      <c r="R600" s="196" t="s">
        <v>1585</v>
      </c>
      <c r="S600" s="70"/>
      <c r="T600" s="305"/>
      <c r="U600" s="48"/>
    </row>
    <row r="601" s="13" customFormat="1" ht="26.25" customHeight="1" spans="1:21">
      <c r="A601" s="35">
        <v>599</v>
      </c>
      <c r="B601" s="153" t="s">
        <v>15614</v>
      </c>
      <c r="C601" s="198" t="s">
        <v>15615</v>
      </c>
      <c r="D601" s="43" t="s">
        <v>13419</v>
      </c>
      <c r="E601" s="43">
        <v>383400</v>
      </c>
      <c r="F601" s="152" t="s">
        <v>15780</v>
      </c>
      <c r="G601" s="323">
        <v>42375</v>
      </c>
      <c r="H601" s="47">
        <v>42387</v>
      </c>
      <c r="I601" s="330" t="s">
        <v>15781</v>
      </c>
      <c r="J601" s="360">
        <v>42397</v>
      </c>
      <c r="K601" s="365" t="s">
        <v>52</v>
      </c>
      <c r="L601" s="48" t="s">
        <v>15782</v>
      </c>
      <c r="M601" s="48" t="s">
        <v>653</v>
      </c>
      <c r="N601" s="48" t="s">
        <v>5701</v>
      </c>
      <c r="O601" s="44">
        <v>42421</v>
      </c>
      <c r="P601" s="44">
        <v>42422</v>
      </c>
      <c r="Q601" s="242" t="s">
        <v>47</v>
      </c>
      <c r="R601" s="196" t="s">
        <v>1585</v>
      </c>
      <c r="S601" s="70"/>
      <c r="T601" s="305"/>
      <c r="U601" s="48"/>
    </row>
    <row r="602" s="13" customFormat="1" ht="26.25" customHeight="1" spans="1:21">
      <c r="A602" s="35">
        <v>600</v>
      </c>
      <c r="B602" s="153" t="s">
        <v>15614</v>
      </c>
      <c r="C602" s="198" t="s">
        <v>15615</v>
      </c>
      <c r="D602" s="43" t="s">
        <v>13419</v>
      </c>
      <c r="E602" s="43">
        <v>383400</v>
      </c>
      <c r="F602" s="189" t="s">
        <v>15783</v>
      </c>
      <c r="G602" s="323">
        <v>42382</v>
      </c>
      <c r="H602" s="47">
        <v>42390</v>
      </c>
      <c r="I602" s="330" t="s">
        <v>7576</v>
      </c>
      <c r="J602" s="360">
        <v>42397</v>
      </c>
      <c r="K602" s="284" t="s">
        <v>6083</v>
      </c>
      <c r="L602" s="52" t="s">
        <v>15784</v>
      </c>
      <c r="M602" s="52" t="s">
        <v>5479</v>
      </c>
      <c r="N602" s="48" t="s">
        <v>89</v>
      </c>
      <c r="O602" s="44">
        <v>42447</v>
      </c>
      <c r="P602" s="44">
        <v>42447</v>
      </c>
      <c r="Q602" s="242" t="s">
        <v>106</v>
      </c>
      <c r="R602" s="196" t="s">
        <v>868</v>
      </c>
      <c r="S602" s="70"/>
      <c r="T602" s="305"/>
      <c r="U602" s="48"/>
    </row>
    <row r="603" s="13" customFormat="1" ht="26.25" customHeight="1" spans="1:21">
      <c r="A603" s="35">
        <v>601</v>
      </c>
      <c r="B603" s="153" t="s">
        <v>15588</v>
      </c>
      <c r="C603" s="198" t="s">
        <v>15589</v>
      </c>
      <c r="D603" s="43" t="s">
        <v>15555</v>
      </c>
      <c r="E603" s="43">
        <v>423300</v>
      </c>
      <c r="F603" s="152" t="s">
        <v>15785</v>
      </c>
      <c r="G603" s="323">
        <v>42424</v>
      </c>
      <c r="H603" s="47">
        <v>42431</v>
      </c>
      <c r="I603" s="330" t="s">
        <v>7576</v>
      </c>
      <c r="J603" s="360">
        <v>42455</v>
      </c>
      <c r="K603" s="284" t="s">
        <v>6083</v>
      </c>
      <c r="L603" s="48" t="s">
        <v>15786</v>
      </c>
      <c r="M603" s="48" t="s">
        <v>683</v>
      </c>
      <c r="N603" s="48" t="s">
        <v>89</v>
      </c>
      <c r="O603" s="44">
        <v>42442</v>
      </c>
      <c r="P603" s="44">
        <v>42442</v>
      </c>
      <c r="Q603" s="242" t="s">
        <v>47</v>
      </c>
      <c r="R603" s="196" t="s">
        <v>1599</v>
      </c>
      <c r="S603" s="70"/>
      <c r="T603" s="305"/>
      <c r="U603" s="48"/>
    </row>
    <row r="604" s="13" customFormat="1" ht="26.25" customHeight="1" spans="1:21">
      <c r="A604" s="35">
        <v>602</v>
      </c>
      <c r="B604" s="153" t="s">
        <v>15614</v>
      </c>
      <c r="C604" s="198" t="s">
        <v>15615</v>
      </c>
      <c r="D604" s="43" t="s">
        <v>13419</v>
      </c>
      <c r="E604" s="43">
        <v>383400</v>
      </c>
      <c r="F604" s="189" t="s">
        <v>15787</v>
      </c>
      <c r="G604" s="323">
        <v>42382</v>
      </c>
      <c r="H604" s="47">
        <v>42389</v>
      </c>
      <c r="I604" s="330" t="s">
        <v>7576</v>
      </c>
      <c r="J604" s="360">
        <v>42397</v>
      </c>
      <c r="K604" s="284"/>
      <c r="L604" s="52" t="s">
        <v>15788</v>
      </c>
      <c r="M604" s="52" t="s">
        <v>657</v>
      </c>
      <c r="N604" s="48" t="s">
        <v>84</v>
      </c>
      <c r="O604" s="44">
        <v>42435</v>
      </c>
      <c r="P604" s="44">
        <v>42436</v>
      </c>
      <c r="Q604" s="242" t="s">
        <v>47</v>
      </c>
      <c r="R604" s="196" t="s">
        <v>1599</v>
      </c>
      <c r="S604" s="70"/>
      <c r="T604" s="305"/>
      <c r="U604" s="48"/>
    </row>
    <row r="605" s="13" customFormat="1" ht="26.25" customHeight="1" spans="1:21">
      <c r="A605" s="35">
        <v>603</v>
      </c>
      <c r="B605" s="153" t="s">
        <v>15588</v>
      </c>
      <c r="C605" s="198" t="s">
        <v>15589</v>
      </c>
      <c r="D605" s="43" t="s">
        <v>15527</v>
      </c>
      <c r="E605" s="43">
        <v>423300</v>
      </c>
      <c r="F605" s="152" t="s">
        <v>15789</v>
      </c>
      <c r="G605" s="323">
        <v>42422</v>
      </c>
      <c r="H605" s="47">
        <v>42433</v>
      </c>
      <c r="I605" s="330" t="s">
        <v>7576</v>
      </c>
      <c r="J605" s="314">
        <v>42426</v>
      </c>
      <c r="K605" s="48"/>
      <c r="L605" s="48" t="s">
        <v>15790</v>
      </c>
      <c r="M605" s="48" t="s">
        <v>916</v>
      </c>
      <c r="N605" s="48" t="s">
        <v>5701</v>
      </c>
      <c r="O605" s="44">
        <v>42442</v>
      </c>
      <c r="P605" s="44">
        <v>42442</v>
      </c>
      <c r="Q605" s="242" t="s">
        <v>47</v>
      </c>
      <c r="R605" s="196" t="s">
        <v>868</v>
      </c>
      <c r="S605" s="70"/>
      <c r="T605" s="305"/>
      <c r="U605" s="48"/>
    </row>
    <row r="606" s="13" customFormat="1" ht="26.25" customHeight="1" spans="1:21">
      <c r="A606" s="35">
        <v>604</v>
      </c>
      <c r="B606" s="153" t="s">
        <v>15588</v>
      </c>
      <c r="C606" s="198" t="s">
        <v>15589</v>
      </c>
      <c r="D606" s="43" t="s">
        <v>15558</v>
      </c>
      <c r="E606" s="43">
        <v>423300</v>
      </c>
      <c r="F606" s="152" t="s">
        <v>15791</v>
      </c>
      <c r="G606" s="323">
        <v>42376</v>
      </c>
      <c r="H606" s="47">
        <v>42392</v>
      </c>
      <c r="I606" s="330" t="s">
        <v>7576</v>
      </c>
      <c r="J606" s="360">
        <v>42397</v>
      </c>
      <c r="K606" s="338" t="s">
        <v>52</v>
      </c>
      <c r="L606" s="48" t="s">
        <v>15792</v>
      </c>
      <c r="M606" s="48" t="s">
        <v>730</v>
      </c>
      <c r="N606" s="48" t="s">
        <v>89</v>
      </c>
      <c r="O606" s="44">
        <v>42451</v>
      </c>
      <c r="P606" s="44">
        <v>42451</v>
      </c>
      <c r="Q606" s="242" t="s">
        <v>106</v>
      </c>
      <c r="R606" s="196" t="s">
        <v>871</v>
      </c>
      <c r="S606" s="70"/>
      <c r="T606" s="305"/>
      <c r="U606" s="48"/>
    </row>
    <row r="607" s="13" customFormat="1" ht="26.25" customHeight="1" spans="1:21">
      <c r="A607" s="35">
        <v>605</v>
      </c>
      <c r="B607" s="153" t="s">
        <v>15588</v>
      </c>
      <c r="C607" s="198" t="s">
        <v>15589</v>
      </c>
      <c r="D607" s="43" t="s">
        <v>15558</v>
      </c>
      <c r="E607" s="43">
        <v>423300</v>
      </c>
      <c r="F607" s="189" t="s">
        <v>15793</v>
      </c>
      <c r="G607" s="323">
        <v>42382</v>
      </c>
      <c r="H607" s="47">
        <v>42389</v>
      </c>
      <c r="I607" s="330" t="s">
        <v>7576</v>
      </c>
      <c r="J607" s="360">
        <v>42397</v>
      </c>
      <c r="K607" s="338" t="s">
        <v>52</v>
      </c>
      <c r="L607" s="48" t="s">
        <v>14507</v>
      </c>
      <c r="M607" s="48" t="s">
        <v>114</v>
      </c>
      <c r="N607" s="48" t="s">
        <v>59</v>
      </c>
      <c r="O607" s="44">
        <v>42448</v>
      </c>
      <c r="P607" s="44">
        <v>42448</v>
      </c>
      <c r="Q607" s="242" t="s">
        <v>106</v>
      </c>
      <c r="R607" s="13" t="s">
        <v>875</v>
      </c>
      <c r="S607" s="70"/>
      <c r="T607" s="305"/>
      <c r="U607" s="48"/>
    </row>
    <row r="608" s="13" customFormat="1" ht="26.25" customHeight="1" spans="1:21">
      <c r="A608" s="35">
        <v>606</v>
      </c>
      <c r="B608" s="153" t="s">
        <v>15588</v>
      </c>
      <c r="C608" s="198" t="s">
        <v>15589</v>
      </c>
      <c r="D608" s="43" t="s">
        <v>15655</v>
      </c>
      <c r="E608" s="43">
        <v>423300</v>
      </c>
      <c r="F608" s="189" t="s">
        <v>15794</v>
      </c>
      <c r="G608" s="323">
        <v>42382</v>
      </c>
      <c r="H608" s="47">
        <v>42390</v>
      </c>
      <c r="I608" s="330" t="s">
        <v>7576</v>
      </c>
      <c r="J608" s="360">
        <v>42397</v>
      </c>
      <c r="K608" s="52"/>
      <c r="L608" s="194" t="s">
        <v>15795</v>
      </c>
      <c r="M608" s="48" t="s">
        <v>730</v>
      </c>
      <c r="N608" s="48" t="s">
        <v>89</v>
      </c>
      <c r="O608" s="44">
        <v>42449</v>
      </c>
      <c r="P608" s="44">
        <v>42449</v>
      </c>
      <c r="Q608" s="242" t="s">
        <v>106</v>
      </c>
      <c r="R608" s="196" t="s">
        <v>875</v>
      </c>
      <c r="S608" s="70"/>
      <c r="T608" s="305"/>
      <c r="U608" s="48"/>
    </row>
    <row r="609" s="13" customFormat="1" ht="26.25" customHeight="1" spans="1:21">
      <c r="A609" s="35">
        <v>607</v>
      </c>
      <c r="B609" s="153" t="s">
        <v>15588</v>
      </c>
      <c r="C609" s="198" t="s">
        <v>15589</v>
      </c>
      <c r="D609" s="55" t="s">
        <v>15555</v>
      </c>
      <c r="E609" s="55">
        <v>423300</v>
      </c>
      <c r="F609" s="152" t="s">
        <v>15796</v>
      </c>
      <c r="G609" s="310">
        <v>42352</v>
      </c>
      <c r="H609" s="44">
        <v>42374</v>
      </c>
      <c r="I609" s="325" t="s">
        <v>7576</v>
      </c>
      <c r="J609" s="360">
        <v>42397</v>
      </c>
      <c r="K609" s="284" t="s">
        <v>52</v>
      </c>
      <c r="L609" s="48" t="s">
        <v>15797</v>
      </c>
      <c r="M609" s="48" t="s">
        <v>5923</v>
      </c>
      <c r="N609" s="48" t="s">
        <v>89</v>
      </c>
      <c r="O609" s="44">
        <v>42433</v>
      </c>
      <c r="P609" s="44">
        <v>42433</v>
      </c>
      <c r="Q609" s="242" t="s">
        <v>47</v>
      </c>
      <c r="R609" s="196" t="s">
        <v>875</v>
      </c>
      <c r="S609" s="70"/>
      <c r="T609" s="305"/>
      <c r="U609" s="48"/>
    </row>
    <row r="610" s="13" customFormat="1" ht="26.25" customHeight="1" spans="1:21">
      <c r="A610" s="35">
        <v>608</v>
      </c>
      <c r="B610" s="153" t="s">
        <v>15588</v>
      </c>
      <c r="C610" s="198" t="s">
        <v>15589</v>
      </c>
      <c r="D610" s="43" t="s">
        <v>15555</v>
      </c>
      <c r="E610" s="43">
        <v>423300</v>
      </c>
      <c r="F610" s="152" t="s">
        <v>15798</v>
      </c>
      <c r="G610" s="323">
        <v>42424</v>
      </c>
      <c r="H610" s="47">
        <v>42434</v>
      </c>
      <c r="I610" s="330" t="s">
        <v>7576</v>
      </c>
      <c r="J610" s="360">
        <v>42455</v>
      </c>
      <c r="K610" s="52"/>
      <c r="L610" s="48" t="s">
        <v>2413</v>
      </c>
      <c r="M610" s="48" t="s">
        <v>114</v>
      </c>
      <c r="N610" s="48" t="s">
        <v>59</v>
      </c>
      <c r="O610" s="44">
        <v>42445</v>
      </c>
      <c r="P610" s="44">
        <v>42446</v>
      </c>
      <c r="Q610" s="242" t="s">
        <v>47</v>
      </c>
      <c r="R610" s="196" t="s">
        <v>8612</v>
      </c>
      <c r="S610" s="70"/>
      <c r="T610" s="305"/>
      <c r="U610" s="48"/>
    </row>
    <row r="611" s="13" customFormat="1" ht="26.25" customHeight="1" spans="1:21">
      <c r="A611" s="35">
        <v>609</v>
      </c>
      <c r="B611" s="153" t="s">
        <v>15588</v>
      </c>
      <c r="C611" s="198" t="s">
        <v>15589</v>
      </c>
      <c r="D611" s="43" t="s">
        <v>15558</v>
      </c>
      <c r="E611" s="43">
        <v>423300</v>
      </c>
      <c r="F611" s="189" t="s">
        <v>15799</v>
      </c>
      <c r="G611" s="323">
        <v>42382</v>
      </c>
      <c r="H611" s="47">
        <v>42390</v>
      </c>
      <c r="I611" s="330" t="s">
        <v>7576</v>
      </c>
      <c r="J611" s="360">
        <v>42397</v>
      </c>
      <c r="K611" s="48"/>
      <c r="L611" s="48" t="s">
        <v>15800</v>
      </c>
      <c r="M611" s="48" t="s">
        <v>5479</v>
      </c>
      <c r="N611" s="48" t="s">
        <v>89</v>
      </c>
      <c r="O611" s="44">
        <v>42452</v>
      </c>
      <c r="P611" s="44">
        <v>42452</v>
      </c>
      <c r="Q611" s="242" t="s">
        <v>47</v>
      </c>
      <c r="R611" s="196" t="s">
        <v>881</v>
      </c>
      <c r="S611" s="70"/>
      <c r="T611" s="305"/>
      <c r="U611" s="48"/>
    </row>
    <row r="612" s="13" customFormat="1" ht="26.25" customHeight="1" spans="1:21">
      <c r="A612" s="35">
        <v>610</v>
      </c>
      <c r="B612" s="153" t="s">
        <v>15614</v>
      </c>
      <c r="C612" s="198" t="s">
        <v>15615</v>
      </c>
      <c r="D612" s="43" t="s">
        <v>13419</v>
      </c>
      <c r="E612" s="43">
        <v>383400</v>
      </c>
      <c r="F612" s="152" t="s">
        <v>15801</v>
      </c>
      <c r="G612" s="323">
        <v>42424</v>
      </c>
      <c r="H612" s="47">
        <v>42434</v>
      </c>
      <c r="I612" s="330" t="s">
        <v>7576</v>
      </c>
      <c r="J612" s="314">
        <v>42455</v>
      </c>
      <c r="K612" s="284"/>
      <c r="L612" s="52" t="s">
        <v>15802</v>
      </c>
      <c r="M612" s="52" t="s">
        <v>662</v>
      </c>
      <c r="N612" s="48" t="s">
        <v>59</v>
      </c>
      <c r="O612" s="44">
        <v>42451</v>
      </c>
      <c r="P612" s="44">
        <v>42451</v>
      </c>
      <c r="Q612" s="242" t="s">
        <v>47</v>
      </c>
      <c r="R612" s="196" t="s">
        <v>1619</v>
      </c>
      <c r="S612" s="70"/>
      <c r="T612" s="305"/>
      <c r="U612" s="48"/>
    </row>
    <row r="613" s="13" customFormat="1" ht="26.25" customHeight="1" spans="1:21">
      <c r="A613" s="35">
        <v>611</v>
      </c>
      <c r="B613" s="153" t="s">
        <v>15588</v>
      </c>
      <c r="C613" s="198" t="s">
        <v>15589</v>
      </c>
      <c r="D613" s="43" t="s">
        <v>15558</v>
      </c>
      <c r="E613" s="43">
        <v>423300</v>
      </c>
      <c r="F613" s="189" t="s">
        <v>15803</v>
      </c>
      <c r="G613" s="323">
        <v>42382</v>
      </c>
      <c r="H613" s="47">
        <v>42390</v>
      </c>
      <c r="I613" s="330" t="s">
        <v>7576</v>
      </c>
      <c r="J613" s="360">
        <v>42397</v>
      </c>
      <c r="K613" s="52"/>
      <c r="L613" s="48" t="s">
        <v>15804</v>
      </c>
      <c r="M613" s="48" t="s">
        <v>5923</v>
      </c>
      <c r="N613" s="48" t="s">
        <v>89</v>
      </c>
      <c r="O613" s="44">
        <v>42456</v>
      </c>
      <c r="P613" s="44">
        <v>42456</v>
      </c>
      <c r="Q613" s="242" t="s">
        <v>47</v>
      </c>
      <c r="R613" s="196" t="s">
        <v>5646</v>
      </c>
      <c r="S613" s="70"/>
      <c r="T613" s="305"/>
      <c r="U613" s="48"/>
    </row>
    <row r="614" s="13" customFormat="1" ht="26.25" customHeight="1" spans="1:21">
      <c r="A614" s="35">
        <v>612</v>
      </c>
      <c r="B614" s="153" t="s">
        <v>15588</v>
      </c>
      <c r="C614" s="198" t="s">
        <v>15589</v>
      </c>
      <c r="D614" s="43" t="s">
        <v>15555</v>
      </c>
      <c r="E614" s="43">
        <v>423300</v>
      </c>
      <c r="F614" s="152" t="s">
        <v>15805</v>
      </c>
      <c r="G614" s="323">
        <v>42446</v>
      </c>
      <c r="H614" s="47">
        <v>42452</v>
      </c>
      <c r="I614" s="330" t="s">
        <v>7576</v>
      </c>
      <c r="J614" s="314">
        <v>42455</v>
      </c>
      <c r="K614" s="52"/>
      <c r="L614" s="366" t="s">
        <v>15806</v>
      </c>
      <c r="M614" s="366" t="s">
        <v>698</v>
      </c>
      <c r="N614" s="312" t="s">
        <v>84</v>
      </c>
      <c r="O614" s="44">
        <v>42372</v>
      </c>
      <c r="P614" s="44">
        <v>42455</v>
      </c>
      <c r="Q614" s="242" t="s">
        <v>106</v>
      </c>
      <c r="R614" s="196" t="s">
        <v>5646</v>
      </c>
      <c r="S614" s="70"/>
      <c r="T614" s="305"/>
      <c r="U614" s="48"/>
    </row>
    <row r="615" s="13" customFormat="1" ht="26.25" customHeight="1" spans="1:21">
      <c r="A615" s="35">
        <v>613</v>
      </c>
      <c r="B615" s="153" t="s">
        <v>15614</v>
      </c>
      <c r="C615" s="198" t="s">
        <v>15615</v>
      </c>
      <c r="D615" s="43" t="s">
        <v>13897</v>
      </c>
      <c r="E615" s="43">
        <v>383400</v>
      </c>
      <c r="F615" s="152" t="s">
        <v>15807</v>
      </c>
      <c r="G615" s="323">
        <v>42444</v>
      </c>
      <c r="H615" s="47">
        <v>42454</v>
      </c>
      <c r="I615" s="330" t="s">
        <v>7576</v>
      </c>
      <c r="J615" s="314">
        <v>42455</v>
      </c>
      <c r="K615" s="284"/>
      <c r="L615" s="284" t="s">
        <v>15808</v>
      </c>
      <c r="M615" s="284" t="s">
        <v>6358</v>
      </c>
      <c r="N615" s="166" t="s">
        <v>641</v>
      </c>
      <c r="O615" s="167">
        <v>42449</v>
      </c>
      <c r="P615" s="167">
        <v>42449</v>
      </c>
      <c r="Q615" s="279" t="s">
        <v>47</v>
      </c>
      <c r="R615" s="196" t="s">
        <v>885</v>
      </c>
      <c r="S615" s="70"/>
      <c r="T615" s="305"/>
      <c r="U615" s="48"/>
    </row>
    <row r="616" s="13" customFormat="1" ht="26.25" customHeight="1" spans="1:21">
      <c r="A616" s="35">
        <v>614</v>
      </c>
      <c r="B616" s="153" t="s">
        <v>15588</v>
      </c>
      <c r="C616" s="198" t="s">
        <v>15589</v>
      </c>
      <c r="D616" s="43" t="s">
        <v>15558</v>
      </c>
      <c r="E616" s="43">
        <v>423300</v>
      </c>
      <c r="F616" s="189" t="s">
        <v>15809</v>
      </c>
      <c r="G616" s="323">
        <v>42382</v>
      </c>
      <c r="H616" s="47">
        <v>42389</v>
      </c>
      <c r="I616" s="330" t="s">
        <v>7576</v>
      </c>
      <c r="J616" s="314">
        <v>42426</v>
      </c>
      <c r="K616" s="284"/>
      <c r="L616" s="48" t="s">
        <v>15810</v>
      </c>
      <c r="M616" s="48" t="s">
        <v>631</v>
      </c>
      <c r="N616" s="48" t="s">
        <v>89</v>
      </c>
      <c r="O616" s="44">
        <v>42449</v>
      </c>
      <c r="P616" s="44">
        <v>42449</v>
      </c>
      <c r="Q616" s="242" t="s">
        <v>47</v>
      </c>
      <c r="R616" s="196" t="s">
        <v>885</v>
      </c>
      <c r="S616" s="70"/>
      <c r="T616" s="305"/>
      <c r="U616" s="48"/>
    </row>
    <row r="617" s="13" customFormat="1" ht="26.25" customHeight="1" spans="1:21">
      <c r="A617" s="35">
        <v>615</v>
      </c>
      <c r="B617" s="153" t="s">
        <v>15588</v>
      </c>
      <c r="C617" s="198" t="s">
        <v>15589</v>
      </c>
      <c r="D617" s="43" t="s">
        <v>15527</v>
      </c>
      <c r="E617" s="43">
        <v>423300</v>
      </c>
      <c r="F617" s="152" t="s">
        <v>15811</v>
      </c>
      <c r="G617" s="323">
        <v>42446</v>
      </c>
      <c r="H617" s="47">
        <v>42454</v>
      </c>
      <c r="I617" s="330" t="s">
        <v>7576</v>
      </c>
      <c r="J617" s="314">
        <v>42455</v>
      </c>
      <c r="K617" s="48"/>
      <c r="L617" s="48" t="s">
        <v>15812</v>
      </c>
      <c r="M617" s="48" t="s">
        <v>662</v>
      </c>
      <c r="N617" s="48" t="s">
        <v>59</v>
      </c>
      <c r="O617" s="44">
        <v>42456</v>
      </c>
      <c r="P617" s="44">
        <v>42456</v>
      </c>
      <c r="Q617" s="242" t="s">
        <v>106</v>
      </c>
      <c r="R617" s="196" t="s">
        <v>893</v>
      </c>
      <c r="S617" s="70"/>
      <c r="T617" s="305"/>
      <c r="U617" s="48"/>
    </row>
    <row r="618" s="13" customFormat="1" ht="26.25" customHeight="1" spans="1:21">
      <c r="A618" s="35">
        <v>616</v>
      </c>
      <c r="B618" s="153" t="s">
        <v>15614</v>
      </c>
      <c r="C618" s="198" t="s">
        <v>15615</v>
      </c>
      <c r="D618" s="43" t="s">
        <v>13419</v>
      </c>
      <c r="E618" s="43">
        <v>383400</v>
      </c>
      <c r="F618" s="152" t="s">
        <v>15813</v>
      </c>
      <c r="G618" s="323">
        <v>42444</v>
      </c>
      <c r="H618" s="47">
        <v>42454</v>
      </c>
      <c r="I618" s="330" t="s">
        <v>7576</v>
      </c>
      <c r="J618" s="314">
        <v>42455</v>
      </c>
      <c r="K618" s="284"/>
      <c r="L618" s="52" t="s">
        <v>15814</v>
      </c>
      <c r="M618" s="52" t="s">
        <v>683</v>
      </c>
      <c r="N618" s="48" t="s">
        <v>89</v>
      </c>
      <c r="O618" s="44">
        <v>42461</v>
      </c>
      <c r="P618" s="44">
        <v>42461</v>
      </c>
      <c r="Q618" s="242" t="s">
        <v>47</v>
      </c>
      <c r="R618" s="196" t="s">
        <v>893</v>
      </c>
      <c r="S618" s="70"/>
      <c r="T618" s="305"/>
      <c r="U618" s="48"/>
    </row>
    <row r="619" s="13" customFormat="1" ht="26.25" customHeight="1" spans="1:21">
      <c r="A619" s="35">
        <v>617</v>
      </c>
      <c r="B619" s="153" t="s">
        <v>15588</v>
      </c>
      <c r="C619" s="198" t="s">
        <v>15589</v>
      </c>
      <c r="D619" s="43" t="s">
        <v>15655</v>
      </c>
      <c r="E619" s="43">
        <v>423300</v>
      </c>
      <c r="F619" s="189" t="s">
        <v>15815</v>
      </c>
      <c r="G619" s="323">
        <v>42374</v>
      </c>
      <c r="H619" s="47">
        <v>42382</v>
      </c>
      <c r="I619" s="325" t="s">
        <v>7576</v>
      </c>
      <c r="J619" s="360">
        <v>42397</v>
      </c>
      <c r="K619" s="284" t="s">
        <v>52</v>
      </c>
      <c r="L619" s="48" t="s">
        <v>15816</v>
      </c>
      <c r="M619" s="48" t="s">
        <v>6001</v>
      </c>
      <c r="N619" s="48" t="s">
        <v>744</v>
      </c>
      <c r="O619" s="44">
        <v>42457</v>
      </c>
      <c r="P619" s="44">
        <v>42457</v>
      </c>
      <c r="Q619" s="242" t="s">
        <v>15817</v>
      </c>
      <c r="R619" s="196" t="s">
        <v>890</v>
      </c>
      <c r="S619" s="70"/>
      <c r="T619" s="305"/>
      <c r="U619" s="48"/>
    </row>
    <row r="620" s="13" customFormat="1" ht="26.25" customHeight="1" spans="1:21">
      <c r="A620" s="35">
        <v>618</v>
      </c>
      <c r="B620" s="153" t="s">
        <v>15614</v>
      </c>
      <c r="C620" s="198" t="s">
        <v>15615</v>
      </c>
      <c r="D620" s="43" t="s">
        <v>13897</v>
      </c>
      <c r="E620" s="43">
        <v>383400</v>
      </c>
      <c r="F620" s="152" t="s">
        <v>15818</v>
      </c>
      <c r="G620" s="323">
        <v>42444</v>
      </c>
      <c r="H620" s="47">
        <v>42460</v>
      </c>
      <c r="I620" s="330" t="s">
        <v>7576</v>
      </c>
      <c r="J620" s="314">
        <v>42455</v>
      </c>
      <c r="K620" s="284"/>
      <c r="L620" s="284" t="s">
        <v>15819</v>
      </c>
      <c r="M620" s="284" t="s">
        <v>6385</v>
      </c>
      <c r="N620" s="166" t="s">
        <v>744</v>
      </c>
      <c r="O620" s="167">
        <v>42455</v>
      </c>
      <c r="P620" s="167">
        <v>42455</v>
      </c>
      <c r="Q620" s="279" t="s">
        <v>47</v>
      </c>
      <c r="R620" s="196" t="s">
        <v>10958</v>
      </c>
      <c r="S620" s="70"/>
      <c r="T620" s="305"/>
      <c r="U620" s="48"/>
    </row>
    <row r="621" s="13" customFormat="1" ht="26.25" customHeight="1" spans="1:21">
      <c r="A621" s="35">
        <v>619</v>
      </c>
      <c r="B621" s="153" t="s">
        <v>15588</v>
      </c>
      <c r="C621" s="198" t="s">
        <v>15589</v>
      </c>
      <c r="D621" s="43" t="s">
        <v>15555</v>
      </c>
      <c r="E621" s="43">
        <v>423300</v>
      </c>
      <c r="F621" s="152" t="s">
        <v>15820</v>
      </c>
      <c r="G621" s="323">
        <v>42452</v>
      </c>
      <c r="H621" s="47">
        <v>42462</v>
      </c>
      <c r="I621" s="330" t="s">
        <v>7576</v>
      </c>
      <c r="J621" s="314">
        <v>42455</v>
      </c>
      <c r="K621" s="52"/>
      <c r="L621" s="48" t="s">
        <v>15821</v>
      </c>
      <c r="M621" s="48" t="s">
        <v>631</v>
      </c>
      <c r="N621" s="48" t="s">
        <v>89</v>
      </c>
      <c r="O621" s="44">
        <v>42456</v>
      </c>
      <c r="P621" s="44">
        <v>42456</v>
      </c>
      <c r="Q621" s="242" t="s">
        <v>106</v>
      </c>
      <c r="R621" s="196" t="s">
        <v>909</v>
      </c>
      <c r="S621" s="70"/>
      <c r="T621" s="305"/>
      <c r="U621" s="48"/>
    </row>
    <row r="622" s="13" customFormat="1" ht="26.25" customHeight="1" spans="1:21">
      <c r="A622" s="35">
        <v>620</v>
      </c>
      <c r="B622" s="153" t="s">
        <v>15614</v>
      </c>
      <c r="C622" s="198" t="s">
        <v>15615</v>
      </c>
      <c r="D622" s="55" t="s">
        <v>13897</v>
      </c>
      <c r="E622" s="55">
        <v>383400</v>
      </c>
      <c r="F622" s="152" t="s">
        <v>15822</v>
      </c>
      <c r="G622" s="310">
        <v>42455</v>
      </c>
      <c r="H622" s="44">
        <v>42463</v>
      </c>
      <c r="I622" s="325" t="s">
        <v>7576</v>
      </c>
      <c r="J622" s="278">
        <v>42487</v>
      </c>
      <c r="K622" s="166"/>
      <c r="L622" s="48" t="s">
        <v>15823</v>
      </c>
      <c r="M622" s="48" t="s">
        <v>7621</v>
      </c>
      <c r="N622" s="48" t="s">
        <v>5701</v>
      </c>
      <c r="O622" s="44">
        <v>42457</v>
      </c>
      <c r="P622" s="44">
        <v>42458</v>
      </c>
      <c r="Q622" s="242" t="s">
        <v>47</v>
      </c>
      <c r="R622" s="196" t="s">
        <v>909</v>
      </c>
      <c r="S622" s="70"/>
      <c r="T622" s="305"/>
      <c r="U622" s="48"/>
    </row>
    <row r="623" s="13" customFormat="1" ht="26.25" customHeight="1" spans="1:21">
      <c r="A623" s="35">
        <v>621</v>
      </c>
      <c r="B623" s="153" t="s">
        <v>15605</v>
      </c>
      <c r="C623" s="198" t="s">
        <v>15606</v>
      </c>
      <c r="D623" s="43" t="s">
        <v>15558</v>
      </c>
      <c r="E623" s="43">
        <v>479000</v>
      </c>
      <c r="F623" s="152" t="s">
        <v>15824</v>
      </c>
      <c r="G623" s="323">
        <v>42327</v>
      </c>
      <c r="H623" s="47">
        <v>42341</v>
      </c>
      <c r="I623" s="330" t="s">
        <v>15825</v>
      </c>
      <c r="J623" s="314">
        <v>42364</v>
      </c>
      <c r="K623" s="284" t="s">
        <v>52</v>
      </c>
      <c r="L623" s="48" t="s">
        <v>15826</v>
      </c>
      <c r="M623" s="48" t="s">
        <v>7534</v>
      </c>
      <c r="N623" s="48" t="s">
        <v>59</v>
      </c>
      <c r="O623" s="44">
        <v>42467</v>
      </c>
      <c r="P623" s="44">
        <v>42467</v>
      </c>
      <c r="Q623" s="242" t="s">
        <v>106</v>
      </c>
      <c r="R623" s="196" t="s">
        <v>14144</v>
      </c>
      <c r="S623" s="70"/>
      <c r="T623" s="305"/>
      <c r="U623" s="48"/>
    </row>
    <row r="624" s="13" customFormat="1" ht="26.25" customHeight="1" spans="1:21">
      <c r="A624" s="35">
        <v>622</v>
      </c>
      <c r="B624" s="153" t="s">
        <v>15588</v>
      </c>
      <c r="C624" s="198" t="s">
        <v>15589</v>
      </c>
      <c r="D624" s="43" t="s">
        <v>15655</v>
      </c>
      <c r="E624" s="43">
        <v>423300</v>
      </c>
      <c r="F624" s="152" t="s">
        <v>15827</v>
      </c>
      <c r="G624" s="323">
        <v>42424</v>
      </c>
      <c r="H624" s="47">
        <v>42434</v>
      </c>
      <c r="I624" s="330" t="s">
        <v>7576</v>
      </c>
      <c r="J624" s="314">
        <v>42455</v>
      </c>
      <c r="K624" s="284"/>
      <c r="L624" s="48" t="s">
        <v>15828</v>
      </c>
      <c r="M624" s="48" t="s">
        <v>662</v>
      </c>
      <c r="N624" s="48" t="s">
        <v>59</v>
      </c>
      <c r="O624" s="44">
        <v>42469</v>
      </c>
      <c r="P624" s="44">
        <v>42469</v>
      </c>
      <c r="Q624" s="242" t="s">
        <v>106</v>
      </c>
      <c r="R624" s="196" t="s">
        <v>3746</v>
      </c>
      <c r="S624" s="70"/>
      <c r="T624" s="305"/>
      <c r="U624" s="48"/>
    </row>
    <row r="625" s="13" customFormat="1" ht="26.25" customHeight="1" spans="1:21">
      <c r="A625" s="35">
        <v>623</v>
      </c>
      <c r="B625" s="153" t="s">
        <v>15588</v>
      </c>
      <c r="C625" s="198" t="s">
        <v>15589</v>
      </c>
      <c r="D625" s="43" t="s">
        <v>15527</v>
      </c>
      <c r="E625" s="43">
        <v>423300</v>
      </c>
      <c r="F625" s="152" t="s">
        <v>15829</v>
      </c>
      <c r="G625" s="323">
        <v>42349</v>
      </c>
      <c r="H625" s="47">
        <v>42359</v>
      </c>
      <c r="I625" s="325" t="s">
        <v>7576</v>
      </c>
      <c r="J625" s="278">
        <v>42487</v>
      </c>
      <c r="K625" s="284" t="s">
        <v>52</v>
      </c>
      <c r="L625" s="48" t="s">
        <v>15830</v>
      </c>
      <c r="M625" s="48" t="s">
        <v>662</v>
      </c>
      <c r="N625" s="48" t="s">
        <v>59</v>
      </c>
      <c r="O625" s="44">
        <v>42467</v>
      </c>
      <c r="P625" s="44">
        <v>42467</v>
      </c>
      <c r="Q625" s="242" t="s">
        <v>47</v>
      </c>
      <c r="R625" s="196" t="s">
        <v>3746</v>
      </c>
      <c r="S625" s="70"/>
      <c r="T625" s="305"/>
      <c r="U625" s="48"/>
    </row>
    <row r="626" s="13" customFormat="1" ht="26.25" customHeight="1" spans="1:21">
      <c r="A626" s="35">
        <v>624</v>
      </c>
      <c r="B626" s="153" t="s">
        <v>15614</v>
      </c>
      <c r="C626" s="198" t="s">
        <v>15615</v>
      </c>
      <c r="D626" s="43" t="s">
        <v>13342</v>
      </c>
      <c r="E626" s="43">
        <v>383400</v>
      </c>
      <c r="F626" s="152" t="s">
        <v>15831</v>
      </c>
      <c r="G626" s="323">
        <v>42451</v>
      </c>
      <c r="H626" s="47">
        <v>42459</v>
      </c>
      <c r="I626" s="330" t="s">
        <v>7576</v>
      </c>
      <c r="J626" s="314">
        <v>42455</v>
      </c>
      <c r="K626" s="338" t="s">
        <v>52</v>
      </c>
      <c r="L626" s="52" t="s">
        <v>15832</v>
      </c>
      <c r="M626" s="52" t="s">
        <v>7621</v>
      </c>
      <c r="N626" s="48" t="s">
        <v>5701</v>
      </c>
      <c r="O626" s="44">
        <v>42468</v>
      </c>
      <c r="P626" s="44">
        <v>42468</v>
      </c>
      <c r="Q626" s="242" t="s">
        <v>106</v>
      </c>
      <c r="R626" s="196" t="s">
        <v>913</v>
      </c>
      <c r="S626" s="70"/>
      <c r="T626" s="305"/>
      <c r="U626" s="48"/>
    </row>
    <row r="627" s="13" customFormat="1" ht="26.25" customHeight="1" spans="1:21">
      <c r="A627" s="35">
        <v>625</v>
      </c>
      <c r="B627" s="153" t="s">
        <v>15614</v>
      </c>
      <c r="C627" s="198" t="s">
        <v>15615</v>
      </c>
      <c r="D627" s="55" t="s">
        <v>13434</v>
      </c>
      <c r="E627" s="55">
        <v>383400</v>
      </c>
      <c r="F627" s="152" t="s">
        <v>15833</v>
      </c>
      <c r="G627" s="310">
        <v>42444</v>
      </c>
      <c r="H627" s="44">
        <v>42457</v>
      </c>
      <c r="I627" s="325" t="s">
        <v>7576</v>
      </c>
      <c r="J627" s="314">
        <v>42455</v>
      </c>
      <c r="K627" s="166"/>
      <c r="L627" s="52" t="s">
        <v>2888</v>
      </c>
      <c r="M627" s="48" t="s">
        <v>7621</v>
      </c>
      <c r="N627" s="48" t="s">
        <v>5701</v>
      </c>
      <c r="O627" s="44">
        <v>42474</v>
      </c>
      <c r="P627" s="44">
        <v>42474</v>
      </c>
      <c r="Q627" s="242" t="s">
        <v>47</v>
      </c>
      <c r="R627" s="196" t="s">
        <v>5654</v>
      </c>
      <c r="S627" s="70"/>
      <c r="T627" s="305"/>
      <c r="U627" s="48"/>
    </row>
    <row r="628" s="13" customFormat="1" ht="26.25" customHeight="1" spans="1:21">
      <c r="A628" s="35">
        <v>626</v>
      </c>
      <c r="B628" s="153"/>
      <c r="C628" s="198" t="s">
        <v>15606</v>
      </c>
      <c r="D628" s="43" t="s">
        <v>15655</v>
      </c>
      <c r="E628" s="43">
        <v>479000</v>
      </c>
      <c r="F628" s="152" t="s">
        <v>15834</v>
      </c>
      <c r="G628" s="323">
        <v>42389</v>
      </c>
      <c r="H628" s="47">
        <v>42398</v>
      </c>
      <c r="I628" s="330" t="s">
        <v>7576</v>
      </c>
      <c r="J628" s="314">
        <v>42455</v>
      </c>
      <c r="K628" s="284" t="s">
        <v>52</v>
      </c>
      <c r="L628" s="48" t="s">
        <v>15835</v>
      </c>
      <c r="M628" s="48" t="s">
        <v>736</v>
      </c>
      <c r="N628" s="48" t="s">
        <v>89</v>
      </c>
      <c r="O628" s="44">
        <v>42449</v>
      </c>
      <c r="P628" s="44">
        <v>42449</v>
      </c>
      <c r="Q628" s="242" t="s">
        <v>106</v>
      </c>
      <c r="R628" s="196" t="s">
        <v>6468</v>
      </c>
      <c r="S628" s="70"/>
      <c r="T628" s="305"/>
      <c r="U628" s="48"/>
    </row>
    <row r="629" s="13" customFormat="1" ht="33.75" spans="1:21">
      <c r="A629" s="35">
        <v>627</v>
      </c>
      <c r="B629" s="153" t="s">
        <v>15525</v>
      </c>
      <c r="C629" s="198" t="s">
        <v>15526</v>
      </c>
      <c r="D629" s="43" t="s">
        <v>15555</v>
      </c>
      <c r="E629" s="217">
        <v>425400</v>
      </c>
      <c r="F629" s="152" t="s">
        <v>15836</v>
      </c>
      <c r="G629" s="44">
        <v>42280</v>
      </c>
      <c r="H629" s="44">
        <v>42293</v>
      </c>
      <c r="I629" s="330" t="s">
        <v>7576</v>
      </c>
      <c r="J629" s="278">
        <v>42487</v>
      </c>
      <c r="K629" s="338" t="s">
        <v>52</v>
      </c>
      <c r="L629" s="48" t="s">
        <v>15837</v>
      </c>
      <c r="M629" s="52" t="s">
        <v>683</v>
      </c>
      <c r="N629" s="48" t="s">
        <v>89</v>
      </c>
      <c r="O629" s="44">
        <v>42471</v>
      </c>
      <c r="P629" s="44">
        <v>42471</v>
      </c>
      <c r="Q629" s="242" t="s">
        <v>47</v>
      </c>
      <c r="R629" s="196" t="s">
        <v>6468</v>
      </c>
      <c r="S629" s="70"/>
      <c r="T629" s="305"/>
      <c r="U629" s="48"/>
    </row>
    <row r="630" s="13" customFormat="1" ht="26.25" customHeight="1" spans="1:21">
      <c r="A630" s="35">
        <v>628</v>
      </c>
      <c r="B630" s="153" t="s">
        <v>15614</v>
      </c>
      <c r="C630" s="198" t="s">
        <v>15615</v>
      </c>
      <c r="D630" s="43" t="s">
        <v>13419</v>
      </c>
      <c r="E630" s="43">
        <v>383400</v>
      </c>
      <c r="F630" s="152" t="s">
        <v>15838</v>
      </c>
      <c r="G630" s="323">
        <v>42444</v>
      </c>
      <c r="H630" s="47">
        <v>42454</v>
      </c>
      <c r="I630" s="330" t="s">
        <v>7576</v>
      </c>
      <c r="J630" s="314">
        <v>42455</v>
      </c>
      <c r="K630" s="284"/>
      <c r="L630" s="52" t="s">
        <v>15839</v>
      </c>
      <c r="M630" s="52" t="s">
        <v>2053</v>
      </c>
      <c r="N630" s="48" t="s">
        <v>5701</v>
      </c>
      <c r="O630" s="44">
        <v>42457</v>
      </c>
      <c r="P630" s="44">
        <v>42457</v>
      </c>
      <c r="Q630" s="242" t="s">
        <v>47</v>
      </c>
      <c r="R630" s="196" t="s">
        <v>6468</v>
      </c>
      <c r="S630" s="70"/>
      <c r="T630" s="305"/>
      <c r="U630" s="48"/>
    </row>
    <row r="631" s="13" customFormat="1" ht="26.25" customHeight="1" spans="1:21">
      <c r="A631" s="35">
        <v>629</v>
      </c>
      <c r="B631" s="153" t="s">
        <v>15605</v>
      </c>
      <c r="C631" s="198" t="s">
        <v>15606</v>
      </c>
      <c r="D631" s="43" t="s">
        <v>15655</v>
      </c>
      <c r="E631" s="43">
        <v>479000</v>
      </c>
      <c r="F631" s="152" t="s">
        <v>15840</v>
      </c>
      <c r="G631" s="323">
        <v>42352</v>
      </c>
      <c r="H631" s="47">
        <v>42375</v>
      </c>
      <c r="I631" s="330" t="s">
        <v>7576</v>
      </c>
      <c r="J631" s="360">
        <v>42397</v>
      </c>
      <c r="K631" s="284" t="s">
        <v>52</v>
      </c>
      <c r="L631" s="194" t="s">
        <v>15841</v>
      </c>
      <c r="M631" s="48" t="s">
        <v>916</v>
      </c>
      <c r="N631" s="48" t="s">
        <v>5701</v>
      </c>
      <c r="O631" s="44">
        <v>42464</v>
      </c>
      <c r="P631" s="44">
        <v>42464</v>
      </c>
      <c r="Q631" s="242" t="s">
        <v>106</v>
      </c>
      <c r="R631" s="196" t="s">
        <v>920</v>
      </c>
      <c r="S631" s="70"/>
      <c r="T631" s="305"/>
      <c r="U631" s="48"/>
    </row>
    <row r="632" s="13" customFormat="1" ht="26.25" customHeight="1" spans="1:21">
      <c r="A632" s="35">
        <v>630</v>
      </c>
      <c r="B632" s="153" t="s">
        <v>15588</v>
      </c>
      <c r="C632" s="198" t="s">
        <v>15589</v>
      </c>
      <c r="D632" s="43" t="s">
        <v>15527</v>
      </c>
      <c r="E632" s="43">
        <v>423300</v>
      </c>
      <c r="F632" s="152" t="s">
        <v>15842</v>
      </c>
      <c r="G632" s="323">
        <v>42446</v>
      </c>
      <c r="H632" s="47">
        <v>42456</v>
      </c>
      <c r="I632" s="330" t="s">
        <v>7576</v>
      </c>
      <c r="J632" s="314">
        <v>42455</v>
      </c>
      <c r="K632" s="48"/>
      <c r="L632" s="48" t="s">
        <v>15843</v>
      </c>
      <c r="M632" s="48" t="s">
        <v>916</v>
      </c>
      <c r="N632" s="48" t="s">
        <v>5701</v>
      </c>
      <c r="O632" s="44">
        <v>42470</v>
      </c>
      <c r="P632" s="44">
        <v>42471</v>
      </c>
      <c r="Q632" s="242" t="s">
        <v>15817</v>
      </c>
      <c r="R632" s="196" t="s">
        <v>924</v>
      </c>
      <c r="S632" s="70"/>
      <c r="T632" s="305"/>
      <c r="U632" s="48"/>
    </row>
    <row r="633" s="13" customFormat="1" ht="26.25" customHeight="1" spans="1:21">
      <c r="A633" s="35">
        <v>631</v>
      </c>
      <c r="B633" s="153" t="s">
        <v>15605</v>
      </c>
      <c r="C633" s="198" t="s">
        <v>15606</v>
      </c>
      <c r="D633" s="43" t="s">
        <v>15558</v>
      </c>
      <c r="E633" s="43">
        <v>479000</v>
      </c>
      <c r="F633" s="152" t="s">
        <v>15844</v>
      </c>
      <c r="G633" s="323">
        <v>42352</v>
      </c>
      <c r="H633" s="47">
        <v>42374</v>
      </c>
      <c r="I633" s="325" t="s">
        <v>7576</v>
      </c>
      <c r="J633" s="360">
        <v>42397</v>
      </c>
      <c r="K633" s="284" t="s">
        <v>52</v>
      </c>
      <c r="L633" s="48" t="s">
        <v>15845</v>
      </c>
      <c r="M633" s="48" t="s">
        <v>45</v>
      </c>
      <c r="N633" s="48" t="s">
        <v>59</v>
      </c>
      <c r="O633" s="44">
        <v>42476</v>
      </c>
      <c r="P633" s="44">
        <v>42476</v>
      </c>
      <c r="Q633" s="242" t="s">
        <v>106</v>
      </c>
      <c r="R633" s="196" t="s">
        <v>924</v>
      </c>
      <c r="S633" s="70"/>
      <c r="T633" s="305"/>
      <c r="U633" s="48"/>
    </row>
    <row r="634" s="13" customFormat="1" ht="26.25" customHeight="1" spans="1:21">
      <c r="A634" s="35">
        <v>632</v>
      </c>
      <c r="B634" s="153" t="s">
        <v>15605</v>
      </c>
      <c r="C634" s="198" t="s">
        <v>15606</v>
      </c>
      <c r="D634" s="55" t="s">
        <v>15555</v>
      </c>
      <c r="E634" s="55">
        <v>479000</v>
      </c>
      <c r="F634" s="152" t="s">
        <v>15846</v>
      </c>
      <c r="G634" s="310">
        <v>42396</v>
      </c>
      <c r="H634" s="44">
        <v>42419</v>
      </c>
      <c r="I634" s="321" t="s">
        <v>7576</v>
      </c>
      <c r="J634" s="314">
        <v>42455</v>
      </c>
      <c r="K634" s="52"/>
      <c r="L634" s="48" t="s">
        <v>15847</v>
      </c>
      <c r="M634" s="48" t="s">
        <v>7534</v>
      </c>
      <c r="N634" s="48" t="s">
        <v>59</v>
      </c>
      <c r="O634" s="44">
        <v>42470</v>
      </c>
      <c r="P634" s="44">
        <v>42470</v>
      </c>
      <c r="Q634" s="48" t="s">
        <v>47</v>
      </c>
      <c r="R634" s="196" t="s">
        <v>924</v>
      </c>
      <c r="S634" s="70"/>
      <c r="T634" s="305"/>
      <c r="U634" s="48"/>
    </row>
    <row r="635" s="13" customFormat="1" ht="26.25" customHeight="1" spans="1:21">
      <c r="A635" s="35">
        <v>633</v>
      </c>
      <c r="B635" s="153" t="s">
        <v>15588</v>
      </c>
      <c r="C635" s="146" t="s">
        <v>15848</v>
      </c>
      <c r="D635" s="43" t="s">
        <v>15555</v>
      </c>
      <c r="E635" s="43">
        <v>423300</v>
      </c>
      <c r="F635" s="152" t="s">
        <v>15849</v>
      </c>
      <c r="G635" s="323">
        <v>42424</v>
      </c>
      <c r="H635" s="47">
        <v>42431</v>
      </c>
      <c r="I635" s="330" t="s">
        <v>15850</v>
      </c>
      <c r="J635" s="314">
        <v>42455</v>
      </c>
      <c r="K635" s="52"/>
      <c r="L635" s="48" t="s">
        <v>15851</v>
      </c>
      <c r="M635" s="48" t="s">
        <v>7534</v>
      </c>
      <c r="N635" s="48" t="s">
        <v>59</v>
      </c>
      <c r="O635" s="44">
        <v>42449</v>
      </c>
      <c r="P635" s="44">
        <v>42449</v>
      </c>
      <c r="Q635" s="242" t="s">
        <v>47</v>
      </c>
      <c r="R635" s="196" t="s">
        <v>5661</v>
      </c>
      <c r="S635" s="70"/>
      <c r="T635" s="305"/>
      <c r="U635" s="48"/>
    </row>
    <row r="636" s="13" customFormat="1" ht="26.25" customHeight="1" spans="1:21">
      <c r="A636" s="35">
        <v>634</v>
      </c>
      <c r="B636" s="153" t="s">
        <v>15605</v>
      </c>
      <c r="C636" s="146" t="s">
        <v>15852</v>
      </c>
      <c r="D636" s="43" t="s">
        <v>15558</v>
      </c>
      <c r="E636" s="43">
        <v>479000</v>
      </c>
      <c r="F636" s="189" t="s">
        <v>15853</v>
      </c>
      <c r="G636" s="323">
        <v>42380</v>
      </c>
      <c r="H636" s="47">
        <v>42387</v>
      </c>
      <c r="I636" s="330" t="s">
        <v>7619</v>
      </c>
      <c r="J636" s="314">
        <v>42426</v>
      </c>
      <c r="K636" s="284" t="s">
        <v>52</v>
      </c>
      <c r="L636" s="48" t="s">
        <v>15854</v>
      </c>
      <c r="M636" s="48" t="s">
        <v>736</v>
      </c>
      <c r="N636" s="48" t="s">
        <v>89</v>
      </c>
      <c r="O636" s="44">
        <v>42476</v>
      </c>
      <c r="P636" s="44">
        <v>42476</v>
      </c>
      <c r="Q636" s="242" t="s">
        <v>47</v>
      </c>
      <c r="R636" s="196" t="s">
        <v>2600</v>
      </c>
      <c r="S636" s="70"/>
      <c r="T636" s="305"/>
      <c r="U636" s="48"/>
    </row>
    <row r="637" s="13" customFormat="1" ht="18.75" customHeight="1" spans="1:21">
      <c r="A637" s="35">
        <v>635</v>
      </c>
      <c r="B637" s="153" t="s">
        <v>15037</v>
      </c>
      <c r="C637" s="311" t="s">
        <v>14823</v>
      </c>
      <c r="D637" s="55" t="s">
        <v>13342</v>
      </c>
      <c r="E637" s="43">
        <v>393900</v>
      </c>
      <c r="F637" s="152" t="s">
        <v>15855</v>
      </c>
      <c r="G637" s="44">
        <v>42123</v>
      </c>
      <c r="H637" s="44">
        <v>42132</v>
      </c>
      <c r="I637" s="330" t="s">
        <v>15856</v>
      </c>
      <c r="J637" s="278">
        <v>42487</v>
      </c>
      <c r="K637" s="338" t="s">
        <v>52</v>
      </c>
      <c r="L637" s="48" t="s">
        <v>15857</v>
      </c>
      <c r="M637" s="52" t="s">
        <v>45</v>
      </c>
      <c r="N637" s="48" t="s">
        <v>59</v>
      </c>
      <c r="O637" s="44">
        <v>42476</v>
      </c>
      <c r="P637" s="44">
        <v>42476</v>
      </c>
      <c r="Q637" s="48" t="s">
        <v>47</v>
      </c>
      <c r="R637" s="196" t="s">
        <v>2600</v>
      </c>
      <c r="S637" s="70"/>
      <c r="T637" s="305"/>
      <c r="U637" s="48"/>
    </row>
    <row r="638" s="13" customFormat="1" ht="26.25" customHeight="1" spans="1:21">
      <c r="A638" s="35">
        <v>636</v>
      </c>
      <c r="B638" s="153" t="s">
        <v>15614</v>
      </c>
      <c r="C638" s="146" t="s">
        <v>15858</v>
      </c>
      <c r="D638" s="43" t="s">
        <v>15575</v>
      </c>
      <c r="E638" s="43">
        <v>383400</v>
      </c>
      <c r="F638" s="152" t="s">
        <v>15859</v>
      </c>
      <c r="G638" s="323">
        <v>42446</v>
      </c>
      <c r="H638" s="47">
        <v>42452</v>
      </c>
      <c r="I638" s="330" t="s">
        <v>7576</v>
      </c>
      <c r="J638" s="314">
        <v>42455</v>
      </c>
      <c r="K638" s="284"/>
      <c r="L638" s="52" t="s">
        <v>15860</v>
      </c>
      <c r="M638" s="52" t="s">
        <v>5923</v>
      </c>
      <c r="N638" s="48" t="s">
        <v>89</v>
      </c>
      <c r="O638" s="44">
        <v>42482</v>
      </c>
      <c r="P638" s="44">
        <v>42483</v>
      </c>
      <c r="Q638" s="242" t="s">
        <v>106</v>
      </c>
      <c r="R638" s="196" t="s">
        <v>927</v>
      </c>
      <c r="S638" s="70"/>
      <c r="T638" s="305"/>
      <c r="U638" s="48"/>
    </row>
    <row r="639" s="13" customFormat="1" ht="26.25" customHeight="1" spans="1:21">
      <c r="A639" s="35">
        <v>637</v>
      </c>
      <c r="B639" s="153" t="s">
        <v>15605</v>
      </c>
      <c r="C639" s="146" t="s">
        <v>15852</v>
      </c>
      <c r="D639" s="43" t="s">
        <v>15558</v>
      </c>
      <c r="E639" s="43">
        <v>479000</v>
      </c>
      <c r="F639" s="152" t="s">
        <v>15861</v>
      </c>
      <c r="G639" s="323">
        <v>42451</v>
      </c>
      <c r="H639" s="47">
        <v>42459</v>
      </c>
      <c r="I639" s="330" t="s">
        <v>7576</v>
      </c>
      <c r="J639" s="314">
        <v>42455</v>
      </c>
      <c r="K639" s="284" t="s">
        <v>52</v>
      </c>
      <c r="L639" s="70" t="s">
        <v>15862</v>
      </c>
      <c r="M639" s="48" t="s">
        <v>683</v>
      </c>
      <c r="N639" s="48" t="s">
        <v>89</v>
      </c>
      <c r="O639" s="44">
        <v>42477</v>
      </c>
      <c r="P639" s="44">
        <v>42478</v>
      </c>
      <c r="Q639" s="242" t="s">
        <v>106</v>
      </c>
      <c r="R639" s="196" t="s">
        <v>933</v>
      </c>
      <c r="S639" s="70"/>
      <c r="T639" s="305"/>
      <c r="U639" s="48"/>
    </row>
    <row r="640" s="13" customFormat="1" ht="26.25" customHeight="1" spans="1:21">
      <c r="A640" s="35">
        <v>638</v>
      </c>
      <c r="B640" s="153" t="s">
        <v>15614</v>
      </c>
      <c r="C640" s="146" t="s">
        <v>15858</v>
      </c>
      <c r="D640" s="43" t="s">
        <v>13419</v>
      </c>
      <c r="E640" s="43">
        <v>383400</v>
      </c>
      <c r="F640" s="152" t="s">
        <v>15863</v>
      </c>
      <c r="G640" s="323">
        <v>42446</v>
      </c>
      <c r="H640" s="47">
        <v>42454</v>
      </c>
      <c r="I640" s="325" t="s">
        <v>15864</v>
      </c>
      <c r="J640" s="314">
        <v>42455</v>
      </c>
      <c r="K640" s="284"/>
      <c r="L640" s="52" t="s">
        <v>15865</v>
      </c>
      <c r="M640" s="52" t="s">
        <v>114</v>
      </c>
      <c r="N640" s="48" t="s">
        <v>59</v>
      </c>
      <c r="O640" s="44">
        <v>42484</v>
      </c>
      <c r="P640" s="44">
        <v>42486</v>
      </c>
      <c r="Q640" s="242" t="s">
        <v>47</v>
      </c>
      <c r="R640" s="196" t="s">
        <v>950</v>
      </c>
      <c r="S640" s="70"/>
      <c r="T640" s="305"/>
      <c r="U640" s="48"/>
    </row>
    <row r="641" s="13" customFormat="1" ht="26.25" customHeight="1" spans="1:21">
      <c r="A641" s="35">
        <v>639</v>
      </c>
      <c r="B641" s="153" t="s">
        <v>15605</v>
      </c>
      <c r="C641" s="146" t="s">
        <v>15852</v>
      </c>
      <c r="D641" s="55" t="s">
        <v>15527</v>
      </c>
      <c r="E641" s="55">
        <v>479000</v>
      </c>
      <c r="F641" s="152" t="s">
        <v>15866</v>
      </c>
      <c r="G641" s="310">
        <v>42324</v>
      </c>
      <c r="H641" s="44">
        <v>42337</v>
      </c>
      <c r="I641" s="330" t="s">
        <v>7576</v>
      </c>
      <c r="J641" s="314">
        <v>42336</v>
      </c>
      <c r="K641" s="284" t="s">
        <v>52</v>
      </c>
      <c r="L641" s="166" t="s">
        <v>15867</v>
      </c>
      <c r="M641" s="166" t="s">
        <v>6179</v>
      </c>
      <c r="N641" s="166" t="s">
        <v>744</v>
      </c>
      <c r="O641" s="167">
        <v>42476</v>
      </c>
      <c r="P641" s="167">
        <v>42476</v>
      </c>
      <c r="Q641" s="279" t="s">
        <v>106</v>
      </c>
      <c r="R641" s="196" t="s">
        <v>946</v>
      </c>
      <c r="S641" s="70"/>
      <c r="T641" s="305"/>
      <c r="U641" s="48"/>
    </row>
    <row r="642" s="13" customFormat="1" ht="26.25" customHeight="1" spans="1:21">
      <c r="A642" s="35">
        <v>640</v>
      </c>
      <c r="B642" s="153" t="s">
        <v>15588</v>
      </c>
      <c r="C642" s="146" t="s">
        <v>15848</v>
      </c>
      <c r="D642" s="43" t="s">
        <v>15555</v>
      </c>
      <c r="E642" s="43">
        <v>423300</v>
      </c>
      <c r="F642" s="152" t="s">
        <v>15868</v>
      </c>
      <c r="G642" s="323">
        <v>42481</v>
      </c>
      <c r="H642" s="47">
        <v>42489</v>
      </c>
      <c r="I642" s="325" t="s">
        <v>7576</v>
      </c>
      <c r="J642" s="314">
        <v>42487</v>
      </c>
      <c r="K642" s="48"/>
      <c r="L642" s="48" t="s">
        <v>15869</v>
      </c>
      <c r="M642" s="48" t="s">
        <v>5923</v>
      </c>
      <c r="N642" s="48" t="s">
        <v>89</v>
      </c>
      <c r="O642" s="44">
        <v>42482</v>
      </c>
      <c r="P642" s="44">
        <v>42483</v>
      </c>
      <c r="Q642" s="242" t="s">
        <v>47</v>
      </c>
      <c r="R642" s="196"/>
      <c r="S642" s="70"/>
      <c r="T642" s="305"/>
      <c r="U642" s="48"/>
    </row>
    <row r="643" s="13" customFormat="1" ht="26.25" customHeight="1" spans="1:21">
      <c r="A643" s="35">
        <v>641</v>
      </c>
      <c r="B643" s="153" t="s">
        <v>15588</v>
      </c>
      <c r="C643" s="146" t="s">
        <v>15848</v>
      </c>
      <c r="D643" s="55" t="s">
        <v>15558</v>
      </c>
      <c r="E643" s="55">
        <v>423300</v>
      </c>
      <c r="F643" s="152" t="s">
        <v>15870</v>
      </c>
      <c r="G643" s="310">
        <v>42422</v>
      </c>
      <c r="H643" s="44">
        <v>42431</v>
      </c>
      <c r="I643" s="325" t="s">
        <v>7576</v>
      </c>
      <c r="J643" s="314">
        <v>42426</v>
      </c>
      <c r="K643" s="48"/>
      <c r="L643" s="48" t="s">
        <v>15871</v>
      </c>
      <c r="M643" s="48" t="s">
        <v>2053</v>
      </c>
      <c r="N643" s="48" t="s">
        <v>5701</v>
      </c>
      <c r="O643" s="44">
        <v>42482</v>
      </c>
      <c r="P643" s="44">
        <v>42482</v>
      </c>
      <c r="Q643" s="242" t="s">
        <v>47</v>
      </c>
      <c r="R643" s="196" t="s">
        <v>959</v>
      </c>
      <c r="S643" s="70"/>
      <c r="T643" s="305"/>
      <c r="U643" s="48"/>
    </row>
    <row r="644" s="13" customFormat="1" ht="26.25" customHeight="1" spans="1:21">
      <c r="A644" s="35">
        <v>642</v>
      </c>
      <c r="B644" s="153" t="s">
        <v>15588</v>
      </c>
      <c r="C644" s="146" t="s">
        <v>15848</v>
      </c>
      <c r="D644" s="43" t="s">
        <v>15527</v>
      </c>
      <c r="E644" s="43">
        <v>423300</v>
      </c>
      <c r="F644" s="152" t="s">
        <v>15872</v>
      </c>
      <c r="G644" s="323">
        <v>42481</v>
      </c>
      <c r="H644" s="47">
        <v>42492</v>
      </c>
      <c r="I644" s="325" t="s">
        <v>7576</v>
      </c>
      <c r="J644" s="314">
        <v>42487</v>
      </c>
      <c r="K644" s="48"/>
      <c r="L644" s="48" t="s">
        <v>15873</v>
      </c>
      <c r="M644" s="48" t="s">
        <v>7534</v>
      </c>
      <c r="N644" s="48" t="s">
        <v>59</v>
      </c>
      <c r="O644" s="44">
        <v>42482</v>
      </c>
      <c r="P644" s="44">
        <v>42482</v>
      </c>
      <c r="Q644" s="242" t="s">
        <v>106</v>
      </c>
      <c r="R644" s="196" t="s">
        <v>959</v>
      </c>
      <c r="S644" s="70"/>
      <c r="T644" s="305"/>
      <c r="U644" s="48"/>
    </row>
    <row r="645" s="13" customFormat="1" ht="26.25" customHeight="1" spans="1:21">
      <c r="A645" s="35">
        <v>643</v>
      </c>
      <c r="B645" s="153" t="s">
        <v>15614</v>
      </c>
      <c r="C645" s="146" t="s">
        <v>15858</v>
      </c>
      <c r="D645" s="43" t="s">
        <v>13419</v>
      </c>
      <c r="E645" s="43">
        <v>383400</v>
      </c>
      <c r="F645" s="152" t="s">
        <v>15874</v>
      </c>
      <c r="G645" s="323">
        <v>42446</v>
      </c>
      <c r="H645" s="47">
        <v>42454</v>
      </c>
      <c r="I645" s="330" t="s">
        <v>7576</v>
      </c>
      <c r="J645" s="314">
        <v>42455</v>
      </c>
      <c r="K645" s="284"/>
      <c r="L645" s="52" t="s">
        <v>15875</v>
      </c>
      <c r="M645" s="52" t="s">
        <v>7534</v>
      </c>
      <c r="N645" s="48" t="s">
        <v>59</v>
      </c>
      <c r="O645" s="44">
        <v>42483</v>
      </c>
      <c r="P645" s="44">
        <v>42483</v>
      </c>
      <c r="Q645" s="242" t="s">
        <v>47</v>
      </c>
      <c r="R645" s="196" t="s">
        <v>959</v>
      </c>
      <c r="S645" s="70"/>
      <c r="T645" s="305"/>
      <c r="U645" s="48"/>
    </row>
    <row r="646" s="13" customFormat="1" ht="26.25" customHeight="1" spans="1:21">
      <c r="A646" s="35">
        <v>644</v>
      </c>
      <c r="B646" s="153" t="s">
        <v>15588</v>
      </c>
      <c r="C646" s="146" t="s">
        <v>15848</v>
      </c>
      <c r="D646" s="43" t="s">
        <v>15555</v>
      </c>
      <c r="E646" s="43">
        <v>423300</v>
      </c>
      <c r="F646" s="152" t="s">
        <v>15876</v>
      </c>
      <c r="G646" s="323">
        <v>42485</v>
      </c>
      <c r="H646" s="47">
        <v>42494</v>
      </c>
      <c r="I646" s="330" t="s">
        <v>7576</v>
      </c>
      <c r="J646" s="314">
        <v>42487</v>
      </c>
      <c r="K646" s="48"/>
      <c r="L646" s="48" t="s">
        <v>15877</v>
      </c>
      <c r="M646" s="48" t="s">
        <v>912</v>
      </c>
      <c r="N646" s="48" t="s">
        <v>5701</v>
      </c>
      <c r="O646" s="44">
        <v>42488</v>
      </c>
      <c r="P646" s="44">
        <v>42488</v>
      </c>
      <c r="Q646" s="242" t="s">
        <v>47</v>
      </c>
      <c r="R646" s="196" t="s">
        <v>1682</v>
      </c>
      <c r="S646" s="70"/>
      <c r="T646" s="305"/>
      <c r="U646" s="48"/>
    </row>
    <row r="647" s="13" customFormat="1" ht="26.25" customHeight="1" spans="1:21">
      <c r="A647" s="35">
        <v>645</v>
      </c>
      <c r="B647" s="153" t="s">
        <v>15588</v>
      </c>
      <c r="C647" s="146" t="s">
        <v>15848</v>
      </c>
      <c r="D647" s="43" t="s">
        <v>15655</v>
      </c>
      <c r="E647" s="43">
        <v>423300</v>
      </c>
      <c r="F647" s="152" t="s">
        <v>15878</v>
      </c>
      <c r="G647" s="323">
        <v>42485</v>
      </c>
      <c r="H647" s="47">
        <v>42495</v>
      </c>
      <c r="I647" s="325" t="s">
        <v>7576</v>
      </c>
      <c r="J647" s="314">
        <v>42487</v>
      </c>
      <c r="K647" s="48"/>
      <c r="L647" s="48" t="s">
        <v>15879</v>
      </c>
      <c r="M647" s="48" t="s">
        <v>7534</v>
      </c>
      <c r="N647" s="48" t="s">
        <v>59</v>
      </c>
      <c r="O647" s="44">
        <v>42487</v>
      </c>
      <c r="P647" s="44">
        <v>42489</v>
      </c>
      <c r="Q647" s="242" t="s">
        <v>47</v>
      </c>
      <c r="R647" s="196" t="s">
        <v>1682</v>
      </c>
      <c r="S647" s="70"/>
      <c r="T647" s="305"/>
      <c r="U647" s="48"/>
    </row>
    <row r="648" s="13" customFormat="1" ht="26.25" customHeight="1" spans="1:21">
      <c r="A648" s="35">
        <v>646</v>
      </c>
      <c r="B648" s="153" t="s">
        <v>15605</v>
      </c>
      <c r="C648" s="146" t="s">
        <v>15852</v>
      </c>
      <c r="D648" s="55" t="s">
        <v>15527</v>
      </c>
      <c r="E648" s="55">
        <v>479000</v>
      </c>
      <c r="F648" s="152" t="s">
        <v>15880</v>
      </c>
      <c r="G648" s="310">
        <v>42325</v>
      </c>
      <c r="H648" s="44">
        <v>42338</v>
      </c>
      <c r="I648" s="330" t="s">
        <v>15825</v>
      </c>
      <c r="J648" s="314">
        <v>42364</v>
      </c>
      <c r="K648" s="284" t="s">
        <v>52</v>
      </c>
      <c r="L648" s="48" t="s">
        <v>15881</v>
      </c>
      <c r="M648" s="48" t="s">
        <v>657</v>
      </c>
      <c r="N648" s="48" t="s">
        <v>89</v>
      </c>
      <c r="O648" s="44">
        <v>42487</v>
      </c>
      <c r="P648" s="44">
        <v>42487</v>
      </c>
      <c r="Q648" s="48" t="s">
        <v>106</v>
      </c>
      <c r="R648" s="196" t="s">
        <v>1682</v>
      </c>
      <c r="S648" s="70"/>
      <c r="T648" s="305"/>
      <c r="U648" s="48"/>
    </row>
    <row r="649" s="13" customFormat="1" ht="26.25" customHeight="1" spans="1:21">
      <c r="A649" s="35">
        <v>647</v>
      </c>
      <c r="B649" s="153" t="s">
        <v>15588</v>
      </c>
      <c r="C649" s="146" t="s">
        <v>15848</v>
      </c>
      <c r="D649" s="43" t="s">
        <v>15558</v>
      </c>
      <c r="E649" s="43">
        <v>423300</v>
      </c>
      <c r="F649" s="152" t="s">
        <v>15882</v>
      </c>
      <c r="G649" s="323">
        <v>42422</v>
      </c>
      <c r="H649" s="47">
        <v>42433</v>
      </c>
      <c r="I649" s="330" t="s">
        <v>7576</v>
      </c>
      <c r="J649" s="314">
        <v>42426</v>
      </c>
      <c r="K649" s="52"/>
      <c r="L649" s="48" t="s">
        <v>15883</v>
      </c>
      <c r="M649" s="48" t="s">
        <v>114</v>
      </c>
      <c r="N649" s="48" t="s">
        <v>59</v>
      </c>
      <c r="O649" s="44">
        <v>42491</v>
      </c>
      <c r="P649" s="44">
        <v>42497</v>
      </c>
      <c r="Q649" s="242" t="s">
        <v>47</v>
      </c>
      <c r="R649" s="196" t="s">
        <v>970</v>
      </c>
      <c r="S649" s="70"/>
      <c r="T649" s="305"/>
      <c r="U649" s="48"/>
    </row>
    <row r="650" s="13" customFormat="1" ht="26.25" customHeight="1" spans="1:21">
      <c r="A650" s="35">
        <v>648</v>
      </c>
      <c r="B650" s="153" t="s">
        <v>15614</v>
      </c>
      <c r="C650" s="146" t="s">
        <v>15858</v>
      </c>
      <c r="D650" s="55" t="s">
        <v>13419</v>
      </c>
      <c r="E650" s="55">
        <v>383400</v>
      </c>
      <c r="F650" s="152" t="s">
        <v>15884</v>
      </c>
      <c r="G650" s="310">
        <v>42455</v>
      </c>
      <c r="H650" s="44">
        <v>42463</v>
      </c>
      <c r="I650" s="325" t="s">
        <v>15864</v>
      </c>
      <c r="J650" s="314">
        <v>42487</v>
      </c>
      <c r="K650" s="166"/>
      <c r="L650" s="48" t="s">
        <v>15885</v>
      </c>
      <c r="M650" s="48" t="s">
        <v>662</v>
      </c>
      <c r="N650" s="48" t="s">
        <v>59</v>
      </c>
      <c r="O650" s="44">
        <v>42490</v>
      </c>
      <c r="P650" s="44">
        <v>42490</v>
      </c>
      <c r="Q650" s="242" t="s">
        <v>47</v>
      </c>
      <c r="R650" s="196" t="s">
        <v>967</v>
      </c>
      <c r="S650" s="70"/>
      <c r="T650" s="305"/>
      <c r="U650" s="48"/>
    </row>
    <row r="651" s="13" customFormat="1" ht="26.25" customHeight="1" spans="1:21">
      <c r="A651" s="35">
        <v>649</v>
      </c>
      <c r="B651" s="153" t="s">
        <v>15605</v>
      </c>
      <c r="C651" s="146" t="s">
        <v>15852</v>
      </c>
      <c r="D651" s="43" t="s">
        <v>15527</v>
      </c>
      <c r="E651" s="43">
        <v>479000</v>
      </c>
      <c r="F651" s="152" t="s">
        <v>15886</v>
      </c>
      <c r="G651" s="323">
        <v>42389</v>
      </c>
      <c r="H651" s="47">
        <v>42398</v>
      </c>
      <c r="I651" s="330" t="s">
        <v>7576</v>
      </c>
      <c r="J651" s="314">
        <v>42426</v>
      </c>
      <c r="K651" s="284" t="s">
        <v>52</v>
      </c>
      <c r="L651" s="370" t="s">
        <v>15887</v>
      </c>
      <c r="M651" s="13" t="s">
        <v>912</v>
      </c>
      <c r="N651" s="371" t="s">
        <v>5701</v>
      </c>
      <c r="O651" s="372">
        <v>42483</v>
      </c>
      <c r="P651" s="372">
        <v>42483</v>
      </c>
      <c r="Q651" s="381" t="s">
        <v>47</v>
      </c>
      <c r="R651" s="196" t="s">
        <v>5669</v>
      </c>
      <c r="S651" s="70"/>
      <c r="T651" s="305"/>
      <c r="U651" s="48"/>
    </row>
    <row r="652" s="13" customFormat="1" ht="26.25" customHeight="1" spans="1:21">
      <c r="A652" s="35">
        <v>650</v>
      </c>
      <c r="B652" s="153" t="s">
        <v>15605</v>
      </c>
      <c r="C652" s="146" t="s">
        <v>15852</v>
      </c>
      <c r="D652" s="43" t="s">
        <v>15527</v>
      </c>
      <c r="E652" s="43">
        <v>479000</v>
      </c>
      <c r="F652" s="189" t="s">
        <v>15888</v>
      </c>
      <c r="G652" s="323">
        <v>42384</v>
      </c>
      <c r="H652" s="47">
        <v>42392</v>
      </c>
      <c r="I652" s="330" t="s">
        <v>7576</v>
      </c>
      <c r="J652" s="314">
        <v>42426</v>
      </c>
      <c r="K652" s="284" t="s">
        <v>52</v>
      </c>
      <c r="L652" s="48" t="s">
        <v>15889</v>
      </c>
      <c r="M652" s="48" t="s">
        <v>657</v>
      </c>
      <c r="N652" s="48" t="s">
        <v>84</v>
      </c>
      <c r="O652" s="44">
        <v>42497</v>
      </c>
      <c r="P652" s="44">
        <v>42497</v>
      </c>
      <c r="Q652" s="48" t="s">
        <v>47</v>
      </c>
      <c r="R652" s="196" t="s">
        <v>976</v>
      </c>
      <c r="S652" s="70"/>
      <c r="T652" s="305"/>
      <c r="U652" s="48"/>
    </row>
    <row r="653" s="13" customFormat="1" ht="26.25" customHeight="1" spans="1:21">
      <c r="A653" s="35">
        <v>651</v>
      </c>
      <c r="B653" s="153" t="s">
        <v>15588</v>
      </c>
      <c r="C653" s="146" t="s">
        <v>15848</v>
      </c>
      <c r="D653" s="43" t="s">
        <v>15555</v>
      </c>
      <c r="E653" s="43">
        <v>423300</v>
      </c>
      <c r="F653" s="152" t="s">
        <v>15890</v>
      </c>
      <c r="G653" s="323">
        <v>42488</v>
      </c>
      <c r="H653" s="47">
        <v>42494</v>
      </c>
      <c r="I653" s="325" t="s">
        <v>7576</v>
      </c>
      <c r="J653" s="314">
        <v>42511</v>
      </c>
      <c r="K653" s="284" t="s">
        <v>52</v>
      </c>
      <c r="L653" s="166" t="s">
        <v>15891</v>
      </c>
      <c r="M653" s="166" t="s">
        <v>743</v>
      </c>
      <c r="N653" s="166" t="s">
        <v>744</v>
      </c>
      <c r="O653" s="167">
        <v>42498</v>
      </c>
      <c r="P653" s="167">
        <v>42498</v>
      </c>
      <c r="Q653" s="279" t="s">
        <v>106</v>
      </c>
      <c r="R653" s="196" t="s">
        <v>6050</v>
      </c>
      <c r="S653" s="70"/>
      <c r="T653" s="305"/>
      <c r="U653" s="48"/>
    </row>
    <row r="654" s="13" customFormat="1" ht="26.25" customHeight="1" spans="1:21">
      <c r="A654" s="35">
        <v>652</v>
      </c>
      <c r="B654" s="153" t="s">
        <v>15588</v>
      </c>
      <c r="C654" s="146" t="s">
        <v>15848</v>
      </c>
      <c r="D654" s="43" t="s">
        <v>15555</v>
      </c>
      <c r="E654" s="43">
        <v>423300</v>
      </c>
      <c r="F654" s="152" t="s">
        <v>15892</v>
      </c>
      <c r="G654" s="323">
        <v>42485</v>
      </c>
      <c r="H654" s="47">
        <v>42492</v>
      </c>
      <c r="I654" s="330" t="s">
        <v>7576</v>
      </c>
      <c r="J654" s="314">
        <v>42487</v>
      </c>
      <c r="K654" s="48"/>
      <c r="L654" s="48" t="s">
        <v>15893</v>
      </c>
      <c r="M654" s="48" t="s">
        <v>7534</v>
      </c>
      <c r="N654" s="48" t="s">
        <v>658</v>
      </c>
      <c r="O654" s="44">
        <v>42492</v>
      </c>
      <c r="P654" s="44">
        <v>42493</v>
      </c>
      <c r="Q654" s="242" t="s">
        <v>47</v>
      </c>
      <c r="R654" s="196" t="s">
        <v>981</v>
      </c>
      <c r="S654" s="70"/>
      <c r="T654" s="305"/>
      <c r="U654" s="48"/>
    </row>
    <row r="655" s="13" customFormat="1" ht="26.25" customHeight="1" spans="1:21">
      <c r="A655" s="35">
        <v>653</v>
      </c>
      <c r="B655" s="153" t="s">
        <v>15605</v>
      </c>
      <c r="C655" s="146" t="s">
        <v>15852</v>
      </c>
      <c r="D655" s="55" t="s">
        <v>15555</v>
      </c>
      <c r="E655" s="55">
        <v>479000</v>
      </c>
      <c r="F655" s="152" t="s">
        <v>15894</v>
      </c>
      <c r="G655" s="310">
        <v>42422</v>
      </c>
      <c r="H655" s="44">
        <v>42429</v>
      </c>
      <c r="I655" s="325" t="s">
        <v>7576</v>
      </c>
      <c r="J655" s="314">
        <v>42455</v>
      </c>
      <c r="K655" s="284" t="s">
        <v>52</v>
      </c>
      <c r="L655" s="48" t="s">
        <v>15895</v>
      </c>
      <c r="M655" s="48" t="s">
        <v>45</v>
      </c>
      <c r="N655" s="48" t="s">
        <v>89</v>
      </c>
      <c r="O655" s="44">
        <v>42506</v>
      </c>
      <c r="P655" s="44">
        <v>42506</v>
      </c>
      <c r="Q655" s="242" t="s">
        <v>106</v>
      </c>
      <c r="R655" s="196" t="s">
        <v>988</v>
      </c>
      <c r="S655" s="70"/>
      <c r="T655" s="305"/>
      <c r="U655" s="48"/>
    </row>
    <row r="656" s="13" customFormat="1" ht="26.25" customHeight="1" spans="1:21">
      <c r="A656" s="35">
        <v>654</v>
      </c>
      <c r="B656" s="153" t="s">
        <v>15614</v>
      </c>
      <c r="C656" s="146" t="s">
        <v>15858</v>
      </c>
      <c r="D656" s="43" t="s">
        <v>13897</v>
      </c>
      <c r="E656" s="43">
        <v>383400</v>
      </c>
      <c r="F656" s="152" t="s">
        <v>15896</v>
      </c>
      <c r="G656" s="323">
        <v>42446</v>
      </c>
      <c r="H656" s="47">
        <v>42456</v>
      </c>
      <c r="I656" s="330" t="s">
        <v>7576</v>
      </c>
      <c r="J656" s="314">
        <v>42455</v>
      </c>
      <c r="K656" s="284"/>
      <c r="L656" s="52" t="s">
        <v>15897</v>
      </c>
      <c r="M656" s="52" t="s">
        <v>657</v>
      </c>
      <c r="N656" s="48" t="s">
        <v>84</v>
      </c>
      <c r="O656" s="44">
        <v>42494</v>
      </c>
      <c r="P656" s="44">
        <v>42494</v>
      </c>
      <c r="Q656" s="242" t="s">
        <v>47</v>
      </c>
      <c r="R656" s="196" t="s">
        <v>985</v>
      </c>
      <c r="S656" s="70"/>
      <c r="T656" s="305"/>
      <c r="U656" s="48"/>
    </row>
    <row r="657" s="13" customFormat="1" ht="26.25" customHeight="1" spans="1:21">
      <c r="A657" s="35">
        <v>655</v>
      </c>
      <c r="B657" s="153"/>
      <c r="C657" s="146" t="s">
        <v>15848</v>
      </c>
      <c r="D657" s="43" t="s">
        <v>15558</v>
      </c>
      <c r="E657" s="43">
        <v>423300</v>
      </c>
      <c r="F657" s="152" t="s">
        <v>15898</v>
      </c>
      <c r="G657" s="323">
        <v>42422</v>
      </c>
      <c r="H657" s="47">
        <v>42433</v>
      </c>
      <c r="I657" s="330" t="s">
        <v>7576</v>
      </c>
      <c r="J657" s="314">
        <v>42426</v>
      </c>
      <c r="K657" s="166" t="s">
        <v>52</v>
      </c>
      <c r="L657" s="48" t="s">
        <v>15899</v>
      </c>
      <c r="M657" s="48" t="s">
        <v>631</v>
      </c>
      <c r="N657" s="48" t="s">
        <v>89</v>
      </c>
      <c r="O657" s="44">
        <v>42497</v>
      </c>
      <c r="P657" s="44">
        <v>42497</v>
      </c>
      <c r="Q657" s="48" t="s">
        <v>106</v>
      </c>
      <c r="R657" s="196" t="s">
        <v>997</v>
      </c>
      <c r="S657" s="70"/>
      <c r="T657" s="305"/>
      <c r="U657" s="48"/>
    </row>
    <row r="658" s="13" customFormat="1" ht="26.25" customHeight="1" spans="1:21">
      <c r="A658" s="35">
        <v>656</v>
      </c>
      <c r="B658" s="153" t="s">
        <v>15588</v>
      </c>
      <c r="C658" s="146" t="s">
        <v>15848</v>
      </c>
      <c r="D658" s="43" t="s">
        <v>15558</v>
      </c>
      <c r="E658" s="43">
        <v>423300</v>
      </c>
      <c r="F658" s="152" t="s">
        <v>15900</v>
      </c>
      <c r="G658" s="323">
        <v>42422</v>
      </c>
      <c r="H658" s="47">
        <v>42429</v>
      </c>
      <c r="I658" s="330" t="s">
        <v>7576</v>
      </c>
      <c r="J658" s="314">
        <v>42426</v>
      </c>
      <c r="K658" s="166" t="s">
        <v>52</v>
      </c>
      <c r="L658" s="48" t="s">
        <v>15901</v>
      </c>
      <c r="M658" s="48" t="s">
        <v>657</v>
      </c>
      <c r="N658" s="48" t="s">
        <v>89</v>
      </c>
      <c r="O658" s="44">
        <v>42492</v>
      </c>
      <c r="P658" s="44">
        <v>42492</v>
      </c>
      <c r="Q658" s="242" t="s">
        <v>47</v>
      </c>
      <c r="R658" s="196" t="s">
        <v>1020</v>
      </c>
      <c r="S658" s="70"/>
      <c r="T658" s="305"/>
      <c r="U658" s="48"/>
    </row>
    <row r="659" s="13" customFormat="1" ht="26.25" customHeight="1" spans="1:21">
      <c r="A659" s="35">
        <v>657</v>
      </c>
      <c r="B659" s="153" t="s">
        <v>15605</v>
      </c>
      <c r="C659" s="146" t="s">
        <v>15852</v>
      </c>
      <c r="D659" s="43" t="s">
        <v>15555</v>
      </c>
      <c r="E659" s="43">
        <v>479000</v>
      </c>
      <c r="F659" s="152" t="s">
        <v>15902</v>
      </c>
      <c r="G659" s="323">
        <v>42460</v>
      </c>
      <c r="H659" s="47">
        <v>42468</v>
      </c>
      <c r="I659" s="330" t="s">
        <v>7576</v>
      </c>
      <c r="J659" s="314">
        <v>42487</v>
      </c>
      <c r="K659" s="166" t="s">
        <v>52</v>
      </c>
      <c r="L659" s="48" t="s">
        <v>15903</v>
      </c>
      <c r="M659" s="48" t="s">
        <v>114</v>
      </c>
      <c r="N659" s="48" t="s">
        <v>59</v>
      </c>
      <c r="O659" s="44">
        <v>42507</v>
      </c>
      <c r="P659" s="44">
        <v>42508</v>
      </c>
      <c r="Q659" s="242" t="s">
        <v>106</v>
      </c>
      <c r="R659" s="196" t="s">
        <v>1005</v>
      </c>
      <c r="S659" s="70"/>
      <c r="T659" s="305"/>
      <c r="U659" s="48"/>
    </row>
    <row r="660" s="13" customFormat="1" ht="26.25" customHeight="1" spans="1:21">
      <c r="A660" s="35">
        <v>658</v>
      </c>
      <c r="B660" s="153" t="s">
        <v>15588</v>
      </c>
      <c r="C660" s="146" t="s">
        <v>15848</v>
      </c>
      <c r="D660" s="43" t="s">
        <v>15555</v>
      </c>
      <c r="E660" s="43">
        <v>423300</v>
      </c>
      <c r="F660" s="152" t="s">
        <v>15904</v>
      </c>
      <c r="G660" s="323">
        <v>42488</v>
      </c>
      <c r="H660" s="47">
        <v>42494</v>
      </c>
      <c r="I660" s="330" t="s">
        <v>7576</v>
      </c>
      <c r="J660" s="314">
        <v>42518</v>
      </c>
      <c r="K660" s="284" t="s">
        <v>52</v>
      </c>
      <c r="L660" s="48" t="s">
        <v>15905</v>
      </c>
      <c r="M660" s="48" t="s">
        <v>912</v>
      </c>
      <c r="N660" s="48" t="s">
        <v>5701</v>
      </c>
      <c r="O660" s="44">
        <v>42495</v>
      </c>
      <c r="P660" s="44">
        <v>42496</v>
      </c>
      <c r="Q660" s="242" t="s">
        <v>47</v>
      </c>
      <c r="R660" s="347" t="s">
        <v>1005</v>
      </c>
      <c r="S660" s="70"/>
      <c r="T660" s="305"/>
      <c r="U660" s="48"/>
    </row>
    <row r="661" s="13" customFormat="1" ht="26.25" customHeight="1" spans="1:21">
      <c r="A661" s="35">
        <v>659</v>
      </c>
      <c r="B661" s="153" t="s">
        <v>15605</v>
      </c>
      <c r="C661" s="146" t="s">
        <v>15852</v>
      </c>
      <c r="D661" s="43" t="s">
        <v>15527</v>
      </c>
      <c r="E661" s="43">
        <v>479000</v>
      </c>
      <c r="F661" s="152" t="s">
        <v>15906</v>
      </c>
      <c r="G661" s="323">
        <v>42424</v>
      </c>
      <c r="H661" s="47">
        <v>42432</v>
      </c>
      <c r="I661" s="330" t="s">
        <v>7576</v>
      </c>
      <c r="J661" s="314">
        <v>42455</v>
      </c>
      <c r="K661" s="284" t="s">
        <v>52</v>
      </c>
      <c r="L661" s="48" t="s">
        <v>15907</v>
      </c>
      <c r="M661" s="52" t="s">
        <v>736</v>
      </c>
      <c r="N661" s="48" t="s">
        <v>89</v>
      </c>
      <c r="O661" s="44">
        <v>42508</v>
      </c>
      <c r="P661" s="44">
        <v>42508</v>
      </c>
      <c r="Q661" s="242" t="s">
        <v>47</v>
      </c>
      <c r="R661" s="196" t="s">
        <v>1010</v>
      </c>
      <c r="S661" s="70"/>
      <c r="T661" s="305"/>
      <c r="U661" s="48"/>
    </row>
    <row r="662" s="13" customFormat="1" ht="26.25" customHeight="1" spans="1:21">
      <c r="A662" s="35">
        <v>660</v>
      </c>
      <c r="B662" s="153" t="s">
        <v>15605</v>
      </c>
      <c r="C662" s="146" t="s">
        <v>15852</v>
      </c>
      <c r="D662" s="43" t="s">
        <v>15558</v>
      </c>
      <c r="E662" s="43">
        <v>479000</v>
      </c>
      <c r="F662" s="152" t="s">
        <v>15908</v>
      </c>
      <c r="G662" s="323">
        <v>42422</v>
      </c>
      <c r="H662" s="47">
        <v>42433</v>
      </c>
      <c r="I662" s="330" t="s">
        <v>7576</v>
      </c>
      <c r="J662" s="314">
        <v>42455</v>
      </c>
      <c r="K662" s="284" t="s">
        <v>52</v>
      </c>
      <c r="L662" s="48" t="s">
        <v>15909</v>
      </c>
      <c r="M662" s="48" t="s">
        <v>631</v>
      </c>
      <c r="N662" s="48" t="s">
        <v>89</v>
      </c>
      <c r="O662" s="44">
        <v>42512</v>
      </c>
      <c r="P662" s="44">
        <v>42512</v>
      </c>
      <c r="Q662" s="242" t="s">
        <v>106</v>
      </c>
      <c r="R662" s="196" t="s">
        <v>1730</v>
      </c>
      <c r="S662" s="70"/>
      <c r="T662" s="305"/>
      <c r="U662" s="48"/>
    </row>
    <row r="663" s="13" customFormat="1" ht="26.25" customHeight="1" spans="1:21">
      <c r="A663" s="35">
        <v>661</v>
      </c>
      <c r="B663" s="153" t="s">
        <v>15605</v>
      </c>
      <c r="C663" s="146" t="s">
        <v>15852</v>
      </c>
      <c r="D663" s="55" t="s">
        <v>15558</v>
      </c>
      <c r="E663" s="55">
        <v>479000</v>
      </c>
      <c r="F663" s="152" t="s">
        <v>15910</v>
      </c>
      <c r="G663" s="310">
        <v>42422</v>
      </c>
      <c r="H663" s="44">
        <v>42431</v>
      </c>
      <c r="I663" s="325" t="s">
        <v>7576</v>
      </c>
      <c r="J663" s="314">
        <v>42455</v>
      </c>
      <c r="K663" s="48"/>
      <c r="L663" s="48" t="s">
        <v>15911</v>
      </c>
      <c r="M663" s="48" t="s">
        <v>743</v>
      </c>
      <c r="N663" s="48" t="s">
        <v>744</v>
      </c>
      <c r="O663" s="44">
        <v>42507</v>
      </c>
      <c r="P663" s="44">
        <v>42508</v>
      </c>
      <c r="Q663" s="242" t="s">
        <v>106</v>
      </c>
      <c r="R663" s="196" t="s">
        <v>988</v>
      </c>
      <c r="S663" s="70"/>
      <c r="T663" s="305"/>
      <c r="U663" s="48"/>
    </row>
    <row r="664" s="13" customFormat="1" ht="26.25" customHeight="1" spans="1:21">
      <c r="A664" s="35">
        <v>662</v>
      </c>
      <c r="B664" s="153" t="s">
        <v>15614</v>
      </c>
      <c r="C664" s="146" t="s">
        <v>15858</v>
      </c>
      <c r="D664" s="43" t="s">
        <v>13419</v>
      </c>
      <c r="E664" s="43">
        <v>383400</v>
      </c>
      <c r="F664" s="152" t="s">
        <v>15912</v>
      </c>
      <c r="G664" s="323">
        <v>42481</v>
      </c>
      <c r="H664" s="47">
        <v>42486</v>
      </c>
      <c r="I664" s="330" t="s">
        <v>7576</v>
      </c>
      <c r="J664" s="314">
        <v>42487</v>
      </c>
      <c r="K664" s="284"/>
      <c r="L664" s="333" t="s">
        <v>15913</v>
      </c>
      <c r="M664" s="333" t="s">
        <v>695</v>
      </c>
      <c r="N664" s="48" t="s">
        <v>84</v>
      </c>
      <c r="O664" s="373">
        <v>42485</v>
      </c>
      <c r="P664" s="44">
        <v>42490</v>
      </c>
      <c r="Q664" s="333" t="s">
        <v>47</v>
      </c>
      <c r="R664" s="196" t="s">
        <v>1010</v>
      </c>
      <c r="S664" s="70"/>
      <c r="T664" s="305"/>
      <c r="U664" s="48"/>
    </row>
    <row r="665" s="13" customFormat="1" ht="26.25" customHeight="1" spans="1:21">
      <c r="A665" s="35">
        <v>663</v>
      </c>
      <c r="B665" s="153" t="s">
        <v>15605</v>
      </c>
      <c r="C665" s="146" t="s">
        <v>15852</v>
      </c>
      <c r="D665" s="43" t="s">
        <v>15558</v>
      </c>
      <c r="E665" s="43">
        <v>479000</v>
      </c>
      <c r="F665" s="152" t="s">
        <v>15914</v>
      </c>
      <c r="G665" s="323">
        <v>42488</v>
      </c>
      <c r="H665" s="47">
        <v>42494</v>
      </c>
      <c r="I665" s="330" t="s">
        <v>7576</v>
      </c>
      <c r="J665" s="360">
        <v>42518</v>
      </c>
      <c r="K665" s="284" t="s">
        <v>52</v>
      </c>
      <c r="L665" s="48" t="s">
        <v>15915</v>
      </c>
      <c r="M665" s="48" t="s">
        <v>662</v>
      </c>
      <c r="N665" s="48" t="s">
        <v>59</v>
      </c>
      <c r="O665" s="44">
        <v>42505</v>
      </c>
      <c r="P665" s="44">
        <v>42505</v>
      </c>
      <c r="Q665" s="242" t="s">
        <v>47</v>
      </c>
      <c r="R665" s="196" t="s">
        <v>6078</v>
      </c>
      <c r="S665" s="70"/>
      <c r="T665" s="305"/>
      <c r="U665" s="48"/>
    </row>
    <row r="666" s="13" customFormat="1" ht="26.25" customHeight="1" spans="1:21">
      <c r="A666" s="35">
        <v>664</v>
      </c>
      <c r="B666" s="153" t="s">
        <v>15605</v>
      </c>
      <c r="C666" s="146" t="s">
        <v>15852</v>
      </c>
      <c r="D666" s="43" t="s">
        <v>15527</v>
      </c>
      <c r="E666" s="43">
        <v>479000</v>
      </c>
      <c r="F666" s="152" t="s">
        <v>15916</v>
      </c>
      <c r="G666" s="323">
        <v>42446</v>
      </c>
      <c r="H666" s="47">
        <v>42452</v>
      </c>
      <c r="I666" s="330" t="s">
        <v>7576</v>
      </c>
      <c r="J666" s="314">
        <v>42455</v>
      </c>
      <c r="K666" s="52"/>
      <c r="L666" s="48" t="s">
        <v>15917</v>
      </c>
      <c r="M666" s="52" t="s">
        <v>662</v>
      </c>
      <c r="N666" s="48" t="s">
        <v>59</v>
      </c>
      <c r="O666" s="44">
        <v>42512</v>
      </c>
      <c r="P666" s="44">
        <v>42513</v>
      </c>
      <c r="Q666" s="242" t="s">
        <v>47</v>
      </c>
      <c r="R666" s="196" t="s">
        <v>3829</v>
      </c>
      <c r="S666" s="70"/>
      <c r="T666" s="305"/>
      <c r="U666" s="48"/>
    </row>
    <row r="667" s="13" customFormat="1" ht="26.25" customHeight="1" spans="1:21">
      <c r="A667" s="35">
        <v>665</v>
      </c>
      <c r="B667" s="153" t="s">
        <v>15588</v>
      </c>
      <c r="C667" s="146" t="s">
        <v>15848</v>
      </c>
      <c r="D667" s="43" t="s">
        <v>15655</v>
      </c>
      <c r="E667" s="43">
        <v>423300</v>
      </c>
      <c r="F667" s="152" t="s">
        <v>15918</v>
      </c>
      <c r="G667" s="323">
        <v>42507</v>
      </c>
      <c r="H667" s="47">
        <v>42514</v>
      </c>
      <c r="I667" s="325" t="s">
        <v>7576</v>
      </c>
      <c r="J667" s="314">
        <v>42518</v>
      </c>
      <c r="K667" s="48"/>
      <c r="L667" s="48" t="s">
        <v>15919</v>
      </c>
      <c r="M667" s="48" t="s">
        <v>7534</v>
      </c>
      <c r="N667" s="48" t="s">
        <v>59</v>
      </c>
      <c r="O667" s="44">
        <v>42508</v>
      </c>
      <c r="P667" s="44">
        <v>42510</v>
      </c>
      <c r="Q667" s="48" t="s">
        <v>47</v>
      </c>
      <c r="R667" s="196" t="s">
        <v>3829</v>
      </c>
      <c r="S667" s="70"/>
      <c r="T667" s="305"/>
      <c r="U667" s="48"/>
    </row>
    <row r="668" s="13" customFormat="1" ht="26.25" customHeight="1" spans="1:21">
      <c r="A668" s="35">
        <v>666</v>
      </c>
      <c r="B668" s="153" t="s">
        <v>15588</v>
      </c>
      <c r="C668" s="146" t="s">
        <v>15848</v>
      </c>
      <c r="D668" s="55" t="s">
        <v>15527</v>
      </c>
      <c r="E668" s="43">
        <v>423300</v>
      </c>
      <c r="F668" s="152" t="s">
        <v>15920</v>
      </c>
      <c r="G668" s="310">
        <v>42486</v>
      </c>
      <c r="H668" s="44">
        <v>42500</v>
      </c>
      <c r="I668" s="325" t="s">
        <v>7576</v>
      </c>
      <c r="J668" s="314">
        <v>42518</v>
      </c>
      <c r="K668" s="48"/>
      <c r="L668" s="48" t="s">
        <v>15921</v>
      </c>
      <c r="M668" s="48" t="s">
        <v>912</v>
      </c>
      <c r="N668" s="48" t="s">
        <v>5701</v>
      </c>
      <c r="O668" s="44">
        <v>42515</v>
      </c>
      <c r="P668" s="44">
        <v>42515</v>
      </c>
      <c r="Q668" s="48" t="s">
        <v>106</v>
      </c>
      <c r="R668" s="196" t="s">
        <v>3829</v>
      </c>
      <c r="S668" s="70"/>
      <c r="T668" s="305"/>
      <c r="U668" s="48"/>
    </row>
    <row r="669" s="13" customFormat="1" ht="26.25" customHeight="1" spans="1:21">
      <c r="A669" s="35">
        <v>667</v>
      </c>
      <c r="B669" s="153" t="s">
        <v>15588</v>
      </c>
      <c r="C669" s="146" t="s">
        <v>15848</v>
      </c>
      <c r="D669" s="43" t="s">
        <v>15558</v>
      </c>
      <c r="E669" s="43">
        <v>423300</v>
      </c>
      <c r="F669" s="152" t="s">
        <v>15922</v>
      </c>
      <c r="G669" s="323">
        <v>42488</v>
      </c>
      <c r="H669" s="47">
        <v>42494</v>
      </c>
      <c r="I669" s="330" t="s">
        <v>7576</v>
      </c>
      <c r="J669" s="314">
        <v>42538</v>
      </c>
      <c r="K669" s="284" t="s">
        <v>6095</v>
      </c>
      <c r="L669" s="48" t="s">
        <v>15923</v>
      </c>
      <c r="M669" s="48" t="s">
        <v>2053</v>
      </c>
      <c r="N669" s="48" t="s">
        <v>5701</v>
      </c>
      <c r="O669" s="44">
        <v>42519</v>
      </c>
      <c r="P669" s="44">
        <v>42519</v>
      </c>
      <c r="Q669" s="48" t="s">
        <v>106</v>
      </c>
      <c r="R669" s="196" t="s">
        <v>2719</v>
      </c>
      <c r="S669" s="70"/>
      <c r="T669" s="305"/>
      <c r="U669" s="48"/>
    </row>
    <row r="670" s="13" customFormat="1" ht="26.25" customHeight="1" spans="1:21">
      <c r="A670" s="35">
        <v>668</v>
      </c>
      <c r="B670" s="153" t="s">
        <v>15588</v>
      </c>
      <c r="C670" s="146" t="s">
        <v>15848</v>
      </c>
      <c r="D670" s="43" t="s">
        <v>15558</v>
      </c>
      <c r="E670" s="43">
        <v>423300</v>
      </c>
      <c r="F670" s="152" t="s">
        <v>15924</v>
      </c>
      <c r="G670" s="323">
        <v>42422</v>
      </c>
      <c r="H670" s="47">
        <v>42433</v>
      </c>
      <c r="I670" s="330" t="s">
        <v>7576</v>
      </c>
      <c r="J670" s="314">
        <v>42426</v>
      </c>
      <c r="K670" s="166" t="s">
        <v>52</v>
      </c>
      <c r="L670" s="48" t="s">
        <v>15925</v>
      </c>
      <c r="M670" s="48" t="s">
        <v>45</v>
      </c>
      <c r="N670" s="48" t="s">
        <v>89</v>
      </c>
      <c r="O670" s="44">
        <v>42515</v>
      </c>
      <c r="P670" s="44">
        <v>42517</v>
      </c>
      <c r="Q670" s="242" t="s">
        <v>47</v>
      </c>
      <c r="R670" s="196" t="s">
        <v>1023</v>
      </c>
      <c r="S670" s="70"/>
      <c r="T670" s="305"/>
      <c r="U670" s="48"/>
    </row>
    <row r="671" s="13" customFormat="1" ht="26.25" customHeight="1" spans="1:21">
      <c r="A671" s="35">
        <v>669</v>
      </c>
      <c r="B671" s="153" t="s">
        <v>15614</v>
      </c>
      <c r="C671" s="146" t="s">
        <v>15858</v>
      </c>
      <c r="D671" s="43" t="s">
        <v>13897</v>
      </c>
      <c r="E671" s="43">
        <v>383400</v>
      </c>
      <c r="F671" s="152" t="s">
        <v>15926</v>
      </c>
      <c r="G671" s="323">
        <v>42507</v>
      </c>
      <c r="H671" s="47">
        <v>42514</v>
      </c>
      <c r="I671" s="330" t="s">
        <v>15927</v>
      </c>
      <c r="J671" s="314">
        <v>42518</v>
      </c>
      <c r="K671" s="284"/>
      <c r="L671" s="331" t="s">
        <v>15928</v>
      </c>
      <c r="M671" s="331" t="s">
        <v>657</v>
      </c>
      <c r="N671" s="331" t="s">
        <v>84</v>
      </c>
      <c r="O671" s="44">
        <v>42509</v>
      </c>
      <c r="P671" s="44">
        <v>42509</v>
      </c>
      <c r="Q671" s="242" t="s">
        <v>47</v>
      </c>
      <c r="R671" s="196" t="s">
        <v>1023</v>
      </c>
      <c r="S671" s="70"/>
      <c r="T671" s="305"/>
      <c r="U671" s="48"/>
    </row>
    <row r="672" s="13" customFormat="1" ht="26.25" customHeight="1" spans="1:21">
      <c r="A672" s="35">
        <v>670</v>
      </c>
      <c r="B672" s="153"/>
      <c r="C672" s="146" t="s">
        <v>15852</v>
      </c>
      <c r="D672" s="43" t="s">
        <v>15527</v>
      </c>
      <c r="E672" s="43">
        <v>479000</v>
      </c>
      <c r="F672" s="152" t="s">
        <v>15929</v>
      </c>
      <c r="G672" s="323">
        <v>42507</v>
      </c>
      <c r="H672" s="47">
        <v>42514</v>
      </c>
      <c r="I672" s="330" t="s">
        <v>7576</v>
      </c>
      <c r="J672" s="314">
        <v>42518</v>
      </c>
      <c r="K672" s="52"/>
      <c r="L672" s="48" t="s">
        <v>15930</v>
      </c>
      <c r="M672" s="48" t="s">
        <v>912</v>
      </c>
      <c r="N672" s="48" t="s">
        <v>5701</v>
      </c>
      <c r="O672" s="44">
        <v>42515</v>
      </c>
      <c r="P672" s="44">
        <v>42515</v>
      </c>
      <c r="Q672" s="242" t="s">
        <v>47</v>
      </c>
      <c r="R672" s="213" t="s">
        <v>2722</v>
      </c>
      <c r="S672" s="70"/>
      <c r="T672" s="305"/>
      <c r="U672" s="48"/>
    </row>
    <row r="673" s="13" customFormat="1" ht="26.25" customHeight="1" spans="1:21">
      <c r="A673" s="35">
        <v>671</v>
      </c>
      <c r="B673" s="153"/>
      <c r="C673" s="146" t="s">
        <v>15848</v>
      </c>
      <c r="D673" s="55" t="s">
        <v>15558</v>
      </c>
      <c r="E673" s="55">
        <v>423300</v>
      </c>
      <c r="F673" s="152" t="s">
        <v>15931</v>
      </c>
      <c r="G673" s="310">
        <v>42455</v>
      </c>
      <c r="H673" s="44">
        <v>42463</v>
      </c>
      <c r="I673" s="325" t="s">
        <v>7619</v>
      </c>
      <c r="J673" s="314">
        <v>42538</v>
      </c>
      <c r="K673" s="48"/>
      <c r="L673" s="48" t="s">
        <v>15932</v>
      </c>
      <c r="M673" s="48" t="s">
        <v>631</v>
      </c>
      <c r="N673" s="48" t="s">
        <v>89</v>
      </c>
      <c r="O673" s="44">
        <v>42518</v>
      </c>
      <c r="P673" s="44">
        <v>42518</v>
      </c>
      <c r="Q673" s="48" t="s">
        <v>47</v>
      </c>
      <c r="R673" s="196" t="s">
        <v>1032</v>
      </c>
      <c r="S673" s="70"/>
      <c r="T673" s="305"/>
      <c r="U673" s="48"/>
    </row>
    <row r="674" s="13" customFormat="1" ht="26.25" customHeight="1" spans="1:21">
      <c r="A674" s="35">
        <v>672</v>
      </c>
      <c r="B674" s="153"/>
      <c r="C674" s="146" t="s">
        <v>15848</v>
      </c>
      <c r="D674" s="43" t="s">
        <v>15558</v>
      </c>
      <c r="E674" s="43">
        <v>423300</v>
      </c>
      <c r="F674" s="152" t="s">
        <v>15933</v>
      </c>
      <c r="G674" s="323">
        <v>42481</v>
      </c>
      <c r="H674" s="47">
        <v>42489</v>
      </c>
      <c r="I674" s="325" t="s">
        <v>7576</v>
      </c>
      <c r="J674" s="314">
        <v>42538</v>
      </c>
      <c r="K674" s="374" t="s">
        <v>6083</v>
      </c>
      <c r="L674" s="48" t="s">
        <v>15934</v>
      </c>
      <c r="M674" s="48" t="s">
        <v>916</v>
      </c>
      <c r="N674" s="48" t="s">
        <v>5701</v>
      </c>
      <c r="O674" s="44">
        <v>42519</v>
      </c>
      <c r="P674" s="44">
        <v>42519</v>
      </c>
      <c r="Q674" s="48" t="s">
        <v>47</v>
      </c>
      <c r="R674" s="196" t="s">
        <v>1032</v>
      </c>
      <c r="S674" s="70"/>
      <c r="T674" s="305"/>
      <c r="U674" s="48"/>
    </row>
    <row r="675" s="13" customFormat="1" ht="26.25" customHeight="1" spans="1:21">
      <c r="A675" s="35">
        <v>673</v>
      </c>
      <c r="B675" s="153"/>
      <c r="C675" s="146" t="s">
        <v>15848</v>
      </c>
      <c r="D675" s="43" t="s">
        <v>15935</v>
      </c>
      <c r="E675" s="43">
        <v>423300</v>
      </c>
      <c r="F675" s="152" t="s">
        <v>15936</v>
      </c>
      <c r="G675" s="323">
        <v>42509</v>
      </c>
      <c r="H675" s="47">
        <v>42517</v>
      </c>
      <c r="I675" s="330" t="s">
        <v>7576</v>
      </c>
      <c r="J675" s="314">
        <v>42518</v>
      </c>
      <c r="K675" s="284"/>
      <c r="L675" s="331" t="s">
        <v>15937</v>
      </c>
      <c r="M675" s="331" t="s">
        <v>683</v>
      </c>
      <c r="N675" s="331" t="s">
        <v>59</v>
      </c>
      <c r="O675" s="44">
        <v>42505</v>
      </c>
      <c r="P675" s="44">
        <v>42510</v>
      </c>
      <c r="Q675" s="48" t="s">
        <v>47</v>
      </c>
      <c r="R675" s="48" t="s">
        <v>1032</v>
      </c>
      <c r="S675" s="70"/>
      <c r="T675" s="305"/>
      <c r="U675" s="48"/>
    </row>
    <row r="676" s="13" customFormat="1" ht="26.25" customHeight="1" spans="1:21">
      <c r="A676" s="35">
        <v>674</v>
      </c>
      <c r="B676" s="153"/>
      <c r="C676" s="146" t="s">
        <v>15848</v>
      </c>
      <c r="D676" s="43" t="s">
        <v>15935</v>
      </c>
      <c r="E676" s="43">
        <v>423300</v>
      </c>
      <c r="F676" s="152" t="s">
        <v>15938</v>
      </c>
      <c r="G676" s="323">
        <v>42422</v>
      </c>
      <c r="H676" s="47">
        <v>42429</v>
      </c>
      <c r="I676" s="330" t="s">
        <v>7576</v>
      </c>
      <c r="J676" s="314">
        <v>42518</v>
      </c>
      <c r="K676" s="284" t="s">
        <v>52</v>
      </c>
      <c r="L676" s="48" t="s">
        <v>15939</v>
      </c>
      <c r="M676" s="48" t="s">
        <v>2053</v>
      </c>
      <c r="N676" s="48" t="s">
        <v>5701</v>
      </c>
      <c r="O676" s="44">
        <v>42512</v>
      </c>
      <c r="P676" s="44">
        <v>42513</v>
      </c>
      <c r="Q676" s="48" t="s">
        <v>106</v>
      </c>
      <c r="R676" s="48" t="s">
        <v>15940</v>
      </c>
      <c r="S676" s="70"/>
      <c r="T676" s="305"/>
      <c r="U676" s="48"/>
    </row>
    <row r="677" s="13" customFormat="1" ht="26.25" customHeight="1" spans="1:21">
      <c r="A677" s="35">
        <v>675</v>
      </c>
      <c r="B677" s="153"/>
      <c r="C677" s="146" t="s">
        <v>15852</v>
      </c>
      <c r="D677" s="43" t="s">
        <v>15555</v>
      </c>
      <c r="E677" s="43">
        <v>479000</v>
      </c>
      <c r="F677" s="152" t="s">
        <v>15941</v>
      </c>
      <c r="G677" s="323">
        <v>42444</v>
      </c>
      <c r="H677" s="47">
        <v>42457</v>
      </c>
      <c r="I677" s="325" t="s">
        <v>7576</v>
      </c>
      <c r="J677" s="314">
        <v>42487</v>
      </c>
      <c r="K677" s="48"/>
      <c r="L677" s="48" t="s">
        <v>15942</v>
      </c>
      <c r="M677" s="48" t="s">
        <v>662</v>
      </c>
      <c r="N677" s="48" t="s">
        <v>59</v>
      </c>
      <c r="O677" s="44">
        <v>42511</v>
      </c>
      <c r="P677" s="44">
        <v>42511</v>
      </c>
      <c r="Q677" s="242" t="s">
        <v>47</v>
      </c>
      <c r="R677" s="196" t="s">
        <v>1032</v>
      </c>
      <c r="S677" s="70"/>
      <c r="T677" s="305"/>
      <c r="U677" s="48"/>
    </row>
    <row r="678" s="13" customFormat="1" ht="26.25" customHeight="1" spans="1:21">
      <c r="A678" s="35">
        <v>676</v>
      </c>
      <c r="B678" s="153"/>
      <c r="C678" s="146" t="s">
        <v>15848</v>
      </c>
      <c r="D678" s="55" t="s">
        <v>15555</v>
      </c>
      <c r="E678" s="55">
        <v>423300</v>
      </c>
      <c r="F678" s="152" t="s">
        <v>15943</v>
      </c>
      <c r="G678" s="310">
        <v>42509</v>
      </c>
      <c r="H678" s="44">
        <v>42516</v>
      </c>
      <c r="I678" s="325" t="s">
        <v>15944</v>
      </c>
      <c r="J678" s="314">
        <v>42538</v>
      </c>
      <c r="K678" s="48"/>
      <c r="L678" s="48" t="s">
        <v>15945</v>
      </c>
      <c r="M678" s="48" t="s">
        <v>7534</v>
      </c>
      <c r="N678" s="48" t="s">
        <v>59</v>
      </c>
      <c r="O678" s="44">
        <v>42518</v>
      </c>
      <c r="P678" s="44">
        <v>42518</v>
      </c>
      <c r="Q678" s="48" t="s">
        <v>106</v>
      </c>
      <c r="R678" s="196" t="s">
        <v>1032</v>
      </c>
      <c r="S678" s="70"/>
      <c r="T678" s="305"/>
      <c r="U678" s="48"/>
    </row>
    <row r="679" s="13" customFormat="1" ht="26.25" customHeight="1" spans="1:21">
      <c r="A679" s="35">
        <v>677</v>
      </c>
      <c r="B679" s="153"/>
      <c r="C679" s="146" t="s">
        <v>15858</v>
      </c>
      <c r="D679" s="43" t="s">
        <v>13897</v>
      </c>
      <c r="E679" s="43">
        <v>383400</v>
      </c>
      <c r="F679" s="152" t="s">
        <v>15946</v>
      </c>
      <c r="G679" s="323">
        <v>42485</v>
      </c>
      <c r="H679" s="47">
        <v>42495</v>
      </c>
      <c r="I679" s="330" t="s">
        <v>7576</v>
      </c>
      <c r="J679" s="314">
        <v>42487</v>
      </c>
      <c r="K679" s="375" t="s">
        <v>6083</v>
      </c>
      <c r="L679" s="331" t="s">
        <v>15947</v>
      </c>
      <c r="M679" s="331" t="s">
        <v>695</v>
      </c>
      <c r="N679" s="331" t="s">
        <v>84</v>
      </c>
      <c r="O679" s="44">
        <v>42519</v>
      </c>
      <c r="P679" s="44">
        <v>42519</v>
      </c>
      <c r="Q679" s="242" t="s">
        <v>47</v>
      </c>
      <c r="R679" s="196" t="s">
        <v>6133</v>
      </c>
      <c r="S679" s="70"/>
      <c r="T679" s="305"/>
      <c r="U679" s="48"/>
    </row>
    <row r="680" s="13" customFormat="1" ht="26.25" customHeight="1" spans="1:21">
      <c r="A680" s="35">
        <v>678</v>
      </c>
      <c r="B680" s="153" t="s">
        <v>15614</v>
      </c>
      <c r="C680" s="146" t="s">
        <v>15858</v>
      </c>
      <c r="D680" s="43" t="s">
        <v>13897</v>
      </c>
      <c r="E680" s="43">
        <v>383400</v>
      </c>
      <c r="F680" s="152" t="s">
        <v>15948</v>
      </c>
      <c r="G680" s="323">
        <v>42509</v>
      </c>
      <c r="H680" s="47">
        <v>42517</v>
      </c>
      <c r="I680" s="330" t="s">
        <v>7576</v>
      </c>
      <c r="J680" s="314">
        <v>42518</v>
      </c>
      <c r="K680" s="375" t="s">
        <v>6083</v>
      </c>
      <c r="L680" s="331" t="s">
        <v>15949</v>
      </c>
      <c r="M680" s="331" t="s">
        <v>70</v>
      </c>
      <c r="N680" s="331" t="s">
        <v>59</v>
      </c>
      <c r="O680" s="44">
        <v>42519</v>
      </c>
      <c r="P680" s="44">
        <v>42519</v>
      </c>
      <c r="Q680" s="242" t="s">
        <v>47</v>
      </c>
      <c r="R680" s="196" t="s">
        <v>6106</v>
      </c>
      <c r="S680" s="70"/>
      <c r="T680" s="305"/>
      <c r="U680" s="48"/>
    </row>
    <row r="681" s="13" customFormat="1" ht="26.25" customHeight="1" spans="1:21">
      <c r="A681" s="35">
        <v>679</v>
      </c>
      <c r="B681" s="153" t="s">
        <v>15588</v>
      </c>
      <c r="C681" s="146" t="s">
        <v>15848</v>
      </c>
      <c r="D681" s="55" t="s">
        <v>15655</v>
      </c>
      <c r="E681" s="55">
        <v>423300</v>
      </c>
      <c r="F681" s="152" t="s">
        <v>15950</v>
      </c>
      <c r="G681" s="310">
        <v>42509</v>
      </c>
      <c r="H681" s="44">
        <v>42516</v>
      </c>
      <c r="I681" s="325" t="s">
        <v>7576</v>
      </c>
      <c r="J681" s="314">
        <v>42538</v>
      </c>
      <c r="K681" s="48"/>
      <c r="L681" s="376" t="s">
        <v>15951</v>
      </c>
      <c r="M681" s="376" t="s">
        <v>916</v>
      </c>
      <c r="N681" s="376" t="s">
        <v>5701</v>
      </c>
      <c r="O681" s="44">
        <v>42517</v>
      </c>
      <c r="P681" s="44">
        <v>42518</v>
      </c>
      <c r="Q681" s="48" t="s">
        <v>47</v>
      </c>
      <c r="R681" s="196" t="s">
        <v>5223</v>
      </c>
      <c r="S681" s="70"/>
      <c r="T681" s="305"/>
      <c r="U681" s="48"/>
    </row>
    <row r="682" s="13" customFormat="1" ht="26.25" customHeight="1" spans="1:21">
      <c r="A682" s="35">
        <v>680</v>
      </c>
      <c r="B682" s="153" t="s">
        <v>15588</v>
      </c>
      <c r="C682" s="146" t="s">
        <v>15848</v>
      </c>
      <c r="D682" s="43" t="s">
        <v>15558</v>
      </c>
      <c r="E682" s="43">
        <v>423300</v>
      </c>
      <c r="F682" s="152" t="s">
        <v>15952</v>
      </c>
      <c r="G682" s="323">
        <v>42446</v>
      </c>
      <c r="H682" s="47">
        <v>42456</v>
      </c>
      <c r="I682" s="330" t="s">
        <v>7576</v>
      </c>
      <c r="J682" s="314">
        <v>42455</v>
      </c>
      <c r="K682" s="375" t="s">
        <v>6083</v>
      </c>
      <c r="L682" s="48" t="s">
        <v>15953</v>
      </c>
      <c r="M682" s="48" t="s">
        <v>683</v>
      </c>
      <c r="N682" s="48" t="s">
        <v>84</v>
      </c>
      <c r="O682" s="44">
        <v>42526</v>
      </c>
      <c r="P682" s="44">
        <v>42526</v>
      </c>
      <c r="Q682" s="48" t="s">
        <v>47</v>
      </c>
      <c r="R682" s="196" t="s">
        <v>3846</v>
      </c>
      <c r="S682" s="70"/>
      <c r="T682" s="305"/>
      <c r="U682" s="48"/>
    </row>
    <row r="683" s="13" customFormat="1" ht="26.25" customHeight="1" spans="1:21">
      <c r="A683" s="35">
        <v>681</v>
      </c>
      <c r="B683" s="153" t="s">
        <v>15588</v>
      </c>
      <c r="C683" s="146" t="s">
        <v>15848</v>
      </c>
      <c r="D683" s="43" t="s">
        <v>15558</v>
      </c>
      <c r="E683" s="43">
        <v>423300</v>
      </c>
      <c r="F683" s="152" t="s">
        <v>15954</v>
      </c>
      <c r="G683" s="323">
        <v>42446</v>
      </c>
      <c r="H683" s="47">
        <v>42454</v>
      </c>
      <c r="I683" s="330" t="s">
        <v>7576</v>
      </c>
      <c r="J683" s="314">
        <v>42455</v>
      </c>
      <c r="K683" s="52"/>
      <c r="L683" s="48" t="s">
        <v>15955</v>
      </c>
      <c r="M683" s="48" t="s">
        <v>662</v>
      </c>
      <c r="N683" s="48" t="s">
        <v>59</v>
      </c>
      <c r="O683" s="44">
        <v>42529</v>
      </c>
      <c r="P683" s="44">
        <v>42529</v>
      </c>
      <c r="Q683" s="48" t="s">
        <v>106</v>
      </c>
      <c r="R683" s="196" t="s">
        <v>1056</v>
      </c>
      <c r="S683" s="70"/>
      <c r="T683" s="305"/>
      <c r="U683" s="48"/>
    </row>
    <row r="684" s="13" customFormat="1" ht="26.25" customHeight="1" spans="1:21">
      <c r="A684" s="35">
        <v>682</v>
      </c>
      <c r="B684" s="153" t="s">
        <v>15614</v>
      </c>
      <c r="C684" s="146" t="s">
        <v>15858</v>
      </c>
      <c r="D684" s="43" t="s">
        <v>13419</v>
      </c>
      <c r="E684" s="43">
        <v>383400</v>
      </c>
      <c r="F684" s="152" t="s">
        <v>15956</v>
      </c>
      <c r="G684" s="323">
        <v>42507</v>
      </c>
      <c r="H684" s="47">
        <v>42518</v>
      </c>
      <c r="I684" s="330" t="s">
        <v>7576</v>
      </c>
      <c r="J684" s="314">
        <v>42518</v>
      </c>
      <c r="K684" s="284"/>
      <c r="L684" s="333" t="s">
        <v>15957</v>
      </c>
      <c r="M684" s="333" t="s">
        <v>657</v>
      </c>
      <c r="N684" s="48" t="s">
        <v>84</v>
      </c>
      <c r="O684" s="373">
        <v>42522</v>
      </c>
      <c r="P684" s="44">
        <v>42522</v>
      </c>
      <c r="Q684" s="333" t="s">
        <v>47</v>
      </c>
      <c r="R684" s="196" t="s">
        <v>1050</v>
      </c>
      <c r="S684" s="70"/>
      <c r="T684" s="305"/>
      <c r="U684" s="48"/>
    </row>
    <row r="685" s="13" customFormat="1" ht="26.25" customHeight="1" spans="1:21">
      <c r="A685" s="35">
        <v>683</v>
      </c>
      <c r="B685" s="153" t="s">
        <v>15614</v>
      </c>
      <c r="C685" s="146" t="s">
        <v>15858</v>
      </c>
      <c r="D685" s="43" t="s">
        <v>13419</v>
      </c>
      <c r="E685" s="43">
        <v>383400</v>
      </c>
      <c r="F685" s="152" t="s">
        <v>15958</v>
      </c>
      <c r="G685" s="323">
        <v>42509</v>
      </c>
      <c r="H685" s="47">
        <v>42517</v>
      </c>
      <c r="I685" s="330" t="s">
        <v>7576</v>
      </c>
      <c r="J685" s="314">
        <v>42518</v>
      </c>
      <c r="K685" s="284"/>
      <c r="L685" s="333" t="s">
        <v>15959</v>
      </c>
      <c r="M685" s="333" t="s">
        <v>657</v>
      </c>
      <c r="N685" s="48" t="s">
        <v>84</v>
      </c>
      <c r="O685" s="373">
        <v>42523</v>
      </c>
      <c r="P685" s="44">
        <v>42523</v>
      </c>
      <c r="Q685" s="333" t="s">
        <v>47</v>
      </c>
      <c r="R685" s="196" t="s">
        <v>1050</v>
      </c>
      <c r="S685" s="70"/>
      <c r="T685" s="305"/>
      <c r="U685" s="48"/>
    </row>
    <row r="686" s="13" customFormat="1" ht="26.25" customHeight="1" spans="1:21">
      <c r="A686" s="35">
        <v>684</v>
      </c>
      <c r="B686" s="153" t="s">
        <v>15588</v>
      </c>
      <c r="C686" s="146" t="s">
        <v>15848</v>
      </c>
      <c r="D686" s="43" t="s">
        <v>15558</v>
      </c>
      <c r="E686" s="43">
        <v>423300</v>
      </c>
      <c r="F686" s="152" t="s">
        <v>15960</v>
      </c>
      <c r="G686" s="323">
        <v>42424</v>
      </c>
      <c r="H686" s="47">
        <v>42432</v>
      </c>
      <c r="I686" s="330" t="s">
        <v>7576</v>
      </c>
      <c r="J686" s="360">
        <v>42538</v>
      </c>
      <c r="K686" s="166" t="s">
        <v>15961</v>
      </c>
      <c r="L686" s="48" t="s">
        <v>10586</v>
      </c>
      <c r="M686" s="48" t="s">
        <v>70</v>
      </c>
      <c r="N686" s="48" t="s">
        <v>59</v>
      </c>
      <c r="O686" s="44">
        <v>42529</v>
      </c>
      <c r="P686" s="44">
        <v>42529</v>
      </c>
      <c r="Q686" s="242" t="s">
        <v>47</v>
      </c>
      <c r="R686" s="196" t="s">
        <v>2752</v>
      </c>
      <c r="S686" s="70"/>
      <c r="T686" s="305"/>
      <c r="U686" s="48"/>
    </row>
    <row r="687" s="13" customFormat="1" ht="26.25" customHeight="1" spans="1:21">
      <c r="A687" s="35">
        <v>685</v>
      </c>
      <c r="B687" s="153" t="s">
        <v>15614</v>
      </c>
      <c r="C687" s="146" t="s">
        <v>15858</v>
      </c>
      <c r="D687" s="43" t="s">
        <v>13342</v>
      </c>
      <c r="E687" s="43">
        <v>383400</v>
      </c>
      <c r="F687" s="152" t="s">
        <v>15962</v>
      </c>
      <c r="G687" s="323">
        <v>42485</v>
      </c>
      <c r="H687" s="47">
        <v>42494</v>
      </c>
      <c r="I687" s="330" t="s">
        <v>7576</v>
      </c>
      <c r="J687" s="314">
        <v>42487</v>
      </c>
      <c r="K687" s="284"/>
      <c r="L687" s="274" t="s">
        <v>15963</v>
      </c>
      <c r="M687" s="274" t="s">
        <v>70</v>
      </c>
      <c r="N687" s="52" t="s">
        <v>59</v>
      </c>
      <c r="O687" s="377">
        <v>42525</v>
      </c>
      <c r="P687" s="377">
        <v>42525</v>
      </c>
      <c r="Q687" s="327" t="s">
        <v>47</v>
      </c>
      <c r="R687" s="196" t="s">
        <v>6117</v>
      </c>
      <c r="S687" s="70"/>
      <c r="T687" s="305"/>
      <c r="U687" s="48"/>
    </row>
    <row r="688" s="13" customFormat="1" ht="26.25" customHeight="1" spans="1:21">
      <c r="A688" s="35">
        <v>686</v>
      </c>
      <c r="B688" s="153" t="s">
        <v>15605</v>
      </c>
      <c r="C688" s="146" t="s">
        <v>15852</v>
      </c>
      <c r="D688" s="55" t="s">
        <v>15555</v>
      </c>
      <c r="E688" s="55">
        <v>479000</v>
      </c>
      <c r="F688" s="152" t="s">
        <v>15964</v>
      </c>
      <c r="G688" s="310">
        <v>42446</v>
      </c>
      <c r="H688" s="44">
        <v>42457</v>
      </c>
      <c r="I688" s="325" t="s">
        <v>7576</v>
      </c>
      <c r="J688" s="314">
        <v>42487</v>
      </c>
      <c r="K688" s="284" t="s">
        <v>52</v>
      </c>
      <c r="L688" s="48" t="s">
        <v>15965</v>
      </c>
      <c r="M688" s="48" t="s">
        <v>5009</v>
      </c>
      <c r="N688" s="48" t="s">
        <v>3349</v>
      </c>
      <c r="O688" s="44">
        <v>42525</v>
      </c>
      <c r="P688" s="44">
        <v>42525</v>
      </c>
      <c r="Q688" s="242" t="s">
        <v>47</v>
      </c>
      <c r="R688" s="196" t="s">
        <v>6121</v>
      </c>
      <c r="S688" s="70"/>
      <c r="T688" s="305"/>
      <c r="U688" s="48"/>
    </row>
    <row r="689" s="13" customFormat="1" ht="26.25" customHeight="1" spans="1:21">
      <c r="A689" s="35">
        <v>687</v>
      </c>
      <c r="B689" s="153" t="s">
        <v>15614</v>
      </c>
      <c r="C689" s="146" t="s">
        <v>15858</v>
      </c>
      <c r="D689" s="43" t="s">
        <v>13897</v>
      </c>
      <c r="E689" s="43">
        <v>383400</v>
      </c>
      <c r="F689" s="152" t="s">
        <v>15966</v>
      </c>
      <c r="G689" s="323">
        <v>42507</v>
      </c>
      <c r="H689" s="47">
        <v>42514</v>
      </c>
      <c r="I689" s="330" t="s">
        <v>15967</v>
      </c>
      <c r="J689" s="314">
        <v>42543</v>
      </c>
      <c r="K689" s="284"/>
      <c r="L689" s="331" t="s">
        <v>15968</v>
      </c>
      <c r="M689" s="331" t="s">
        <v>683</v>
      </c>
      <c r="N689" s="331" t="s">
        <v>84</v>
      </c>
      <c r="O689" s="44">
        <v>42526</v>
      </c>
      <c r="P689" s="44">
        <v>42526</v>
      </c>
      <c r="Q689" s="242" t="s">
        <v>47</v>
      </c>
      <c r="R689" s="196" t="s">
        <v>6121</v>
      </c>
      <c r="S689" s="70"/>
      <c r="T689" s="305"/>
      <c r="U689" s="48"/>
    </row>
    <row r="690" s="13" customFormat="1" ht="26.25" customHeight="1" spans="1:21">
      <c r="A690" s="35">
        <v>688</v>
      </c>
      <c r="B690" s="153" t="s">
        <v>15605</v>
      </c>
      <c r="C690" s="146" t="s">
        <v>15852</v>
      </c>
      <c r="D690" s="43" t="s">
        <v>15555</v>
      </c>
      <c r="E690" s="43">
        <v>479000</v>
      </c>
      <c r="F690" s="152" t="s">
        <v>15969</v>
      </c>
      <c r="G690" s="323">
        <v>42509</v>
      </c>
      <c r="H690" s="47">
        <v>42517</v>
      </c>
      <c r="I690" s="330" t="s">
        <v>7576</v>
      </c>
      <c r="J690" s="314">
        <v>42543</v>
      </c>
      <c r="K690" s="284" t="s">
        <v>52</v>
      </c>
      <c r="L690" s="48" t="s">
        <v>15970</v>
      </c>
      <c r="M690" s="48" t="s">
        <v>631</v>
      </c>
      <c r="N690" s="48" t="s">
        <v>89</v>
      </c>
      <c r="O690" s="44">
        <v>42532</v>
      </c>
      <c r="P690" s="44">
        <v>42532</v>
      </c>
      <c r="Q690" s="242" t="s">
        <v>47</v>
      </c>
      <c r="R690" s="196" t="s">
        <v>1066</v>
      </c>
      <c r="S690" s="70"/>
      <c r="T690" s="305"/>
      <c r="U690" s="48"/>
    </row>
    <row r="691" s="13" customFormat="1" ht="26.25" customHeight="1" spans="1:21">
      <c r="A691" s="35">
        <v>689</v>
      </c>
      <c r="B691" s="153" t="s">
        <v>15614</v>
      </c>
      <c r="C691" s="146" t="s">
        <v>15858</v>
      </c>
      <c r="D691" s="43" t="s">
        <v>13897</v>
      </c>
      <c r="E691" s="43">
        <v>383400</v>
      </c>
      <c r="F691" s="152" t="s">
        <v>15971</v>
      </c>
      <c r="G691" s="323">
        <v>42507</v>
      </c>
      <c r="H691" s="47">
        <v>42514</v>
      </c>
      <c r="I691" s="330" t="s">
        <v>7576</v>
      </c>
      <c r="J691" s="314">
        <v>42543</v>
      </c>
      <c r="K691" s="284"/>
      <c r="L691" s="331" t="s">
        <v>15972</v>
      </c>
      <c r="M691" s="331" t="s">
        <v>657</v>
      </c>
      <c r="N691" s="331" t="s">
        <v>84</v>
      </c>
      <c r="O691" s="44">
        <v>42527</v>
      </c>
      <c r="P691" s="44">
        <v>42527</v>
      </c>
      <c r="Q691" s="242" t="s">
        <v>47</v>
      </c>
      <c r="R691" s="196" t="s">
        <v>5236</v>
      </c>
      <c r="S691" s="70"/>
      <c r="T691" s="305"/>
      <c r="U691" s="48"/>
    </row>
    <row r="692" s="13" customFormat="1" ht="26.25" customHeight="1" spans="1:21">
      <c r="A692" s="35">
        <v>690</v>
      </c>
      <c r="B692" s="153" t="s">
        <v>15614</v>
      </c>
      <c r="C692" s="146" t="s">
        <v>15858</v>
      </c>
      <c r="D692" s="55" t="s">
        <v>13419</v>
      </c>
      <c r="E692" s="55">
        <v>383400</v>
      </c>
      <c r="F692" s="151" t="s">
        <v>15973</v>
      </c>
      <c r="G692" s="310">
        <v>42517</v>
      </c>
      <c r="H692" s="44">
        <v>42525</v>
      </c>
      <c r="I692" s="325" t="s">
        <v>7576</v>
      </c>
      <c r="J692" s="314">
        <v>42543</v>
      </c>
      <c r="K692" s="166"/>
      <c r="L692" s="378" t="s">
        <v>15974</v>
      </c>
      <c r="M692" s="378" t="s">
        <v>5822</v>
      </c>
      <c r="N692" s="166" t="s">
        <v>744</v>
      </c>
      <c r="O692" s="379">
        <v>42527</v>
      </c>
      <c r="P692" s="167">
        <v>42527</v>
      </c>
      <c r="Q692" s="378" t="s">
        <v>47</v>
      </c>
      <c r="R692" s="196" t="s">
        <v>1066</v>
      </c>
      <c r="S692" s="70"/>
      <c r="T692" s="305"/>
      <c r="U692" s="48"/>
    </row>
    <row r="693" s="13" customFormat="1" ht="26.25" customHeight="1" spans="1:21">
      <c r="A693" s="35">
        <v>691</v>
      </c>
      <c r="B693" s="153"/>
      <c r="C693" s="146" t="s">
        <v>15858</v>
      </c>
      <c r="D693" s="55" t="s">
        <v>13419</v>
      </c>
      <c r="E693" s="55">
        <v>383400</v>
      </c>
      <c r="F693" s="151" t="s">
        <v>15975</v>
      </c>
      <c r="G693" s="310">
        <v>42517</v>
      </c>
      <c r="H693" s="44">
        <v>42525</v>
      </c>
      <c r="I693" s="325" t="s">
        <v>7576</v>
      </c>
      <c r="J693" s="314">
        <v>42518</v>
      </c>
      <c r="K693" s="166"/>
      <c r="L693" s="48" t="s">
        <v>15976</v>
      </c>
      <c r="M693" s="48" t="s">
        <v>912</v>
      </c>
      <c r="N693" s="48" t="s">
        <v>5701</v>
      </c>
      <c r="O693" s="380">
        <v>42530</v>
      </c>
      <c r="P693" s="380">
        <v>42532</v>
      </c>
      <c r="Q693" s="13" t="s">
        <v>47</v>
      </c>
      <c r="R693" s="196" t="s">
        <v>2768</v>
      </c>
      <c r="S693" s="70"/>
      <c r="T693" s="305"/>
      <c r="U693" s="48"/>
    </row>
    <row r="694" s="13" customFormat="1" ht="26.25" customHeight="1" spans="1:21">
      <c r="A694" s="35">
        <v>692</v>
      </c>
      <c r="B694" s="153" t="s">
        <v>15614</v>
      </c>
      <c r="C694" s="146" t="s">
        <v>15858</v>
      </c>
      <c r="D694" s="43" t="s">
        <v>15575</v>
      </c>
      <c r="E694" s="43">
        <v>383400</v>
      </c>
      <c r="F694" s="152" t="s">
        <v>15977</v>
      </c>
      <c r="G694" s="323">
        <v>42507</v>
      </c>
      <c r="H694" s="47">
        <v>42518</v>
      </c>
      <c r="I694" s="330" t="s">
        <v>7576</v>
      </c>
      <c r="J694" s="314">
        <v>42518</v>
      </c>
      <c r="K694" s="284"/>
      <c r="L694" s="52" t="s">
        <v>15978</v>
      </c>
      <c r="M694" s="52" t="s">
        <v>70</v>
      </c>
      <c r="N694" s="48" t="s">
        <v>59</v>
      </c>
      <c r="O694" s="44">
        <v>42530</v>
      </c>
      <c r="P694" s="44">
        <v>42530</v>
      </c>
      <c r="Q694" s="242" t="s">
        <v>47</v>
      </c>
      <c r="R694" s="196" t="s">
        <v>2768</v>
      </c>
      <c r="S694" s="70"/>
      <c r="T694" s="305"/>
      <c r="U694" s="48"/>
    </row>
    <row r="695" s="13" customFormat="1" ht="26.25" customHeight="1" spans="1:21">
      <c r="A695" s="35">
        <v>693</v>
      </c>
      <c r="B695" s="153" t="s">
        <v>15605</v>
      </c>
      <c r="C695" s="146" t="s">
        <v>15852</v>
      </c>
      <c r="D695" s="55" t="s">
        <v>15527</v>
      </c>
      <c r="E695" s="55">
        <v>479000</v>
      </c>
      <c r="F695" s="151" t="s">
        <v>15979</v>
      </c>
      <c r="G695" s="310">
        <v>42516</v>
      </c>
      <c r="H695" s="44">
        <v>42526</v>
      </c>
      <c r="I695" s="325" t="s">
        <v>7576</v>
      </c>
      <c r="J695" s="360">
        <v>42545</v>
      </c>
      <c r="K695" s="48"/>
      <c r="L695" s="361" t="s">
        <v>15980</v>
      </c>
      <c r="M695" s="48" t="s">
        <v>70</v>
      </c>
      <c r="N695" s="48" t="s">
        <v>59</v>
      </c>
      <c r="O695" s="44">
        <v>42544</v>
      </c>
      <c r="P695" s="44">
        <v>42544</v>
      </c>
      <c r="Q695" s="242" t="s">
        <v>106</v>
      </c>
      <c r="R695" s="196" t="s">
        <v>2768</v>
      </c>
      <c r="S695" s="70"/>
      <c r="T695" s="305"/>
      <c r="U695" s="48"/>
    </row>
    <row r="696" s="13" customFormat="1" ht="26.25" customHeight="1" spans="1:21">
      <c r="A696" s="35">
        <v>694</v>
      </c>
      <c r="B696" s="153" t="s">
        <v>15605</v>
      </c>
      <c r="C696" s="146" t="s">
        <v>15852</v>
      </c>
      <c r="D696" s="55" t="s">
        <v>15558</v>
      </c>
      <c r="E696" s="55">
        <v>479000</v>
      </c>
      <c r="F696" s="189" t="s">
        <v>15981</v>
      </c>
      <c r="G696" s="310">
        <v>42374</v>
      </c>
      <c r="H696" s="44">
        <v>42382</v>
      </c>
      <c r="I696" s="325" t="s">
        <v>7576</v>
      </c>
      <c r="J696" s="360">
        <v>42550</v>
      </c>
      <c r="K696" s="284" t="s">
        <v>52</v>
      </c>
      <c r="L696" s="48" t="s">
        <v>15982</v>
      </c>
      <c r="M696" s="48" t="s">
        <v>70</v>
      </c>
      <c r="N696" s="48" t="s">
        <v>59</v>
      </c>
      <c r="O696" s="44">
        <v>42530</v>
      </c>
      <c r="P696" s="44">
        <v>42530</v>
      </c>
      <c r="Q696" s="242" t="s">
        <v>47</v>
      </c>
      <c r="R696" s="196" t="s">
        <v>5247</v>
      </c>
      <c r="S696" s="70"/>
      <c r="T696" s="305"/>
      <c r="U696" s="48"/>
    </row>
    <row r="697" s="13" customFormat="1" ht="26.25" customHeight="1" spans="1:21">
      <c r="A697" s="35">
        <v>695</v>
      </c>
      <c r="B697" s="153" t="s">
        <v>15605</v>
      </c>
      <c r="C697" s="146" t="s">
        <v>15852</v>
      </c>
      <c r="D697" s="43" t="s">
        <v>15558</v>
      </c>
      <c r="E697" s="43">
        <v>479000</v>
      </c>
      <c r="F697" s="152" t="s">
        <v>15983</v>
      </c>
      <c r="G697" s="323">
        <v>42509</v>
      </c>
      <c r="H697" s="47">
        <v>42517</v>
      </c>
      <c r="I697" s="330" t="s">
        <v>7576</v>
      </c>
      <c r="J697" s="360">
        <v>42545</v>
      </c>
      <c r="K697" s="284"/>
      <c r="L697" s="52" t="s">
        <v>15984</v>
      </c>
      <c r="M697" s="52" t="s">
        <v>45</v>
      </c>
      <c r="N697" s="48" t="s">
        <v>89</v>
      </c>
      <c r="O697" s="44">
        <v>42526</v>
      </c>
      <c r="P697" s="44">
        <v>42526</v>
      </c>
      <c r="Q697" s="242" t="s">
        <v>106</v>
      </c>
      <c r="R697" s="196" t="s">
        <v>5247</v>
      </c>
      <c r="S697" s="70"/>
      <c r="T697" s="305"/>
      <c r="U697" s="48"/>
    </row>
    <row r="698" s="13" customFormat="1" ht="26.25" customHeight="1" spans="1:21">
      <c r="A698" s="35">
        <v>696</v>
      </c>
      <c r="B698" s="153" t="s">
        <v>15605</v>
      </c>
      <c r="C698" s="146" t="s">
        <v>15852</v>
      </c>
      <c r="D698" s="43" t="s">
        <v>15555</v>
      </c>
      <c r="E698" s="43">
        <v>479000</v>
      </c>
      <c r="F698" s="152" t="s">
        <v>15985</v>
      </c>
      <c r="G698" s="323">
        <v>42481</v>
      </c>
      <c r="H698" s="47">
        <v>42489</v>
      </c>
      <c r="I698" s="330" t="s">
        <v>7576</v>
      </c>
      <c r="J698" s="360">
        <v>42518</v>
      </c>
      <c r="K698" s="166"/>
      <c r="L698" s="48" t="s">
        <v>15986</v>
      </c>
      <c r="M698" s="48" t="s">
        <v>631</v>
      </c>
      <c r="N698" s="48" t="s">
        <v>89</v>
      </c>
      <c r="O698" s="44">
        <v>42530</v>
      </c>
      <c r="P698" s="44">
        <v>42530</v>
      </c>
      <c r="Q698" s="242" t="s">
        <v>47</v>
      </c>
      <c r="R698" s="196" t="s">
        <v>5247</v>
      </c>
      <c r="S698" s="70"/>
      <c r="T698" s="305"/>
      <c r="U698" s="48"/>
    </row>
    <row r="699" s="13" customFormat="1" ht="26.25" customHeight="1" spans="1:21">
      <c r="A699" s="35">
        <v>697</v>
      </c>
      <c r="B699" s="153" t="s">
        <v>15588</v>
      </c>
      <c r="C699" s="146" t="s">
        <v>15848</v>
      </c>
      <c r="D699" s="43" t="s">
        <v>15555</v>
      </c>
      <c r="E699" s="43">
        <v>423300</v>
      </c>
      <c r="F699" s="152" t="s">
        <v>15987</v>
      </c>
      <c r="G699" s="323">
        <v>42534</v>
      </c>
      <c r="H699" s="47">
        <v>42543</v>
      </c>
      <c r="I699" s="330" t="s">
        <v>7576</v>
      </c>
      <c r="J699" s="360">
        <v>42550</v>
      </c>
      <c r="K699" s="48"/>
      <c r="L699" s="48" t="s">
        <v>15988</v>
      </c>
      <c r="M699" s="48" t="s">
        <v>912</v>
      </c>
      <c r="N699" s="48" t="s">
        <v>5701</v>
      </c>
      <c r="O699" s="44">
        <v>42530</v>
      </c>
      <c r="P699" s="44">
        <v>42535</v>
      </c>
      <c r="Q699" s="48" t="s">
        <v>47</v>
      </c>
      <c r="R699" s="196" t="s">
        <v>5247</v>
      </c>
      <c r="S699" s="70"/>
      <c r="T699" s="305"/>
      <c r="U699" s="48"/>
    </row>
    <row r="700" s="13" customFormat="1" ht="26.25" customHeight="1" spans="1:21">
      <c r="A700" s="35">
        <v>698</v>
      </c>
      <c r="B700" s="153" t="s">
        <v>15614</v>
      </c>
      <c r="C700" s="146" t="s">
        <v>15858</v>
      </c>
      <c r="D700" s="43" t="s">
        <v>13419</v>
      </c>
      <c r="E700" s="43">
        <v>383400</v>
      </c>
      <c r="F700" s="152" t="s">
        <v>15989</v>
      </c>
      <c r="G700" s="323">
        <v>42444</v>
      </c>
      <c r="H700" s="47">
        <v>42454</v>
      </c>
      <c r="I700" s="330" t="s">
        <v>7576</v>
      </c>
      <c r="J700" s="360">
        <v>42455</v>
      </c>
      <c r="K700" s="284"/>
      <c r="L700" s="284" t="s">
        <v>15990</v>
      </c>
      <c r="M700" s="284" t="s">
        <v>5715</v>
      </c>
      <c r="N700" s="166" t="s">
        <v>744</v>
      </c>
      <c r="O700" s="167">
        <v>42516</v>
      </c>
      <c r="P700" s="167">
        <v>42516</v>
      </c>
      <c r="Q700" s="279" t="s">
        <v>47</v>
      </c>
      <c r="R700" s="196" t="s">
        <v>5247</v>
      </c>
      <c r="S700" s="70"/>
      <c r="T700" s="305"/>
      <c r="U700" s="48"/>
    </row>
    <row r="701" s="13" customFormat="1" ht="26.25" customHeight="1" spans="1:21">
      <c r="A701" s="35">
        <v>699</v>
      </c>
      <c r="B701" s="153" t="s">
        <v>15605</v>
      </c>
      <c r="C701" s="146" t="s">
        <v>15852</v>
      </c>
      <c r="D701" s="43" t="s">
        <v>15555</v>
      </c>
      <c r="E701" s="43">
        <v>479000</v>
      </c>
      <c r="F701" s="152" t="s">
        <v>15991</v>
      </c>
      <c r="G701" s="323">
        <v>42446</v>
      </c>
      <c r="H701" s="47">
        <v>42452</v>
      </c>
      <c r="I701" s="325" t="s">
        <v>7576</v>
      </c>
      <c r="J701" s="314">
        <v>42487</v>
      </c>
      <c r="K701" s="284" t="s">
        <v>52</v>
      </c>
      <c r="L701" s="48" t="s">
        <v>15992</v>
      </c>
      <c r="M701" s="48" t="s">
        <v>736</v>
      </c>
      <c r="N701" s="48" t="s">
        <v>89</v>
      </c>
      <c r="O701" s="44">
        <v>42518</v>
      </c>
      <c r="P701" s="44">
        <v>42518</v>
      </c>
      <c r="Q701" s="48" t="s">
        <v>47</v>
      </c>
      <c r="R701" s="196" t="s">
        <v>6130</v>
      </c>
      <c r="S701" s="70"/>
      <c r="T701" s="305"/>
      <c r="U701" s="48"/>
    </row>
    <row r="702" s="13" customFormat="1" ht="26.25" customHeight="1" spans="1:21">
      <c r="A702" s="35">
        <v>700</v>
      </c>
      <c r="B702" s="153" t="s">
        <v>15605</v>
      </c>
      <c r="C702" s="146" t="s">
        <v>15852</v>
      </c>
      <c r="D702" s="55" t="s">
        <v>15527</v>
      </c>
      <c r="E702" s="55">
        <v>479000</v>
      </c>
      <c r="F702" s="152" t="s">
        <v>15993</v>
      </c>
      <c r="G702" s="310">
        <v>42509</v>
      </c>
      <c r="H702" s="44">
        <v>42516</v>
      </c>
      <c r="I702" s="325" t="s">
        <v>7576</v>
      </c>
      <c r="J702" s="314">
        <v>42545</v>
      </c>
      <c r="K702" s="284" t="s">
        <v>52</v>
      </c>
      <c r="L702" s="52" t="s">
        <v>15994</v>
      </c>
      <c r="M702" s="52" t="s">
        <v>631</v>
      </c>
      <c r="N702" s="48" t="s">
        <v>89</v>
      </c>
      <c r="O702" s="44">
        <v>42531</v>
      </c>
      <c r="P702" s="44">
        <v>42532</v>
      </c>
      <c r="Q702" s="242" t="s">
        <v>106</v>
      </c>
      <c r="R702" s="196" t="s">
        <v>1071</v>
      </c>
      <c r="S702" s="70"/>
      <c r="T702" s="305"/>
      <c r="U702" s="48"/>
    </row>
    <row r="703" s="13" customFormat="1" ht="26.25" customHeight="1" spans="1:21">
      <c r="A703" s="35">
        <v>701</v>
      </c>
      <c r="B703" s="153" t="s">
        <v>15614</v>
      </c>
      <c r="C703" s="146" t="s">
        <v>15858</v>
      </c>
      <c r="D703" s="43" t="s">
        <v>13434</v>
      </c>
      <c r="E703" s="43">
        <v>383400</v>
      </c>
      <c r="F703" s="152" t="s">
        <v>15995</v>
      </c>
      <c r="G703" s="323">
        <v>42509</v>
      </c>
      <c r="H703" s="47">
        <v>42517</v>
      </c>
      <c r="I703" s="330" t="s">
        <v>15967</v>
      </c>
      <c r="J703" s="314">
        <v>42518</v>
      </c>
      <c r="K703" s="375" t="s">
        <v>6083</v>
      </c>
      <c r="L703" s="52" t="s">
        <v>15996</v>
      </c>
      <c r="M703" s="52" t="s">
        <v>631</v>
      </c>
      <c r="N703" s="52" t="s">
        <v>89</v>
      </c>
      <c r="O703" s="44">
        <v>42533</v>
      </c>
      <c r="P703" s="44">
        <v>42533</v>
      </c>
      <c r="Q703" s="242" t="s">
        <v>47</v>
      </c>
      <c r="R703" s="196" t="s">
        <v>1071</v>
      </c>
      <c r="S703" s="70"/>
      <c r="T703" s="305"/>
      <c r="U703" s="48"/>
    </row>
    <row r="704" s="13" customFormat="1" ht="26.25" customHeight="1" spans="1:21">
      <c r="A704" s="35">
        <v>702</v>
      </c>
      <c r="B704" s="153" t="s">
        <v>15588</v>
      </c>
      <c r="C704" s="146" t="s">
        <v>15848</v>
      </c>
      <c r="D704" s="43" t="s">
        <v>15527</v>
      </c>
      <c r="E704" s="43">
        <v>423300</v>
      </c>
      <c r="F704" s="369" t="s">
        <v>15997</v>
      </c>
      <c r="G704" s="323">
        <v>42534</v>
      </c>
      <c r="H704" s="47">
        <v>42543</v>
      </c>
      <c r="I704" s="330" t="s">
        <v>7576</v>
      </c>
      <c r="J704" s="360">
        <v>42563</v>
      </c>
      <c r="K704" s="48"/>
      <c r="L704" s="374" t="s">
        <v>15998</v>
      </c>
      <c r="M704" s="48" t="s">
        <v>631</v>
      </c>
      <c r="N704" s="48" t="s">
        <v>89</v>
      </c>
      <c r="O704" s="44">
        <v>42547</v>
      </c>
      <c r="P704" s="44">
        <v>42548</v>
      </c>
      <c r="Q704" s="48" t="s">
        <v>106</v>
      </c>
      <c r="R704" s="196" t="s">
        <v>1071</v>
      </c>
      <c r="S704" s="70"/>
      <c r="T704" s="305"/>
      <c r="U704" s="48"/>
    </row>
    <row r="705" s="13" customFormat="1" ht="26.25" customHeight="1" spans="1:21">
      <c r="A705" s="35">
        <v>703</v>
      </c>
      <c r="B705" s="153" t="s">
        <v>15588</v>
      </c>
      <c r="C705" s="146" t="s">
        <v>15848</v>
      </c>
      <c r="D705" s="43" t="s">
        <v>15935</v>
      </c>
      <c r="E705" s="43">
        <v>423300</v>
      </c>
      <c r="F705" s="369" t="s">
        <v>15999</v>
      </c>
      <c r="G705" s="323">
        <v>42534</v>
      </c>
      <c r="H705" s="47">
        <v>42548</v>
      </c>
      <c r="I705" s="330" t="s">
        <v>7576</v>
      </c>
      <c r="J705" s="360">
        <v>42563</v>
      </c>
      <c r="K705" s="48"/>
      <c r="L705" s="48" t="s">
        <v>16000</v>
      </c>
      <c r="M705" s="48" t="s">
        <v>730</v>
      </c>
      <c r="N705" s="48" t="s">
        <v>59</v>
      </c>
      <c r="O705" s="44">
        <v>42538</v>
      </c>
      <c r="P705" s="44">
        <v>42539</v>
      </c>
      <c r="Q705" s="48" t="s">
        <v>47</v>
      </c>
      <c r="R705" s="196" t="s">
        <v>5262</v>
      </c>
      <c r="S705" s="70"/>
      <c r="T705" s="305"/>
      <c r="U705" s="48"/>
    </row>
    <row r="706" s="13" customFormat="1" ht="26.25" customHeight="1" spans="1:21">
      <c r="A706" s="35">
        <v>704</v>
      </c>
      <c r="B706" s="153" t="s">
        <v>15614</v>
      </c>
      <c r="C706" s="146" t="s">
        <v>15858</v>
      </c>
      <c r="D706" s="55" t="s">
        <v>13897</v>
      </c>
      <c r="E706" s="55">
        <v>383400</v>
      </c>
      <c r="F706" s="152" t="s">
        <v>16001</v>
      </c>
      <c r="G706" s="310">
        <v>42509</v>
      </c>
      <c r="H706" s="44">
        <v>42516</v>
      </c>
      <c r="I706" s="325" t="s">
        <v>7576</v>
      </c>
      <c r="J706" s="360">
        <v>42518</v>
      </c>
      <c r="K706" s="166"/>
      <c r="L706" s="354" t="s">
        <v>16002</v>
      </c>
      <c r="M706" s="354" t="s">
        <v>114</v>
      </c>
      <c r="N706" s="354" t="s">
        <v>59</v>
      </c>
      <c r="O706" s="44">
        <v>42525</v>
      </c>
      <c r="P706" s="44">
        <v>42525</v>
      </c>
      <c r="Q706" s="242" t="s">
        <v>106</v>
      </c>
      <c r="R706" s="196" t="s">
        <v>5262</v>
      </c>
      <c r="S706" s="70"/>
      <c r="T706" s="305"/>
      <c r="U706" s="48"/>
    </row>
    <row r="707" s="13" customFormat="1" ht="26.25" customHeight="1" spans="1:21">
      <c r="A707" s="35">
        <v>705</v>
      </c>
      <c r="B707" s="153" t="s">
        <v>15588</v>
      </c>
      <c r="C707" s="146" t="s">
        <v>15848</v>
      </c>
      <c r="D707" s="43" t="s">
        <v>15555</v>
      </c>
      <c r="E707" s="43">
        <v>423300</v>
      </c>
      <c r="F707" s="369" t="s">
        <v>16003</v>
      </c>
      <c r="G707" s="323">
        <v>42538</v>
      </c>
      <c r="H707" s="47">
        <v>42548</v>
      </c>
      <c r="I707" s="330" t="s">
        <v>7576</v>
      </c>
      <c r="J707" s="360">
        <v>42563</v>
      </c>
      <c r="K707" s="48"/>
      <c r="L707" s="48" t="s">
        <v>16004</v>
      </c>
      <c r="M707" s="48" t="s">
        <v>10970</v>
      </c>
      <c r="N707" s="48" t="s">
        <v>641</v>
      </c>
      <c r="O707" s="44">
        <v>42548</v>
      </c>
      <c r="P707" s="44">
        <v>42548</v>
      </c>
      <c r="Q707" s="48" t="s">
        <v>47</v>
      </c>
      <c r="R707" s="196" t="s">
        <v>1074</v>
      </c>
      <c r="S707" s="70"/>
      <c r="T707" s="305"/>
      <c r="U707" s="48"/>
    </row>
    <row r="708" s="13" customFormat="1" ht="26.25" customHeight="1" spans="1:21">
      <c r="A708" s="35">
        <v>706</v>
      </c>
      <c r="B708" s="153" t="s">
        <v>15588</v>
      </c>
      <c r="C708" s="146" t="s">
        <v>15848</v>
      </c>
      <c r="D708" s="43" t="s">
        <v>15555</v>
      </c>
      <c r="E708" s="43">
        <v>423300</v>
      </c>
      <c r="F708" s="369" t="s">
        <v>16005</v>
      </c>
      <c r="G708" s="323">
        <v>42538</v>
      </c>
      <c r="H708" s="47">
        <v>42548</v>
      </c>
      <c r="I708" s="330" t="s">
        <v>7576</v>
      </c>
      <c r="J708" s="360">
        <v>42563</v>
      </c>
      <c r="K708" s="48"/>
      <c r="L708" s="48" t="s">
        <v>16006</v>
      </c>
      <c r="M708" s="48" t="s">
        <v>45</v>
      </c>
      <c r="N708" s="48" t="s">
        <v>89</v>
      </c>
      <c r="O708" s="44">
        <v>42550</v>
      </c>
      <c r="P708" s="44">
        <v>42550</v>
      </c>
      <c r="Q708" s="48" t="s">
        <v>106</v>
      </c>
      <c r="R708" s="196" t="s">
        <v>1074</v>
      </c>
      <c r="S708" s="70"/>
      <c r="T708" s="305"/>
      <c r="U708" s="48"/>
    </row>
    <row r="709" s="13" customFormat="1" ht="26.25" customHeight="1" spans="1:21">
      <c r="A709" s="35">
        <v>707</v>
      </c>
      <c r="B709" s="153" t="s">
        <v>15614</v>
      </c>
      <c r="C709" s="146" t="s">
        <v>15858</v>
      </c>
      <c r="D709" s="43" t="s">
        <v>13434</v>
      </c>
      <c r="E709" s="43">
        <v>383400</v>
      </c>
      <c r="F709" s="369" t="s">
        <v>16007</v>
      </c>
      <c r="G709" s="323">
        <v>42534</v>
      </c>
      <c r="H709" s="47">
        <v>42548</v>
      </c>
      <c r="I709" s="325" t="s">
        <v>15927</v>
      </c>
      <c r="J709" s="360">
        <v>42563</v>
      </c>
      <c r="K709" s="375"/>
      <c r="L709" s="52" t="s">
        <v>16008</v>
      </c>
      <c r="M709" s="52" t="s">
        <v>683</v>
      </c>
      <c r="N709" s="48" t="s">
        <v>84</v>
      </c>
      <c r="O709" s="44">
        <v>42540</v>
      </c>
      <c r="P709" s="44">
        <v>42541</v>
      </c>
      <c r="Q709" s="242" t="s">
        <v>47</v>
      </c>
      <c r="R709" s="196" t="s">
        <v>1074</v>
      </c>
      <c r="S709" s="70"/>
      <c r="T709" s="305"/>
      <c r="U709" s="48"/>
    </row>
    <row r="710" s="13" customFormat="1" ht="26.25" customHeight="1" spans="1:21">
      <c r="A710" s="35">
        <v>708</v>
      </c>
      <c r="B710" s="153" t="s">
        <v>15588</v>
      </c>
      <c r="C710" s="146" t="s">
        <v>15848</v>
      </c>
      <c r="D710" s="43" t="s">
        <v>15558</v>
      </c>
      <c r="E710" s="43">
        <v>423300</v>
      </c>
      <c r="F710" s="152" t="s">
        <v>16009</v>
      </c>
      <c r="G710" s="323">
        <v>42534</v>
      </c>
      <c r="H710" s="47">
        <v>42545</v>
      </c>
      <c r="I710" s="330" t="s">
        <v>7576</v>
      </c>
      <c r="J710" s="360">
        <v>42550</v>
      </c>
      <c r="K710" s="52"/>
      <c r="L710" s="48" t="s">
        <v>16010</v>
      </c>
      <c r="M710" s="48" t="s">
        <v>683</v>
      </c>
      <c r="N710" s="48" t="s">
        <v>84</v>
      </c>
      <c r="O710" s="44">
        <v>42532</v>
      </c>
      <c r="P710" s="44">
        <v>42535</v>
      </c>
      <c r="Q710" s="48" t="s">
        <v>47</v>
      </c>
      <c r="R710" s="196" t="s">
        <v>1074</v>
      </c>
      <c r="S710" s="70"/>
      <c r="T710" s="305"/>
      <c r="U710" s="48"/>
    </row>
    <row r="711" s="13" customFormat="1" ht="26.25" customHeight="1" spans="1:21">
      <c r="A711" s="35">
        <v>709</v>
      </c>
      <c r="B711" s="153" t="s">
        <v>15588</v>
      </c>
      <c r="C711" s="146" t="s">
        <v>15848</v>
      </c>
      <c r="D711" s="43" t="s">
        <v>15655</v>
      </c>
      <c r="E711" s="43">
        <v>423300</v>
      </c>
      <c r="F711" s="369" t="s">
        <v>16011</v>
      </c>
      <c r="G711" s="323">
        <v>42534</v>
      </c>
      <c r="H711" s="47">
        <v>42548</v>
      </c>
      <c r="I711" s="330" t="s">
        <v>7576</v>
      </c>
      <c r="J711" s="360">
        <v>42563</v>
      </c>
      <c r="K711" s="48"/>
      <c r="L711" s="48" t="s">
        <v>16012</v>
      </c>
      <c r="M711" s="48" t="s">
        <v>70</v>
      </c>
      <c r="N711" s="48" t="s">
        <v>59</v>
      </c>
      <c r="O711" s="44">
        <v>42526</v>
      </c>
      <c r="P711" s="44">
        <v>42535</v>
      </c>
      <c r="Q711" s="48" t="s">
        <v>47</v>
      </c>
      <c r="R711" s="196" t="s">
        <v>1074</v>
      </c>
      <c r="S711" s="70"/>
      <c r="T711" s="305"/>
      <c r="U711" s="48"/>
    </row>
    <row r="712" s="13" customFormat="1" ht="26.25" customHeight="1" spans="1:21">
      <c r="A712" s="35">
        <v>710</v>
      </c>
      <c r="B712" s="153" t="s">
        <v>15614</v>
      </c>
      <c r="C712" s="146" t="s">
        <v>15858</v>
      </c>
      <c r="D712" s="43" t="s">
        <v>13419</v>
      </c>
      <c r="E712" s="43">
        <v>383400</v>
      </c>
      <c r="F712" s="152" t="s">
        <v>16013</v>
      </c>
      <c r="G712" s="323">
        <v>42534</v>
      </c>
      <c r="H712" s="47">
        <v>42548</v>
      </c>
      <c r="I712" s="330" t="s">
        <v>7576</v>
      </c>
      <c r="J712" s="360">
        <v>42550</v>
      </c>
      <c r="K712" s="166"/>
      <c r="L712" s="376" t="s">
        <v>16014</v>
      </c>
      <c r="M712" s="376" t="s">
        <v>653</v>
      </c>
      <c r="N712" s="48" t="s">
        <v>84</v>
      </c>
      <c r="O712" s="383">
        <v>42530</v>
      </c>
      <c r="P712" s="44">
        <v>42535</v>
      </c>
      <c r="Q712" s="376" t="s">
        <v>47</v>
      </c>
      <c r="R712" s="196" t="s">
        <v>1074</v>
      </c>
      <c r="S712" s="70"/>
      <c r="T712" s="305"/>
      <c r="U712" s="48"/>
    </row>
    <row r="713" s="13" customFormat="1" ht="26.25" customHeight="1" spans="1:21">
      <c r="A713" s="35">
        <v>711</v>
      </c>
      <c r="B713" s="153" t="s">
        <v>15614</v>
      </c>
      <c r="C713" s="146" t="s">
        <v>15858</v>
      </c>
      <c r="D713" s="55" t="s">
        <v>13419</v>
      </c>
      <c r="E713" s="55">
        <v>383400</v>
      </c>
      <c r="F713" s="151" t="s">
        <v>16015</v>
      </c>
      <c r="G713" s="310">
        <v>42517</v>
      </c>
      <c r="H713" s="44">
        <v>42525</v>
      </c>
      <c r="I713" s="325" t="s">
        <v>7576</v>
      </c>
      <c r="J713" s="360">
        <v>42545</v>
      </c>
      <c r="K713" s="166"/>
      <c r="L713" s="333" t="s">
        <v>16016</v>
      </c>
      <c r="M713" s="333" t="s">
        <v>653</v>
      </c>
      <c r="N713" s="48" t="s">
        <v>84</v>
      </c>
      <c r="O713" s="373">
        <v>42533</v>
      </c>
      <c r="P713" s="44">
        <v>42550</v>
      </c>
      <c r="Q713" s="333" t="s">
        <v>106</v>
      </c>
      <c r="R713" s="196" t="s">
        <v>1074</v>
      </c>
      <c r="S713" s="70"/>
      <c r="T713" s="305"/>
      <c r="U713" s="48"/>
    </row>
    <row r="714" s="13" customFormat="1" ht="26.25" customHeight="1" spans="1:21">
      <c r="A714" s="35">
        <v>712</v>
      </c>
      <c r="B714" s="153" t="s">
        <v>15605</v>
      </c>
      <c r="C714" s="146" t="s">
        <v>15852</v>
      </c>
      <c r="D714" s="43" t="s">
        <v>15555</v>
      </c>
      <c r="E714" s="43">
        <v>479000</v>
      </c>
      <c r="F714" s="369" t="s">
        <v>16017</v>
      </c>
      <c r="G714" s="323">
        <v>42538</v>
      </c>
      <c r="H714" s="47">
        <v>42548</v>
      </c>
      <c r="I714" s="330" t="s">
        <v>7576</v>
      </c>
      <c r="J714" s="360">
        <v>42563</v>
      </c>
      <c r="K714" s="284"/>
      <c r="L714" s="166" t="s">
        <v>16018</v>
      </c>
      <c r="M714" s="166" t="s">
        <v>8608</v>
      </c>
      <c r="N714" s="166" t="s">
        <v>641</v>
      </c>
      <c r="O714" s="167">
        <v>42540</v>
      </c>
      <c r="P714" s="167">
        <v>42545</v>
      </c>
      <c r="Q714" s="166" t="s">
        <v>47</v>
      </c>
      <c r="R714" s="196" t="s">
        <v>1074</v>
      </c>
      <c r="S714" s="70"/>
      <c r="T714" s="305"/>
      <c r="U714" s="48"/>
    </row>
    <row r="715" s="13" customFormat="1" ht="26.25" customHeight="1" spans="1:21">
      <c r="A715" s="35">
        <v>713</v>
      </c>
      <c r="B715" s="153" t="s">
        <v>15614</v>
      </c>
      <c r="C715" s="146" t="s">
        <v>15858</v>
      </c>
      <c r="D715" s="43" t="s">
        <v>13419</v>
      </c>
      <c r="E715" s="43">
        <v>383400</v>
      </c>
      <c r="F715" s="152" t="s">
        <v>16019</v>
      </c>
      <c r="G715" s="323">
        <v>42534</v>
      </c>
      <c r="H715" s="47">
        <v>42543</v>
      </c>
      <c r="I715" s="330" t="s">
        <v>7576</v>
      </c>
      <c r="J715" s="360">
        <v>42550</v>
      </c>
      <c r="K715" s="166"/>
      <c r="L715" s="376" t="s">
        <v>16020</v>
      </c>
      <c r="M715" s="376" t="s">
        <v>7534</v>
      </c>
      <c r="N715" s="48" t="s">
        <v>59</v>
      </c>
      <c r="O715" s="383">
        <v>42532</v>
      </c>
      <c r="P715" s="44">
        <v>42535</v>
      </c>
      <c r="Q715" s="376" t="s">
        <v>47</v>
      </c>
      <c r="R715" s="196" t="s">
        <v>1074</v>
      </c>
      <c r="S715" s="70"/>
      <c r="T715" s="305"/>
      <c r="U715" s="48"/>
    </row>
    <row r="716" s="13" customFormat="1" ht="26.25" customHeight="1" spans="1:21">
      <c r="A716" s="35">
        <v>714</v>
      </c>
      <c r="B716" s="153" t="s">
        <v>15588</v>
      </c>
      <c r="C716" s="146" t="s">
        <v>15848</v>
      </c>
      <c r="D716" s="43" t="s">
        <v>15558</v>
      </c>
      <c r="E716" s="43">
        <v>423300</v>
      </c>
      <c r="F716" s="369" t="s">
        <v>16021</v>
      </c>
      <c r="G716" s="323">
        <v>42534</v>
      </c>
      <c r="H716" s="47">
        <v>42548</v>
      </c>
      <c r="I716" s="330" t="s">
        <v>7576</v>
      </c>
      <c r="J716" s="360">
        <v>42563</v>
      </c>
      <c r="K716" s="52"/>
      <c r="L716" s="376" t="s">
        <v>16022</v>
      </c>
      <c r="M716" s="376" t="s">
        <v>698</v>
      </c>
      <c r="N716" s="48" t="s">
        <v>84</v>
      </c>
      <c r="O716" s="383">
        <v>42536</v>
      </c>
      <c r="P716" s="44">
        <v>42538</v>
      </c>
      <c r="Q716" s="376" t="s">
        <v>106</v>
      </c>
      <c r="R716" s="196" t="s">
        <v>1074</v>
      </c>
      <c r="S716" s="70"/>
      <c r="T716" s="305"/>
      <c r="U716" s="48"/>
    </row>
    <row r="717" s="13" customFormat="1" ht="26.25" customHeight="1" spans="1:21">
      <c r="A717" s="35">
        <v>715</v>
      </c>
      <c r="B717" s="153" t="s">
        <v>15614</v>
      </c>
      <c r="C717" s="146" t="s">
        <v>15858</v>
      </c>
      <c r="D717" s="55" t="s">
        <v>13419</v>
      </c>
      <c r="E717" s="55">
        <v>383400</v>
      </c>
      <c r="F717" s="151" t="s">
        <v>16023</v>
      </c>
      <c r="G717" s="310">
        <v>42517</v>
      </c>
      <c r="H717" s="44">
        <v>42525</v>
      </c>
      <c r="I717" s="325" t="s">
        <v>7576</v>
      </c>
      <c r="J717" s="360">
        <v>42518</v>
      </c>
      <c r="K717" s="166"/>
      <c r="L717" s="333" t="s">
        <v>16024</v>
      </c>
      <c r="M717" s="333" t="s">
        <v>695</v>
      </c>
      <c r="N717" s="48" t="s">
        <v>84</v>
      </c>
      <c r="O717" s="373">
        <v>42525</v>
      </c>
      <c r="P717" s="44">
        <v>42525</v>
      </c>
      <c r="Q717" s="333" t="s">
        <v>47</v>
      </c>
      <c r="R717" s="196" t="s">
        <v>1074</v>
      </c>
      <c r="T717" s="305"/>
      <c r="U717" s="48"/>
    </row>
    <row r="718" s="13" customFormat="1" ht="26.25" customHeight="1" spans="1:21">
      <c r="A718" s="35">
        <v>716</v>
      </c>
      <c r="B718" s="153" t="s">
        <v>15614</v>
      </c>
      <c r="C718" s="146" t="s">
        <v>15858</v>
      </c>
      <c r="D718" s="43" t="s">
        <v>13342</v>
      </c>
      <c r="E718" s="43">
        <v>383400</v>
      </c>
      <c r="F718" s="152" t="s">
        <v>16025</v>
      </c>
      <c r="G718" s="323">
        <v>42534</v>
      </c>
      <c r="H718" s="47">
        <v>42545</v>
      </c>
      <c r="I718" s="325" t="s">
        <v>15927</v>
      </c>
      <c r="J718" s="360">
        <v>42550</v>
      </c>
      <c r="K718" s="284"/>
      <c r="L718" s="52" t="s">
        <v>16026</v>
      </c>
      <c r="M718" s="52" t="s">
        <v>70</v>
      </c>
      <c r="N718" s="48" t="s">
        <v>59</v>
      </c>
      <c r="O718" s="44">
        <v>42532</v>
      </c>
      <c r="P718" s="44">
        <v>42550</v>
      </c>
      <c r="Q718" s="242" t="s">
        <v>47</v>
      </c>
      <c r="R718" s="196" t="s">
        <v>1074</v>
      </c>
      <c r="S718" s="70"/>
      <c r="T718" s="305"/>
      <c r="U718" s="48"/>
    </row>
    <row r="719" s="13" customFormat="1" ht="26.25" customHeight="1" spans="1:21">
      <c r="A719" s="35">
        <v>717</v>
      </c>
      <c r="B719" s="153" t="s">
        <v>15605</v>
      </c>
      <c r="C719" s="146" t="s">
        <v>15852</v>
      </c>
      <c r="D719" s="43" t="s">
        <v>15527</v>
      </c>
      <c r="E719" s="43">
        <v>479000</v>
      </c>
      <c r="F719" s="369" t="s">
        <v>16027</v>
      </c>
      <c r="G719" s="323">
        <v>42534</v>
      </c>
      <c r="H719" s="47">
        <v>42543</v>
      </c>
      <c r="I719" s="330" t="s">
        <v>7576</v>
      </c>
      <c r="J719" s="360">
        <v>42563</v>
      </c>
      <c r="K719" s="48"/>
      <c r="L719" s="384" t="s">
        <v>16028</v>
      </c>
      <c r="M719" s="48" t="s">
        <v>695</v>
      </c>
      <c r="N719" s="48" t="s">
        <v>84</v>
      </c>
      <c r="O719" s="44">
        <v>42547</v>
      </c>
      <c r="P719" s="44">
        <v>42548</v>
      </c>
      <c r="Q719" s="242" t="s">
        <v>47</v>
      </c>
      <c r="R719" s="196" t="s">
        <v>1074</v>
      </c>
      <c r="S719" s="70"/>
      <c r="T719" s="305"/>
      <c r="U719" s="48"/>
    </row>
    <row r="720" s="13" customFormat="1" ht="26.25" customHeight="1" spans="1:21">
      <c r="A720" s="35">
        <v>718</v>
      </c>
      <c r="B720" s="153" t="s">
        <v>15614</v>
      </c>
      <c r="C720" s="146" t="s">
        <v>15858</v>
      </c>
      <c r="D720" s="43" t="s">
        <v>13434</v>
      </c>
      <c r="E720" s="43">
        <v>383400</v>
      </c>
      <c r="F720" s="152" t="s">
        <v>16029</v>
      </c>
      <c r="G720" s="323">
        <v>42485</v>
      </c>
      <c r="H720" s="47">
        <v>42494</v>
      </c>
      <c r="I720" s="330" t="s">
        <v>15967</v>
      </c>
      <c r="J720" s="360">
        <v>42550</v>
      </c>
      <c r="K720" s="284"/>
      <c r="L720" s="52" t="s">
        <v>1805</v>
      </c>
      <c r="M720" s="52" t="s">
        <v>1267</v>
      </c>
      <c r="N720" s="48" t="s">
        <v>14</v>
      </c>
      <c r="O720" s="44">
        <v>42541</v>
      </c>
      <c r="P720" s="44">
        <v>42541</v>
      </c>
      <c r="Q720" s="242" t="s">
        <v>47</v>
      </c>
      <c r="R720" s="196" t="s">
        <v>1088</v>
      </c>
      <c r="S720" s="70"/>
      <c r="T720" s="305"/>
      <c r="U720" s="48"/>
    </row>
    <row r="721" s="13" customFormat="1" ht="26.25" customHeight="1" spans="1:21">
      <c r="A721" s="35">
        <v>719</v>
      </c>
      <c r="B721" s="153" t="s">
        <v>15588</v>
      </c>
      <c r="C721" s="146" t="s">
        <v>15848</v>
      </c>
      <c r="D721" s="43" t="s">
        <v>15555</v>
      </c>
      <c r="E721" s="43">
        <v>423300</v>
      </c>
      <c r="F721" s="369" t="s">
        <v>16030</v>
      </c>
      <c r="G721" s="323">
        <v>42538</v>
      </c>
      <c r="H721" s="47">
        <v>42548</v>
      </c>
      <c r="I721" s="330" t="s">
        <v>7576</v>
      </c>
      <c r="J721" s="360">
        <v>42563</v>
      </c>
      <c r="K721" s="52"/>
      <c r="L721" s="52" t="s">
        <v>16031</v>
      </c>
      <c r="M721" s="48" t="s">
        <v>695</v>
      </c>
      <c r="N721" s="48" t="s">
        <v>84</v>
      </c>
      <c r="O721" s="44">
        <v>42544</v>
      </c>
      <c r="P721" s="44">
        <v>42545</v>
      </c>
      <c r="Q721" s="48" t="s">
        <v>47</v>
      </c>
      <c r="R721" s="196" t="s">
        <v>1847</v>
      </c>
      <c r="S721" s="70"/>
      <c r="T721" s="305"/>
      <c r="U721" s="48"/>
    </row>
    <row r="722" s="13" customFormat="1" ht="26.25" customHeight="1" spans="1:21">
      <c r="A722" s="35">
        <v>720</v>
      </c>
      <c r="B722" s="153" t="s">
        <v>15614</v>
      </c>
      <c r="C722" s="146" t="s">
        <v>15858</v>
      </c>
      <c r="D722" s="43" t="s">
        <v>13897</v>
      </c>
      <c r="E722" s="43">
        <v>383400</v>
      </c>
      <c r="F722" s="369" t="s">
        <v>16032</v>
      </c>
      <c r="G722" s="323">
        <v>42534</v>
      </c>
      <c r="H722" s="47">
        <v>42543</v>
      </c>
      <c r="I722" s="330" t="s">
        <v>15927</v>
      </c>
      <c r="J722" s="360">
        <v>42563</v>
      </c>
      <c r="K722" s="166"/>
      <c r="L722" s="385" t="s">
        <v>16033</v>
      </c>
      <c r="M722" s="354" t="s">
        <v>114</v>
      </c>
      <c r="N722" s="354" t="s">
        <v>59</v>
      </c>
      <c r="O722" s="44">
        <v>42553</v>
      </c>
      <c r="P722" s="44">
        <v>42553</v>
      </c>
      <c r="Q722" s="242" t="s">
        <v>47</v>
      </c>
      <c r="R722" s="196" t="s">
        <v>6137</v>
      </c>
      <c r="S722" s="70"/>
      <c r="T722" s="305"/>
      <c r="U722" s="48"/>
    </row>
    <row r="723" s="13" customFormat="1" ht="26.25" customHeight="1" spans="1:21">
      <c r="A723" s="35">
        <v>721</v>
      </c>
      <c r="B723" s="153" t="s">
        <v>15588</v>
      </c>
      <c r="C723" s="146" t="s">
        <v>15848</v>
      </c>
      <c r="D723" s="43" t="s">
        <v>15655</v>
      </c>
      <c r="E723" s="43">
        <v>423300</v>
      </c>
      <c r="F723" s="369" t="s">
        <v>16034</v>
      </c>
      <c r="G723" s="323">
        <v>42545</v>
      </c>
      <c r="H723" s="47">
        <v>42553</v>
      </c>
      <c r="I723" s="330" t="s">
        <v>7576</v>
      </c>
      <c r="J723" s="360">
        <v>42563</v>
      </c>
      <c r="K723" s="48"/>
      <c r="L723" s="48" t="s">
        <v>16035</v>
      </c>
      <c r="M723" s="48" t="s">
        <v>114</v>
      </c>
      <c r="N723" s="48" t="s">
        <v>59</v>
      </c>
      <c r="O723" s="44">
        <v>42551</v>
      </c>
      <c r="P723" s="44">
        <v>42551</v>
      </c>
      <c r="Q723" s="48" t="s">
        <v>106</v>
      </c>
      <c r="R723" s="196" t="s">
        <v>5737</v>
      </c>
      <c r="S723" s="70"/>
      <c r="T723" s="305"/>
      <c r="U723" s="48"/>
    </row>
    <row r="724" s="13" customFormat="1" ht="26.25" customHeight="1" spans="1:21">
      <c r="A724" s="35">
        <v>722</v>
      </c>
      <c r="B724" s="153" t="s">
        <v>15588</v>
      </c>
      <c r="C724" s="146" t="s">
        <v>15848</v>
      </c>
      <c r="D724" s="43" t="s">
        <v>15555</v>
      </c>
      <c r="E724" s="43">
        <v>423300</v>
      </c>
      <c r="F724" s="369" t="s">
        <v>16036</v>
      </c>
      <c r="G724" s="323">
        <v>42538</v>
      </c>
      <c r="H724" s="47">
        <v>42548</v>
      </c>
      <c r="I724" s="330" t="s">
        <v>7576</v>
      </c>
      <c r="J724" s="360">
        <v>42563</v>
      </c>
      <c r="K724" s="48"/>
      <c r="L724" s="48" t="s">
        <v>16037</v>
      </c>
      <c r="M724" s="48" t="s">
        <v>45</v>
      </c>
      <c r="N724" s="48" t="s">
        <v>89</v>
      </c>
      <c r="O724" s="44">
        <v>42547</v>
      </c>
      <c r="P724" s="44">
        <v>42548</v>
      </c>
      <c r="Q724" s="48" t="s">
        <v>106</v>
      </c>
      <c r="R724" s="196" t="s">
        <v>16038</v>
      </c>
      <c r="S724" s="70"/>
      <c r="T724" s="305"/>
      <c r="U724" s="48"/>
    </row>
    <row r="725" s="13" customFormat="1" ht="26.25" customHeight="1" spans="1:21">
      <c r="A725" s="35">
        <v>723</v>
      </c>
      <c r="B725" s="153" t="s">
        <v>15605</v>
      </c>
      <c r="C725" s="146" t="s">
        <v>15852</v>
      </c>
      <c r="D725" s="43" t="s">
        <v>15558</v>
      </c>
      <c r="E725" s="43">
        <v>479000</v>
      </c>
      <c r="F725" s="152" t="s">
        <v>16039</v>
      </c>
      <c r="G725" s="323">
        <v>42538</v>
      </c>
      <c r="H725" s="47">
        <v>42548</v>
      </c>
      <c r="I725" s="330" t="s">
        <v>7576</v>
      </c>
      <c r="J725" s="360">
        <v>42574</v>
      </c>
      <c r="K725" s="284"/>
      <c r="L725" s="374" t="s">
        <v>16040</v>
      </c>
      <c r="M725" s="48" t="s">
        <v>114</v>
      </c>
      <c r="N725" s="48" t="s">
        <v>59</v>
      </c>
      <c r="O725" s="44">
        <v>42552</v>
      </c>
      <c r="P725" s="44">
        <v>42553</v>
      </c>
      <c r="Q725" s="242" t="s">
        <v>47</v>
      </c>
      <c r="R725" s="196" t="s">
        <v>3283</v>
      </c>
      <c r="S725" s="70"/>
      <c r="T725" s="305"/>
      <c r="U725" s="48"/>
    </row>
    <row r="726" s="13" customFormat="1" ht="26.25" customHeight="1" spans="1:21">
      <c r="A726" s="35">
        <v>724</v>
      </c>
      <c r="B726" s="153" t="s">
        <v>15588</v>
      </c>
      <c r="C726" s="146" t="s">
        <v>15848</v>
      </c>
      <c r="D726" s="43" t="s">
        <v>15558</v>
      </c>
      <c r="E726" s="43">
        <v>423300</v>
      </c>
      <c r="F726" s="152" t="s">
        <v>16041</v>
      </c>
      <c r="G726" s="323">
        <v>42534</v>
      </c>
      <c r="H726" s="47">
        <v>42545</v>
      </c>
      <c r="I726" s="330" t="s">
        <v>7576</v>
      </c>
      <c r="J726" s="360">
        <v>42550</v>
      </c>
      <c r="K726" s="52"/>
      <c r="L726" s="48" t="s">
        <v>16042</v>
      </c>
      <c r="M726" s="48" t="s">
        <v>657</v>
      </c>
      <c r="N726" s="48" t="s">
        <v>84</v>
      </c>
      <c r="O726" s="44">
        <v>42531</v>
      </c>
      <c r="P726" s="44">
        <v>42535</v>
      </c>
      <c r="Q726" s="48" t="s">
        <v>47</v>
      </c>
      <c r="R726" s="196" t="s">
        <v>5281</v>
      </c>
      <c r="S726" s="70"/>
      <c r="T726" s="305"/>
      <c r="U726" s="48"/>
    </row>
    <row r="727" s="13" customFormat="1" ht="26.25" customHeight="1" spans="1:21">
      <c r="A727" s="35">
        <v>725</v>
      </c>
      <c r="B727" s="55">
        <v>6</v>
      </c>
      <c r="C727" s="146" t="s">
        <v>15848</v>
      </c>
      <c r="D727" s="48" t="s">
        <v>15555</v>
      </c>
      <c r="E727" s="43">
        <v>423300</v>
      </c>
      <c r="F727" s="152" t="s">
        <v>16043</v>
      </c>
      <c r="G727" s="323">
        <v>42545</v>
      </c>
      <c r="H727" s="47">
        <v>42552</v>
      </c>
      <c r="I727" s="330" t="s">
        <v>7576</v>
      </c>
      <c r="J727" s="360">
        <v>42574</v>
      </c>
      <c r="K727" s="15" t="s">
        <v>16044</v>
      </c>
      <c r="L727" s="48" t="s">
        <v>16045</v>
      </c>
      <c r="M727" s="48" t="s">
        <v>114</v>
      </c>
      <c r="N727" s="48" t="s">
        <v>59</v>
      </c>
      <c r="O727" s="44">
        <v>42558</v>
      </c>
      <c r="P727" s="44">
        <v>42558</v>
      </c>
      <c r="Q727" s="48" t="s">
        <v>106</v>
      </c>
      <c r="R727" s="196" t="s">
        <v>5281</v>
      </c>
      <c r="S727" s="70"/>
      <c r="T727" s="305"/>
      <c r="U727" s="48"/>
    </row>
    <row r="728" s="13" customFormat="1" ht="26.25" customHeight="1" spans="1:21">
      <c r="A728" s="35">
        <v>726</v>
      </c>
      <c r="B728" s="153" t="s">
        <v>15588</v>
      </c>
      <c r="C728" s="146" t="s">
        <v>15848</v>
      </c>
      <c r="D728" s="43" t="s">
        <v>15558</v>
      </c>
      <c r="E728" s="43">
        <v>423300</v>
      </c>
      <c r="F728" s="382" t="s">
        <v>16046</v>
      </c>
      <c r="G728" s="323">
        <v>42424</v>
      </c>
      <c r="H728" s="47">
        <v>42431</v>
      </c>
      <c r="I728" s="330" t="s">
        <v>7576</v>
      </c>
      <c r="J728" s="360">
        <v>42455</v>
      </c>
      <c r="K728" s="166" t="s">
        <v>52</v>
      </c>
      <c r="L728" s="48" t="s">
        <v>5077</v>
      </c>
      <c r="M728" s="48" t="s">
        <v>698</v>
      </c>
      <c r="N728" s="48" t="s">
        <v>84</v>
      </c>
      <c r="O728" s="44">
        <v>42551</v>
      </c>
      <c r="P728" s="44">
        <v>42556</v>
      </c>
      <c r="Q728" s="48" t="s">
        <v>47</v>
      </c>
      <c r="R728" s="196" t="s">
        <v>5281</v>
      </c>
      <c r="S728" s="70"/>
      <c r="T728" s="305"/>
      <c r="U728" s="48"/>
    </row>
    <row r="729" s="13" customFormat="1" ht="26.25" customHeight="1" spans="1:21">
      <c r="A729" s="35">
        <v>727</v>
      </c>
      <c r="B729" s="153" t="s">
        <v>15588</v>
      </c>
      <c r="C729" s="146" t="s">
        <v>15848</v>
      </c>
      <c r="D729" s="55" t="s">
        <v>15555</v>
      </c>
      <c r="E729" s="55">
        <v>423300</v>
      </c>
      <c r="F729" s="152" t="s">
        <v>16047</v>
      </c>
      <c r="G729" s="310">
        <v>42509</v>
      </c>
      <c r="H729" s="44">
        <v>42516</v>
      </c>
      <c r="I729" s="325" t="s">
        <v>15944</v>
      </c>
      <c r="J729" s="360">
        <v>42574</v>
      </c>
      <c r="K729" s="48"/>
      <c r="L729" s="48" t="s">
        <v>16048</v>
      </c>
      <c r="M729" s="48" t="s">
        <v>653</v>
      </c>
      <c r="N729" s="48" t="s">
        <v>84</v>
      </c>
      <c r="O729" s="44">
        <v>42526</v>
      </c>
      <c r="P729" s="44">
        <v>42526</v>
      </c>
      <c r="Q729" s="48" t="s">
        <v>47</v>
      </c>
      <c r="R729" s="196" t="s">
        <v>5281</v>
      </c>
      <c r="S729" s="70"/>
      <c r="T729" s="305"/>
      <c r="U729" s="48"/>
    </row>
    <row r="730" s="13" customFormat="1" ht="26.25" customHeight="1" spans="1:21">
      <c r="A730" s="35">
        <v>728</v>
      </c>
      <c r="B730" s="153" t="s">
        <v>6241</v>
      </c>
      <c r="C730" s="146" t="s">
        <v>15852</v>
      </c>
      <c r="D730" s="43" t="s">
        <v>15555</v>
      </c>
      <c r="E730" s="43">
        <v>477000</v>
      </c>
      <c r="F730" s="152" t="s">
        <v>16049</v>
      </c>
      <c r="G730" s="323">
        <v>42291</v>
      </c>
      <c r="H730" s="47">
        <v>42299</v>
      </c>
      <c r="I730" s="330" t="s">
        <v>7576</v>
      </c>
      <c r="J730" s="360">
        <v>42574</v>
      </c>
      <c r="K730" s="284" t="s">
        <v>52</v>
      </c>
      <c r="L730" s="48" t="s">
        <v>16050</v>
      </c>
      <c r="M730" s="48" t="s">
        <v>662</v>
      </c>
      <c r="N730" s="48" t="s">
        <v>59</v>
      </c>
      <c r="O730" s="44">
        <v>42565</v>
      </c>
      <c r="P730" s="44">
        <v>42566</v>
      </c>
      <c r="Q730" s="48" t="s">
        <v>106</v>
      </c>
      <c r="R730" s="196" t="s">
        <v>1118</v>
      </c>
      <c r="S730" s="70"/>
      <c r="T730" s="305"/>
      <c r="U730" s="48"/>
    </row>
    <row r="731" s="13" customFormat="1" ht="26.25" customHeight="1" spans="1:21">
      <c r="A731" s="35">
        <v>729</v>
      </c>
      <c r="B731" s="153" t="s">
        <v>15588</v>
      </c>
      <c r="C731" s="146" t="s">
        <v>15848</v>
      </c>
      <c r="D731" s="43" t="s">
        <v>15555</v>
      </c>
      <c r="E731" s="43">
        <v>423300</v>
      </c>
      <c r="F731" s="152" t="s">
        <v>16051</v>
      </c>
      <c r="G731" s="323">
        <v>42534</v>
      </c>
      <c r="H731" s="47">
        <v>42543</v>
      </c>
      <c r="I731" s="330" t="s">
        <v>7576</v>
      </c>
      <c r="J731" s="205">
        <v>42574</v>
      </c>
      <c r="K731" s="374"/>
      <c r="L731" s="48" t="s">
        <v>16052</v>
      </c>
      <c r="M731" s="48" t="s">
        <v>6276</v>
      </c>
      <c r="N731" s="48" t="s">
        <v>89</v>
      </c>
      <c r="O731" s="44">
        <v>42554</v>
      </c>
      <c r="P731" s="44">
        <v>42557</v>
      </c>
      <c r="Q731" s="48" t="s">
        <v>47</v>
      </c>
      <c r="R731" s="196" t="s">
        <v>1863</v>
      </c>
      <c r="S731" s="70"/>
      <c r="T731" s="305"/>
      <c r="U731" s="48"/>
    </row>
    <row r="732" s="13" customFormat="1" ht="26.25" customHeight="1" spans="1:21">
      <c r="A732" s="35">
        <v>730</v>
      </c>
      <c r="B732" s="153" t="s">
        <v>15588</v>
      </c>
      <c r="C732" s="146" t="s">
        <v>15848</v>
      </c>
      <c r="D732" s="43" t="s">
        <v>15655</v>
      </c>
      <c r="E732" s="43">
        <v>423300</v>
      </c>
      <c r="F732" s="152" t="s">
        <v>16053</v>
      </c>
      <c r="G732" s="323">
        <v>42539</v>
      </c>
      <c r="H732" s="47">
        <v>42548</v>
      </c>
      <c r="I732" s="330" t="s">
        <v>7576</v>
      </c>
      <c r="J732" s="360">
        <v>42574</v>
      </c>
      <c r="K732" s="284" t="s">
        <v>52</v>
      </c>
      <c r="L732" s="48" t="s">
        <v>16054</v>
      </c>
      <c r="M732" s="48" t="s">
        <v>657</v>
      </c>
      <c r="N732" s="48" t="s">
        <v>84</v>
      </c>
      <c r="O732" s="44">
        <v>42530</v>
      </c>
      <c r="P732" s="44">
        <v>42541</v>
      </c>
      <c r="Q732" s="48" t="s">
        <v>47</v>
      </c>
      <c r="R732" s="391" t="s">
        <v>1871</v>
      </c>
      <c r="S732" s="70"/>
      <c r="T732" s="305"/>
      <c r="U732" s="48"/>
    </row>
    <row r="733" s="13" customFormat="1" ht="26.25" customHeight="1" spans="1:21">
      <c r="A733" s="35">
        <v>731</v>
      </c>
      <c r="B733" s="153" t="s">
        <v>15588</v>
      </c>
      <c r="C733" s="146" t="s">
        <v>15848</v>
      </c>
      <c r="D733" s="43" t="s">
        <v>15558</v>
      </c>
      <c r="E733" s="43">
        <v>423300</v>
      </c>
      <c r="F733" s="152" t="s">
        <v>16055</v>
      </c>
      <c r="G733" s="323">
        <v>42545</v>
      </c>
      <c r="H733" s="47">
        <v>42553</v>
      </c>
      <c r="I733" s="330" t="s">
        <v>7576</v>
      </c>
      <c r="J733" s="205">
        <v>42574</v>
      </c>
      <c r="K733" s="375" t="s">
        <v>6083</v>
      </c>
      <c r="L733" s="376" t="s">
        <v>16056</v>
      </c>
      <c r="M733" s="376" t="s">
        <v>2053</v>
      </c>
      <c r="N733" s="48" t="s">
        <v>5701</v>
      </c>
      <c r="O733" s="383">
        <v>42560</v>
      </c>
      <c r="P733" s="44">
        <v>42560</v>
      </c>
      <c r="Q733" s="376" t="s">
        <v>106</v>
      </c>
      <c r="R733" s="347" t="s">
        <v>1871</v>
      </c>
      <c r="S733" s="70"/>
      <c r="T733" s="305"/>
      <c r="U733" s="48"/>
    </row>
    <row r="734" s="13" customFormat="1" ht="26.25" customHeight="1" spans="1:21">
      <c r="A734" s="35">
        <v>732</v>
      </c>
      <c r="B734" s="153" t="s">
        <v>15588</v>
      </c>
      <c r="C734" s="146" t="s">
        <v>15848</v>
      </c>
      <c r="D734" s="43" t="s">
        <v>15527</v>
      </c>
      <c r="E734" s="43">
        <v>423300</v>
      </c>
      <c r="F734" s="152" t="s">
        <v>16057</v>
      </c>
      <c r="G734" s="323">
        <v>42534</v>
      </c>
      <c r="H734" s="47">
        <v>42543</v>
      </c>
      <c r="I734" s="330" t="s">
        <v>16058</v>
      </c>
      <c r="J734" s="360">
        <v>42574</v>
      </c>
      <c r="K734" s="374"/>
      <c r="L734" s="48" t="s">
        <v>16059</v>
      </c>
      <c r="M734" s="48" t="s">
        <v>653</v>
      </c>
      <c r="N734" s="48" t="s">
        <v>84</v>
      </c>
      <c r="O734" s="44">
        <v>42560</v>
      </c>
      <c r="P734" s="44">
        <v>42560</v>
      </c>
      <c r="Q734" s="48" t="s">
        <v>47</v>
      </c>
      <c r="R734" s="196" t="s">
        <v>1863</v>
      </c>
      <c r="S734" s="70"/>
      <c r="T734" s="305"/>
      <c r="U734" s="48"/>
    </row>
    <row r="735" s="13" customFormat="1" ht="26.25" customHeight="1" spans="1:21">
      <c r="A735" s="35">
        <v>733</v>
      </c>
      <c r="B735" s="153" t="s">
        <v>15605</v>
      </c>
      <c r="C735" s="146" t="s">
        <v>15852</v>
      </c>
      <c r="D735" s="43" t="s">
        <v>15527</v>
      </c>
      <c r="E735" s="43">
        <v>479000</v>
      </c>
      <c r="F735" s="152" t="s">
        <v>16060</v>
      </c>
      <c r="G735" s="323">
        <v>42534</v>
      </c>
      <c r="H735" s="47">
        <v>42543</v>
      </c>
      <c r="I735" s="330" t="s">
        <v>7576</v>
      </c>
      <c r="J735" s="360">
        <v>42574</v>
      </c>
      <c r="K735" s="374"/>
      <c r="L735" s="48" t="s">
        <v>16061</v>
      </c>
      <c r="M735" s="13" t="s">
        <v>70</v>
      </c>
      <c r="N735" s="48" t="s">
        <v>59</v>
      </c>
      <c r="O735" s="44">
        <v>42559</v>
      </c>
      <c r="P735" s="44">
        <v>42564</v>
      </c>
      <c r="Q735" s="242" t="s">
        <v>47</v>
      </c>
      <c r="R735" s="196" t="s">
        <v>5297</v>
      </c>
      <c r="S735" s="70"/>
      <c r="T735" s="305"/>
      <c r="U735" s="48"/>
    </row>
    <row r="736" s="13" customFormat="1" ht="26.25" customHeight="1" spans="1:21">
      <c r="A736" s="35">
        <v>734</v>
      </c>
      <c r="B736" s="153" t="s">
        <v>15588</v>
      </c>
      <c r="C736" s="146" t="s">
        <v>15848</v>
      </c>
      <c r="D736" s="43" t="s">
        <v>15555</v>
      </c>
      <c r="E736" s="43">
        <v>423300</v>
      </c>
      <c r="F736" s="152" t="s">
        <v>16062</v>
      </c>
      <c r="G736" s="323">
        <v>42545</v>
      </c>
      <c r="H736" s="47">
        <v>42552</v>
      </c>
      <c r="I736" s="330" t="s">
        <v>7576</v>
      </c>
      <c r="J736" s="360">
        <v>42574</v>
      </c>
      <c r="K736" s="374"/>
      <c r="L736" s="48" t="s">
        <v>16063</v>
      </c>
      <c r="M736" s="48" t="s">
        <v>653</v>
      </c>
      <c r="N736" s="48" t="s">
        <v>84</v>
      </c>
      <c r="O736" s="44">
        <v>42560</v>
      </c>
      <c r="P736" s="44">
        <v>42560</v>
      </c>
      <c r="Q736" s="48" t="s">
        <v>47</v>
      </c>
      <c r="R736" s="196" t="s">
        <v>6155</v>
      </c>
      <c r="S736" s="70"/>
      <c r="T736" s="305"/>
      <c r="U736" s="48"/>
    </row>
    <row r="737" s="13" customFormat="1" ht="26.25" customHeight="1" spans="1:21">
      <c r="A737" s="35">
        <v>735</v>
      </c>
      <c r="B737" s="153" t="s">
        <v>15614</v>
      </c>
      <c r="C737" s="146" t="s">
        <v>15858</v>
      </c>
      <c r="D737" s="43" t="s">
        <v>15575</v>
      </c>
      <c r="E737" s="43">
        <v>383400</v>
      </c>
      <c r="F737" s="152" t="s">
        <v>16064</v>
      </c>
      <c r="G737" s="323">
        <v>42563</v>
      </c>
      <c r="H737" s="47">
        <v>42570</v>
      </c>
      <c r="I737" s="330" t="s">
        <v>7576</v>
      </c>
      <c r="J737" s="360">
        <v>42574</v>
      </c>
      <c r="K737" s="284"/>
      <c r="L737" s="376" t="s">
        <v>16065</v>
      </c>
      <c r="M737" s="376" t="s">
        <v>2053</v>
      </c>
      <c r="N737" s="48" t="s">
        <v>5701</v>
      </c>
      <c r="O737" s="383">
        <v>42564</v>
      </c>
      <c r="P737" s="44">
        <v>42564</v>
      </c>
      <c r="Q737" s="376" t="s">
        <v>47</v>
      </c>
      <c r="R737" s="196" t="s">
        <v>6155</v>
      </c>
      <c r="S737" s="70"/>
      <c r="T737" s="305"/>
      <c r="U737" s="48"/>
    </row>
    <row r="738" s="13" customFormat="1" ht="26.25" customHeight="1" spans="1:21">
      <c r="A738" s="35">
        <v>736</v>
      </c>
      <c r="B738" s="153" t="s">
        <v>15614</v>
      </c>
      <c r="C738" s="146" t="s">
        <v>15858</v>
      </c>
      <c r="D738" s="43" t="s">
        <v>13897</v>
      </c>
      <c r="E738" s="43">
        <v>383400</v>
      </c>
      <c r="F738" s="152" t="s">
        <v>16066</v>
      </c>
      <c r="G738" s="323">
        <v>42563</v>
      </c>
      <c r="H738" s="47">
        <v>42570</v>
      </c>
      <c r="I738" s="330" t="s">
        <v>7576</v>
      </c>
      <c r="J738" s="360">
        <v>42574</v>
      </c>
      <c r="K738" s="284"/>
      <c r="L738" s="386" t="s">
        <v>16067</v>
      </c>
      <c r="M738" s="387" t="s">
        <v>7534</v>
      </c>
      <c r="N738" s="387" t="s">
        <v>59</v>
      </c>
      <c r="O738" s="383">
        <v>42561</v>
      </c>
      <c r="P738" s="44">
        <v>42564</v>
      </c>
      <c r="Q738" s="376" t="s">
        <v>47</v>
      </c>
      <c r="R738" s="196" t="s">
        <v>1124</v>
      </c>
      <c r="S738" s="70"/>
      <c r="T738" s="305"/>
      <c r="U738" s="48"/>
    </row>
    <row r="739" s="13" customFormat="1" ht="26.25" customHeight="1" spans="1:21">
      <c r="A739" s="35">
        <v>737</v>
      </c>
      <c r="B739" s="153" t="s">
        <v>15605</v>
      </c>
      <c r="C739" s="146" t="s">
        <v>15852</v>
      </c>
      <c r="D739" s="43" t="s">
        <v>15655</v>
      </c>
      <c r="E739" s="43">
        <v>479000</v>
      </c>
      <c r="F739" s="152" t="s">
        <v>16068</v>
      </c>
      <c r="G739" s="323">
        <v>42563</v>
      </c>
      <c r="H739" s="47">
        <v>42570</v>
      </c>
      <c r="I739" s="330" t="s">
        <v>7576</v>
      </c>
      <c r="J739" s="360">
        <v>42574</v>
      </c>
      <c r="K739" s="284"/>
      <c r="L739" s="386" t="s">
        <v>9645</v>
      </c>
      <c r="M739" s="387" t="s">
        <v>114</v>
      </c>
      <c r="N739" s="387" t="s">
        <v>59</v>
      </c>
      <c r="O739" s="388">
        <v>42560</v>
      </c>
      <c r="P739" s="44">
        <v>42564</v>
      </c>
      <c r="Q739" s="242" t="s">
        <v>47</v>
      </c>
      <c r="R739" s="196" t="s">
        <v>1130</v>
      </c>
      <c r="S739" s="70"/>
      <c r="T739" s="305"/>
      <c r="U739" s="48"/>
    </row>
    <row r="740" s="13" customFormat="1" ht="26.25" customHeight="1" spans="1:21">
      <c r="A740" s="35">
        <v>738</v>
      </c>
      <c r="B740" s="153" t="s">
        <v>15588</v>
      </c>
      <c r="C740" s="146" t="s">
        <v>15848</v>
      </c>
      <c r="D740" s="43" t="s">
        <v>15655</v>
      </c>
      <c r="E740" s="322">
        <v>423300</v>
      </c>
      <c r="F740" s="152" t="s">
        <v>16069</v>
      </c>
      <c r="G740" s="323">
        <v>42563</v>
      </c>
      <c r="H740" s="47">
        <v>42570</v>
      </c>
      <c r="I740" s="330" t="s">
        <v>7576</v>
      </c>
      <c r="J740" s="360">
        <v>42574</v>
      </c>
      <c r="K740" s="374"/>
      <c r="L740" s="389" t="s">
        <v>16070</v>
      </c>
      <c r="M740" s="357" t="s">
        <v>662</v>
      </c>
      <c r="N740" s="48" t="s">
        <v>59</v>
      </c>
      <c r="O740" s="44">
        <v>42568</v>
      </c>
      <c r="P740" s="44">
        <v>42568</v>
      </c>
      <c r="Q740" s="48" t="s">
        <v>47</v>
      </c>
      <c r="R740" s="196" t="s">
        <v>1130</v>
      </c>
      <c r="S740" s="70"/>
      <c r="T740" s="305"/>
      <c r="U740" s="48"/>
    </row>
    <row r="741" s="13" customFormat="1" ht="26.25" customHeight="1" spans="1:21">
      <c r="A741" s="35">
        <v>739</v>
      </c>
      <c r="B741" s="153" t="s">
        <v>15605</v>
      </c>
      <c r="C741" s="146" t="s">
        <v>15852</v>
      </c>
      <c r="D741" s="43" t="s">
        <v>15558</v>
      </c>
      <c r="E741" s="43">
        <v>479000</v>
      </c>
      <c r="F741" s="152" t="s">
        <v>16071</v>
      </c>
      <c r="G741" s="323">
        <v>42538</v>
      </c>
      <c r="H741" s="47">
        <v>42548</v>
      </c>
      <c r="I741" s="330" t="s">
        <v>7576</v>
      </c>
      <c r="J741" s="360">
        <v>42598</v>
      </c>
      <c r="K741" s="374"/>
      <c r="L741" s="13" t="s">
        <v>16072</v>
      </c>
      <c r="M741" s="48" t="s">
        <v>675</v>
      </c>
      <c r="N741" s="48" t="s">
        <v>89</v>
      </c>
      <c r="O741" s="44">
        <v>42567</v>
      </c>
      <c r="P741" s="44">
        <v>42567</v>
      </c>
      <c r="Q741" s="242" t="s">
        <v>47</v>
      </c>
      <c r="R741" s="196" t="s">
        <v>4023</v>
      </c>
      <c r="S741" s="70"/>
      <c r="T741" s="305"/>
      <c r="U741" s="48"/>
    </row>
    <row r="742" s="13" customFormat="1" ht="26.25" customHeight="1" spans="1:21">
      <c r="A742" s="35">
        <v>740</v>
      </c>
      <c r="B742" s="153" t="s">
        <v>15588</v>
      </c>
      <c r="C742" s="146" t="s">
        <v>15848</v>
      </c>
      <c r="D742" s="43" t="s">
        <v>15558</v>
      </c>
      <c r="E742" s="43">
        <v>423300</v>
      </c>
      <c r="F742" s="152" t="s">
        <v>16073</v>
      </c>
      <c r="G742" s="323">
        <v>42571</v>
      </c>
      <c r="H742" s="47">
        <v>42578</v>
      </c>
      <c r="I742" s="330" t="s">
        <v>7576</v>
      </c>
      <c r="J742" s="360">
        <v>42574</v>
      </c>
      <c r="K742" s="166"/>
      <c r="L742" s="52" t="s">
        <v>9986</v>
      </c>
      <c r="M742" s="48" t="s">
        <v>736</v>
      </c>
      <c r="N742" s="48" t="s">
        <v>89</v>
      </c>
      <c r="O742" s="44">
        <v>42573</v>
      </c>
      <c r="P742" s="44">
        <v>42573</v>
      </c>
      <c r="Q742" s="48" t="s">
        <v>47</v>
      </c>
      <c r="R742" s="196" t="s">
        <v>1139</v>
      </c>
      <c r="S742" s="70"/>
      <c r="T742" s="305"/>
      <c r="U742" s="48"/>
    </row>
    <row r="743" s="13" customFormat="1" ht="26.25" customHeight="1" spans="1:21">
      <c r="A743" s="35">
        <v>741</v>
      </c>
      <c r="B743" s="153" t="s">
        <v>15605</v>
      </c>
      <c r="C743" s="146" t="s">
        <v>15852</v>
      </c>
      <c r="D743" s="43" t="s">
        <v>15555</v>
      </c>
      <c r="E743" s="322">
        <v>479000</v>
      </c>
      <c r="F743" s="152" t="s">
        <v>16074</v>
      </c>
      <c r="G743" s="323">
        <v>42571</v>
      </c>
      <c r="H743" s="47">
        <v>42578</v>
      </c>
      <c r="I743" s="330" t="s">
        <v>7576</v>
      </c>
      <c r="J743" s="360">
        <v>42598</v>
      </c>
      <c r="K743" s="284"/>
      <c r="L743" s="48" t="s">
        <v>16075</v>
      </c>
      <c r="M743" s="48" t="s">
        <v>657</v>
      </c>
      <c r="N743" s="48" t="s">
        <v>658</v>
      </c>
      <c r="O743" s="44">
        <v>42572</v>
      </c>
      <c r="P743" s="44">
        <v>42572</v>
      </c>
      <c r="Q743" s="242" t="s">
        <v>47</v>
      </c>
      <c r="R743" s="196" t="s">
        <v>1139</v>
      </c>
      <c r="S743" s="70"/>
      <c r="T743" s="305"/>
      <c r="U743" s="48"/>
    </row>
    <row r="744" s="13" customFormat="1" ht="26.25" customHeight="1" spans="1:21">
      <c r="A744" s="35">
        <v>742</v>
      </c>
      <c r="B744" s="153" t="s">
        <v>15588</v>
      </c>
      <c r="C744" s="146" t="s">
        <v>15848</v>
      </c>
      <c r="D744" s="43" t="s">
        <v>15555</v>
      </c>
      <c r="E744" s="322">
        <v>423300</v>
      </c>
      <c r="F744" s="152" t="s">
        <v>16076</v>
      </c>
      <c r="G744" s="323">
        <v>42563</v>
      </c>
      <c r="H744" s="47">
        <v>42570</v>
      </c>
      <c r="I744" s="330" t="s">
        <v>7576</v>
      </c>
      <c r="J744" s="360">
        <v>42574</v>
      </c>
      <c r="K744" s="374"/>
      <c r="L744" s="52" t="s">
        <v>16077</v>
      </c>
      <c r="M744" s="48" t="s">
        <v>16078</v>
      </c>
      <c r="N744" s="48" t="s">
        <v>641</v>
      </c>
      <c r="O744" s="44">
        <v>42568</v>
      </c>
      <c r="P744" s="44">
        <v>42568</v>
      </c>
      <c r="Q744" s="48" t="s">
        <v>47</v>
      </c>
      <c r="R744" s="196" t="s">
        <v>1139</v>
      </c>
      <c r="S744" s="70"/>
      <c r="T744" s="305"/>
      <c r="U744" s="48"/>
    </row>
    <row r="745" s="13" customFormat="1" ht="26.25" customHeight="1" spans="1:21">
      <c r="A745" s="35">
        <v>743</v>
      </c>
      <c r="B745" s="153" t="s">
        <v>6241</v>
      </c>
      <c r="C745" s="146" t="s">
        <v>15852</v>
      </c>
      <c r="D745" s="43" t="s">
        <v>15555</v>
      </c>
      <c r="E745" s="43">
        <v>477000</v>
      </c>
      <c r="F745" s="382" t="s">
        <v>16079</v>
      </c>
      <c r="G745" s="323">
        <v>42424</v>
      </c>
      <c r="H745" s="47">
        <v>42432</v>
      </c>
      <c r="I745" s="330" t="s">
        <v>7576</v>
      </c>
      <c r="J745" s="360">
        <v>42598</v>
      </c>
      <c r="K745" s="284" t="s">
        <v>52</v>
      </c>
      <c r="L745" s="48" t="s">
        <v>16080</v>
      </c>
      <c r="M745" s="48" t="s">
        <v>631</v>
      </c>
      <c r="N745" s="48" t="s">
        <v>89</v>
      </c>
      <c r="O745" s="44">
        <v>42573</v>
      </c>
      <c r="P745" s="44">
        <v>42573</v>
      </c>
      <c r="Q745" s="48" t="s">
        <v>47</v>
      </c>
      <c r="R745" s="196" t="s">
        <v>1142</v>
      </c>
      <c r="S745" s="70"/>
      <c r="T745" s="305"/>
      <c r="U745" s="48"/>
    </row>
    <row r="746" s="13" customFormat="1" ht="26.25" customHeight="1" spans="1:21">
      <c r="A746" s="35">
        <v>744</v>
      </c>
      <c r="B746" s="153" t="s">
        <v>15614</v>
      </c>
      <c r="C746" s="146" t="s">
        <v>15858</v>
      </c>
      <c r="D746" s="43" t="s">
        <v>13419</v>
      </c>
      <c r="E746" s="322">
        <v>383400</v>
      </c>
      <c r="F746" s="152" t="s">
        <v>16081</v>
      </c>
      <c r="G746" s="323">
        <v>42534</v>
      </c>
      <c r="H746" s="47">
        <v>42545</v>
      </c>
      <c r="I746" s="330" t="s">
        <v>7576</v>
      </c>
      <c r="J746" s="360">
        <v>42550</v>
      </c>
      <c r="K746" s="374"/>
      <c r="L746" s="52" t="s">
        <v>16082</v>
      </c>
      <c r="M746" s="48" t="s">
        <v>853</v>
      </c>
      <c r="N746" s="48" t="s">
        <v>744</v>
      </c>
      <c r="O746" s="44">
        <v>42567</v>
      </c>
      <c r="P746" s="44">
        <v>42567</v>
      </c>
      <c r="Q746" s="48" t="s">
        <v>47</v>
      </c>
      <c r="R746" s="196" t="s">
        <v>1142</v>
      </c>
      <c r="S746" s="70"/>
      <c r="T746" s="305"/>
      <c r="U746" s="48"/>
    </row>
    <row r="747" s="13" customFormat="1" ht="26.25" customHeight="1" spans="1:21">
      <c r="A747" s="35">
        <v>745</v>
      </c>
      <c r="B747" s="153" t="s">
        <v>15605</v>
      </c>
      <c r="C747" s="146" t="s">
        <v>15852</v>
      </c>
      <c r="D747" s="43" t="s">
        <v>15555</v>
      </c>
      <c r="E747" s="43">
        <v>479000</v>
      </c>
      <c r="F747" s="152" t="s">
        <v>16083</v>
      </c>
      <c r="G747" s="323">
        <v>42563</v>
      </c>
      <c r="H747" s="47">
        <v>42583</v>
      </c>
      <c r="I747" s="330" t="s">
        <v>7576</v>
      </c>
      <c r="J747" s="360">
        <v>42598</v>
      </c>
      <c r="K747" s="284"/>
      <c r="L747" s="48" t="s">
        <v>16084</v>
      </c>
      <c r="M747" s="48" t="s">
        <v>631</v>
      </c>
      <c r="N747" s="48" t="s">
        <v>89</v>
      </c>
      <c r="O747" s="44">
        <v>42571</v>
      </c>
      <c r="P747" s="44">
        <v>42571</v>
      </c>
      <c r="Q747" s="242" t="s">
        <v>47</v>
      </c>
      <c r="R747" s="196" t="s">
        <v>5754</v>
      </c>
      <c r="S747" s="70"/>
      <c r="T747" s="305"/>
      <c r="U747" s="48"/>
    </row>
    <row r="748" s="13" customFormat="1" ht="26.25" customHeight="1" spans="1:21">
      <c r="A748" s="35">
        <v>746</v>
      </c>
      <c r="B748" s="153" t="s">
        <v>15588</v>
      </c>
      <c r="C748" s="146" t="s">
        <v>15848</v>
      </c>
      <c r="D748" s="43" t="s">
        <v>15558</v>
      </c>
      <c r="E748" s="43">
        <v>423300</v>
      </c>
      <c r="F748" s="152" t="s">
        <v>16085</v>
      </c>
      <c r="G748" s="323">
        <v>42578</v>
      </c>
      <c r="H748" s="47">
        <v>42585</v>
      </c>
      <c r="I748" s="330" t="s">
        <v>7576</v>
      </c>
      <c r="J748" s="360">
        <v>42598</v>
      </c>
      <c r="K748" s="166"/>
      <c r="L748" s="387" t="s">
        <v>16086</v>
      </c>
      <c r="M748" s="387" t="s">
        <v>916</v>
      </c>
      <c r="N748" s="387" t="s">
        <v>6145</v>
      </c>
      <c r="O748" s="44">
        <v>42575</v>
      </c>
      <c r="P748" s="44">
        <v>42578</v>
      </c>
      <c r="Q748" s="387" t="s">
        <v>106</v>
      </c>
      <c r="R748" s="196" t="s">
        <v>5754</v>
      </c>
      <c r="S748" s="70"/>
      <c r="T748" s="305"/>
      <c r="U748" s="48"/>
    </row>
    <row r="749" s="13" customFormat="1" ht="26.25" customHeight="1" spans="1:21">
      <c r="A749" s="35">
        <v>747</v>
      </c>
      <c r="B749" s="153" t="s">
        <v>15614</v>
      </c>
      <c r="C749" s="146" t="s">
        <v>15858</v>
      </c>
      <c r="D749" s="43" t="s">
        <v>13897</v>
      </c>
      <c r="E749" s="322">
        <v>383400</v>
      </c>
      <c r="F749" s="152" t="s">
        <v>16087</v>
      </c>
      <c r="G749" s="323">
        <v>42573</v>
      </c>
      <c r="H749" s="47">
        <v>42583</v>
      </c>
      <c r="I749" s="330" t="s">
        <v>7576</v>
      </c>
      <c r="J749" s="360">
        <v>42598</v>
      </c>
      <c r="K749" s="284"/>
      <c r="L749" s="361" t="s">
        <v>16088</v>
      </c>
      <c r="M749" s="361" t="s">
        <v>70</v>
      </c>
      <c r="N749" s="361" t="s">
        <v>59</v>
      </c>
      <c r="O749" s="383">
        <v>42575</v>
      </c>
      <c r="P749" s="44">
        <v>42576</v>
      </c>
      <c r="Q749" s="376" t="s">
        <v>47</v>
      </c>
      <c r="R749" s="196" t="s">
        <v>1150</v>
      </c>
      <c r="S749" s="70"/>
      <c r="T749" s="305"/>
      <c r="U749" s="48"/>
    </row>
    <row r="750" s="13" customFormat="1" ht="26.25" customHeight="1" spans="1:21">
      <c r="A750" s="35">
        <v>748</v>
      </c>
      <c r="B750" s="153" t="s">
        <v>15614</v>
      </c>
      <c r="C750" s="146" t="s">
        <v>15858</v>
      </c>
      <c r="D750" s="43" t="s">
        <v>13342</v>
      </c>
      <c r="E750" s="43">
        <v>383400</v>
      </c>
      <c r="F750" s="152" t="s">
        <v>16089</v>
      </c>
      <c r="G750" s="323">
        <v>42578</v>
      </c>
      <c r="H750" s="47">
        <v>42585</v>
      </c>
      <c r="I750" s="330" t="s">
        <v>7576</v>
      </c>
      <c r="J750" s="360">
        <v>42598</v>
      </c>
      <c r="K750" s="284"/>
      <c r="L750" s="376" t="s">
        <v>16090</v>
      </c>
      <c r="M750" s="376" t="s">
        <v>683</v>
      </c>
      <c r="N750" s="48" t="s">
        <v>84</v>
      </c>
      <c r="O750" s="383">
        <v>42552</v>
      </c>
      <c r="P750" s="44">
        <v>42576</v>
      </c>
      <c r="Q750" s="376" t="s">
        <v>47</v>
      </c>
      <c r="R750" s="196" t="s">
        <v>1150</v>
      </c>
      <c r="S750" s="70"/>
      <c r="T750" s="305"/>
      <c r="U750" s="48"/>
    </row>
    <row r="751" s="13" customFormat="1" ht="26.25" customHeight="1" spans="1:21">
      <c r="A751" s="35">
        <v>749</v>
      </c>
      <c r="B751" s="153" t="s">
        <v>15588</v>
      </c>
      <c r="C751" s="146" t="s">
        <v>15848</v>
      </c>
      <c r="D751" s="43" t="s">
        <v>15555</v>
      </c>
      <c r="E751" s="43">
        <v>423300</v>
      </c>
      <c r="F751" s="152" t="s">
        <v>16091</v>
      </c>
      <c r="G751" s="323">
        <v>42563</v>
      </c>
      <c r="H751" s="47">
        <v>42583</v>
      </c>
      <c r="I751" s="330" t="s">
        <v>7576</v>
      </c>
      <c r="J751" s="360">
        <v>42574</v>
      </c>
      <c r="K751" s="374"/>
      <c r="L751" s="52" t="s">
        <v>16092</v>
      </c>
      <c r="M751" s="48" t="s">
        <v>1200</v>
      </c>
      <c r="N751" s="48" t="s">
        <v>783</v>
      </c>
      <c r="O751" s="44">
        <v>42567</v>
      </c>
      <c r="P751" s="44">
        <v>42567</v>
      </c>
      <c r="Q751" s="48" t="s">
        <v>47</v>
      </c>
      <c r="R751" s="196" t="s">
        <v>16093</v>
      </c>
      <c r="S751" s="70"/>
      <c r="T751" s="305"/>
      <c r="U751" s="48"/>
    </row>
    <row r="752" s="13" customFormat="1" ht="26.25" customHeight="1" spans="1:21">
      <c r="A752" s="35">
        <v>750</v>
      </c>
      <c r="B752" s="153"/>
      <c r="C752" s="146" t="s">
        <v>15852</v>
      </c>
      <c r="D752" s="43" t="s">
        <v>15558</v>
      </c>
      <c r="E752" s="43">
        <v>479000</v>
      </c>
      <c r="F752" s="152" t="s">
        <v>16094</v>
      </c>
      <c r="G752" s="323">
        <v>42572</v>
      </c>
      <c r="H752" s="47">
        <v>42578</v>
      </c>
      <c r="I752" s="330" t="s">
        <v>7576</v>
      </c>
      <c r="J752" s="360">
        <v>42598</v>
      </c>
      <c r="K752" s="284"/>
      <c r="L752" s="48" t="s">
        <v>16095</v>
      </c>
      <c r="M752" s="48" t="s">
        <v>698</v>
      </c>
      <c r="N752" s="48" t="s">
        <v>84</v>
      </c>
      <c r="O752" s="44">
        <v>42578</v>
      </c>
      <c r="P752" s="44">
        <v>42579</v>
      </c>
      <c r="Q752" s="242" t="s">
        <v>106</v>
      </c>
      <c r="R752" s="196" t="s">
        <v>5343</v>
      </c>
      <c r="S752" s="70"/>
      <c r="T752" s="305"/>
      <c r="U752" s="48"/>
    </row>
    <row r="753" s="13" customFormat="1" ht="26.25" customHeight="1" spans="1:21">
      <c r="A753" s="35">
        <v>751</v>
      </c>
      <c r="B753" s="153"/>
      <c r="C753" s="146" t="s">
        <v>15848</v>
      </c>
      <c r="D753" s="43" t="s">
        <v>15555</v>
      </c>
      <c r="E753" s="322">
        <v>423300</v>
      </c>
      <c r="F753" s="152" t="s">
        <v>16096</v>
      </c>
      <c r="G753" s="323">
        <v>42578</v>
      </c>
      <c r="H753" s="47">
        <v>42590</v>
      </c>
      <c r="I753" s="330" t="s">
        <v>7576</v>
      </c>
      <c r="J753" s="360">
        <v>42598</v>
      </c>
      <c r="K753" s="374"/>
      <c r="L753" s="387" t="s">
        <v>16097</v>
      </c>
      <c r="M753" s="387" t="s">
        <v>662</v>
      </c>
      <c r="N753" s="387" t="s">
        <v>59</v>
      </c>
      <c r="O753" s="388">
        <v>42575</v>
      </c>
      <c r="P753" s="44">
        <v>42578</v>
      </c>
      <c r="Q753" s="387" t="s">
        <v>47</v>
      </c>
      <c r="R753" s="196" t="s">
        <v>5343</v>
      </c>
      <c r="S753" s="70"/>
      <c r="T753" s="305"/>
      <c r="U753" s="48"/>
    </row>
    <row r="754" s="13" customFormat="1" ht="26.25" customHeight="1" spans="1:21">
      <c r="A754" s="35">
        <v>752</v>
      </c>
      <c r="B754" s="153"/>
      <c r="C754" s="146" t="s">
        <v>15848</v>
      </c>
      <c r="D754" s="43" t="s">
        <v>15527</v>
      </c>
      <c r="E754" s="322">
        <v>423300</v>
      </c>
      <c r="F754" s="152" t="s">
        <v>16098</v>
      </c>
      <c r="G754" s="323">
        <v>42578</v>
      </c>
      <c r="H754" s="47">
        <v>42587</v>
      </c>
      <c r="I754" s="330" t="s">
        <v>7576</v>
      </c>
      <c r="J754" s="360">
        <v>42598</v>
      </c>
      <c r="K754" s="374"/>
      <c r="L754" s="48" t="s">
        <v>16099</v>
      </c>
      <c r="M754" s="48" t="s">
        <v>695</v>
      </c>
      <c r="N754" s="48" t="s">
        <v>84</v>
      </c>
      <c r="O754" s="44">
        <v>42581</v>
      </c>
      <c r="P754" s="44">
        <v>42581</v>
      </c>
      <c r="Q754" s="48" t="s">
        <v>47</v>
      </c>
      <c r="R754" s="196" t="s">
        <v>5343</v>
      </c>
      <c r="S754" s="70"/>
      <c r="T754" s="305"/>
      <c r="U754" s="48"/>
    </row>
    <row r="755" s="13" customFormat="1" ht="26.25" customHeight="1" spans="1:21">
      <c r="A755" s="35">
        <v>753</v>
      </c>
      <c r="B755" s="153"/>
      <c r="C755" s="146" t="s">
        <v>15848</v>
      </c>
      <c r="D755" s="43" t="s">
        <v>15527</v>
      </c>
      <c r="E755" s="322">
        <v>423300</v>
      </c>
      <c r="F755" s="152" t="s">
        <v>16100</v>
      </c>
      <c r="G755" s="323">
        <v>42578</v>
      </c>
      <c r="H755" s="47">
        <v>42585</v>
      </c>
      <c r="I755" s="330" t="s">
        <v>7576</v>
      </c>
      <c r="J755" s="360">
        <v>42598</v>
      </c>
      <c r="K755" s="374"/>
      <c r="L755" s="13" t="s">
        <v>16101</v>
      </c>
      <c r="M755" s="361" t="s">
        <v>653</v>
      </c>
      <c r="N755" s="361" t="s">
        <v>84</v>
      </c>
      <c r="O755" s="44">
        <v>42583</v>
      </c>
      <c r="P755" s="44">
        <v>42583</v>
      </c>
      <c r="Q755" s="361" t="s">
        <v>106</v>
      </c>
      <c r="R755" s="196" t="s">
        <v>1937</v>
      </c>
      <c r="S755" s="70"/>
      <c r="T755" s="305"/>
      <c r="U755" s="48"/>
    </row>
    <row r="756" s="13" customFormat="1" ht="26.25" customHeight="1" spans="1:21">
      <c r="A756" s="35">
        <v>754</v>
      </c>
      <c r="B756" s="153"/>
      <c r="C756" s="146" t="s">
        <v>15848</v>
      </c>
      <c r="D756" s="43" t="s">
        <v>15558</v>
      </c>
      <c r="E756" s="322">
        <v>423300</v>
      </c>
      <c r="F756" s="152" t="s">
        <v>16102</v>
      </c>
      <c r="G756" s="323">
        <v>42571</v>
      </c>
      <c r="H756" s="47">
        <v>42578</v>
      </c>
      <c r="I756" s="330" t="s">
        <v>7576</v>
      </c>
      <c r="J756" s="360">
        <v>42574</v>
      </c>
      <c r="K756" s="374"/>
      <c r="L756" s="361" t="s">
        <v>16103</v>
      </c>
      <c r="M756" s="361" t="s">
        <v>631</v>
      </c>
      <c r="N756" s="361" t="s">
        <v>89</v>
      </c>
      <c r="O756" s="383">
        <v>42568</v>
      </c>
      <c r="P756" s="44">
        <v>42591</v>
      </c>
      <c r="Q756" s="376" t="s">
        <v>47</v>
      </c>
      <c r="R756" s="196" t="s">
        <v>6183</v>
      </c>
      <c r="S756" s="70"/>
      <c r="T756" s="305"/>
      <c r="U756" s="48"/>
    </row>
    <row r="757" s="13" customFormat="1" ht="26.25" customHeight="1" spans="1:21">
      <c r="A757" s="35">
        <v>755</v>
      </c>
      <c r="B757" s="153"/>
      <c r="C757" s="146" t="s">
        <v>15858</v>
      </c>
      <c r="D757" s="43" t="s">
        <v>13897</v>
      </c>
      <c r="E757" s="322">
        <v>383400</v>
      </c>
      <c r="F757" s="152" t="s">
        <v>16104</v>
      </c>
      <c r="G757" s="323">
        <v>42573</v>
      </c>
      <c r="H757" s="47">
        <v>42583</v>
      </c>
      <c r="I757" s="330" t="s">
        <v>7576</v>
      </c>
      <c r="J757" s="360">
        <v>42598</v>
      </c>
      <c r="K757" s="284"/>
      <c r="L757" s="361" t="s">
        <v>16105</v>
      </c>
      <c r="M757" s="361" t="s">
        <v>70</v>
      </c>
      <c r="N757" s="361" t="s">
        <v>59</v>
      </c>
      <c r="O757" s="383">
        <v>42575</v>
      </c>
      <c r="P757" s="44">
        <v>42576</v>
      </c>
      <c r="Q757" s="376" t="s">
        <v>47</v>
      </c>
      <c r="R757" s="196" t="s">
        <v>1940</v>
      </c>
      <c r="S757" s="70"/>
      <c r="T757" s="305"/>
      <c r="U757" s="48"/>
    </row>
    <row r="758" s="13" customFormat="1" ht="26.25" customHeight="1" spans="1:21">
      <c r="A758" s="35">
        <v>756</v>
      </c>
      <c r="B758" s="153"/>
      <c r="C758" s="146" t="s">
        <v>15852</v>
      </c>
      <c r="D758" s="43" t="s">
        <v>15558</v>
      </c>
      <c r="E758" s="43">
        <v>479000</v>
      </c>
      <c r="F758" s="152" t="s">
        <v>16106</v>
      </c>
      <c r="G758" s="323">
        <v>42563</v>
      </c>
      <c r="H758" s="47">
        <v>42570</v>
      </c>
      <c r="I758" s="330" t="s">
        <v>7576</v>
      </c>
      <c r="J758" s="360">
        <v>42598</v>
      </c>
      <c r="K758" s="284"/>
      <c r="L758" s="48" t="s">
        <v>16107</v>
      </c>
      <c r="M758" s="48" t="s">
        <v>916</v>
      </c>
      <c r="N758" s="48" t="s">
        <v>5701</v>
      </c>
      <c r="O758" s="44">
        <v>42575</v>
      </c>
      <c r="P758" s="44">
        <v>42576</v>
      </c>
      <c r="Q758" s="242" t="s">
        <v>47</v>
      </c>
      <c r="R758" s="196" t="s">
        <v>1153</v>
      </c>
      <c r="S758" s="70"/>
      <c r="T758" s="305"/>
      <c r="U758" s="48"/>
    </row>
    <row r="759" s="13" customFormat="1" ht="26.25" customHeight="1" spans="1:21">
      <c r="A759" s="35">
        <v>757</v>
      </c>
      <c r="B759" s="153" t="s">
        <v>15614</v>
      </c>
      <c r="C759" s="146" t="s">
        <v>15858</v>
      </c>
      <c r="D759" s="43" t="s">
        <v>15575</v>
      </c>
      <c r="E759" s="322">
        <v>383400</v>
      </c>
      <c r="F759" s="152" t="s">
        <v>16108</v>
      </c>
      <c r="G759" s="323">
        <v>42573</v>
      </c>
      <c r="H759" s="47">
        <v>42583</v>
      </c>
      <c r="I759" s="330" t="s">
        <v>7576</v>
      </c>
      <c r="J759" s="360">
        <v>42598</v>
      </c>
      <c r="K759" s="284"/>
      <c r="L759" s="340" t="s">
        <v>16109</v>
      </c>
      <c r="M759" s="376" t="s">
        <v>662</v>
      </c>
      <c r="N759" s="48" t="s">
        <v>59</v>
      </c>
      <c r="O759" s="383">
        <v>42574</v>
      </c>
      <c r="P759" s="44">
        <v>42574</v>
      </c>
      <c r="Q759" s="376" t="s">
        <v>47</v>
      </c>
      <c r="R759" s="196" t="s">
        <v>1160</v>
      </c>
      <c r="S759" s="70"/>
      <c r="T759" s="305"/>
      <c r="U759" s="48"/>
    </row>
    <row r="760" s="13" customFormat="1" ht="26.25" customHeight="1" spans="1:21">
      <c r="A760" s="35">
        <v>758</v>
      </c>
      <c r="B760" s="153" t="s">
        <v>15614</v>
      </c>
      <c r="C760" s="146" t="s">
        <v>15858</v>
      </c>
      <c r="D760" s="43" t="s">
        <v>13419</v>
      </c>
      <c r="E760" s="322">
        <v>383400</v>
      </c>
      <c r="F760" s="152" t="s">
        <v>16110</v>
      </c>
      <c r="G760" s="323">
        <v>42573</v>
      </c>
      <c r="H760" s="47">
        <v>42583</v>
      </c>
      <c r="I760" s="330" t="s">
        <v>7576</v>
      </c>
      <c r="J760" s="360">
        <v>42598</v>
      </c>
      <c r="K760" s="166"/>
      <c r="L760" s="274" t="s">
        <v>16111</v>
      </c>
      <c r="M760" s="52" t="s">
        <v>70</v>
      </c>
      <c r="N760" s="52" t="s">
        <v>59</v>
      </c>
      <c r="O760" s="47">
        <v>42575</v>
      </c>
      <c r="P760" s="47">
        <v>42590</v>
      </c>
      <c r="Q760" s="48" t="s">
        <v>47</v>
      </c>
      <c r="R760" s="196" t="s">
        <v>1160</v>
      </c>
      <c r="S760" s="70"/>
      <c r="T760" s="305"/>
      <c r="U760" s="48"/>
    </row>
    <row r="761" s="13" customFormat="1" ht="26.25" customHeight="1" spans="1:21">
      <c r="A761" s="35">
        <v>759</v>
      </c>
      <c r="B761" s="153" t="s">
        <v>15588</v>
      </c>
      <c r="C761" s="146" t="s">
        <v>15848</v>
      </c>
      <c r="D761" s="55" t="s">
        <v>15558</v>
      </c>
      <c r="E761" s="55">
        <v>423300</v>
      </c>
      <c r="F761" s="152" t="s">
        <v>16112</v>
      </c>
      <c r="G761" s="310">
        <v>42580</v>
      </c>
      <c r="H761" s="44">
        <v>42593</v>
      </c>
      <c r="I761" s="325" t="s">
        <v>7576</v>
      </c>
      <c r="J761" s="360">
        <v>42598</v>
      </c>
      <c r="K761" s="166"/>
      <c r="L761" s="390" t="s">
        <v>16113</v>
      </c>
      <c r="M761" s="390" t="s">
        <v>631</v>
      </c>
      <c r="N761" s="390" t="s">
        <v>89</v>
      </c>
      <c r="O761" s="44">
        <v>42583</v>
      </c>
      <c r="P761" s="44">
        <v>42583</v>
      </c>
      <c r="Q761" s="390" t="s">
        <v>106</v>
      </c>
      <c r="R761" s="196" t="s">
        <v>1160</v>
      </c>
      <c r="S761" s="70"/>
      <c r="T761" s="305"/>
      <c r="U761" s="48"/>
    </row>
    <row r="762" s="13" customFormat="1" ht="26.25" customHeight="1" spans="1:21">
      <c r="A762" s="35">
        <v>760</v>
      </c>
      <c r="B762" s="153" t="s">
        <v>15588</v>
      </c>
      <c r="C762" s="146" t="s">
        <v>15848</v>
      </c>
      <c r="D762" s="43" t="s">
        <v>15555</v>
      </c>
      <c r="E762" s="322">
        <v>423300</v>
      </c>
      <c r="F762" s="152" t="s">
        <v>16114</v>
      </c>
      <c r="G762" s="323">
        <v>42578</v>
      </c>
      <c r="H762" s="47">
        <v>42590</v>
      </c>
      <c r="I762" s="330" t="s">
        <v>7576</v>
      </c>
      <c r="J762" s="360">
        <v>42598</v>
      </c>
      <c r="K762" s="374"/>
      <c r="L762" s="387" t="s">
        <v>16115</v>
      </c>
      <c r="M762" s="387" t="s">
        <v>912</v>
      </c>
      <c r="N762" s="387" t="s">
        <v>5701</v>
      </c>
      <c r="O762" s="388">
        <v>42574</v>
      </c>
      <c r="P762" s="44">
        <v>42578</v>
      </c>
      <c r="Q762" s="387" t="s">
        <v>106</v>
      </c>
      <c r="R762" s="196" t="s">
        <v>5343</v>
      </c>
      <c r="S762" s="70"/>
      <c r="T762" s="305"/>
      <c r="U762" s="48"/>
    </row>
    <row r="763" s="13" customFormat="1" ht="26.25" customHeight="1" spans="1:21">
      <c r="A763" s="35">
        <v>761</v>
      </c>
      <c r="B763" s="153" t="s">
        <v>15614</v>
      </c>
      <c r="C763" s="146" t="s">
        <v>15858</v>
      </c>
      <c r="D763" s="43" t="s">
        <v>13897</v>
      </c>
      <c r="E763" s="322">
        <v>383400</v>
      </c>
      <c r="F763" s="152" t="s">
        <v>16116</v>
      </c>
      <c r="G763" s="323">
        <v>42578</v>
      </c>
      <c r="H763" s="47">
        <v>42590</v>
      </c>
      <c r="I763" s="330" t="s">
        <v>16117</v>
      </c>
      <c r="J763" s="360">
        <v>42598</v>
      </c>
      <c r="K763" s="284"/>
      <c r="L763" s="361" t="s">
        <v>16118</v>
      </c>
      <c r="M763" s="361" t="s">
        <v>730</v>
      </c>
      <c r="N763" s="361" t="s">
        <v>59</v>
      </c>
      <c r="O763" s="383">
        <v>42582</v>
      </c>
      <c r="P763" s="44">
        <v>42582</v>
      </c>
      <c r="Q763" s="376" t="s">
        <v>47</v>
      </c>
      <c r="R763" s="196" t="s">
        <v>1164</v>
      </c>
      <c r="S763" s="70"/>
      <c r="T763" s="305"/>
      <c r="U763" s="48"/>
    </row>
    <row r="764" s="13" customFormat="1" ht="26.25" customHeight="1" spans="1:21">
      <c r="A764" s="35">
        <v>762</v>
      </c>
      <c r="B764" s="153" t="s">
        <v>15614</v>
      </c>
      <c r="C764" s="146" t="s">
        <v>15858</v>
      </c>
      <c r="D764" s="43" t="s">
        <v>13897</v>
      </c>
      <c r="E764" s="322">
        <v>383400</v>
      </c>
      <c r="F764" s="152" t="s">
        <v>16119</v>
      </c>
      <c r="G764" s="323">
        <v>42573</v>
      </c>
      <c r="H764" s="47">
        <v>42583</v>
      </c>
      <c r="I764" s="330" t="s">
        <v>7576</v>
      </c>
      <c r="J764" s="360">
        <v>42598</v>
      </c>
      <c r="K764" s="284"/>
      <c r="L764" s="361" t="s">
        <v>16120</v>
      </c>
      <c r="M764" s="387" t="s">
        <v>6276</v>
      </c>
      <c r="N764" s="387" t="s">
        <v>89</v>
      </c>
      <c r="O764" s="383">
        <v>42568</v>
      </c>
      <c r="P764" s="44">
        <v>42574</v>
      </c>
      <c r="Q764" s="376" t="s">
        <v>47</v>
      </c>
      <c r="R764" s="196" t="s">
        <v>1164</v>
      </c>
      <c r="S764" s="70"/>
      <c r="T764" s="305"/>
      <c r="U764" s="48"/>
    </row>
    <row r="765" s="13" customFormat="1" ht="26.25" customHeight="1" spans="1:21">
      <c r="A765" s="35">
        <v>763</v>
      </c>
      <c r="B765" s="153" t="s">
        <v>15588</v>
      </c>
      <c r="C765" s="146" t="s">
        <v>15848</v>
      </c>
      <c r="D765" s="43" t="s">
        <v>15527</v>
      </c>
      <c r="E765" s="322">
        <v>423300</v>
      </c>
      <c r="F765" s="152" t="s">
        <v>16121</v>
      </c>
      <c r="G765" s="323">
        <v>42578</v>
      </c>
      <c r="H765" s="47">
        <v>42590</v>
      </c>
      <c r="I765" s="330" t="s">
        <v>7576</v>
      </c>
      <c r="J765" s="360">
        <v>42605</v>
      </c>
      <c r="K765" s="374"/>
      <c r="L765" s="48" t="s">
        <v>16122</v>
      </c>
      <c r="M765" s="48" t="s">
        <v>6276</v>
      </c>
      <c r="N765" s="48" t="s">
        <v>89</v>
      </c>
      <c r="O765" s="44">
        <v>42579</v>
      </c>
      <c r="P765" s="44">
        <v>42579</v>
      </c>
      <c r="Q765" s="48" t="s">
        <v>47</v>
      </c>
      <c r="R765" s="196" t="s">
        <v>1950</v>
      </c>
      <c r="S765" s="70"/>
      <c r="T765" s="305"/>
      <c r="U765" s="48"/>
    </row>
    <row r="766" s="13" customFormat="1" ht="26.25" customHeight="1" spans="1:21">
      <c r="A766" s="35">
        <v>764</v>
      </c>
      <c r="B766" s="153" t="s">
        <v>15588</v>
      </c>
      <c r="C766" s="146" t="s">
        <v>15848</v>
      </c>
      <c r="D766" s="55" t="s">
        <v>15558</v>
      </c>
      <c r="E766" s="55">
        <v>423300</v>
      </c>
      <c r="F766" s="152" t="s">
        <v>16123</v>
      </c>
      <c r="G766" s="310">
        <v>42580</v>
      </c>
      <c r="H766" s="44">
        <v>42593</v>
      </c>
      <c r="I766" s="325" t="s">
        <v>7576</v>
      </c>
      <c r="J766" s="314">
        <v>42605</v>
      </c>
      <c r="K766" s="166"/>
      <c r="L766" s="48" t="s">
        <v>16124</v>
      </c>
      <c r="M766" s="48" t="s">
        <v>916</v>
      </c>
      <c r="N766" s="48" t="s">
        <v>5701</v>
      </c>
      <c r="O766" s="44">
        <v>42590</v>
      </c>
      <c r="P766" s="44">
        <v>42590</v>
      </c>
      <c r="Q766" s="48" t="s">
        <v>47</v>
      </c>
      <c r="R766" s="196" t="s">
        <v>1950</v>
      </c>
      <c r="S766" s="70"/>
      <c r="T766" s="305"/>
      <c r="U766" s="48"/>
    </row>
    <row r="767" s="13" customFormat="1" ht="26.25" customHeight="1" spans="1:21">
      <c r="A767" s="35">
        <v>765</v>
      </c>
      <c r="B767" s="153" t="s">
        <v>15614</v>
      </c>
      <c r="C767" s="146" t="s">
        <v>15858</v>
      </c>
      <c r="D767" s="43" t="s">
        <v>13419</v>
      </c>
      <c r="E767" s="322">
        <v>383400</v>
      </c>
      <c r="F767" s="152" t="s">
        <v>16125</v>
      </c>
      <c r="G767" s="323">
        <v>42573</v>
      </c>
      <c r="H767" s="47">
        <v>42583</v>
      </c>
      <c r="I767" s="330" t="s">
        <v>7576</v>
      </c>
      <c r="J767" s="360">
        <v>42605</v>
      </c>
      <c r="K767" s="166"/>
      <c r="L767" s="376" t="s">
        <v>16126</v>
      </c>
      <c r="M767" s="376" t="s">
        <v>736</v>
      </c>
      <c r="N767" s="48" t="s">
        <v>89</v>
      </c>
      <c r="O767" s="383">
        <v>42574</v>
      </c>
      <c r="P767" s="44">
        <v>42574</v>
      </c>
      <c r="Q767" s="376" t="s">
        <v>47</v>
      </c>
      <c r="R767" s="196" t="s">
        <v>1168</v>
      </c>
      <c r="S767" s="70"/>
      <c r="T767" s="305"/>
      <c r="U767" s="48"/>
    </row>
    <row r="768" s="13" customFormat="1" ht="26.25" customHeight="1" spans="1:21">
      <c r="A768" s="35">
        <v>766</v>
      </c>
      <c r="B768" s="153" t="s">
        <v>15614</v>
      </c>
      <c r="C768" s="146" t="s">
        <v>15858</v>
      </c>
      <c r="D768" s="43" t="s">
        <v>13897</v>
      </c>
      <c r="E768" s="322">
        <v>383400</v>
      </c>
      <c r="F768" s="152" t="s">
        <v>16127</v>
      </c>
      <c r="G768" s="323">
        <v>42578</v>
      </c>
      <c r="H768" s="47">
        <v>42587</v>
      </c>
      <c r="I768" s="330" t="s">
        <v>7576</v>
      </c>
      <c r="J768" s="360">
        <v>42605</v>
      </c>
      <c r="K768" s="284"/>
      <c r="L768" s="361" t="s">
        <v>16128</v>
      </c>
      <c r="M768" s="361" t="s">
        <v>657</v>
      </c>
      <c r="N768" s="361" t="s">
        <v>84</v>
      </c>
      <c r="O768" s="383">
        <v>42578</v>
      </c>
      <c r="P768" s="44">
        <v>42579</v>
      </c>
      <c r="Q768" s="376" t="s">
        <v>106</v>
      </c>
      <c r="R768" s="196" t="s">
        <v>1168</v>
      </c>
      <c r="S768" s="70"/>
      <c r="T768" s="305"/>
      <c r="U768" s="48"/>
    </row>
    <row r="769" s="13" customFormat="1" ht="26.25" customHeight="1" spans="1:21">
      <c r="A769" s="35">
        <v>767</v>
      </c>
      <c r="B769" s="153" t="s">
        <v>15588</v>
      </c>
      <c r="C769" s="146" t="s">
        <v>15848</v>
      </c>
      <c r="D769" s="43" t="s">
        <v>15555</v>
      </c>
      <c r="E769" s="322">
        <v>423300</v>
      </c>
      <c r="F769" s="152" t="s">
        <v>16129</v>
      </c>
      <c r="G769" s="323">
        <v>42578</v>
      </c>
      <c r="H769" s="47">
        <v>42585</v>
      </c>
      <c r="I769" s="330" t="s">
        <v>7576</v>
      </c>
      <c r="J769" s="360">
        <v>42605</v>
      </c>
      <c r="K769" s="374"/>
      <c r="L769" s="361" t="s">
        <v>16130</v>
      </c>
      <c r="M769" s="387" t="s">
        <v>695</v>
      </c>
      <c r="N769" s="387" t="s">
        <v>84</v>
      </c>
      <c r="O769" s="388">
        <v>42568</v>
      </c>
      <c r="P769" s="44">
        <v>42578</v>
      </c>
      <c r="Q769" s="387" t="s">
        <v>47</v>
      </c>
      <c r="R769" s="196" t="s">
        <v>1168</v>
      </c>
      <c r="S769" s="70"/>
      <c r="T769" s="305"/>
      <c r="U769" s="48"/>
    </row>
    <row r="770" s="13" customFormat="1" ht="26.25" customHeight="1" spans="1:21">
      <c r="A770" s="35">
        <v>768</v>
      </c>
      <c r="B770" s="153" t="s">
        <v>15614</v>
      </c>
      <c r="C770" s="146" t="s">
        <v>15858</v>
      </c>
      <c r="D770" s="43" t="s">
        <v>13434</v>
      </c>
      <c r="E770" s="322">
        <v>383400</v>
      </c>
      <c r="F770" s="152" t="s">
        <v>16131</v>
      </c>
      <c r="G770" s="323">
        <v>42573</v>
      </c>
      <c r="H770" s="47">
        <v>42590</v>
      </c>
      <c r="I770" s="330" t="s">
        <v>16117</v>
      </c>
      <c r="J770" s="360">
        <v>42605</v>
      </c>
      <c r="K770" s="284"/>
      <c r="L770" s="361" t="s">
        <v>16132</v>
      </c>
      <c r="M770" s="361" t="s">
        <v>698</v>
      </c>
      <c r="N770" s="361" t="s">
        <v>84</v>
      </c>
      <c r="O770" s="383">
        <v>42594</v>
      </c>
      <c r="P770" s="44">
        <v>42594</v>
      </c>
      <c r="Q770" s="376" t="s">
        <v>47</v>
      </c>
      <c r="R770" s="196" t="s">
        <v>1168</v>
      </c>
      <c r="S770" s="70"/>
      <c r="T770" s="305"/>
      <c r="U770" s="48"/>
    </row>
    <row r="771" s="13" customFormat="1" ht="26.25" customHeight="1" spans="1:21">
      <c r="A771" s="35">
        <v>769</v>
      </c>
      <c r="B771" s="153"/>
      <c r="C771" s="146" t="s">
        <v>16133</v>
      </c>
      <c r="D771" s="43" t="s">
        <v>5855</v>
      </c>
      <c r="E771" s="322">
        <v>514000</v>
      </c>
      <c r="F771" s="152" t="s">
        <v>16134</v>
      </c>
      <c r="G771" s="323">
        <v>42571</v>
      </c>
      <c r="H771" s="47">
        <v>42578</v>
      </c>
      <c r="I771" s="330" t="s">
        <v>7576</v>
      </c>
      <c r="J771" s="360">
        <v>42605</v>
      </c>
      <c r="K771" s="284"/>
      <c r="L771" s="166" t="s">
        <v>5622</v>
      </c>
      <c r="M771" s="166" t="s">
        <v>1220</v>
      </c>
      <c r="N771" s="166" t="s">
        <v>641</v>
      </c>
      <c r="O771" s="167">
        <v>42591</v>
      </c>
      <c r="P771" s="167">
        <v>42591</v>
      </c>
      <c r="Q771" s="279" t="s">
        <v>106</v>
      </c>
      <c r="R771" s="196" t="s">
        <v>1168</v>
      </c>
      <c r="S771" s="70"/>
      <c r="T771" s="305"/>
      <c r="U771" s="48"/>
    </row>
    <row r="772" s="13" customFormat="1" ht="26.25" customHeight="1" spans="1:21">
      <c r="A772" s="35">
        <v>770</v>
      </c>
      <c r="B772" s="153" t="s">
        <v>15588</v>
      </c>
      <c r="C772" s="146" t="s">
        <v>15848</v>
      </c>
      <c r="D772" s="43" t="s">
        <v>15935</v>
      </c>
      <c r="E772" s="43">
        <v>423300</v>
      </c>
      <c r="F772" s="152" t="s">
        <v>16135</v>
      </c>
      <c r="G772" s="323">
        <v>42563</v>
      </c>
      <c r="H772" s="47">
        <v>42570</v>
      </c>
      <c r="I772" s="330" t="s">
        <v>7576</v>
      </c>
      <c r="J772" s="360">
        <v>42605</v>
      </c>
      <c r="K772" s="374"/>
      <c r="L772" s="52" t="s">
        <v>6337</v>
      </c>
      <c r="M772" s="48" t="s">
        <v>675</v>
      </c>
      <c r="N772" s="48" t="s">
        <v>89</v>
      </c>
      <c r="O772" s="44">
        <v>42572</v>
      </c>
      <c r="P772" s="44">
        <v>42598</v>
      </c>
      <c r="Q772" s="48" t="s">
        <v>47</v>
      </c>
      <c r="R772" s="196" t="s">
        <v>1174</v>
      </c>
      <c r="S772" s="70"/>
      <c r="T772" s="305"/>
      <c r="U772" s="48"/>
    </row>
    <row r="773" s="13" customFormat="1" ht="26.25" customHeight="1" spans="1:21">
      <c r="A773" s="35">
        <v>771</v>
      </c>
      <c r="B773" s="153" t="s">
        <v>15605</v>
      </c>
      <c r="C773" s="146" t="s">
        <v>15852</v>
      </c>
      <c r="D773" s="43" t="s">
        <v>15555</v>
      </c>
      <c r="E773" s="43">
        <v>479000</v>
      </c>
      <c r="F773" s="152" t="s">
        <v>16136</v>
      </c>
      <c r="G773" s="323">
        <v>42598</v>
      </c>
      <c r="H773" s="47">
        <v>42604</v>
      </c>
      <c r="I773" s="330" t="s">
        <v>7576</v>
      </c>
      <c r="J773" s="360">
        <v>42605</v>
      </c>
      <c r="K773" s="284"/>
      <c r="L773" s="386" t="s">
        <v>9986</v>
      </c>
      <c r="M773" s="387" t="s">
        <v>662</v>
      </c>
      <c r="N773" s="387" t="s">
        <v>59</v>
      </c>
      <c r="O773" s="388">
        <v>42588</v>
      </c>
      <c r="P773" s="44">
        <v>42599</v>
      </c>
      <c r="Q773" s="387" t="s">
        <v>47</v>
      </c>
      <c r="R773" s="196" t="s">
        <v>6211</v>
      </c>
      <c r="S773" s="70"/>
      <c r="T773" s="305"/>
      <c r="U773" s="48"/>
    </row>
    <row r="774" s="13" customFormat="1" ht="26.25" customHeight="1" spans="1:21">
      <c r="A774" s="35">
        <v>772</v>
      </c>
      <c r="B774" s="153" t="s">
        <v>15605</v>
      </c>
      <c r="C774" s="146" t="s">
        <v>15852</v>
      </c>
      <c r="D774" s="43" t="s">
        <v>15558</v>
      </c>
      <c r="E774" s="43">
        <v>479000</v>
      </c>
      <c r="F774" s="369" t="s">
        <v>16137</v>
      </c>
      <c r="G774" s="323">
        <v>42563</v>
      </c>
      <c r="H774" s="47">
        <v>42583</v>
      </c>
      <c r="I774" s="330" t="s">
        <v>7576</v>
      </c>
      <c r="J774" s="360">
        <v>42609</v>
      </c>
      <c r="K774" s="284"/>
      <c r="L774" s="52" t="s">
        <v>16138</v>
      </c>
      <c r="M774" s="48" t="s">
        <v>916</v>
      </c>
      <c r="N774" s="48" t="s">
        <v>6145</v>
      </c>
      <c r="O774" s="44">
        <v>42600</v>
      </c>
      <c r="P774" s="44">
        <v>42600</v>
      </c>
      <c r="Q774" s="242" t="s">
        <v>106</v>
      </c>
      <c r="R774" s="196" t="s">
        <v>6211</v>
      </c>
      <c r="S774" s="70"/>
      <c r="T774" s="305"/>
      <c r="U774" s="48"/>
    </row>
    <row r="775" s="13" customFormat="1" ht="26.25" customHeight="1" spans="1:21">
      <c r="A775" s="35">
        <v>773</v>
      </c>
      <c r="B775" s="153" t="s">
        <v>15614</v>
      </c>
      <c r="C775" s="146" t="s">
        <v>15858</v>
      </c>
      <c r="D775" s="43" t="s">
        <v>13419</v>
      </c>
      <c r="E775" s="43">
        <v>383400</v>
      </c>
      <c r="F775" s="369" t="s">
        <v>16139</v>
      </c>
      <c r="G775" s="323">
        <v>42563</v>
      </c>
      <c r="H775" s="47">
        <v>42583</v>
      </c>
      <c r="I775" s="330" t="s">
        <v>7576</v>
      </c>
      <c r="J775" s="360">
        <v>42609</v>
      </c>
      <c r="K775" s="284"/>
      <c r="L775" s="340" t="s">
        <v>16140</v>
      </c>
      <c r="M775" s="376" t="s">
        <v>114</v>
      </c>
      <c r="N775" s="48" t="s">
        <v>59</v>
      </c>
      <c r="O775" s="383">
        <v>42603</v>
      </c>
      <c r="P775" s="44">
        <v>42604</v>
      </c>
      <c r="Q775" s="376" t="s">
        <v>106</v>
      </c>
      <c r="R775" s="196" t="s">
        <v>2960</v>
      </c>
      <c r="S775" s="70"/>
      <c r="T775" s="305"/>
      <c r="U775" s="48"/>
    </row>
    <row r="776" s="13" customFormat="1" ht="26.25" customHeight="1" spans="1:21">
      <c r="A776" s="35">
        <v>774</v>
      </c>
      <c r="B776" s="153" t="s">
        <v>16141</v>
      </c>
      <c r="C776" s="146" t="s">
        <v>16142</v>
      </c>
      <c r="D776" s="43" t="s">
        <v>41</v>
      </c>
      <c r="E776" s="43">
        <v>437800</v>
      </c>
      <c r="F776" s="152" t="s">
        <v>16143</v>
      </c>
      <c r="G776" s="323">
        <v>42571</v>
      </c>
      <c r="H776" s="47">
        <v>42578</v>
      </c>
      <c r="I776" s="330" t="s">
        <v>7576</v>
      </c>
      <c r="J776" s="360">
        <v>42665</v>
      </c>
      <c r="K776" s="374" t="s">
        <v>16144</v>
      </c>
      <c r="L776" s="52" t="s">
        <v>1004</v>
      </c>
      <c r="M776" s="48" t="s">
        <v>695</v>
      </c>
      <c r="N776" s="48" t="s">
        <v>658</v>
      </c>
      <c r="O776" s="44">
        <v>42600</v>
      </c>
      <c r="P776" s="44">
        <v>42600</v>
      </c>
      <c r="Q776" s="48" t="s">
        <v>47</v>
      </c>
      <c r="R776" s="196" t="s">
        <v>1973</v>
      </c>
      <c r="S776" s="70"/>
      <c r="T776" s="305"/>
      <c r="U776" s="48"/>
    </row>
    <row r="777" s="13" customFormat="1" ht="26.25" customHeight="1" spans="1:21">
      <c r="A777" s="35">
        <v>775</v>
      </c>
      <c r="B777" s="153" t="s">
        <v>15588</v>
      </c>
      <c r="C777" s="146" t="s">
        <v>15848</v>
      </c>
      <c r="D777" s="43" t="s">
        <v>15527</v>
      </c>
      <c r="E777" s="322">
        <v>423300</v>
      </c>
      <c r="F777" s="152" t="s">
        <v>16145</v>
      </c>
      <c r="G777" s="323">
        <v>42578</v>
      </c>
      <c r="H777" s="47">
        <v>42590</v>
      </c>
      <c r="I777" s="330" t="s">
        <v>7576</v>
      </c>
      <c r="J777" s="360">
        <v>42605</v>
      </c>
      <c r="K777" s="374"/>
      <c r="L777" s="392" t="s">
        <v>16146</v>
      </c>
      <c r="M777" s="48" t="s">
        <v>912</v>
      </c>
      <c r="N777" s="48" t="s">
        <v>5701</v>
      </c>
      <c r="O777" s="44">
        <v>42588</v>
      </c>
      <c r="P777" s="44">
        <v>42588</v>
      </c>
      <c r="Q777" s="48" t="s">
        <v>47</v>
      </c>
      <c r="R777" s="196" t="s">
        <v>1973</v>
      </c>
      <c r="S777" s="70"/>
      <c r="T777" s="305"/>
      <c r="U777" s="48"/>
    </row>
    <row r="778" s="13" customFormat="1" ht="26.25" customHeight="1" spans="1:21">
      <c r="A778" s="35">
        <v>776</v>
      </c>
      <c r="B778" s="153" t="s">
        <v>16141</v>
      </c>
      <c r="C778" s="198" t="s">
        <v>16142</v>
      </c>
      <c r="D778" s="43" t="s">
        <v>41</v>
      </c>
      <c r="E778" s="322">
        <v>437800</v>
      </c>
      <c r="F778" s="152" t="s">
        <v>16147</v>
      </c>
      <c r="G778" s="323">
        <v>42571</v>
      </c>
      <c r="H778" s="47">
        <v>42578</v>
      </c>
      <c r="I778" s="330" t="s">
        <v>7576</v>
      </c>
      <c r="J778" s="360">
        <v>42630</v>
      </c>
      <c r="K778" s="374"/>
      <c r="L778" s="48" t="s">
        <v>16148</v>
      </c>
      <c r="M778" s="48" t="s">
        <v>698</v>
      </c>
      <c r="N778" s="48" t="s">
        <v>84</v>
      </c>
      <c r="O778" s="44">
        <v>42602</v>
      </c>
      <c r="P778" s="44">
        <v>42602</v>
      </c>
      <c r="Q778" s="48" t="s">
        <v>47</v>
      </c>
      <c r="R778" s="196" t="s">
        <v>1186</v>
      </c>
      <c r="S778" s="70"/>
      <c r="T778" s="305"/>
      <c r="U778" s="48"/>
    </row>
    <row r="779" s="13" customFormat="1" ht="26.25" customHeight="1" spans="1:21">
      <c r="A779" s="35">
        <v>777</v>
      </c>
      <c r="B779" s="153" t="s">
        <v>15588</v>
      </c>
      <c r="C779" s="146" t="s">
        <v>15848</v>
      </c>
      <c r="D779" s="43" t="s">
        <v>15558</v>
      </c>
      <c r="E779" s="43">
        <v>423300</v>
      </c>
      <c r="F779" s="152" t="s">
        <v>16149</v>
      </c>
      <c r="G779" s="323">
        <v>42598</v>
      </c>
      <c r="H779" s="47">
        <v>42604</v>
      </c>
      <c r="I779" s="330" t="s">
        <v>7576</v>
      </c>
      <c r="J779" s="360">
        <v>42609</v>
      </c>
      <c r="K779" s="166"/>
      <c r="L779" s="48" t="s">
        <v>2760</v>
      </c>
      <c r="M779" s="48" t="s">
        <v>45</v>
      </c>
      <c r="N779" s="48" t="s">
        <v>89</v>
      </c>
      <c r="O779" s="44">
        <v>42606</v>
      </c>
      <c r="P779" s="44">
        <v>42606</v>
      </c>
      <c r="Q779" s="48" t="s">
        <v>47</v>
      </c>
      <c r="R779" s="196" t="s">
        <v>1190</v>
      </c>
      <c r="S779" s="70"/>
      <c r="T779" s="305"/>
      <c r="U779" s="48"/>
    </row>
    <row r="780" s="13" customFormat="1" ht="26.25" customHeight="1" spans="1:21">
      <c r="A780" s="35">
        <v>778</v>
      </c>
      <c r="B780" s="153" t="s">
        <v>15588</v>
      </c>
      <c r="C780" s="146" t="s">
        <v>15848</v>
      </c>
      <c r="D780" s="43" t="s">
        <v>15655</v>
      </c>
      <c r="E780" s="322">
        <v>423300</v>
      </c>
      <c r="F780" s="152" t="s">
        <v>16150</v>
      </c>
      <c r="G780" s="323">
        <v>42601</v>
      </c>
      <c r="H780" s="47">
        <v>42611</v>
      </c>
      <c r="I780" s="330" t="s">
        <v>7576</v>
      </c>
      <c r="J780" s="360">
        <v>42630</v>
      </c>
      <c r="K780" s="374"/>
      <c r="L780" s="48" t="s">
        <v>16151</v>
      </c>
      <c r="M780" s="48" t="s">
        <v>2053</v>
      </c>
      <c r="N780" s="48" t="s">
        <v>5701</v>
      </c>
      <c r="O780" s="44">
        <v>42602</v>
      </c>
      <c r="P780" s="44">
        <v>42602</v>
      </c>
      <c r="Q780" s="48" t="s">
        <v>47</v>
      </c>
      <c r="R780" s="196" t="s">
        <v>1190</v>
      </c>
      <c r="S780" s="70"/>
      <c r="T780" s="305"/>
      <c r="U780" s="48"/>
    </row>
    <row r="781" s="13" customFormat="1" ht="26.25" customHeight="1" spans="1:21">
      <c r="A781" s="35">
        <v>779</v>
      </c>
      <c r="B781" s="153" t="s">
        <v>15614</v>
      </c>
      <c r="C781" s="146" t="s">
        <v>15858</v>
      </c>
      <c r="D781" s="43" t="s">
        <v>13897</v>
      </c>
      <c r="E781" s="322">
        <v>383400</v>
      </c>
      <c r="F781" s="152" t="s">
        <v>16152</v>
      </c>
      <c r="G781" s="323">
        <v>42598</v>
      </c>
      <c r="H781" s="47">
        <v>42604</v>
      </c>
      <c r="I781" s="330" t="s">
        <v>7576</v>
      </c>
      <c r="J781" s="360">
        <v>42605</v>
      </c>
      <c r="K781" s="284"/>
      <c r="L781" s="387" t="s">
        <v>16153</v>
      </c>
      <c r="M781" s="387" t="s">
        <v>631</v>
      </c>
      <c r="N781" s="387" t="s">
        <v>89</v>
      </c>
      <c r="O781" s="388">
        <v>42586</v>
      </c>
      <c r="P781" s="47">
        <v>42599</v>
      </c>
      <c r="Q781" s="340" t="s">
        <v>47</v>
      </c>
      <c r="R781" s="196" t="s">
        <v>4236</v>
      </c>
      <c r="S781" s="70"/>
      <c r="T781" s="305"/>
      <c r="U781" s="48"/>
    </row>
    <row r="782" s="13" customFormat="1" ht="26.25" customHeight="1" spans="1:21">
      <c r="A782" s="35">
        <v>780</v>
      </c>
      <c r="B782" s="153" t="s">
        <v>15605</v>
      </c>
      <c r="C782" s="146" t="s">
        <v>15852</v>
      </c>
      <c r="D782" s="43" t="s">
        <v>15555</v>
      </c>
      <c r="E782" s="43">
        <v>479000</v>
      </c>
      <c r="F782" s="152" t="s">
        <v>16154</v>
      </c>
      <c r="G782" s="323">
        <v>42599</v>
      </c>
      <c r="H782" s="47">
        <v>42613</v>
      </c>
      <c r="I782" s="330" t="s">
        <v>7576</v>
      </c>
      <c r="J782" s="360">
        <v>42630</v>
      </c>
      <c r="K782" s="284"/>
      <c r="L782" s="48" t="s">
        <v>8924</v>
      </c>
      <c r="M782" s="48" t="s">
        <v>683</v>
      </c>
      <c r="N782" s="48" t="s">
        <v>658</v>
      </c>
      <c r="O782" s="44">
        <v>42617</v>
      </c>
      <c r="P782" s="44">
        <v>42617</v>
      </c>
      <c r="Q782" s="48" t="s">
        <v>106</v>
      </c>
      <c r="R782" s="196" t="s">
        <v>1205</v>
      </c>
      <c r="S782" s="70"/>
      <c r="T782" s="305"/>
      <c r="U782" s="48"/>
    </row>
    <row r="783" s="13" customFormat="1" ht="26.25" customHeight="1" spans="1:21">
      <c r="A783" s="35">
        <v>781</v>
      </c>
      <c r="B783" s="153" t="s">
        <v>15614</v>
      </c>
      <c r="C783" s="146" t="s">
        <v>15858</v>
      </c>
      <c r="D783" s="55" t="s">
        <v>13342</v>
      </c>
      <c r="E783" s="55">
        <v>383400</v>
      </c>
      <c r="F783" s="152" t="s">
        <v>16155</v>
      </c>
      <c r="G783" s="310">
        <v>42580</v>
      </c>
      <c r="H783" s="44">
        <v>42593</v>
      </c>
      <c r="I783" s="325" t="s">
        <v>7576</v>
      </c>
      <c r="J783" s="314">
        <v>42630</v>
      </c>
      <c r="K783" s="166"/>
      <c r="L783" s="376" t="s">
        <v>16156</v>
      </c>
      <c r="M783" s="376" t="s">
        <v>6276</v>
      </c>
      <c r="N783" s="48" t="s">
        <v>89</v>
      </c>
      <c r="O783" s="383">
        <v>42607</v>
      </c>
      <c r="P783" s="44">
        <v>42608</v>
      </c>
      <c r="Q783" s="376" t="s">
        <v>47</v>
      </c>
      <c r="R783" s="196" t="s">
        <v>3024</v>
      </c>
      <c r="S783" s="70"/>
      <c r="T783" s="305"/>
      <c r="U783" s="48"/>
    </row>
    <row r="784" s="13" customFormat="1" ht="26.25" customHeight="1" spans="1:21">
      <c r="A784" s="35">
        <v>782</v>
      </c>
      <c r="B784" s="153" t="s">
        <v>15588</v>
      </c>
      <c r="C784" s="146" t="s">
        <v>15848</v>
      </c>
      <c r="D784" s="43" t="s">
        <v>15935</v>
      </c>
      <c r="E784" s="322">
        <v>423300</v>
      </c>
      <c r="F784" s="152" t="s">
        <v>16157</v>
      </c>
      <c r="G784" s="323">
        <v>42604</v>
      </c>
      <c r="H784" s="47">
        <v>42618</v>
      </c>
      <c r="I784" s="330" t="s">
        <v>7576</v>
      </c>
      <c r="J784" s="360">
        <v>42630</v>
      </c>
      <c r="K784" s="374"/>
      <c r="L784" s="48" t="s">
        <v>16158</v>
      </c>
      <c r="M784" s="48" t="s">
        <v>675</v>
      </c>
      <c r="N784" s="48" t="s">
        <v>632</v>
      </c>
      <c r="O784" s="44">
        <v>42616</v>
      </c>
      <c r="P784" s="44">
        <v>42616</v>
      </c>
      <c r="Q784" s="48" t="s">
        <v>106</v>
      </c>
      <c r="R784" s="196" t="s">
        <v>3024</v>
      </c>
      <c r="S784" s="70"/>
      <c r="T784" s="305"/>
      <c r="U784" s="48"/>
    </row>
    <row r="785" s="13" customFormat="1" ht="26.25" customHeight="1" spans="1:22">
      <c r="A785" s="35">
        <v>783</v>
      </c>
      <c r="B785" s="153" t="s">
        <v>15588</v>
      </c>
      <c r="C785" s="146" t="s">
        <v>15848</v>
      </c>
      <c r="D785" s="43" t="s">
        <v>15935</v>
      </c>
      <c r="E785" s="322">
        <v>423300</v>
      </c>
      <c r="F785" s="152" t="s">
        <v>16159</v>
      </c>
      <c r="G785" s="323">
        <v>42604</v>
      </c>
      <c r="H785" s="47">
        <v>42618</v>
      </c>
      <c r="I785" s="115">
        <f ca="1" t="shared" ref="I785:I848" si="0">TODAY()-H785</f>
        <v>1286</v>
      </c>
      <c r="J785" s="330" t="s">
        <v>7576</v>
      </c>
      <c r="K785" s="360">
        <v>42630</v>
      </c>
      <c r="L785" s="284" t="s">
        <v>52</v>
      </c>
      <c r="M785" s="48" t="s">
        <v>16160</v>
      </c>
      <c r="N785" s="48" t="s">
        <v>114</v>
      </c>
      <c r="O785" s="48" t="s">
        <v>6114</v>
      </c>
      <c r="P785" s="44">
        <v>42616</v>
      </c>
      <c r="Q785" s="44">
        <v>42616</v>
      </c>
      <c r="R785" s="48" t="s">
        <v>106</v>
      </c>
      <c r="S785" s="196" t="s">
        <v>1223</v>
      </c>
      <c r="T785" s="70"/>
      <c r="U785" s="305"/>
      <c r="V785" s="48"/>
    </row>
    <row r="786" s="13" customFormat="1" ht="26.25" customHeight="1" spans="1:22">
      <c r="A786" s="35">
        <v>784</v>
      </c>
      <c r="B786" s="153" t="s">
        <v>15614</v>
      </c>
      <c r="C786" s="146" t="s">
        <v>15858</v>
      </c>
      <c r="D786" s="43" t="s">
        <v>13419</v>
      </c>
      <c r="E786" s="322">
        <v>383400</v>
      </c>
      <c r="F786" s="152" t="s">
        <v>16161</v>
      </c>
      <c r="G786" s="323">
        <v>42598</v>
      </c>
      <c r="H786" s="47">
        <v>42604</v>
      </c>
      <c r="I786" s="115">
        <f ca="1" t="shared" si="0"/>
        <v>1300</v>
      </c>
      <c r="J786" s="330" t="s">
        <v>7576</v>
      </c>
      <c r="K786" s="360">
        <v>42630</v>
      </c>
      <c r="L786" s="166"/>
      <c r="M786" s="376" t="s">
        <v>16162</v>
      </c>
      <c r="N786" s="376" t="s">
        <v>6232</v>
      </c>
      <c r="O786" s="48" t="s">
        <v>5701</v>
      </c>
      <c r="P786" s="383">
        <v>42605</v>
      </c>
      <c r="Q786" s="44">
        <v>42606</v>
      </c>
      <c r="R786" s="376" t="s">
        <v>47</v>
      </c>
      <c r="S786" s="196" t="s">
        <v>1223</v>
      </c>
      <c r="T786" s="70"/>
      <c r="U786" s="305"/>
      <c r="V786" s="48"/>
    </row>
    <row r="787" s="13" customFormat="1" ht="26.25" customHeight="1" spans="1:22">
      <c r="A787" s="35">
        <v>785</v>
      </c>
      <c r="B787" s="153" t="s">
        <v>15605</v>
      </c>
      <c r="C787" s="146" t="s">
        <v>15852</v>
      </c>
      <c r="D787" s="43" t="s">
        <v>15558</v>
      </c>
      <c r="E787" s="322">
        <v>479000</v>
      </c>
      <c r="F787" s="152" t="s">
        <v>16163</v>
      </c>
      <c r="G787" s="323">
        <v>42598</v>
      </c>
      <c r="H787" s="47">
        <v>42606</v>
      </c>
      <c r="I787" s="115">
        <f ca="1" t="shared" si="0"/>
        <v>1298</v>
      </c>
      <c r="J787" s="330" t="s">
        <v>7576</v>
      </c>
      <c r="K787" s="360">
        <v>42630</v>
      </c>
      <c r="L787" s="284"/>
      <c r="M787" s="52" t="s">
        <v>16164</v>
      </c>
      <c r="N787" s="48" t="s">
        <v>683</v>
      </c>
      <c r="O787" s="48" t="s">
        <v>84</v>
      </c>
      <c r="P787" s="44">
        <v>42601</v>
      </c>
      <c r="Q787" s="44">
        <v>42601</v>
      </c>
      <c r="R787" s="242" t="s">
        <v>47</v>
      </c>
      <c r="S787" s="196" t="s">
        <v>2041</v>
      </c>
      <c r="T787" s="70"/>
      <c r="U787" s="305"/>
      <c r="V787" s="48"/>
    </row>
    <row r="788" s="13" customFormat="1" ht="26.25" customHeight="1" spans="1:22">
      <c r="A788" s="35">
        <v>786</v>
      </c>
      <c r="B788" s="153" t="s">
        <v>15605</v>
      </c>
      <c r="C788" s="146" t="s">
        <v>15852</v>
      </c>
      <c r="D788" s="43" t="s">
        <v>15555</v>
      </c>
      <c r="E788" s="43">
        <v>479000</v>
      </c>
      <c r="F788" s="152" t="s">
        <v>16165</v>
      </c>
      <c r="G788" s="323">
        <v>42609</v>
      </c>
      <c r="H788" s="47">
        <v>42618</v>
      </c>
      <c r="I788" s="115">
        <f ca="1" t="shared" si="0"/>
        <v>1286</v>
      </c>
      <c r="J788" s="330" t="s">
        <v>7576</v>
      </c>
      <c r="K788" s="360">
        <v>42630</v>
      </c>
      <c r="L788" s="284"/>
      <c r="M788" s="166" t="s">
        <v>16166</v>
      </c>
      <c r="N788" s="166" t="s">
        <v>5842</v>
      </c>
      <c r="O788" s="166" t="s">
        <v>641</v>
      </c>
      <c r="P788" s="167">
        <v>42610</v>
      </c>
      <c r="Q788" s="167">
        <v>42610</v>
      </c>
      <c r="R788" s="166" t="s">
        <v>47</v>
      </c>
      <c r="S788" s="196" t="s">
        <v>1236</v>
      </c>
      <c r="T788" s="70"/>
      <c r="U788" s="305"/>
      <c r="V788" s="48"/>
    </row>
    <row r="789" s="13" customFormat="1" ht="26.25" customHeight="1" spans="1:22">
      <c r="A789" s="35">
        <v>787</v>
      </c>
      <c r="B789" s="153" t="s">
        <v>15588</v>
      </c>
      <c r="C789" s="146" t="s">
        <v>15848</v>
      </c>
      <c r="D789" s="43" t="s">
        <v>15558</v>
      </c>
      <c r="E789" s="43">
        <v>423300</v>
      </c>
      <c r="F789" s="152" t="s">
        <v>16167</v>
      </c>
      <c r="G789" s="323">
        <v>42611</v>
      </c>
      <c r="H789" s="47">
        <v>42627</v>
      </c>
      <c r="I789" s="115">
        <f ca="1" t="shared" si="0"/>
        <v>1277</v>
      </c>
      <c r="J789" s="330" t="s">
        <v>7576</v>
      </c>
      <c r="K789" s="360">
        <v>42635</v>
      </c>
      <c r="L789" s="166"/>
      <c r="M789" s="194" t="s">
        <v>16168</v>
      </c>
      <c r="N789" s="48" t="s">
        <v>6232</v>
      </c>
      <c r="O789" s="48" t="s">
        <v>5701</v>
      </c>
      <c r="P789" s="44">
        <v>42609</v>
      </c>
      <c r="Q789" s="44">
        <v>42609</v>
      </c>
      <c r="R789" s="48" t="s">
        <v>47</v>
      </c>
      <c r="S789" s="196" t="s">
        <v>1241</v>
      </c>
      <c r="T789" s="70"/>
      <c r="U789" s="305"/>
      <c r="V789" s="48"/>
    </row>
    <row r="790" s="13" customFormat="1" ht="26.25" customHeight="1" spans="1:22">
      <c r="A790" s="35">
        <v>788</v>
      </c>
      <c r="B790" s="153" t="s">
        <v>15605</v>
      </c>
      <c r="C790" s="146" t="s">
        <v>15852</v>
      </c>
      <c r="D790" s="43" t="s">
        <v>15558</v>
      </c>
      <c r="E790" s="322">
        <v>479000</v>
      </c>
      <c r="F790" s="152" t="s">
        <v>16169</v>
      </c>
      <c r="G790" s="323">
        <v>42598</v>
      </c>
      <c r="H790" s="47">
        <v>42606</v>
      </c>
      <c r="I790" s="115">
        <f ca="1" t="shared" si="0"/>
        <v>1298</v>
      </c>
      <c r="J790" s="330" t="s">
        <v>7576</v>
      </c>
      <c r="K790" s="360">
        <v>42635</v>
      </c>
      <c r="L790" s="284"/>
      <c r="M790" s="52" t="s">
        <v>16170</v>
      </c>
      <c r="N790" s="48" t="s">
        <v>114</v>
      </c>
      <c r="O790" s="48" t="s">
        <v>59</v>
      </c>
      <c r="P790" s="44">
        <v>42620</v>
      </c>
      <c r="Q790" s="44">
        <v>42620</v>
      </c>
      <c r="R790" s="242" t="s">
        <v>47</v>
      </c>
      <c r="S790" s="196" t="s">
        <v>1241</v>
      </c>
      <c r="T790" s="70"/>
      <c r="U790" s="305"/>
      <c r="V790" s="48"/>
    </row>
    <row r="791" s="13" customFormat="1" ht="26.25" customHeight="1" spans="1:22">
      <c r="A791" s="35">
        <v>789</v>
      </c>
      <c r="B791" s="153" t="s">
        <v>15614</v>
      </c>
      <c r="C791" s="146" t="s">
        <v>15858</v>
      </c>
      <c r="D791" s="43" t="s">
        <v>13897</v>
      </c>
      <c r="E791" s="322">
        <v>383400</v>
      </c>
      <c r="F791" s="152" t="s">
        <v>16171</v>
      </c>
      <c r="G791" s="323">
        <v>42611</v>
      </c>
      <c r="H791" s="47">
        <v>42627</v>
      </c>
      <c r="I791" s="115">
        <f ca="1" t="shared" si="0"/>
        <v>1277</v>
      </c>
      <c r="J791" s="330" t="s">
        <v>7576</v>
      </c>
      <c r="K791" s="360">
        <v>42635</v>
      </c>
      <c r="L791" s="284"/>
      <c r="M791" s="361" t="s">
        <v>16172</v>
      </c>
      <c r="N791" s="361" t="s">
        <v>114</v>
      </c>
      <c r="O791" s="361" t="s">
        <v>59</v>
      </c>
      <c r="P791" s="388">
        <v>42615</v>
      </c>
      <c r="Q791" s="47">
        <v>42615</v>
      </c>
      <c r="R791" s="340" t="s">
        <v>47</v>
      </c>
      <c r="S791" s="196" t="s">
        <v>1241</v>
      </c>
      <c r="T791" s="70"/>
      <c r="U791" s="305"/>
      <c r="V791" s="48"/>
    </row>
    <row r="792" s="13" customFormat="1" ht="26.25" customHeight="1" spans="1:22">
      <c r="A792" s="35">
        <v>790</v>
      </c>
      <c r="B792" s="153" t="s">
        <v>15614</v>
      </c>
      <c r="C792" s="146" t="s">
        <v>15858</v>
      </c>
      <c r="D792" s="43" t="s">
        <v>13897</v>
      </c>
      <c r="E792" s="322">
        <v>383400</v>
      </c>
      <c r="F792" s="152" t="s">
        <v>16173</v>
      </c>
      <c r="G792" s="323">
        <v>42611</v>
      </c>
      <c r="H792" s="47">
        <v>42627</v>
      </c>
      <c r="I792" s="115">
        <f ca="1" t="shared" si="0"/>
        <v>1277</v>
      </c>
      <c r="J792" s="330" t="s">
        <v>7576</v>
      </c>
      <c r="K792" s="360">
        <v>42635</v>
      </c>
      <c r="L792" s="284"/>
      <c r="M792" s="361" t="s">
        <v>16174</v>
      </c>
      <c r="N792" s="361" t="s">
        <v>912</v>
      </c>
      <c r="O792" s="361" t="s">
        <v>5701</v>
      </c>
      <c r="P792" s="388">
        <v>42620</v>
      </c>
      <c r="Q792" s="47">
        <v>42620</v>
      </c>
      <c r="R792" s="340" t="s">
        <v>47</v>
      </c>
      <c r="S792" s="196" t="s">
        <v>1241</v>
      </c>
      <c r="T792" s="70"/>
      <c r="U792" s="305"/>
      <c r="V792" s="48"/>
    </row>
    <row r="793" s="13" customFormat="1" ht="25.5" customHeight="1" spans="1:22">
      <c r="A793" s="35">
        <v>791</v>
      </c>
      <c r="B793" s="153" t="s">
        <v>15614</v>
      </c>
      <c r="C793" s="146" t="s">
        <v>15858</v>
      </c>
      <c r="D793" s="43" t="s">
        <v>13342</v>
      </c>
      <c r="E793" s="43">
        <v>383400</v>
      </c>
      <c r="F793" s="382" t="s">
        <v>16175</v>
      </c>
      <c r="G793" s="323">
        <v>42507</v>
      </c>
      <c r="H793" s="47">
        <v>42518</v>
      </c>
      <c r="I793" s="115">
        <f ca="1" t="shared" si="0"/>
        <v>1386</v>
      </c>
      <c r="J793" s="330" t="s">
        <v>16176</v>
      </c>
      <c r="K793" s="360">
        <v>42518</v>
      </c>
      <c r="L793" s="284" t="s">
        <v>52</v>
      </c>
      <c r="M793" s="376" t="s">
        <v>16177</v>
      </c>
      <c r="N793" s="376" t="s">
        <v>675</v>
      </c>
      <c r="O793" s="48" t="s">
        <v>89</v>
      </c>
      <c r="P793" s="383">
        <v>42622</v>
      </c>
      <c r="Q793" s="44">
        <v>42622</v>
      </c>
      <c r="R793" s="376" t="s">
        <v>47</v>
      </c>
      <c r="S793" s="196" t="s">
        <v>1241</v>
      </c>
      <c r="T793" s="70"/>
      <c r="U793" s="305"/>
      <c r="V793" s="48"/>
    </row>
    <row r="794" s="13" customFormat="1" ht="26.25" customHeight="1" spans="1:22">
      <c r="A794" s="35">
        <v>792</v>
      </c>
      <c r="B794" s="153" t="s">
        <v>15588</v>
      </c>
      <c r="C794" s="146" t="s">
        <v>15848</v>
      </c>
      <c r="D794" s="43" t="s">
        <v>15558</v>
      </c>
      <c r="E794" s="43">
        <v>423300</v>
      </c>
      <c r="F794" s="152" t="s">
        <v>16178</v>
      </c>
      <c r="G794" s="323">
        <v>42446</v>
      </c>
      <c r="H794" s="47">
        <v>42456</v>
      </c>
      <c r="I794" s="115">
        <f ca="1" t="shared" si="0"/>
        <v>1448</v>
      </c>
      <c r="J794" s="330" t="s">
        <v>7576</v>
      </c>
      <c r="K794" s="360">
        <v>42635</v>
      </c>
      <c r="L794" s="166" t="s">
        <v>52</v>
      </c>
      <c r="M794" s="48" t="s">
        <v>16179</v>
      </c>
      <c r="N794" s="48" t="s">
        <v>657</v>
      </c>
      <c r="O794" s="48" t="s">
        <v>84</v>
      </c>
      <c r="P794" s="44">
        <v>42612</v>
      </c>
      <c r="Q794" s="44">
        <v>42612</v>
      </c>
      <c r="R794" s="48" t="s">
        <v>47</v>
      </c>
      <c r="S794" s="196" t="s">
        <v>1241</v>
      </c>
      <c r="T794" s="70"/>
      <c r="U794" s="305"/>
      <c r="V794" s="48"/>
    </row>
    <row r="795" s="13" customFormat="1" ht="26.25" customHeight="1" spans="1:22">
      <c r="A795" s="35">
        <v>793</v>
      </c>
      <c r="B795" s="153" t="s">
        <v>15605</v>
      </c>
      <c r="C795" s="146" t="s">
        <v>15852</v>
      </c>
      <c r="D795" s="43" t="s">
        <v>15558</v>
      </c>
      <c r="E795" s="322">
        <v>479000</v>
      </c>
      <c r="F795" s="152" t="s">
        <v>16180</v>
      </c>
      <c r="G795" s="323">
        <v>42606</v>
      </c>
      <c r="H795" s="47">
        <v>42613</v>
      </c>
      <c r="I795" s="115">
        <f ca="1" t="shared" si="0"/>
        <v>1291</v>
      </c>
      <c r="J795" s="330" t="s">
        <v>7576</v>
      </c>
      <c r="K795" s="360">
        <v>42635</v>
      </c>
      <c r="L795" s="284"/>
      <c r="M795" s="52" t="s">
        <v>16181</v>
      </c>
      <c r="N795" s="48" t="s">
        <v>16182</v>
      </c>
      <c r="O795" s="48"/>
      <c r="P795" s="44">
        <v>42624</v>
      </c>
      <c r="Q795" s="44">
        <v>42625</v>
      </c>
      <c r="R795" s="242" t="s">
        <v>106</v>
      </c>
      <c r="S795" s="196" t="s">
        <v>1241</v>
      </c>
      <c r="T795" s="70"/>
      <c r="U795" s="305"/>
      <c r="V795" s="48"/>
    </row>
    <row r="796" s="13" customFormat="1" ht="26.25" customHeight="1" spans="1:22">
      <c r="A796" s="35">
        <v>794</v>
      </c>
      <c r="B796" s="153" t="s">
        <v>15605</v>
      </c>
      <c r="C796" s="146" t="s">
        <v>15852</v>
      </c>
      <c r="D796" s="43" t="s">
        <v>15558</v>
      </c>
      <c r="E796" s="322">
        <v>479000</v>
      </c>
      <c r="F796" s="152" t="s">
        <v>16183</v>
      </c>
      <c r="G796" s="323">
        <v>42598</v>
      </c>
      <c r="H796" s="47">
        <v>42604</v>
      </c>
      <c r="I796" s="115">
        <f ca="1" t="shared" si="0"/>
        <v>1300</v>
      </c>
      <c r="J796" s="330" t="s">
        <v>7576</v>
      </c>
      <c r="K796" s="360">
        <v>42635</v>
      </c>
      <c r="L796" s="284"/>
      <c r="M796" s="52" t="s">
        <v>16184</v>
      </c>
      <c r="N796" s="48" t="s">
        <v>736</v>
      </c>
      <c r="O796" s="48" t="s">
        <v>89</v>
      </c>
      <c r="P796" s="44">
        <v>42623</v>
      </c>
      <c r="Q796" s="44">
        <v>42623</v>
      </c>
      <c r="R796" s="242" t="s">
        <v>47</v>
      </c>
      <c r="S796" s="196" t="s">
        <v>5804</v>
      </c>
      <c r="T796" s="70"/>
      <c r="U796" s="305"/>
      <c r="V796" s="48"/>
    </row>
    <row r="797" s="13" customFormat="1" ht="26.25" customHeight="1" spans="1:22">
      <c r="A797" s="35">
        <v>795</v>
      </c>
      <c r="B797" s="153" t="s">
        <v>15614</v>
      </c>
      <c r="C797" s="146" t="s">
        <v>15858</v>
      </c>
      <c r="D797" s="43" t="s">
        <v>13434</v>
      </c>
      <c r="E797" s="322">
        <v>383400</v>
      </c>
      <c r="F797" s="152" t="s">
        <v>16185</v>
      </c>
      <c r="G797" s="323">
        <v>42611</v>
      </c>
      <c r="H797" s="47">
        <v>42627</v>
      </c>
      <c r="I797" s="115">
        <f ca="1" t="shared" si="0"/>
        <v>1277</v>
      </c>
      <c r="J797" s="330" t="s">
        <v>7576</v>
      </c>
      <c r="K797" s="360">
        <v>42635</v>
      </c>
      <c r="L797" s="360" t="s">
        <v>6083</v>
      </c>
      <c r="M797" s="387" t="s">
        <v>5122</v>
      </c>
      <c r="N797" s="387" t="s">
        <v>932</v>
      </c>
      <c r="O797" s="387" t="s">
        <v>641</v>
      </c>
      <c r="P797" s="388">
        <v>42617</v>
      </c>
      <c r="Q797" s="47">
        <v>42617</v>
      </c>
      <c r="R797" s="340" t="s">
        <v>47</v>
      </c>
      <c r="S797" s="196" t="s">
        <v>6605</v>
      </c>
      <c r="T797" s="70"/>
      <c r="U797" s="305"/>
      <c r="V797" s="48"/>
    </row>
    <row r="798" s="13" customFormat="1" ht="26.25" customHeight="1" spans="1:22">
      <c r="A798" s="35">
        <v>796</v>
      </c>
      <c r="B798" s="153" t="s">
        <v>15605</v>
      </c>
      <c r="C798" s="146" t="s">
        <v>15852</v>
      </c>
      <c r="D798" s="43" t="s">
        <v>15527</v>
      </c>
      <c r="E798" s="322">
        <v>479000</v>
      </c>
      <c r="F798" s="152" t="s">
        <v>16186</v>
      </c>
      <c r="G798" s="323">
        <v>42606</v>
      </c>
      <c r="H798" s="47">
        <v>42613</v>
      </c>
      <c r="I798" s="115">
        <f ca="1" t="shared" si="0"/>
        <v>1291</v>
      </c>
      <c r="J798" s="330" t="s">
        <v>7576</v>
      </c>
      <c r="K798" s="360">
        <v>42636</v>
      </c>
      <c r="L798" s="375" t="s">
        <v>6083</v>
      </c>
      <c r="M798" s="48" t="s">
        <v>16187</v>
      </c>
      <c r="N798" s="70" t="s">
        <v>8702</v>
      </c>
      <c r="O798" s="48" t="s">
        <v>14</v>
      </c>
      <c r="P798" s="44">
        <v>42628</v>
      </c>
      <c r="Q798" s="44">
        <v>42628</v>
      </c>
      <c r="R798" s="48" t="s">
        <v>106</v>
      </c>
      <c r="S798" s="196" t="s">
        <v>5804</v>
      </c>
      <c r="T798" s="70"/>
      <c r="U798" s="305"/>
      <c r="V798" s="48"/>
    </row>
    <row r="799" s="13" customFormat="1" ht="26.25" customHeight="1" spans="1:22">
      <c r="A799" s="35">
        <v>797</v>
      </c>
      <c r="B799" s="153" t="s">
        <v>15588</v>
      </c>
      <c r="C799" s="146" t="s">
        <v>15848</v>
      </c>
      <c r="D799" s="43" t="s">
        <v>15558</v>
      </c>
      <c r="E799" s="43">
        <v>423300</v>
      </c>
      <c r="F799" s="152" t="s">
        <v>16188</v>
      </c>
      <c r="G799" s="323">
        <v>42611</v>
      </c>
      <c r="H799" s="47">
        <v>42627</v>
      </c>
      <c r="I799" s="115">
        <f ca="1" t="shared" si="0"/>
        <v>1277</v>
      </c>
      <c r="J799" s="330" t="s">
        <v>7576</v>
      </c>
      <c r="K799" s="360">
        <v>42636</v>
      </c>
      <c r="L799" s="166"/>
      <c r="M799" s="48" t="s">
        <v>16189</v>
      </c>
      <c r="N799" s="48" t="s">
        <v>6046</v>
      </c>
      <c r="O799" s="48" t="s">
        <v>641</v>
      </c>
      <c r="P799" s="44">
        <v>42568</v>
      </c>
      <c r="Q799" s="44">
        <v>42615</v>
      </c>
      <c r="R799" s="48" t="s">
        <v>106</v>
      </c>
      <c r="S799" s="196" t="s">
        <v>5804</v>
      </c>
      <c r="T799" s="70"/>
      <c r="U799" s="305"/>
      <c r="V799" s="48"/>
    </row>
    <row r="800" s="13" customFormat="1" ht="26.25" customHeight="1" spans="1:22">
      <c r="A800" s="35">
        <v>798</v>
      </c>
      <c r="B800" s="153" t="s">
        <v>15605</v>
      </c>
      <c r="C800" s="146" t="s">
        <v>15852</v>
      </c>
      <c r="D800" s="43" t="s">
        <v>15527</v>
      </c>
      <c r="E800" s="43">
        <v>479000</v>
      </c>
      <c r="F800" s="152" t="s">
        <v>16190</v>
      </c>
      <c r="G800" s="323">
        <v>42598</v>
      </c>
      <c r="H800" s="47">
        <v>42608</v>
      </c>
      <c r="I800" s="115">
        <f ca="1" t="shared" si="0"/>
        <v>1296</v>
      </c>
      <c r="J800" s="330" t="s">
        <v>7576</v>
      </c>
      <c r="K800" s="360">
        <v>42636</v>
      </c>
      <c r="L800" s="284"/>
      <c r="M800" s="52" t="s">
        <v>16191</v>
      </c>
      <c r="N800" s="48" t="s">
        <v>653</v>
      </c>
      <c r="O800" s="48" t="s">
        <v>84</v>
      </c>
      <c r="P800" s="44">
        <v>42624</v>
      </c>
      <c r="Q800" s="44">
        <v>42624</v>
      </c>
      <c r="R800" s="48" t="s">
        <v>47</v>
      </c>
      <c r="S800" s="196" t="s">
        <v>3080</v>
      </c>
      <c r="T800" s="70"/>
      <c r="U800" s="305"/>
      <c r="V800" s="48"/>
    </row>
    <row r="801" s="13" customFormat="1" ht="26.25" customHeight="1" spans="1:22">
      <c r="A801" s="35">
        <v>799</v>
      </c>
      <c r="B801" s="153" t="s">
        <v>15614</v>
      </c>
      <c r="C801" s="146" t="s">
        <v>15858</v>
      </c>
      <c r="D801" s="43" t="s">
        <v>13419</v>
      </c>
      <c r="E801" s="322">
        <v>383400</v>
      </c>
      <c r="F801" s="152" t="s">
        <v>16192</v>
      </c>
      <c r="G801" s="323">
        <v>42598</v>
      </c>
      <c r="H801" s="47">
        <v>42606</v>
      </c>
      <c r="I801" s="115">
        <f ca="1" t="shared" si="0"/>
        <v>1298</v>
      </c>
      <c r="J801" s="330" t="s">
        <v>16193</v>
      </c>
      <c r="K801" s="360">
        <v>42636</v>
      </c>
      <c r="L801" s="166"/>
      <c r="M801" s="340" t="s">
        <v>16194</v>
      </c>
      <c r="N801" s="376" t="s">
        <v>698</v>
      </c>
      <c r="O801" s="48" t="s">
        <v>658</v>
      </c>
      <c r="P801" s="383">
        <v>42628</v>
      </c>
      <c r="Q801" s="44">
        <v>42628</v>
      </c>
      <c r="R801" s="376" t="s">
        <v>47</v>
      </c>
      <c r="S801" s="196" t="s">
        <v>1268</v>
      </c>
      <c r="T801" s="70"/>
      <c r="U801" s="305"/>
      <c r="V801" s="48"/>
    </row>
    <row r="802" s="13" customFormat="1" ht="26.25" customHeight="1" spans="1:22">
      <c r="A802" s="35">
        <v>800</v>
      </c>
      <c r="B802" s="153" t="s">
        <v>15605</v>
      </c>
      <c r="C802" s="146" t="s">
        <v>15852</v>
      </c>
      <c r="D802" s="43" t="s">
        <v>15935</v>
      </c>
      <c r="E802" s="43">
        <v>479000</v>
      </c>
      <c r="F802" s="152" t="s">
        <v>16195</v>
      </c>
      <c r="G802" s="323">
        <v>42579</v>
      </c>
      <c r="H802" s="47">
        <v>42590</v>
      </c>
      <c r="I802" s="115">
        <f ca="1" t="shared" si="0"/>
        <v>1314</v>
      </c>
      <c r="J802" s="330" t="s">
        <v>7576</v>
      </c>
      <c r="K802" s="360">
        <v>42660</v>
      </c>
      <c r="L802" s="284"/>
      <c r="M802" s="52" t="s">
        <v>16196</v>
      </c>
      <c r="N802" s="48" t="s">
        <v>114</v>
      </c>
      <c r="O802" s="48" t="s">
        <v>59</v>
      </c>
      <c r="P802" s="44">
        <v>42638</v>
      </c>
      <c r="Q802" s="44">
        <v>42639</v>
      </c>
      <c r="R802" s="242" t="s">
        <v>47</v>
      </c>
      <c r="S802" s="196" t="s">
        <v>1263</v>
      </c>
      <c r="T802" s="70"/>
      <c r="U802" s="305"/>
      <c r="V802" s="48"/>
    </row>
    <row r="803" s="13" customFormat="1" ht="26.25" customHeight="1" spans="1:22">
      <c r="A803" s="35">
        <v>801</v>
      </c>
      <c r="B803" s="153" t="s">
        <v>15614</v>
      </c>
      <c r="C803" s="146" t="s">
        <v>15858</v>
      </c>
      <c r="D803" s="43" t="s">
        <v>13419</v>
      </c>
      <c r="E803" s="322">
        <v>383400</v>
      </c>
      <c r="F803" s="152" t="s">
        <v>16197</v>
      </c>
      <c r="G803" s="323">
        <v>42578</v>
      </c>
      <c r="H803" s="47">
        <v>42590</v>
      </c>
      <c r="I803" s="115">
        <f ca="1" t="shared" si="0"/>
        <v>1314</v>
      </c>
      <c r="J803" s="330" t="s">
        <v>16117</v>
      </c>
      <c r="K803" s="314">
        <v>42640</v>
      </c>
      <c r="L803" s="166"/>
      <c r="M803" s="340" t="s">
        <v>16198</v>
      </c>
      <c r="N803" s="376" t="s">
        <v>662</v>
      </c>
      <c r="O803" s="48" t="s">
        <v>59</v>
      </c>
      <c r="P803" s="383">
        <v>42637</v>
      </c>
      <c r="Q803" s="44">
        <v>42637</v>
      </c>
      <c r="R803" s="376" t="s">
        <v>106</v>
      </c>
      <c r="S803" s="196" t="s">
        <v>1268</v>
      </c>
      <c r="T803" s="70"/>
      <c r="U803" s="305"/>
      <c r="V803" s="48"/>
    </row>
    <row r="804" s="13" customFormat="1" ht="26.25" customHeight="1" spans="1:22">
      <c r="A804" s="35">
        <v>802</v>
      </c>
      <c r="B804" s="153" t="s">
        <v>15588</v>
      </c>
      <c r="C804" s="146" t="s">
        <v>15848</v>
      </c>
      <c r="D804" s="43" t="s">
        <v>15655</v>
      </c>
      <c r="E804" s="43">
        <v>423300</v>
      </c>
      <c r="F804" s="152" t="s">
        <v>16199</v>
      </c>
      <c r="G804" s="323">
        <v>42626</v>
      </c>
      <c r="H804" s="47">
        <v>42635</v>
      </c>
      <c r="I804" s="115">
        <f ca="1" t="shared" si="0"/>
        <v>1269</v>
      </c>
      <c r="J804" s="330" t="s">
        <v>16200</v>
      </c>
      <c r="K804" s="360">
        <v>42636</v>
      </c>
      <c r="L804" s="166"/>
      <c r="M804" s="361" t="s">
        <v>16201</v>
      </c>
      <c r="N804" s="387" t="s">
        <v>657</v>
      </c>
      <c r="O804" s="387" t="s">
        <v>59</v>
      </c>
      <c r="P804" s="388">
        <v>42617</v>
      </c>
      <c r="Q804" s="44">
        <v>42627</v>
      </c>
      <c r="R804" s="387" t="s">
        <v>47</v>
      </c>
      <c r="S804" s="196" t="s">
        <v>1263</v>
      </c>
      <c r="T804" s="70"/>
      <c r="U804" s="305"/>
      <c r="V804" s="48"/>
    </row>
    <row r="805" s="13" customFormat="1" ht="26.25" customHeight="1" spans="1:22">
      <c r="A805" s="35">
        <v>803</v>
      </c>
      <c r="B805" s="153" t="s">
        <v>15588</v>
      </c>
      <c r="C805" s="146" t="s">
        <v>15848</v>
      </c>
      <c r="D805" s="43" t="s">
        <v>15555</v>
      </c>
      <c r="E805" s="43">
        <v>423300</v>
      </c>
      <c r="F805" s="152" t="s">
        <v>16202</v>
      </c>
      <c r="G805" s="323">
        <v>42626</v>
      </c>
      <c r="H805" s="47">
        <v>42639</v>
      </c>
      <c r="I805" s="115">
        <f ca="1" t="shared" si="0"/>
        <v>1265</v>
      </c>
      <c r="J805" s="330" t="s">
        <v>16200</v>
      </c>
      <c r="K805" s="360">
        <v>42636</v>
      </c>
      <c r="L805" s="166"/>
      <c r="M805" s="361" t="s">
        <v>16203</v>
      </c>
      <c r="N805" s="387" t="s">
        <v>912</v>
      </c>
      <c r="O805" s="387" t="s">
        <v>5701</v>
      </c>
      <c r="P805" s="388">
        <v>42624</v>
      </c>
      <c r="Q805" s="44">
        <v>42627</v>
      </c>
      <c r="R805" s="387" t="s">
        <v>47</v>
      </c>
      <c r="S805" s="196" t="s">
        <v>8212</v>
      </c>
      <c r="T805" s="70"/>
      <c r="U805" s="305"/>
      <c r="V805" s="48"/>
    </row>
    <row r="806" s="13" customFormat="1" ht="26.25" customHeight="1" spans="1:22">
      <c r="A806" s="35">
        <v>804</v>
      </c>
      <c r="B806" s="153" t="s">
        <v>15614</v>
      </c>
      <c r="C806" s="146" t="s">
        <v>15858</v>
      </c>
      <c r="D806" s="43" t="s">
        <v>13419</v>
      </c>
      <c r="E806" s="322">
        <v>383400</v>
      </c>
      <c r="F806" s="152" t="s">
        <v>16204</v>
      </c>
      <c r="G806" s="323">
        <v>42573</v>
      </c>
      <c r="H806" s="47">
        <v>42590</v>
      </c>
      <c r="I806" s="115">
        <f ca="1" t="shared" si="0"/>
        <v>1314</v>
      </c>
      <c r="J806" s="330" t="s">
        <v>16117</v>
      </c>
      <c r="K806" s="360">
        <v>42636</v>
      </c>
      <c r="L806" s="166"/>
      <c r="M806" s="52" t="s">
        <v>16205</v>
      </c>
      <c r="N806" s="48" t="s">
        <v>662</v>
      </c>
      <c r="O806" s="48" t="s">
        <v>59</v>
      </c>
      <c r="P806" s="44">
        <v>42630</v>
      </c>
      <c r="Q806" s="44">
        <v>42631</v>
      </c>
      <c r="R806" s="48" t="s">
        <v>47</v>
      </c>
      <c r="S806" s="196" t="s">
        <v>8212</v>
      </c>
      <c r="T806" s="70"/>
      <c r="U806" s="305"/>
      <c r="V806" s="48"/>
    </row>
    <row r="807" s="13" customFormat="1" ht="26.25" customHeight="1" spans="1:22">
      <c r="A807" s="35">
        <v>805</v>
      </c>
      <c r="B807" s="153" t="s">
        <v>15614</v>
      </c>
      <c r="C807" s="146" t="s">
        <v>15858</v>
      </c>
      <c r="D807" s="43" t="s">
        <v>13419</v>
      </c>
      <c r="E807" s="322">
        <v>383400</v>
      </c>
      <c r="F807" s="152" t="s">
        <v>16206</v>
      </c>
      <c r="G807" s="323">
        <v>42578</v>
      </c>
      <c r="H807" s="47">
        <v>42590</v>
      </c>
      <c r="I807" s="115">
        <f ca="1" t="shared" si="0"/>
        <v>1314</v>
      </c>
      <c r="J807" s="330" t="s">
        <v>16117</v>
      </c>
      <c r="K807" s="360">
        <v>42636</v>
      </c>
      <c r="L807" s="166"/>
      <c r="M807" s="340" t="s">
        <v>16207</v>
      </c>
      <c r="N807" s="376" t="s">
        <v>916</v>
      </c>
      <c r="O807" s="48" t="s">
        <v>5701</v>
      </c>
      <c r="P807" s="383">
        <v>42635</v>
      </c>
      <c r="Q807" s="44">
        <v>42635</v>
      </c>
      <c r="R807" s="376" t="s">
        <v>47</v>
      </c>
      <c r="S807" s="196" t="s">
        <v>627</v>
      </c>
      <c r="T807" s="70"/>
      <c r="U807" s="305"/>
      <c r="V807" s="48"/>
    </row>
    <row r="808" s="13" customFormat="1" ht="26.25" customHeight="1" spans="1:22">
      <c r="A808" s="35">
        <v>806</v>
      </c>
      <c r="B808" s="153" t="s">
        <v>15588</v>
      </c>
      <c r="C808" s="146" t="s">
        <v>15848</v>
      </c>
      <c r="D808" s="43" t="s">
        <v>15555</v>
      </c>
      <c r="E808" s="43">
        <v>423300</v>
      </c>
      <c r="F808" s="152" t="s">
        <v>16208</v>
      </c>
      <c r="G808" s="323">
        <v>42626</v>
      </c>
      <c r="H808" s="47">
        <v>42639</v>
      </c>
      <c r="I808" s="115">
        <f ca="1" t="shared" si="0"/>
        <v>1265</v>
      </c>
      <c r="J808" s="330" t="s">
        <v>16200</v>
      </c>
      <c r="K808" s="360">
        <v>42636</v>
      </c>
      <c r="L808" s="166"/>
      <c r="M808" s="361" t="s">
        <v>16209</v>
      </c>
      <c r="N808" s="387" t="s">
        <v>657</v>
      </c>
      <c r="O808" s="387" t="s">
        <v>84</v>
      </c>
      <c r="P808" s="388">
        <v>42612</v>
      </c>
      <c r="Q808" s="44">
        <v>42627</v>
      </c>
      <c r="R808" s="387" t="s">
        <v>47</v>
      </c>
      <c r="S808" s="196" t="s">
        <v>627</v>
      </c>
      <c r="T808" s="70"/>
      <c r="U808" s="305"/>
      <c r="V808" s="48"/>
    </row>
    <row r="809" s="13" customFormat="1" ht="26.25" customHeight="1" spans="1:22">
      <c r="A809" s="35">
        <v>807</v>
      </c>
      <c r="B809" s="153" t="s">
        <v>15605</v>
      </c>
      <c r="C809" s="146" t="s">
        <v>15852</v>
      </c>
      <c r="D809" s="43" t="s">
        <v>15527</v>
      </c>
      <c r="E809" s="43">
        <v>479000</v>
      </c>
      <c r="F809" s="152" t="s">
        <v>16210</v>
      </c>
      <c r="G809" s="323">
        <v>42598</v>
      </c>
      <c r="H809" s="47">
        <v>42604</v>
      </c>
      <c r="I809" s="115">
        <f ca="1" t="shared" si="0"/>
        <v>1300</v>
      </c>
      <c r="J809" s="330" t="s">
        <v>7576</v>
      </c>
      <c r="K809" s="360">
        <v>42636</v>
      </c>
      <c r="L809" s="284"/>
      <c r="M809" s="52" t="s">
        <v>16211</v>
      </c>
      <c r="N809" s="48" t="s">
        <v>695</v>
      </c>
      <c r="O809" s="48" t="s">
        <v>84</v>
      </c>
      <c r="P809" s="44">
        <v>42614</v>
      </c>
      <c r="Q809" s="44">
        <v>42614</v>
      </c>
      <c r="R809" s="48" t="s">
        <v>47</v>
      </c>
      <c r="S809" s="196" t="s">
        <v>627</v>
      </c>
      <c r="T809" s="70"/>
      <c r="U809" s="305"/>
      <c r="V809" s="48"/>
    </row>
    <row r="810" s="13" customFormat="1" ht="26.25" customHeight="1" spans="1:22">
      <c r="A810" s="35">
        <v>808</v>
      </c>
      <c r="B810" s="153"/>
      <c r="C810" s="146" t="s">
        <v>15848</v>
      </c>
      <c r="D810" s="43" t="s">
        <v>15555</v>
      </c>
      <c r="E810" s="43">
        <v>423300</v>
      </c>
      <c r="F810" s="152" t="s">
        <v>16212</v>
      </c>
      <c r="G810" s="323">
        <v>42631</v>
      </c>
      <c r="H810" s="47">
        <v>42639</v>
      </c>
      <c r="I810" s="115">
        <f ca="1" t="shared" si="0"/>
        <v>1265</v>
      </c>
      <c r="J810" s="330" t="s">
        <v>16200</v>
      </c>
      <c r="K810" s="360">
        <v>42636</v>
      </c>
      <c r="L810" s="166"/>
      <c r="M810" s="361" t="s">
        <v>16213</v>
      </c>
      <c r="N810" s="387" t="s">
        <v>114</v>
      </c>
      <c r="O810" s="387" t="s">
        <v>59</v>
      </c>
      <c r="P810" s="388">
        <v>42617</v>
      </c>
      <c r="Q810" s="44">
        <v>42632</v>
      </c>
      <c r="R810" s="387" t="s">
        <v>106</v>
      </c>
      <c r="S810" s="196" t="s">
        <v>627</v>
      </c>
      <c r="T810" s="70"/>
      <c r="U810" s="305"/>
      <c r="V810" s="48"/>
    </row>
    <row r="811" s="13" customFormat="1" ht="26.25" customHeight="1" spans="1:22">
      <c r="A811" s="35">
        <v>809</v>
      </c>
      <c r="B811" s="153"/>
      <c r="C811" s="146" t="s">
        <v>15852</v>
      </c>
      <c r="D811" s="43" t="s">
        <v>15555</v>
      </c>
      <c r="E811" s="43">
        <v>479000</v>
      </c>
      <c r="F811" s="152" t="s">
        <v>16214</v>
      </c>
      <c r="G811" s="323">
        <v>42599</v>
      </c>
      <c r="H811" s="47">
        <v>42622</v>
      </c>
      <c r="I811" s="115">
        <f ca="1" t="shared" si="0"/>
        <v>1282</v>
      </c>
      <c r="J811" s="330" t="s">
        <v>7576</v>
      </c>
      <c r="K811" s="360">
        <v>42636</v>
      </c>
      <c r="L811" s="284"/>
      <c r="M811" s="52" t="s">
        <v>16215</v>
      </c>
      <c r="N811" s="48" t="s">
        <v>6223</v>
      </c>
      <c r="O811" s="48" t="s">
        <v>89</v>
      </c>
      <c r="P811" s="44">
        <v>42621</v>
      </c>
      <c r="Q811" s="44">
        <v>42622</v>
      </c>
      <c r="R811" s="48" t="s">
        <v>47</v>
      </c>
      <c r="S811" s="196" t="s">
        <v>627</v>
      </c>
      <c r="T811" s="70"/>
      <c r="U811" s="305"/>
      <c r="V811" s="48"/>
    </row>
    <row r="812" s="13" customFormat="1" ht="26.25" customHeight="1" spans="1:22">
      <c r="A812" s="35">
        <v>810</v>
      </c>
      <c r="B812" s="153" t="s">
        <v>15588</v>
      </c>
      <c r="C812" s="146" t="s">
        <v>15848</v>
      </c>
      <c r="D812" s="43" t="s">
        <v>15558</v>
      </c>
      <c r="E812" s="43">
        <v>423300</v>
      </c>
      <c r="F812" s="152" t="s">
        <v>16216</v>
      </c>
      <c r="G812" s="323">
        <v>42626</v>
      </c>
      <c r="H812" s="47">
        <v>42639</v>
      </c>
      <c r="I812" s="115">
        <f ca="1" t="shared" si="0"/>
        <v>1265</v>
      </c>
      <c r="J812" s="330" t="s">
        <v>16200</v>
      </c>
      <c r="K812" s="360">
        <v>42636</v>
      </c>
      <c r="L812" s="166"/>
      <c r="M812" s="361" t="s">
        <v>16217</v>
      </c>
      <c r="N812" s="387" t="s">
        <v>662</v>
      </c>
      <c r="O812" s="387" t="s">
        <v>59</v>
      </c>
      <c r="P812" s="44">
        <v>42624</v>
      </c>
      <c r="Q812" s="44">
        <v>42627</v>
      </c>
      <c r="R812" s="48" t="s">
        <v>47</v>
      </c>
      <c r="S812" s="196" t="s">
        <v>627</v>
      </c>
      <c r="T812" s="70"/>
      <c r="U812" s="305"/>
      <c r="V812" s="48"/>
    </row>
    <row r="813" s="13" customFormat="1" ht="26.25" customHeight="1" spans="1:22">
      <c r="A813" s="35">
        <v>811</v>
      </c>
      <c r="B813" s="153" t="s">
        <v>15614</v>
      </c>
      <c r="C813" s="146" t="s">
        <v>15858</v>
      </c>
      <c r="D813" s="43" t="s">
        <v>13434</v>
      </c>
      <c r="E813" s="322">
        <v>383400</v>
      </c>
      <c r="F813" s="152" t="s">
        <v>16218</v>
      </c>
      <c r="G813" s="323">
        <v>42635</v>
      </c>
      <c r="H813" s="47">
        <v>42651</v>
      </c>
      <c r="I813" s="115">
        <f ca="1" t="shared" si="0"/>
        <v>1253</v>
      </c>
      <c r="J813" s="330" t="s">
        <v>16200</v>
      </c>
      <c r="K813" s="360">
        <v>42636</v>
      </c>
      <c r="L813" s="284"/>
      <c r="M813" s="361" t="s">
        <v>16219</v>
      </c>
      <c r="N813" s="387" t="s">
        <v>662</v>
      </c>
      <c r="O813" s="387" t="s">
        <v>59</v>
      </c>
      <c r="P813" s="44">
        <v>42620</v>
      </c>
      <c r="Q813" s="44">
        <v>42636</v>
      </c>
      <c r="R813" s="387" t="s">
        <v>47</v>
      </c>
      <c r="S813" s="196" t="s">
        <v>633</v>
      </c>
      <c r="T813" s="70"/>
      <c r="U813" s="305"/>
      <c r="V813" s="48"/>
    </row>
    <row r="814" s="13" customFormat="1" ht="26.25" customHeight="1" spans="1:22">
      <c r="A814" s="35">
        <v>812</v>
      </c>
      <c r="B814" s="153" t="s">
        <v>16220</v>
      </c>
      <c r="C814" s="146" t="s">
        <v>15852</v>
      </c>
      <c r="D814" s="43" t="s">
        <v>15555</v>
      </c>
      <c r="E814" s="43">
        <v>479000</v>
      </c>
      <c r="F814" s="152" t="s">
        <v>16221</v>
      </c>
      <c r="G814" s="323">
        <v>42626</v>
      </c>
      <c r="H814" s="47">
        <v>42635</v>
      </c>
      <c r="I814" s="115">
        <f ca="1" t="shared" si="0"/>
        <v>1269</v>
      </c>
      <c r="J814" s="330" t="s">
        <v>16200</v>
      </c>
      <c r="K814" s="360">
        <v>42660</v>
      </c>
      <c r="L814" s="284"/>
      <c r="M814" s="52" t="s">
        <v>16222</v>
      </c>
      <c r="N814" s="48" t="s">
        <v>695</v>
      </c>
      <c r="O814" s="48" t="s">
        <v>84</v>
      </c>
      <c r="P814" s="44">
        <v>42646</v>
      </c>
      <c r="Q814" s="44">
        <v>42646</v>
      </c>
      <c r="R814" s="48" t="s">
        <v>106</v>
      </c>
      <c r="S814" s="196" t="s">
        <v>633</v>
      </c>
      <c r="T814" s="70"/>
      <c r="U814" s="305"/>
      <c r="V814" s="48"/>
    </row>
    <row r="815" s="13" customFormat="1" ht="26.25" customHeight="1" spans="1:22">
      <c r="A815" s="35">
        <v>813</v>
      </c>
      <c r="B815" s="153" t="s">
        <v>15605</v>
      </c>
      <c r="C815" s="146" t="s">
        <v>15852</v>
      </c>
      <c r="D815" s="43" t="s">
        <v>15558</v>
      </c>
      <c r="E815" s="43">
        <v>479000</v>
      </c>
      <c r="F815" s="152" t="s">
        <v>16223</v>
      </c>
      <c r="G815" s="323">
        <v>42626</v>
      </c>
      <c r="H815" s="47">
        <v>42639</v>
      </c>
      <c r="I815" s="115">
        <f ca="1" t="shared" si="0"/>
        <v>1265</v>
      </c>
      <c r="J815" s="330" t="s">
        <v>16200</v>
      </c>
      <c r="K815" s="360">
        <v>42636</v>
      </c>
      <c r="L815" s="284"/>
      <c r="M815" s="52" t="s">
        <v>16224</v>
      </c>
      <c r="N815" s="48" t="s">
        <v>912</v>
      </c>
      <c r="O815" s="48" t="s">
        <v>5701</v>
      </c>
      <c r="P815" s="44">
        <v>42627</v>
      </c>
      <c r="Q815" s="44">
        <v>42627</v>
      </c>
      <c r="R815" s="242" t="s">
        <v>47</v>
      </c>
      <c r="S815" s="196" t="s">
        <v>633</v>
      </c>
      <c r="T815" s="70"/>
      <c r="U815" s="305"/>
      <c r="V815" s="48"/>
    </row>
    <row r="816" s="13" customFormat="1" ht="26.25" customHeight="1" spans="1:22">
      <c r="A816" s="35">
        <v>814</v>
      </c>
      <c r="B816" s="153" t="s">
        <v>15588</v>
      </c>
      <c r="C816" s="146" t="s">
        <v>15848</v>
      </c>
      <c r="D816" s="43" t="s">
        <v>15555</v>
      </c>
      <c r="E816" s="43">
        <v>423300</v>
      </c>
      <c r="F816" s="152" t="s">
        <v>16225</v>
      </c>
      <c r="G816" s="323">
        <v>42631</v>
      </c>
      <c r="H816" s="47">
        <v>42639</v>
      </c>
      <c r="I816" s="115">
        <f ca="1" t="shared" si="0"/>
        <v>1265</v>
      </c>
      <c r="J816" s="330" t="s">
        <v>16200</v>
      </c>
      <c r="K816" s="360">
        <v>42636</v>
      </c>
      <c r="L816" s="166"/>
      <c r="M816" s="361" t="s">
        <v>10892</v>
      </c>
      <c r="N816" s="361" t="s">
        <v>45</v>
      </c>
      <c r="O816" s="361" t="s">
        <v>89</v>
      </c>
      <c r="P816" s="44">
        <v>42645</v>
      </c>
      <c r="Q816" s="44">
        <v>42645</v>
      </c>
      <c r="R816" s="361" t="s">
        <v>47</v>
      </c>
      <c r="S816" s="196" t="s">
        <v>1274</v>
      </c>
      <c r="T816" s="70"/>
      <c r="U816" s="305"/>
      <c r="V816" s="48"/>
    </row>
    <row r="817" s="13" customFormat="1" ht="26.25" customHeight="1" spans="1:22">
      <c r="A817" s="35">
        <v>815</v>
      </c>
      <c r="B817" s="153" t="s">
        <v>15588</v>
      </c>
      <c r="C817" s="146" t="s">
        <v>15848</v>
      </c>
      <c r="D817" s="43" t="s">
        <v>15558</v>
      </c>
      <c r="E817" s="43">
        <v>423300</v>
      </c>
      <c r="F817" s="152" t="s">
        <v>16226</v>
      </c>
      <c r="G817" s="323">
        <v>42631</v>
      </c>
      <c r="H817" s="47">
        <v>42637</v>
      </c>
      <c r="I817" s="115">
        <f ca="1" t="shared" si="0"/>
        <v>1267</v>
      </c>
      <c r="J817" s="330" t="s">
        <v>16227</v>
      </c>
      <c r="K817" s="360">
        <v>42660</v>
      </c>
      <c r="L817" s="166"/>
      <c r="M817" s="361" t="s">
        <v>16228</v>
      </c>
      <c r="N817" s="361" t="s">
        <v>657</v>
      </c>
      <c r="O817" s="361" t="s">
        <v>658</v>
      </c>
      <c r="P817" s="44">
        <v>42644</v>
      </c>
      <c r="Q817" s="44">
        <v>42644</v>
      </c>
      <c r="R817" s="48" t="s">
        <v>106</v>
      </c>
      <c r="S817" s="196" t="s">
        <v>3115</v>
      </c>
      <c r="T817" s="70"/>
      <c r="U817" s="305"/>
      <c r="V817" s="48"/>
    </row>
    <row r="818" s="13" customFormat="1" ht="26.25" customHeight="1" spans="1:22">
      <c r="A818" s="35">
        <v>816</v>
      </c>
      <c r="B818" s="153" t="s">
        <v>15605</v>
      </c>
      <c r="C818" s="146" t="s">
        <v>15852</v>
      </c>
      <c r="D818" s="55" t="s">
        <v>15527</v>
      </c>
      <c r="E818" s="55">
        <v>479000</v>
      </c>
      <c r="F818" s="152" t="s">
        <v>16229</v>
      </c>
      <c r="G818" s="310">
        <v>42422</v>
      </c>
      <c r="H818" s="44">
        <v>42431</v>
      </c>
      <c r="I818" s="115">
        <f ca="1" t="shared" si="0"/>
        <v>1473</v>
      </c>
      <c r="J818" s="325" t="s">
        <v>7576</v>
      </c>
      <c r="K818" s="360">
        <v>42660</v>
      </c>
      <c r="L818" s="284" t="s">
        <v>52</v>
      </c>
      <c r="M818" s="52" t="s">
        <v>16230</v>
      </c>
      <c r="N818" s="48" t="s">
        <v>1167</v>
      </c>
      <c r="O818" s="48" t="s">
        <v>744</v>
      </c>
      <c r="P818" s="44">
        <v>42641</v>
      </c>
      <c r="Q818" s="44">
        <v>42641</v>
      </c>
      <c r="R818" s="48" t="s">
        <v>106</v>
      </c>
      <c r="S818" s="196" t="s">
        <v>16231</v>
      </c>
      <c r="T818" s="70"/>
      <c r="U818" s="305"/>
      <c r="V818" s="48"/>
    </row>
    <row r="819" s="13" customFormat="1" ht="26.25" customHeight="1" spans="1:22">
      <c r="A819" s="35">
        <v>817</v>
      </c>
      <c r="B819" s="153" t="s">
        <v>15614</v>
      </c>
      <c r="C819" s="146" t="s">
        <v>15858</v>
      </c>
      <c r="D819" s="43" t="s">
        <v>13419</v>
      </c>
      <c r="E819" s="322">
        <v>383400</v>
      </c>
      <c r="F819" s="152" t="s">
        <v>16232</v>
      </c>
      <c r="G819" s="323">
        <v>42631</v>
      </c>
      <c r="H819" s="47">
        <v>42637</v>
      </c>
      <c r="I819" s="115">
        <f ca="1" t="shared" si="0"/>
        <v>1267</v>
      </c>
      <c r="J819" s="330" t="s">
        <v>16233</v>
      </c>
      <c r="K819" s="360">
        <v>42665</v>
      </c>
      <c r="L819" s="166"/>
      <c r="M819" s="52" t="s">
        <v>16234</v>
      </c>
      <c r="N819" s="340" t="s">
        <v>662</v>
      </c>
      <c r="O819" s="52" t="s">
        <v>59</v>
      </c>
      <c r="P819" s="393">
        <v>42648</v>
      </c>
      <c r="Q819" s="47">
        <v>42648</v>
      </c>
      <c r="R819" s="340" t="s">
        <v>47</v>
      </c>
      <c r="S819" s="196" t="s">
        <v>648</v>
      </c>
      <c r="T819" s="70"/>
      <c r="U819" s="305"/>
      <c r="V819" s="48"/>
    </row>
    <row r="820" s="13" customFormat="1" ht="26.25" customHeight="1" spans="1:22">
      <c r="A820" s="35">
        <v>818</v>
      </c>
      <c r="B820" s="153" t="s">
        <v>15614</v>
      </c>
      <c r="C820" s="146" t="s">
        <v>15858</v>
      </c>
      <c r="D820" s="43" t="s">
        <v>13419</v>
      </c>
      <c r="E820" s="322">
        <v>383400</v>
      </c>
      <c r="F820" s="152" t="s">
        <v>16235</v>
      </c>
      <c r="G820" s="323">
        <v>42578</v>
      </c>
      <c r="H820" s="47">
        <v>42590</v>
      </c>
      <c r="I820" s="115">
        <f ca="1" t="shared" si="0"/>
        <v>1314</v>
      </c>
      <c r="J820" s="330" t="s">
        <v>16117</v>
      </c>
      <c r="K820" s="360">
        <v>42665</v>
      </c>
      <c r="L820" s="166"/>
      <c r="M820" s="52" t="s">
        <v>16236</v>
      </c>
      <c r="N820" s="48" t="s">
        <v>683</v>
      </c>
      <c r="O820" s="48" t="s">
        <v>84</v>
      </c>
      <c r="P820" s="44">
        <v>42643</v>
      </c>
      <c r="Q820" s="44">
        <v>42643</v>
      </c>
      <c r="R820" s="48" t="s">
        <v>47</v>
      </c>
      <c r="S820" s="196" t="s">
        <v>648</v>
      </c>
      <c r="T820" s="70"/>
      <c r="U820" s="305"/>
      <c r="V820" s="48"/>
    </row>
    <row r="821" s="13" customFormat="1" ht="26.25" customHeight="1" spans="1:22">
      <c r="A821" s="35">
        <v>819</v>
      </c>
      <c r="B821" s="153" t="s">
        <v>15588</v>
      </c>
      <c r="C821" s="146" t="s">
        <v>15848</v>
      </c>
      <c r="D821" s="43" t="s">
        <v>15935</v>
      </c>
      <c r="E821" s="43">
        <v>423300</v>
      </c>
      <c r="F821" s="152" t="s">
        <v>16237</v>
      </c>
      <c r="G821" s="323">
        <v>42631</v>
      </c>
      <c r="H821" s="47">
        <v>42639</v>
      </c>
      <c r="I821" s="115">
        <f ca="1" t="shared" si="0"/>
        <v>1265</v>
      </c>
      <c r="J821" s="330" t="s">
        <v>16200</v>
      </c>
      <c r="K821" s="360">
        <v>42665</v>
      </c>
      <c r="L821" s="166" t="s">
        <v>6083</v>
      </c>
      <c r="M821" s="361" t="s">
        <v>16238</v>
      </c>
      <c r="N821" s="361" t="s">
        <v>6263</v>
      </c>
      <c r="O821" s="48" t="s">
        <v>744</v>
      </c>
      <c r="P821" s="44">
        <v>42647</v>
      </c>
      <c r="Q821" s="44">
        <v>42647</v>
      </c>
      <c r="R821" s="387" t="s">
        <v>47</v>
      </c>
      <c r="S821" s="196" t="s">
        <v>2146</v>
      </c>
      <c r="T821" s="70"/>
      <c r="U821" s="305"/>
      <c r="V821" s="48"/>
    </row>
    <row r="822" s="13" customFormat="1" ht="26.25" customHeight="1" spans="1:22">
      <c r="A822" s="35">
        <v>820</v>
      </c>
      <c r="B822" s="153" t="s">
        <v>15588</v>
      </c>
      <c r="C822" s="146" t="s">
        <v>15848</v>
      </c>
      <c r="D822" s="43" t="s">
        <v>16239</v>
      </c>
      <c r="E822" s="322">
        <v>427600</v>
      </c>
      <c r="F822" s="152" t="s">
        <v>16240</v>
      </c>
      <c r="G822" s="323">
        <v>42644</v>
      </c>
      <c r="H822" s="47">
        <v>42653</v>
      </c>
      <c r="I822" s="115">
        <f ca="1" t="shared" si="0"/>
        <v>1251</v>
      </c>
      <c r="J822" s="330" t="s">
        <v>16241</v>
      </c>
      <c r="K822" s="360">
        <v>42665</v>
      </c>
      <c r="L822" s="166" t="s">
        <v>52</v>
      </c>
      <c r="M822" s="361" t="s">
        <v>16242</v>
      </c>
      <c r="N822" s="361" t="s">
        <v>225</v>
      </c>
      <c r="O822" s="361" t="s">
        <v>2814</v>
      </c>
      <c r="P822" s="388">
        <v>42648</v>
      </c>
      <c r="Q822" s="44">
        <v>42648</v>
      </c>
      <c r="R822" s="48" t="s">
        <v>47</v>
      </c>
      <c r="S822" s="196" t="s">
        <v>2146</v>
      </c>
      <c r="T822" s="70"/>
      <c r="U822" s="305"/>
      <c r="V822" s="48"/>
    </row>
    <row r="823" s="13" customFormat="1" ht="26.25" customHeight="1" spans="1:22">
      <c r="A823" s="35">
        <v>821</v>
      </c>
      <c r="B823" s="153" t="s">
        <v>16220</v>
      </c>
      <c r="C823" s="146" t="s">
        <v>15852</v>
      </c>
      <c r="D823" s="43" t="s">
        <v>15655</v>
      </c>
      <c r="E823" s="43">
        <v>479000</v>
      </c>
      <c r="F823" s="152" t="s">
        <v>16243</v>
      </c>
      <c r="G823" s="323">
        <v>42631</v>
      </c>
      <c r="H823" s="47">
        <v>42636</v>
      </c>
      <c r="I823" s="115">
        <f ca="1" t="shared" si="0"/>
        <v>1268</v>
      </c>
      <c r="J823" s="330" t="s">
        <v>16200</v>
      </c>
      <c r="K823" s="360">
        <v>42665</v>
      </c>
      <c r="L823" s="284"/>
      <c r="M823" s="52" t="s">
        <v>16244</v>
      </c>
      <c r="N823" s="48" t="s">
        <v>70</v>
      </c>
      <c r="O823" s="48" t="s">
        <v>59</v>
      </c>
      <c r="P823" s="44">
        <v>42644</v>
      </c>
      <c r="Q823" s="44">
        <v>42645</v>
      </c>
      <c r="R823" s="48" t="s">
        <v>47</v>
      </c>
      <c r="S823" s="70" t="s">
        <v>1285</v>
      </c>
      <c r="U823" s="305"/>
      <c r="V823" s="48"/>
    </row>
    <row r="824" s="13" customFormat="1" ht="26.25" customHeight="1" spans="1:22">
      <c r="A824" s="35">
        <v>822</v>
      </c>
      <c r="B824" s="153" t="s">
        <v>15614</v>
      </c>
      <c r="C824" s="146" t="s">
        <v>15858</v>
      </c>
      <c r="D824" s="43" t="s">
        <v>13342</v>
      </c>
      <c r="E824" s="322">
        <v>383400</v>
      </c>
      <c r="F824" s="152" t="s">
        <v>16245</v>
      </c>
      <c r="G824" s="323">
        <v>42635</v>
      </c>
      <c r="H824" s="47">
        <v>42643</v>
      </c>
      <c r="I824" s="115">
        <f ca="1" t="shared" si="0"/>
        <v>1261</v>
      </c>
      <c r="J824" s="330" t="s">
        <v>16200</v>
      </c>
      <c r="K824" s="360">
        <v>42665</v>
      </c>
      <c r="L824" s="284"/>
      <c r="M824" s="52" t="s">
        <v>16246</v>
      </c>
      <c r="N824" s="52" t="s">
        <v>736</v>
      </c>
      <c r="O824" s="52" t="s">
        <v>89</v>
      </c>
      <c r="P824" s="47">
        <v>42646</v>
      </c>
      <c r="Q824" s="47">
        <v>42646</v>
      </c>
      <c r="R824" s="52" t="s">
        <v>106</v>
      </c>
      <c r="S824" s="194" t="s">
        <v>1285</v>
      </c>
      <c r="T824" s="70"/>
      <c r="U824" s="305"/>
      <c r="V824" s="48"/>
    </row>
    <row r="825" s="13" customFormat="1" ht="26.25" customHeight="1" spans="1:22">
      <c r="A825" s="35">
        <v>823</v>
      </c>
      <c r="B825" s="153" t="s">
        <v>15614</v>
      </c>
      <c r="C825" s="146" t="s">
        <v>15858</v>
      </c>
      <c r="D825" s="43" t="s">
        <v>13419</v>
      </c>
      <c r="E825" s="322">
        <v>383400</v>
      </c>
      <c r="F825" s="152" t="s">
        <v>16247</v>
      </c>
      <c r="G825" s="323">
        <v>42599</v>
      </c>
      <c r="H825" s="47">
        <v>42622</v>
      </c>
      <c r="I825" s="115">
        <f ca="1" t="shared" si="0"/>
        <v>1282</v>
      </c>
      <c r="J825" s="330" t="s">
        <v>16193</v>
      </c>
      <c r="K825" s="360">
        <v>42665</v>
      </c>
      <c r="L825" s="166"/>
      <c r="M825" s="52" t="s">
        <v>16248</v>
      </c>
      <c r="N825" s="52" t="s">
        <v>2053</v>
      </c>
      <c r="O825" s="52" t="s">
        <v>5701</v>
      </c>
      <c r="P825" s="47">
        <v>42648</v>
      </c>
      <c r="Q825" s="47">
        <v>42648</v>
      </c>
      <c r="R825" s="52" t="s">
        <v>47</v>
      </c>
      <c r="S825" s="196" t="s">
        <v>1285</v>
      </c>
      <c r="T825" s="70"/>
      <c r="U825" s="305"/>
      <c r="V825" s="48"/>
    </row>
    <row r="826" s="13" customFormat="1" ht="26.25" customHeight="1" spans="1:22">
      <c r="A826" s="35">
        <v>824</v>
      </c>
      <c r="B826" s="153" t="s">
        <v>15588</v>
      </c>
      <c r="C826" s="146" t="s">
        <v>15848</v>
      </c>
      <c r="D826" s="43" t="s">
        <v>15558</v>
      </c>
      <c r="E826" s="43">
        <v>423300</v>
      </c>
      <c r="F826" s="152" t="s">
        <v>16249</v>
      </c>
      <c r="G826" s="323">
        <v>42631</v>
      </c>
      <c r="H826" s="47">
        <v>42637</v>
      </c>
      <c r="I826" s="115">
        <f ca="1" t="shared" si="0"/>
        <v>1267</v>
      </c>
      <c r="J826" s="330" t="s">
        <v>16250</v>
      </c>
      <c r="K826" s="360">
        <v>42665</v>
      </c>
      <c r="L826" s="166"/>
      <c r="M826" s="361" t="s">
        <v>16251</v>
      </c>
      <c r="N826" s="361" t="s">
        <v>698</v>
      </c>
      <c r="O826" s="361" t="s">
        <v>658</v>
      </c>
      <c r="P826" s="44">
        <v>42647</v>
      </c>
      <c r="Q826" s="44">
        <v>42647</v>
      </c>
      <c r="R826" s="48" t="s">
        <v>47</v>
      </c>
      <c r="S826" s="196" t="s">
        <v>5832</v>
      </c>
      <c r="T826" s="70"/>
      <c r="U826" s="305"/>
      <c r="V826" s="48"/>
    </row>
    <row r="827" s="13" customFormat="1" ht="26.25" customHeight="1" spans="1:22">
      <c r="A827" s="35">
        <v>825</v>
      </c>
      <c r="B827" s="153" t="s">
        <v>15588</v>
      </c>
      <c r="C827" s="146" t="s">
        <v>15848</v>
      </c>
      <c r="D827" s="43" t="s">
        <v>16252</v>
      </c>
      <c r="E827" s="322">
        <v>427600</v>
      </c>
      <c r="F827" s="152" t="s">
        <v>16253</v>
      </c>
      <c r="G827" s="323">
        <v>42644</v>
      </c>
      <c r="H827" s="47">
        <v>42653</v>
      </c>
      <c r="I827" s="115">
        <f ca="1" t="shared" si="0"/>
        <v>1251</v>
      </c>
      <c r="J827" s="330" t="s">
        <v>16241</v>
      </c>
      <c r="K827" s="360">
        <v>42665</v>
      </c>
      <c r="L827" s="166" t="s">
        <v>52</v>
      </c>
      <c r="M827" s="361" t="s">
        <v>16254</v>
      </c>
      <c r="N827" s="361" t="s">
        <v>70</v>
      </c>
      <c r="O827" s="361" t="s">
        <v>59</v>
      </c>
      <c r="P827" s="44">
        <v>42659</v>
      </c>
      <c r="Q827" s="44">
        <v>42659</v>
      </c>
      <c r="R827" s="361" t="s">
        <v>106</v>
      </c>
      <c r="S827" s="196" t="s">
        <v>5442</v>
      </c>
      <c r="T827" s="70"/>
      <c r="U827" s="305"/>
      <c r="V827" s="48"/>
    </row>
    <row r="828" s="13" customFormat="1" ht="26.25" customHeight="1" spans="1:22">
      <c r="A828" s="35">
        <v>826</v>
      </c>
      <c r="B828" s="153" t="s">
        <v>16220</v>
      </c>
      <c r="C828" s="146" t="s">
        <v>15852</v>
      </c>
      <c r="D828" s="43" t="s">
        <v>15555</v>
      </c>
      <c r="E828" s="43">
        <v>479000</v>
      </c>
      <c r="F828" s="152" t="s">
        <v>16255</v>
      </c>
      <c r="G828" s="323">
        <v>42631</v>
      </c>
      <c r="H828" s="47">
        <v>42637</v>
      </c>
      <c r="I828" s="115">
        <f ca="1" t="shared" si="0"/>
        <v>1267</v>
      </c>
      <c r="J828" s="330" t="s">
        <v>16200</v>
      </c>
      <c r="K828" s="360">
        <v>42665</v>
      </c>
      <c r="L828" s="284"/>
      <c r="M828" s="52" t="s">
        <v>16256</v>
      </c>
      <c r="N828" s="48" t="s">
        <v>675</v>
      </c>
      <c r="O828" s="48" t="s">
        <v>89</v>
      </c>
      <c r="P828" s="44">
        <v>42648</v>
      </c>
      <c r="Q828" s="44">
        <v>42648</v>
      </c>
      <c r="R828" s="48" t="s">
        <v>47</v>
      </c>
      <c r="S828" s="196" t="s">
        <v>5442</v>
      </c>
      <c r="T828" s="70"/>
      <c r="U828" s="305"/>
      <c r="V828" s="48"/>
    </row>
    <row r="829" s="13" customFormat="1" ht="26.25" customHeight="1" spans="1:22">
      <c r="A829" s="35">
        <v>827</v>
      </c>
      <c r="B829" s="153" t="s">
        <v>15588</v>
      </c>
      <c r="C829" s="146" t="s">
        <v>15848</v>
      </c>
      <c r="D829" s="43" t="s">
        <v>15527</v>
      </c>
      <c r="E829" s="43">
        <v>423300</v>
      </c>
      <c r="F829" s="152" t="s">
        <v>16257</v>
      </c>
      <c r="G829" s="323">
        <v>42631</v>
      </c>
      <c r="H829" s="47">
        <v>42639</v>
      </c>
      <c r="I829" s="115">
        <f ca="1" t="shared" si="0"/>
        <v>1265</v>
      </c>
      <c r="J829" s="330" t="s">
        <v>16200</v>
      </c>
      <c r="K829" s="360">
        <v>42636</v>
      </c>
      <c r="L829" s="166"/>
      <c r="M829" s="361" t="s">
        <v>16258</v>
      </c>
      <c r="N829" s="361" t="s">
        <v>6232</v>
      </c>
      <c r="O829" s="387" t="s">
        <v>5701</v>
      </c>
      <c r="P829" s="44">
        <v>42623</v>
      </c>
      <c r="Q829" s="44">
        <v>42632</v>
      </c>
      <c r="R829" s="387" t="s">
        <v>47</v>
      </c>
      <c r="S829" s="196" t="s">
        <v>5442</v>
      </c>
      <c r="T829" s="70"/>
      <c r="U829" s="305"/>
      <c r="V829" s="48"/>
    </row>
    <row r="830" s="13" customFormat="1" ht="26.25" customHeight="1" spans="1:22">
      <c r="A830" s="35">
        <v>828</v>
      </c>
      <c r="B830" s="153" t="s">
        <v>16259</v>
      </c>
      <c r="C830" s="146" t="s">
        <v>15858</v>
      </c>
      <c r="D830" s="43" t="s">
        <v>13897</v>
      </c>
      <c r="E830" s="322">
        <v>383400</v>
      </c>
      <c r="F830" s="152" t="s">
        <v>16260</v>
      </c>
      <c r="G830" s="323">
        <v>42635</v>
      </c>
      <c r="H830" s="47">
        <v>42648</v>
      </c>
      <c r="I830" s="115">
        <f ca="1" t="shared" si="0"/>
        <v>1256</v>
      </c>
      <c r="J830" s="330" t="s">
        <v>16200</v>
      </c>
      <c r="K830" s="360">
        <v>42665</v>
      </c>
      <c r="L830" s="284"/>
      <c r="M830" s="52" t="s">
        <v>16261</v>
      </c>
      <c r="N830" s="52" t="s">
        <v>912</v>
      </c>
      <c r="O830" s="52" t="s">
        <v>5701</v>
      </c>
      <c r="P830" s="47">
        <v>42652</v>
      </c>
      <c r="Q830" s="47">
        <v>42653</v>
      </c>
      <c r="R830" s="52" t="s">
        <v>47</v>
      </c>
      <c r="S830" s="196" t="s">
        <v>5442</v>
      </c>
      <c r="T830" s="70"/>
      <c r="U830" s="305"/>
      <c r="V830" s="48"/>
    </row>
    <row r="831" s="13" customFormat="1" ht="26.25" customHeight="1" spans="1:22">
      <c r="A831" s="35">
        <v>829</v>
      </c>
      <c r="B831" s="153" t="s">
        <v>15588</v>
      </c>
      <c r="C831" s="146" t="s">
        <v>15848</v>
      </c>
      <c r="D831" s="43" t="s">
        <v>15558</v>
      </c>
      <c r="E831" s="43">
        <v>423300</v>
      </c>
      <c r="F831" s="152" t="s">
        <v>16262</v>
      </c>
      <c r="G831" s="323">
        <v>42631</v>
      </c>
      <c r="H831" s="47">
        <v>42637</v>
      </c>
      <c r="I831" s="115">
        <f ca="1" t="shared" si="0"/>
        <v>1267</v>
      </c>
      <c r="J831" s="330" t="s">
        <v>16263</v>
      </c>
      <c r="K831" s="360">
        <v>42665</v>
      </c>
      <c r="L831" s="166"/>
      <c r="M831" s="361" t="s">
        <v>16264</v>
      </c>
      <c r="N831" s="361" t="s">
        <v>675</v>
      </c>
      <c r="O831" s="361" t="s">
        <v>632</v>
      </c>
      <c r="P831" s="47">
        <v>42646</v>
      </c>
      <c r="Q831" s="47">
        <v>42647</v>
      </c>
      <c r="R831" s="387" t="s">
        <v>47</v>
      </c>
      <c r="S831" s="201" t="s">
        <v>5832</v>
      </c>
      <c r="T831" s="70"/>
      <c r="U831" s="305"/>
      <c r="V831" s="48"/>
    </row>
    <row r="832" s="13" customFormat="1" ht="26.25" customHeight="1" spans="1:22">
      <c r="A832" s="35">
        <v>830</v>
      </c>
      <c r="B832" s="153" t="s">
        <v>15588</v>
      </c>
      <c r="C832" s="146" t="s">
        <v>15848</v>
      </c>
      <c r="D832" s="43" t="s">
        <v>16239</v>
      </c>
      <c r="E832" s="43">
        <v>427600</v>
      </c>
      <c r="F832" s="152" t="s">
        <v>16265</v>
      </c>
      <c r="G832" s="323">
        <v>42637</v>
      </c>
      <c r="H832" s="47">
        <v>42651</v>
      </c>
      <c r="I832" s="115">
        <f ca="1" t="shared" si="0"/>
        <v>1253</v>
      </c>
      <c r="J832" s="330" t="s">
        <v>16241</v>
      </c>
      <c r="K832" s="360">
        <v>42697</v>
      </c>
      <c r="L832" s="166" t="s">
        <v>52</v>
      </c>
      <c r="M832" s="392" t="s">
        <v>16266</v>
      </c>
      <c r="N832" s="392" t="s">
        <v>730</v>
      </c>
      <c r="O832" s="392" t="s">
        <v>59</v>
      </c>
      <c r="P832" s="394">
        <v>42665</v>
      </c>
      <c r="Q832" s="394">
        <v>42667</v>
      </c>
      <c r="R832" s="392" t="s">
        <v>106</v>
      </c>
      <c r="S832" s="201" t="s">
        <v>2157</v>
      </c>
      <c r="T832" s="70"/>
      <c r="U832" s="305"/>
      <c r="V832" s="48"/>
    </row>
    <row r="833" s="13" customFormat="1" ht="26.25" customHeight="1" spans="1:22">
      <c r="A833" s="35">
        <v>831</v>
      </c>
      <c r="B833" s="153" t="s">
        <v>15614</v>
      </c>
      <c r="C833" s="146" t="s">
        <v>15858</v>
      </c>
      <c r="D833" s="43" t="s">
        <v>13419</v>
      </c>
      <c r="E833" s="322">
        <v>383400</v>
      </c>
      <c r="F833" s="152" t="s">
        <v>16267</v>
      </c>
      <c r="G833" s="323">
        <v>42598</v>
      </c>
      <c r="H833" s="47">
        <v>42606</v>
      </c>
      <c r="I833" s="115">
        <f ca="1" t="shared" si="0"/>
        <v>1298</v>
      </c>
      <c r="J833" s="330" t="s">
        <v>16193</v>
      </c>
      <c r="K833" s="360">
        <v>42665</v>
      </c>
      <c r="L833" s="166"/>
      <c r="M833" s="340" t="s">
        <v>16268</v>
      </c>
      <c r="N833" s="340" t="s">
        <v>730</v>
      </c>
      <c r="O833" s="52" t="s">
        <v>632</v>
      </c>
      <c r="P833" s="393">
        <v>42647</v>
      </c>
      <c r="Q833" s="47">
        <v>42647</v>
      </c>
      <c r="R833" s="340" t="s">
        <v>106</v>
      </c>
      <c r="S833" s="201" t="s">
        <v>2157</v>
      </c>
      <c r="T833" s="70"/>
      <c r="U833" s="305"/>
      <c r="V833" s="48"/>
    </row>
    <row r="834" s="13" customFormat="1" ht="26.25" customHeight="1" spans="1:22">
      <c r="A834" s="35">
        <v>832</v>
      </c>
      <c r="B834" s="153" t="s">
        <v>15605</v>
      </c>
      <c r="C834" s="146" t="s">
        <v>15852</v>
      </c>
      <c r="D834" s="43" t="s">
        <v>15527</v>
      </c>
      <c r="E834" s="322">
        <v>479000</v>
      </c>
      <c r="F834" s="152" t="s">
        <v>16269</v>
      </c>
      <c r="G834" s="323">
        <v>42626</v>
      </c>
      <c r="H834" s="47">
        <v>42635</v>
      </c>
      <c r="I834" s="115">
        <f ca="1" t="shared" si="0"/>
        <v>1269</v>
      </c>
      <c r="J834" s="330" t="s">
        <v>16200</v>
      </c>
      <c r="K834" s="360">
        <v>42665</v>
      </c>
      <c r="L834" s="284"/>
      <c r="M834" s="52" t="s">
        <v>16270</v>
      </c>
      <c r="N834" s="52" t="s">
        <v>70</v>
      </c>
      <c r="O834" s="52" t="s">
        <v>59</v>
      </c>
      <c r="P834" s="47">
        <v>42638</v>
      </c>
      <c r="Q834" s="47">
        <v>42638</v>
      </c>
      <c r="R834" s="52" t="s">
        <v>47</v>
      </c>
      <c r="S834" s="201" t="s">
        <v>2157</v>
      </c>
      <c r="T834" s="70"/>
      <c r="U834" s="305"/>
      <c r="V834" s="48"/>
    </row>
    <row r="835" s="13" customFormat="1" ht="26.25" customHeight="1" spans="1:22">
      <c r="A835" s="35">
        <v>833</v>
      </c>
      <c r="B835" s="153"/>
      <c r="C835" s="146" t="s">
        <v>15858</v>
      </c>
      <c r="D835" s="43" t="s">
        <v>13419</v>
      </c>
      <c r="E835" s="322">
        <v>383400</v>
      </c>
      <c r="F835" s="152" t="s">
        <v>16271</v>
      </c>
      <c r="G835" s="323">
        <v>42635</v>
      </c>
      <c r="H835" s="47">
        <v>42643</v>
      </c>
      <c r="I835" s="115">
        <f ca="1" t="shared" si="0"/>
        <v>1261</v>
      </c>
      <c r="J835" s="330" t="s">
        <v>16200</v>
      </c>
      <c r="K835" s="360">
        <v>42700</v>
      </c>
      <c r="L835" s="166"/>
      <c r="M835" s="52" t="s">
        <v>16272</v>
      </c>
      <c r="N835" s="340" t="s">
        <v>114</v>
      </c>
      <c r="O835" s="52" t="s">
        <v>59</v>
      </c>
      <c r="P835" s="393">
        <v>42653</v>
      </c>
      <c r="Q835" s="47">
        <v>42653</v>
      </c>
      <c r="R835" s="340" t="s">
        <v>47</v>
      </c>
      <c r="S835" s="201" t="s">
        <v>1304</v>
      </c>
      <c r="T835" s="70"/>
      <c r="U835" s="305"/>
      <c r="V835" s="48"/>
    </row>
    <row r="836" s="13" customFormat="1" ht="26.25" customHeight="1" spans="1:22">
      <c r="A836" s="35">
        <v>834</v>
      </c>
      <c r="B836" s="153"/>
      <c r="C836" s="146" t="s">
        <v>15858</v>
      </c>
      <c r="D836" s="43" t="s">
        <v>13897</v>
      </c>
      <c r="E836" s="322">
        <v>383400</v>
      </c>
      <c r="F836" s="152" t="s">
        <v>16273</v>
      </c>
      <c r="G836" s="323">
        <v>42626</v>
      </c>
      <c r="H836" s="47">
        <v>42635</v>
      </c>
      <c r="I836" s="115">
        <f ca="1" t="shared" si="0"/>
        <v>1269</v>
      </c>
      <c r="J836" s="330" t="s">
        <v>16233</v>
      </c>
      <c r="K836" s="360">
        <v>42665</v>
      </c>
      <c r="L836" s="284"/>
      <c r="M836" s="52" t="s">
        <v>16274</v>
      </c>
      <c r="N836" s="52" t="s">
        <v>662</v>
      </c>
      <c r="O836" s="52" t="s">
        <v>6114</v>
      </c>
      <c r="P836" s="47">
        <v>42650</v>
      </c>
      <c r="Q836" s="47">
        <v>42650</v>
      </c>
      <c r="R836" s="52" t="s">
        <v>47</v>
      </c>
      <c r="S836" s="201" t="s">
        <v>1304</v>
      </c>
      <c r="T836" s="70"/>
      <c r="U836" s="305"/>
      <c r="V836" s="48"/>
    </row>
    <row r="837" s="13" customFormat="1" ht="26.25" customHeight="1" spans="1:22">
      <c r="A837" s="35">
        <v>835</v>
      </c>
      <c r="B837" s="153"/>
      <c r="C837" s="146" t="s">
        <v>15848</v>
      </c>
      <c r="D837" s="43" t="s">
        <v>16239</v>
      </c>
      <c r="E837" s="43">
        <v>427600</v>
      </c>
      <c r="F837" s="152" t="s">
        <v>16275</v>
      </c>
      <c r="G837" s="323">
        <v>42639</v>
      </c>
      <c r="H837" s="47">
        <v>42654</v>
      </c>
      <c r="I837" s="115">
        <f ca="1" t="shared" si="0"/>
        <v>1250</v>
      </c>
      <c r="J837" s="330" t="s">
        <v>16241</v>
      </c>
      <c r="K837" s="360">
        <v>42665</v>
      </c>
      <c r="L837" s="166"/>
      <c r="M837" s="361" t="s">
        <v>16276</v>
      </c>
      <c r="N837" s="361" t="s">
        <v>653</v>
      </c>
      <c r="O837" s="361" t="s">
        <v>84</v>
      </c>
      <c r="P837" s="388">
        <v>42657</v>
      </c>
      <c r="Q837" s="47">
        <v>42658</v>
      </c>
      <c r="R837" s="52" t="s">
        <v>47</v>
      </c>
      <c r="S837" s="201" t="s">
        <v>1304</v>
      </c>
      <c r="T837" s="70"/>
      <c r="U837" s="305"/>
      <c r="V837" s="48"/>
    </row>
    <row r="838" s="13" customFormat="1" ht="26.25" customHeight="1" spans="1:22">
      <c r="A838" s="35">
        <v>836</v>
      </c>
      <c r="B838" s="153"/>
      <c r="C838" s="146" t="s">
        <v>15848</v>
      </c>
      <c r="D838" s="43" t="s">
        <v>16277</v>
      </c>
      <c r="E838" s="322">
        <v>427600</v>
      </c>
      <c r="F838" s="152" t="s">
        <v>16278</v>
      </c>
      <c r="G838" s="323">
        <v>42644</v>
      </c>
      <c r="H838" s="47">
        <v>42653</v>
      </c>
      <c r="I838" s="115">
        <f ca="1" t="shared" si="0"/>
        <v>1251</v>
      </c>
      <c r="J838" s="330" t="s">
        <v>16241</v>
      </c>
      <c r="K838" s="360">
        <v>42697</v>
      </c>
      <c r="L838" s="166" t="s">
        <v>52</v>
      </c>
      <c r="M838" s="386" t="s">
        <v>16279</v>
      </c>
      <c r="N838" s="386" t="s">
        <v>5858</v>
      </c>
      <c r="O838" s="386" t="s">
        <v>744</v>
      </c>
      <c r="P838" s="394">
        <v>42661</v>
      </c>
      <c r="Q838" s="394">
        <v>42661</v>
      </c>
      <c r="R838" s="386" t="s">
        <v>106</v>
      </c>
      <c r="S838" s="201" t="s">
        <v>1304</v>
      </c>
      <c r="T838" s="70"/>
      <c r="U838" s="305"/>
      <c r="V838" s="48"/>
    </row>
    <row r="839" s="13" customFormat="1" ht="26.25" customHeight="1" spans="1:22">
      <c r="A839" s="35">
        <v>837</v>
      </c>
      <c r="B839" s="153"/>
      <c r="C839" s="146" t="s">
        <v>15858</v>
      </c>
      <c r="D839" s="43" t="s">
        <v>15558</v>
      </c>
      <c r="E839" s="322">
        <v>400400</v>
      </c>
      <c r="F839" s="152" t="s">
        <v>16280</v>
      </c>
      <c r="G839" s="323">
        <v>42637</v>
      </c>
      <c r="H839" s="47">
        <v>42651</v>
      </c>
      <c r="I839" s="115">
        <f ca="1" t="shared" si="0"/>
        <v>1253</v>
      </c>
      <c r="J839" s="330" t="s">
        <v>16241</v>
      </c>
      <c r="K839" s="360">
        <v>42665</v>
      </c>
      <c r="L839" s="166" t="s">
        <v>52</v>
      </c>
      <c r="M839" s="52" t="s">
        <v>16281</v>
      </c>
      <c r="N839" s="340" t="s">
        <v>736</v>
      </c>
      <c r="O839" s="52" t="s">
        <v>632</v>
      </c>
      <c r="P839" s="393">
        <v>42656</v>
      </c>
      <c r="Q839" s="47">
        <v>42656</v>
      </c>
      <c r="R839" s="340" t="s">
        <v>47</v>
      </c>
      <c r="S839" s="201" t="s">
        <v>1311</v>
      </c>
      <c r="T839" s="70"/>
      <c r="U839" s="305"/>
      <c r="V839" s="48"/>
    </row>
    <row r="840" s="13" customFormat="1" ht="26.25" customHeight="1" spans="1:21">
      <c r="A840" s="35">
        <v>838</v>
      </c>
      <c r="C840" s="146" t="s">
        <v>15848</v>
      </c>
      <c r="D840" s="43" t="s">
        <v>41</v>
      </c>
      <c r="E840" s="322">
        <v>424600</v>
      </c>
      <c r="F840" s="152" t="s">
        <v>16282</v>
      </c>
      <c r="G840" s="323">
        <v>42640</v>
      </c>
      <c r="H840" s="47">
        <v>42654</v>
      </c>
      <c r="I840" s="115">
        <f ca="1" t="shared" si="0"/>
        <v>1250</v>
      </c>
      <c r="J840" s="330" t="s">
        <v>16241</v>
      </c>
      <c r="K840" s="360">
        <v>42692</v>
      </c>
      <c r="L840" s="166"/>
      <c r="M840" s="52" t="s">
        <v>16283</v>
      </c>
      <c r="N840" s="361" t="s">
        <v>653</v>
      </c>
      <c r="O840" s="52" t="s">
        <v>84</v>
      </c>
      <c r="P840" s="47">
        <v>42659</v>
      </c>
      <c r="Q840" s="47">
        <v>42659</v>
      </c>
      <c r="R840" s="52" t="s">
        <v>47</v>
      </c>
      <c r="S840" s="201" t="s">
        <v>5854</v>
      </c>
      <c r="T840" s="305"/>
      <c r="U840" s="48"/>
    </row>
    <row r="841" s="13" customFormat="1" ht="26.25" customHeight="1" spans="1:21">
      <c r="A841" s="35">
        <v>839</v>
      </c>
      <c r="B841" s="153"/>
      <c r="C841" s="146" t="s">
        <v>15858</v>
      </c>
      <c r="D841" s="43" t="s">
        <v>15527</v>
      </c>
      <c r="E841" s="322">
        <v>400400</v>
      </c>
      <c r="F841" s="152" t="s">
        <v>16284</v>
      </c>
      <c r="G841" s="323">
        <v>42640</v>
      </c>
      <c r="H841" s="47">
        <v>42654</v>
      </c>
      <c r="I841" s="115">
        <f ca="1" t="shared" si="0"/>
        <v>1250</v>
      </c>
      <c r="J841" s="330" t="s">
        <v>16241</v>
      </c>
      <c r="K841" s="360">
        <v>42665</v>
      </c>
      <c r="L841" s="284"/>
      <c r="M841" s="52" t="s">
        <v>16285</v>
      </c>
      <c r="N841" s="52" t="s">
        <v>114</v>
      </c>
      <c r="O841" s="52" t="s">
        <v>632</v>
      </c>
      <c r="P841" s="47">
        <v>42662</v>
      </c>
      <c r="Q841" s="47">
        <v>42663</v>
      </c>
      <c r="R841" s="52" t="s">
        <v>47</v>
      </c>
      <c r="S841" s="201" t="s">
        <v>1314</v>
      </c>
      <c r="T841" s="305"/>
      <c r="U841" s="48"/>
    </row>
    <row r="842" s="13" customFormat="1" ht="26.25" customHeight="1" spans="1:21">
      <c r="A842" s="35">
        <v>840</v>
      </c>
      <c r="B842" s="153"/>
      <c r="C842" s="146" t="s">
        <v>15858</v>
      </c>
      <c r="D842" s="43" t="s">
        <v>15555</v>
      </c>
      <c r="E842" s="322">
        <v>400400</v>
      </c>
      <c r="F842" s="152" t="s">
        <v>16286</v>
      </c>
      <c r="G842" s="323">
        <v>42640</v>
      </c>
      <c r="H842" s="47">
        <v>42654</v>
      </c>
      <c r="I842" s="115">
        <f ca="1" t="shared" si="0"/>
        <v>1250</v>
      </c>
      <c r="J842" s="330" t="s">
        <v>16241</v>
      </c>
      <c r="K842" s="360">
        <v>42671</v>
      </c>
      <c r="L842" s="284"/>
      <c r="M842" s="52" t="s">
        <v>16287</v>
      </c>
      <c r="N842" s="52" t="s">
        <v>730</v>
      </c>
      <c r="O842" s="52" t="s">
        <v>6114</v>
      </c>
      <c r="P842" s="47">
        <v>42666</v>
      </c>
      <c r="Q842" s="47">
        <v>42666</v>
      </c>
      <c r="R842" s="52" t="s">
        <v>47</v>
      </c>
      <c r="S842" s="201" t="s">
        <v>1314</v>
      </c>
      <c r="T842" s="305"/>
      <c r="U842" s="48"/>
    </row>
    <row r="843" s="13" customFormat="1" ht="26.25" customHeight="1" spans="1:21">
      <c r="A843" s="35">
        <v>841</v>
      </c>
      <c r="B843" s="153"/>
      <c r="C843" s="146" t="s">
        <v>15848</v>
      </c>
      <c r="D843" s="43" t="s">
        <v>15527</v>
      </c>
      <c r="E843" s="43">
        <v>423300</v>
      </c>
      <c r="F843" s="152" t="s">
        <v>16288</v>
      </c>
      <c r="G843" s="323">
        <v>42631</v>
      </c>
      <c r="H843" s="47">
        <v>42636</v>
      </c>
      <c r="I843" s="115">
        <f ca="1" t="shared" si="0"/>
        <v>1268</v>
      </c>
      <c r="J843" s="330" t="s">
        <v>16200</v>
      </c>
      <c r="K843" s="360">
        <v>42665</v>
      </c>
      <c r="L843" s="166"/>
      <c r="M843" s="361" t="s">
        <v>16289</v>
      </c>
      <c r="N843" s="361" t="s">
        <v>70</v>
      </c>
      <c r="O843" s="361" t="s">
        <v>59</v>
      </c>
      <c r="P843" s="47">
        <v>42645</v>
      </c>
      <c r="Q843" s="47">
        <v>42648</v>
      </c>
      <c r="R843" s="361" t="s">
        <v>47</v>
      </c>
      <c r="S843" s="201" t="s">
        <v>1314</v>
      </c>
      <c r="T843" s="305"/>
      <c r="U843" s="48"/>
    </row>
    <row r="844" s="13" customFormat="1" ht="26.25" customHeight="1" spans="1:22">
      <c r="A844" s="35">
        <v>842</v>
      </c>
      <c r="C844" s="146" t="s">
        <v>15858</v>
      </c>
      <c r="D844" s="43" t="s">
        <v>13419</v>
      </c>
      <c r="E844" s="322">
        <v>383400</v>
      </c>
      <c r="F844" s="152" t="s">
        <v>16290</v>
      </c>
      <c r="G844" s="323">
        <v>42626</v>
      </c>
      <c r="H844" s="47">
        <v>42639</v>
      </c>
      <c r="I844" s="115">
        <f ca="1" t="shared" si="0"/>
        <v>1265</v>
      </c>
      <c r="J844" s="330" t="s">
        <v>16291</v>
      </c>
      <c r="K844" s="360">
        <v>42697</v>
      </c>
      <c r="L844" s="166"/>
      <c r="M844" s="14" t="s">
        <v>16292</v>
      </c>
      <c r="N844" s="340" t="s">
        <v>6281</v>
      </c>
      <c r="O844" s="52" t="s">
        <v>744</v>
      </c>
      <c r="P844" s="393">
        <v>42665</v>
      </c>
      <c r="Q844" s="47">
        <v>42665</v>
      </c>
      <c r="R844" s="340" t="s">
        <v>47</v>
      </c>
      <c r="S844" s="201" t="s">
        <v>1317</v>
      </c>
      <c r="T844" s="70"/>
      <c r="U844" s="305"/>
      <c r="V844" s="48"/>
    </row>
    <row r="845" s="13" customFormat="1" ht="26.25" customHeight="1" spans="1:22">
      <c r="A845" s="35">
        <v>843</v>
      </c>
      <c r="C845" s="146" t="s">
        <v>15852</v>
      </c>
      <c r="D845" s="43" t="s">
        <v>16252</v>
      </c>
      <c r="E845" s="322">
        <v>469500</v>
      </c>
      <c r="F845" s="152" t="s">
        <v>16293</v>
      </c>
      <c r="G845" s="323">
        <v>42662</v>
      </c>
      <c r="H845" s="47">
        <v>42668</v>
      </c>
      <c r="I845" s="115">
        <f ca="1" t="shared" si="0"/>
        <v>1236</v>
      </c>
      <c r="J845" s="330" t="s">
        <v>16241</v>
      </c>
      <c r="K845" s="360">
        <v>42697</v>
      </c>
      <c r="L845" s="284"/>
      <c r="M845" s="52" t="s">
        <v>16294</v>
      </c>
      <c r="N845" s="52" t="s">
        <v>695</v>
      </c>
      <c r="O845" s="52" t="s">
        <v>658</v>
      </c>
      <c r="P845" s="47">
        <v>42673</v>
      </c>
      <c r="Q845" s="47">
        <v>42673</v>
      </c>
      <c r="R845" s="52" t="s">
        <v>106</v>
      </c>
      <c r="S845" s="201" t="s">
        <v>1322</v>
      </c>
      <c r="T845" s="70"/>
      <c r="U845" s="305"/>
      <c r="V845" s="48"/>
    </row>
    <row r="846" s="13" customFormat="1" ht="26.25" customHeight="1" spans="1:22">
      <c r="A846" s="35">
        <v>844</v>
      </c>
      <c r="B846" s="153"/>
      <c r="C846" s="146" t="s">
        <v>15858</v>
      </c>
      <c r="D846" s="43" t="s">
        <v>15527</v>
      </c>
      <c r="E846" s="322">
        <v>400400</v>
      </c>
      <c r="F846" s="152" t="s">
        <v>16295</v>
      </c>
      <c r="G846" s="323">
        <v>42641</v>
      </c>
      <c r="H846" s="47">
        <v>42648</v>
      </c>
      <c r="I846" s="115">
        <f ca="1" t="shared" si="0"/>
        <v>1256</v>
      </c>
      <c r="J846" s="330" t="s">
        <v>16241</v>
      </c>
      <c r="K846" s="360">
        <v>42671</v>
      </c>
      <c r="L846" s="284"/>
      <c r="M846" s="52" t="s">
        <v>15466</v>
      </c>
      <c r="N846" s="52" t="s">
        <v>675</v>
      </c>
      <c r="O846" s="52" t="s">
        <v>632</v>
      </c>
      <c r="P846" s="47">
        <v>42666</v>
      </c>
      <c r="Q846" s="47">
        <v>42666</v>
      </c>
      <c r="R846" s="52" t="s">
        <v>106</v>
      </c>
      <c r="S846" s="201" t="s">
        <v>7570</v>
      </c>
      <c r="T846" s="70"/>
      <c r="U846" s="305"/>
      <c r="V846" s="48"/>
    </row>
    <row r="847" s="13" customFormat="1" ht="26.25" customHeight="1" spans="1:22">
      <c r="A847" s="35">
        <v>845</v>
      </c>
      <c r="C847" s="146" t="s">
        <v>15852</v>
      </c>
      <c r="D847" s="43" t="s">
        <v>15527</v>
      </c>
      <c r="E847" s="43">
        <v>479000</v>
      </c>
      <c r="F847" s="152" t="s">
        <v>16296</v>
      </c>
      <c r="G847" s="323">
        <v>42598</v>
      </c>
      <c r="H847" s="47">
        <v>42604</v>
      </c>
      <c r="I847" s="115">
        <f ca="1" t="shared" si="0"/>
        <v>1300</v>
      </c>
      <c r="J847" s="330" t="s">
        <v>7576</v>
      </c>
      <c r="K847" s="360">
        <v>42636</v>
      </c>
      <c r="L847" s="284"/>
      <c r="M847" s="52" t="s">
        <v>16297</v>
      </c>
      <c r="N847" s="52" t="s">
        <v>45</v>
      </c>
      <c r="O847" s="52" t="s">
        <v>89</v>
      </c>
      <c r="P847" s="47">
        <v>42636</v>
      </c>
      <c r="Q847" s="47">
        <v>42637</v>
      </c>
      <c r="R847" s="52" t="s">
        <v>47</v>
      </c>
      <c r="S847" s="201" t="s">
        <v>7809</v>
      </c>
      <c r="T847" s="70"/>
      <c r="U847" s="305"/>
      <c r="V847" s="48"/>
    </row>
    <row r="848" s="14" customFormat="1" ht="26.25" customHeight="1" spans="1:22">
      <c r="A848" s="35">
        <v>846</v>
      </c>
      <c r="B848" s="57"/>
      <c r="C848" s="146" t="s">
        <v>15848</v>
      </c>
      <c r="D848" s="43" t="s">
        <v>16239</v>
      </c>
      <c r="E848" s="43">
        <v>427600</v>
      </c>
      <c r="F848" s="152" t="s">
        <v>16298</v>
      </c>
      <c r="G848" s="323">
        <v>42662</v>
      </c>
      <c r="H848" s="47">
        <v>42674</v>
      </c>
      <c r="I848" s="115">
        <f ca="1" t="shared" si="0"/>
        <v>1230</v>
      </c>
      <c r="J848" s="330" t="s">
        <v>16299</v>
      </c>
      <c r="K848" s="360">
        <v>42697</v>
      </c>
      <c r="L848" s="284"/>
      <c r="M848" s="361" t="s">
        <v>16300</v>
      </c>
      <c r="N848" s="361" t="s">
        <v>653</v>
      </c>
      <c r="O848" s="361" t="s">
        <v>84</v>
      </c>
      <c r="P848" s="388">
        <v>42671</v>
      </c>
      <c r="Q848" s="47">
        <v>42672</v>
      </c>
      <c r="R848" s="52" t="s">
        <v>106</v>
      </c>
      <c r="S848" s="201" t="s">
        <v>2198</v>
      </c>
      <c r="T848" s="81"/>
      <c r="U848" s="306"/>
      <c r="V848" s="52"/>
    </row>
    <row r="849" s="13" customFormat="1" ht="26.25" customHeight="1" spans="1:22">
      <c r="A849" s="35">
        <v>847</v>
      </c>
      <c r="B849" s="153"/>
      <c r="C849" s="146" t="s">
        <v>15858</v>
      </c>
      <c r="D849" s="43" t="s">
        <v>13897</v>
      </c>
      <c r="E849" s="322">
        <v>383400</v>
      </c>
      <c r="F849" s="152" t="s">
        <v>16301</v>
      </c>
      <c r="G849" s="323">
        <v>42635</v>
      </c>
      <c r="H849" s="47">
        <v>42651</v>
      </c>
      <c r="I849" s="115">
        <f ca="1" t="shared" ref="I849:I912" si="1">TODAY()-H849</f>
        <v>1253</v>
      </c>
      <c r="J849" s="330" t="s">
        <v>16200</v>
      </c>
      <c r="K849" s="360">
        <v>42665</v>
      </c>
      <c r="L849" s="284"/>
      <c r="M849" s="52" t="s">
        <v>16302</v>
      </c>
      <c r="N849" s="52" t="s">
        <v>653</v>
      </c>
      <c r="O849" s="52" t="s">
        <v>84</v>
      </c>
      <c r="P849" s="47">
        <v>42659</v>
      </c>
      <c r="Q849" s="47">
        <v>42659</v>
      </c>
      <c r="R849" s="52" t="s">
        <v>47</v>
      </c>
      <c r="S849" s="201" t="s">
        <v>2198</v>
      </c>
      <c r="T849" s="70"/>
      <c r="U849" s="305"/>
      <c r="V849" s="48"/>
    </row>
    <row r="850" s="13" customFormat="1" ht="26.25" customHeight="1" spans="1:22">
      <c r="A850" s="35">
        <v>848</v>
      </c>
      <c r="B850" s="153"/>
      <c r="C850" s="146" t="s">
        <v>15848</v>
      </c>
      <c r="D850" s="43" t="s">
        <v>16277</v>
      </c>
      <c r="E850" s="322">
        <v>427600</v>
      </c>
      <c r="F850" s="152" t="s">
        <v>16303</v>
      </c>
      <c r="G850" s="323">
        <v>42662</v>
      </c>
      <c r="H850" s="47">
        <v>42672</v>
      </c>
      <c r="I850" s="115">
        <f ca="1" t="shared" si="1"/>
        <v>1232</v>
      </c>
      <c r="J850" s="330" t="s">
        <v>16304</v>
      </c>
      <c r="K850" s="360">
        <v>42697</v>
      </c>
      <c r="L850" s="166"/>
      <c r="M850" s="361" t="s">
        <v>16305</v>
      </c>
      <c r="N850" s="361" t="s">
        <v>698</v>
      </c>
      <c r="O850" s="361" t="s">
        <v>84</v>
      </c>
      <c r="P850" s="47">
        <v>42673</v>
      </c>
      <c r="Q850" s="47">
        <v>42674</v>
      </c>
      <c r="R850" s="361" t="s">
        <v>47</v>
      </c>
      <c r="S850" s="201" t="s">
        <v>2198</v>
      </c>
      <c r="T850" s="70"/>
      <c r="U850" s="305"/>
      <c r="V850" s="48"/>
    </row>
    <row r="851" s="14" customFormat="1" ht="26.25" customHeight="1" spans="1:22">
      <c r="A851" s="35">
        <v>849</v>
      </c>
      <c r="C851" s="146" t="s">
        <v>15852</v>
      </c>
      <c r="D851" s="43" t="s">
        <v>5855</v>
      </c>
      <c r="E851" s="322">
        <v>466500</v>
      </c>
      <c r="F851" s="152" t="s">
        <v>16306</v>
      </c>
      <c r="G851" s="323">
        <v>42662</v>
      </c>
      <c r="H851" s="47">
        <v>42674</v>
      </c>
      <c r="I851" s="115">
        <f ca="1" t="shared" si="1"/>
        <v>1230</v>
      </c>
      <c r="J851" s="330" t="s">
        <v>16241</v>
      </c>
      <c r="K851" s="360">
        <v>42697</v>
      </c>
      <c r="L851" s="284"/>
      <c r="M851" s="52" t="s">
        <v>16307</v>
      </c>
      <c r="N851" s="52" t="s">
        <v>736</v>
      </c>
      <c r="O851" s="52" t="s">
        <v>89</v>
      </c>
      <c r="P851" s="47">
        <v>42678</v>
      </c>
      <c r="Q851" s="47">
        <v>42678</v>
      </c>
      <c r="R851" s="52" t="s">
        <v>47</v>
      </c>
      <c r="S851" s="201" t="s">
        <v>659</v>
      </c>
      <c r="T851" s="81"/>
      <c r="U851" s="306"/>
      <c r="V851" s="52"/>
    </row>
    <row r="852" s="13" customFormat="1" ht="26.25" customHeight="1" spans="1:22">
      <c r="A852" s="35">
        <v>850</v>
      </c>
      <c r="B852" s="153"/>
      <c r="C852" s="146" t="s">
        <v>15848</v>
      </c>
      <c r="D852" s="43" t="s">
        <v>12911</v>
      </c>
      <c r="E852" s="43">
        <v>424600</v>
      </c>
      <c r="F852" s="152" t="s">
        <v>16308</v>
      </c>
      <c r="G852" s="323">
        <v>42662</v>
      </c>
      <c r="H852" s="47">
        <v>42668</v>
      </c>
      <c r="I852" s="115">
        <f ca="1" t="shared" si="1"/>
        <v>1236</v>
      </c>
      <c r="J852" s="330" t="s">
        <v>16304</v>
      </c>
      <c r="K852" s="360">
        <v>42697</v>
      </c>
      <c r="L852" s="166"/>
      <c r="M852" s="361" t="s">
        <v>16309</v>
      </c>
      <c r="N852" s="361" t="s">
        <v>653</v>
      </c>
      <c r="O852" s="361" t="s">
        <v>84</v>
      </c>
      <c r="P852" s="388">
        <v>42680</v>
      </c>
      <c r="Q852" s="47">
        <v>42681</v>
      </c>
      <c r="R852" s="52" t="s">
        <v>106</v>
      </c>
      <c r="S852" s="201" t="s">
        <v>663</v>
      </c>
      <c r="T852" s="70"/>
      <c r="U852" s="305"/>
      <c r="V852" s="48"/>
    </row>
    <row r="853" s="14" customFormat="1" ht="26.25" customHeight="1" spans="1:22">
      <c r="A853" s="35">
        <v>851</v>
      </c>
      <c r="B853" s="57"/>
      <c r="C853" s="146" t="s">
        <v>15858</v>
      </c>
      <c r="D853" s="43" t="s">
        <v>15558</v>
      </c>
      <c r="E853" s="322">
        <v>400400</v>
      </c>
      <c r="F853" s="152" t="s">
        <v>16310</v>
      </c>
      <c r="G853" s="323">
        <v>42662</v>
      </c>
      <c r="H853" s="47">
        <v>42674</v>
      </c>
      <c r="I853" s="115">
        <f ca="1" t="shared" si="1"/>
        <v>1230</v>
      </c>
      <c r="J853" s="330" t="s">
        <v>16311</v>
      </c>
      <c r="K853" s="360">
        <v>42697</v>
      </c>
      <c r="L853" s="284"/>
      <c r="M853" s="52" t="s">
        <v>16312</v>
      </c>
      <c r="N853" s="340" t="s">
        <v>70</v>
      </c>
      <c r="O853" s="52" t="s">
        <v>6114</v>
      </c>
      <c r="P853" s="393">
        <v>42673</v>
      </c>
      <c r="Q853" s="47">
        <v>42673</v>
      </c>
      <c r="R853" s="340" t="s">
        <v>47</v>
      </c>
      <c r="S853" s="201" t="s">
        <v>663</v>
      </c>
      <c r="T853" s="81"/>
      <c r="U853" s="306"/>
      <c r="V853" s="52"/>
    </row>
    <row r="854" s="13" customFormat="1" ht="26.25" customHeight="1" spans="1:22">
      <c r="A854" s="35">
        <v>852</v>
      </c>
      <c r="B854" s="153"/>
      <c r="C854" s="146" t="s">
        <v>15858</v>
      </c>
      <c r="D854" s="43" t="s">
        <v>12911</v>
      </c>
      <c r="E854" s="322">
        <v>397400</v>
      </c>
      <c r="F854" s="152" t="s">
        <v>16313</v>
      </c>
      <c r="G854" s="323">
        <v>42670</v>
      </c>
      <c r="H854" s="47">
        <v>42688</v>
      </c>
      <c r="I854" s="115">
        <f ca="1" t="shared" si="1"/>
        <v>1216</v>
      </c>
      <c r="J854" s="330" t="s">
        <v>16241</v>
      </c>
      <c r="K854" s="360">
        <v>42697</v>
      </c>
      <c r="L854" s="284"/>
      <c r="M854" s="52" t="s">
        <v>16314</v>
      </c>
      <c r="N854" s="52" t="s">
        <v>16315</v>
      </c>
      <c r="O854" s="52" t="s">
        <v>89</v>
      </c>
      <c r="P854" s="47">
        <v>42672</v>
      </c>
      <c r="Q854" s="47">
        <v>42672</v>
      </c>
      <c r="R854" s="52" t="s">
        <v>47</v>
      </c>
      <c r="S854" s="201" t="s">
        <v>663</v>
      </c>
      <c r="T854" s="70"/>
      <c r="U854" s="305"/>
      <c r="V854" s="48"/>
    </row>
    <row r="855" s="13" customFormat="1" ht="26.25" customHeight="1" spans="1:22">
      <c r="A855" s="35">
        <v>853</v>
      </c>
      <c r="B855" s="153" t="s">
        <v>16316</v>
      </c>
      <c r="C855" s="146" t="s">
        <v>15852</v>
      </c>
      <c r="D855" s="43" t="s">
        <v>16239</v>
      </c>
      <c r="E855" s="43">
        <v>469500</v>
      </c>
      <c r="F855" s="152" t="s">
        <v>16317</v>
      </c>
      <c r="G855" s="323">
        <v>42637</v>
      </c>
      <c r="H855" s="47">
        <v>42648</v>
      </c>
      <c r="I855" s="115">
        <f ca="1" t="shared" si="1"/>
        <v>1256</v>
      </c>
      <c r="J855" s="330" t="s">
        <v>16241</v>
      </c>
      <c r="K855" s="360">
        <v>42697</v>
      </c>
      <c r="L855" s="284" t="s">
        <v>52</v>
      </c>
      <c r="M855" s="52" t="s">
        <v>16318</v>
      </c>
      <c r="N855" s="52" t="s">
        <v>695</v>
      </c>
      <c r="O855" s="52" t="s">
        <v>84</v>
      </c>
      <c r="P855" s="47">
        <v>42681</v>
      </c>
      <c r="Q855" s="47">
        <v>42681</v>
      </c>
      <c r="R855" s="277" t="s">
        <v>47</v>
      </c>
      <c r="S855" s="201" t="s">
        <v>663</v>
      </c>
      <c r="T855" s="70"/>
      <c r="U855" s="305"/>
      <c r="V855" s="48"/>
    </row>
    <row r="856" s="13" customFormat="1" ht="26.25" customHeight="1" spans="1:22">
      <c r="A856" s="35">
        <v>854</v>
      </c>
      <c r="B856" s="153"/>
      <c r="C856" s="146" t="s">
        <v>15848</v>
      </c>
      <c r="D856" s="43" t="s">
        <v>16277</v>
      </c>
      <c r="E856" s="322">
        <v>427600</v>
      </c>
      <c r="F856" s="152" t="s">
        <v>16319</v>
      </c>
      <c r="G856" s="323">
        <v>42670</v>
      </c>
      <c r="H856" s="47">
        <v>42686</v>
      </c>
      <c r="I856" s="115">
        <f ca="1" t="shared" si="1"/>
        <v>1218</v>
      </c>
      <c r="J856" s="330" t="s">
        <v>16241</v>
      </c>
      <c r="K856" s="360">
        <v>42697</v>
      </c>
      <c r="L856" s="166"/>
      <c r="M856" s="361" t="s">
        <v>16320</v>
      </c>
      <c r="N856" s="361" t="s">
        <v>736</v>
      </c>
      <c r="O856" s="361" t="s">
        <v>632</v>
      </c>
      <c r="P856" s="388">
        <v>42673</v>
      </c>
      <c r="Q856" s="47">
        <v>42673</v>
      </c>
      <c r="R856" s="52" t="s">
        <v>47</v>
      </c>
      <c r="S856" s="201" t="s">
        <v>663</v>
      </c>
      <c r="T856" s="70"/>
      <c r="U856" s="305"/>
      <c r="V856" s="48"/>
    </row>
    <row r="857" s="13" customFormat="1" ht="26.25" customHeight="1" spans="1:22">
      <c r="A857" s="35">
        <v>855</v>
      </c>
      <c r="B857" s="153"/>
      <c r="C857" s="146" t="s">
        <v>15852</v>
      </c>
      <c r="D857" s="43" t="s">
        <v>16277</v>
      </c>
      <c r="E857" s="43">
        <v>469500</v>
      </c>
      <c r="F857" s="152" t="s">
        <v>16321</v>
      </c>
      <c r="G857" s="323">
        <v>42637</v>
      </c>
      <c r="H857" s="47">
        <v>42651</v>
      </c>
      <c r="I857" s="115">
        <f ca="1" t="shared" si="1"/>
        <v>1253</v>
      </c>
      <c r="J857" s="330" t="s">
        <v>16241</v>
      </c>
      <c r="K857" s="360">
        <v>42697</v>
      </c>
      <c r="L857" s="284"/>
      <c r="M857" s="52" t="s">
        <v>16322</v>
      </c>
      <c r="N857" s="52" t="s">
        <v>912</v>
      </c>
      <c r="O857" s="52" t="s">
        <v>59</v>
      </c>
      <c r="P857" s="47">
        <v>42680</v>
      </c>
      <c r="Q857" s="47">
        <v>42686</v>
      </c>
      <c r="R857" s="52" t="s">
        <v>106</v>
      </c>
      <c r="S857" s="201" t="s">
        <v>1347</v>
      </c>
      <c r="T857" s="70"/>
      <c r="U857" s="305"/>
      <c r="V857" s="48"/>
    </row>
    <row r="858" s="13" customFormat="1" ht="26.25" customHeight="1" spans="1:22">
      <c r="A858" s="35">
        <v>856</v>
      </c>
      <c r="C858" s="146" t="s">
        <v>15848</v>
      </c>
      <c r="D858" s="43" t="s">
        <v>15558</v>
      </c>
      <c r="E858" s="43">
        <v>423300</v>
      </c>
      <c r="F858" s="152" t="s">
        <v>16323</v>
      </c>
      <c r="G858" s="323">
        <v>42631</v>
      </c>
      <c r="H858" s="47">
        <v>42637</v>
      </c>
      <c r="I858" s="115">
        <f ca="1" t="shared" si="1"/>
        <v>1267</v>
      </c>
      <c r="J858" s="330" t="s">
        <v>16324</v>
      </c>
      <c r="K858" s="360">
        <v>42697</v>
      </c>
      <c r="L858" s="166"/>
      <c r="M858" s="361" t="s">
        <v>16325</v>
      </c>
      <c r="N858" s="361" t="s">
        <v>730</v>
      </c>
      <c r="O858" s="361" t="s">
        <v>59</v>
      </c>
      <c r="P858" s="388">
        <v>42646</v>
      </c>
      <c r="Q858" s="47">
        <v>42679</v>
      </c>
      <c r="R858" s="52" t="s">
        <v>47</v>
      </c>
      <c r="S858" s="201" t="s">
        <v>668</v>
      </c>
      <c r="T858" s="70"/>
      <c r="U858" s="305"/>
      <c r="V858" s="48"/>
    </row>
    <row r="859" s="13" customFormat="1" ht="26.25" customHeight="1" spans="1:22">
      <c r="A859" s="35">
        <v>857</v>
      </c>
      <c r="B859" s="153"/>
      <c r="C859" s="146" t="s">
        <v>15848</v>
      </c>
      <c r="D859" s="43" t="s">
        <v>16277</v>
      </c>
      <c r="E859" s="322">
        <v>427600</v>
      </c>
      <c r="F859" s="152" t="s">
        <v>16326</v>
      </c>
      <c r="G859" s="323">
        <v>42640</v>
      </c>
      <c r="H859" s="47">
        <v>42654</v>
      </c>
      <c r="I859" s="115">
        <f ca="1" t="shared" si="1"/>
        <v>1250</v>
      </c>
      <c r="J859" s="330" t="s">
        <v>16304</v>
      </c>
      <c r="K859" s="360">
        <v>42697</v>
      </c>
      <c r="L859" s="397"/>
      <c r="M859" s="48" t="s">
        <v>1777</v>
      </c>
      <c r="N859" s="48" t="s">
        <v>114</v>
      </c>
      <c r="O859" s="48" t="s">
        <v>59</v>
      </c>
      <c r="P859" s="44">
        <v>42686</v>
      </c>
      <c r="Q859" s="44">
        <v>42689</v>
      </c>
      <c r="R859" s="48" t="s">
        <v>47</v>
      </c>
      <c r="S859" s="201" t="s">
        <v>668</v>
      </c>
      <c r="T859" s="70"/>
      <c r="U859" s="305"/>
      <c r="V859" s="48"/>
    </row>
    <row r="860" s="13" customFormat="1" ht="26.25" customHeight="1" spans="1:22">
      <c r="A860" s="35">
        <v>858</v>
      </c>
      <c r="B860" s="153"/>
      <c r="C860" s="146" t="s">
        <v>15848</v>
      </c>
      <c r="D860" s="43" t="s">
        <v>16239</v>
      </c>
      <c r="E860" s="322">
        <v>427600</v>
      </c>
      <c r="F860" s="152" t="s">
        <v>16327</v>
      </c>
      <c r="G860" s="323">
        <v>42670</v>
      </c>
      <c r="H860" s="47">
        <v>42688</v>
      </c>
      <c r="I860" s="115">
        <f ca="1" t="shared" si="1"/>
        <v>1216</v>
      </c>
      <c r="J860" s="330" t="s">
        <v>16241</v>
      </c>
      <c r="K860" s="360">
        <v>42697</v>
      </c>
      <c r="L860" s="166"/>
      <c r="M860" s="361" t="s">
        <v>16328</v>
      </c>
      <c r="N860" s="361" t="s">
        <v>225</v>
      </c>
      <c r="O860" s="361" t="s">
        <v>89</v>
      </c>
      <c r="P860" s="388">
        <v>42686</v>
      </c>
      <c r="Q860" s="47">
        <v>42686</v>
      </c>
      <c r="R860" s="52" t="s">
        <v>47</v>
      </c>
      <c r="S860" s="201" t="s">
        <v>668</v>
      </c>
      <c r="T860" s="70"/>
      <c r="U860" s="305"/>
      <c r="V860" s="48"/>
    </row>
    <row r="861" s="13" customFormat="1" ht="26.25" customHeight="1" spans="1:22">
      <c r="A861" s="35">
        <v>859</v>
      </c>
      <c r="C861" s="146" t="s">
        <v>15852</v>
      </c>
      <c r="D861" s="43" t="s">
        <v>16239</v>
      </c>
      <c r="E861" s="43">
        <v>469500</v>
      </c>
      <c r="F861" s="152" t="s">
        <v>16329</v>
      </c>
      <c r="G861" s="323">
        <v>42678</v>
      </c>
      <c r="H861" s="47">
        <v>42685</v>
      </c>
      <c r="I861" s="115">
        <f ca="1" t="shared" si="1"/>
        <v>1219</v>
      </c>
      <c r="J861" s="330" t="s">
        <v>16241</v>
      </c>
      <c r="K861" s="360">
        <v>42697</v>
      </c>
      <c r="L861" s="284" t="s">
        <v>52</v>
      </c>
      <c r="M861" s="52" t="s">
        <v>16330</v>
      </c>
      <c r="N861" s="52" t="s">
        <v>916</v>
      </c>
      <c r="O861" s="52" t="s">
        <v>632</v>
      </c>
      <c r="P861" s="47">
        <v>42690</v>
      </c>
      <c r="Q861" s="47">
        <v>42690</v>
      </c>
      <c r="R861" s="277" t="s">
        <v>106</v>
      </c>
      <c r="S861" s="201" t="s">
        <v>668</v>
      </c>
      <c r="T861" s="70"/>
      <c r="U861" s="305"/>
      <c r="V861" s="48"/>
    </row>
    <row r="862" s="13" customFormat="1" ht="26.25" customHeight="1" spans="1:22">
      <c r="A862" s="35">
        <v>860</v>
      </c>
      <c r="B862" s="153"/>
      <c r="C862" s="146" t="s">
        <v>15848</v>
      </c>
      <c r="D862" s="55" t="s">
        <v>14663</v>
      </c>
      <c r="E862" s="35">
        <v>424600</v>
      </c>
      <c r="F862" s="152" t="s">
        <v>16331</v>
      </c>
      <c r="G862" s="310">
        <v>42664</v>
      </c>
      <c r="H862" s="44">
        <v>42680</v>
      </c>
      <c r="I862" s="115">
        <f ca="1" t="shared" si="1"/>
        <v>1224</v>
      </c>
      <c r="J862" s="325" t="s">
        <v>16241</v>
      </c>
      <c r="K862" s="360">
        <v>42697</v>
      </c>
      <c r="L862" s="166"/>
      <c r="M862" s="390" t="s">
        <v>16332</v>
      </c>
      <c r="N862" s="390" t="s">
        <v>653</v>
      </c>
      <c r="O862" s="390" t="s">
        <v>84</v>
      </c>
      <c r="P862" s="44">
        <v>42675</v>
      </c>
      <c r="Q862" s="44">
        <v>42675</v>
      </c>
      <c r="R862" s="390" t="s">
        <v>47</v>
      </c>
      <c r="S862" s="201" t="s">
        <v>668</v>
      </c>
      <c r="T862" s="70"/>
      <c r="U862" s="305"/>
      <c r="V862" s="48"/>
    </row>
    <row r="863" s="13" customFormat="1" ht="26.25" customHeight="1" spans="1:22">
      <c r="A863" s="35">
        <v>861</v>
      </c>
      <c r="B863" s="153"/>
      <c r="C863" s="146" t="s">
        <v>15848</v>
      </c>
      <c r="D863" s="43" t="s">
        <v>16252</v>
      </c>
      <c r="E863" s="322">
        <v>427600</v>
      </c>
      <c r="F863" s="152" t="s">
        <v>16333</v>
      </c>
      <c r="G863" s="323">
        <v>42670</v>
      </c>
      <c r="H863" s="47">
        <v>42686</v>
      </c>
      <c r="I863" s="115">
        <f ca="1" t="shared" si="1"/>
        <v>1218</v>
      </c>
      <c r="J863" s="330" t="s">
        <v>16241</v>
      </c>
      <c r="K863" s="360">
        <v>42697</v>
      </c>
      <c r="L863" s="166"/>
      <c r="M863" s="361" t="s">
        <v>16334</v>
      </c>
      <c r="N863" s="361" t="s">
        <v>683</v>
      </c>
      <c r="O863" s="361" t="s">
        <v>84</v>
      </c>
      <c r="P863" s="47">
        <v>42681</v>
      </c>
      <c r="Q863" s="47">
        <v>42681</v>
      </c>
      <c r="R863" s="361" t="s">
        <v>47</v>
      </c>
      <c r="S863" s="201" t="s">
        <v>668</v>
      </c>
      <c r="T863" s="70"/>
      <c r="U863" s="305"/>
      <c r="V863" s="48"/>
    </row>
    <row r="864" s="13" customFormat="1" ht="26.25" customHeight="1" spans="1:22">
      <c r="A864" s="35">
        <v>862</v>
      </c>
      <c r="C864" s="146" t="s">
        <v>15858</v>
      </c>
      <c r="D864" s="43" t="s">
        <v>13419</v>
      </c>
      <c r="E864" s="322">
        <v>383400</v>
      </c>
      <c r="F864" s="152" t="s">
        <v>16335</v>
      </c>
      <c r="G864" s="323">
        <v>42631</v>
      </c>
      <c r="H864" s="47">
        <v>42636</v>
      </c>
      <c r="I864" s="115">
        <f ca="1" t="shared" si="1"/>
        <v>1268</v>
      </c>
      <c r="J864" s="330" t="s">
        <v>16336</v>
      </c>
      <c r="K864" s="360">
        <v>42697</v>
      </c>
      <c r="L864" s="166"/>
      <c r="M864" s="52" t="s">
        <v>16337</v>
      </c>
      <c r="N864" s="340" t="s">
        <v>2053</v>
      </c>
      <c r="O864" s="52" t="s">
        <v>11352</v>
      </c>
      <c r="P864" s="393">
        <v>42673</v>
      </c>
      <c r="Q864" s="47">
        <v>42674</v>
      </c>
      <c r="R864" s="340" t="s">
        <v>47</v>
      </c>
      <c r="S864" s="201" t="s">
        <v>668</v>
      </c>
      <c r="T864" s="70"/>
      <c r="U864" s="305"/>
      <c r="V864" s="48"/>
    </row>
    <row r="865" s="13" customFormat="1" ht="26.25" customHeight="1" spans="1:22">
      <c r="A865" s="35">
        <v>863</v>
      </c>
      <c r="B865" s="153"/>
      <c r="C865" s="146" t="s">
        <v>15858</v>
      </c>
      <c r="D865" s="43" t="s">
        <v>15558</v>
      </c>
      <c r="E865" s="322">
        <v>400400</v>
      </c>
      <c r="F865" s="152" t="s">
        <v>16338</v>
      </c>
      <c r="G865" s="323">
        <v>42670</v>
      </c>
      <c r="H865" s="47">
        <v>42686</v>
      </c>
      <c r="I865" s="115">
        <f ca="1" t="shared" si="1"/>
        <v>1218</v>
      </c>
      <c r="J865" s="330" t="s">
        <v>16241</v>
      </c>
      <c r="K865" s="360">
        <v>42697</v>
      </c>
      <c r="L865" s="166"/>
      <c r="M865" s="52" t="s">
        <v>16339</v>
      </c>
      <c r="N865" s="340" t="s">
        <v>114</v>
      </c>
      <c r="O865" s="52" t="s">
        <v>59</v>
      </c>
      <c r="P865" s="393">
        <v>42687</v>
      </c>
      <c r="Q865" s="47">
        <v>42688</v>
      </c>
      <c r="R865" s="340" t="s">
        <v>47</v>
      </c>
      <c r="S865" s="201" t="s">
        <v>3420</v>
      </c>
      <c r="T865" s="70"/>
      <c r="U865" s="305"/>
      <c r="V865" s="48"/>
    </row>
    <row r="866" s="13" customFormat="1" ht="26.25" customHeight="1" spans="1:22">
      <c r="A866" s="35">
        <v>864</v>
      </c>
      <c r="B866" s="153"/>
      <c r="C866" s="146" t="s">
        <v>15852</v>
      </c>
      <c r="D866" s="43" t="s">
        <v>14654</v>
      </c>
      <c r="E866" s="43">
        <v>466500</v>
      </c>
      <c r="F866" s="152" t="s">
        <v>16340</v>
      </c>
      <c r="G866" s="323">
        <v>42644</v>
      </c>
      <c r="H866" s="47">
        <v>42653</v>
      </c>
      <c r="I866" s="115">
        <f ca="1" t="shared" si="1"/>
        <v>1251</v>
      </c>
      <c r="J866" s="330" t="s">
        <v>16241</v>
      </c>
      <c r="K866" s="360">
        <v>42697</v>
      </c>
      <c r="L866" s="284" t="s">
        <v>52</v>
      </c>
      <c r="M866" s="52" t="s">
        <v>16341</v>
      </c>
      <c r="N866" s="52" t="s">
        <v>70</v>
      </c>
      <c r="O866" s="52" t="s">
        <v>59</v>
      </c>
      <c r="P866" s="47">
        <v>42680</v>
      </c>
      <c r="Q866" s="47">
        <v>42686</v>
      </c>
      <c r="R866" s="52" t="s">
        <v>47</v>
      </c>
      <c r="S866" s="201" t="s">
        <v>3420</v>
      </c>
      <c r="T866" s="70"/>
      <c r="U866" s="305"/>
      <c r="V866" s="48"/>
    </row>
    <row r="867" s="14" customFormat="1" ht="26.25" customHeight="1" spans="1:22">
      <c r="A867" s="35">
        <v>865</v>
      </c>
      <c r="B867" s="57"/>
      <c r="C867" s="146" t="s">
        <v>15858</v>
      </c>
      <c r="D867" s="43" t="s">
        <v>15555</v>
      </c>
      <c r="E867" s="322">
        <v>400400</v>
      </c>
      <c r="F867" s="152" t="s">
        <v>16342</v>
      </c>
      <c r="G867" s="323">
        <v>42662</v>
      </c>
      <c r="H867" s="47">
        <v>42674</v>
      </c>
      <c r="I867" s="115">
        <f ca="1" t="shared" si="1"/>
        <v>1230</v>
      </c>
      <c r="J867" s="330" t="s">
        <v>16241</v>
      </c>
      <c r="K867" s="360">
        <v>42697</v>
      </c>
      <c r="L867" s="284"/>
      <c r="M867" s="52" t="s">
        <v>16343</v>
      </c>
      <c r="N867" s="52" t="s">
        <v>695</v>
      </c>
      <c r="O867" s="52" t="s">
        <v>84</v>
      </c>
      <c r="P867" s="47">
        <v>42666</v>
      </c>
      <c r="Q867" s="47">
        <v>42667</v>
      </c>
      <c r="R867" s="52" t="s">
        <v>47</v>
      </c>
      <c r="S867" s="201" t="s">
        <v>3420</v>
      </c>
      <c r="T867" s="81"/>
      <c r="U867" s="306"/>
      <c r="V867" s="52"/>
    </row>
    <row r="868" s="13" customFormat="1" ht="26.25" customHeight="1" spans="1:22">
      <c r="A868" s="35">
        <v>866</v>
      </c>
      <c r="B868" s="153"/>
      <c r="C868" s="146" t="s">
        <v>15848</v>
      </c>
      <c r="D868" s="43" t="s">
        <v>16252</v>
      </c>
      <c r="E868" s="322">
        <v>427600</v>
      </c>
      <c r="F868" s="152" t="s">
        <v>16344</v>
      </c>
      <c r="G868" s="323">
        <v>42640</v>
      </c>
      <c r="H868" s="47">
        <v>42654</v>
      </c>
      <c r="I868" s="115">
        <f ca="1" t="shared" si="1"/>
        <v>1250</v>
      </c>
      <c r="J868" s="330" t="s">
        <v>16241</v>
      </c>
      <c r="K868" s="360">
        <v>42697</v>
      </c>
      <c r="L868" s="166"/>
      <c r="M868" s="361" t="s">
        <v>16345</v>
      </c>
      <c r="N868" s="361" t="s">
        <v>698</v>
      </c>
      <c r="O868" s="361" t="s">
        <v>84</v>
      </c>
      <c r="P868" s="47">
        <v>42656</v>
      </c>
      <c r="Q868" s="47">
        <v>42657</v>
      </c>
      <c r="R868" s="361" t="s">
        <v>47</v>
      </c>
      <c r="S868" s="201" t="s">
        <v>3420</v>
      </c>
      <c r="T868" s="70"/>
      <c r="U868" s="305"/>
      <c r="V868" s="48"/>
    </row>
    <row r="869" s="13" customFormat="1" ht="26.25" customHeight="1" spans="1:22">
      <c r="A869" s="35">
        <v>867</v>
      </c>
      <c r="C869" s="146" t="s">
        <v>15848</v>
      </c>
      <c r="D869" s="43" t="s">
        <v>41</v>
      </c>
      <c r="E869" s="322">
        <v>424600</v>
      </c>
      <c r="F869" s="152" t="s">
        <v>16346</v>
      </c>
      <c r="G869" s="323">
        <v>42662</v>
      </c>
      <c r="H869" s="47">
        <v>42668</v>
      </c>
      <c r="I869" s="115">
        <f ca="1" t="shared" si="1"/>
        <v>1236</v>
      </c>
      <c r="J869" s="330" t="s">
        <v>16347</v>
      </c>
      <c r="K869" s="360">
        <v>42697</v>
      </c>
      <c r="L869" s="166"/>
      <c r="M869" s="361" t="s">
        <v>16348</v>
      </c>
      <c r="N869" s="361" t="s">
        <v>653</v>
      </c>
      <c r="O869" s="52" t="s">
        <v>84</v>
      </c>
      <c r="P869" s="47">
        <v>42675</v>
      </c>
      <c r="Q869" s="47">
        <v>42675</v>
      </c>
      <c r="R869" s="52" t="s">
        <v>47</v>
      </c>
      <c r="S869" s="201" t="s">
        <v>676</v>
      </c>
      <c r="T869" s="70"/>
      <c r="U869" s="305"/>
      <c r="V869" s="48"/>
    </row>
    <row r="870" s="13" customFormat="1" ht="26.25" customHeight="1" spans="1:22">
      <c r="A870" s="35">
        <v>868</v>
      </c>
      <c r="B870" s="153"/>
      <c r="C870" s="146" t="s">
        <v>15848</v>
      </c>
      <c r="D870" s="43" t="s">
        <v>13342</v>
      </c>
      <c r="E870" s="322">
        <v>424600</v>
      </c>
      <c r="F870" s="152" t="s">
        <v>16349</v>
      </c>
      <c r="G870" s="323">
        <v>42670</v>
      </c>
      <c r="H870" s="47">
        <v>42688</v>
      </c>
      <c r="I870" s="115">
        <f ca="1" t="shared" si="1"/>
        <v>1216</v>
      </c>
      <c r="J870" s="330" t="s">
        <v>16241</v>
      </c>
      <c r="K870" s="360">
        <v>42700</v>
      </c>
      <c r="L870" s="166"/>
      <c r="M870" s="361" t="s">
        <v>16350</v>
      </c>
      <c r="N870" s="361" t="s">
        <v>698</v>
      </c>
      <c r="O870" s="361" t="s">
        <v>84</v>
      </c>
      <c r="P870" s="47">
        <v>42675</v>
      </c>
      <c r="Q870" s="47">
        <v>42676</v>
      </c>
      <c r="R870" s="361" t="s">
        <v>47</v>
      </c>
      <c r="S870" s="201" t="s">
        <v>676</v>
      </c>
      <c r="T870" s="70"/>
      <c r="U870" s="305"/>
      <c r="V870" s="48"/>
    </row>
    <row r="871" s="13" customFormat="1" ht="26.25" customHeight="1" spans="1:22">
      <c r="A871" s="35">
        <v>869</v>
      </c>
      <c r="B871" s="153"/>
      <c r="C871" s="146" t="s">
        <v>15848</v>
      </c>
      <c r="D871" s="43" t="s">
        <v>16277</v>
      </c>
      <c r="E871" s="322">
        <v>427600</v>
      </c>
      <c r="F871" s="152" t="s">
        <v>16351</v>
      </c>
      <c r="G871" s="323">
        <v>42678</v>
      </c>
      <c r="H871" s="47">
        <v>42685</v>
      </c>
      <c r="I871" s="115">
        <f ca="1" t="shared" si="1"/>
        <v>1219</v>
      </c>
      <c r="J871" s="330" t="s">
        <v>16241</v>
      </c>
      <c r="K871" s="360">
        <v>42697</v>
      </c>
      <c r="L871" s="166" t="s">
        <v>52</v>
      </c>
      <c r="M871" s="361" t="s">
        <v>16352</v>
      </c>
      <c r="N871" s="361" t="s">
        <v>653</v>
      </c>
      <c r="O871" s="361" t="s">
        <v>84</v>
      </c>
      <c r="P871" s="47">
        <v>42679</v>
      </c>
      <c r="Q871" s="47">
        <v>42679</v>
      </c>
      <c r="R871" s="361" t="s">
        <v>47</v>
      </c>
      <c r="S871" s="201" t="s">
        <v>5516</v>
      </c>
      <c r="T871" s="70"/>
      <c r="U871" s="305"/>
      <c r="V871" s="48"/>
    </row>
    <row r="872" s="14" customFormat="1" ht="26.25" customHeight="1" spans="1:22">
      <c r="A872" s="35">
        <v>870</v>
      </c>
      <c r="B872" s="57"/>
      <c r="C872" s="146" t="s">
        <v>15858</v>
      </c>
      <c r="D872" s="43" t="s">
        <v>15527</v>
      </c>
      <c r="E872" s="322">
        <v>400400</v>
      </c>
      <c r="F872" s="152" t="s">
        <v>16353</v>
      </c>
      <c r="G872" s="323">
        <v>42662</v>
      </c>
      <c r="H872" s="47">
        <v>42674</v>
      </c>
      <c r="I872" s="115">
        <f ca="1" t="shared" si="1"/>
        <v>1230</v>
      </c>
      <c r="J872" s="330" t="s">
        <v>16311</v>
      </c>
      <c r="K872" s="360">
        <v>42722</v>
      </c>
      <c r="L872" s="284"/>
      <c r="M872" s="52" t="s">
        <v>16354</v>
      </c>
      <c r="N872" s="52" t="s">
        <v>114</v>
      </c>
      <c r="O872" s="52" t="s">
        <v>59</v>
      </c>
      <c r="P872" s="47">
        <v>42685</v>
      </c>
      <c r="Q872" s="47">
        <v>42685</v>
      </c>
      <c r="R872" s="52" t="s">
        <v>47</v>
      </c>
      <c r="S872" s="201" t="s">
        <v>5516</v>
      </c>
      <c r="T872" s="81"/>
      <c r="U872" s="306"/>
      <c r="V872" s="52"/>
    </row>
    <row r="873" s="13" customFormat="1" ht="26.25" customHeight="1" spans="1:22">
      <c r="A873" s="35">
        <v>871</v>
      </c>
      <c r="B873" s="153"/>
      <c r="C873" s="146" t="s">
        <v>15848</v>
      </c>
      <c r="D873" s="43" t="s">
        <v>14754</v>
      </c>
      <c r="E873" s="322">
        <v>424600</v>
      </c>
      <c r="F873" s="152" t="s">
        <v>16355</v>
      </c>
      <c r="G873" s="323">
        <v>42670</v>
      </c>
      <c r="H873" s="47">
        <v>42686</v>
      </c>
      <c r="I873" s="115">
        <f ca="1" t="shared" si="1"/>
        <v>1218</v>
      </c>
      <c r="J873" s="330" t="s">
        <v>16241</v>
      </c>
      <c r="K873" s="360">
        <v>42697</v>
      </c>
      <c r="L873" s="166"/>
      <c r="M873" s="52" t="s">
        <v>16356</v>
      </c>
      <c r="N873" s="361" t="s">
        <v>683</v>
      </c>
      <c r="O873" s="52" t="s">
        <v>84</v>
      </c>
      <c r="P873" s="47">
        <v>42687</v>
      </c>
      <c r="Q873" s="47">
        <v>42688</v>
      </c>
      <c r="R873" s="52" t="s">
        <v>47</v>
      </c>
      <c r="S873" s="201" t="s">
        <v>5516</v>
      </c>
      <c r="T873" s="70"/>
      <c r="U873" s="305"/>
      <c r="V873" s="48"/>
    </row>
    <row r="874" s="13" customFormat="1" ht="26.25" customHeight="1" spans="1:22">
      <c r="A874" s="35">
        <v>872</v>
      </c>
      <c r="B874" s="153"/>
      <c r="C874" s="146" t="s">
        <v>15848</v>
      </c>
      <c r="D874" s="43" t="s">
        <v>16357</v>
      </c>
      <c r="E874" s="322">
        <v>427600</v>
      </c>
      <c r="F874" s="395" t="s">
        <v>16358</v>
      </c>
      <c r="G874" s="323">
        <v>42683</v>
      </c>
      <c r="H874" s="47">
        <v>42698</v>
      </c>
      <c r="I874" s="115">
        <f ca="1" t="shared" si="1"/>
        <v>1206</v>
      </c>
      <c r="J874" s="330" t="s">
        <v>16241</v>
      </c>
      <c r="K874" s="360">
        <v>42722</v>
      </c>
      <c r="L874" s="166"/>
      <c r="M874" s="361" t="s">
        <v>16359</v>
      </c>
      <c r="N874" s="361" t="s">
        <v>912</v>
      </c>
      <c r="O874" s="361" t="s">
        <v>6114</v>
      </c>
      <c r="P874" s="47">
        <v>42686</v>
      </c>
      <c r="Q874" s="47">
        <v>42686</v>
      </c>
      <c r="R874" s="361" t="s">
        <v>47</v>
      </c>
      <c r="S874" s="201" t="s">
        <v>5528</v>
      </c>
      <c r="T874" s="70"/>
      <c r="U874" s="305"/>
      <c r="V874" s="48"/>
    </row>
    <row r="875" s="13" customFormat="1" ht="26.25" customHeight="1" spans="1:22">
      <c r="A875" s="35">
        <v>873</v>
      </c>
      <c r="B875" s="153"/>
      <c r="C875" s="146" t="s">
        <v>15858</v>
      </c>
      <c r="D875" s="43" t="s">
        <v>14754</v>
      </c>
      <c r="E875" s="322">
        <v>397400</v>
      </c>
      <c r="F875" s="152" t="s">
        <v>16360</v>
      </c>
      <c r="G875" s="323">
        <v>42670</v>
      </c>
      <c r="H875" s="47">
        <v>42688</v>
      </c>
      <c r="I875" s="115">
        <f ca="1" t="shared" si="1"/>
        <v>1216</v>
      </c>
      <c r="J875" s="330" t="s">
        <v>16241</v>
      </c>
      <c r="K875" s="360">
        <v>42697</v>
      </c>
      <c r="L875" s="166"/>
      <c r="M875" s="52" t="s">
        <v>16361</v>
      </c>
      <c r="N875" s="340" t="s">
        <v>114</v>
      </c>
      <c r="O875" s="52" t="s">
        <v>59</v>
      </c>
      <c r="P875" s="393">
        <v>42691</v>
      </c>
      <c r="Q875" s="47">
        <v>42693</v>
      </c>
      <c r="R875" s="340" t="s">
        <v>47</v>
      </c>
      <c r="S875" s="201" t="s">
        <v>5528</v>
      </c>
      <c r="T875" s="70"/>
      <c r="U875" s="305"/>
      <c r="V875" s="48"/>
    </row>
    <row r="876" s="13" customFormat="1" ht="26.25" customHeight="1" spans="1:21">
      <c r="A876" s="35">
        <v>874</v>
      </c>
      <c r="C876" s="146" t="s">
        <v>15852</v>
      </c>
      <c r="D876" s="43" t="s">
        <v>41</v>
      </c>
      <c r="E876" s="322">
        <v>466500</v>
      </c>
      <c r="F876" s="152" t="s">
        <v>16362</v>
      </c>
      <c r="G876" s="323">
        <v>42686</v>
      </c>
      <c r="H876" s="47">
        <v>42693</v>
      </c>
      <c r="I876" s="115">
        <f ca="1" t="shared" si="1"/>
        <v>1211</v>
      </c>
      <c r="J876" s="330" t="s">
        <v>16241</v>
      </c>
      <c r="K876" s="360">
        <v>42722</v>
      </c>
      <c r="L876" s="284" t="s">
        <v>52</v>
      </c>
      <c r="M876" s="48" t="s">
        <v>6856</v>
      </c>
      <c r="N876" s="48" t="s">
        <v>730</v>
      </c>
      <c r="O876" s="48" t="s">
        <v>6114</v>
      </c>
      <c r="P876" s="44">
        <v>42701</v>
      </c>
      <c r="Q876" s="44">
        <v>42701</v>
      </c>
      <c r="R876" s="48" t="s">
        <v>47</v>
      </c>
      <c r="S876" s="13" t="s">
        <v>1368</v>
      </c>
      <c r="T876" s="305"/>
      <c r="U876" s="48"/>
    </row>
    <row r="877" s="14" customFormat="1" ht="26.25" customHeight="1" spans="1:21">
      <c r="A877" s="35">
        <v>875</v>
      </c>
      <c r="C877" s="146" t="s">
        <v>15848</v>
      </c>
      <c r="D877" s="43" t="s">
        <v>14754</v>
      </c>
      <c r="E877" s="322">
        <v>424600</v>
      </c>
      <c r="F877" s="152" t="s">
        <v>16363</v>
      </c>
      <c r="G877" s="323">
        <v>42662</v>
      </c>
      <c r="H877" s="47">
        <v>42674</v>
      </c>
      <c r="I877" s="115">
        <f ca="1" t="shared" si="1"/>
        <v>1230</v>
      </c>
      <c r="J877" s="330" t="s">
        <v>16347</v>
      </c>
      <c r="K877" s="360">
        <v>42722</v>
      </c>
      <c r="L877" s="284"/>
      <c r="M877" s="361" t="s">
        <v>16364</v>
      </c>
      <c r="N877" s="361" t="s">
        <v>653</v>
      </c>
      <c r="O877" s="52" t="s">
        <v>84</v>
      </c>
      <c r="P877" s="47">
        <v>42682</v>
      </c>
      <c r="Q877" s="47">
        <v>42682</v>
      </c>
      <c r="R877" s="52" t="s">
        <v>47</v>
      </c>
      <c r="S877" s="201" t="s">
        <v>680</v>
      </c>
      <c r="T877" s="306"/>
      <c r="U877" s="52"/>
    </row>
    <row r="878" s="13" customFormat="1" ht="26.25" customHeight="1" spans="1:21">
      <c r="A878" s="35">
        <v>876</v>
      </c>
      <c r="B878" s="153"/>
      <c r="C878" s="146" t="s">
        <v>15848</v>
      </c>
      <c r="D878" s="43" t="s">
        <v>14663</v>
      </c>
      <c r="E878" s="322">
        <v>424600</v>
      </c>
      <c r="F878" s="152" t="s">
        <v>16365</v>
      </c>
      <c r="G878" s="323">
        <v>42678</v>
      </c>
      <c r="H878" s="47">
        <v>42685</v>
      </c>
      <c r="I878" s="115">
        <f ca="1" t="shared" si="1"/>
        <v>1219</v>
      </c>
      <c r="J878" s="330" t="s">
        <v>16241</v>
      </c>
      <c r="K878" s="360">
        <v>42697</v>
      </c>
      <c r="L878" s="166"/>
      <c r="M878" s="361" t="s">
        <v>16366</v>
      </c>
      <c r="N878" s="361" t="s">
        <v>683</v>
      </c>
      <c r="O878" s="361" t="s">
        <v>84</v>
      </c>
      <c r="P878" s="47">
        <v>42679</v>
      </c>
      <c r="Q878" s="47">
        <v>42679</v>
      </c>
      <c r="R878" s="361" t="s">
        <v>47</v>
      </c>
      <c r="S878" s="346" t="s">
        <v>1368</v>
      </c>
      <c r="T878" s="305"/>
      <c r="U878" s="48"/>
    </row>
    <row r="879" s="13" customFormat="1" ht="26.25" customHeight="1" spans="1:21">
      <c r="A879" s="35">
        <v>877</v>
      </c>
      <c r="B879" s="153"/>
      <c r="C879" s="146" t="s">
        <v>15848</v>
      </c>
      <c r="D879" s="55" t="s">
        <v>12911</v>
      </c>
      <c r="E879" s="35">
        <v>424600</v>
      </c>
      <c r="F879" s="152" t="s">
        <v>16367</v>
      </c>
      <c r="G879" s="310">
        <v>42688</v>
      </c>
      <c r="H879" s="44">
        <v>42701</v>
      </c>
      <c r="I879" s="115">
        <f ca="1" t="shared" si="1"/>
        <v>1203</v>
      </c>
      <c r="J879" s="325" t="s">
        <v>16241</v>
      </c>
      <c r="K879" s="360">
        <v>42722</v>
      </c>
      <c r="L879" s="166"/>
      <c r="M879" s="390" t="s">
        <v>16368</v>
      </c>
      <c r="N879" s="390" t="s">
        <v>912</v>
      </c>
      <c r="O879" s="390" t="s">
        <v>59</v>
      </c>
      <c r="P879" s="398">
        <v>42693</v>
      </c>
      <c r="Q879" s="44">
        <v>42693</v>
      </c>
      <c r="R879" s="48" t="s">
        <v>47</v>
      </c>
      <c r="S879" s="196" t="s">
        <v>686</v>
      </c>
      <c r="T879" s="305"/>
      <c r="U879" s="48"/>
    </row>
    <row r="880" s="13" customFormat="1" ht="26.25" customHeight="1" spans="1:21">
      <c r="A880" s="35">
        <v>878</v>
      </c>
      <c r="B880" s="153"/>
      <c r="C880" s="146" t="s">
        <v>15852</v>
      </c>
      <c r="D880" s="43" t="s">
        <v>12911</v>
      </c>
      <c r="E880" s="322">
        <v>466500</v>
      </c>
      <c r="F880" s="152" t="s">
        <v>16369</v>
      </c>
      <c r="G880" s="323">
        <v>42688</v>
      </c>
      <c r="H880" s="47">
        <v>42697</v>
      </c>
      <c r="I880" s="115">
        <f ca="1" t="shared" si="1"/>
        <v>1207</v>
      </c>
      <c r="J880" s="330" t="s">
        <v>16241</v>
      </c>
      <c r="K880" s="360">
        <v>42722</v>
      </c>
      <c r="L880" s="284"/>
      <c r="M880" s="399" t="s">
        <v>16370</v>
      </c>
      <c r="N880" s="399" t="s">
        <v>70</v>
      </c>
      <c r="O880" s="399" t="s">
        <v>59</v>
      </c>
      <c r="P880" s="388">
        <v>42685</v>
      </c>
      <c r="Q880" s="47">
        <v>42699</v>
      </c>
      <c r="R880" s="52" t="s">
        <v>47</v>
      </c>
      <c r="S880" s="201" t="s">
        <v>686</v>
      </c>
      <c r="T880" s="305"/>
      <c r="U880" s="48"/>
    </row>
    <row r="881" s="14" customFormat="1" ht="26.25" customHeight="1" spans="1:21">
      <c r="A881" s="35">
        <v>879</v>
      </c>
      <c r="B881" s="57"/>
      <c r="C881" s="146" t="s">
        <v>15858</v>
      </c>
      <c r="D881" s="43" t="s">
        <v>15555</v>
      </c>
      <c r="E881" s="322">
        <v>400400</v>
      </c>
      <c r="F881" s="152" t="s">
        <v>16371</v>
      </c>
      <c r="G881" s="323">
        <v>42688</v>
      </c>
      <c r="H881" s="47">
        <v>42697</v>
      </c>
      <c r="I881" s="115">
        <f ca="1" t="shared" si="1"/>
        <v>1207</v>
      </c>
      <c r="J881" s="330" t="s">
        <v>16241</v>
      </c>
      <c r="K881" s="360">
        <v>42697</v>
      </c>
      <c r="L881" s="284"/>
      <c r="M881" s="52" t="s">
        <v>16372</v>
      </c>
      <c r="N881" s="52" t="s">
        <v>695</v>
      </c>
      <c r="O881" s="52" t="s">
        <v>84</v>
      </c>
      <c r="P881" s="47">
        <v>42694</v>
      </c>
      <c r="Q881" s="47">
        <v>42696</v>
      </c>
      <c r="R881" s="52" t="s">
        <v>47</v>
      </c>
      <c r="S881" s="201" t="s">
        <v>686</v>
      </c>
      <c r="T881" s="306"/>
      <c r="U881" s="52"/>
    </row>
    <row r="882" s="14" customFormat="1" ht="26.25" customHeight="1" spans="1:21">
      <c r="A882" s="35">
        <v>880</v>
      </c>
      <c r="B882" s="57"/>
      <c r="C882" s="146" t="s">
        <v>15858</v>
      </c>
      <c r="D882" s="43" t="s">
        <v>15555</v>
      </c>
      <c r="E882" s="322">
        <v>400400</v>
      </c>
      <c r="F882" s="152" t="s">
        <v>16373</v>
      </c>
      <c r="G882" s="323">
        <v>42688</v>
      </c>
      <c r="H882" s="47">
        <v>42697</v>
      </c>
      <c r="I882" s="115">
        <f ca="1" t="shared" si="1"/>
        <v>1207</v>
      </c>
      <c r="J882" s="330" t="s">
        <v>16241</v>
      </c>
      <c r="K882" s="360">
        <v>42697</v>
      </c>
      <c r="L882" s="284"/>
      <c r="M882" s="52" t="s">
        <v>16374</v>
      </c>
      <c r="N882" s="52" t="s">
        <v>662</v>
      </c>
      <c r="O882" s="52" t="s">
        <v>6114</v>
      </c>
      <c r="P882" s="47">
        <v>42691</v>
      </c>
      <c r="Q882" s="47">
        <v>42691</v>
      </c>
      <c r="R882" s="52" t="s">
        <v>47</v>
      </c>
      <c r="S882" s="201" t="s">
        <v>7844</v>
      </c>
      <c r="T882" s="306"/>
      <c r="U882" s="52"/>
    </row>
    <row r="883" s="13" customFormat="1" ht="26.25" customHeight="1" spans="1:21">
      <c r="A883" s="35">
        <v>881</v>
      </c>
      <c r="B883" s="153"/>
      <c r="C883" s="146" t="s">
        <v>15848</v>
      </c>
      <c r="D883" s="43" t="s">
        <v>16277</v>
      </c>
      <c r="E883" s="322">
        <v>427600</v>
      </c>
      <c r="F883" s="152" t="s">
        <v>16375</v>
      </c>
      <c r="G883" s="323">
        <v>42688</v>
      </c>
      <c r="H883" s="47">
        <v>42697</v>
      </c>
      <c r="I883" s="115">
        <f ca="1" t="shared" si="1"/>
        <v>1207</v>
      </c>
      <c r="J883" s="330" t="s">
        <v>16241</v>
      </c>
      <c r="K883" s="360">
        <v>42722</v>
      </c>
      <c r="L883" s="166"/>
      <c r="M883" s="361" t="s">
        <v>16376</v>
      </c>
      <c r="N883" s="361" t="s">
        <v>726</v>
      </c>
      <c r="O883" s="361" t="s">
        <v>84</v>
      </c>
      <c r="P883" s="47">
        <v>42689</v>
      </c>
      <c r="Q883" s="47">
        <v>42689</v>
      </c>
      <c r="R883" s="361" t="s">
        <v>106</v>
      </c>
      <c r="S883" s="201" t="s">
        <v>7844</v>
      </c>
      <c r="T883" s="305"/>
      <c r="U883" s="48"/>
    </row>
    <row r="884" s="13" customFormat="1" ht="26.25" customHeight="1" spans="1:21">
      <c r="A884" s="35">
        <v>882</v>
      </c>
      <c r="B884" s="153"/>
      <c r="C884" s="146" t="s">
        <v>15848</v>
      </c>
      <c r="D884" s="55" t="s">
        <v>145</v>
      </c>
      <c r="E884" s="35">
        <v>424600</v>
      </c>
      <c r="F884" s="152" t="s">
        <v>16377</v>
      </c>
      <c r="G884" s="310">
        <v>42688</v>
      </c>
      <c r="H884" s="44">
        <v>42701</v>
      </c>
      <c r="I884" s="115">
        <f ca="1" t="shared" si="1"/>
        <v>1203</v>
      </c>
      <c r="J884" s="325" t="s">
        <v>16241</v>
      </c>
      <c r="K884" s="360">
        <v>42722</v>
      </c>
      <c r="L884" s="166"/>
      <c r="M884" s="390" t="s">
        <v>16378</v>
      </c>
      <c r="N884" s="390" t="s">
        <v>16379</v>
      </c>
      <c r="O884" s="390" t="s">
        <v>641</v>
      </c>
      <c r="P884" s="44">
        <v>42701</v>
      </c>
      <c r="Q884" s="44">
        <v>42702</v>
      </c>
      <c r="R884" s="390" t="s">
        <v>47</v>
      </c>
      <c r="S884" s="196" t="s">
        <v>689</v>
      </c>
      <c r="T884" s="305"/>
      <c r="U884" s="48"/>
    </row>
    <row r="885" s="13" customFormat="1" ht="26.25" customHeight="1" spans="1:21">
      <c r="A885" s="35">
        <v>883</v>
      </c>
      <c r="C885" s="146" t="s">
        <v>15858</v>
      </c>
      <c r="D885" s="43" t="s">
        <v>15558</v>
      </c>
      <c r="E885" s="322">
        <v>400400</v>
      </c>
      <c r="F885" s="152" t="s">
        <v>16380</v>
      </c>
      <c r="G885" s="323">
        <v>42644</v>
      </c>
      <c r="H885" s="47">
        <v>42653</v>
      </c>
      <c r="I885" s="115">
        <f ca="1" t="shared" si="1"/>
        <v>1251</v>
      </c>
      <c r="J885" s="330" t="s">
        <v>16241</v>
      </c>
      <c r="K885" s="360">
        <v>42671</v>
      </c>
      <c r="L885" s="166" t="s">
        <v>52</v>
      </c>
      <c r="M885" s="52" t="s">
        <v>16381</v>
      </c>
      <c r="N885" s="340" t="s">
        <v>114</v>
      </c>
      <c r="O885" s="52" t="s">
        <v>6114</v>
      </c>
      <c r="P885" s="393">
        <v>42666</v>
      </c>
      <c r="Q885" s="47">
        <v>42666</v>
      </c>
      <c r="R885" s="340" t="s">
        <v>47</v>
      </c>
      <c r="S885" s="201" t="s">
        <v>689</v>
      </c>
      <c r="T885" s="305"/>
      <c r="U885" s="48"/>
    </row>
    <row r="886" s="13" customFormat="1" ht="26.25" customHeight="1" spans="1:21">
      <c r="A886" s="35">
        <v>884</v>
      </c>
      <c r="B886" s="153"/>
      <c r="C886" s="146" t="s">
        <v>15848</v>
      </c>
      <c r="D886" s="43" t="s">
        <v>14593</v>
      </c>
      <c r="E886" s="322">
        <v>424600</v>
      </c>
      <c r="F886" s="152" t="s">
        <v>16382</v>
      </c>
      <c r="G886" s="323">
        <v>42662</v>
      </c>
      <c r="H886" s="47">
        <v>42668</v>
      </c>
      <c r="I886" s="115">
        <f ca="1" t="shared" si="1"/>
        <v>1236</v>
      </c>
      <c r="J886" s="330" t="s">
        <v>16304</v>
      </c>
      <c r="K886" s="360">
        <v>42722</v>
      </c>
      <c r="L886" s="400"/>
      <c r="M886" s="361" t="s">
        <v>16383</v>
      </c>
      <c r="N886" s="361" t="s">
        <v>730</v>
      </c>
      <c r="O886" s="361" t="s">
        <v>59</v>
      </c>
      <c r="P886" s="388">
        <v>42701</v>
      </c>
      <c r="Q886" s="47">
        <v>42702</v>
      </c>
      <c r="R886" s="52" t="s">
        <v>47</v>
      </c>
      <c r="S886" s="201" t="s">
        <v>692</v>
      </c>
      <c r="T886" s="305"/>
      <c r="U886" s="48"/>
    </row>
    <row r="887" s="13" customFormat="1" ht="26.25" customHeight="1" spans="1:21">
      <c r="A887" s="35">
        <v>885</v>
      </c>
      <c r="B887" s="153"/>
      <c r="C887" s="146" t="s">
        <v>15848</v>
      </c>
      <c r="D887" s="43" t="s">
        <v>14663</v>
      </c>
      <c r="E887" s="322">
        <v>424600</v>
      </c>
      <c r="F887" s="152" t="s">
        <v>16384</v>
      </c>
      <c r="G887" s="323">
        <v>42688</v>
      </c>
      <c r="H887" s="47">
        <v>42697</v>
      </c>
      <c r="I887" s="115">
        <f ca="1" t="shared" si="1"/>
        <v>1207</v>
      </c>
      <c r="J887" s="330" t="s">
        <v>16241</v>
      </c>
      <c r="K887" s="360">
        <v>42722</v>
      </c>
      <c r="L887" s="166"/>
      <c r="M887" s="361" t="s">
        <v>16385</v>
      </c>
      <c r="N887" s="361" t="s">
        <v>657</v>
      </c>
      <c r="O887" s="361" t="s">
        <v>89</v>
      </c>
      <c r="P887" s="47">
        <v>42700</v>
      </c>
      <c r="Q887" s="47">
        <v>42700</v>
      </c>
      <c r="R887" s="361" t="s">
        <v>47</v>
      </c>
      <c r="S887" s="201" t="s">
        <v>692</v>
      </c>
      <c r="T887" s="305"/>
      <c r="U887" s="48"/>
    </row>
    <row r="888" s="13" customFormat="1" ht="26.25" customHeight="1" spans="1:21">
      <c r="A888" s="35">
        <v>886</v>
      </c>
      <c r="C888" s="146" t="s">
        <v>15852</v>
      </c>
      <c r="D888" s="43" t="s">
        <v>15558</v>
      </c>
      <c r="E888" s="43">
        <v>479000</v>
      </c>
      <c r="F888" s="152" t="s">
        <v>16386</v>
      </c>
      <c r="G888" s="323">
        <v>42631</v>
      </c>
      <c r="H888" s="47">
        <v>42637</v>
      </c>
      <c r="I888" s="115">
        <f ca="1" t="shared" si="1"/>
        <v>1267</v>
      </c>
      <c r="J888" s="330" t="s">
        <v>16200</v>
      </c>
      <c r="K888" s="360">
        <v>42722</v>
      </c>
      <c r="L888" s="284" t="s">
        <v>52</v>
      </c>
      <c r="M888" s="52" t="s">
        <v>16387</v>
      </c>
      <c r="N888" s="52" t="s">
        <v>225</v>
      </c>
      <c r="O888" s="52" t="s">
        <v>89</v>
      </c>
      <c r="P888" s="47">
        <v>42700</v>
      </c>
      <c r="Q888" s="47">
        <v>42700</v>
      </c>
      <c r="R888" s="277" t="s">
        <v>47</v>
      </c>
      <c r="S888" s="402" t="s">
        <v>692</v>
      </c>
      <c r="T888" s="305"/>
      <c r="U888" s="48"/>
    </row>
    <row r="889" s="13" customFormat="1" ht="26.25" customHeight="1" spans="1:21">
      <c r="A889" s="35">
        <v>887</v>
      </c>
      <c r="C889" s="146" t="s">
        <v>15848</v>
      </c>
      <c r="D889" s="43" t="s">
        <v>41</v>
      </c>
      <c r="E889" s="322">
        <v>424600</v>
      </c>
      <c r="F889" s="152" t="s">
        <v>16388</v>
      </c>
      <c r="G889" s="323">
        <v>42688</v>
      </c>
      <c r="H889" s="47">
        <v>42703</v>
      </c>
      <c r="I889" s="115">
        <f ca="1" t="shared" si="1"/>
        <v>1201</v>
      </c>
      <c r="J889" s="330" t="s">
        <v>16241</v>
      </c>
      <c r="K889" s="360">
        <v>42722</v>
      </c>
      <c r="L889" s="166"/>
      <c r="M889" s="52" t="s">
        <v>16389</v>
      </c>
      <c r="N889" s="361" t="s">
        <v>114</v>
      </c>
      <c r="O889" s="52" t="s">
        <v>6114</v>
      </c>
      <c r="P889" s="47">
        <v>42704</v>
      </c>
      <c r="Q889" s="47">
        <v>42704</v>
      </c>
      <c r="R889" s="52" t="s">
        <v>47</v>
      </c>
      <c r="S889" s="201" t="s">
        <v>706</v>
      </c>
      <c r="T889" s="305"/>
      <c r="U889" s="48"/>
    </row>
    <row r="890" s="14" customFormat="1" ht="26.25" customHeight="1" spans="1:21">
      <c r="A890" s="35">
        <v>888</v>
      </c>
      <c r="C890" s="146" t="s">
        <v>15848</v>
      </c>
      <c r="D890" s="43" t="s">
        <v>14754</v>
      </c>
      <c r="E890" s="322">
        <v>424600</v>
      </c>
      <c r="F890" s="152" t="s">
        <v>16390</v>
      </c>
      <c r="G890" s="323">
        <v>42698</v>
      </c>
      <c r="H890" s="47">
        <v>42712</v>
      </c>
      <c r="I890" s="115">
        <f ca="1" t="shared" si="1"/>
        <v>1192</v>
      </c>
      <c r="J890" s="330" t="s">
        <v>16241</v>
      </c>
      <c r="K890" s="360">
        <v>42722</v>
      </c>
      <c r="L890" s="284"/>
      <c r="M890" s="361" t="s">
        <v>16391</v>
      </c>
      <c r="N890" s="361" t="s">
        <v>916</v>
      </c>
      <c r="O890" s="52" t="s">
        <v>89</v>
      </c>
      <c r="P890" s="47">
        <v>42702</v>
      </c>
      <c r="Q890" s="47">
        <v>42703</v>
      </c>
      <c r="R890" s="52" t="s">
        <v>47</v>
      </c>
      <c r="S890" s="201" t="s">
        <v>2293</v>
      </c>
      <c r="T890" s="306"/>
      <c r="U890" s="52"/>
    </row>
    <row r="891" s="13" customFormat="1" ht="26.25" customHeight="1" spans="1:21">
      <c r="A891" s="35">
        <v>889</v>
      </c>
      <c r="B891" s="153"/>
      <c r="C891" s="146" t="s">
        <v>15848</v>
      </c>
      <c r="D891" s="55" t="s">
        <v>14654</v>
      </c>
      <c r="E891" s="35">
        <v>424600</v>
      </c>
      <c r="F891" s="152" t="s">
        <v>16392</v>
      </c>
      <c r="G891" s="310">
        <v>42688</v>
      </c>
      <c r="H891" s="44">
        <v>42701</v>
      </c>
      <c r="I891" s="115">
        <f ca="1" t="shared" si="1"/>
        <v>1203</v>
      </c>
      <c r="J891" s="325" t="s">
        <v>16241</v>
      </c>
      <c r="K891" s="360">
        <v>42722</v>
      </c>
      <c r="L891" s="166"/>
      <c r="M891" s="390" t="s">
        <v>16393</v>
      </c>
      <c r="N891" s="390" t="s">
        <v>675</v>
      </c>
      <c r="O891" s="390" t="s">
        <v>89</v>
      </c>
      <c r="P891" s="44">
        <v>42694</v>
      </c>
      <c r="Q891" s="44">
        <v>42696</v>
      </c>
      <c r="R891" s="390" t="s">
        <v>47</v>
      </c>
      <c r="S891" s="196" t="s">
        <v>706</v>
      </c>
      <c r="T891" s="305"/>
      <c r="U891" s="48"/>
    </row>
    <row r="892" s="14" customFormat="1" ht="26.25" customHeight="1" spans="1:21">
      <c r="A892" s="35">
        <v>890</v>
      </c>
      <c r="B892" s="57"/>
      <c r="C892" s="146" t="s">
        <v>15858</v>
      </c>
      <c r="D892" s="43" t="s">
        <v>5855</v>
      </c>
      <c r="E892" s="322">
        <v>397400</v>
      </c>
      <c r="F892" s="152" t="s">
        <v>16394</v>
      </c>
      <c r="G892" s="323">
        <v>42662</v>
      </c>
      <c r="H892" s="47">
        <v>42674</v>
      </c>
      <c r="I892" s="115">
        <f ca="1" t="shared" si="1"/>
        <v>1230</v>
      </c>
      <c r="J892" s="330" t="s">
        <v>16395</v>
      </c>
      <c r="K892" s="360">
        <v>42722</v>
      </c>
      <c r="L892" s="284"/>
      <c r="M892" s="52" t="s">
        <v>16396</v>
      </c>
      <c r="N892" s="52" t="s">
        <v>653</v>
      </c>
      <c r="O892" s="52" t="s">
        <v>84</v>
      </c>
      <c r="P892" s="47">
        <v>42637</v>
      </c>
      <c r="Q892" s="47">
        <v>42712</v>
      </c>
      <c r="R892" s="52" t="s">
        <v>47</v>
      </c>
      <c r="S892" s="201" t="s">
        <v>2293</v>
      </c>
      <c r="T892" s="306"/>
      <c r="U892" s="52"/>
    </row>
    <row r="893" s="14" customFormat="1" ht="26.25" customHeight="1" spans="1:22">
      <c r="A893" s="35">
        <v>891</v>
      </c>
      <c r="B893" s="57"/>
      <c r="C893" s="146" t="s">
        <v>15858</v>
      </c>
      <c r="D893" s="43" t="s">
        <v>41</v>
      </c>
      <c r="E893" s="322">
        <v>397400</v>
      </c>
      <c r="F893" s="152" t="s">
        <v>16397</v>
      </c>
      <c r="G893" s="323">
        <v>42662</v>
      </c>
      <c r="H893" s="47">
        <v>42674</v>
      </c>
      <c r="I893" s="52">
        <f ca="1" t="shared" si="1"/>
        <v>1230</v>
      </c>
      <c r="J893" s="330" t="s">
        <v>16395</v>
      </c>
      <c r="K893" s="360">
        <v>42697</v>
      </c>
      <c r="L893" s="284"/>
      <c r="M893" s="52" t="s">
        <v>16398</v>
      </c>
      <c r="N893" s="340" t="s">
        <v>225</v>
      </c>
      <c r="O893" s="52" t="s">
        <v>89</v>
      </c>
      <c r="P893" s="393">
        <v>42689</v>
      </c>
      <c r="Q893" s="47">
        <v>42689</v>
      </c>
      <c r="R893" s="340" t="s">
        <v>47</v>
      </c>
      <c r="S893" s="201" t="s">
        <v>709</v>
      </c>
      <c r="T893" s="81"/>
      <c r="U893" s="306"/>
      <c r="V893" s="52"/>
    </row>
    <row r="894" s="13" customFormat="1" ht="26.25" customHeight="1" spans="1:22">
      <c r="A894" s="35">
        <v>892</v>
      </c>
      <c r="B894" s="153"/>
      <c r="C894" s="146" t="s">
        <v>16133</v>
      </c>
      <c r="D894" s="43" t="s">
        <v>5855</v>
      </c>
      <c r="E894" s="322">
        <v>489300</v>
      </c>
      <c r="F894" s="152" t="s">
        <v>16399</v>
      </c>
      <c r="G894" s="323">
        <v>42678</v>
      </c>
      <c r="H894" s="47">
        <v>42685</v>
      </c>
      <c r="I894" s="52">
        <f ca="1" t="shared" si="1"/>
        <v>1219</v>
      </c>
      <c r="J894" s="330" t="s">
        <v>16241</v>
      </c>
      <c r="K894" s="360">
        <v>42722</v>
      </c>
      <c r="L894" s="284" t="s">
        <v>52</v>
      </c>
      <c r="M894" s="52" t="s">
        <v>16400</v>
      </c>
      <c r="N894" s="52" t="s">
        <v>730</v>
      </c>
      <c r="O894" s="52" t="s">
        <v>59</v>
      </c>
      <c r="P894" s="47">
        <v>42710</v>
      </c>
      <c r="Q894" s="47">
        <v>42710</v>
      </c>
      <c r="R894" s="277" t="s">
        <v>47</v>
      </c>
      <c r="S894" s="201" t="s">
        <v>709</v>
      </c>
      <c r="T894" s="70"/>
      <c r="U894" s="305"/>
      <c r="V894" s="48"/>
    </row>
    <row r="895" s="13" customFormat="1" ht="26.25" customHeight="1" spans="1:22">
      <c r="A895" s="35">
        <v>893</v>
      </c>
      <c r="C895" s="146" t="s">
        <v>15858</v>
      </c>
      <c r="D895" s="43" t="s">
        <v>15558</v>
      </c>
      <c r="E895" s="322">
        <v>400400</v>
      </c>
      <c r="F895" s="396" t="s">
        <v>16401</v>
      </c>
      <c r="G895" s="323">
        <v>42683</v>
      </c>
      <c r="H895" s="47">
        <v>42693</v>
      </c>
      <c r="I895" s="52">
        <f ca="1" t="shared" si="1"/>
        <v>1211</v>
      </c>
      <c r="J895" s="330" t="s">
        <v>16241</v>
      </c>
      <c r="K895" s="360">
        <v>42722</v>
      </c>
      <c r="L895" s="166"/>
      <c r="M895" s="361" t="s">
        <v>16402</v>
      </c>
      <c r="N895" s="401" t="s">
        <v>916</v>
      </c>
      <c r="O895" s="399" t="s">
        <v>89</v>
      </c>
      <c r="P895" s="388">
        <v>42708</v>
      </c>
      <c r="Q895" s="47">
        <v>42708</v>
      </c>
      <c r="R895" s="52" t="s">
        <v>47</v>
      </c>
      <c r="S895" s="201" t="s">
        <v>712</v>
      </c>
      <c r="T895" s="70"/>
      <c r="U895" s="305"/>
      <c r="V895" s="48"/>
    </row>
    <row r="896" s="13" customFormat="1" ht="26.25" customHeight="1" spans="1:22">
      <c r="A896" s="35">
        <v>894</v>
      </c>
      <c r="B896" s="153" t="s">
        <v>16403</v>
      </c>
      <c r="C896" s="146" t="s">
        <v>15858</v>
      </c>
      <c r="D896" s="43" t="s">
        <v>13419</v>
      </c>
      <c r="E896" s="322">
        <v>383400</v>
      </c>
      <c r="F896" s="152" t="s">
        <v>16404</v>
      </c>
      <c r="G896" s="323">
        <v>42599</v>
      </c>
      <c r="H896" s="47">
        <v>42613</v>
      </c>
      <c r="I896" s="52">
        <f ca="1" t="shared" si="1"/>
        <v>1291</v>
      </c>
      <c r="J896" s="330" t="s">
        <v>16193</v>
      </c>
      <c r="K896" s="314">
        <v>42640</v>
      </c>
      <c r="L896" s="166" t="s">
        <v>52</v>
      </c>
      <c r="M896" s="340" t="s">
        <v>16405</v>
      </c>
      <c r="N896" s="340" t="s">
        <v>45</v>
      </c>
      <c r="O896" s="52" t="s">
        <v>632</v>
      </c>
      <c r="P896" s="393">
        <v>42676</v>
      </c>
      <c r="Q896" s="47">
        <v>42676</v>
      </c>
      <c r="R896" s="340" t="s">
        <v>47</v>
      </c>
      <c r="S896" s="201" t="s">
        <v>712</v>
      </c>
      <c r="T896" s="70"/>
      <c r="U896" s="305"/>
      <c r="V896" s="48"/>
    </row>
    <row r="897" s="13" customFormat="1" ht="26.25" customHeight="1" spans="1:22">
      <c r="A897" s="35">
        <v>895</v>
      </c>
      <c r="C897" s="146" t="s">
        <v>15852</v>
      </c>
      <c r="D897" s="43" t="s">
        <v>16277</v>
      </c>
      <c r="E897" s="322">
        <v>469500</v>
      </c>
      <c r="F897" s="152" t="s">
        <v>16406</v>
      </c>
      <c r="G897" s="323">
        <v>42686</v>
      </c>
      <c r="H897" s="47">
        <v>42693</v>
      </c>
      <c r="I897" s="52">
        <f ca="1" t="shared" si="1"/>
        <v>1211</v>
      </c>
      <c r="J897" s="330" t="s">
        <v>16241</v>
      </c>
      <c r="K897" s="360">
        <v>42722</v>
      </c>
      <c r="L897" s="284" t="s">
        <v>52</v>
      </c>
      <c r="M897" s="52" t="s">
        <v>16407</v>
      </c>
      <c r="N897" s="52" t="s">
        <v>736</v>
      </c>
      <c r="O897" s="52" t="s">
        <v>89</v>
      </c>
      <c r="P897" s="44">
        <v>42715</v>
      </c>
      <c r="Q897" s="44">
        <v>42715</v>
      </c>
      <c r="R897" s="48" t="s">
        <v>106</v>
      </c>
      <c r="S897" s="402" t="s">
        <v>712</v>
      </c>
      <c r="T897" s="70"/>
      <c r="U897" s="305"/>
      <c r="V897" s="48"/>
    </row>
    <row r="898" s="13" customFormat="1" ht="26.25" customHeight="1" spans="1:22">
      <c r="A898" s="35">
        <v>896</v>
      </c>
      <c r="B898" s="153"/>
      <c r="C898" s="146" t="s">
        <v>15848</v>
      </c>
      <c r="D898" s="43" t="s">
        <v>41</v>
      </c>
      <c r="E898" s="322">
        <v>424600</v>
      </c>
      <c r="F898" s="152" t="s">
        <v>16408</v>
      </c>
      <c r="G898" s="323">
        <v>42698</v>
      </c>
      <c r="H898" s="47">
        <v>42718</v>
      </c>
      <c r="I898" s="52">
        <f ca="1" t="shared" si="1"/>
        <v>1186</v>
      </c>
      <c r="J898" s="330" t="s">
        <v>16241</v>
      </c>
      <c r="K898" s="360">
        <v>42722</v>
      </c>
      <c r="L898" s="166"/>
      <c r="M898" s="361" t="s">
        <v>16409</v>
      </c>
      <c r="N898" s="361" t="s">
        <v>45</v>
      </c>
      <c r="O898" s="52" t="s">
        <v>89</v>
      </c>
      <c r="P898" s="47">
        <v>42700</v>
      </c>
      <c r="Q898" s="47">
        <v>42702</v>
      </c>
      <c r="R898" s="52" t="s">
        <v>106</v>
      </c>
      <c r="S898" s="201" t="s">
        <v>597</v>
      </c>
      <c r="T898" s="70"/>
      <c r="U898" s="305"/>
      <c r="V898" s="48"/>
    </row>
    <row r="899" s="13" customFormat="1" ht="26.25" customHeight="1" spans="1:22">
      <c r="A899" s="35">
        <v>897</v>
      </c>
      <c r="B899" s="153"/>
      <c r="C899" s="146" t="s">
        <v>15848</v>
      </c>
      <c r="D899" s="403" t="s">
        <v>5855</v>
      </c>
      <c r="E899" s="404">
        <v>424600</v>
      </c>
      <c r="F899" s="152" t="s">
        <v>16410</v>
      </c>
      <c r="G899" s="405">
        <v>42688</v>
      </c>
      <c r="H899" s="406" t="s">
        <v>77</v>
      </c>
      <c r="I899" s="52" t="e">
        <f ca="1" t="shared" si="1"/>
        <v>#VALUE!</v>
      </c>
      <c r="J899" s="330" t="s">
        <v>16241</v>
      </c>
      <c r="K899" s="360">
        <v>42726</v>
      </c>
      <c r="L899" s="166"/>
      <c r="M899" s="401" t="s">
        <v>16411</v>
      </c>
      <c r="N899" s="401"/>
      <c r="O899" s="401"/>
      <c r="P899" s="47"/>
      <c r="Q899" s="47"/>
      <c r="R899" s="361"/>
      <c r="S899" s="201"/>
      <c r="T899" s="70"/>
      <c r="U899" s="305"/>
      <c r="V899" s="48"/>
    </row>
    <row r="900" s="13" customFormat="1" ht="26.25" customHeight="1" spans="1:22">
      <c r="A900" s="35">
        <v>898</v>
      </c>
      <c r="B900" s="153"/>
      <c r="C900" s="146" t="s">
        <v>15858</v>
      </c>
      <c r="D900" s="43" t="s">
        <v>14593</v>
      </c>
      <c r="E900" s="322">
        <v>397400</v>
      </c>
      <c r="F900" s="152" t="s">
        <v>16412</v>
      </c>
      <c r="G900" s="323">
        <v>42688</v>
      </c>
      <c r="H900" s="47">
        <v>42697</v>
      </c>
      <c r="I900" s="52">
        <f ca="1" t="shared" si="1"/>
        <v>1207</v>
      </c>
      <c r="J900" s="330" t="s">
        <v>16241</v>
      </c>
      <c r="K900" s="360">
        <v>42726</v>
      </c>
      <c r="L900" s="284"/>
      <c r="M900" s="52" t="s">
        <v>16413</v>
      </c>
      <c r="N900" s="52" t="s">
        <v>657</v>
      </c>
      <c r="O900" s="52" t="s">
        <v>84</v>
      </c>
      <c r="P900" s="47">
        <v>42703</v>
      </c>
      <c r="Q900" s="47">
        <v>42703</v>
      </c>
      <c r="R900" s="52" t="s">
        <v>47</v>
      </c>
      <c r="S900" s="201" t="s">
        <v>718</v>
      </c>
      <c r="T900" s="70"/>
      <c r="U900" s="305"/>
      <c r="V900" s="48"/>
    </row>
    <row r="901" s="13" customFormat="1" ht="26.25" customHeight="1" spans="1:22">
      <c r="A901" s="35">
        <v>899</v>
      </c>
      <c r="C901" s="146" t="s">
        <v>15852</v>
      </c>
      <c r="D901" s="43" t="s">
        <v>16252</v>
      </c>
      <c r="E901" s="322">
        <v>469500</v>
      </c>
      <c r="F901" s="152" t="s">
        <v>16414</v>
      </c>
      <c r="G901" s="323">
        <v>42704</v>
      </c>
      <c r="H901" s="47">
        <v>42718</v>
      </c>
      <c r="I901" s="52">
        <f ca="1" t="shared" si="1"/>
        <v>1186</v>
      </c>
      <c r="J901" s="330" t="s">
        <v>16241</v>
      </c>
      <c r="K901" s="360">
        <v>42726</v>
      </c>
      <c r="L901" s="284" t="s">
        <v>52</v>
      </c>
      <c r="M901" s="48" t="s">
        <v>16415</v>
      </c>
      <c r="N901" s="48" t="s">
        <v>657</v>
      </c>
      <c r="O901" s="48" t="s">
        <v>84</v>
      </c>
      <c r="P901" s="44">
        <v>42714</v>
      </c>
      <c r="Q901" s="44">
        <v>42714</v>
      </c>
      <c r="R901" s="48" t="s">
        <v>47</v>
      </c>
      <c r="S901" s="201" t="s">
        <v>718</v>
      </c>
      <c r="T901" s="70"/>
      <c r="U901" s="305"/>
      <c r="V901" s="48"/>
    </row>
    <row r="902" s="14" customFormat="1" ht="26.25" customHeight="1" spans="1:22">
      <c r="A902" s="35">
        <v>900</v>
      </c>
      <c r="B902" s="57"/>
      <c r="C902" s="146" t="s">
        <v>15858</v>
      </c>
      <c r="D902" s="43" t="s">
        <v>15558</v>
      </c>
      <c r="E902" s="322">
        <v>400400</v>
      </c>
      <c r="F902" s="152" t="s">
        <v>16416</v>
      </c>
      <c r="G902" s="323">
        <v>42698</v>
      </c>
      <c r="H902" s="47">
        <v>42718</v>
      </c>
      <c r="I902" s="52">
        <f ca="1" t="shared" si="1"/>
        <v>1186</v>
      </c>
      <c r="J902" s="330" t="s">
        <v>16417</v>
      </c>
      <c r="K902" s="360">
        <v>42726</v>
      </c>
      <c r="L902" s="284"/>
      <c r="M902" s="52" t="s">
        <v>16418</v>
      </c>
      <c r="N902" s="340" t="s">
        <v>736</v>
      </c>
      <c r="O902" s="52" t="s">
        <v>89</v>
      </c>
      <c r="P902" s="393">
        <v>42714</v>
      </c>
      <c r="Q902" s="47">
        <v>42715</v>
      </c>
      <c r="R902" s="340" t="s">
        <v>47</v>
      </c>
      <c r="S902" s="201" t="s">
        <v>718</v>
      </c>
      <c r="T902" s="81"/>
      <c r="U902" s="306"/>
      <c r="V902" s="52"/>
    </row>
    <row r="903" s="13" customFormat="1" ht="26.25" customHeight="1" spans="1:22">
      <c r="A903" s="35">
        <v>901</v>
      </c>
      <c r="B903" s="153"/>
      <c r="C903" s="146" t="s">
        <v>15848</v>
      </c>
      <c r="D903" s="43" t="s">
        <v>16357</v>
      </c>
      <c r="E903" s="322">
        <v>427600</v>
      </c>
      <c r="F903" s="395" t="s">
        <v>16419</v>
      </c>
      <c r="G903" s="323">
        <v>42683</v>
      </c>
      <c r="H903" s="47">
        <v>42693</v>
      </c>
      <c r="I903" s="52">
        <f ca="1" t="shared" si="1"/>
        <v>1211</v>
      </c>
      <c r="J903" s="330" t="s">
        <v>16241</v>
      </c>
      <c r="K903" s="360">
        <v>42726</v>
      </c>
      <c r="L903" s="166"/>
      <c r="M903" s="409" t="s">
        <v>16420</v>
      </c>
      <c r="N903" s="410" t="s">
        <v>6263</v>
      </c>
      <c r="O903" s="410" t="s">
        <v>744</v>
      </c>
      <c r="P903" s="377">
        <v>42713</v>
      </c>
      <c r="Q903" s="47">
        <v>42713</v>
      </c>
      <c r="R903" s="327" t="s">
        <v>106</v>
      </c>
      <c r="S903" s="201" t="s">
        <v>2310</v>
      </c>
      <c r="T903" s="70"/>
      <c r="U903" s="305"/>
      <c r="V903" s="48"/>
    </row>
    <row r="904" s="13" customFormat="1" ht="26.25" customHeight="1" spans="1:22">
      <c r="A904" s="35">
        <v>902</v>
      </c>
      <c r="B904" s="153"/>
      <c r="C904" s="146" t="s">
        <v>15852</v>
      </c>
      <c r="D904" s="43" t="s">
        <v>13342</v>
      </c>
      <c r="E904" s="43">
        <v>466500</v>
      </c>
      <c r="F904" s="152" t="s">
        <v>16421</v>
      </c>
      <c r="G904" s="323">
        <v>42692</v>
      </c>
      <c r="H904" s="47">
        <v>42703</v>
      </c>
      <c r="I904" s="52">
        <f ca="1" t="shared" si="1"/>
        <v>1201</v>
      </c>
      <c r="J904" s="330" t="s">
        <v>16241</v>
      </c>
      <c r="K904" s="360">
        <v>42726</v>
      </c>
      <c r="L904" s="284"/>
      <c r="M904" s="48" t="s">
        <v>13801</v>
      </c>
      <c r="N904" s="48" t="s">
        <v>114</v>
      </c>
      <c r="O904" s="48" t="s">
        <v>59</v>
      </c>
      <c r="P904" s="44">
        <v>42707</v>
      </c>
      <c r="Q904" s="44">
        <v>42708</v>
      </c>
      <c r="R904" s="48" t="s">
        <v>47</v>
      </c>
      <c r="S904" s="201" t="s">
        <v>1402</v>
      </c>
      <c r="T904" s="70"/>
      <c r="U904" s="305"/>
      <c r="V904" s="48"/>
    </row>
    <row r="905" s="13" customFormat="1" ht="26.25" customHeight="1" spans="1:22">
      <c r="A905" s="35">
        <v>903</v>
      </c>
      <c r="B905" s="153"/>
      <c r="C905" s="146" t="s">
        <v>15848</v>
      </c>
      <c r="D905" s="43" t="s">
        <v>16239</v>
      </c>
      <c r="E905" s="322">
        <v>427600</v>
      </c>
      <c r="F905" s="152" t="s">
        <v>16422</v>
      </c>
      <c r="G905" s="323">
        <v>42695</v>
      </c>
      <c r="H905" s="47">
        <v>42703</v>
      </c>
      <c r="I905" s="52">
        <f ca="1" t="shared" si="1"/>
        <v>1201</v>
      </c>
      <c r="J905" s="330" t="s">
        <v>16241</v>
      </c>
      <c r="K905" s="360">
        <v>42726</v>
      </c>
      <c r="L905" s="166" t="s">
        <v>52</v>
      </c>
      <c r="M905" s="52" t="s">
        <v>16423</v>
      </c>
      <c r="N905" s="52" t="s">
        <v>114</v>
      </c>
      <c r="O905" s="52" t="s">
        <v>59</v>
      </c>
      <c r="P905" s="47">
        <v>42715</v>
      </c>
      <c r="Q905" s="47">
        <v>42722</v>
      </c>
      <c r="R905" s="52" t="s">
        <v>47</v>
      </c>
      <c r="S905" s="201" t="s">
        <v>611</v>
      </c>
      <c r="T905" s="70"/>
      <c r="U905" s="305"/>
      <c r="V905" s="48"/>
    </row>
    <row r="906" s="13" customFormat="1" ht="26.25" customHeight="1" spans="1:22">
      <c r="A906" s="35">
        <v>904</v>
      </c>
      <c r="B906" s="153"/>
      <c r="C906" s="146" t="s">
        <v>15848</v>
      </c>
      <c r="D906" s="43" t="s">
        <v>16357</v>
      </c>
      <c r="E906" s="322">
        <v>427600</v>
      </c>
      <c r="F906" s="152" t="s">
        <v>16424</v>
      </c>
      <c r="G906" s="323">
        <v>42695</v>
      </c>
      <c r="H906" s="47">
        <v>42703</v>
      </c>
      <c r="I906" s="52">
        <f ca="1" t="shared" si="1"/>
        <v>1201</v>
      </c>
      <c r="J906" s="330" t="s">
        <v>16241</v>
      </c>
      <c r="K906" s="360">
        <v>42726</v>
      </c>
      <c r="L906" s="166" t="s">
        <v>52</v>
      </c>
      <c r="M906" s="327" t="s">
        <v>16425</v>
      </c>
      <c r="N906" s="331" t="s">
        <v>225</v>
      </c>
      <c r="O906" s="331" t="s">
        <v>89</v>
      </c>
      <c r="P906" s="47">
        <v>42689</v>
      </c>
      <c r="Q906" s="47">
        <v>42696</v>
      </c>
      <c r="R906" s="361" t="s">
        <v>47</v>
      </c>
      <c r="S906" s="201" t="s">
        <v>1402</v>
      </c>
      <c r="T906" s="70"/>
      <c r="U906" s="305"/>
      <c r="V906" s="48"/>
    </row>
    <row r="907" s="14" customFormat="1" ht="26.25" customHeight="1" spans="1:22">
      <c r="A907" s="35">
        <v>905</v>
      </c>
      <c r="B907" s="57"/>
      <c r="C907" s="146" t="s">
        <v>15858</v>
      </c>
      <c r="D907" s="43" t="s">
        <v>15527</v>
      </c>
      <c r="E907" s="322">
        <v>400400</v>
      </c>
      <c r="F907" s="152" t="s">
        <v>16426</v>
      </c>
      <c r="G907" s="323">
        <v>42698</v>
      </c>
      <c r="H907" s="47">
        <v>42718</v>
      </c>
      <c r="I907" s="52">
        <f ca="1" t="shared" si="1"/>
        <v>1186</v>
      </c>
      <c r="J907" s="330" t="s">
        <v>16241</v>
      </c>
      <c r="K907" s="360">
        <v>42730</v>
      </c>
      <c r="L907" s="284"/>
      <c r="M907" s="401" t="s">
        <v>16427</v>
      </c>
      <c r="N907" s="399" t="s">
        <v>225</v>
      </c>
      <c r="O907" s="399" t="s">
        <v>89</v>
      </c>
      <c r="P907" s="388">
        <v>42682</v>
      </c>
      <c r="Q907" s="47">
        <v>42699</v>
      </c>
      <c r="R907" s="52" t="s">
        <v>47</v>
      </c>
      <c r="S907" s="201" t="s">
        <v>611</v>
      </c>
      <c r="T907" s="81"/>
      <c r="U907" s="306"/>
      <c r="V907" s="52"/>
    </row>
    <row r="908" s="14" customFormat="1" ht="26.25" customHeight="1" spans="1:22">
      <c r="A908" s="35">
        <v>906</v>
      </c>
      <c r="B908" s="57"/>
      <c r="C908" s="146" t="s">
        <v>15848</v>
      </c>
      <c r="D908" s="43" t="s">
        <v>16277</v>
      </c>
      <c r="E908" s="322">
        <v>427600</v>
      </c>
      <c r="F908" s="152" t="s">
        <v>16428</v>
      </c>
      <c r="G908" s="323">
        <v>42698</v>
      </c>
      <c r="H908" s="47">
        <v>42718</v>
      </c>
      <c r="I908" s="52">
        <f ca="1" t="shared" si="1"/>
        <v>1186</v>
      </c>
      <c r="J908" s="330" t="s">
        <v>16241</v>
      </c>
      <c r="K908" s="360">
        <v>42730</v>
      </c>
      <c r="L908" s="284"/>
      <c r="M908" s="399" t="s">
        <v>16429</v>
      </c>
      <c r="N908" s="399" t="s">
        <v>726</v>
      </c>
      <c r="O908" s="399" t="s">
        <v>84</v>
      </c>
      <c r="P908" s="388">
        <v>42694</v>
      </c>
      <c r="Q908" s="47">
        <v>42699</v>
      </c>
      <c r="R908" s="387" t="s">
        <v>47</v>
      </c>
      <c r="S908" s="201" t="s">
        <v>611</v>
      </c>
      <c r="T908" s="81"/>
      <c r="U908" s="306"/>
      <c r="V908" s="52"/>
    </row>
    <row r="909" s="13" customFormat="1" ht="26.25" customHeight="1" spans="1:22">
      <c r="A909" s="35">
        <v>907</v>
      </c>
      <c r="B909" s="153" t="s">
        <v>16430</v>
      </c>
      <c r="C909" s="146" t="s">
        <v>15858</v>
      </c>
      <c r="D909" s="43" t="s">
        <v>15558</v>
      </c>
      <c r="E909" s="322">
        <v>400400</v>
      </c>
      <c r="F909" s="152" t="s">
        <v>16431</v>
      </c>
      <c r="G909" s="323">
        <v>42695</v>
      </c>
      <c r="H909" s="47">
        <v>42703</v>
      </c>
      <c r="I909" s="52">
        <f ca="1" t="shared" si="1"/>
        <v>1201</v>
      </c>
      <c r="J909" s="330" t="s">
        <v>16241</v>
      </c>
      <c r="K909" s="360">
        <v>42730</v>
      </c>
      <c r="L909" s="166" t="s">
        <v>52</v>
      </c>
      <c r="M909" s="52" t="s">
        <v>16432</v>
      </c>
      <c r="N909" s="340" t="s">
        <v>730</v>
      </c>
      <c r="O909" s="52" t="s">
        <v>59</v>
      </c>
      <c r="P909" s="393">
        <v>42709</v>
      </c>
      <c r="Q909" s="47">
        <v>42710</v>
      </c>
      <c r="R909" s="340" t="s">
        <v>47</v>
      </c>
      <c r="S909" s="201" t="s">
        <v>1408</v>
      </c>
      <c r="T909" s="70"/>
      <c r="U909" s="305"/>
      <c r="V909" s="48"/>
    </row>
    <row r="910" s="14" customFormat="1" ht="26.25" customHeight="1" spans="1:22">
      <c r="A910" s="35">
        <v>908</v>
      </c>
      <c r="B910" s="57"/>
      <c r="C910" s="146" t="s">
        <v>15858</v>
      </c>
      <c r="D910" s="43" t="s">
        <v>14663</v>
      </c>
      <c r="E910" s="322">
        <v>397400</v>
      </c>
      <c r="F910" s="152" t="s">
        <v>16433</v>
      </c>
      <c r="G910" s="323">
        <v>42688</v>
      </c>
      <c r="H910" s="47">
        <v>42697</v>
      </c>
      <c r="I910" s="52">
        <f ca="1" t="shared" si="1"/>
        <v>1207</v>
      </c>
      <c r="J910" s="330" t="s">
        <v>16241</v>
      </c>
      <c r="K910" s="314">
        <v>42730</v>
      </c>
      <c r="L910" s="284"/>
      <c r="M910" s="52" t="s">
        <v>16434</v>
      </c>
      <c r="N910" s="52" t="s">
        <v>70</v>
      </c>
      <c r="O910" s="52" t="s">
        <v>59</v>
      </c>
      <c r="P910" s="47">
        <v>42701</v>
      </c>
      <c r="Q910" s="47">
        <v>42702</v>
      </c>
      <c r="R910" s="52" t="s">
        <v>47</v>
      </c>
      <c r="S910" s="201" t="s">
        <v>745</v>
      </c>
      <c r="T910" s="81"/>
      <c r="U910" s="306"/>
      <c r="V910" s="52"/>
    </row>
    <row r="911" s="13" customFormat="1" ht="26.25" customHeight="1" spans="1:22">
      <c r="A911" s="35">
        <v>909</v>
      </c>
      <c r="B911" s="153"/>
      <c r="C911" s="146" t="s">
        <v>15852</v>
      </c>
      <c r="D911" s="43" t="s">
        <v>16252</v>
      </c>
      <c r="E911" s="322">
        <v>469500</v>
      </c>
      <c r="F911" s="152" t="s">
        <v>16435</v>
      </c>
      <c r="G911" s="323">
        <v>42719</v>
      </c>
      <c r="H911" s="47">
        <v>42733</v>
      </c>
      <c r="I911" s="52">
        <f ca="1" t="shared" si="1"/>
        <v>1171</v>
      </c>
      <c r="J911" s="330" t="s">
        <v>16241</v>
      </c>
      <c r="K911" s="360">
        <v>43095</v>
      </c>
      <c r="L911" s="166"/>
      <c r="M911" s="327" t="s">
        <v>16436</v>
      </c>
      <c r="N911" s="331" t="s">
        <v>662</v>
      </c>
      <c r="O911" s="331" t="s">
        <v>59</v>
      </c>
      <c r="P911" s="47">
        <v>42726</v>
      </c>
      <c r="Q911" s="47">
        <v>42726</v>
      </c>
      <c r="R911" s="361" t="s">
        <v>47</v>
      </c>
      <c r="S911" s="201" t="s">
        <v>752</v>
      </c>
      <c r="T911" s="70"/>
      <c r="U911" s="305"/>
      <c r="V911" s="48"/>
    </row>
    <row r="912" s="13" customFormat="1" ht="24" customHeight="1" spans="1:22">
      <c r="A912" s="35">
        <v>910</v>
      </c>
      <c r="B912" s="153"/>
      <c r="C912" s="146" t="s">
        <v>15858</v>
      </c>
      <c r="D912" s="43" t="s">
        <v>41</v>
      </c>
      <c r="E912" s="322">
        <v>397400</v>
      </c>
      <c r="F912" s="152" t="s">
        <v>16437</v>
      </c>
      <c r="G912" s="323">
        <v>42720</v>
      </c>
      <c r="H912" s="47">
        <v>42735</v>
      </c>
      <c r="I912" s="52">
        <f ca="1" t="shared" si="1"/>
        <v>1169</v>
      </c>
      <c r="J912" s="330" t="s">
        <v>16438</v>
      </c>
      <c r="K912" s="360">
        <v>42746</v>
      </c>
      <c r="L912" s="166"/>
      <c r="M912" s="52" t="s">
        <v>16439</v>
      </c>
      <c r="N912" s="340" t="s">
        <v>916</v>
      </c>
      <c r="O912" s="52" t="s">
        <v>89</v>
      </c>
      <c r="P912" s="393">
        <v>42728</v>
      </c>
      <c r="Q912" s="47">
        <v>42729</v>
      </c>
      <c r="R912" s="340" t="s">
        <v>47</v>
      </c>
      <c r="S912" s="201" t="s">
        <v>752</v>
      </c>
      <c r="T912" s="70"/>
      <c r="U912" s="305"/>
      <c r="V912" s="48"/>
    </row>
    <row r="913" s="14" customFormat="1" ht="26.25" customHeight="1" spans="1:22">
      <c r="A913" s="35">
        <v>911</v>
      </c>
      <c r="B913" s="57"/>
      <c r="C913" s="146" t="s">
        <v>15848</v>
      </c>
      <c r="D913" s="43" t="s">
        <v>14593</v>
      </c>
      <c r="E913" s="322">
        <v>424600</v>
      </c>
      <c r="F913" s="152" t="s">
        <v>16440</v>
      </c>
      <c r="G913" s="323">
        <v>42720</v>
      </c>
      <c r="H913" s="47">
        <v>42733</v>
      </c>
      <c r="I913" s="52">
        <f ca="1" t="shared" ref="I913:I976" si="2">TODAY()-H913</f>
        <v>1171</v>
      </c>
      <c r="J913" s="330" t="s">
        <v>16241</v>
      </c>
      <c r="K913" s="360">
        <v>42746</v>
      </c>
      <c r="L913" s="284"/>
      <c r="M913" s="401" t="s">
        <v>16441</v>
      </c>
      <c r="N913" s="401" t="s">
        <v>912</v>
      </c>
      <c r="O913" s="401" t="s">
        <v>59</v>
      </c>
      <c r="P913" s="388">
        <v>42729</v>
      </c>
      <c r="Q913" s="47">
        <v>42729</v>
      </c>
      <c r="R913" s="361" t="s">
        <v>47</v>
      </c>
      <c r="S913" s="201" t="s">
        <v>756</v>
      </c>
      <c r="T913" s="81"/>
      <c r="U913" s="306"/>
      <c r="V913" s="52"/>
    </row>
    <row r="914" s="13" customFormat="1" ht="26.25" customHeight="1" spans="1:22">
      <c r="A914" s="35">
        <v>912</v>
      </c>
      <c r="B914" s="153"/>
      <c r="C914" s="146" t="s">
        <v>15848</v>
      </c>
      <c r="D914" s="43" t="s">
        <v>14754</v>
      </c>
      <c r="E914" s="322">
        <v>424600</v>
      </c>
      <c r="F914" s="152" t="s">
        <v>16442</v>
      </c>
      <c r="G914" s="323">
        <v>42719</v>
      </c>
      <c r="H914" s="47">
        <v>42733</v>
      </c>
      <c r="I914" s="52">
        <f ca="1" t="shared" si="2"/>
        <v>1171</v>
      </c>
      <c r="J914" s="330" t="s">
        <v>16241</v>
      </c>
      <c r="K914" s="314">
        <v>42730</v>
      </c>
      <c r="L914" s="166"/>
      <c r="M914" s="370" t="s">
        <v>16443</v>
      </c>
      <c r="N914" s="401" t="s">
        <v>730</v>
      </c>
      <c r="O914" s="370" t="s">
        <v>59</v>
      </c>
      <c r="P914" s="47">
        <v>42729</v>
      </c>
      <c r="Q914" s="47">
        <v>42729</v>
      </c>
      <c r="R914" s="52" t="s">
        <v>47</v>
      </c>
      <c r="S914" s="201" t="s">
        <v>756</v>
      </c>
      <c r="T914" s="70"/>
      <c r="U914" s="305"/>
      <c r="V914" s="48"/>
    </row>
    <row r="915" s="14" customFormat="1" ht="26.25" customHeight="1" spans="1:22">
      <c r="A915" s="35">
        <v>913</v>
      </c>
      <c r="B915" s="57"/>
      <c r="C915" s="146" t="s">
        <v>15858</v>
      </c>
      <c r="D915" s="43" t="s">
        <v>15655</v>
      </c>
      <c r="E915" s="322">
        <v>400400</v>
      </c>
      <c r="F915" s="152" t="s">
        <v>16444</v>
      </c>
      <c r="G915" s="323">
        <v>42688</v>
      </c>
      <c r="H915" s="47">
        <v>42703</v>
      </c>
      <c r="I915" s="52">
        <f ca="1" t="shared" si="2"/>
        <v>1201</v>
      </c>
      <c r="J915" s="330" t="s">
        <v>16241</v>
      </c>
      <c r="K915" s="314">
        <v>42730</v>
      </c>
      <c r="L915" s="284" t="s">
        <v>52</v>
      </c>
      <c r="M915" s="263" t="s">
        <v>16445</v>
      </c>
      <c r="N915" s="340" t="s">
        <v>70</v>
      </c>
      <c r="O915" s="52" t="s">
        <v>59</v>
      </c>
      <c r="P915" s="393">
        <v>42721</v>
      </c>
      <c r="Q915" s="47">
        <v>42723</v>
      </c>
      <c r="R915" s="340" t="s">
        <v>47</v>
      </c>
      <c r="S915" s="201" t="s">
        <v>756</v>
      </c>
      <c r="T915" s="81"/>
      <c r="U915" s="306"/>
      <c r="V915" s="52"/>
    </row>
    <row r="916" s="13" customFormat="1" ht="26.25" customHeight="1" spans="1:22">
      <c r="A916" s="35">
        <v>914</v>
      </c>
      <c r="B916" s="153"/>
      <c r="C916" s="146" t="s">
        <v>15848</v>
      </c>
      <c r="D916" s="43" t="s">
        <v>16239</v>
      </c>
      <c r="E916" s="322">
        <v>427600</v>
      </c>
      <c r="F916" s="152" t="s">
        <v>16446</v>
      </c>
      <c r="G916" s="323">
        <v>42698</v>
      </c>
      <c r="H916" s="47">
        <v>42718</v>
      </c>
      <c r="I916" s="52">
        <f ca="1" t="shared" si="2"/>
        <v>1186</v>
      </c>
      <c r="J916" s="330" t="s">
        <v>16241</v>
      </c>
      <c r="K916" s="314">
        <v>42746</v>
      </c>
      <c r="L916" s="166"/>
      <c r="M916" s="52" t="s">
        <v>16447</v>
      </c>
      <c r="N916" s="361" t="s">
        <v>726</v>
      </c>
      <c r="O916" s="52" t="s">
        <v>84</v>
      </c>
      <c r="P916" s="47">
        <v>42729</v>
      </c>
      <c r="Q916" s="47">
        <v>42730</v>
      </c>
      <c r="R916" s="52" t="s">
        <v>47</v>
      </c>
      <c r="S916" s="201" t="s">
        <v>756</v>
      </c>
      <c r="T916" s="70"/>
      <c r="U916" s="305"/>
      <c r="V916" s="48"/>
    </row>
    <row r="917" s="14" customFormat="1" ht="26.25" customHeight="1" spans="1:22">
      <c r="A917" s="35">
        <v>915</v>
      </c>
      <c r="B917" s="57"/>
      <c r="C917" s="146" t="s">
        <v>15848</v>
      </c>
      <c r="D917" s="43" t="s">
        <v>16277</v>
      </c>
      <c r="E917" s="322">
        <v>427600</v>
      </c>
      <c r="F917" s="152" t="s">
        <v>16448</v>
      </c>
      <c r="G917" s="323">
        <v>42720</v>
      </c>
      <c r="H917" s="47">
        <v>42735</v>
      </c>
      <c r="I917" s="52">
        <f ca="1" t="shared" si="2"/>
        <v>1169</v>
      </c>
      <c r="J917" s="330" t="s">
        <v>16241</v>
      </c>
      <c r="K917" s="314">
        <v>42730</v>
      </c>
      <c r="L917" s="284"/>
      <c r="M917" s="401" t="s">
        <v>16449</v>
      </c>
      <c r="N917" s="401" t="s">
        <v>5953</v>
      </c>
      <c r="O917" s="401" t="s">
        <v>744</v>
      </c>
      <c r="P917" s="388">
        <v>42723</v>
      </c>
      <c r="Q917" s="47">
        <v>42724</v>
      </c>
      <c r="R917" s="361" t="s">
        <v>106</v>
      </c>
      <c r="S917" s="201" t="s">
        <v>756</v>
      </c>
      <c r="T917" s="81"/>
      <c r="U917" s="306"/>
      <c r="V917" s="52"/>
    </row>
    <row r="918" s="13" customFormat="1" ht="26.25" customHeight="1" spans="1:22">
      <c r="A918" s="35">
        <v>916</v>
      </c>
      <c r="B918" s="153"/>
      <c r="C918" s="146" t="s">
        <v>15848</v>
      </c>
      <c r="D918" s="43" t="s">
        <v>16252</v>
      </c>
      <c r="E918" s="322">
        <v>427600</v>
      </c>
      <c r="F918" s="152" t="s">
        <v>16450</v>
      </c>
      <c r="G918" s="323">
        <v>42720</v>
      </c>
      <c r="H918" s="47">
        <v>42735</v>
      </c>
      <c r="I918" s="52">
        <f ca="1" t="shared" si="2"/>
        <v>1169</v>
      </c>
      <c r="J918" s="330" t="s">
        <v>16241</v>
      </c>
      <c r="K918" s="360">
        <v>42746</v>
      </c>
      <c r="L918" s="166"/>
      <c r="M918" s="327" t="s">
        <v>16451</v>
      </c>
      <c r="N918" s="327" t="s">
        <v>114</v>
      </c>
      <c r="O918" s="327" t="s">
        <v>59</v>
      </c>
      <c r="P918" s="47">
        <v>42732</v>
      </c>
      <c r="Q918" s="47">
        <v>42733</v>
      </c>
      <c r="R918" s="361" t="s">
        <v>106</v>
      </c>
      <c r="S918" s="201" t="s">
        <v>761</v>
      </c>
      <c r="T918" s="70"/>
      <c r="U918" s="305"/>
      <c r="V918" s="48"/>
    </row>
    <row r="919" s="13" customFormat="1" ht="26.25" customHeight="1" spans="1:22">
      <c r="A919" s="35">
        <v>917</v>
      </c>
      <c r="B919" s="153"/>
      <c r="C919" s="146" t="s">
        <v>15852</v>
      </c>
      <c r="D919" s="43" t="s">
        <v>12911</v>
      </c>
      <c r="E919" s="322">
        <v>466500</v>
      </c>
      <c r="F919" s="152" t="s">
        <v>16452</v>
      </c>
      <c r="G919" s="323">
        <v>42727</v>
      </c>
      <c r="H919" s="47">
        <v>42745</v>
      </c>
      <c r="I919" s="52">
        <f ca="1" t="shared" si="2"/>
        <v>1159</v>
      </c>
      <c r="J919" s="330" t="s">
        <v>16241</v>
      </c>
      <c r="K919" s="360">
        <v>42746</v>
      </c>
      <c r="L919" s="166"/>
      <c r="M919" s="327" t="s">
        <v>16453</v>
      </c>
      <c r="N919" s="331" t="s">
        <v>2053</v>
      </c>
      <c r="O919" s="331" t="s">
        <v>11352</v>
      </c>
      <c r="P919" s="47">
        <v>42727</v>
      </c>
      <c r="Q919" s="47">
        <v>42729</v>
      </c>
      <c r="R919" s="361" t="s">
        <v>47</v>
      </c>
      <c r="S919" s="201" t="s">
        <v>761</v>
      </c>
      <c r="T919" s="70"/>
      <c r="U919" s="305"/>
      <c r="V919" s="48"/>
    </row>
    <row r="920" s="13" customFormat="1" ht="26.25" customHeight="1" spans="1:22">
      <c r="A920" s="35">
        <v>918</v>
      </c>
      <c r="B920" s="153"/>
      <c r="C920" s="146" t="s">
        <v>15852</v>
      </c>
      <c r="D920" s="43" t="s">
        <v>16277</v>
      </c>
      <c r="E920" s="322">
        <v>469500</v>
      </c>
      <c r="F920" s="152" t="s">
        <v>16454</v>
      </c>
      <c r="G920" s="323">
        <v>42719</v>
      </c>
      <c r="H920" s="47">
        <v>42733</v>
      </c>
      <c r="I920" s="52">
        <f ca="1" t="shared" si="2"/>
        <v>1171</v>
      </c>
      <c r="J920" s="330" t="s">
        <v>16241</v>
      </c>
      <c r="K920" s="360">
        <v>42746</v>
      </c>
      <c r="L920" s="166"/>
      <c r="M920" s="327" t="s">
        <v>16455</v>
      </c>
      <c r="N920" s="331" t="s">
        <v>657</v>
      </c>
      <c r="O920" s="331" t="s">
        <v>84</v>
      </c>
      <c r="P920" s="47">
        <v>42720</v>
      </c>
      <c r="Q920" s="47">
        <v>42721</v>
      </c>
      <c r="R920" s="361" t="s">
        <v>47</v>
      </c>
      <c r="S920" s="201" t="s">
        <v>1508</v>
      </c>
      <c r="T920" s="70"/>
      <c r="U920" s="305"/>
      <c r="V920" s="48"/>
    </row>
    <row r="921" s="13" customFormat="1" ht="26.25" customHeight="1" spans="1:22">
      <c r="A921" s="35">
        <v>919</v>
      </c>
      <c r="B921" s="153"/>
      <c r="C921" s="146" t="s">
        <v>15848</v>
      </c>
      <c r="D921" s="43" t="s">
        <v>145</v>
      </c>
      <c r="E921" s="322">
        <v>424600</v>
      </c>
      <c r="F921" s="152" t="s">
        <v>16456</v>
      </c>
      <c r="G921" s="323">
        <v>42719</v>
      </c>
      <c r="H921" s="47">
        <v>42733</v>
      </c>
      <c r="I921" s="52">
        <f ca="1" t="shared" si="2"/>
        <v>1171</v>
      </c>
      <c r="J921" s="330" t="s">
        <v>16241</v>
      </c>
      <c r="K921" s="360">
        <v>42746</v>
      </c>
      <c r="L921" s="166"/>
      <c r="M921" s="327" t="s">
        <v>16457</v>
      </c>
      <c r="N921" s="331" t="s">
        <v>640</v>
      </c>
      <c r="O921" s="331" t="s">
        <v>641</v>
      </c>
      <c r="P921" s="47">
        <v>42729</v>
      </c>
      <c r="Q921" s="47">
        <v>42729</v>
      </c>
      <c r="R921" s="361" t="s">
        <v>106</v>
      </c>
      <c r="S921" s="201" t="s">
        <v>756</v>
      </c>
      <c r="T921" s="70"/>
      <c r="U921" s="305"/>
      <c r="V921" s="48"/>
    </row>
    <row r="922" s="14" customFormat="1" ht="26.25" customHeight="1" spans="1:22">
      <c r="A922" s="35">
        <v>920</v>
      </c>
      <c r="B922" s="57"/>
      <c r="C922" s="146" t="s">
        <v>15848</v>
      </c>
      <c r="D922" s="43" t="s">
        <v>16277</v>
      </c>
      <c r="E922" s="322">
        <v>427600</v>
      </c>
      <c r="F922" s="152" t="s">
        <v>16458</v>
      </c>
      <c r="G922" s="323">
        <v>42719</v>
      </c>
      <c r="H922" s="47">
        <v>42729</v>
      </c>
      <c r="I922" s="52">
        <f ca="1" t="shared" si="2"/>
        <v>1175</v>
      </c>
      <c r="J922" s="330" t="s">
        <v>16241</v>
      </c>
      <c r="K922" s="314">
        <v>42730</v>
      </c>
      <c r="L922" s="284"/>
      <c r="M922" s="401" t="s">
        <v>16459</v>
      </c>
      <c r="N922" s="401" t="s">
        <v>16379</v>
      </c>
      <c r="O922" s="401" t="s">
        <v>783</v>
      </c>
      <c r="P922" s="388">
        <v>42720</v>
      </c>
      <c r="Q922" s="47">
        <v>42721</v>
      </c>
      <c r="R922" s="361" t="s">
        <v>47</v>
      </c>
      <c r="S922" s="201" t="s">
        <v>1451</v>
      </c>
      <c r="T922" s="81"/>
      <c r="U922" s="306"/>
      <c r="V922" s="52"/>
    </row>
    <row r="923" s="13" customFormat="1" ht="26.25" customHeight="1" spans="1:22">
      <c r="A923" s="35">
        <v>921</v>
      </c>
      <c r="B923" s="153"/>
      <c r="C923" s="223" t="s">
        <v>15852</v>
      </c>
      <c r="D923" s="55" t="s">
        <v>14593</v>
      </c>
      <c r="E923" s="35">
        <v>466500</v>
      </c>
      <c r="F923" s="151" t="s">
        <v>16460</v>
      </c>
      <c r="G923" s="310">
        <v>42727</v>
      </c>
      <c r="H923" s="44">
        <v>42743</v>
      </c>
      <c r="I923" s="48">
        <f ca="1" t="shared" si="2"/>
        <v>1161</v>
      </c>
      <c r="J923" s="325" t="s">
        <v>16241</v>
      </c>
      <c r="K923" s="314">
        <v>42746</v>
      </c>
      <c r="L923" s="166"/>
      <c r="M923" s="411" t="s">
        <v>16461</v>
      </c>
      <c r="N923" s="354" t="s">
        <v>662</v>
      </c>
      <c r="O923" s="354" t="s">
        <v>59</v>
      </c>
      <c r="P923" s="44">
        <v>42730</v>
      </c>
      <c r="Q923" s="44">
        <v>42731</v>
      </c>
      <c r="R923" s="390" t="s">
        <v>47</v>
      </c>
      <c r="S923" s="196" t="s">
        <v>771</v>
      </c>
      <c r="T923" s="70"/>
      <c r="U923" s="305"/>
      <c r="V923" s="48"/>
    </row>
    <row r="924" s="14" customFormat="1" ht="26.25" customHeight="1" spans="1:22">
      <c r="A924" s="35">
        <v>922</v>
      </c>
      <c r="B924" s="57"/>
      <c r="C924" s="146" t="s">
        <v>15858</v>
      </c>
      <c r="D924" s="43" t="s">
        <v>15558</v>
      </c>
      <c r="E924" s="322">
        <v>400400</v>
      </c>
      <c r="F924" s="152" t="s">
        <v>16462</v>
      </c>
      <c r="G924" s="323">
        <v>42727</v>
      </c>
      <c r="H924" s="47">
        <v>42745</v>
      </c>
      <c r="I924" s="52">
        <f ca="1" t="shared" si="2"/>
        <v>1159</v>
      </c>
      <c r="J924" s="330" t="s">
        <v>16241</v>
      </c>
      <c r="K924" s="360">
        <v>42749</v>
      </c>
      <c r="L924" s="284"/>
      <c r="M924" s="52" t="s">
        <v>16463</v>
      </c>
      <c r="N924" s="340" t="s">
        <v>912</v>
      </c>
      <c r="O924" s="52" t="s">
        <v>59</v>
      </c>
      <c r="P924" s="393">
        <v>42742</v>
      </c>
      <c r="Q924" s="47">
        <v>42742</v>
      </c>
      <c r="R924" s="340" t="s">
        <v>47</v>
      </c>
      <c r="S924" s="201" t="s">
        <v>1459</v>
      </c>
      <c r="T924" s="81"/>
      <c r="U924" s="306"/>
      <c r="V924" s="52"/>
    </row>
    <row r="925" s="13" customFormat="1" ht="26.25" customHeight="1" spans="1:22">
      <c r="A925" s="35">
        <v>923</v>
      </c>
      <c r="B925" s="153"/>
      <c r="C925" s="146" t="s">
        <v>15848</v>
      </c>
      <c r="D925" s="55" t="s">
        <v>41</v>
      </c>
      <c r="E925" s="35">
        <v>424600</v>
      </c>
      <c r="F925" s="151" t="s">
        <v>16464</v>
      </c>
      <c r="G925" s="310">
        <v>42727</v>
      </c>
      <c r="H925" s="44">
        <v>42743</v>
      </c>
      <c r="I925" s="48">
        <f ca="1" t="shared" si="2"/>
        <v>1161</v>
      </c>
      <c r="J925" s="325" t="s">
        <v>16241</v>
      </c>
      <c r="K925" s="360">
        <v>42749</v>
      </c>
      <c r="L925" s="166"/>
      <c r="M925" s="370" t="s">
        <v>14185</v>
      </c>
      <c r="N925" s="401" t="s">
        <v>114</v>
      </c>
      <c r="O925" s="370" t="s">
        <v>59</v>
      </c>
      <c r="P925" s="47">
        <v>42743</v>
      </c>
      <c r="Q925" s="47">
        <v>42744</v>
      </c>
      <c r="R925" s="52" t="s">
        <v>106</v>
      </c>
      <c r="S925" s="196" t="s">
        <v>1459</v>
      </c>
      <c r="T925" s="70"/>
      <c r="U925" s="305"/>
      <c r="V925" s="48"/>
    </row>
    <row r="926" s="13" customFormat="1" ht="26.25" customHeight="1" spans="1:22">
      <c r="A926" s="35">
        <v>924</v>
      </c>
      <c r="B926" s="153"/>
      <c r="C926" s="146" t="s">
        <v>15858</v>
      </c>
      <c r="D926" s="43" t="s">
        <v>15555</v>
      </c>
      <c r="E926" s="322">
        <v>400400</v>
      </c>
      <c r="F926" s="152" t="s">
        <v>16465</v>
      </c>
      <c r="G926" s="323">
        <v>42727</v>
      </c>
      <c r="H926" s="47">
        <v>42745</v>
      </c>
      <c r="I926" s="52">
        <f ca="1" t="shared" si="2"/>
        <v>1159</v>
      </c>
      <c r="J926" s="330" t="s">
        <v>16241</v>
      </c>
      <c r="K926" s="360">
        <v>42749</v>
      </c>
      <c r="L926" s="284"/>
      <c r="M926" s="52" t="s">
        <v>16466</v>
      </c>
      <c r="N926" s="52" t="s">
        <v>225</v>
      </c>
      <c r="O926" s="52" t="s">
        <v>89</v>
      </c>
      <c r="P926" s="47">
        <v>42742</v>
      </c>
      <c r="Q926" s="47">
        <v>42742</v>
      </c>
      <c r="R926" s="52" t="s">
        <v>106</v>
      </c>
      <c r="S926" s="201" t="s">
        <v>1459</v>
      </c>
      <c r="T926" s="70"/>
      <c r="U926" s="305"/>
      <c r="V926" s="48"/>
    </row>
    <row r="927" s="14" customFormat="1" ht="26.25" customHeight="1" spans="1:22">
      <c r="A927" s="35">
        <v>925</v>
      </c>
      <c r="B927" s="57"/>
      <c r="C927" s="146" t="s">
        <v>15848</v>
      </c>
      <c r="D927" s="43" t="s">
        <v>16277</v>
      </c>
      <c r="E927" s="322">
        <v>427600</v>
      </c>
      <c r="F927" s="152" t="s">
        <v>16467</v>
      </c>
      <c r="G927" s="323">
        <v>42727</v>
      </c>
      <c r="H927" s="47">
        <v>42745</v>
      </c>
      <c r="I927" s="52">
        <f ca="1" t="shared" si="2"/>
        <v>1159</v>
      </c>
      <c r="J927" s="330" t="s">
        <v>16241</v>
      </c>
      <c r="K927" s="360">
        <v>42730</v>
      </c>
      <c r="L927" s="284"/>
      <c r="M927" s="401" t="s">
        <v>16468</v>
      </c>
      <c r="N927" s="401" t="s">
        <v>912</v>
      </c>
      <c r="O927" s="401" t="s">
        <v>59</v>
      </c>
      <c r="P927" s="388">
        <v>42729</v>
      </c>
      <c r="Q927" s="47">
        <v>42729</v>
      </c>
      <c r="R927" s="361" t="s">
        <v>47</v>
      </c>
      <c r="S927" s="201" t="s">
        <v>779</v>
      </c>
      <c r="T927" s="81"/>
      <c r="U927" s="306"/>
      <c r="V927" s="52"/>
    </row>
    <row r="928" s="13" customFormat="1" ht="26.25" customHeight="1" spans="1:22">
      <c r="A928" s="35">
        <v>926</v>
      </c>
      <c r="B928" s="153"/>
      <c r="C928" s="146" t="s">
        <v>15848</v>
      </c>
      <c r="D928" s="55" t="s">
        <v>16239</v>
      </c>
      <c r="E928" s="35">
        <v>427600</v>
      </c>
      <c r="F928" s="151" t="s">
        <v>16469</v>
      </c>
      <c r="G928" s="310">
        <v>42727</v>
      </c>
      <c r="H928" s="44">
        <v>42743</v>
      </c>
      <c r="I928" s="48">
        <f ca="1" t="shared" si="2"/>
        <v>1161</v>
      </c>
      <c r="J928" s="325" t="s">
        <v>16241</v>
      </c>
      <c r="K928" s="360">
        <v>42749</v>
      </c>
      <c r="L928" s="166"/>
      <c r="M928" s="371" t="s">
        <v>16470</v>
      </c>
      <c r="N928" s="412" t="s">
        <v>730</v>
      </c>
      <c r="O928" s="371" t="s">
        <v>59</v>
      </c>
      <c r="P928" s="44">
        <v>42742</v>
      </c>
      <c r="Q928" s="44">
        <v>42744</v>
      </c>
      <c r="R928" s="48" t="s">
        <v>47</v>
      </c>
      <c r="S928" s="196" t="s">
        <v>6393</v>
      </c>
      <c r="T928" s="70"/>
      <c r="U928" s="305"/>
      <c r="V928" s="48"/>
    </row>
    <row r="929" s="14" customFormat="1" ht="26.25" customHeight="1" spans="1:22">
      <c r="A929" s="35">
        <v>927</v>
      </c>
      <c r="B929" s="57"/>
      <c r="C929" s="146" t="s">
        <v>15848</v>
      </c>
      <c r="D929" s="43" t="s">
        <v>14593</v>
      </c>
      <c r="E929" s="322">
        <v>424600</v>
      </c>
      <c r="F929" s="152" t="s">
        <v>16471</v>
      </c>
      <c r="G929" s="323">
        <v>42727</v>
      </c>
      <c r="H929" s="47">
        <v>42745</v>
      </c>
      <c r="I929" s="52">
        <f ca="1" t="shared" si="2"/>
        <v>1159</v>
      </c>
      <c r="J929" s="330" t="s">
        <v>16241</v>
      </c>
      <c r="K929" s="360">
        <v>42730</v>
      </c>
      <c r="L929" s="284"/>
      <c r="M929" s="361" t="s">
        <v>16472</v>
      </c>
      <c r="N929" s="361" t="s">
        <v>916</v>
      </c>
      <c r="O929" s="361" t="s">
        <v>89</v>
      </c>
      <c r="P929" s="388">
        <v>42730</v>
      </c>
      <c r="Q929" s="47">
        <v>42730</v>
      </c>
      <c r="R929" s="361" t="s">
        <v>47</v>
      </c>
      <c r="S929" s="201" t="s">
        <v>6393</v>
      </c>
      <c r="T929" s="81"/>
      <c r="U929" s="306"/>
      <c r="V929" s="52"/>
    </row>
    <row r="930" s="13" customFormat="1" ht="26.25" customHeight="1" spans="1:22">
      <c r="A930" s="35">
        <v>928</v>
      </c>
      <c r="B930" s="153"/>
      <c r="C930" s="146" t="s">
        <v>15848</v>
      </c>
      <c r="D930" s="43" t="s">
        <v>14754</v>
      </c>
      <c r="E930" s="322">
        <v>424600</v>
      </c>
      <c r="F930" s="152" t="s">
        <v>16473</v>
      </c>
      <c r="G930" s="323">
        <v>42719</v>
      </c>
      <c r="H930" s="47">
        <v>42733</v>
      </c>
      <c r="I930" s="52">
        <f ca="1" t="shared" si="2"/>
        <v>1171</v>
      </c>
      <c r="J930" s="330" t="s">
        <v>16241</v>
      </c>
      <c r="K930" s="360">
        <v>42749</v>
      </c>
      <c r="L930" s="166"/>
      <c r="M930" s="370" t="s">
        <v>13801</v>
      </c>
      <c r="N930" s="401" t="s">
        <v>743</v>
      </c>
      <c r="O930" s="370" t="s">
        <v>744</v>
      </c>
      <c r="P930" s="47">
        <v>42737</v>
      </c>
      <c r="Q930" s="47">
        <v>42738</v>
      </c>
      <c r="R930" s="52" t="s">
        <v>47</v>
      </c>
      <c r="S930" s="201" t="s">
        <v>6393</v>
      </c>
      <c r="T930" s="70"/>
      <c r="U930" s="305"/>
      <c r="V930" s="48"/>
    </row>
    <row r="931" s="13" customFormat="1" ht="26.25" customHeight="1" spans="1:22">
      <c r="A931" s="35">
        <v>929</v>
      </c>
      <c r="B931" s="153"/>
      <c r="C931" s="146" t="s">
        <v>15858</v>
      </c>
      <c r="D931" s="55" t="s">
        <v>15558</v>
      </c>
      <c r="E931" s="35">
        <v>400400</v>
      </c>
      <c r="F931" s="151" t="s">
        <v>16474</v>
      </c>
      <c r="G931" s="310">
        <v>42727</v>
      </c>
      <c r="H931" s="44">
        <v>42743</v>
      </c>
      <c r="I931" s="48">
        <f ca="1" t="shared" si="2"/>
        <v>1161</v>
      </c>
      <c r="J931" s="325" t="s">
        <v>16241</v>
      </c>
      <c r="K931" s="360">
        <v>42753</v>
      </c>
      <c r="L931" s="166"/>
      <c r="M931" s="48" t="s">
        <v>16475</v>
      </c>
      <c r="N931" s="376" t="s">
        <v>730</v>
      </c>
      <c r="O931" s="48" t="s">
        <v>59</v>
      </c>
      <c r="P931" s="383">
        <v>42745</v>
      </c>
      <c r="Q931" s="44">
        <v>42746</v>
      </c>
      <c r="R931" s="376" t="s">
        <v>47</v>
      </c>
      <c r="S931" s="196" t="s">
        <v>788</v>
      </c>
      <c r="T931" s="70"/>
      <c r="U931" s="305"/>
      <c r="V931" s="48"/>
    </row>
    <row r="932" s="13" customFormat="1" ht="26.25" customHeight="1" spans="1:22">
      <c r="A932" s="35">
        <v>930</v>
      </c>
      <c r="B932" s="153"/>
      <c r="C932" s="146" t="s">
        <v>15848</v>
      </c>
      <c r="D932" s="43" t="s">
        <v>16252</v>
      </c>
      <c r="E932" s="322">
        <v>427600</v>
      </c>
      <c r="F932" s="152" t="s">
        <v>16476</v>
      </c>
      <c r="G932" s="323">
        <v>42720</v>
      </c>
      <c r="H932" s="47">
        <v>42735</v>
      </c>
      <c r="I932" s="52">
        <f ca="1" t="shared" si="2"/>
        <v>1169</v>
      </c>
      <c r="J932" s="330" t="s">
        <v>16241</v>
      </c>
      <c r="K932" s="360">
        <v>42730</v>
      </c>
      <c r="L932" s="166"/>
      <c r="M932" s="327" t="s">
        <v>16477</v>
      </c>
      <c r="N932" s="327" t="s">
        <v>683</v>
      </c>
      <c r="O932" s="327" t="s">
        <v>84</v>
      </c>
      <c r="P932" s="47">
        <v>42724</v>
      </c>
      <c r="Q932" s="47">
        <v>42724</v>
      </c>
      <c r="R932" s="361" t="s">
        <v>47</v>
      </c>
      <c r="S932" s="201" t="s">
        <v>788</v>
      </c>
      <c r="T932" s="70"/>
      <c r="U932" s="305"/>
      <c r="V932" s="48"/>
    </row>
    <row r="933" s="14" customFormat="1" ht="26.25" customHeight="1" spans="1:22">
      <c r="A933" s="35">
        <v>931</v>
      </c>
      <c r="B933" s="57"/>
      <c r="C933" s="146" t="s">
        <v>15858</v>
      </c>
      <c r="D933" s="43" t="s">
        <v>15527</v>
      </c>
      <c r="E933" s="322">
        <v>400400</v>
      </c>
      <c r="F933" s="152" t="s">
        <v>16478</v>
      </c>
      <c r="G933" s="323">
        <v>42727</v>
      </c>
      <c r="H933" s="47">
        <v>42745</v>
      </c>
      <c r="I933" s="52">
        <f ca="1" t="shared" si="2"/>
        <v>1159</v>
      </c>
      <c r="J933" s="330" t="s">
        <v>16241</v>
      </c>
      <c r="K933" s="360">
        <v>42753</v>
      </c>
      <c r="L933" s="284"/>
      <c r="M933" s="401" t="s">
        <v>13125</v>
      </c>
      <c r="N933" s="401" t="s">
        <v>912</v>
      </c>
      <c r="O933" s="401" t="s">
        <v>59</v>
      </c>
      <c r="P933" s="388">
        <v>42740</v>
      </c>
      <c r="Q933" s="47">
        <v>42740</v>
      </c>
      <c r="R933" s="52" t="s">
        <v>47</v>
      </c>
      <c r="S933" s="201" t="s">
        <v>1476</v>
      </c>
      <c r="T933" s="81"/>
      <c r="U933" s="306"/>
      <c r="V933" s="52"/>
    </row>
    <row r="934" s="14" customFormat="1" ht="26.25" customHeight="1" spans="1:22">
      <c r="A934" s="35">
        <v>932</v>
      </c>
      <c r="B934" s="57"/>
      <c r="C934" s="146" t="s">
        <v>15848</v>
      </c>
      <c r="D934" s="43" t="s">
        <v>12911</v>
      </c>
      <c r="E934" s="322">
        <v>424600</v>
      </c>
      <c r="F934" s="152" t="s">
        <v>16479</v>
      </c>
      <c r="G934" s="323">
        <v>42727</v>
      </c>
      <c r="H934" s="47">
        <v>42745</v>
      </c>
      <c r="I934" s="52">
        <f ca="1" t="shared" si="2"/>
        <v>1159</v>
      </c>
      <c r="J934" s="330" t="s">
        <v>16241</v>
      </c>
      <c r="K934" s="360">
        <v>42753</v>
      </c>
      <c r="L934" s="284"/>
      <c r="M934" s="52" t="s">
        <v>10306</v>
      </c>
      <c r="N934" s="361" t="s">
        <v>1267</v>
      </c>
      <c r="O934" s="361" t="s">
        <v>783</v>
      </c>
      <c r="P934" s="388">
        <v>42731</v>
      </c>
      <c r="Q934" s="47">
        <v>42733</v>
      </c>
      <c r="R934" s="361" t="s">
        <v>47</v>
      </c>
      <c r="S934" s="201" t="s">
        <v>793</v>
      </c>
      <c r="T934" s="81"/>
      <c r="U934" s="306"/>
      <c r="V934" s="52"/>
    </row>
    <row r="935" s="13" customFormat="1" ht="26.25" customHeight="1" spans="1:22">
      <c r="A935" s="35">
        <v>933</v>
      </c>
      <c r="B935" s="153"/>
      <c r="C935" s="146" t="s">
        <v>15848</v>
      </c>
      <c r="D935" s="55" t="s">
        <v>41</v>
      </c>
      <c r="E935" s="35">
        <v>424600</v>
      </c>
      <c r="F935" s="151" t="s">
        <v>16480</v>
      </c>
      <c r="G935" s="310">
        <v>42727</v>
      </c>
      <c r="H935" s="44">
        <v>42743</v>
      </c>
      <c r="I935" s="48">
        <f ca="1" t="shared" si="2"/>
        <v>1161</v>
      </c>
      <c r="J935" s="325" t="s">
        <v>16241</v>
      </c>
      <c r="K935" s="360">
        <v>42753</v>
      </c>
      <c r="L935" s="166"/>
      <c r="M935" s="371" t="s">
        <v>16481</v>
      </c>
      <c r="N935" s="412" t="s">
        <v>6046</v>
      </c>
      <c r="O935" s="371" t="s">
        <v>641</v>
      </c>
      <c r="P935" s="44">
        <v>42729</v>
      </c>
      <c r="Q935" s="44">
        <v>42731</v>
      </c>
      <c r="R935" s="48" t="s">
        <v>106</v>
      </c>
      <c r="S935" s="196" t="s">
        <v>796</v>
      </c>
      <c r="T935" s="70"/>
      <c r="U935" s="305"/>
      <c r="V935" s="48"/>
    </row>
    <row r="936" s="13" customFormat="1" ht="26.25" customHeight="1" spans="1:22">
      <c r="A936" s="35">
        <v>934</v>
      </c>
      <c r="B936" s="153"/>
      <c r="C936" s="146" t="s">
        <v>15848</v>
      </c>
      <c r="D936" s="43" t="s">
        <v>16239</v>
      </c>
      <c r="E936" s="322">
        <v>427600</v>
      </c>
      <c r="F936" s="152" t="s">
        <v>16482</v>
      </c>
      <c r="G936" s="323">
        <v>42719</v>
      </c>
      <c r="H936" s="47">
        <v>42733</v>
      </c>
      <c r="I936" s="52">
        <f ca="1" t="shared" si="2"/>
        <v>1171</v>
      </c>
      <c r="J936" s="330" t="s">
        <v>16241</v>
      </c>
      <c r="K936" s="360">
        <v>42753</v>
      </c>
      <c r="L936" s="166"/>
      <c r="M936" s="370" t="s">
        <v>16483</v>
      </c>
      <c r="N936" s="401" t="s">
        <v>225</v>
      </c>
      <c r="O936" s="370" t="s">
        <v>89</v>
      </c>
      <c r="P936" s="413">
        <v>42739</v>
      </c>
      <c r="Q936" s="413">
        <v>42742</v>
      </c>
      <c r="R936" s="370" t="s">
        <v>47</v>
      </c>
      <c r="S936" s="201" t="s">
        <v>793</v>
      </c>
      <c r="T936" s="70"/>
      <c r="U936" s="305"/>
      <c r="V936" s="48"/>
    </row>
    <row r="937" s="13" customFormat="1" ht="26.25" customHeight="1" spans="1:22">
      <c r="A937" s="35">
        <v>935</v>
      </c>
      <c r="B937" s="153"/>
      <c r="C937" s="146" t="s">
        <v>15848</v>
      </c>
      <c r="D937" s="43" t="s">
        <v>16239</v>
      </c>
      <c r="E937" s="322">
        <v>427600</v>
      </c>
      <c r="F937" s="152" t="s">
        <v>16484</v>
      </c>
      <c r="G937" s="323">
        <v>42719</v>
      </c>
      <c r="H937" s="47">
        <v>42733</v>
      </c>
      <c r="I937" s="52">
        <f ca="1" t="shared" si="2"/>
        <v>1171</v>
      </c>
      <c r="J937" s="330" t="s">
        <v>16241</v>
      </c>
      <c r="K937" s="360">
        <v>42753</v>
      </c>
      <c r="L937" s="166"/>
      <c r="M937" s="48" t="s">
        <v>16485</v>
      </c>
      <c r="N937" s="48" t="s">
        <v>736</v>
      </c>
      <c r="O937" s="48" t="s">
        <v>89</v>
      </c>
      <c r="P937" s="44">
        <v>42734</v>
      </c>
      <c r="Q937" s="44">
        <v>42734</v>
      </c>
      <c r="R937" s="48" t="s">
        <v>47</v>
      </c>
      <c r="S937" s="201" t="s">
        <v>793</v>
      </c>
      <c r="T937" s="70"/>
      <c r="U937" s="305"/>
      <c r="V937" s="48"/>
    </row>
    <row r="938" s="13" customFormat="1" ht="26.25" customHeight="1" spans="1:22">
      <c r="A938" s="35">
        <v>936</v>
      </c>
      <c r="B938" s="153"/>
      <c r="C938" s="146" t="s">
        <v>15848</v>
      </c>
      <c r="D938" s="55" t="s">
        <v>14688</v>
      </c>
      <c r="E938" s="35">
        <v>424600</v>
      </c>
      <c r="F938" s="151" t="s">
        <v>16486</v>
      </c>
      <c r="G938" s="310">
        <v>42741</v>
      </c>
      <c r="H938" s="44">
        <v>42750</v>
      </c>
      <c r="I938" s="48">
        <f ca="1" t="shared" si="2"/>
        <v>1154</v>
      </c>
      <c r="J938" s="325" t="s">
        <v>16241</v>
      </c>
      <c r="K938" s="314">
        <v>42754</v>
      </c>
      <c r="L938" s="166"/>
      <c r="M938" s="411" t="s">
        <v>16487</v>
      </c>
      <c r="N938" s="354" t="s">
        <v>736</v>
      </c>
      <c r="O938" s="354" t="s">
        <v>89</v>
      </c>
      <c r="P938" s="44">
        <v>42742</v>
      </c>
      <c r="Q938" s="44">
        <v>42742</v>
      </c>
      <c r="R938" s="390" t="s">
        <v>106</v>
      </c>
      <c r="S938" s="196" t="s">
        <v>796</v>
      </c>
      <c r="T938" s="70"/>
      <c r="U938" s="305"/>
      <c r="V938" s="48"/>
    </row>
    <row r="939" s="13" customFormat="1" ht="26.25" customHeight="1" spans="1:22">
      <c r="A939" s="35">
        <v>937</v>
      </c>
      <c r="B939" s="153"/>
      <c r="C939" s="146" t="s">
        <v>15848</v>
      </c>
      <c r="D939" s="43" t="s">
        <v>16357</v>
      </c>
      <c r="E939" s="322">
        <v>427600</v>
      </c>
      <c r="F939" s="152" t="s">
        <v>16488</v>
      </c>
      <c r="G939" s="323">
        <v>42741</v>
      </c>
      <c r="H939" s="47">
        <v>42752</v>
      </c>
      <c r="I939" s="52">
        <f ca="1" t="shared" si="2"/>
        <v>1152</v>
      </c>
      <c r="J939" s="330" t="s">
        <v>16241</v>
      </c>
      <c r="K939" s="360">
        <v>42754</v>
      </c>
      <c r="L939" s="284"/>
      <c r="M939" s="327" t="s">
        <v>16489</v>
      </c>
      <c r="N939" s="331" t="s">
        <v>916</v>
      </c>
      <c r="O939" s="331" t="s">
        <v>89</v>
      </c>
      <c r="P939" s="47">
        <v>42744</v>
      </c>
      <c r="Q939" s="47">
        <v>42745</v>
      </c>
      <c r="R939" s="361" t="s">
        <v>47</v>
      </c>
      <c r="S939" s="201" t="s">
        <v>796</v>
      </c>
      <c r="T939" s="70"/>
      <c r="U939" s="305"/>
      <c r="V939" s="48"/>
    </row>
    <row r="940" s="13" customFormat="1" ht="26.25" customHeight="1" spans="1:22">
      <c r="A940" s="35">
        <v>938</v>
      </c>
      <c r="B940" s="153"/>
      <c r="C940" s="146" t="s">
        <v>15848</v>
      </c>
      <c r="D940" s="43" t="s">
        <v>14654</v>
      </c>
      <c r="E940" s="322">
        <v>424600</v>
      </c>
      <c r="F940" s="152" t="s">
        <v>16490</v>
      </c>
      <c r="G940" s="323">
        <v>42741</v>
      </c>
      <c r="H940" s="47">
        <v>42752</v>
      </c>
      <c r="I940" s="52">
        <f ca="1" t="shared" si="2"/>
        <v>1152</v>
      </c>
      <c r="J940" s="330" t="s">
        <v>16241</v>
      </c>
      <c r="K940" s="360">
        <v>42754</v>
      </c>
      <c r="L940" s="166"/>
      <c r="M940" s="327" t="s">
        <v>16491</v>
      </c>
      <c r="N940" s="331" t="s">
        <v>916</v>
      </c>
      <c r="O940" s="331" t="s">
        <v>89</v>
      </c>
      <c r="P940" s="47">
        <v>42744</v>
      </c>
      <c r="Q940" s="47">
        <v>42744</v>
      </c>
      <c r="R940" s="361" t="s">
        <v>47</v>
      </c>
      <c r="S940" s="201" t="s">
        <v>796</v>
      </c>
      <c r="T940" s="70"/>
      <c r="U940" s="305"/>
      <c r="V940" s="48"/>
    </row>
    <row r="941" s="13" customFormat="1" ht="26.25" customHeight="1" spans="1:19">
      <c r="A941" s="35">
        <v>939</v>
      </c>
      <c r="B941" s="153"/>
      <c r="C941" s="146" t="s">
        <v>15848</v>
      </c>
      <c r="D941" s="43" t="s">
        <v>41</v>
      </c>
      <c r="E941" s="322">
        <v>424600</v>
      </c>
      <c r="F941" s="152" t="s">
        <v>16492</v>
      </c>
      <c r="G941" s="323">
        <v>42736</v>
      </c>
      <c r="H941" s="47">
        <v>42744</v>
      </c>
      <c r="I941" s="52">
        <f ca="1" t="shared" si="2"/>
        <v>1160</v>
      </c>
      <c r="J941" s="330" t="s">
        <v>16241</v>
      </c>
      <c r="K941" s="360">
        <v>42786</v>
      </c>
      <c r="L941" s="166"/>
      <c r="M941" s="371" t="s">
        <v>16493</v>
      </c>
      <c r="N941" s="412" t="s">
        <v>912</v>
      </c>
      <c r="O941" s="371" t="s">
        <v>59</v>
      </c>
      <c r="P941" s="44">
        <v>42748</v>
      </c>
      <c r="Q941" s="44">
        <v>42748</v>
      </c>
      <c r="R941" s="48" t="s">
        <v>47</v>
      </c>
      <c r="S941" s="13" t="s">
        <v>7602</v>
      </c>
    </row>
    <row r="942" s="13" customFormat="1" ht="26.25" customHeight="1" spans="1:22">
      <c r="A942" s="35">
        <v>940</v>
      </c>
      <c r="B942" s="153"/>
      <c r="C942" s="146" t="s">
        <v>15848</v>
      </c>
      <c r="D942" s="43" t="s">
        <v>16239</v>
      </c>
      <c r="E942" s="322">
        <v>427600</v>
      </c>
      <c r="F942" s="152" t="s">
        <v>16494</v>
      </c>
      <c r="G942" s="323">
        <v>42727</v>
      </c>
      <c r="H942" s="47">
        <v>42745</v>
      </c>
      <c r="I942" s="52">
        <f ca="1" t="shared" si="2"/>
        <v>1159</v>
      </c>
      <c r="J942" s="330" t="s">
        <v>16241</v>
      </c>
      <c r="K942" s="360">
        <v>42786</v>
      </c>
      <c r="L942" s="166"/>
      <c r="M942" s="48" t="s">
        <v>11955</v>
      </c>
      <c r="N942" s="48" t="s">
        <v>114</v>
      </c>
      <c r="O942" s="48" t="s">
        <v>59</v>
      </c>
      <c r="P942" s="47">
        <v>42741</v>
      </c>
      <c r="Q942" s="47">
        <v>42741</v>
      </c>
      <c r="R942" s="52" t="s">
        <v>47</v>
      </c>
      <c r="S942" s="201" t="s">
        <v>7602</v>
      </c>
      <c r="T942" s="70"/>
      <c r="U942" s="305"/>
      <c r="V942" s="48"/>
    </row>
    <row r="943" s="13" customFormat="1" ht="26.25" customHeight="1" spans="1:22">
      <c r="A943" s="35">
        <v>941</v>
      </c>
      <c r="B943" s="153"/>
      <c r="C943" s="223" t="s">
        <v>15852</v>
      </c>
      <c r="D943" s="43" t="s">
        <v>14754</v>
      </c>
      <c r="E943" s="322">
        <v>466500</v>
      </c>
      <c r="F943" s="152" t="s">
        <v>16495</v>
      </c>
      <c r="G943" s="323">
        <v>42719</v>
      </c>
      <c r="H943" s="47">
        <v>42733</v>
      </c>
      <c r="I943" s="52">
        <f ca="1" t="shared" si="2"/>
        <v>1171</v>
      </c>
      <c r="J943" s="330" t="s">
        <v>16241</v>
      </c>
      <c r="K943" s="360">
        <v>42786</v>
      </c>
      <c r="L943" s="166"/>
      <c r="M943" s="361" t="s">
        <v>16496</v>
      </c>
      <c r="N943" s="361" t="s">
        <v>730</v>
      </c>
      <c r="O943" s="387" t="s">
        <v>59</v>
      </c>
      <c r="P943" s="388">
        <v>42754</v>
      </c>
      <c r="Q943" s="44">
        <v>42754</v>
      </c>
      <c r="R943" s="387" t="s">
        <v>106</v>
      </c>
      <c r="S943" s="201" t="s">
        <v>7602</v>
      </c>
      <c r="T943" s="70"/>
      <c r="U943" s="305"/>
      <c r="V943" s="48"/>
    </row>
    <row r="944" s="13" customFormat="1" ht="26.25" customHeight="1" spans="1:22">
      <c r="A944" s="35">
        <v>942</v>
      </c>
      <c r="B944" s="153"/>
      <c r="C944" s="223" t="s">
        <v>15852</v>
      </c>
      <c r="D944" s="43" t="s">
        <v>16277</v>
      </c>
      <c r="E944" s="43">
        <v>469500</v>
      </c>
      <c r="F944" s="43" t="s">
        <v>16497</v>
      </c>
      <c r="G944" s="323">
        <v>42744</v>
      </c>
      <c r="H944" s="47">
        <v>42751</v>
      </c>
      <c r="I944" s="52">
        <f ca="1" t="shared" si="2"/>
        <v>1153</v>
      </c>
      <c r="J944" s="330" t="s">
        <v>16241</v>
      </c>
      <c r="K944" s="360">
        <v>42786</v>
      </c>
      <c r="L944" s="166"/>
      <c r="M944" s="361" t="s">
        <v>16498</v>
      </c>
      <c r="N944" s="361" t="s">
        <v>675</v>
      </c>
      <c r="O944" s="387" t="s">
        <v>89</v>
      </c>
      <c r="P944" s="388">
        <v>42677</v>
      </c>
      <c r="Q944" s="44">
        <v>42745</v>
      </c>
      <c r="R944" s="387" t="s">
        <v>47</v>
      </c>
      <c r="S944" s="196" t="s">
        <v>1516</v>
      </c>
      <c r="T944" s="70"/>
      <c r="U944" s="305"/>
      <c r="V944" s="48"/>
    </row>
    <row r="945" s="13" customFormat="1" ht="26.25" customHeight="1" spans="1:22">
      <c r="A945" s="35">
        <v>943</v>
      </c>
      <c r="B945" s="153"/>
      <c r="C945" s="146" t="s">
        <v>15848</v>
      </c>
      <c r="D945" s="43" t="s">
        <v>145</v>
      </c>
      <c r="E945" s="43">
        <v>424600</v>
      </c>
      <c r="F945" s="43" t="s">
        <v>16499</v>
      </c>
      <c r="G945" s="323">
        <v>42744</v>
      </c>
      <c r="H945" s="47">
        <v>42752</v>
      </c>
      <c r="I945" s="52">
        <f ca="1" t="shared" si="2"/>
        <v>1152</v>
      </c>
      <c r="J945" s="330" t="s">
        <v>16241</v>
      </c>
      <c r="K945" s="360">
        <v>42786</v>
      </c>
      <c r="L945" s="166"/>
      <c r="M945" s="327" t="s">
        <v>16500</v>
      </c>
      <c r="N945" s="331" t="s">
        <v>45</v>
      </c>
      <c r="O945" s="331" t="s">
        <v>89</v>
      </c>
      <c r="P945" s="47">
        <v>42751</v>
      </c>
      <c r="Q945" s="47">
        <v>42755</v>
      </c>
      <c r="R945" s="361" t="s">
        <v>106</v>
      </c>
      <c r="S945" s="201" t="s">
        <v>1543</v>
      </c>
      <c r="T945" s="70"/>
      <c r="U945" s="305"/>
      <c r="V945" s="48"/>
    </row>
    <row r="946" s="13" customFormat="1" ht="26.25" customHeight="1" spans="1:22">
      <c r="A946" s="35">
        <v>944</v>
      </c>
      <c r="B946" s="153"/>
      <c r="C946" s="311" t="s">
        <v>15848</v>
      </c>
      <c r="D946" s="43" t="s">
        <v>41</v>
      </c>
      <c r="E946" s="43">
        <v>424600</v>
      </c>
      <c r="F946" s="43" t="s">
        <v>16501</v>
      </c>
      <c r="G946" s="51">
        <v>42744</v>
      </c>
      <c r="H946" s="47">
        <v>42776</v>
      </c>
      <c r="I946" s="52">
        <f ca="1" t="shared" si="2"/>
        <v>1128</v>
      </c>
      <c r="J946" s="414" t="s">
        <v>16241</v>
      </c>
      <c r="K946" s="360">
        <v>42786</v>
      </c>
      <c r="L946" s="284"/>
      <c r="M946" s="370" t="s">
        <v>16502</v>
      </c>
      <c r="N946" s="370" t="s">
        <v>889</v>
      </c>
      <c r="O946" s="370" t="s">
        <v>89</v>
      </c>
      <c r="P946" s="47">
        <v>42769</v>
      </c>
      <c r="Q946" s="47">
        <v>42770</v>
      </c>
      <c r="R946" s="52" t="s">
        <v>106</v>
      </c>
      <c r="S946" s="201" t="s">
        <v>809</v>
      </c>
      <c r="T946" s="70"/>
      <c r="U946" s="305"/>
      <c r="V946" s="48"/>
    </row>
    <row r="947" s="13" customFormat="1" ht="26.25" customHeight="1" spans="1:22">
      <c r="A947" s="35">
        <v>945</v>
      </c>
      <c r="B947" s="153"/>
      <c r="C947" s="311" t="s">
        <v>15848</v>
      </c>
      <c r="D947" s="43" t="s">
        <v>16239</v>
      </c>
      <c r="E947" s="43">
        <v>427600</v>
      </c>
      <c r="F947" s="43" t="s">
        <v>16503</v>
      </c>
      <c r="G947" s="51">
        <v>42744</v>
      </c>
      <c r="H947" s="47">
        <v>42752</v>
      </c>
      <c r="I947" s="52">
        <f ca="1" t="shared" si="2"/>
        <v>1152</v>
      </c>
      <c r="J947" s="414" t="s">
        <v>16504</v>
      </c>
      <c r="K947" s="338">
        <v>42791</v>
      </c>
      <c r="L947" s="284"/>
      <c r="M947" s="371" t="s">
        <v>16505</v>
      </c>
      <c r="N947" s="371" t="s">
        <v>916</v>
      </c>
      <c r="O947" s="371" t="s">
        <v>89</v>
      </c>
      <c r="P947" s="44">
        <v>42778</v>
      </c>
      <c r="Q947" s="44">
        <v>42779</v>
      </c>
      <c r="R947" s="48" t="s">
        <v>106</v>
      </c>
      <c r="S947" s="196" t="s">
        <v>11503</v>
      </c>
      <c r="T947" s="70"/>
      <c r="U947" s="305"/>
      <c r="V947" s="48"/>
    </row>
    <row r="948" s="14" customFormat="1" ht="26.25" customHeight="1" spans="1:22">
      <c r="A948" s="35">
        <v>946</v>
      </c>
      <c r="B948" s="57"/>
      <c r="C948" s="311" t="s">
        <v>15848</v>
      </c>
      <c r="D948" s="43" t="s">
        <v>12911</v>
      </c>
      <c r="E948" s="43">
        <v>424600</v>
      </c>
      <c r="F948" s="43" t="s">
        <v>16506</v>
      </c>
      <c r="G948" s="51">
        <v>42744</v>
      </c>
      <c r="H948" s="47">
        <v>42773</v>
      </c>
      <c r="I948" s="52">
        <f ca="1" t="shared" si="2"/>
        <v>1131</v>
      </c>
      <c r="J948" s="414" t="s">
        <v>16241</v>
      </c>
      <c r="K948" s="338">
        <v>42791</v>
      </c>
      <c r="L948" s="284"/>
      <c r="M948" s="370" t="s">
        <v>16507</v>
      </c>
      <c r="N948" s="370" t="s">
        <v>45</v>
      </c>
      <c r="O948" s="370" t="s">
        <v>89</v>
      </c>
      <c r="P948" s="47">
        <v>42782</v>
      </c>
      <c r="Q948" s="47">
        <v>42782</v>
      </c>
      <c r="R948" s="52" t="s">
        <v>47</v>
      </c>
      <c r="S948" s="201" t="s">
        <v>825</v>
      </c>
      <c r="T948" s="81"/>
      <c r="U948" s="306"/>
      <c r="V948" s="52"/>
    </row>
    <row r="949" s="13" customFormat="1" ht="26.25" customHeight="1" spans="1:22">
      <c r="A949" s="35">
        <v>947</v>
      </c>
      <c r="B949" s="153"/>
      <c r="C949" s="311" t="s">
        <v>15858</v>
      </c>
      <c r="D949" s="43" t="s">
        <v>14593</v>
      </c>
      <c r="E949" s="43">
        <v>397400</v>
      </c>
      <c r="F949" s="407" t="s">
        <v>16508</v>
      </c>
      <c r="G949" s="51">
        <v>42727</v>
      </c>
      <c r="H949" s="47">
        <v>42745</v>
      </c>
      <c r="I949" s="52">
        <f ca="1" t="shared" si="2"/>
        <v>1159</v>
      </c>
      <c r="J949" s="414" t="s">
        <v>16241</v>
      </c>
      <c r="K949" s="338">
        <v>42791</v>
      </c>
      <c r="L949" s="284"/>
      <c r="M949" s="52" t="s">
        <v>16509</v>
      </c>
      <c r="N949" s="52" t="s">
        <v>912</v>
      </c>
      <c r="O949" s="52" t="s">
        <v>59</v>
      </c>
      <c r="P949" s="47">
        <v>42777</v>
      </c>
      <c r="Q949" s="47">
        <v>42777</v>
      </c>
      <c r="R949" s="52" t="s">
        <v>47</v>
      </c>
      <c r="S949" s="201" t="s">
        <v>4576</v>
      </c>
      <c r="T949" s="70"/>
      <c r="U949" s="305"/>
      <c r="V949" s="48"/>
    </row>
    <row r="950" s="13" customFormat="1" ht="26.25" customHeight="1" spans="1:22">
      <c r="A950" s="35">
        <v>948</v>
      </c>
      <c r="B950" s="153"/>
      <c r="C950" s="311" t="s">
        <v>15848</v>
      </c>
      <c r="D950" s="43" t="s">
        <v>12911</v>
      </c>
      <c r="E950" s="43">
        <v>424600</v>
      </c>
      <c r="F950" s="43" t="s">
        <v>16510</v>
      </c>
      <c r="G950" s="51">
        <v>42776</v>
      </c>
      <c r="H950" s="47">
        <v>42782</v>
      </c>
      <c r="I950" s="52">
        <f ca="1" t="shared" si="2"/>
        <v>1122</v>
      </c>
      <c r="J950" s="414" t="s">
        <v>16241</v>
      </c>
      <c r="K950" s="338">
        <v>42791</v>
      </c>
      <c r="L950" s="284"/>
      <c r="M950" s="52" t="s">
        <v>16511</v>
      </c>
      <c r="N950" s="52" t="s">
        <v>889</v>
      </c>
      <c r="O950" s="52" t="s">
        <v>84</v>
      </c>
      <c r="P950" s="47">
        <v>42785</v>
      </c>
      <c r="Q950" s="47">
        <v>42787</v>
      </c>
      <c r="R950" s="52" t="s">
        <v>47</v>
      </c>
      <c r="S950" s="201" t="s">
        <v>4576</v>
      </c>
      <c r="T950" s="70"/>
      <c r="U950" s="305"/>
      <c r="V950" s="48"/>
    </row>
    <row r="951" s="13" customFormat="1" ht="26.25" customHeight="1" spans="1:22">
      <c r="A951" s="35">
        <v>949</v>
      </c>
      <c r="B951" s="153"/>
      <c r="C951" s="311" t="s">
        <v>15848</v>
      </c>
      <c r="D951" s="43" t="s">
        <v>14593</v>
      </c>
      <c r="E951" s="43">
        <v>424600</v>
      </c>
      <c r="F951" s="43" t="s">
        <v>16512</v>
      </c>
      <c r="G951" s="51">
        <v>42776</v>
      </c>
      <c r="H951" s="47">
        <v>42782</v>
      </c>
      <c r="I951" s="52">
        <f ca="1" t="shared" si="2"/>
        <v>1122</v>
      </c>
      <c r="J951" s="414" t="s">
        <v>16241</v>
      </c>
      <c r="K951" s="338">
        <v>42791</v>
      </c>
      <c r="L951" s="284"/>
      <c r="M951" s="370" t="s">
        <v>16513</v>
      </c>
      <c r="N951" s="370" t="s">
        <v>6358</v>
      </c>
      <c r="O951" s="370" t="s">
        <v>641</v>
      </c>
      <c r="P951" s="47">
        <v>42785</v>
      </c>
      <c r="Q951" s="47">
        <v>42786</v>
      </c>
      <c r="R951" s="52" t="s">
        <v>106</v>
      </c>
      <c r="S951" s="201" t="s">
        <v>6409</v>
      </c>
      <c r="T951" s="70"/>
      <c r="U951" s="305"/>
      <c r="V951" s="48"/>
    </row>
    <row r="952" s="13" customFormat="1" ht="26.25" customHeight="1" spans="1:22">
      <c r="A952" s="35">
        <v>950</v>
      </c>
      <c r="B952" s="153"/>
      <c r="C952" s="311" t="s">
        <v>16133</v>
      </c>
      <c r="D952" s="43" t="s">
        <v>41</v>
      </c>
      <c r="E952" s="43">
        <v>489300</v>
      </c>
      <c r="F952" s="407" t="s">
        <v>16514</v>
      </c>
      <c r="G952" s="51">
        <v>42719</v>
      </c>
      <c r="H952" s="47">
        <v>42733</v>
      </c>
      <c r="I952" s="52">
        <f ca="1" t="shared" si="2"/>
        <v>1171</v>
      </c>
      <c r="J952" s="414" t="s">
        <v>16241</v>
      </c>
      <c r="K952" s="338">
        <v>42791</v>
      </c>
      <c r="L952" s="284"/>
      <c r="M952" s="327" t="s">
        <v>16515</v>
      </c>
      <c r="N952" s="331" t="s">
        <v>225</v>
      </c>
      <c r="O952" s="331" t="s">
        <v>89</v>
      </c>
      <c r="P952" s="47">
        <v>42777</v>
      </c>
      <c r="Q952" s="47">
        <v>42777</v>
      </c>
      <c r="R952" s="52" t="s">
        <v>47</v>
      </c>
      <c r="S952" s="201" t="s">
        <v>6409</v>
      </c>
      <c r="T952" s="70"/>
      <c r="U952" s="305"/>
      <c r="V952" s="48"/>
    </row>
    <row r="953" s="13" customFormat="1" ht="24" customHeight="1" spans="1:19">
      <c r="A953" s="35">
        <v>951</v>
      </c>
      <c r="B953" s="153"/>
      <c r="C953" s="311" t="s">
        <v>15858</v>
      </c>
      <c r="D953" s="43" t="s">
        <v>14754</v>
      </c>
      <c r="E953" s="43">
        <v>397400</v>
      </c>
      <c r="F953" s="43" t="s">
        <v>16516</v>
      </c>
      <c r="G953" s="51">
        <v>42720</v>
      </c>
      <c r="H953" s="47">
        <v>42733</v>
      </c>
      <c r="I953" s="52">
        <f ca="1" t="shared" si="2"/>
        <v>1171</v>
      </c>
      <c r="J953" s="414" t="s">
        <v>16517</v>
      </c>
      <c r="K953" s="338">
        <v>42791</v>
      </c>
      <c r="L953" s="284"/>
      <c r="M953" s="52" t="s">
        <v>16518</v>
      </c>
      <c r="N953" s="327" t="s">
        <v>916</v>
      </c>
      <c r="O953" s="52" t="s">
        <v>89</v>
      </c>
      <c r="P953" s="377">
        <v>42787</v>
      </c>
      <c r="Q953" s="47">
        <v>42788</v>
      </c>
      <c r="R953" s="327" t="s">
        <v>47</v>
      </c>
      <c r="S953" s="201" t="s">
        <v>834</v>
      </c>
    </row>
    <row r="954" s="13" customFormat="1" ht="26.25" customHeight="1" spans="1:19">
      <c r="A954" s="35">
        <v>952</v>
      </c>
      <c r="B954" s="153"/>
      <c r="C954" s="311" t="s">
        <v>15848</v>
      </c>
      <c r="D954" s="43" t="s">
        <v>16357</v>
      </c>
      <c r="E954" s="43">
        <v>427600</v>
      </c>
      <c r="F954" s="43" t="s">
        <v>16519</v>
      </c>
      <c r="G954" s="51">
        <v>42741</v>
      </c>
      <c r="H954" s="47">
        <v>42752</v>
      </c>
      <c r="I954" s="52">
        <f ca="1" t="shared" si="2"/>
        <v>1152</v>
      </c>
      <c r="J954" s="414" t="s">
        <v>16241</v>
      </c>
      <c r="K954" s="338">
        <v>42791</v>
      </c>
      <c r="L954" s="284"/>
      <c r="M954" s="327" t="s">
        <v>16520</v>
      </c>
      <c r="N954" s="327" t="s">
        <v>698</v>
      </c>
      <c r="O954" s="327" t="s">
        <v>84</v>
      </c>
      <c r="P954" s="47">
        <v>42787</v>
      </c>
      <c r="Q954" s="47">
        <v>42789</v>
      </c>
      <c r="R954" s="52" t="s">
        <v>47</v>
      </c>
      <c r="S954" s="201" t="s">
        <v>834</v>
      </c>
    </row>
    <row r="955" s="13" customFormat="1" ht="26.25" customHeight="1" spans="1:19">
      <c r="A955" s="35">
        <v>953</v>
      </c>
      <c r="B955" s="153"/>
      <c r="C955" s="311" t="s">
        <v>15858</v>
      </c>
      <c r="D955" s="43" t="s">
        <v>15555</v>
      </c>
      <c r="E955" s="43">
        <v>400400</v>
      </c>
      <c r="F955" s="43" t="s">
        <v>16521</v>
      </c>
      <c r="G955" s="51">
        <v>42736</v>
      </c>
      <c r="H955" s="47">
        <v>42744</v>
      </c>
      <c r="I955" s="52">
        <f ca="1" t="shared" si="2"/>
        <v>1160</v>
      </c>
      <c r="J955" s="414" t="s">
        <v>16241</v>
      </c>
      <c r="K955" s="338">
        <v>42791</v>
      </c>
      <c r="L955" s="284" t="s">
        <v>52</v>
      </c>
      <c r="M955" s="52" t="s">
        <v>16522</v>
      </c>
      <c r="N955" s="52" t="s">
        <v>912</v>
      </c>
      <c r="O955" s="52" t="s">
        <v>59</v>
      </c>
      <c r="P955" s="47">
        <v>42785</v>
      </c>
      <c r="Q955" s="47">
        <v>42786</v>
      </c>
      <c r="R955" s="52" t="s">
        <v>47</v>
      </c>
      <c r="S955" s="201" t="s">
        <v>839</v>
      </c>
    </row>
    <row r="956" s="13" customFormat="1" ht="26.25" customHeight="1" spans="1:19">
      <c r="A956" s="35">
        <v>954</v>
      </c>
      <c r="B956" s="153"/>
      <c r="C956" s="311" t="s">
        <v>15858</v>
      </c>
      <c r="D956" s="55" t="s">
        <v>15527</v>
      </c>
      <c r="E956" s="55">
        <v>400400</v>
      </c>
      <c r="F956" s="55" t="s">
        <v>16523</v>
      </c>
      <c r="G956" s="56">
        <v>42744</v>
      </c>
      <c r="H956" s="44">
        <v>42757</v>
      </c>
      <c r="I956" s="48">
        <f ca="1" t="shared" si="2"/>
        <v>1147</v>
      </c>
      <c r="J956" s="415" t="s">
        <v>16241</v>
      </c>
      <c r="K956" s="339">
        <v>42791</v>
      </c>
      <c r="L956" s="284"/>
      <c r="M956" s="370" t="s">
        <v>16524</v>
      </c>
      <c r="N956" s="370" t="s">
        <v>114</v>
      </c>
      <c r="O956" s="370" t="s">
        <v>59</v>
      </c>
      <c r="P956" s="47">
        <v>42789</v>
      </c>
      <c r="Q956" s="47">
        <v>42790</v>
      </c>
      <c r="R956" s="52" t="s">
        <v>47</v>
      </c>
      <c r="S956" s="196" t="s">
        <v>5963</v>
      </c>
    </row>
    <row r="957" s="13" customFormat="1" ht="26.25" customHeight="1" spans="1:19">
      <c r="A957" s="35">
        <v>955</v>
      </c>
      <c r="B957" s="153"/>
      <c r="C957" s="198" t="s">
        <v>15852</v>
      </c>
      <c r="D957" s="43" t="s">
        <v>16357</v>
      </c>
      <c r="E957" s="43">
        <v>469500</v>
      </c>
      <c r="F957" s="43" t="s">
        <v>16525</v>
      </c>
      <c r="G957" s="51">
        <v>42744</v>
      </c>
      <c r="H957" s="47">
        <v>42752</v>
      </c>
      <c r="I957" s="52">
        <f ca="1" t="shared" si="2"/>
        <v>1152</v>
      </c>
      <c r="J957" s="414" t="s">
        <v>16241</v>
      </c>
      <c r="K957" s="338">
        <v>42813</v>
      </c>
      <c r="L957" s="284"/>
      <c r="M957" s="327" t="s">
        <v>16526</v>
      </c>
      <c r="N957" s="331" t="s">
        <v>70</v>
      </c>
      <c r="O957" s="331" t="s">
        <v>59</v>
      </c>
      <c r="P957" s="47">
        <v>42792</v>
      </c>
      <c r="Q957" s="47">
        <v>42795</v>
      </c>
      <c r="R957" s="52" t="s">
        <v>47</v>
      </c>
      <c r="S957" s="201" t="s">
        <v>16527</v>
      </c>
    </row>
    <row r="958" s="13" customFormat="1" ht="24" customHeight="1" spans="1:19">
      <c r="A958" s="35">
        <v>956</v>
      </c>
      <c r="B958" s="153"/>
      <c r="C958" s="311" t="s">
        <v>15858</v>
      </c>
      <c r="D958" s="43" t="s">
        <v>41</v>
      </c>
      <c r="E958" s="43">
        <v>397400</v>
      </c>
      <c r="F958" s="408" t="s">
        <v>16528</v>
      </c>
      <c r="G958" s="51">
        <v>42640</v>
      </c>
      <c r="H958" s="47">
        <v>42654</v>
      </c>
      <c r="I958" s="52">
        <f ca="1" t="shared" si="2"/>
        <v>1250</v>
      </c>
      <c r="J958" s="414" t="s">
        <v>16395</v>
      </c>
      <c r="K958" s="338">
        <v>42791</v>
      </c>
      <c r="L958" s="284" t="s">
        <v>52</v>
      </c>
      <c r="M958" s="52" t="s">
        <v>16529</v>
      </c>
      <c r="N958" s="327" t="s">
        <v>695</v>
      </c>
      <c r="O958" s="52" t="s">
        <v>84</v>
      </c>
      <c r="P958" s="377">
        <v>42784</v>
      </c>
      <c r="Q958" s="47">
        <v>42788</v>
      </c>
      <c r="R958" s="327" t="s">
        <v>47</v>
      </c>
      <c r="S958" s="201" t="s">
        <v>842</v>
      </c>
    </row>
    <row r="959" s="13" customFormat="1" ht="26.25" customHeight="1" spans="1:19">
      <c r="A959" s="35">
        <v>957</v>
      </c>
      <c r="B959" s="153"/>
      <c r="C959" s="311" t="s">
        <v>15848</v>
      </c>
      <c r="D959" s="43" t="s">
        <v>16252</v>
      </c>
      <c r="E959" s="43">
        <v>427600</v>
      </c>
      <c r="F959" s="43" t="s">
        <v>16530</v>
      </c>
      <c r="G959" s="51">
        <v>42789</v>
      </c>
      <c r="H959" s="47">
        <v>42797</v>
      </c>
      <c r="I959" s="52">
        <f ca="1" t="shared" si="2"/>
        <v>1107</v>
      </c>
      <c r="J959" s="414" t="s">
        <v>16241</v>
      </c>
      <c r="K959" s="338">
        <v>42813</v>
      </c>
      <c r="L959" s="284"/>
      <c r="M959" s="327" t="s">
        <v>16531</v>
      </c>
      <c r="N959" s="327" t="s">
        <v>16532</v>
      </c>
      <c r="O959" s="327" t="s">
        <v>84</v>
      </c>
      <c r="P959" s="47">
        <v>42777</v>
      </c>
      <c r="Q959" s="47">
        <v>42790</v>
      </c>
      <c r="R959" s="52" t="s">
        <v>106</v>
      </c>
      <c r="S959" s="201" t="s">
        <v>1569</v>
      </c>
    </row>
    <row r="960" s="13" customFormat="1" ht="26.25" customHeight="1" spans="1:19">
      <c r="A960" s="35">
        <v>958</v>
      </c>
      <c r="B960" s="153"/>
      <c r="C960" s="311" t="s">
        <v>15848</v>
      </c>
      <c r="D960" s="43" t="s">
        <v>41</v>
      </c>
      <c r="E960" s="43">
        <v>424600</v>
      </c>
      <c r="F960" s="43" t="s">
        <v>16533</v>
      </c>
      <c r="G960" s="51">
        <v>42736</v>
      </c>
      <c r="H960" s="47">
        <v>42744</v>
      </c>
      <c r="I960" s="52">
        <f ca="1" t="shared" si="2"/>
        <v>1160</v>
      </c>
      <c r="J960" s="414" t="s">
        <v>16504</v>
      </c>
      <c r="K960" s="338">
        <v>42813</v>
      </c>
      <c r="L960" s="284" t="s">
        <v>52</v>
      </c>
      <c r="M960" s="370" t="s">
        <v>16534</v>
      </c>
      <c r="N960" s="370" t="s">
        <v>736</v>
      </c>
      <c r="O960" s="370" t="s">
        <v>632</v>
      </c>
      <c r="P960" s="47">
        <v>42792</v>
      </c>
      <c r="Q960" s="47">
        <v>42792</v>
      </c>
      <c r="R960" s="52" t="s">
        <v>47</v>
      </c>
      <c r="S960" s="201" t="s">
        <v>1569</v>
      </c>
    </row>
    <row r="961" s="14" customFormat="1" ht="26.25" customHeight="1" spans="1:19">
      <c r="A961" s="35">
        <v>959</v>
      </c>
      <c r="B961" s="57"/>
      <c r="C961" s="311" t="s">
        <v>15848</v>
      </c>
      <c r="D961" s="43" t="s">
        <v>16277</v>
      </c>
      <c r="E961" s="43">
        <v>427600</v>
      </c>
      <c r="F961" s="43" t="s">
        <v>16535</v>
      </c>
      <c r="G961" s="51">
        <v>42794</v>
      </c>
      <c r="H961" s="47">
        <v>42798</v>
      </c>
      <c r="I961" s="52">
        <f ca="1" t="shared" si="2"/>
        <v>1106</v>
      </c>
      <c r="J961" s="414" t="s">
        <v>16241</v>
      </c>
      <c r="K961" s="338">
        <v>42813</v>
      </c>
      <c r="L961" s="284" t="s">
        <v>6083</v>
      </c>
      <c r="M961" s="52" t="s">
        <v>16536</v>
      </c>
      <c r="N961" s="52" t="s">
        <v>5953</v>
      </c>
      <c r="O961" s="52" t="s">
        <v>744</v>
      </c>
      <c r="P961" s="388">
        <v>42799</v>
      </c>
      <c r="Q961" s="47">
        <v>42799</v>
      </c>
      <c r="R961" s="52" t="s">
        <v>47</v>
      </c>
      <c r="S961" s="201" t="s">
        <v>2532</v>
      </c>
    </row>
    <row r="962" s="14" customFormat="1" ht="26.25" customHeight="1" spans="1:19">
      <c r="A962" s="35">
        <v>960</v>
      </c>
      <c r="B962" s="57"/>
      <c r="C962" s="311" t="s">
        <v>15848</v>
      </c>
      <c r="D962" s="43" t="s">
        <v>16277</v>
      </c>
      <c r="E962" s="43">
        <v>427600</v>
      </c>
      <c r="F962" s="43" t="s">
        <v>16537</v>
      </c>
      <c r="G962" s="51">
        <v>42794</v>
      </c>
      <c r="H962" s="47">
        <v>42798</v>
      </c>
      <c r="I962" s="52">
        <f ca="1" t="shared" si="2"/>
        <v>1106</v>
      </c>
      <c r="J962" s="414" t="s">
        <v>16241</v>
      </c>
      <c r="K962" s="338">
        <v>42813</v>
      </c>
      <c r="L962" s="284"/>
      <c r="M962" s="52" t="s">
        <v>16538</v>
      </c>
      <c r="N962" s="52" t="s">
        <v>912</v>
      </c>
      <c r="O962" s="52" t="s">
        <v>59</v>
      </c>
      <c r="P962" s="388">
        <v>42799</v>
      </c>
      <c r="Q962" s="47">
        <v>42800</v>
      </c>
      <c r="R962" s="52" t="s">
        <v>106</v>
      </c>
      <c r="S962" s="201" t="s">
        <v>855</v>
      </c>
    </row>
    <row r="963" s="13" customFormat="1" ht="26.25" customHeight="1" spans="1:19">
      <c r="A963" s="35">
        <v>961</v>
      </c>
      <c r="B963" s="153"/>
      <c r="C963" s="311" t="s">
        <v>15848</v>
      </c>
      <c r="D963" s="43" t="s">
        <v>14663</v>
      </c>
      <c r="E963" s="43">
        <v>424600</v>
      </c>
      <c r="F963" s="43" t="s">
        <v>16539</v>
      </c>
      <c r="G963" s="51">
        <v>42785</v>
      </c>
      <c r="H963" s="47">
        <v>42794</v>
      </c>
      <c r="I963" s="52">
        <f ca="1" t="shared" si="2"/>
        <v>1110</v>
      </c>
      <c r="J963" s="414" t="s">
        <v>16241</v>
      </c>
      <c r="K963" s="338">
        <v>42813</v>
      </c>
      <c r="L963" s="284" t="s">
        <v>52</v>
      </c>
      <c r="M963" s="327" t="s">
        <v>16540</v>
      </c>
      <c r="N963" s="327" t="s">
        <v>912</v>
      </c>
      <c r="O963" s="327" t="s">
        <v>6114</v>
      </c>
      <c r="P963" s="47">
        <v>42799</v>
      </c>
      <c r="Q963" s="47">
        <v>42799</v>
      </c>
      <c r="R963" s="52" t="s">
        <v>47</v>
      </c>
      <c r="S963" s="201" t="s">
        <v>855</v>
      </c>
    </row>
    <row r="964" s="13" customFormat="1" ht="26.25" customHeight="1" spans="1:19">
      <c r="A964" s="35">
        <v>962</v>
      </c>
      <c r="B964" s="153"/>
      <c r="C964" s="311" t="s">
        <v>15848</v>
      </c>
      <c r="D964" s="43" t="s">
        <v>16239</v>
      </c>
      <c r="E964" s="43">
        <v>427600</v>
      </c>
      <c r="F964" s="43" t="s">
        <v>16541</v>
      </c>
      <c r="G964" s="51">
        <v>42786</v>
      </c>
      <c r="H964" s="47">
        <v>42793</v>
      </c>
      <c r="I964" s="52">
        <f ca="1" t="shared" si="2"/>
        <v>1111</v>
      </c>
      <c r="J964" s="414" t="s">
        <v>16241</v>
      </c>
      <c r="K964" s="338">
        <v>42813</v>
      </c>
      <c r="L964" s="284" t="s">
        <v>52</v>
      </c>
      <c r="M964" s="371" t="s">
        <v>16542</v>
      </c>
      <c r="N964" s="371" t="s">
        <v>820</v>
      </c>
      <c r="O964" s="371" t="s">
        <v>84</v>
      </c>
      <c r="P964" s="47">
        <v>42791</v>
      </c>
      <c r="Q964" s="47">
        <v>42791</v>
      </c>
      <c r="R964" s="48" t="s">
        <v>47</v>
      </c>
      <c r="S964" s="196" t="s">
        <v>855</v>
      </c>
    </row>
    <row r="965" s="13" customFormat="1" ht="26.25" customHeight="1" spans="1:19">
      <c r="A965" s="35">
        <v>963</v>
      </c>
      <c r="B965" s="153"/>
      <c r="C965" s="311" t="s">
        <v>15858</v>
      </c>
      <c r="D965" s="43" t="s">
        <v>15555</v>
      </c>
      <c r="E965" s="43">
        <v>400400</v>
      </c>
      <c r="F965" s="43" t="s">
        <v>16543</v>
      </c>
      <c r="G965" s="51">
        <v>42720</v>
      </c>
      <c r="H965" s="47">
        <v>42733</v>
      </c>
      <c r="I965" s="52">
        <f ca="1" t="shared" si="2"/>
        <v>1171</v>
      </c>
      <c r="J965" s="414" t="s">
        <v>16517</v>
      </c>
      <c r="K965" s="338">
        <v>42813</v>
      </c>
      <c r="L965" s="284" t="s">
        <v>52</v>
      </c>
      <c r="M965" s="52" t="s">
        <v>16544</v>
      </c>
      <c r="N965" s="52" t="s">
        <v>889</v>
      </c>
      <c r="O965" s="52" t="s">
        <v>89</v>
      </c>
      <c r="P965" s="47">
        <v>42798</v>
      </c>
      <c r="Q965" s="47">
        <v>42800</v>
      </c>
      <c r="R965" s="52" t="s">
        <v>47</v>
      </c>
      <c r="S965" s="201" t="s">
        <v>859</v>
      </c>
    </row>
    <row r="966" s="13" customFormat="1" ht="26.25" customHeight="1" spans="1:19">
      <c r="A966" s="35">
        <v>964</v>
      </c>
      <c r="B966" s="153"/>
      <c r="C966" s="311" t="s">
        <v>15858</v>
      </c>
      <c r="D966" s="55" t="s">
        <v>145</v>
      </c>
      <c r="E966" s="55">
        <v>397400</v>
      </c>
      <c r="F966" s="55" t="s">
        <v>16545</v>
      </c>
      <c r="G966" s="56">
        <v>42744</v>
      </c>
      <c r="H966" s="44">
        <v>42757</v>
      </c>
      <c r="I966" s="48">
        <f ca="1" t="shared" si="2"/>
        <v>1147</v>
      </c>
      <c r="J966" s="415" t="s">
        <v>16241</v>
      </c>
      <c r="K966" s="338">
        <v>42813</v>
      </c>
      <c r="L966" s="284"/>
      <c r="M966" s="194" t="s">
        <v>16546</v>
      </c>
      <c r="N966" s="48" t="s">
        <v>695</v>
      </c>
      <c r="O966" s="48" t="s">
        <v>84</v>
      </c>
      <c r="P966" s="47">
        <v>42788</v>
      </c>
      <c r="Q966" s="47">
        <v>42789</v>
      </c>
      <c r="R966" s="48" t="s">
        <v>47</v>
      </c>
      <c r="S966" s="196" t="s">
        <v>5988</v>
      </c>
    </row>
    <row r="967" s="14" customFormat="1" ht="26.25" customHeight="1" spans="1:19">
      <c r="A967" s="35">
        <v>965</v>
      </c>
      <c r="B967" s="57"/>
      <c r="C967" s="311" t="s">
        <v>15848</v>
      </c>
      <c r="D967" s="43" t="s">
        <v>16277</v>
      </c>
      <c r="E967" s="43">
        <v>427600</v>
      </c>
      <c r="F967" s="43" t="s">
        <v>16547</v>
      </c>
      <c r="G967" s="51">
        <v>42794</v>
      </c>
      <c r="H967" s="47">
        <v>42798</v>
      </c>
      <c r="I967" s="52">
        <f ca="1" t="shared" si="2"/>
        <v>1106</v>
      </c>
      <c r="J967" s="414" t="s">
        <v>16241</v>
      </c>
      <c r="K967" s="338">
        <v>42813</v>
      </c>
      <c r="L967" s="284"/>
      <c r="M967" s="52" t="s">
        <v>16548</v>
      </c>
      <c r="N967" s="52" t="s">
        <v>6046</v>
      </c>
      <c r="O967" s="52" t="s">
        <v>641</v>
      </c>
      <c r="P967" s="388">
        <v>42796</v>
      </c>
      <c r="Q967" s="47">
        <v>42796</v>
      </c>
      <c r="R967" s="52" t="s">
        <v>47</v>
      </c>
      <c r="S967" s="201" t="s">
        <v>1585</v>
      </c>
    </row>
    <row r="968" s="13" customFormat="1" ht="26.25" customHeight="1" spans="1:19">
      <c r="A968" s="35">
        <v>966</v>
      </c>
      <c r="B968" s="153"/>
      <c r="C968" s="311" t="s">
        <v>15848</v>
      </c>
      <c r="D968" s="43" t="s">
        <v>16252</v>
      </c>
      <c r="E968" s="43">
        <v>427600</v>
      </c>
      <c r="F968" s="43" t="s">
        <v>16549</v>
      </c>
      <c r="G968" s="51">
        <v>42776</v>
      </c>
      <c r="H968" s="47">
        <v>42782</v>
      </c>
      <c r="I968" s="52">
        <f ca="1" t="shared" si="2"/>
        <v>1122</v>
      </c>
      <c r="J968" s="414" t="s">
        <v>16241</v>
      </c>
      <c r="K968" s="338">
        <v>42813</v>
      </c>
      <c r="L968" s="284"/>
      <c r="M968" s="327" t="s">
        <v>16550</v>
      </c>
      <c r="N968" s="327" t="s">
        <v>912</v>
      </c>
      <c r="O968" s="327" t="s">
        <v>59</v>
      </c>
      <c r="P968" s="47">
        <v>42778</v>
      </c>
      <c r="Q968" s="47">
        <v>42779</v>
      </c>
      <c r="R968" s="52" t="s">
        <v>47</v>
      </c>
      <c r="S968" s="201" t="s">
        <v>862</v>
      </c>
    </row>
    <row r="969" s="13" customFormat="1" ht="26.25" customHeight="1" spans="1:19">
      <c r="A969" s="35">
        <v>967</v>
      </c>
      <c r="B969" s="153"/>
      <c r="C969" s="198" t="s">
        <v>15852</v>
      </c>
      <c r="D969" s="43" t="s">
        <v>16357</v>
      </c>
      <c r="E969" s="43">
        <v>469500</v>
      </c>
      <c r="F969" s="43" t="s">
        <v>16551</v>
      </c>
      <c r="G969" s="51">
        <v>42773</v>
      </c>
      <c r="H969" s="47">
        <v>42781</v>
      </c>
      <c r="I969" s="52">
        <f ca="1" t="shared" si="2"/>
        <v>1123</v>
      </c>
      <c r="J969" s="414" t="s">
        <v>16241</v>
      </c>
      <c r="K969" s="338">
        <v>42813</v>
      </c>
      <c r="L969" s="284"/>
      <c r="M969" s="327" t="s">
        <v>16552</v>
      </c>
      <c r="N969" s="331" t="s">
        <v>1630</v>
      </c>
      <c r="O969" s="331" t="s">
        <v>744</v>
      </c>
      <c r="P969" s="47">
        <v>42804</v>
      </c>
      <c r="Q969" s="47">
        <v>42810</v>
      </c>
      <c r="R969" s="52" t="s">
        <v>106</v>
      </c>
      <c r="S969" s="201" t="s">
        <v>862</v>
      </c>
    </row>
    <row r="970" s="13" customFormat="1" ht="26.25" customHeight="1" spans="1:19">
      <c r="A970" s="35">
        <v>968</v>
      </c>
      <c r="B970" s="153"/>
      <c r="C970" s="311" t="s">
        <v>15848</v>
      </c>
      <c r="D970" s="43" t="s">
        <v>41</v>
      </c>
      <c r="E970" s="43">
        <v>424600</v>
      </c>
      <c r="F970" s="43" t="s">
        <v>16553</v>
      </c>
      <c r="G970" s="51">
        <v>42744</v>
      </c>
      <c r="H970" s="47">
        <v>42752</v>
      </c>
      <c r="I970" s="52">
        <f ca="1" t="shared" si="2"/>
        <v>1152</v>
      </c>
      <c r="J970" s="414" t="s">
        <v>16504</v>
      </c>
      <c r="K970" s="338">
        <v>42813</v>
      </c>
      <c r="L970" s="284"/>
      <c r="M970" s="370" t="s">
        <v>16554</v>
      </c>
      <c r="N970" s="370" t="s">
        <v>698</v>
      </c>
      <c r="O970" s="370" t="s">
        <v>84</v>
      </c>
      <c r="P970" s="47">
        <v>42802</v>
      </c>
      <c r="Q970" s="47">
        <v>42802</v>
      </c>
      <c r="R970" s="52" t="s">
        <v>47</v>
      </c>
      <c r="S970" s="201" t="s">
        <v>862</v>
      </c>
    </row>
    <row r="971" s="13" customFormat="1" ht="26.25" customHeight="1" spans="1:19">
      <c r="A971" s="35">
        <v>969</v>
      </c>
      <c r="B971" s="153" t="s">
        <v>16555</v>
      </c>
      <c r="C971" s="198" t="s">
        <v>16556</v>
      </c>
      <c r="D971" s="43" t="s">
        <v>14442</v>
      </c>
      <c r="E971" s="43">
        <v>402800</v>
      </c>
      <c r="F971" s="43" t="s">
        <v>16557</v>
      </c>
      <c r="G971" s="51">
        <v>42795</v>
      </c>
      <c r="H971" s="47">
        <v>42802</v>
      </c>
      <c r="I971" s="52">
        <f ca="1" t="shared" si="2"/>
        <v>1102</v>
      </c>
      <c r="J971" s="414" t="s">
        <v>16558</v>
      </c>
      <c r="K971" s="338">
        <v>42825</v>
      </c>
      <c r="L971" s="284" t="s">
        <v>52</v>
      </c>
      <c r="M971" s="263" t="s">
        <v>16559</v>
      </c>
      <c r="N971" s="52" t="s">
        <v>662</v>
      </c>
      <c r="O971" s="52" t="s">
        <v>59</v>
      </c>
      <c r="P971" s="47">
        <v>42804</v>
      </c>
      <c r="Q971" s="47">
        <v>42804</v>
      </c>
      <c r="R971" s="52" t="s">
        <v>47</v>
      </c>
      <c r="S971" s="196" t="s">
        <v>865</v>
      </c>
    </row>
    <row r="972" s="14" customFormat="1" ht="26.25" customHeight="1" spans="1:19">
      <c r="A972" s="35">
        <v>970</v>
      </c>
      <c r="B972" s="57"/>
      <c r="C972" s="311" t="s">
        <v>15848</v>
      </c>
      <c r="D972" s="43" t="s">
        <v>16277</v>
      </c>
      <c r="E972" s="43">
        <v>427600</v>
      </c>
      <c r="F972" s="43" t="s">
        <v>16560</v>
      </c>
      <c r="G972" s="51">
        <v>42741</v>
      </c>
      <c r="H972" s="47">
        <v>42752</v>
      </c>
      <c r="I972" s="52">
        <f ca="1" t="shared" si="2"/>
        <v>1152</v>
      </c>
      <c r="J972" s="414" t="s">
        <v>16241</v>
      </c>
      <c r="K972" s="338">
        <v>42825</v>
      </c>
      <c r="L972" s="284"/>
      <c r="M972" s="52" t="s">
        <v>16561</v>
      </c>
      <c r="N972" s="52" t="s">
        <v>912</v>
      </c>
      <c r="O972" s="52" t="s">
        <v>59</v>
      </c>
      <c r="P972" s="388">
        <v>42740</v>
      </c>
      <c r="Q972" s="47">
        <v>42787</v>
      </c>
      <c r="R972" s="52" t="s">
        <v>106</v>
      </c>
      <c r="S972" s="201" t="s">
        <v>855</v>
      </c>
    </row>
    <row r="973" s="13" customFormat="1" ht="26.25" customHeight="1" spans="1:19">
      <c r="A973" s="35">
        <v>971</v>
      </c>
      <c r="B973" s="153"/>
      <c r="C973" s="311" t="s">
        <v>15848</v>
      </c>
      <c r="D973" s="43" t="s">
        <v>5855</v>
      </c>
      <c r="E973" s="43">
        <v>424600</v>
      </c>
      <c r="F973" s="43" t="s">
        <v>16562</v>
      </c>
      <c r="G973" s="51">
        <v>42789</v>
      </c>
      <c r="H973" s="47">
        <v>42797</v>
      </c>
      <c r="I973" s="52">
        <f ca="1" t="shared" si="2"/>
        <v>1107</v>
      </c>
      <c r="J973" s="414" t="s">
        <v>16241</v>
      </c>
      <c r="K973" s="338">
        <v>42825</v>
      </c>
      <c r="L973" s="284"/>
      <c r="M973" s="327" t="s">
        <v>16563</v>
      </c>
      <c r="N973" s="327" t="s">
        <v>743</v>
      </c>
      <c r="O973" s="327" t="s">
        <v>744</v>
      </c>
      <c r="P973" s="47">
        <v>42792</v>
      </c>
      <c r="Q973" s="47">
        <v>42792</v>
      </c>
      <c r="R973" s="52" t="s">
        <v>106</v>
      </c>
      <c r="S973" s="201" t="s">
        <v>871</v>
      </c>
    </row>
    <row r="974" s="13" customFormat="1" ht="26.25" customHeight="1" spans="1:19">
      <c r="A974" s="35">
        <v>972</v>
      </c>
      <c r="B974" s="153"/>
      <c r="C974" s="311" t="s">
        <v>15848</v>
      </c>
      <c r="D974" s="43" t="s">
        <v>41</v>
      </c>
      <c r="E974" s="43">
        <v>424600</v>
      </c>
      <c r="F974" s="43" t="s">
        <v>16564</v>
      </c>
      <c r="G974" s="51">
        <v>42809</v>
      </c>
      <c r="H974" s="47">
        <v>42814</v>
      </c>
      <c r="I974" s="52">
        <f ca="1" t="shared" si="2"/>
        <v>1090</v>
      </c>
      <c r="J974" s="414" t="s">
        <v>16241</v>
      </c>
      <c r="K974" s="338">
        <v>42825</v>
      </c>
      <c r="L974" s="284"/>
      <c r="M974" s="370" t="s">
        <v>16565</v>
      </c>
      <c r="N974" s="370" t="s">
        <v>912</v>
      </c>
      <c r="O974" s="370" t="s">
        <v>59</v>
      </c>
      <c r="P974" s="413">
        <v>42810</v>
      </c>
      <c r="Q974" s="413">
        <v>42810</v>
      </c>
      <c r="R974" s="370" t="s">
        <v>47</v>
      </c>
      <c r="S974" s="424" t="s">
        <v>875</v>
      </c>
    </row>
    <row r="975" s="13" customFormat="1" ht="26.25" customHeight="1" spans="1:19">
      <c r="A975" s="35">
        <v>973</v>
      </c>
      <c r="B975" s="153"/>
      <c r="C975" s="311" t="s">
        <v>15848</v>
      </c>
      <c r="D975" s="43" t="s">
        <v>16357</v>
      </c>
      <c r="E975" s="43">
        <v>427600</v>
      </c>
      <c r="F975" s="43" t="s">
        <v>16566</v>
      </c>
      <c r="G975" s="51">
        <v>42741</v>
      </c>
      <c r="H975" s="47">
        <v>42752</v>
      </c>
      <c r="I975" s="52">
        <f ca="1" t="shared" si="2"/>
        <v>1152</v>
      </c>
      <c r="J975" s="414" t="s">
        <v>16241</v>
      </c>
      <c r="K975" s="338">
        <v>42825</v>
      </c>
      <c r="L975" s="284"/>
      <c r="M975" s="327" t="s">
        <v>16567</v>
      </c>
      <c r="N975" s="327" t="s">
        <v>820</v>
      </c>
      <c r="O975" s="327" t="s">
        <v>84</v>
      </c>
      <c r="P975" s="47">
        <v>42799</v>
      </c>
      <c r="Q975" s="47">
        <v>42799</v>
      </c>
      <c r="R975" s="52" t="s">
        <v>47</v>
      </c>
      <c r="S975" s="424" t="s">
        <v>5988</v>
      </c>
    </row>
    <row r="976" s="13" customFormat="1" ht="26.25" customHeight="1" spans="1:19">
      <c r="A976" s="35">
        <v>974</v>
      </c>
      <c r="B976" s="153"/>
      <c r="C976" s="311" t="s">
        <v>15848</v>
      </c>
      <c r="D976" s="43" t="s">
        <v>5855</v>
      </c>
      <c r="E976" s="43">
        <v>424600</v>
      </c>
      <c r="F976" s="43" t="s">
        <v>16568</v>
      </c>
      <c r="G976" s="51">
        <v>42809</v>
      </c>
      <c r="H976" s="47">
        <v>42814</v>
      </c>
      <c r="I976" s="52">
        <f ca="1" t="shared" si="2"/>
        <v>1090</v>
      </c>
      <c r="J976" s="414" t="s">
        <v>16241</v>
      </c>
      <c r="K976" s="338">
        <v>42825</v>
      </c>
      <c r="L976" s="284"/>
      <c r="M976" s="327" t="s">
        <v>16569</v>
      </c>
      <c r="N976" s="327" t="s">
        <v>114</v>
      </c>
      <c r="O976" s="327" t="s">
        <v>59</v>
      </c>
      <c r="P976" s="47">
        <v>42812</v>
      </c>
      <c r="Q976" s="47">
        <v>42813</v>
      </c>
      <c r="R976" s="52" t="s">
        <v>47</v>
      </c>
      <c r="S976" s="424" t="s">
        <v>5641</v>
      </c>
    </row>
    <row r="977" s="13" customFormat="1" ht="26.25" customHeight="1" spans="1:19">
      <c r="A977" s="35">
        <v>975</v>
      </c>
      <c r="B977" s="153"/>
      <c r="C977" s="311" t="s">
        <v>15848</v>
      </c>
      <c r="D977" s="43" t="s">
        <v>12911</v>
      </c>
      <c r="E977" s="43">
        <v>424600</v>
      </c>
      <c r="F977" s="43" t="s">
        <v>16570</v>
      </c>
      <c r="G977" s="51">
        <v>42809</v>
      </c>
      <c r="H977" s="47">
        <v>42814</v>
      </c>
      <c r="I977" s="52">
        <f ca="1" t="shared" ref="I977:I1040" si="3">TODAY()-H977</f>
        <v>1090</v>
      </c>
      <c r="J977" s="414" t="s">
        <v>16241</v>
      </c>
      <c r="K977" s="338">
        <v>42825</v>
      </c>
      <c r="L977" s="284"/>
      <c r="M977" s="371" t="s">
        <v>16571</v>
      </c>
      <c r="N977" s="371" t="s">
        <v>736</v>
      </c>
      <c r="O977" s="371" t="s">
        <v>84</v>
      </c>
      <c r="P977" s="47">
        <v>42806</v>
      </c>
      <c r="Q977" s="47">
        <v>42807</v>
      </c>
      <c r="R977" s="48" t="s">
        <v>47</v>
      </c>
      <c r="S977" s="424" t="s">
        <v>5641</v>
      </c>
    </row>
    <row r="978" s="13" customFormat="1" ht="24" customHeight="1" spans="1:19">
      <c r="A978" s="35">
        <v>976</v>
      </c>
      <c r="B978" s="153"/>
      <c r="C978" s="311" t="s">
        <v>15858</v>
      </c>
      <c r="D978" s="43" t="s">
        <v>41</v>
      </c>
      <c r="E978" s="43">
        <v>397400</v>
      </c>
      <c r="F978" s="43" t="s">
        <v>16572</v>
      </c>
      <c r="G978" s="51">
        <v>42789</v>
      </c>
      <c r="H978" s="47">
        <v>42797</v>
      </c>
      <c r="I978" s="52">
        <f ca="1" t="shared" si="3"/>
        <v>1107</v>
      </c>
      <c r="J978" s="414" t="s">
        <v>16241</v>
      </c>
      <c r="K978" s="338">
        <v>42825</v>
      </c>
      <c r="L978" s="284"/>
      <c r="M978" s="52" t="s">
        <v>16573</v>
      </c>
      <c r="N978" s="327" t="s">
        <v>912</v>
      </c>
      <c r="O978" s="52" t="s">
        <v>59</v>
      </c>
      <c r="P978" s="377">
        <v>42821</v>
      </c>
      <c r="Q978" s="47">
        <v>42821</v>
      </c>
      <c r="R978" s="327" t="s">
        <v>106</v>
      </c>
      <c r="S978" s="201" t="s">
        <v>881</v>
      </c>
    </row>
    <row r="979" s="13" customFormat="1" ht="26.25" customHeight="1" spans="1:19">
      <c r="A979" s="35">
        <v>977</v>
      </c>
      <c r="B979" s="153"/>
      <c r="C979" s="311" t="s">
        <v>15848</v>
      </c>
      <c r="D979" s="43" t="s">
        <v>16252</v>
      </c>
      <c r="E979" s="43">
        <v>427600</v>
      </c>
      <c r="F979" s="43" t="s">
        <v>16574</v>
      </c>
      <c r="G979" s="51">
        <v>42808</v>
      </c>
      <c r="H979" s="47">
        <v>42818</v>
      </c>
      <c r="I979" s="52">
        <f ca="1" t="shared" si="3"/>
        <v>1086</v>
      </c>
      <c r="J979" s="414" t="s">
        <v>16241</v>
      </c>
      <c r="K979" s="338">
        <v>42825</v>
      </c>
      <c r="L979" s="284"/>
      <c r="M979" s="327" t="s">
        <v>16575</v>
      </c>
      <c r="N979" s="327" t="s">
        <v>114</v>
      </c>
      <c r="O979" s="327" t="s">
        <v>59</v>
      </c>
      <c r="P979" s="47">
        <v>42812</v>
      </c>
      <c r="Q979" s="47">
        <v>42813</v>
      </c>
      <c r="R979" s="52" t="s">
        <v>47</v>
      </c>
      <c r="S979" s="424" t="s">
        <v>1619</v>
      </c>
    </row>
    <row r="980" s="13" customFormat="1" ht="26.25" customHeight="1" spans="1:19">
      <c r="A980" s="35">
        <v>978</v>
      </c>
      <c r="B980" s="153"/>
      <c r="C980" s="311" t="s">
        <v>15848</v>
      </c>
      <c r="D980" s="43" t="s">
        <v>14593</v>
      </c>
      <c r="E980" s="43">
        <v>424600</v>
      </c>
      <c r="F980" s="43" t="s">
        <v>16576</v>
      </c>
      <c r="G980" s="51">
        <v>42808</v>
      </c>
      <c r="H980" s="47">
        <v>42818</v>
      </c>
      <c r="I980" s="52">
        <f ca="1" t="shared" si="3"/>
        <v>1086</v>
      </c>
      <c r="J980" s="414" t="s">
        <v>16241</v>
      </c>
      <c r="K980" s="338">
        <v>42825</v>
      </c>
      <c r="L980" s="284"/>
      <c r="M980" s="387" t="s">
        <v>16577</v>
      </c>
      <c r="N980" s="416" t="s">
        <v>45</v>
      </c>
      <c r="O980" s="416" t="s">
        <v>89</v>
      </c>
      <c r="P980" s="388">
        <v>42805</v>
      </c>
      <c r="Q980" s="47">
        <v>42809</v>
      </c>
      <c r="R980" s="52" t="s">
        <v>47</v>
      </c>
      <c r="S980" s="201" t="s">
        <v>1619</v>
      </c>
    </row>
    <row r="981" s="13" customFormat="1" ht="26.25" customHeight="1" spans="1:19">
      <c r="A981" s="35">
        <v>979</v>
      </c>
      <c r="B981" s="153"/>
      <c r="C981" s="311" t="s">
        <v>15848</v>
      </c>
      <c r="D981" s="55" t="s">
        <v>16578</v>
      </c>
      <c r="E981" s="55">
        <v>424600</v>
      </c>
      <c r="F981" s="55" t="s">
        <v>16579</v>
      </c>
      <c r="G981" s="56">
        <v>42814</v>
      </c>
      <c r="H981" s="44">
        <v>42819</v>
      </c>
      <c r="I981" s="48">
        <f ca="1" t="shared" si="3"/>
        <v>1085</v>
      </c>
      <c r="J981" s="415" t="s">
        <v>16241</v>
      </c>
      <c r="K981" s="339">
        <v>42845</v>
      </c>
      <c r="L981" s="166"/>
      <c r="M981" s="354" t="s">
        <v>16580</v>
      </c>
      <c r="N981" s="354" t="s">
        <v>80</v>
      </c>
      <c r="O981" s="13" t="s">
        <v>84</v>
      </c>
      <c r="P981" s="44">
        <v>42743</v>
      </c>
      <c r="Q981" s="44">
        <v>42815</v>
      </c>
      <c r="R981" s="48" t="s">
        <v>47</v>
      </c>
      <c r="S981" s="196" t="s">
        <v>893</v>
      </c>
    </row>
    <row r="982" s="13" customFormat="1" ht="26.25" customHeight="1" spans="1:19">
      <c r="A982" s="35">
        <v>980</v>
      </c>
      <c r="B982" s="153"/>
      <c r="C982" s="311" t="s">
        <v>15858</v>
      </c>
      <c r="D982" s="43" t="s">
        <v>15555</v>
      </c>
      <c r="E982" s="43">
        <v>400400</v>
      </c>
      <c r="F982" s="43" t="s">
        <v>16581</v>
      </c>
      <c r="G982" s="51">
        <v>42815</v>
      </c>
      <c r="H982" s="47">
        <v>42825</v>
      </c>
      <c r="I982" s="52">
        <f ca="1" t="shared" si="3"/>
        <v>1079</v>
      </c>
      <c r="J982" s="414" t="s">
        <v>16241</v>
      </c>
      <c r="K982" s="339">
        <v>42845</v>
      </c>
      <c r="L982" s="284"/>
      <c r="M982" s="370" t="s">
        <v>16582</v>
      </c>
      <c r="N982" s="370" t="s">
        <v>45</v>
      </c>
      <c r="O982" s="370" t="s">
        <v>632</v>
      </c>
      <c r="P982" s="47">
        <v>42819</v>
      </c>
      <c r="Q982" s="47">
        <v>42819</v>
      </c>
      <c r="R982" s="52" t="s">
        <v>106</v>
      </c>
      <c r="S982" s="196" t="s">
        <v>904</v>
      </c>
    </row>
    <row r="983" s="14" customFormat="1" ht="26.25" customHeight="1" spans="1:19">
      <c r="A983" s="35">
        <v>981</v>
      </c>
      <c r="B983" s="57"/>
      <c r="C983" s="311" t="s">
        <v>15848</v>
      </c>
      <c r="D983" s="43" t="s">
        <v>16277</v>
      </c>
      <c r="E983" s="43">
        <v>427600</v>
      </c>
      <c r="F983" s="43" t="s">
        <v>16583</v>
      </c>
      <c r="G983" s="51">
        <v>42809</v>
      </c>
      <c r="H983" s="47">
        <v>42814</v>
      </c>
      <c r="I983" s="52">
        <f ca="1" t="shared" si="3"/>
        <v>1090</v>
      </c>
      <c r="J983" s="414" t="s">
        <v>16241</v>
      </c>
      <c r="K983" s="339">
        <v>42845</v>
      </c>
      <c r="L983" s="284"/>
      <c r="M983" s="361" t="s">
        <v>16584</v>
      </c>
      <c r="N983" s="387" t="s">
        <v>114</v>
      </c>
      <c r="O983" s="387" t="s">
        <v>59</v>
      </c>
      <c r="P983" s="388">
        <v>42812</v>
      </c>
      <c r="Q983" s="47">
        <v>42824</v>
      </c>
      <c r="R983" s="52" t="s">
        <v>47</v>
      </c>
      <c r="S983" s="201" t="s">
        <v>904</v>
      </c>
    </row>
    <row r="984" s="13" customFormat="1" ht="26.25" customHeight="1" spans="1:19">
      <c r="A984" s="35">
        <v>982</v>
      </c>
      <c r="B984" s="153"/>
      <c r="C984" s="311" t="s">
        <v>15848</v>
      </c>
      <c r="D984" s="43" t="s">
        <v>14688</v>
      </c>
      <c r="E984" s="43">
        <v>424600</v>
      </c>
      <c r="F984" s="43" t="s">
        <v>16585</v>
      </c>
      <c r="G984" s="51">
        <v>42789</v>
      </c>
      <c r="H984" s="47">
        <v>42797</v>
      </c>
      <c r="I984" s="52">
        <f ca="1" t="shared" si="3"/>
        <v>1107</v>
      </c>
      <c r="J984" s="414" t="s">
        <v>16241</v>
      </c>
      <c r="K984" s="339">
        <v>42845</v>
      </c>
      <c r="L984" s="284"/>
      <c r="M984" s="327" t="s">
        <v>16586</v>
      </c>
      <c r="N984" s="327" t="s">
        <v>114</v>
      </c>
      <c r="O984" s="327" t="s">
        <v>59</v>
      </c>
      <c r="P984" s="47">
        <v>42805</v>
      </c>
      <c r="Q984" s="47">
        <v>42805</v>
      </c>
      <c r="R984" s="52" t="s">
        <v>47</v>
      </c>
      <c r="S984" s="48" t="s">
        <v>8115</v>
      </c>
    </row>
    <row r="985" s="14" customFormat="1" ht="26.25" customHeight="1" spans="1:19">
      <c r="A985" s="35">
        <v>983</v>
      </c>
      <c r="B985" s="57"/>
      <c r="C985" s="311" t="s">
        <v>15858</v>
      </c>
      <c r="D985" s="43" t="s">
        <v>15558</v>
      </c>
      <c r="E985" s="43">
        <v>400400</v>
      </c>
      <c r="F985" s="408" t="s">
        <v>16587</v>
      </c>
      <c r="G985" s="51">
        <v>42736</v>
      </c>
      <c r="H985" s="47">
        <v>42744</v>
      </c>
      <c r="I985" s="52">
        <f ca="1" t="shared" si="3"/>
        <v>1160</v>
      </c>
      <c r="J985" s="414" t="s">
        <v>16241</v>
      </c>
      <c r="K985" s="339">
        <v>42845</v>
      </c>
      <c r="L985" s="284" t="s">
        <v>52</v>
      </c>
      <c r="M985" s="263" t="s">
        <v>16588</v>
      </c>
      <c r="N985" s="327" t="s">
        <v>695</v>
      </c>
      <c r="O985" s="52" t="s">
        <v>84</v>
      </c>
      <c r="P985" s="377">
        <v>42825</v>
      </c>
      <c r="Q985" s="47">
        <v>42825</v>
      </c>
      <c r="R985" s="327" t="s">
        <v>47</v>
      </c>
      <c r="S985" s="201" t="s">
        <v>8115</v>
      </c>
    </row>
    <row r="986" s="13" customFormat="1" ht="26.25" customHeight="1" spans="1:19">
      <c r="A986" s="35">
        <v>984</v>
      </c>
      <c r="B986" s="153" t="s">
        <v>16555</v>
      </c>
      <c r="C986" s="198" t="s">
        <v>16556</v>
      </c>
      <c r="D986" s="55" t="s">
        <v>16589</v>
      </c>
      <c r="E986" s="55">
        <v>405800</v>
      </c>
      <c r="F986" s="408" t="s">
        <v>16590</v>
      </c>
      <c r="G986" s="56">
        <v>42811</v>
      </c>
      <c r="H986" s="44">
        <v>42819</v>
      </c>
      <c r="I986" s="48">
        <f ca="1" t="shared" si="3"/>
        <v>1085</v>
      </c>
      <c r="J986" s="415" t="s">
        <v>16241</v>
      </c>
      <c r="K986" s="339">
        <v>42845</v>
      </c>
      <c r="L986" s="166" t="s">
        <v>52</v>
      </c>
      <c r="M986" s="417" t="s">
        <v>16591</v>
      </c>
      <c r="N986" s="371" t="s">
        <v>889</v>
      </c>
      <c r="O986" s="371" t="s">
        <v>89</v>
      </c>
      <c r="P986" s="372">
        <v>42830</v>
      </c>
      <c r="Q986" s="372">
        <v>42830</v>
      </c>
      <c r="R986" s="371" t="s">
        <v>106</v>
      </c>
      <c r="S986" s="196" t="s">
        <v>6458</v>
      </c>
    </row>
    <row r="987" s="13" customFormat="1" ht="26.25" customHeight="1" spans="1:19">
      <c r="A987" s="35">
        <v>985</v>
      </c>
      <c r="B987" s="153"/>
      <c r="C987" s="311" t="s">
        <v>15858</v>
      </c>
      <c r="D987" s="43" t="s">
        <v>15555</v>
      </c>
      <c r="E987" s="43">
        <v>400400</v>
      </c>
      <c r="F987" s="43" t="s">
        <v>16592</v>
      </c>
      <c r="G987" s="51">
        <v>42815</v>
      </c>
      <c r="H987" s="47">
        <v>42825</v>
      </c>
      <c r="I987" s="52">
        <f ca="1" t="shared" si="3"/>
        <v>1079</v>
      </c>
      <c r="J987" s="414" t="s">
        <v>16241</v>
      </c>
      <c r="K987" s="339">
        <v>42845</v>
      </c>
      <c r="L987" s="284"/>
      <c r="M987" s="370" t="s">
        <v>16593</v>
      </c>
      <c r="N987" s="370" t="s">
        <v>70</v>
      </c>
      <c r="O987" s="370" t="s">
        <v>59</v>
      </c>
      <c r="P987" s="47">
        <v>42820</v>
      </c>
      <c r="Q987" s="47">
        <v>42821</v>
      </c>
      <c r="R987" s="52" t="s">
        <v>106</v>
      </c>
      <c r="S987" s="196" t="s">
        <v>913</v>
      </c>
    </row>
    <row r="988" s="13" customFormat="1" ht="26.25" customHeight="1" spans="1:19">
      <c r="A988" s="35">
        <v>986</v>
      </c>
      <c r="B988" s="153"/>
      <c r="C988" s="198" t="s">
        <v>15852</v>
      </c>
      <c r="D988" s="43" t="s">
        <v>41</v>
      </c>
      <c r="E988" s="43">
        <v>473500</v>
      </c>
      <c r="F988" s="43" t="s">
        <v>16594</v>
      </c>
      <c r="G988" s="51">
        <v>42815</v>
      </c>
      <c r="H988" s="47">
        <v>42825</v>
      </c>
      <c r="I988" s="52">
        <f ca="1" t="shared" si="3"/>
        <v>1079</v>
      </c>
      <c r="J988" s="414" t="s">
        <v>16241</v>
      </c>
      <c r="K988" s="339">
        <v>42845</v>
      </c>
      <c r="L988" s="52"/>
      <c r="M988" s="361" t="s">
        <v>16595</v>
      </c>
      <c r="N988" s="387" t="s">
        <v>662</v>
      </c>
      <c r="O988" s="387" t="s">
        <v>59</v>
      </c>
      <c r="P988" s="44">
        <v>42829</v>
      </c>
      <c r="Q988" s="44">
        <v>42829</v>
      </c>
      <c r="R988" s="48" t="s">
        <v>16596</v>
      </c>
      <c r="S988" s="196" t="s">
        <v>6468</v>
      </c>
    </row>
    <row r="989" s="14" customFormat="1" ht="26.25" customHeight="1" spans="1:19">
      <c r="A989" s="35">
        <v>987</v>
      </c>
      <c r="B989" s="57"/>
      <c r="C989" s="311" t="s">
        <v>15858</v>
      </c>
      <c r="D989" s="43" t="s">
        <v>15655</v>
      </c>
      <c r="E989" s="43">
        <v>400400</v>
      </c>
      <c r="F989" s="43" t="s">
        <v>16597</v>
      </c>
      <c r="G989" s="51">
        <v>42815</v>
      </c>
      <c r="H989" s="47">
        <v>42821</v>
      </c>
      <c r="I989" s="52">
        <f ca="1" t="shared" si="3"/>
        <v>1083</v>
      </c>
      <c r="J989" s="414" t="s">
        <v>16598</v>
      </c>
      <c r="K989" s="339">
        <v>42845</v>
      </c>
      <c r="L989" s="284"/>
      <c r="M989" s="370" t="s">
        <v>16599</v>
      </c>
      <c r="N989" s="370" t="s">
        <v>683</v>
      </c>
      <c r="O989" s="370" t="s">
        <v>59</v>
      </c>
      <c r="P989" s="413">
        <v>42833</v>
      </c>
      <c r="Q989" s="413">
        <v>42834</v>
      </c>
      <c r="R989" s="370" t="s">
        <v>47</v>
      </c>
      <c r="S989" s="201" t="s">
        <v>6468</v>
      </c>
    </row>
    <row r="990" s="13" customFormat="1" ht="26.25" customHeight="1" spans="1:19">
      <c r="A990" s="35">
        <v>988</v>
      </c>
      <c r="B990" s="153"/>
      <c r="C990" s="311" t="s">
        <v>15848</v>
      </c>
      <c r="D990" s="43" t="s">
        <v>16239</v>
      </c>
      <c r="E990" s="43">
        <v>427600</v>
      </c>
      <c r="F990" s="43" t="s">
        <v>16600</v>
      </c>
      <c r="G990" s="51">
        <v>42815</v>
      </c>
      <c r="H990" s="47">
        <v>42821</v>
      </c>
      <c r="I990" s="52">
        <f ca="1" t="shared" si="3"/>
        <v>1083</v>
      </c>
      <c r="J990" s="414" t="s">
        <v>16241</v>
      </c>
      <c r="K990" s="339">
        <v>42845</v>
      </c>
      <c r="L990" s="284"/>
      <c r="M990" s="371" t="s">
        <v>16601</v>
      </c>
      <c r="N990" s="371" t="s">
        <v>225</v>
      </c>
      <c r="O990" s="371" t="s">
        <v>84</v>
      </c>
      <c r="P990" s="372">
        <v>42829</v>
      </c>
      <c r="Q990" s="372">
        <v>42829</v>
      </c>
      <c r="R990" s="371" t="s">
        <v>47</v>
      </c>
      <c r="S990" s="196" t="s">
        <v>6468</v>
      </c>
    </row>
    <row r="991" s="13" customFormat="1" ht="26.25" customHeight="1" spans="1:19">
      <c r="A991" s="35">
        <v>989</v>
      </c>
      <c r="B991" s="153"/>
      <c r="C991" s="198" t="s">
        <v>15852</v>
      </c>
      <c r="D991" s="43" t="s">
        <v>12911</v>
      </c>
      <c r="E991" s="43">
        <v>473500</v>
      </c>
      <c r="F991" s="43" t="s">
        <v>16602</v>
      </c>
      <c r="G991" s="51">
        <v>42809</v>
      </c>
      <c r="H991" s="47">
        <v>42814</v>
      </c>
      <c r="I991" s="52">
        <f ca="1" t="shared" si="3"/>
        <v>1090</v>
      </c>
      <c r="J991" s="414" t="s">
        <v>16241</v>
      </c>
      <c r="K991" s="339">
        <v>42845</v>
      </c>
      <c r="L991" s="284"/>
      <c r="M991" s="327" t="s">
        <v>16603</v>
      </c>
      <c r="N991" s="331" t="s">
        <v>45</v>
      </c>
      <c r="O991" s="331" t="s">
        <v>89</v>
      </c>
      <c r="P991" s="47">
        <v>42834</v>
      </c>
      <c r="Q991" s="47">
        <v>42835</v>
      </c>
      <c r="R991" s="52" t="s">
        <v>47</v>
      </c>
      <c r="S991" s="201" t="s">
        <v>3754</v>
      </c>
    </row>
    <row r="992" s="13" customFormat="1" ht="26.25" customHeight="1" spans="1:19">
      <c r="A992" s="35">
        <v>990</v>
      </c>
      <c r="B992" s="153"/>
      <c r="C992" s="198" t="s">
        <v>15852</v>
      </c>
      <c r="D992" s="43" t="s">
        <v>16277</v>
      </c>
      <c r="E992" s="43">
        <v>476500</v>
      </c>
      <c r="F992" s="43" t="s">
        <v>16604</v>
      </c>
      <c r="G992" s="51">
        <v>42808</v>
      </c>
      <c r="H992" s="47">
        <v>42818</v>
      </c>
      <c r="I992" s="52">
        <f ca="1" t="shared" si="3"/>
        <v>1086</v>
      </c>
      <c r="J992" s="414" t="s">
        <v>16241</v>
      </c>
      <c r="K992" s="339">
        <v>42845</v>
      </c>
      <c r="L992" s="284"/>
      <c r="M992" s="387" t="s">
        <v>16605</v>
      </c>
      <c r="N992" s="387" t="s">
        <v>683</v>
      </c>
      <c r="O992" s="387" t="s">
        <v>89</v>
      </c>
      <c r="P992" s="47">
        <v>42814</v>
      </c>
      <c r="Q992" s="47">
        <v>42842</v>
      </c>
      <c r="R992" s="52" t="s">
        <v>47</v>
      </c>
      <c r="S992" s="201" t="s">
        <v>920</v>
      </c>
    </row>
    <row r="993" s="13" customFormat="1" ht="26.25" customHeight="1" spans="1:19">
      <c r="A993" s="35">
        <v>991</v>
      </c>
      <c r="B993" s="153"/>
      <c r="C993" s="198" t="s">
        <v>15852</v>
      </c>
      <c r="D993" s="55" t="s">
        <v>16239</v>
      </c>
      <c r="E993" s="55">
        <v>469500</v>
      </c>
      <c r="F993" s="408" t="s">
        <v>16606</v>
      </c>
      <c r="G993" s="56">
        <v>42745</v>
      </c>
      <c r="H993" s="44">
        <v>42750</v>
      </c>
      <c r="I993" s="48">
        <f ca="1" t="shared" si="3"/>
        <v>1154</v>
      </c>
      <c r="J993" s="415" t="s">
        <v>16241</v>
      </c>
      <c r="K993" s="338">
        <v>42852</v>
      </c>
      <c r="L993" s="284" t="s">
        <v>52</v>
      </c>
      <c r="M993" s="418" t="s">
        <v>16607</v>
      </c>
      <c r="N993" s="418" t="s">
        <v>695</v>
      </c>
      <c r="O993" s="331" t="s">
        <v>84</v>
      </c>
      <c r="P993" s="47">
        <v>42834</v>
      </c>
      <c r="Q993" s="47">
        <v>42834</v>
      </c>
      <c r="R993" s="52" t="s">
        <v>47</v>
      </c>
      <c r="S993" s="201" t="s">
        <v>924</v>
      </c>
    </row>
    <row r="994" s="13" customFormat="1" ht="26.25" customHeight="1" spans="1:19">
      <c r="A994" s="35">
        <v>992</v>
      </c>
      <c r="B994" s="153"/>
      <c r="C994" s="311" t="s">
        <v>15848</v>
      </c>
      <c r="D994" s="55" t="s">
        <v>16239</v>
      </c>
      <c r="E994" s="55">
        <v>427600</v>
      </c>
      <c r="F994" s="55" t="s">
        <v>16608</v>
      </c>
      <c r="G994" s="56">
        <v>42744</v>
      </c>
      <c r="H994" s="44">
        <v>42757</v>
      </c>
      <c r="I994" s="48">
        <f ca="1" t="shared" si="3"/>
        <v>1147</v>
      </c>
      <c r="J994" s="414" t="s">
        <v>16504</v>
      </c>
      <c r="K994" s="338">
        <v>42852</v>
      </c>
      <c r="L994" s="284" t="s">
        <v>52</v>
      </c>
      <c r="M994" s="48" t="s">
        <v>16609</v>
      </c>
      <c r="N994" s="48" t="s">
        <v>640</v>
      </c>
      <c r="O994" s="48" t="s">
        <v>641</v>
      </c>
      <c r="P994" s="44">
        <v>42820</v>
      </c>
      <c r="Q994" s="44">
        <v>42821</v>
      </c>
      <c r="R994" s="48" t="s">
        <v>47</v>
      </c>
      <c r="S994" s="196" t="s">
        <v>2600</v>
      </c>
    </row>
    <row r="995" s="13" customFormat="1" ht="26.25" customHeight="1" spans="1:19">
      <c r="A995" s="35">
        <v>993</v>
      </c>
      <c r="B995" s="153"/>
      <c r="C995" s="198" t="s">
        <v>15852</v>
      </c>
      <c r="D995" s="43" t="s">
        <v>16239</v>
      </c>
      <c r="E995" s="43">
        <v>469500</v>
      </c>
      <c r="F995" s="43" t="s">
        <v>16610</v>
      </c>
      <c r="G995" s="51">
        <v>42744</v>
      </c>
      <c r="H995" s="47">
        <v>42751</v>
      </c>
      <c r="I995" s="52">
        <f ca="1" t="shared" si="3"/>
        <v>1153</v>
      </c>
      <c r="J995" s="414" t="s">
        <v>16241</v>
      </c>
      <c r="K995" s="338">
        <v>42852</v>
      </c>
      <c r="L995" s="284" t="s">
        <v>52</v>
      </c>
      <c r="M995" s="418" t="s">
        <v>16611</v>
      </c>
      <c r="N995" s="418" t="s">
        <v>8032</v>
      </c>
      <c r="O995" s="354" t="s">
        <v>641</v>
      </c>
      <c r="P995" s="44">
        <v>42841</v>
      </c>
      <c r="Q995" s="44">
        <v>42841</v>
      </c>
      <c r="R995" s="48" t="s">
        <v>106</v>
      </c>
      <c r="S995" s="196" t="s">
        <v>5661</v>
      </c>
    </row>
    <row r="996" s="13" customFormat="1" ht="26.25" customHeight="1" spans="1:19">
      <c r="A996" s="35">
        <v>994</v>
      </c>
      <c r="B996" s="153"/>
      <c r="C996" s="198" t="s">
        <v>15852</v>
      </c>
      <c r="D996" s="43" t="s">
        <v>14593</v>
      </c>
      <c r="E996" s="43">
        <v>473500</v>
      </c>
      <c r="F996" s="43" t="s">
        <v>16612</v>
      </c>
      <c r="G996" s="51">
        <v>42808</v>
      </c>
      <c r="H996" s="47">
        <v>42818</v>
      </c>
      <c r="I996" s="52">
        <f ca="1" t="shared" si="3"/>
        <v>1086</v>
      </c>
      <c r="J996" s="414" t="s">
        <v>16241</v>
      </c>
      <c r="K996" s="338">
        <v>42852</v>
      </c>
      <c r="L996" s="284"/>
      <c r="M996" s="327" t="s">
        <v>16613</v>
      </c>
      <c r="N996" s="331" t="s">
        <v>6358</v>
      </c>
      <c r="O996" s="331" t="s">
        <v>641</v>
      </c>
      <c r="P996" s="47">
        <v>42816</v>
      </c>
      <c r="Q996" s="47">
        <v>42838</v>
      </c>
      <c r="R996" s="52" t="s">
        <v>106</v>
      </c>
      <c r="S996" s="201" t="s">
        <v>924</v>
      </c>
    </row>
    <row r="997" s="14" customFormat="1" ht="26.25" customHeight="1" spans="1:19">
      <c r="A997" s="35">
        <v>995</v>
      </c>
      <c r="B997" s="57"/>
      <c r="C997" s="311" t="s">
        <v>15858</v>
      </c>
      <c r="D997" s="43" t="s">
        <v>15558</v>
      </c>
      <c r="E997" s="43">
        <v>400400</v>
      </c>
      <c r="F997" s="408" t="s">
        <v>16614</v>
      </c>
      <c r="G997" s="51">
        <v>42720</v>
      </c>
      <c r="H997" s="47">
        <v>42733</v>
      </c>
      <c r="I997" s="52">
        <f ca="1" t="shared" si="3"/>
        <v>1171</v>
      </c>
      <c r="J997" s="414" t="s">
        <v>16517</v>
      </c>
      <c r="K997" s="338">
        <v>42852</v>
      </c>
      <c r="L997" s="284" t="s">
        <v>52</v>
      </c>
      <c r="M997" s="419" t="s">
        <v>16615</v>
      </c>
      <c r="N997" s="418" t="s">
        <v>730</v>
      </c>
      <c r="O997" s="52" t="s">
        <v>59</v>
      </c>
      <c r="P997" s="377">
        <v>42840</v>
      </c>
      <c r="Q997" s="47">
        <v>42840</v>
      </c>
      <c r="R997" s="327" t="s">
        <v>47</v>
      </c>
      <c r="S997" s="201" t="s">
        <v>1658</v>
      </c>
    </row>
    <row r="998" s="13" customFormat="1" ht="26.25" customHeight="1" spans="1:19">
      <c r="A998" s="35">
        <v>996</v>
      </c>
      <c r="B998" s="153"/>
      <c r="C998" s="311" t="s">
        <v>15848</v>
      </c>
      <c r="D998" s="43" t="s">
        <v>5855</v>
      </c>
      <c r="E998" s="43">
        <v>424600</v>
      </c>
      <c r="F998" s="43" t="s">
        <v>16616</v>
      </c>
      <c r="G998" s="51">
        <v>42835</v>
      </c>
      <c r="H998" s="47">
        <v>42844</v>
      </c>
      <c r="I998" s="52">
        <f ca="1" t="shared" si="3"/>
        <v>1060</v>
      </c>
      <c r="J998" s="414" t="s">
        <v>16241</v>
      </c>
      <c r="K998" s="338">
        <v>42852</v>
      </c>
      <c r="L998" s="284"/>
      <c r="M998" s="371" t="s">
        <v>12276</v>
      </c>
      <c r="N998" s="371" t="s">
        <v>923</v>
      </c>
      <c r="O998" s="371" t="s">
        <v>744</v>
      </c>
      <c r="P998" s="372">
        <v>42822</v>
      </c>
      <c r="Q998" s="372">
        <v>42840</v>
      </c>
      <c r="R998" s="371" t="s">
        <v>47</v>
      </c>
      <c r="S998" s="196" t="s">
        <v>927</v>
      </c>
    </row>
    <row r="999" s="13" customFormat="1" ht="26.25" customHeight="1" spans="1:19">
      <c r="A999" s="35">
        <v>997</v>
      </c>
      <c r="B999" s="153"/>
      <c r="C999" s="311" t="s">
        <v>15848</v>
      </c>
      <c r="D999" s="43" t="s">
        <v>16252</v>
      </c>
      <c r="E999" s="43">
        <v>427600</v>
      </c>
      <c r="F999" s="43" t="s">
        <v>16617</v>
      </c>
      <c r="G999" s="51">
        <v>42835</v>
      </c>
      <c r="H999" s="47">
        <v>42849</v>
      </c>
      <c r="I999" s="52">
        <f ca="1" t="shared" si="3"/>
        <v>1055</v>
      </c>
      <c r="J999" s="414" t="s">
        <v>16241</v>
      </c>
      <c r="K999" s="338">
        <v>42852</v>
      </c>
      <c r="L999" s="284"/>
      <c r="M999" s="387" t="s">
        <v>16618</v>
      </c>
      <c r="N999" s="387" t="s">
        <v>114</v>
      </c>
      <c r="O999" s="387" t="s">
        <v>59</v>
      </c>
      <c r="P999" s="388">
        <v>42812</v>
      </c>
      <c r="Q999" s="372">
        <v>42836</v>
      </c>
      <c r="R999" s="371" t="s">
        <v>47</v>
      </c>
      <c r="S999" s="196" t="s">
        <v>927</v>
      </c>
    </row>
    <row r="1000" s="13" customFormat="1" ht="26.25" customHeight="1" spans="1:19">
      <c r="A1000" s="35">
        <v>998</v>
      </c>
      <c r="B1000" s="153"/>
      <c r="C1000" s="311" t="s">
        <v>15858</v>
      </c>
      <c r="D1000" s="43" t="s">
        <v>15555</v>
      </c>
      <c r="E1000" s="43">
        <v>400400</v>
      </c>
      <c r="F1000" s="43" t="s">
        <v>16619</v>
      </c>
      <c r="G1000" s="51">
        <v>42815</v>
      </c>
      <c r="H1000" s="47">
        <v>42821</v>
      </c>
      <c r="I1000" s="52">
        <f ca="1" t="shared" si="3"/>
        <v>1083</v>
      </c>
      <c r="J1000" s="414" t="s">
        <v>16241</v>
      </c>
      <c r="K1000" s="338">
        <v>42852</v>
      </c>
      <c r="L1000" s="284"/>
      <c r="M1000" s="370" t="s">
        <v>16620</v>
      </c>
      <c r="N1000" s="370" t="s">
        <v>70</v>
      </c>
      <c r="O1000" s="370" t="s">
        <v>59</v>
      </c>
      <c r="P1000" s="47">
        <v>42819</v>
      </c>
      <c r="Q1000" s="47">
        <v>42821</v>
      </c>
      <c r="R1000" s="52" t="s">
        <v>47</v>
      </c>
      <c r="S1000" s="196" t="s">
        <v>927</v>
      </c>
    </row>
    <row r="1001" s="13" customFormat="1" ht="26.25" customHeight="1" spans="1:19">
      <c r="A1001" s="35">
        <v>999</v>
      </c>
      <c r="B1001" s="153"/>
      <c r="C1001" s="311" t="s">
        <v>15858</v>
      </c>
      <c r="D1001" s="55" t="s">
        <v>15555</v>
      </c>
      <c r="E1001" s="55">
        <v>400400</v>
      </c>
      <c r="F1001" s="408" t="s">
        <v>16621</v>
      </c>
      <c r="G1001" s="56">
        <v>42727</v>
      </c>
      <c r="H1001" s="44">
        <v>42743</v>
      </c>
      <c r="I1001" s="48">
        <f ca="1" t="shared" si="3"/>
        <v>1161</v>
      </c>
      <c r="J1001" s="414" t="s">
        <v>16622</v>
      </c>
      <c r="K1001" s="338">
        <v>42852</v>
      </c>
      <c r="L1001" s="284" t="s">
        <v>52</v>
      </c>
      <c r="M1001" s="419" t="s">
        <v>16623</v>
      </c>
      <c r="N1001" s="419" t="s">
        <v>80</v>
      </c>
      <c r="O1001" s="52" t="s">
        <v>84</v>
      </c>
      <c r="P1001" s="47">
        <v>42840</v>
      </c>
      <c r="Q1001" s="47">
        <v>42841</v>
      </c>
      <c r="R1001" s="52" t="s">
        <v>47</v>
      </c>
      <c r="S1001" s="196" t="s">
        <v>927</v>
      </c>
    </row>
    <row r="1002" s="13" customFormat="1" ht="26.25" customHeight="1" spans="1:19">
      <c r="A1002" s="35">
        <v>1000</v>
      </c>
      <c r="B1002" s="153"/>
      <c r="C1002" s="311" t="s">
        <v>15848</v>
      </c>
      <c r="D1002" s="43" t="s">
        <v>14663</v>
      </c>
      <c r="E1002" s="43">
        <v>424600</v>
      </c>
      <c r="F1002" s="43" t="s">
        <v>16624</v>
      </c>
      <c r="G1002" s="51">
        <v>42835</v>
      </c>
      <c r="H1002" s="47">
        <v>42849</v>
      </c>
      <c r="I1002" s="52">
        <f ca="1" t="shared" si="3"/>
        <v>1055</v>
      </c>
      <c r="J1002" s="415" t="s">
        <v>16241</v>
      </c>
      <c r="K1002" s="338">
        <v>42852</v>
      </c>
      <c r="L1002" s="284"/>
      <c r="M1002" s="387" t="s">
        <v>16625</v>
      </c>
      <c r="N1002" s="387" t="s">
        <v>916</v>
      </c>
      <c r="O1002" s="387" t="s">
        <v>89</v>
      </c>
      <c r="P1002" s="388">
        <v>42820</v>
      </c>
      <c r="Q1002" s="372">
        <v>42836</v>
      </c>
      <c r="R1002" s="387" t="s">
        <v>47</v>
      </c>
      <c r="S1002" s="196" t="s">
        <v>933</v>
      </c>
    </row>
    <row r="1003" s="14" customFormat="1" ht="26.25" customHeight="1" spans="1:19">
      <c r="A1003" s="35">
        <v>1001</v>
      </c>
      <c r="B1003" s="57"/>
      <c r="C1003" s="311" t="s">
        <v>15858</v>
      </c>
      <c r="D1003" s="43" t="s">
        <v>15527</v>
      </c>
      <c r="E1003" s="43">
        <v>400400</v>
      </c>
      <c r="F1003" s="408" t="s">
        <v>16626</v>
      </c>
      <c r="G1003" s="51">
        <v>42720</v>
      </c>
      <c r="H1003" s="47">
        <v>42733</v>
      </c>
      <c r="I1003" s="52">
        <f ca="1" t="shared" si="3"/>
        <v>1171</v>
      </c>
      <c r="J1003" s="414" t="s">
        <v>16627</v>
      </c>
      <c r="K1003" s="338">
        <v>42852</v>
      </c>
      <c r="L1003" s="284" t="s">
        <v>52</v>
      </c>
      <c r="M1003" s="420" t="s">
        <v>16628</v>
      </c>
      <c r="N1003" s="420" t="s">
        <v>88</v>
      </c>
      <c r="O1003" s="420" t="s">
        <v>89</v>
      </c>
      <c r="P1003" s="394">
        <v>42841</v>
      </c>
      <c r="Q1003" s="394">
        <v>42842</v>
      </c>
      <c r="R1003" s="392" t="s">
        <v>47</v>
      </c>
      <c r="S1003" s="425" t="s">
        <v>940</v>
      </c>
    </row>
    <row r="1004" s="13" customFormat="1" ht="26.25" customHeight="1" spans="1:19">
      <c r="A1004" s="35">
        <v>1002</v>
      </c>
      <c r="B1004" s="153"/>
      <c r="C1004" s="311" t="s">
        <v>15848</v>
      </c>
      <c r="D1004" s="43" t="s">
        <v>16277</v>
      </c>
      <c r="E1004" s="43">
        <v>427600</v>
      </c>
      <c r="F1004" s="43" t="s">
        <v>16629</v>
      </c>
      <c r="G1004" s="51">
        <v>42835</v>
      </c>
      <c r="H1004" s="47">
        <v>42844</v>
      </c>
      <c r="I1004" s="52">
        <f ca="1" t="shared" si="3"/>
        <v>1060</v>
      </c>
      <c r="J1004" s="414" t="s">
        <v>16241</v>
      </c>
      <c r="K1004" s="338">
        <v>42852</v>
      </c>
      <c r="L1004" s="284"/>
      <c r="M1004" s="421" t="s">
        <v>16630</v>
      </c>
      <c r="N1004" s="421" t="s">
        <v>225</v>
      </c>
      <c r="O1004" s="421" t="s">
        <v>84</v>
      </c>
      <c r="P1004" s="422">
        <v>42823</v>
      </c>
      <c r="Q1004" s="394">
        <v>42836</v>
      </c>
      <c r="R1004" s="392" t="s">
        <v>106</v>
      </c>
      <c r="S1004" s="425" t="s">
        <v>940</v>
      </c>
    </row>
    <row r="1005" s="13" customFormat="1" ht="26.25" customHeight="1" spans="1:19">
      <c r="A1005" s="35">
        <v>1003</v>
      </c>
      <c r="B1005" s="153"/>
      <c r="C1005" s="198" t="s">
        <v>15852</v>
      </c>
      <c r="D1005" s="43" t="s">
        <v>5855</v>
      </c>
      <c r="E1005" s="43">
        <v>466500</v>
      </c>
      <c r="F1005" s="43" t="s">
        <v>16631</v>
      </c>
      <c r="G1005" s="51">
        <v>42845</v>
      </c>
      <c r="H1005" s="47">
        <v>42865</v>
      </c>
      <c r="I1005" s="52">
        <f ca="1" t="shared" si="3"/>
        <v>1039</v>
      </c>
      <c r="J1005" s="414" t="s">
        <v>16241</v>
      </c>
      <c r="K1005" s="285">
        <v>42875</v>
      </c>
      <c r="L1005" s="52"/>
      <c r="M1005" s="387" t="s">
        <v>16632</v>
      </c>
      <c r="N1005" s="387" t="s">
        <v>225</v>
      </c>
      <c r="O1005" s="387" t="s">
        <v>84</v>
      </c>
      <c r="P1005" s="388">
        <v>42813</v>
      </c>
      <c r="Q1005" s="44">
        <v>42846</v>
      </c>
      <c r="R1005" s="387" t="s">
        <v>47</v>
      </c>
      <c r="S1005" s="196" t="s">
        <v>6023</v>
      </c>
    </row>
    <row r="1006" s="13" customFormat="1" ht="26.25" customHeight="1" spans="1:19">
      <c r="A1006" s="35">
        <v>1004</v>
      </c>
      <c r="B1006" s="153" t="s">
        <v>16555</v>
      </c>
      <c r="C1006" s="198" t="s">
        <v>16556</v>
      </c>
      <c r="D1006" s="43" t="s">
        <v>16589</v>
      </c>
      <c r="E1006" s="43">
        <v>405800</v>
      </c>
      <c r="F1006" s="408" t="s">
        <v>16633</v>
      </c>
      <c r="G1006" s="51">
        <v>42784</v>
      </c>
      <c r="H1006" s="47">
        <v>42794</v>
      </c>
      <c r="I1006" s="52">
        <f ca="1" t="shared" si="3"/>
        <v>1110</v>
      </c>
      <c r="J1006" s="414" t="s">
        <v>16241</v>
      </c>
      <c r="K1006" s="285">
        <v>42875</v>
      </c>
      <c r="L1006" s="284" t="s">
        <v>52</v>
      </c>
      <c r="M1006" s="194" t="s">
        <v>16634</v>
      </c>
      <c r="N1006" s="48" t="s">
        <v>114</v>
      </c>
      <c r="O1006" s="48" t="s">
        <v>59</v>
      </c>
      <c r="P1006" s="47">
        <v>42848</v>
      </c>
      <c r="Q1006" s="47">
        <v>42849</v>
      </c>
      <c r="R1006" s="48" t="s">
        <v>47</v>
      </c>
      <c r="S1006" s="196" t="s">
        <v>6023</v>
      </c>
    </row>
    <row r="1007" s="13" customFormat="1" ht="24" customHeight="1" spans="1:19">
      <c r="A1007" s="35">
        <v>1005</v>
      </c>
      <c r="B1007" s="153"/>
      <c r="C1007" s="311" t="s">
        <v>15858</v>
      </c>
      <c r="D1007" s="55" t="s">
        <v>41</v>
      </c>
      <c r="E1007" s="55">
        <v>397400</v>
      </c>
      <c r="F1007" s="55" t="s">
        <v>16635</v>
      </c>
      <c r="G1007" s="56">
        <v>42822</v>
      </c>
      <c r="H1007" s="44">
        <v>42826</v>
      </c>
      <c r="I1007" s="48">
        <f ca="1" t="shared" si="3"/>
        <v>1078</v>
      </c>
      <c r="J1007" s="415" t="s">
        <v>16598</v>
      </c>
      <c r="K1007" s="285">
        <v>42875</v>
      </c>
      <c r="L1007" s="166" t="s">
        <v>52</v>
      </c>
      <c r="M1007" s="48" t="s">
        <v>16636</v>
      </c>
      <c r="N1007" s="354" t="s">
        <v>45</v>
      </c>
      <c r="O1007" s="48" t="s">
        <v>89</v>
      </c>
      <c r="P1007" s="423">
        <v>42840</v>
      </c>
      <c r="Q1007" s="44">
        <v>42840</v>
      </c>
      <c r="R1007" s="354" t="s">
        <v>47</v>
      </c>
      <c r="S1007" s="196" t="s">
        <v>6023</v>
      </c>
    </row>
    <row r="1008" s="14" customFormat="1" ht="26.25" customHeight="1" spans="1:19">
      <c r="A1008" s="35">
        <v>1006</v>
      </c>
      <c r="B1008" s="57"/>
      <c r="C1008" s="311" t="s">
        <v>15858</v>
      </c>
      <c r="D1008" s="43" t="s">
        <v>15655</v>
      </c>
      <c r="E1008" s="43">
        <v>400400</v>
      </c>
      <c r="F1008" s="43" t="s">
        <v>16637</v>
      </c>
      <c r="G1008" s="51">
        <v>42789</v>
      </c>
      <c r="H1008" s="47">
        <v>42797</v>
      </c>
      <c r="I1008" s="52">
        <f ca="1" t="shared" si="3"/>
        <v>1107</v>
      </c>
      <c r="J1008" s="414" t="s">
        <v>16241</v>
      </c>
      <c r="K1008" s="285">
        <v>42875</v>
      </c>
      <c r="L1008" s="284"/>
      <c r="M1008" s="52" t="s">
        <v>16638</v>
      </c>
      <c r="N1008" s="52" t="s">
        <v>45</v>
      </c>
      <c r="O1008" s="52" t="s">
        <v>89</v>
      </c>
      <c r="P1008" s="47">
        <v>42829</v>
      </c>
      <c r="Q1008" s="47">
        <v>42829</v>
      </c>
      <c r="R1008" s="52" t="s">
        <v>106</v>
      </c>
      <c r="S1008" s="201" t="s">
        <v>6023</v>
      </c>
    </row>
    <row r="1009" s="13" customFormat="1" ht="26.25" customHeight="1" spans="1:19">
      <c r="A1009" s="35">
        <v>1007</v>
      </c>
      <c r="B1009" s="153" t="s">
        <v>16555</v>
      </c>
      <c r="C1009" s="198" t="s">
        <v>16556</v>
      </c>
      <c r="D1009" s="43" t="s">
        <v>942</v>
      </c>
      <c r="E1009" s="43">
        <v>402800</v>
      </c>
      <c r="F1009" s="43" t="s">
        <v>16639</v>
      </c>
      <c r="G1009" s="51">
        <v>42835</v>
      </c>
      <c r="H1009" s="47">
        <v>42844</v>
      </c>
      <c r="I1009" s="52">
        <f ca="1" t="shared" si="3"/>
        <v>1060</v>
      </c>
      <c r="J1009" s="414" t="s">
        <v>16241</v>
      </c>
      <c r="K1009" s="285">
        <v>42875</v>
      </c>
      <c r="L1009" s="166"/>
      <c r="M1009" s="417" t="s">
        <v>16640</v>
      </c>
      <c r="N1009" s="371" t="s">
        <v>820</v>
      </c>
      <c r="O1009" s="371" t="s">
        <v>89</v>
      </c>
      <c r="P1009" s="44">
        <v>42843</v>
      </c>
      <c r="Q1009" s="44">
        <v>42844</v>
      </c>
      <c r="R1009" s="48" t="s">
        <v>47</v>
      </c>
      <c r="S1009" s="196" t="s">
        <v>6023</v>
      </c>
    </row>
    <row r="1010" s="13" customFormat="1" ht="26.25" customHeight="1" spans="1:19">
      <c r="A1010" s="35">
        <v>1008</v>
      </c>
      <c r="B1010" s="153"/>
      <c r="C1010" s="198" t="s">
        <v>15852</v>
      </c>
      <c r="D1010" s="43" t="s">
        <v>16239</v>
      </c>
      <c r="E1010" s="43">
        <v>469500</v>
      </c>
      <c r="F1010" s="43" t="s">
        <v>16641</v>
      </c>
      <c r="G1010" s="51">
        <v>42773</v>
      </c>
      <c r="H1010" s="47">
        <v>42781</v>
      </c>
      <c r="I1010" s="52">
        <f ca="1" t="shared" si="3"/>
        <v>1123</v>
      </c>
      <c r="J1010" s="414" t="s">
        <v>16241</v>
      </c>
      <c r="K1010" s="285">
        <v>42875</v>
      </c>
      <c r="L1010" s="52"/>
      <c r="M1010" s="354" t="s">
        <v>16642</v>
      </c>
      <c r="N1010" s="354" t="s">
        <v>698</v>
      </c>
      <c r="O1010" s="354" t="s">
        <v>84</v>
      </c>
      <c r="P1010" s="44">
        <v>42852</v>
      </c>
      <c r="Q1010" s="44">
        <v>42852</v>
      </c>
      <c r="R1010" s="48" t="s">
        <v>106</v>
      </c>
      <c r="S1010" s="196" t="s">
        <v>946</v>
      </c>
    </row>
    <row r="1011" s="13" customFormat="1" ht="26.25" customHeight="1" spans="1:19">
      <c r="A1011" s="35">
        <v>1009</v>
      </c>
      <c r="B1011" s="153"/>
      <c r="C1011" s="311" t="s">
        <v>15858</v>
      </c>
      <c r="D1011" s="43" t="s">
        <v>15558</v>
      </c>
      <c r="E1011" s="43">
        <v>400400</v>
      </c>
      <c r="F1011" s="43" t="s">
        <v>16643</v>
      </c>
      <c r="G1011" s="51">
        <v>42823</v>
      </c>
      <c r="H1011" s="47">
        <v>42837</v>
      </c>
      <c r="I1011" s="52">
        <f ca="1" t="shared" si="3"/>
        <v>1067</v>
      </c>
      <c r="J1011" s="414" t="s">
        <v>16241</v>
      </c>
      <c r="K1011" s="285">
        <v>42875</v>
      </c>
      <c r="L1011" s="166" t="s">
        <v>52</v>
      </c>
      <c r="M1011" s="48" t="s">
        <v>16644</v>
      </c>
      <c r="N1011" s="354" t="s">
        <v>45</v>
      </c>
      <c r="O1011" s="48" t="s">
        <v>89</v>
      </c>
      <c r="P1011" s="423">
        <v>42840</v>
      </c>
      <c r="Q1011" s="44">
        <v>42841</v>
      </c>
      <c r="R1011" s="354" t="s">
        <v>47</v>
      </c>
      <c r="S1011" s="196" t="s">
        <v>11602</v>
      </c>
    </row>
    <row r="1012" s="13" customFormat="1" ht="26.25" customHeight="1" spans="1:19">
      <c r="A1012" s="35">
        <v>1010</v>
      </c>
      <c r="B1012" s="153"/>
      <c r="C1012" s="311" t="s">
        <v>15858</v>
      </c>
      <c r="D1012" s="55" t="s">
        <v>15527</v>
      </c>
      <c r="E1012" s="55">
        <v>400400</v>
      </c>
      <c r="F1012" s="55" t="s">
        <v>16645</v>
      </c>
      <c r="G1012" s="56">
        <v>42846</v>
      </c>
      <c r="H1012" s="44">
        <v>42854</v>
      </c>
      <c r="I1012" s="48">
        <f ca="1" t="shared" si="3"/>
        <v>1050</v>
      </c>
      <c r="J1012" s="415" t="s">
        <v>16241</v>
      </c>
      <c r="K1012" s="285">
        <v>42875</v>
      </c>
      <c r="L1012" s="166"/>
      <c r="M1012" s="371" t="s">
        <v>16646</v>
      </c>
      <c r="N1012" s="371" t="s">
        <v>80</v>
      </c>
      <c r="O1012" s="371" t="s">
        <v>658</v>
      </c>
      <c r="P1012" s="44">
        <v>42854</v>
      </c>
      <c r="Q1012" s="44">
        <v>42854</v>
      </c>
      <c r="R1012" s="48" t="s">
        <v>47</v>
      </c>
      <c r="S1012" s="196" t="s">
        <v>967</v>
      </c>
    </row>
    <row r="1013" s="13" customFormat="1" ht="26.25" customHeight="1" spans="1:19">
      <c r="A1013" s="35">
        <v>1011</v>
      </c>
      <c r="B1013" s="153" t="s">
        <v>16555</v>
      </c>
      <c r="C1013" s="198" t="s">
        <v>16556</v>
      </c>
      <c r="D1013" s="55" t="s">
        <v>16589</v>
      </c>
      <c r="E1013" s="55">
        <v>405800</v>
      </c>
      <c r="F1013" s="55" t="s">
        <v>16647</v>
      </c>
      <c r="G1013" s="56">
        <v>42846</v>
      </c>
      <c r="H1013" s="44">
        <v>42854</v>
      </c>
      <c r="I1013" s="48">
        <f ca="1" t="shared" si="3"/>
        <v>1050</v>
      </c>
      <c r="J1013" s="415" t="s">
        <v>16241</v>
      </c>
      <c r="K1013" s="285">
        <v>42875</v>
      </c>
      <c r="L1013" s="166"/>
      <c r="M1013" s="48" t="s">
        <v>16648</v>
      </c>
      <c r="N1013" s="48" t="s">
        <v>80</v>
      </c>
      <c r="O1013" s="48" t="s">
        <v>84</v>
      </c>
      <c r="P1013" s="44">
        <v>42852</v>
      </c>
      <c r="Q1013" s="44">
        <v>42853</v>
      </c>
      <c r="R1013" s="48" t="s">
        <v>47</v>
      </c>
      <c r="S1013" s="196" t="s">
        <v>976</v>
      </c>
    </row>
    <row r="1014" s="13" customFormat="1" ht="26.25" customHeight="1" spans="1:19">
      <c r="A1014" s="35">
        <v>1012</v>
      </c>
      <c r="B1014" s="153"/>
      <c r="C1014" s="311" t="s">
        <v>15848</v>
      </c>
      <c r="D1014" s="43" t="s">
        <v>41</v>
      </c>
      <c r="E1014" s="43">
        <v>424600</v>
      </c>
      <c r="F1014" s="43" t="s">
        <v>16649</v>
      </c>
      <c r="G1014" s="51">
        <v>42845</v>
      </c>
      <c r="H1014" s="47">
        <v>42857</v>
      </c>
      <c r="I1014" s="48">
        <f ca="1" t="shared" si="3"/>
        <v>1047</v>
      </c>
      <c r="J1014" s="415" t="s">
        <v>16241</v>
      </c>
      <c r="K1014" s="285">
        <v>42875</v>
      </c>
      <c r="L1014" s="284"/>
      <c r="M1014" s="361" t="s">
        <v>16650</v>
      </c>
      <c r="N1014" s="361" t="s">
        <v>1200</v>
      </c>
      <c r="O1014" s="361" t="s">
        <v>14</v>
      </c>
      <c r="P1014" s="388">
        <v>42847</v>
      </c>
      <c r="Q1014" s="372">
        <v>42847</v>
      </c>
      <c r="R1014" s="371" t="s">
        <v>106</v>
      </c>
      <c r="S1014" s="196" t="s">
        <v>976</v>
      </c>
    </row>
    <row r="1015" s="13" customFormat="1" ht="26.25" customHeight="1" spans="1:19">
      <c r="A1015" s="35">
        <v>1013</v>
      </c>
      <c r="B1015" s="153"/>
      <c r="C1015" s="311" t="s">
        <v>15848</v>
      </c>
      <c r="D1015" s="43" t="s">
        <v>145</v>
      </c>
      <c r="E1015" s="43">
        <v>424600</v>
      </c>
      <c r="F1015" s="43" t="s">
        <v>16651</v>
      </c>
      <c r="G1015" s="51">
        <v>42845</v>
      </c>
      <c r="H1015" s="47">
        <v>42865</v>
      </c>
      <c r="I1015" s="52">
        <f ca="1" t="shared" si="3"/>
        <v>1039</v>
      </c>
      <c r="J1015" s="415" t="s">
        <v>16241</v>
      </c>
      <c r="K1015" s="285">
        <v>42875</v>
      </c>
      <c r="L1015" s="284"/>
      <c r="M1015" s="361" t="s">
        <v>16652</v>
      </c>
      <c r="N1015" s="361" t="s">
        <v>88</v>
      </c>
      <c r="O1015" s="361" t="s">
        <v>89</v>
      </c>
      <c r="P1015" s="388">
        <v>42854</v>
      </c>
      <c r="Q1015" s="44">
        <v>42855</v>
      </c>
      <c r="R1015" s="48" t="s">
        <v>47</v>
      </c>
      <c r="S1015" s="196" t="s">
        <v>6485</v>
      </c>
    </row>
    <row r="1016" s="13" customFormat="1" ht="26.25" customHeight="1" spans="1:19">
      <c r="A1016" s="35">
        <v>1014</v>
      </c>
      <c r="B1016" s="153"/>
      <c r="C1016" s="311" t="s">
        <v>15848</v>
      </c>
      <c r="D1016" s="43" t="s">
        <v>16252</v>
      </c>
      <c r="E1016" s="43">
        <v>427600</v>
      </c>
      <c r="F1016" s="43" t="s">
        <v>16653</v>
      </c>
      <c r="G1016" s="51">
        <v>42845</v>
      </c>
      <c r="H1016" s="47">
        <v>42865</v>
      </c>
      <c r="I1016" s="52">
        <f ca="1" t="shared" si="3"/>
        <v>1039</v>
      </c>
      <c r="J1016" s="414" t="s">
        <v>16241</v>
      </c>
      <c r="K1016" s="285">
        <v>42875</v>
      </c>
      <c r="L1016" s="284"/>
      <c r="M1016" s="361" t="s">
        <v>16654</v>
      </c>
      <c r="N1016" s="361" t="s">
        <v>958</v>
      </c>
      <c r="O1016" s="361" t="s">
        <v>89</v>
      </c>
      <c r="P1016" s="388">
        <v>42859</v>
      </c>
      <c r="Q1016" s="372">
        <v>42859</v>
      </c>
      <c r="R1016" s="371" t="s">
        <v>47</v>
      </c>
      <c r="S1016" s="196" t="s">
        <v>981</v>
      </c>
    </row>
    <row r="1017" s="13" customFormat="1" ht="26.25" customHeight="1" spans="1:19">
      <c r="A1017" s="35">
        <v>1015</v>
      </c>
      <c r="B1017" s="153"/>
      <c r="C1017" s="311" t="s">
        <v>15858</v>
      </c>
      <c r="D1017" s="43" t="s">
        <v>12911</v>
      </c>
      <c r="E1017" s="43">
        <v>397400</v>
      </c>
      <c r="F1017" s="408" t="s">
        <v>16655</v>
      </c>
      <c r="G1017" s="51">
        <v>42817</v>
      </c>
      <c r="H1017" s="47">
        <v>42823</v>
      </c>
      <c r="I1017" s="52">
        <f ca="1" t="shared" si="3"/>
        <v>1081</v>
      </c>
      <c r="J1017" s="414" t="s">
        <v>16241</v>
      </c>
      <c r="K1017" s="285">
        <v>42875</v>
      </c>
      <c r="L1017" s="284" t="s">
        <v>52</v>
      </c>
      <c r="M1017" s="370" t="s">
        <v>16656</v>
      </c>
      <c r="N1017" s="370" t="s">
        <v>889</v>
      </c>
      <c r="O1017" s="370" t="s">
        <v>89</v>
      </c>
      <c r="P1017" s="47">
        <v>42828</v>
      </c>
      <c r="Q1017" s="47">
        <v>42829</v>
      </c>
      <c r="R1017" s="52" t="s">
        <v>106</v>
      </c>
      <c r="S1017" s="196" t="s">
        <v>981</v>
      </c>
    </row>
    <row r="1018" s="13" customFormat="1" ht="26.25" customHeight="1" spans="1:19">
      <c r="A1018" s="35">
        <v>1016</v>
      </c>
      <c r="B1018" s="153"/>
      <c r="C1018" s="198" t="s">
        <v>15852</v>
      </c>
      <c r="D1018" s="43" t="s">
        <v>16239</v>
      </c>
      <c r="E1018" s="43">
        <v>469500</v>
      </c>
      <c r="F1018" s="43" t="s">
        <v>16657</v>
      </c>
      <c r="G1018" s="51">
        <v>42845</v>
      </c>
      <c r="H1018" s="47">
        <v>42857</v>
      </c>
      <c r="I1018" s="52">
        <f ca="1" t="shared" si="3"/>
        <v>1047</v>
      </c>
      <c r="J1018" s="415" t="s">
        <v>16241</v>
      </c>
      <c r="K1018" s="285">
        <v>42875</v>
      </c>
      <c r="L1018" s="52"/>
      <c r="M1018" s="354" t="s">
        <v>16658</v>
      </c>
      <c r="N1018" s="354" t="s">
        <v>662</v>
      </c>
      <c r="O1018" s="354" t="s">
        <v>59</v>
      </c>
      <c r="P1018" s="44">
        <v>42867</v>
      </c>
      <c r="Q1018" s="44">
        <v>42868</v>
      </c>
      <c r="R1018" s="48" t="s">
        <v>106</v>
      </c>
      <c r="S1018" s="196" t="s">
        <v>985</v>
      </c>
    </row>
    <row r="1019" s="13" customFormat="1" ht="26.25" customHeight="1" spans="1:19">
      <c r="A1019" s="35">
        <v>1017</v>
      </c>
      <c r="B1019" s="153"/>
      <c r="C1019" s="311" t="s">
        <v>15848</v>
      </c>
      <c r="D1019" s="43" t="s">
        <v>5855</v>
      </c>
      <c r="E1019" s="43">
        <v>424600</v>
      </c>
      <c r="F1019" s="43" t="s">
        <v>16659</v>
      </c>
      <c r="G1019" s="51">
        <v>42845</v>
      </c>
      <c r="H1019" s="47">
        <v>42865</v>
      </c>
      <c r="I1019" s="52">
        <f ca="1" t="shared" si="3"/>
        <v>1039</v>
      </c>
      <c r="J1019" s="415" t="s">
        <v>16241</v>
      </c>
      <c r="K1019" s="285">
        <v>42875</v>
      </c>
      <c r="L1019" s="284"/>
      <c r="M1019" s="371" t="s">
        <v>16660</v>
      </c>
      <c r="N1019" s="371" t="s">
        <v>70</v>
      </c>
      <c r="O1019" s="371" t="s">
        <v>59</v>
      </c>
      <c r="P1019" s="372">
        <v>42849</v>
      </c>
      <c r="Q1019" s="372">
        <v>42849</v>
      </c>
      <c r="R1019" s="371" t="s">
        <v>47</v>
      </c>
      <c r="S1019" s="196" t="s">
        <v>985</v>
      </c>
    </row>
    <row r="1020" s="13" customFormat="1" ht="26.25" customHeight="1" spans="1:19">
      <c r="A1020" s="35">
        <v>1018</v>
      </c>
      <c r="B1020" s="153"/>
      <c r="C1020" s="198" t="s">
        <v>15852</v>
      </c>
      <c r="D1020" s="43" t="s">
        <v>16252</v>
      </c>
      <c r="E1020" s="43">
        <v>469500</v>
      </c>
      <c r="F1020" s="43" t="s">
        <v>16661</v>
      </c>
      <c r="G1020" s="51">
        <v>42845</v>
      </c>
      <c r="H1020" s="47">
        <v>42857</v>
      </c>
      <c r="I1020" s="52">
        <f ca="1" t="shared" si="3"/>
        <v>1047</v>
      </c>
      <c r="J1020" s="414" t="s">
        <v>16241</v>
      </c>
      <c r="K1020" s="285">
        <v>42875</v>
      </c>
      <c r="L1020" s="52"/>
      <c r="M1020" s="387" t="s">
        <v>16662</v>
      </c>
      <c r="N1020" s="387" t="s">
        <v>736</v>
      </c>
      <c r="O1020" s="387" t="s">
        <v>89</v>
      </c>
      <c r="P1020" s="388">
        <v>42830</v>
      </c>
      <c r="Q1020" s="44">
        <v>42846</v>
      </c>
      <c r="R1020" s="387" t="s">
        <v>47</v>
      </c>
      <c r="S1020" s="196" t="s">
        <v>988</v>
      </c>
    </row>
    <row r="1021" s="13" customFormat="1" ht="26.25" customHeight="1" spans="1:19">
      <c r="A1021" s="35">
        <v>1019</v>
      </c>
      <c r="B1021" s="153"/>
      <c r="C1021" s="311" t="s">
        <v>15858</v>
      </c>
      <c r="D1021" s="43" t="s">
        <v>15558</v>
      </c>
      <c r="E1021" s="43">
        <v>400400</v>
      </c>
      <c r="F1021" s="43" t="s">
        <v>16663</v>
      </c>
      <c r="G1021" s="51">
        <v>42823</v>
      </c>
      <c r="H1021" s="47">
        <v>42837</v>
      </c>
      <c r="I1021" s="52">
        <f ca="1" t="shared" si="3"/>
        <v>1067</v>
      </c>
      <c r="J1021" s="414" t="s">
        <v>16664</v>
      </c>
      <c r="K1021" s="285">
        <v>42875</v>
      </c>
      <c r="L1021" s="166" t="s">
        <v>52</v>
      </c>
      <c r="M1021" s="387" t="s">
        <v>16665</v>
      </c>
      <c r="N1021" s="387" t="s">
        <v>225</v>
      </c>
      <c r="O1021" s="387" t="s">
        <v>84</v>
      </c>
      <c r="P1021" s="388">
        <v>42857</v>
      </c>
      <c r="Q1021" s="44">
        <v>42869</v>
      </c>
      <c r="R1021" s="387" t="s">
        <v>47</v>
      </c>
      <c r="S1021" s="196" t="s">
        <v>1709</v>
      </c>
    </row>
    <row r="1022" s="14" customFormat="1" ht="26.25" customHeight="1" spans="1:19">
      <c r="A1022" s="35">
        <v>1020</v>
      </c>
      <c r="B1022" s="57"/>
      <c r="C1022" s="311" t="s">
        <v>15858</v>
      </c>
      <c r="D1022" s="43" t="s">
        <v>15558</v>
      </c>
      <c r="E1022" s="43">
        <v>400400</v>
      </c>
      <c r="F1022" s="408" t="s">
        <v>16666</v>
      </c>
      <c r="G1022" s="51">
        <v>42698</v>
      </c>
      <c r="H1022" s="47">
        <v>42718</v>
      </c>
      <c r="I1022" s="52">
        <f ca="1" t="shared" si="3"/>
        <v>1186</v>
      </c>
      <c r="J1022" s="414" t="s">
        <v>16667</v>
      </c>
      <c r="K1022" s="285">
        <v>42875</v>
      </c>
      <c r="L1022" s="284" t="s">
        <v>52</v>
      </c>
      <c r="M1022" s="419" t="s">
        <v>16668</v>
      </c>
      <c r="N1022" s="418" t="s">
        <v>80</v>
      </c>
      <c r="O1022" s="52" t="s">
        <v>84</v>
      </c>
      <c r="P1022" s="377">
        <v>42854</v>
      </c>
      <c r="Q1022" s="47">
        <v>42854</v>
      </c>
      <c r="R1022" s="327" t="s">
        <v>47</v>
      </c>
      <c r="S1022" s="201" t="s">
        <v>997</v>
      </c>
    </row>
    <row r="1023" s="13" customFormat="1" ht="26.25" customHeight="1" spans="1:19">
      <c r="A1023" s="35">
        <v>1021</v>
      </c>
      <c r="B1023" s="153"/>
      <c r="C1023" s="311" t="s">
        <v>15848</v>
      </c>
      <c r="D1023" s="43" t="s">
        <v>16277</v>
      </c>
      <c r="E1023" s="43">
        <v>427600</v>
      </c>
      <c r="F1023" s="43" t="s">
        <v>16669</v>
      </c>
      <c r="G1023" s="51">
        <v>42867</v>
      </c>
      <c r="H1023" s="47">
        <v>42875</v>
      </c>
      <c r="I1023" s="52">
        <f ca="1" t="shared" si="3"/>
        <v>1029</v>
      </c>
      <c r="J1023" s="414" t="s">
        <v>16241</v>
      </c>
      <c r="K1023" s="339">
        <v>42880</v>
      </c>
      <c r="L1023" s="284"/>
      <c r="M1023" s="387" t="s">
        <v>16670</v>
      </c>
      <c r="N1023" s="387" t="s">
        <v>730</v>
      </c>
      <c r="O1023" s="387" t="s">
        <v>59</v>
      </c>
      <c r="P1023" s="388">
        <v>42856</v>
      </c>
      <c r="Q1023" s="44">
        <v>42869</v>
      </c>
      <c r="R1023" s="387" t="s">
        <v>106</v>
      </c>
      <c r="S1023" s="196" t="s">
        <v>1005</v>
      </c>
    </row>
    <row r="1024" s="14" customFormat="1" ht="26.25" customHeight="1" spans="1:19">
      <c r="A1024" s="35">
        <v>1022</v>
      </c>
      <c r="B1024" s="57"/>
      <c r="C1024" s="311" t="s">
        <v>15858</v>
      </c>
      <c r="D1024" s="43" t="s">
        <v>15655</v>
      </c>
      <c r="E1024" s="43">
        <v>400400</v>
      </c>
      <c r="F1024" s="43" t="s">
        <v>16671</v>
      </c>
      <c r="G1024" s="51">
        <v>42815</v>
      </c>
      <c r="H1024" s="47">
        <v>42821</v>
      </c>
      <c r="I1024" s="52">
        <f ca="1" t="shared" si="3"/>
        <v>1083</v>
      </c>
      <c r="J1024" s="414" t="s">
        <v>16598</v>
      </c>
      <c r="K1024" s="338">
        <v>42880</v>
      </c>
      <c r="L1024" s="284"/>
      <c r="M1024" s="370" t="s">
        <v>16672</v>
      </c>
      <c r="N1024" s="370" t="s">
        <v>2080</v>
      </c>
      <c r="O1024" s="370" t="s">
        <v>632</v>
      </c>
      <c r="P1024" s="413">
        <v>42854</v>
      </c>
      <c r="Q1024" s="413">
        <v>42854</v>
      </c>
      <c r="R1024" s="370" t="s">
        <v>106</v>
      </c>
      <c r="S1024" s="201" t="s">
        <v>1010</v>
      </c>
    </row>
    <row r="1025" s="13" customFormat="1" ht="26.25" customHeight="1" spans="1:19">
      <c r="A1025" s="35">
        <v>1023</v>
      </c>
      <c r="B1025" s="153"/>
      <c r="C1025" s="311" t="s">
        <v>15848</v>
      </c>
      <c r="D1025" s="43" t="s">
        <v>16239</v>
      </c>
      <c r="E1025" s="43">
        <v>427600</v>
      </c>
      <c r="F1025" s="43" t="s">
        <v>16673</v>
      </c>
      <c r="G1025" s="51">
        <v>42845</v>
      </c>
      <c r="H1025" s="47">
        <v>42865</v>
      </c>
      <c r="I1025" s="52">
        <f ca="1" t="shared" si="3"/>
        <v>1039</v>
      </c>
      <c r="J1025" s="415" t="s">
        <v>16241</v>
      </c>
      <c r="K1025" s="339">
        <v>42883</v>
      </c>
      <c r="L1025" s="284"/>
      <c r="M1025" s="52" t="s">
        <v>7087</v>
      </c>
      <c r="N1025" s="52" t="s">
        <v>45</v>
      </c>
      <c r="O1025" s="52" t="s">
        <v>89</v>
      </c>
      <c r="P1025" s="47">
        <v>42868</v>
      </c>
      <c r="Q1025" s="413">
        <v>42868</v>
      </c>
      <c r="R1025" s="370" t="s">
        <v>47</v>
      </c>
      <c r="S1025" s="201" t="s">
        <v>2711</v>
      </c>
    </row>
    <row r="1026" s="13" customFormat="1" ht="26.25" customHeight="1" spans="1:19">
      <c r="A1026" s="35">
        <v>1024</v>
      </c>
      <c r="B1026" s="153"/>
      <c r="C1026" s="311" t="s">
        <v>15848</v>
      </c>
      <c r="D1026" s="43" t="s">
        <v>16239</v>
      </c>
      <c r="E1026" s="43">
        <v>427600</v>
      </c>
      <c r="F1026" s="43" t="s">
        <v>16674</v>
      </c>
      <c r="G1026" s="51">
        <v>42845</v>
      </c>
      <c r="H1026" s="47">
        <v>42865</v>
      </c>
      <c r="I1026" s="52">
        <f ca="1" t="shared" si="3"/>
        <v>1039</v>
      </c>
      <c r="J1026" s="414" t="s">
        <v>16241</v>
      </c>
      <c r="K1026" s="339">
        <v>42902</v>
      </c>
      <c r="L1026" s="284"/>
      <c r="M1026" s="52" t="s">
        <v>16675</v>
      </c>
      <c r="N1026" s="52" t="s">
        <v>820</v>
      </c>
      <c r="O1026" s="52" t="s">
        <v>89</v>
      </c>
      <c r="P1026" s="47">
        <v>42856</v>
      </c>
      <c r="Q1026" s="413">
        <v>42857</v>
      </c>
      <c r="R1026" s="370" t="s">
        <v>106</v>
      </c>
      <c r="S1026" s="196" t="s">
        <v>1023</v>
      </c>
    </row>
    <row r="1027" s="13" customFormat="1" ht="26.25" customHeight="1" spans="1:19">
      <c r="A1027" s="35">
        <v>1025</v>
      </c>
      <c r="B1027" s="153"/>
      <c r="C1027" s="311" t="s">
        <v>15848</v>
      </c>
      <c r="D1027" s="43" t="s">
        <v>14754</v>
      </c>
      <c r="E1027" s="43">
        <v>424600</v>
      </c>
      <c r="F1027" s="43" t="s">
        <v>16676</v>
      </c>
      <c r="G1027" s="51">
        <v>42867</v>
      </c>
      <c r="H1027" s="47">
        <v>42875</v>
      </c>
      <c r="I1027" s="52">
        <f ca="1" t="shared" si="3"/>
        <v>1029</v>
      </c>
      <c r="J1027" s="414" t="s">
        <v>16241</v>
      </c>
      <c r="K1027" s="339">
        <v>42902</v>
      </c>
      <c r="L1027" s="284"/>
      <c r="M1027" s="48" t="s">
        <v>16677</v>
      </c>
      <c r="N1027" s="401" t="s">
        <v>698</v>
      </c>
      <c r="O1027" s="401" t="s">
        <v>84</v>
      </c>
      <c r="P1027" s="428">
        <v>42875</v>
      </c>
      <c r="Q1027" s="372">
        <v>42875</v>
      </c>
      <c r="R1027" s="371" t="s">
        <v>106</v>
      </c>
      <c r="S1027" s="196" t="s">
        <v>1023</v>
      </c>
    </row>
    <row r="1028" s="13" customFormat="1" ht="26.25" customHeight="1" spans="1:19">
      <c r="A1028" s="35">
        <v>1026</v>
      </c>
      <c r="B1028" s="153"/>
      <c r="C1028" s="311" t="s">
        <v>15848</v>
      </c>
      <c r="D1028" s="43" t="s">
        <v>14654</v>
      </c>
      <c r="E1028" s="43">
        <v>424600</v>
      </c>
      <c r="F1028" s="43" t="s">
        <v>16678</v>
      </c>
      <c r="G1028" s="51">
        <v>42873</v>
      </c>
      <c r="H1028" s="47">
        <v>42883</v>
      </c>
      <c r="I1028" s="52">
        <f ca="1" t="shared" si="3"/>
        <v>1021</v>
      </c>
      <c r="J1028" s="414" t="s">
        <v>16241</v>
      </c>
      <c r="K1028" s="339">
        <v>42902</v>
      </c>
      <c r="L1028" s="284"/>
      <c r="M1028" s="48" t="s">
        <v>16679</v>
      </c>
      <c r="N1028" s="48" t="s">
        <v>743</v>
      </c>
      <c r="O1028" s="48" t="s">
        <v>744</v>
      </c>
      <c r="P1028" s="44">
        <v>42884</v>
      </c>
      <c r="Q1028" s="44">
        <v>42886</v>
      </c>
      <c r="R1028" s="48" t="s">
        <v>47</v>
      </c>
      <c r="S1028" s="196" t="s">
        <v>1023</v>
      </c>
    </row>
    <row r="1029" s="13" customFormat="1" ht="26.25" customHeight="1" spans="1:19">
      <c r="A1029" s="35">
        <v>1027</v>
      </c>
      <c r="B1029" s="153"/>
      <c r="C1029" s="311" t="s">
        <v>15848</v>
      </c>
      <c r="D1029" s="43" t="s">
        <v>14593</v>
      </c>
      <c r="E1029" s="43">
        <v>424600</v>
      </c>
      <c r="F1029" s="43" t="s">
        <v>16680</v>
      </c>
      <c r="G1029" s="51">
        <v>42873</v>
      </c>
      <c r="H1029" s="47">
        <v>42883</v>
      </c>
      <c r="I1029" s="52">
        <f ca="1" t="shared" si="3"/>
        <v>1021</v>
      </c>
      <c r="J1029" s="414" t="s">
        <v>16241</v>
      </c>
      <c r="K1029" s="339">
        <v>42883</v>
      </c>
      <c r="L1029" s="284"/>
      <c r="M1029" s="361" t="s">
        <v>16681</v>
      </c>
      <c r="N1029" s="387" t="s">
        <v>662</v>
      </c>
      <c r="O1029" s="387" t="s">
        <v>59</v>
      </c>
      <c r="P1029" s="388">
        <v>42856</v>
      </c>
      <c r="Q1029" s="47">
        <v>42875</v>
      </c>
      <c r="R1029" s="387" t="s">
        <v>47</v>
      </c>
      <c r="S1029" s="196" t="s">
        <v>1023</v>
      </c>
    </row>
    <row r="1030" s="13" customFormat="1" ht="26.25" customHeight="1" spans="1:19">
      <c r="A1030" s="35">
        <v>1028</v>
      </c>
      <c r="B1030" s="153"/>
      <c r="C1030" s="311" t="s">
        <v>15848</v>
      </c>
      <c r="D1030" s="43" t="s">
        <v>16277</v>
      </c>
      <c r="E1030" s="43">
        <v>427600</v>
      </c>
      <c r="F1030" s="43" t="s">
        <v>16682</v>
      </c>
      <c r="G1030" s="51">
        <v>42867</v>
      </c>
      <c r="H1030" s="47">
        <v>42884</v>
      </c>
      <c r="I1030" s="52">
        <f ca="1" t="shared" si="3"/>
        <v>1020</v>
      </c>
      <c r="J1030" s="414" t="s">
        <v>16241</v>
      </c>
      <c r="K1030" s="339">
        <v>42902</v>
      </c>
      <c r="L1030" s="284"/>
      <c r="M1030" s="361" t="s">
        <v>16683</v>
      </c>
      <c r="N1030" s="361" t="s">
        <v>70</v>
      </c>
      <c r="O1030" s="361" t="s">
        <v>59</v>
      </c>
      <c r="P1030" s="388">
        <v>42869</v>
      </c>
      <c r="Q1030" s="44">
        <v>42871</v>
      </c>
      <c r="R1030" s="48" t="s">
        <v>47</v>
      </c>
      <c r="S1030" s="196" t="s">
        <v>1023</v>
      </c>
    </row>
    <row r="1031" s="13" customFormat="1" ht="26.25" customHeight="1" spans="1:19">
      <c r="A1031" s="35">
        <v>1029</v>
      </c>
      <c r="B1031" s="153"/>
      <c r="C1031" s="198" t="s">
        <v>16133</v>
      </c>
      <c r="D1031" s="43" t="s">
        <v>41</v>
      </c>
      <c r="E1031" s="43">
        <v>489300</v>
      </c>
      <c r="F1031" s="43" t="s">
        <v>16684</v>
      </c>
      <c r="G1031" s="51">
        <v>42845</v>
      </c>
      <c r="H1031" s="47">
        <v>42857</v>
      </c>
      <c r="I1031" s="52">
        <f ca="1" t="shared" si="3"/>
        <v>1047</v>
      </c>
      <c r="J1031" s="414" t="s">
        <v>16241</v>
      </c>
      <c r="K1031" s="339">
        <v>42902</v>
      </c>
      <c r="L1031" s="52"/>
      <c r="M1031" s="361" t="s">
        <v>16685</v>
      </c>
      <c r="N1031" s="387" t="s">
        <v>16686</v>
      </c>
      <c r="O1031" s="361" t="s">
        <v>308</v>
      </c>
      <c r="P1031" s="388">
        <v>42876</v>
      </c>
      <c r="Q1031" s="44">
        <v>42876</v>
      </c>
      <c r="R1031" s="361" t="s">
        <v>106</v>
      </c>
      <c r="S1031" s="196" t="s">
        <v>1023</v>
      </c>
    </row>
    <row r="1032" s="13" customFormat="1" ht="26.25" customHeight="1" spans="1:19">
      <c r="A1032" s="35">
        <v>1030</v>
      </c>
      <c r="B1032" s="153"/>
      <c r="C1032" s="311" t="s">
        <v>15848</v>
      </c>
      <c r="D1032" s="43" t="s">
        <v>41</v>
      </c>
      <c r="E1032" s="43">
        <v>424600</v>
      </c>
      <c r="F1032" s="43" t="s">
        <v>16687</v>
      </c>
      <c r="G1032" s="51">
        <v>42835</v>
      </c>
      <c r="H1032" s="47">
        <v>42844</v>
      </c>
      <c r="I1032" s="52">
        <f ca="1" t="shared" si="3"/>
        <v>1060</v>
      </c>
      <c r="J1032" s="414" t="s">
        <v>16241</v>
      </c>
      <c r="K1032" s="339">
        <v>42902</v>
      </c>
      <c r="L1032" s="284"/>
      <c r="M1032" s="361" t="s">
        <v>16688</v>
      </c>
      <c r="N1032" s="387" t="s">
        <v>114</v>
      </c>
      <c r="O1032" s="387" t="s">
        <v>59</v>
      </c>
      <c r="P1032" s="388">
        <v>42876</v>
      </c>
      <c r="Q1032" s="44">
        <v>42876</v>
      </c>
      <c r="R1032" s="48" t="s">
        <v>47</v>
      </c>
      <c r="S1032" s="196" t="s">
        <v>10399</v>
      </c>
    </row>
    <row r="1033" s="13" customFormat="1" ht="26.25" customHeight="1" spans="1:19">
      <c r="A1033" s="35">
        <v>1031</v>
      </c>
      <c r="B1033" s="153"/>
      <c r="C1033" s="311" t="s">
        <v>15848</v>
      </c>
      <c r="D1033" s="43" t="s">
        <v>16239</v>
      </c>
      <c r="E1033" s="43">
        <v>427600</v>
      </c>
      <c r="F1033" s="43" t="s">
        <v>16689</v>
      </c>
      <c r="G1033" s="51">
        <v>42873</v>
      </c>
      <c r="H1033" s="47">
        <v>42883</v>
      </c>
      <c r="I1033" s="52">
        <f ca="1" t="shared" si="3"/>
        <v>1021</v>
      </c>
      <c r="J1033" s="414" t="s">
        <v>16241</v>
      </c>
      <c r="K1033" s="339">
        <v>42902</v>
      </c>
      <c r="L1033" s="284"/>
      <c r="M1033" s="48" t="s">
        <v>16690</v>
      </c>
      <c r="N1033" s="48" t="s">
        <v>70</v>
      </c>
      <c r="O1033" s="48" t="s">
        <v>59</v>
      </c>
      <c r="P1033" s="44">
        <v>42881</v>
      </c>
      <c r="Q1033" s="372">
        <v>42883</v>
      </c>
      <c r="R1033" s="371" t="s">
        <v>106</v>
      </c>
      <c r="S1033" s="196" t="s">
        <v>1032</v>
      </c>
    </row>
    <row r="1034" s="13" customFormat="1" ht="26.25" customHeight="1" spans="1:19">
      <c r="A1034" s="35">
        <v>1032</v>
      </c>
      <c r="B1034" s="153"/>
      <c r="C1034" s="198" t="s">
        <v>15852</v>
      </c>
      <c r="D1034" s="43" t="s">
        <v>14654</v>
      </c>
      <c r="E1034" s="43">
        <v>466500</v>
      </c>
      <c r="F1034" s="43" t="s">
        <v>16691</v>
      </c>
      <c r="G1034" s="51">
        <v>42867</v>
      </c>
      <c r="H1034" s="47">
        <v>42884</v>
      </c>
      <c r="I1034" s="52">
        <f ca="1" t="shared" si="3"/>
        <v>1020</v>
      </c>
      <c r="J1034" s="414" t="s">
        <v>16241</v>
      </c>
      <c r="K1034" s="339">
        <v>42902</v>
      </c>
      <c r="L1034" s="52"/>
      <c r="M1034" s="361" t="s">
        <v>16692</v>
      </c>
      <c r="N1034" s="361" t="s">
        <v>743</v>
      </c>
      <c r="O1034" s="361" t="s">
        <v>744</v>
      </c>
      <c r="P1034" s="429">
        <v>42874</v>
      </c>
      <c r="Q1034" s="44">
        <v>42874</v>
      </c>
      <c r="R1034" s="361" t="s">
        <v>106</v>
      </c>
      <c r="S1034" s="196" t="s">
        <v>1036</v>
      </c>
    </row>
    <row r="1035" s="13" customFormat="1" ht="26.25" customHeight="1" spans="1:19">
      <c r="A1035" s="35">
        <v>1033</v>
      </c>
      <c r="B1035" s="153"/>
      <c r="C1035" s="311" t="s">
        <v>15848</v>
      </c>
      <c r="D1035" s="43" t="s">
        <v>16357</v>
      </c>
      <c r="E1035" s="43">
        <v>427600</v>
      </c>
      <c r="F1035" s="43" t="s">
        <v>16693</v>
      </c>
      <c r="G1035" s="51">
        <v>42873</v>
      </c>
      <c r="H1035" s="47">
        <v>42888</v>
      </c>
      <c r="I1035" s="52">
        <f ca="1" t="shared" si="3"/>
        <v>1016</v>
      </c>
      <c r="J1035" s="414" t="s">
        <v>16241</v>
      </c>
      <c r="K1035" s="339">
        <v>42902</v>
      </c>
      <c r="L1035" s="284"/>
      <c r="M1035" s="48" t="s">
        <v>16694</v>
      </c>
      <c r="N1035" s="48" t="s">
        <v>6179</v>
      </c>
      <c r="O1035" s="48" t="s">
        <v>744</v>
      </c>
      <c r="P1035" s="44">
        <v>42853</v>
      </c>
      <c r="Q1035" s="44">
        <v>42889</v>
      </c>
      <c r="R1035" s="48" t="s">
        <v>47</v>
      </c>
      <c r="S1035" s="196"/>
    </row>
    <row r="1036" s="13" customFormat="1" ht="26.25" customHeight="1" spans="1:19">
      <c r="A1036" s="35">
        <v>1034</v>
      </c>
      <c r="B1036" s="153"/>
      <c r="C1036" s="311" t="s">
        <v>15848</v>
      </c>
      <c r="D1036" s="43" t="s">
        <v>16277</v>
      </c>
      <c r="E1036" s="43">
        <v>427600</v>
      </c>
      <c r="F1036" s="43" t="s">
        <v>16695</v>
      </c>
      <c r="G1036" s="51">
        <v>42867</v>
      </c>
      <c r="H1036" s="47">
        <v>42884</v>
      </c>
      <c r="I1036" s="52">
        <f ca="1" t="shared" si="3"/>
        <v>1020</v>
      </c>
      <c r="J1036" s="415" t="s">
        <v>16241</v>
      </c>
      <c r="K1036" s="339">
        <v>42902</v>
      </c>
      <c r="L1036" s="284"/>
      <c r="M1036" s="52" t="s">
        <v>16696</v>
      </c>
      <c r="N1036" s="52" t="s">
        <v>8002</v>
      </c>
      <c r="O1036" s="52" t="s">
        <v>14</v>
      </c>
      <c r="P1036" s="47">
        <v>42869</v>
      </c>
      <c r="Q1036" s="44">
        <v>42870</v>
      </c>
      <c r="R1036" s="48" t="s">
        <v>47</v>
      </c>
      <c r="S1036" s="196" t="s">
        <v>1040</v>
      </c>
    </row>
    <row r="1037" s="13" customFormat="1" ht="23.1" customHeight="1" spans="1:19">
      <c r="A1037" s="35">
        <v>1035</v>
      </c>
      <c r="B1037" s="153"/>
      <c r="C1037" s="198" t="s">
        <v>16556</v>
      </c>
      <c r="D1037" s="43" t="s">
        <v>14442</v>
      </c>
      <c r="E1037" s="43">
        <v>402800</v>
      </c>
      <c r="F1037" s="43" t="s">
        <v>16697</v>
      </c>
      <c r="G1037" s="51">
        <v>42815</v>
      </c>
      <c r="H1037" s="47">
        <v>42825</v>
      </c>
      <c r="I1037" s="52">
        <f ca="1" t="shared" si="3"/>
        <v>1079</v>
      </c>
      <c r="J1037" s="414" t="s">
        <v>16598</v>
      </c>
      <c r="K1037" s="339">
        <v>42902</v>
      </c>
      <c r="L1037" s="284" t="s">
        <v>52</v>
      </c>
      <c r="M1037" s="430" t="s">
        <v>16698</v>
      </c>
      <c r="N1037" s="370" t="s">
        <v>11327</v>
      </c>
      <c r="O1037" s="370" t="s">
        <v>744</v>
      </c>
      <c r="P1037" s="47">
        <v>42884</v>
      </c>
      <c r="Q1037" s="47">
        <v>42884</v>
      </c>
      <c r="R1037" s="52" t="s">
        <v>47</v>
      </c>
      <c r="S1037" s="432" t="s">
        <v>3846</v>
      </c>
    </row>
    <row r="1038" s="14" customFormat="1" ht="23.1" customHeight="1" spans="1:19">
      <c r="A1038" s="35">
        <v>1036</v>
      </c>
      <c r="B1038" s="57"/>
      <c r="C1038" s="311" t="s">
        <v>16699</v>
      </c>
      <c r="D1038" s="43" t="s">
        <v>15527</v>
      </c>
      <c r="E1038" s="43">
        <v>400400</v>
      </c>
      <c r="F1038" s="43" t="s">
        <v>16700</v>
      </c>
      <c r="G1038" s="51">
        <v>42720</v>
      </c>
      <c r="H1038" s="47">
        <v>42733</v>
      </c>
      <c r="I1038" s="52">
        <f ca="1" t="shared" si="3"/>
        <v>1171</v>
      </c>
      <c r="J1038" s="414" t="s">
        <v>16627</v>
      </c>
      <c r="K1038" s="339">
        <v>42902</v>
      </c>
      <c r="L1038" s="284" t="s">
        <v>52</v>
      </c>
      <c r="M1038" s="430" t="s">
        <v>16701</v>
      </c>
      <c r="N1038" s="370" t="s">
        <v>730</v>
      </c>
      <c r="O1038" s="370" t="s">
        <v>59</v>
      </c>
      <c r="P1038" s="47">
        <v>42883</v>
      </c>
      <c r="Q1038" s="47">
        <v>42884</v>
      </c>
      <c r="R1038" s="52" t="s">
        <v>47</v>
      </c>
      <c r="S1038" s="433" t="s">
        <v>5223</v>
      </c>
    </row>
    <row r="1039" s="13" customFormat="1" ht="23.1" customHeight="1" spans="1:19">
      <c r="A1039" s="35">
        <v>1037</v>
      </c>
      <c r="B1039" s="153"/>
      <c r="C1039" s="198" t="s">
        <v>15852</v>
      </c>
      <c r="D1039" s="43" t="s">
        <v>16357</v>
      </c>
      <c r="E1039" s="43">
        <v>469500</v>
      </c>
      <c r="F1039" s="43" t="s">
        <v>16702</v>
      </c>
      <c r="G1039" s="51">
        <v>42873</v>
      </c>
      <c r="H1039" s="47">
        <v>42883</v>
      </c>
      <c r="I1039" s="52">
        <f ca="1" t="shared" si="3"/>
        <v>1021</v>
      </c>
      <c r="J1039" s="414" t="s">
        <v>16241</v>
      </c>
      <c r="K1039" s="339">
        <v>42902</v>
      </c>
      <c r="L1039" s="52"/>
      <c r="M1039" s="277" t="s">
        <v>16703</v>
      </c>
      <c r="N1039" s="52" t="s">
        <v>889</v>
      </c>
      <c r="O1039" s="52" t="s">
        <v>89</v>
      </c>
      <c r="P1039" s="47">
        <v>42890</v>
      </c>
      <c r="Q1039" s="44">
        <v>42890</v>
      </c>
      <c r="R1039" s="52" t="s">
        <v>106</v>
      </c>
      <c r="S1039" s="432" t="s">
        <v>5223</v>
      </c>
    </row>
    <row r="1040" s="13" customFormat="1" ht="23.1" customHeight="1" spans="1:19">
      <c r="A1040" s="35">
        <v>1038</v>
      </c>
      <c r="B1040" s="153"/>
      <c r="C1040" s="198" t="s">
        <v>15852</v>
      </c>
      <c r="D1040" s="43" t="s">
        <v>41</v>
      </c>
      <c r="E1040" s="43">
        <v>466500</v>
      </c>
      <c r="F1040" s="43" t="s">
        <v>16704</v>
      </c>
      <c r="G1040" s="51">
        <v>42873</v>
      </c>
      <c r="H1040" s="47">
        <v>42883</v>
      </c>
      <c r="I1040" s="52">
        <f ca="1" t="shared" si="3"/>
        <v>1021</v>
      </c>
      <c r="J1040" s="414" t="s">
        <v>16241</v>
      </c>
      <c r="K1040" s="339">
        <v>42902</v>
      </c>
      <c r="L1040" s="52"/>
      <c r="M1040" s="277" t="s">
        <v>16705</v>
      </c>
      <c r="N1040" s="52" t="s">
        <v>698</v>
      </c>
      <c r="O1040" s="52" t="s">
        <v>84</v>
      </c>
      <c r="P1040" s="47">
        <v>42887</v>
      </c>
      <c r="Q1040" s="44">
        <v>42887</v>
      </c>
      <c r="R1040" s="52" t="s">
        <v>47</v>
      </c>
      <c r="S1040" s="432" t="s">
        <v>1050</v>
      </c>
    </row>
    <row r="1041" s="13" customFormat="1" ht="23.1" customHeight="1" spans="1:19">
      <c r="A1041" s="35">
        <v>1039</v>
      </c>
      <c r="B1041" s="153"/>
      <c r="C1041" s="311" t="s">
        <v>15848</v>
      </c>
      <c r="D1041" s="43" t="s">
        <v>16239</v>
      </c>
      <c r="E1041" s="43">
        <v>427600</v>
      </c>
      <c r="F1041" s="43" t="s">
        <v>16706</v>
      </c>
      <c r="G1041" s="51">
        <v>42873</v>
      </c>
      <c r="H1041" s="47">
        <v>42883</v>
      </c>
      <c r="I1041" s="52">
        <f ca="1" t="shared" ref="I1041:I1102" si="4">TODAY()-H1041</f>
        <v>1021</v>
      </c>
      <c r="J1041" s="414" t="s">
        <v>16241</v>
      </c>
      <c r="K1041" s="339">
        <v>42902</v>
      </c>
      <c r="L1041" s="284"/>
      <c r="M1041" s="242" t="s">
        <v>16707</v>
      </c>
      <c r="N1041" s="48" t="s">
        <v>683</v>
      </c>
      <c r="O1041" s="48" t="s">
        <v>59</v>
      </c>
      <c r="P1041" s="44">
        <v>42889</v>
      </c>
      <c r="Q1041" s="44">
        <v>42889</v>
      </c>
      <c r="R1041" s="48" t="s">
        <v>47</v>
      </c>
      <c r="S1041" s="432" t="s">
        <v>1056</v>
      </c>
    </row>
    <row r="1042" s="13" customFormat="1" ht="23.1" customHeight="1" spans="1:19">
      <c r="A1042" s="35">
        <v>1040</v>
      </c>
      <c r="B1042" s="153"/>
      <c r="C1042" s="311" t="s">
        <v>16699</v>
      </c>
      <c r="D1042" s="55" t="s">
        <v>16708</v>
      </c>
      <c r="E1042" s="55">
        <v>397400</v>
      </c>
      <c r="F1042" s="43" t="s">
        <v>16709</v>
      </c>
      <c r="G1042" s="56">
        <v>42843</v>
      </c>
      <c r="H1042" s="44">
        <v>42854</v>
      </c>
      <c r="I1042" s="52">
        <f ca="1" t="shared" si="4"/>
        <v>1050</v>
      </c>
      <c r="J1042" s="415" t="s">
        <v>16241</v>
      </c>
      <c r="K1042" s="339">
        <v>42902</v>
      </c>
      <c r="L1042" s="166" t="s">
        <v>52</v>
      </c>
      <c r="M1042" s="277" t="s">
        <v>16710</v>
      </c>
      <c r="N1042" s="52" t="s">
        <v>662</v>
      </c>
      <c r="O1042" s="52" t="s">
        <v>59</v>
      </c>
      <c r="P1042" s="423">
        <v>42890</v>
      </c>
      <c r="Q1042" s="44">
        <v>42890</v>
      </c>
      <c r="R1042" s="52" t="s">
        <v>47</v>
      </c>
      <c r="S1042" s="432" t="s">
        <v>5708</v>
      </c>
    </row>
    <row r="1043" s="13" customFormat="1" ht="23.1" customHeight="1" spans="1:19">
      <c r="A1043" s="35">
        <v>1041</v>
      </c>
      <c r="B1043" s="153" t="s">
        <v>16555</v>
      </c>
      <c r="C1043" s="198" t="s">
        <v>16556</v>
      </c>
      <c r="D1043" s="55" t="s">
        <v>16708</v>
      </c>
      <c r="E1043" s="55">
        <v>402800</v>
      </c>
      <c r="F1043" s="43" t="s">
        <v>16711</v>
      </c>
      <c r="G1043" s="56">
        <v>42811</v>
      </c>
      <c r="H1043" s="44">
        <v>42819</v>
      </c>
      <c r="I1043" s="52">
        <f ca="1" t="shared" si="4"/>
        <v>1085</v>
      </c>
      <c r="J1043" s="415" t="s">
        <v>16598</v>
      </c>
      <c r="K1043" s="339">
        <v>42911</v>
      </c>
      <c r="L1043" s="166" t="s">
        <v>52</v>
      </c>
      <c r="M1043" s="242" t="s">
        <v>16712</v>
      </c>
      <c r="N1043" s="48" t="s">
        <v>45</v>
      </c>
      <c r="O1043" s="48" t="s">
        <v>632</v>
      </c>
      <c r="P1043" s="44">
        <v>42890</v>
      </c>
      <c r="Q1043" s="44">
        <v>42890</v>
      </c>
      <c r="R1043" s="48" t="s">
        <v>47</v>
      </c>
      <c r="S1043" s="432" t="s">
        <v>6117</v>
      </c>
    </row>
    <row r="1044" s="13" customFormat="1" ht="23.1" customHeight="1" spans="1:19">
      <c r="A1044" s="35">
        <v>1042</v>
      </c>
      <c r="B1044" s="153"/>
      <c r="C1044" s="311" t="s">
        <v>15848</v>
      </c>
      <c r="D1044" s="43" t="s">
        <v>16252</v>
      </c>
      <c r="E1044" s="43">
        <v>427600</v>
      </c>
      <c r="F1044" s="43" t="s">
        <v>16713</v>
      </c>
      <c r="G1044" s="51">
        <v>42867</v>
      </c>
      <c r="H1044" s="47">
        <v>42884</v>
      </c>
      <c r="I1044" s="52">
        <f ca="1" t="shared" si="4"/>
        <v>1020</v>
      </c>
      <c r="J1044" s="414" t="s">
        <v>16714</v>
      </c>
      <c r="K1044" s="339">
        <v>42911</v>
      </c>
      <c r="L1044" s="284"/>
      <c r="M1044" s="277" t="s">
        <v>16715</v>
      </c>
      <c r="N1044" s="52" t="s">
        <v>743</v>
      </c>
      <c r="O1044" s="52" t="s">
        <v>744</v>
      </c>
      <c r="P1044" s="47">
        <v>42897</v>
      </c>
      <c r="Q1044" s="44">
        <v>42897</v>
      </c>
      <c r="R1044" s="48" t="s">
        <v>47</v>
      </c>
      <c r="S1044" s="432" t="s">
        <v>5236</v>
      </c>
    </row>
    <row r="1045" s="13" customFormat="1" ht="23.1" customHeight="1" spans="1:19">
      <c r="A1045" s="35">
        <v>1043</v>
      </c>
      <c r="B1045" s="153"/>
      <c r="C1045" s="311" t="s">
        <v>16699</v>
      </c>
      <c r="D1045" s="43" t="s">
        <v>13342</v>
      </c>
      <c r="E1045" s="55">
        <v>397400</v>
      </c>
      <c r="F1045" s="43" t="s">
        <v>16716</v>
      </c>
      <c r="G1045" s="51">
        <v>42773</v>
      </c>
      <c r="H1045" s="47">
        <v>42781</v>
      </c>
      <c r="I1045" s="52">
        <f ca="1" t="shared" si="4"/>
        <v>1123</v>
      </c>
      <c r="J1045" s="414" t="s">
        <v>16598</v>
      </c>
      <c r="K1045" s="338">
        <v>42913</v>
      </c>
      <c r="L1045" s="284" t="s">
        <v>52</v>
      </c>
      <c r="M1045" s="277" t="s">
        <v>16717</v>
      </c>
      <c r="N1045" s="52" t="s">
        <v>923</v>
      </c>
      <c r="O1045" s="48" t="s">
        <v>744</v>
      </c>
      <c r="P1045" s="47">
        <v>42893</v>
      </c>
      <c r="Q1045" s="47">
        <v>42893</v>
      </c>
      <c r="R1045" s="48" t="s">
        <v>106</v>
      </c>
      <c r="S1045" s="432" t="s">
        <v>1056</v>
      </c>
    </row>
    <row r="1046" s="13" customFormat="1" ht="23.1" customHeight="1" spans="1:19">
      <c r="A1046" s="35">
        <v>1044</v>
      </c>
      <c r="B1046" s="153"/>
      <c r="C1046" s="311" t="s">
        <v>15848</v>
      </c>
      <c r="D1046" s="43" t="s">
        <v>145</v>
      </c>
      <c r="E1046" s="43">
        <v>424600</v>
      </c>
      <c r="F1046" s="43" t="s">
        <v>16718</v>
      </c>
      <c r="G1046" s="51">
        <v>42873</v>
      </c>
      <c r="H1046" s="47">
        <v>42888</v>
      </c>
      <c r="I1046" s="52">
        <f ca="1" t="shared" si="4"/>
        <v>1016</v>
      </c>
      <c r="J1046" s="414" t="s">
        <v>16241</v>
      </c>
      <c r="K1046" s="338">
        <v>42913</v>
      </c>
      <c r="L1046" s="284"/>
      <c r="M1046" s="277" t="s">
        <v>16719</v>
      </c>
      <c r="N1046" s="52" t="s">
        <v>743</v>
      </c>
      <c r="O1046" s="52" t="s">
        <v>744</v>
      </c>
      <c r="P1046" s="47">
        <v>42876</v>
      </c>
      <c r="Q1046" s="44">
        <v>42876</v>
      </c>
      <c r="R1046" s="52" t="s">
        <v>106</v>
      </c>
      <c r="S1046" s="432" t="s">
        <v>1050</v>
      </c>
    </row>
    <row r="1047" s="13" customFormat="1" ht="23.1" customHeight="1" spans="1:19">
      <c r="A1047" s="35">
        <v>1045</v>
      </c>
      <c r="B1047" s="153"/>
      <c r="C1047" s="311" t="s">
        <v>15848</v>
      </c>
      <c r="D1047" s="43" t="s">
        <v>16252</v>
      </c>
      <c r="E1047" s="43">
        <v>427600</v>
      </c>
      <c r="F1047" s="43" t="s">
        <v>16720</v>
      </c>
      <c r="G1047" s="51">
        <v>42873</v>
      </c>
      <c r="H1047" s="47">
        <v>42888</v>
      </c>
      <c r="I1047" s="52">
        <f ca="1" t="shared" si="4"/>
        <v>1016</v>
      </c>
      <c r="J1047" s="414" t="s">
        <v>16241</v>
      </c>
      <c r="K1047" s="339">
        <v>42913</v>
      </c>
      <c r="L1047" s="284" t="s">
        <v>52</v>
      </c>
      <c r="M1047" s="277" t="s">
        <v>16721</v>
      </c>
      <c r="N1047" s="52" t="s">
        <v>80</v>
      </c>
      <c r="O1047" s="52" t="s">
        <v>84</v>
      </c>
      <c r="P1047" s="47">
        <v>42889</v>
      </c>
      <c r="Q1047" s="44">
        <v>42889</v>
      </c>
      <c r="R1047" s="48" t="s">
        <v>106</v>
      </c>
      <c r="S1047" s="432" t="s">
        <v>5247</v>
      </c>
    </row>
    <row r="1048" s="13" customFormat="1" ht="23.1" customHeight="1" spans="1:19">
      <c r="A1048" s="35">
        <v>1046</v>
      </c>
      <c r="B1048" s="153"/>
      <c r="C1048" s="311" t="s">
        <v>15848</v>
      </c>
      <c r="D1048" s="43" t="s">
        <v>16252</v>
      </c>
      <c r="E1048" s="43">
        <v>427600</v>
      </c>
      <c r="F1048" s="43" t="s">
        <v>16722</v>
      </c>
      <c r="G1048" s="51">
        <v>42873</v>
      </c>
      <c r="H1048" s="47">
        <v>42888</v>
      </c>
      <c r="I1048" s="52">
        <f ca="1" t="shared" si="4"/>
        <v>1016</v>
      </c>
      <c r="J1048" s="414" t="s">
        <v>16241</v>
      </c>
      <c r="K1048" s="338">
        <v>42913</v>
      </c>
      <c r="L1048" s="284"/>
      <c r="M1048" s="327" t="s">
        <v>16723</v>
      </c>
      <c r="N1048" s="327" t="s">
        <v>45</v>
      </c>
      <c r="O1048" s="327" t="s">
        <v>89</v>
      </c>
      <c r="P1048" s="377">
        <v>42904</v>
      </c>
      <c r="Q1048" s="47">
        <v>42911</v>
      </c>
      <c r="R1048" s="327" t="s">
        <v>106</v>
      </c>
      <c r="S1048" s="434" t="s">
        <v>6130</v>
      </c>
    </row>
    <row r="1049" s="13" customFormat="1" ht="23.1" customHeight="1" spans="1:19">
      <c r="A1049" s="35">
        <v>1047</v>
      </c>
      <c r="B1049" s="153"/>
      <c r="C1049" s="311" t="s">
        <v>15848</v>
      </c>
      <c r="D1049" s="43" t="s">
        <v>12911</v>
      </c>
      <c r="E1049" s="43">
        <v>424600</v>
      </c>
      <c r="F1049" s="43" t="s">
        <v>16724</v>
      </c>
      <c r="G1049" s="51">
        <v>42900</v>
      </c>
      <c r="H1049" s="47">
        <v>42912</v>
      </c>
      <c r="I1049" s="52">
        <f ca="1" t="shared" si="4"/>
        <v>992</v>
      </c>
      <c r="J1049" s="414" t="s">
        <v>16241</v>
      </c>
      <c r="K1049" s="338">
        <v>42913</v>
      </c>
      <c r="L1049" s="284"/>
      <c r="M1049" s="327" t="s">
        <v>16725</v>
      </c>
      <c r="N1049" s="327" t="s">
        <v>45</v>
      </c>
      <c r="O1049" s="327" t="s">
        <v>89</v>
      </c>
      <c r="P1049" s="377">
        <v>42893</v>
      </c>
      <c r="Q1049" s="47">
        <v>42901</v>
      </c>
      <c r="R1049" s="327" t="s">
        <v>47</v>
      </c>
      <c r="S1049" s="432" t="s">
        <v>1071</v>
      </c>
    </row>
    <row r="1050" s="13" customFormat="1" ht="23.1" customHeight="1" spans="1:19">
      <c r="A1050" s="35">
        <v>1048</v>
      </c>
      <c r="B1050" s="153"/>
      <c r="C1050" s="198" t="s">
        <v>16556</v>
      </c>
      <c r="D1050" s="43" t="s">
        <v>16726</v>
      </c>
      <c r="E1050" s="43">
        <v>405800</v>
      </c>
      <c r="F1050" s="43" t="s">
        <v>16727</v>
      </c>
      <c r="G1050" s="51">
        <v>42840</v>
      </c>
      <c r="H1050" s="47">
        <v>42849</v>
      </c>
      <c r="I1050" s="52">
        <f ca="1" t="shared" si="4"/>
        <v>1055</v>
      </c>
      <c r="J1050" s="414" t="s">
        <v>16241</v>
      </c>
      <c r="K1050" s="338">
        <v>42936</v>
      </c>
      <c r="L1050" s="284" t="s">
        <v>52</v>
      </c>
      <c r="M1050" s="277" t="s">
        <v>16728</v>
      </c>
      <c r="N1050" s="52" t="s">
        <v>225</v>
      </c>
      <c r="O1050" s="52" t="s">
        <v>658</v>
      </c>
      <c r="P1050" s="47">
        <v>42892</v>
      </c>
      <c r="Q1050" s="47">
        <v>42892</v>
      </c>
      <c r="R1050" s="52" t="s">
        <v>5197</v>
      </c>
      <c r="S1050" s="432" t="s">
        <v>1071</v>
      </c>
    </row>
    <row r="1051" s="14" customFormat="1" ht="23.1" customHeight="1" spans="1:19">
      <c r="A1051" s="35">
        <v>1049</v>
      </c>
      <c r="B1051" s="57"/>
      <c r="C1051" s="311" t="s">
        <v>16699</v>
      </c>
      <c r="D1051" s="43" t="s">
        <v>15655</v>
      </c>
      <c r="E1051" s="43">
        <v>400400</v>
      </c>
      <c r="F1051" s="43" t="s">
        <v>16729</v>
      </c>
      <c r="G1051" s="51">
        <v>42719</v>
      </c>
      <c r="H1051" s="47">
        <v>42733</v>
      </c>
      <c r="I1051" s="52">
        <f ca="1" t="shared" si="4"/>
        <v>1171</v>
      </c>
      <c r="J1051" s="414" t="s">
        <v>16627</v>
      </c>
      <c r="K1051" s="338">
        <v>42936</v>
      </c>
      <c r="L1051" s="284" t="s">
        <v>52</v>
      </c>
      <c r="M1051" s="277" t="s">
        <v>16730</v>
      </c>
      <c r="N1051" s="52" t="s">
        <v>88</v>
      </c>
      <c r="O1051" s="52" t="s">
        <v>632</v>
      </c>
      <c r="P1051" s="47">
        <v>42904</v>
      </c>
      <c r="Q1051" s="47">
        <v>42904</v>
      </c>
      <c r="R1051" s="52" t="s">
        <v>47</v>
      </c>
      <c r="S1051" s="433" t="s">
        <v>1074</v>
      </c>
    </row>
    <row r="1052" s="13" customFormat="1" ht="23.1" customHeight="1" spans="1:19">
      <c r="A1052" s="35">
        <v>1050</v>
      </c>
      <c r="B1052" s="153"/>
      <c r="C1052" s="311" t="s">
        <v>15848</v>
      </c>
      <c r="D1052" s="43" t="s">
        <v>16239</v>
      </c>
      <c r="E1052" s="43">
        <v>427600</v>
      </c>
      <c r="F1052" s="43" t="s">
        <v>16731</v>
      </c>
      <c r="G1052" s="51">
        <v>42900</v>
      </c>
      <c r="H1052" s="47">
        <v>42912</v>
      </c>
      <c r="I1052" s="52">
        <f ca="1" t="shared" si="4"/>
        <v>992</v>
      </c>
      <c r="J1052" s="414" t="s">
        <v>16241</v>
      </c>
      <c r="K1052" s="338">
        <v>42913</v>
      </c>
      <c r="L1052" s="284"/>
      <c r="M1052" s="327" t="s">
        <v>16732</v>
      </c>
      <c r="N1052" s="327" t="s">
        <v>889</v>
      </c>
      <c r="O1052" s="327" t="s">
        <v>59</v>
      </c>
      <c r="P1052" s="377">
        <v>42896</v>
      </c>
      <c r="Q1052" s="47">
        <v>42901</v>
      </c>
      <c r="R1052" s="327" t="s">
        <v>47</v>
      </c>
      <c r="S1052" s="432" t="s">
        <v>1074</v>
      </c>
    </row>
    <row r="1053" s="13" customFormat="1" ht="23.1" customHeight="1" spans="1:19">
      <c r="A1053" s="35">
        <v>1051</v>
      </c>
      <c r="B1053" s="153"/>
      <c r="C1053" s="311" t="s">
        <v>16699</v>
      </c>
      <c r="D1053" s="43" t="s">
        <v>15527</v>
      </c>
      <c r="E1053" s="43">
        <v>400400</v>
      </c>
      <c r="F1053" s="43" t="s">
        <v>16733</v>
      </c>
      <c r="G1053" s="51">
        <v>42901</v>
      </c>
      <c r="H1053" s="47">
        <v>42905</v>
      </c>
      <c r="I1053" s="52">
        <f ca="1" t="shared" si="4"/>
        <v>999</v>
      </c>
      <c r="J1053" s="414" t="s">
        <v>16241</v>
      </c>
      <c r="K1053" s="338">
        <v>42913</v>
      </c>
      <c r="L1053" s="284"/>
      <c r="M1053" s="277" t="s">
        <v>16734</v>
      </c>
      <c r="N1053" s="327" t="s">
        <v>980</v>
      </c>
      <c r="O1053" s="52" t="s">
        <v>84</v>
      </c>
      <c r="P1053" s="377">
        <v>42882</v>
      </c>
      <c r="Q1053" s="47">
        <v>42905</v>
      </c>
      <c r="R1053" s="52" t="s">
        <v>47</v>
      </c>
      <c r="S1053" s="432" t="s">
        <v>1074</v>
      </c>
    </row>
    <row r="1054" s="13" customFormat="1" ht="23.1" customHeight="1" spans="1:19">
      <c r="A1054" s="35">
        <v>1052</v>
      </c>
      <c r="B1054" s="153"/>
      <c r="C1054" s="311" t="s">
        <v>15848</v>
      </c>
      <c r="D1054" s="43" t="s">
        <v>14754</v>
      </c>
      <c r="E1054" s="43">
        <v>424600</v>
      </c>
      <c r="F1054" s="43" t="s">
        <v>16735</v>
      </c>
      <c r="G1054" s="51">
        <v>42873</v>
      </c>
      <c r="H1054" s="47">
        <v>42883</v>
      </c>
      <c r="I1054" s="52">
        <f ca="1" t="shared" si="4"/>
        <v>1021</v>
      </c>
      <c r="J1054" s="414" t="s">
        <v>16241</v>
      </c>
      <c r="K1054" s="338">
        <v>42913</v>
      </c>
      <c r="L1054" s="284"/>
      <c r="M1054" s="277" t="s">
        <v>16736</v>
      </c>
      <c r="N1054" s="52" t="s">
        <v>16737</v>
      </c>
      <c r="O1054" s="52" t="s">
        <v>744</v>
      </c>
      <c r="P1054" s="47">
        <v>42890</v>
      </c>
      <c r="Q1054" s="47">
        <v>42890</v>
      </c>
      <c r="R1054" s="52" t="s">
        <v>47</v>
      </c>
      <c r="S1054" s="432" t="s">
        <v>6130</v>
      </c>
    </row>
    <row r="1055" s="13" customFormat="1" ht="23.1" customHeight="1" spans="1:19">
      <c r="A1055" s="35">
        <v>1053</v>
      </c>
      <c r="B1055" s="153"/>
      <c r="C1055" s="311" t="s">
        <v>15848</v>
      </c>
      <c r="D1055" s="43" t="s">
        <v>16277</v>
      </c>
      <c r="E1055" s="43">
        <v>427600</v>
      </c>
      <c r="F1055" s="43" t="s">
        <v>16738</v>
      </c>
      <c r="G1055" s="51">
        <v>42907</v>
      </c>
      <c r="H1055" s="47">
        <v>42916</v>
      </c>
      <c r="I1055" s="52">
        <f ca="1" t="shared" si="4"/>
        <v>988</v>
      </c>
      <c r="J1055" s="414" t="s">
        <v>16241</v>
      </c>
      <c r="K1055" s="338">
        <v>42936</v>
      </c>
      <c r="L1055" s="284" t="s">
        <v>52</v>
      </c>
      <c r="M1055" s="327" t="s">
        <v>16739</v>
      </c>
      <c r="N1055" s="327" t="s">
        <v>662</v>
      </c>
      <c r="O1055" s="327" t="s">
        <v>59</v>
      </c>
      <c r="P1055" s="377">
        <v>42903</v>
      </c>
      <c r="Q1055" s="47">
        <v>42908</v>
      </c>
      <c r="R1055" s="327" t="s">
        <v>47</v>
      </c>
      <c r="S1055" s="432" t="s">
        <v>10482</v>
      </c>
    </row>
    <row r="1056" s="13" customFormat="1" ht="23.1" customHeight="1" spans="1:19">
      <c r="A1056" s="35">
        <v>1054</v>
      </c>
      <c r="B1056" s="153"/>
      <c r="C1056" s="311" t="s">
        <v>16699</v>
      </c>
      <c r="D1056" s="43" t="s">
        <v>15527</v>
      </c>
      <c r="E1056" s="43">
        <v>400400</v>
      </c>
      <c r="F1056" s="43" t="s">
        <v>16740</v>
      </c>
      <c r="G1056" s="51">
        <v>42822</v>
      </c>
      <c r="H1056" s="47">
        <v>42826</v>
      </c>
      <c r="I1056" s="52">
        <f ca="1" t="shared" si="4"/>
        <v>1078</v>
      </c>
      <c r="J1056" s="414" t="s">
        <v>16598</v>
      </c>
      <c r="K1056" s="338">
        <v>42936</v>
      </c>
      <c r="L1056" s="284" t="s">
        <v>52</v>
      </c>
      <c r="M1056" s="277" t="s">
        <v>16741</v>
      </c>
      <c r="N1056" s="52" t="s">
        <v>45</v>
      </c>
      <c r="O1056" s="52" t="s">
        <v>89</v>
      </c>
      <c r="P1056" s="47">
        <v>42910</v>
      </c>
      <c r="Q1056" s="47">
        <v>42911</v>
      </c>
      <c r="R1056" s="52" t="s">
        <v>47</v>
      </c>
      <c r="S1056" s="432" t="s">
        <v>10482</v>
      </c>
    </row>
    <row r="1057" s="13" customFormat="1" ht="23.1" customHeight="1" spans="1:19">
      <c r="A1057" s="35">
        <v>1055</v>
      </c>
      <c r="B1057" s="153"/>
      <c r="C1057" s="311" t="s">
        <v>15848</v>
      </c>
      <c r="D1057" s="43" t="s">
        <v>16277</v>
      </c>
      <c r="E1057" s="43">
        <v>427600</v>
      </c>
      <c r="F1057" s="43" t="s">
        <v>16742</v>
      </c>
      <c r="G1057" s="51">
        <v>42907</v>
      </c>
      <c r="H1057" s="47">
        <v>42916</v>
      </c>
      <c r="I1057" s="52">
        <f ca="1" t="shared" si="4"/>
        <v>988</v>
      </c>
      <c r="J1057" s="414" t="s">
        <v>16241</v>
      </c>
      <c r="K1057" s="338">
        <v>42936</v>
      </c>
      <c r="L1057" s="284" t="s">
        <v>52</v>
      </c>
      <c r="M1057" s="327" t="s">
        <v>16743</v>
      </c>
      <c r="N1057" s="327" t="s">
        <v>662</v>
      </c>
      <c r="O1057" s="327" t="s">
        <v>59</v>
      </c>
      <c r="P1057" s="377">
        <v>42899</v>
      </c>
      <c r="Q1057" s="47">
        <v>42908</v>
      </c>
      <c r="R1057" s="327" t="s">
        <v>106</v>
      </c>
      <c r="S1057" s="432" t="s">
        <v>1088</v>
      </c>
    </row>
    <row r="1058" s="14" customFormat="1" ht="23.1" customHeight="1" spans="1:19">
      <c r="A1058" s="35">
        <v>1056</v>
      </c>
      <c r="B1058" s="57"/>
      <c r="C1058" s="311" t="s">
        <v>16699</v>
      </c>
      <c r="D1058" s="43" t="s">
        <v>15558</v>
      </c>
      <c r="E1058" s="43">
        <v>400400</v>
      </c>
      <c r="F1058" s="43" t="s">
        <v>16744</v>
      </c>
      <c r="G1058" s="51">
        <v>42727</v>
      </c>
      <c r="H1058" s="47">
        <v>42745</v>
      </c>
      <c r="I1058" s="52">
        <f ca="1" t="shared" si="4"/>
        <v>1159</v>
      </c>
      <c r="J1058" s="414" t="s">
        <v>16627</v>
      </c>
      <c r="K1058" s="338">
        <v>42936</v>
      </c>
      <c r="L1058" s="284" t="s">
        <v>52</v>
      </c>
      <c r="M1058" s="277" t="s">
        <v>16745</v>
      </c>
      <c r="N1058" s="327" t="s">
        <v>225</v>
      </c>
      <c r="O1058" s="52" t="s">
        <v>658</v>
      </c>
      <c r="P1058" s="377">
        <v>42917</v>
      </c>
      <c r="Q1058" s="47">
        <v>42917</v>
      </c>
      <c r="R1058" s="327" t="s">
        <v>106</v>
      </c>
      <c r="S1058" s="433" t="s">
        <v>1088</v>
      </c>
    </row>
    <row r="1059" s="13" customFormat="1" ht="23.1" customHeight="1" spans="1:19">
      <c r="A1059" s="35">
        <v>1057</v>
      </c>
      <c r="B1059" s="153"/>
      <c r="C1059" s="311" t="s">
        <v>15848</v>
      </c>
      <c r="D1059" s="43" t="s">
        <v>16252</v>
      </c>
      <c r="E1059" s="43">
        <v>427600</v>
      </c>
      <c r="F1059" s="43" t="s">
        <v>16746</v>
      </c>
      <c r="G1059" s="51">
        <v>42907</v>
      </c>
      <c r="H1059" s="47">
        <v>42916</v>
      </c>
      <c r="I1059" s="52">
        <f ca="1" t="shared" si="4"/>
        <v>988</v>
      </c>
      <c r="J1059" s="414" t="s">
        <v>16241</v>
      </c>
      <c r="K1059" s="338">
        <v>42936</v>
      </c>
      <c r="L1059" s="284" t="s">
        <v>52</v>
      </c>
      <c r="M1059" s="327" t="s">
        <v>16747</v>
      </c>
      <c r="N1059" s="327" t="s">
        <v>912</v>
      </c>
      <c r="O1059" s="327" t="s">
        <v>59</v>
      </c>
      <c r="P1059" s="377">
        <v>42897</v>
      </c>
      <c r="Q1059" s="47">
        <v>42908</v>
      </c>
      <c r="R1059" s="327" t="s">
        <v>47</v>
      </c>
      <c r="S1059" s="432" t="s">
        <v>1847</v>
      </c>
    </row>
    <row r="1060" s="13" customFormat="1" ht="23.1" customHeight="1" spans="1:19">
      <c r="A1060" s="35">
        <v>1058</v>
      </c>
      <c r="B1060" s="153"/>
      <c r="C1060" s="198" t="s">
        <v>15852</v>
      </c>
      <c r="D1060" s="43" t="s">
        <v>15555</v>
      </c>
      <c r="E1060" s="43">
        <v>469500</v>
      </c>
      <c r="F1060" s="43" t="s">
        <v>16748</v>
      </c>
      <c r="G1060" s="51">
        <v>42907</v>
      </c>
      <c r="H1060" s="47">
        <v>42916</v>
      </c>
      <c r="I1060" s="52">
        <f ca="1" t="shared" si="4"/>
        <v>988</v>
      </c>
      <c r="J1060" s="414" t="s">
        <v>16241</v>
      </c>
      <c r="K1060" s="338">
        <v>42936</v>
      </c>
      <c r="L1060" s="284" t="s">
        <v>52</v>
      </c>
      <c r="M1060" s="327" t="s">
        <v>16749</v>
      </c>
      <c r="N1060" s="327" t="s">
        <v>80</v>
      </c>
      <c r="O1060" s="327" t="s">
        <v>84</v>
      </c>
      <c r="P1060" s="377">
        <v>42858</v>
      </c>
      <c r="Q1060" s="44">
        <v>42908</v>
      </c>
      <c r="R1060" s="435" t="s">
        <v>106</v>
      </c>
      <c r="S1060" s="432" t="s">
        <v>1093</v>
      </c>
    </row>
    <row r="1061" s="13" customFormat="1" ht="23.1" customHeight="1" spans="1:19">
      <c r="A1061" s="35">
        <v>1059</v>
      </c>
      <c r="B1061" s="153"/>
      <c r="C1061" s="311" t="s">
        <v>16699</v>
      </c>
      <c r="D1061" s="43" t="s">
        <v>15558</v>
      </c>
      <c r="E1061" s="43">
        <v>400400</v>
      </c>
      <c r="F1061" s="43" t="s">
        <v>16750</v>
      </c>
      <c r="G1061" s="51">
        <v>42698</v>
      </c>
      <c r="H1061" s="47">
        <v>42718</v>
      </c>
      <c r="I1061" s="52">
        <f ca="1" t="shared" si="4"/>
        <v>1186</v>
      </c>
      <c r="J1061" s="414" t="s">
        <v>16627</v>
      </c>
      <c r="K1061" s="338">
        <v>42936</v>
      </c>
      <c r="L1061" s="284" t="s">
        <v>52</v>
      </c>
      <c r="M1061" s="242" t="s">
        <v>16751</v>
      </c>
      <c r="N1061" s="48" t="s">
        <v>45</v>
      </c>
      <c r="O1061" s="48" t="s">
        <v>89</v>
      </c>
      <c r="P1061" s="44">
        <v>42916</v>
      </c>
      <c r="Q1061" s="44">
        <v>42916</v>
      </c>
      <c r="R1061" s="48" t="s">
        <v>47</v>
      </c>
      <c r="S1061" s="433" t="s">
        <v>1099</v>
      </c>
    </row>
    <row r="1062" s="13" customFormat="1" ht="23.1" customHeight="1" spans="1:19">
      <c r="A1062" s="35">
        <v>1060</v>
      </c>
      <c r="B1062" s="153"/>
      <c r="C1062" s="311" t="s">
        <v>15848</v>
      </c>
      <c r="D1062" s="43" t="s">
        <v>16277</v>
      </c>
      <c r="E1062" s="43">
        <v>427600</v>
      </c>
      <c r="F1062" s="43" t="s">
        <v>16752</v>
      </c>
      <c r="G1062" s="51">
        <v>42907</v>
      </c>
      <c r="H1062" s="47">
        <v>42916</v>
      </c>
      <c r="I1062" s="52">
        <f ca="1" t="shared" si="4"/>
        <v>988</v>
      </c>
      <c r="J1062" s="414" t="s">
        <v>16241</v>
      </c>
      <c r="K1062" s="338">
        <v>42913</v>
      </c>
      <c r="L1062" s="284" t="s">
        <v>52</v>
      </c>
      <c r="M1062" s="327" t="s">
        <v>16753</v>
      </c>
      <c r="N1062" s="327" t="s">
        <v>662</v>
      </c>
      <c r="O1062" s="327" t="s">
        <v>59</v>
      </c>
      <c r="P1062" s="377">
        <v>42896</v>
      </c>
      <c r="Q1062" s="47">
        <v>42908</v>
      </c>
      <c r="R1062" s="327" t="s">
        <v>47</v>
      </c>
      <c r="S1062" s="432" t="s">
        <v>1102</v>
      </c>
    </row>
    <row r="1063" s="14" customFormat="1" ht="23.1" customHeight="1" spans="1:19">
      <c r="A1063" s="35">
        <v>1061</v>
      </c>
      <c r="B1063" s="57"/>
      <c r="C1063" s="311" t="s">
        <v>16699</v>
      </c>
      <c r="D1063" s="43" t="s">
        <v>12911</v>
      </c>
      <c r="E1063" s="43">
        <v>397400</v>
      </c>
      <c r="F1063" s="43" t="s">
        <v>16754</v>
      </c>
      <c r="G1063" s="51">
        <v>42907</v>
      </c>
      <c r="H1063" s="47">
        <v>42913</v>
      </c>
      <c r="I1063" s="52">
        <f ca="1" t="shared" si="4"/>
        <v>991</v>
      </c>
      <c r="J1063" s="415" t="s">
        <v>16241</v>
      </c>
      <c r="K1063" s="338">
        <v>42936</v>
      </c>
      <c r="L1063" s="284"/>
      <c r="M1063" s="277" t="s">
        <v>16755</v>
      </c>
      <c r="N1063" s="52" t="s">
        <v>88</v>
      </c>
      <c r="O1063" s="52" t="s">
        <v>89</v>
      </c>
      <c r="P1063" s="47">
        <v>42924</v>
      </c>
      <c r="Q1063" s="47">
        <v>42924</v>
      </c>
      <c r="R1063" s="327" t="s">
        <v>106</v>
      </c>
      <c r="S1063" s="433" t="s">
        <v>1102</v>
      </c>
    </row>
    <row r="1064" s="13" customFormat="1" ht="23.1" customHeight="1" spans="1:19">
      <c r="A1064" s="35">
        <v>1062</v>
      </c>
      <c r="B1064" s="153"/>
      <c r="C1064" s="311" t="s">
        <v>16699</v>
      </c>
      <c r="D1064" s="43" t="s">
        <v>41</v>
      </c>
      <c r="E1064" s="43">
        <v>397400</v>
      </c>
      <c r="F1064" s="43" t="s">
        <v>16756</v>
      </c>
      <c r="G1064" s="51">
        <v>42907</v>
      </c>
      <c r="H1064" s="47">
        <v>42916</v>
      </c>
      <c r="I1064" s="52">
        <f ca="1" t="shared" si="4"/>
        <v>988</v>
      </c>
      <c r="J1064" s="414" t="s">
        <v>16241</v>
      </c>
      <c r="K1064" s="338">
        <v>42936</v>
      </c>
      <c r="L1064" s="166"/>
      <c r="M1064" s="277" t="s">
        <v>16757</v>
      </c>
      <c r="N1064" s="327" t="s">
        <v>980</v>
      </c>
      <c r="O1064" s="52" t="s">
        <v>84</v>
      </c>
      <c r="P1064" s="377">
        <v>42910</v>
      </c>
      <c r="Q1064" s="47">
        <v>42911</v>
      </c>
      <c r="R1064" s="327" t="s">
        <v>106</v>
      </c>
      <c r="S1064" s="432" t="s">
        <v>1102</v>
      </c>
    </row>
    <row r="1065" s="13" customFormat="1" ht="23.1" customHeight="1" spans="1:19">
      <c r="A1065" s="35">
        <v>1063</v>
      </c>
      <c r="B1065" s="153"/>
      <c r="C1065" s="311" t="s">
        <v>15848</v>
      </c>
      <c r="D1065" s="43" t="s">
        <v>16277</v>
      </c>
      <c r="E1065" s="43">
        <v>427600</v>
      </c>
      <c r="F1065" s="43" t="s">
        <v>16758</v>
      </c>
      <c r="G1065" s="51">
        <v>42867</v>
      </c>
      <c r="H1065" s="47">
        <v>42884</v>
      </c>
      <c r="I1065" s="52">
        <f ca="1" t="shared" si="4"/>
        <v>1020</v>
      </c>
      <c r="J1065" s="415" t="s">
        <v>16714</v>
      </c>
      <c r="K1065" s="338">
        <v>42936</v>
      </c>
      <c r="L1065" s="284"/>
      <c r="M1065" s="277" t="s">
        <v>16759</v>
      </c>
      <c r="N1065" s="52" t="s">
        <v>743</v>
      </c>
      <c r="O1065" s="52" t="s">
        <v>744</v>
      </c>
      <c r="P1065" s="47">
        <v>42890</v>
      </c>
      <c r="Q1065" s="47">
        <v>42899</v>
      </c>
      <c r="R1065" s="52" t="s">
        <v>47</v>
      </c>
      <c r="S1065" s="432" t="s">
        <v>16760</v>
      </c>
    </row>
    <row r="1066" s="13" customFormat="1" ht="23.1" customHeight="1" spans="1:19">
      <c r="A1066" s="35">
        <v>1064</v>
      </c>
      <c r="B1066" s="153"/>
      <c r="C1066" s="311" t="s">
        <v>15848</v>
      </c>
      <c r="D1066" s="43" t="s">
        <v>5855</v>
      </c>
      <c r="E1066" s="43">
        <v>424600</v>
      </c>
      <c r="F1066" s="43" t="s">
        <v>16761</v>
      </c>
      <c r="G1066" s="51">
        <v>42910</v>
      </c>
      <c r="H1066" s="47">
        <v>42920</v>
      </c>
      <c r="I1066" s="52">
        <f ca="1" t="shared" si="4"/>
        <v>984</v>
      </c>
      <c r="J1066" s="414" t="s">
        <v>16241</v>
      </c>
      <c r="K1066" s="338">
        <v>42936</v>
      </c>
      <c r="L1066" s="284" t="s">
        <v>52</v>
      </c>
      <c r="M1066" s="327" t="s">
        <v>16762</v>
      </c>
      <c r="N1066" s="327" t="s">
        <v>1196</v>
      </c>
      <c r="O1066" s="327" t="s">
        <v>641</v>
      </c>
      <c r="P1066" s="377">
        <v>42914</v>
      </c>
      <c r="Q1066" s="47">
        <v>42914</v>
      </c>
      <c r="R1066" s="327" t="s">
        <v>47</v>
      </c>
      <c r="S1066" s="432" t="s">
        <v>1112</v>
      </c>
    </row>
    <row r="1067" s="13" customFormat="1" ht="23.1" customHeight="1" spans="1:19">
      <c r="A1067" s="35">
        <v>1065</v>
      </c>
      <c r="B1067" s="153"/>
      <c r="C1067" s="311" t="s">
        <v>15848</v>
      </c>
      <c r="D1067" s="43" t="s">
        <v>16252</v>
      </c>
      <c r="E1067" s="43">
        <v>427600</v>
      </c>
      <c r="F1067" s="43" t="s">
        <v>16763</v>
      </c>
      <c r="G1067" s="51">
        <v>42909</v>
      </c>
      <c r="H1067" s="47">
        <v>42925</v>
      </c>
      <c r="I1067" s="52">
        <f ca="1" t="shared" si="4"/>
        <v>979</v>
      </c>
      <c r="J1067" s="414" t="s">
        <v>16241</v>
      </c>
      <c r="K1067" s="338">
        <v>42936</v>
      </c>
      <c r="L1067" s="284" t="s">
        <v>52</v>
      </c>
      <c r="M1067" s="327" t="s">
        <v>16764</v>
      </c>
      <c r="N1067" s="327" t="s">
        <v>225</v>
      </c>
      <c r="O1067" s="327" t="s">
        <v>84</v>
      </c>
      <c r="P1067" s="377">
        <v>42897</v>
      </c>
      <c r="Q1067" s="47">
        <v>42911</v>
      </c>
      <c r="R1067" s="327" t="s">
        <v>47</v>
      </c>
      <c r="S1067" s="432" t="s">
        <v>1112</v>
      </c>
    </row>
    <row r="1068" s="13" customFormat="1" ht="23.1" customHeight="1" spans="1:19">
      <c r="A1068" s="35">
        <v>1066</v>
      </c>
      <c r="B1068" s="153"/>
      <c r="C1068" s="311" t="s">
        <v>15848</v>
      </c>
      <c r="D1068" s="43" t="s">
        <v>41</v>
      </c>
      <c r="E1068" s="43">
        <v>424600</v>
      </c>
      <c r="F1068" s="43" t="s">
        <v>16765</v>
      </c>
      <c r="G1068" s="51">
        <v>42900</v>
      </c>
      <c r="H1068" s="47">
        <v>42912</v>
      </c>
      <c r="I1068" s="52">
        <f ca="1" t="shared" si="4"/>
        <v>992</v>
      </c>
      <c r="J1068" s="414" t="s">
        <v>16241</v>
      </c>
      <c r="K1068" s="338">
        <v>42936</v>
      </c>
      <c r="L1068" s="284"/>
      <c r="M1068" s="327" t="s">
        <v>16766</v>
      </c>
      <c r="N1068" s="327" t="s">
        <v>114</v>
      </c>
      <c r="O1068" s="327" t="s">
        <v>59</v>
      </c>
      <c r="P1068" s="377">
        <v>42896</v>
      </c>
      <c r="Q1068" s="47">
        <v>42901</v>
      </c>
      <c r="R1068" s="327" t="s">
        <v>106</v>
      </c>
      <c r="S1068" s="432" t="s">
        <v>3283</v>
      </c>
    </row>
    <row r="1069" s="14" customFormat="1" ht="23.1" customHeight="1" spans="1:19">
      <c r="A1069" s="35">
        <v>1067</v>
      </c>
      <c r="B1069" s="57"/>
      <c r="C1069" s="311" t="s">
        <v>16699</v>
      </c>
      <c r="D1069" s="43" t="s">
        <v>15655</v>
      </c>
      <c r="E1069" s="43">
        <v>400400</v>
      </c>
      <c r="F1069" s="43" t="s">
        <v>16767</v>
      </c>
      <c r="G1069" s="51">
        <v>42907</v>
      </c>
      <c r="H1069" s="47">
        <v>42913</v>
      </c>
      <c r="I1069" s="52">
        <f ca="1" t="shared" si="4"/>
        <v>991</v>
      </c>
      <c r="J1069" s="415" t="s">
        <v>16241</v>
      </c>
      <c r="K1069" s="338">
        <v>42936</v>
      </c>
      <c r="L1069" s="284"/>
      <c r="M1069" s="277" t="s">
        <v>16768</v>
      </c>
      <c r="N1069" s="52" t="s">
        <v>45</v>
      </c>
      <c r="O1069" s="52" t="s">
        <v>89</v>
      </c>
      <c r="P1069" s="47">
        <v>42916</v>
      </c>
      <c r="Q1069" s="47">
        <v>42916</v>
      </c>
      <c r="R1069" s="52" t="s">
        <v>47</v>
      </c>
      <c r="S1069" s="433" t="s">
        <v>1115</v>
      </c>
    </row>
    <row r="1070" s="13" customFormat="1" ht="23.1" customHeight="1" spans="1:19">
      <c r="A1070" s="35">
        <v>1068</v>
      </c>
      <c r="B1070" s="153"/>
      <c r="C1070" s="311" t="s">
        <v>15848</v>
      </c>
      <c r="D1070" s="43" t="s">
        <v>16239</v>
      </c>
      <c r="E1070" s="43">
        <v>427600</v>
      </c>
      <c r="F1070" s="43" t="s">
        <v>16769</v>
      </c>
      <c r="G1070" s="51">
        <v>42867</v>
      </c>
      <c r="H1070" s="47">
        <v>42875</v>
      </c>
      <c r="I1070" s="52">
        <f ca="1" t="shared" si="4"/>
        <v>1029</v>
      </c>
      <c r="J1070" s="414" t="s">
        <v>16241</v>
      </c>
      <c r="K1070" s="338">
        <v>42913</v>
      </c>
      <c r="L1070" s="284"/>
      <c r="M1070" s="327" t="s">
        <v>16770</v>
      </c>
      <c r="N1070" s="327" t="s">
        <v>958</v>
      </c>
      <c r="O1070" s="327" t="s">
        <v>89</v>
      </c>
      <c r="P1070" s="47">
        <v>42903</v>
      </c>
      <c r="Q1070" s="47">
        <v>42925</v>
      </c>
      <c r="R1070" s="52" t="s">
        <v>47</v>
      </c>
      <c r="S1070" s="432" t="s">
        <v>1871</v>
      </c>
    </row>
    <row r="1071" s="13" customFormat="1" ht="23.1" customHeight="1" spans="1:19">
      <c r="A1071" s="35">
        <v>1069</v>
      </c>
      <c r="B1071" s="153"/>
      <c r="C1071" s="311" t="s">
        <v>16699</v>
      </c>
      <c r="D1071" s="43" t="s">
        <v>15558</v>
      </c>
      <c r="E1071" s="43">
        <v>400400</v>
      </c>
      <c r="F1071" s="43" t="s">
        <v>16771</v>
      </c>
      <c r="G1071" s="51">
        <v>42901</v>
      </c>
      <c r="H1071" s="47">
        <v>42929</v>
      </c>
      <c r="I1071" s="52">
        <f ca="1" t="shared" si="4"/>
        <v>975</v>
      </c>
      <c r="J1071" s="415" t="s">
        <v>16241</v>
      </c>
      <c r="K1071" s="338">
        <v>42936</v>
      </c>
      <c r="L1071" s="166"/>
      <c r="M1071" s="242" t="s">
        <v>16772</v>
      </c>
      <c r="N1071" s="354" t="s">
        <v>80</v>
      </c>
      <c r="O1071" s="48" t="s">
        <v>84</v>
      </c>
      <c r="P1071" s="423">
        <v>42924</v>
      </c>
      <c r="Q1071" s="44">
        <v>42925</v>
      </c>
      <c r="R1071" s="354" t="s">
        <v>106</v>
      </c>
      <c r="S1071" s="432" t="s">
        <v>6554</v>
      </c>
    </row>
    <row r="1072" s="13" customFormat="1" ht="23.1" customHeight="1" spans="1:19">
      <c r="A1072" s="35">
        <v>1070</v>
      </c>
      <c r="B1072" s="153"/>
      <c r="C1072" s="198" t="s">
        <v>15852</v>
      </c>
      <c r="D1072" s="43" t="s">
        <v>14754</v>
      </c>
      <c r="E1072" s="43">
        <v>466500</v>
      </c>
      <c r="F1072" s="43" t="s">
        <v>16773</v>
      </c>
      <c r="G1072" s="51">
        <v>42907</v>
      </c>
      <c r="H1072" s="47">
        <v>42925</v>
      </c>
      <c r="I1072" s="52">
        <f ca="1" t="shared" si="4"/>
        <v>979</v>
      </c>
      <c r="J1072" s="414" t="s">
        <v>16241</v>
      </c>
      <c r="K1072" s="338">
        <v>42936</v>
      </c>
      <c r="L1072" s="284" t="s">
        <v>52</v>
      </c>
      <c r="M1072" s="277" t="s">
        <v>16774</v>
      </c>
      <c r="N1072" s="52" t="s">
        <v>225</v>
      </c>
      <c r="O1072" s="52" t="s">
        <v>84</v>
      </c>
      <c r="P1072" s="47">
        <v>42918</v>
      </c>
      <c r="Q1072" s="44">
        <v>42919</v>
      </c>
      <c r="R1072" s="52" t="s">
        <v>47</v>
      </c>
      <c r="S1072" s="432" t="s">
        <v>6554</v>
      </c>
    </row>
    <row r="1073" s="13" customFormat="1" ht="23.1" customHeight="1" spans="1:19">
      <c r="A1073" s="35">
        <v>1071</v>
      </c>
      <c r="B1073" s="153"/>
      <c r="C1073" s="311" t="s">
        <v>15848</v>
      </c>
      <c r="D1073" s="43" t="s">
        <v>16357</v>
      </c>
      <c r="E1073" s="43">
        <v>427600</v>
      </c>
      <c r="F1073" s="43" t="s">
        <v>16775</v>
      </c>
      <c r="G1073" s="51">
        <v>42923</v>
      </c>
      <c r="H1073" s="47">
        <v>42930</v>
      </c>
      <c r="I1073" s="52">
        <f ca="1" t="shared" si="4"/>
        <v>974</v>
      </c>
      <c r="J1073" s="414" t="s">
        <v>16776</v>
      </c>
      <c r="K1073" s="338">
        <v>42942</v>
      </c>
      <c r="L1073" s="284"/>
      <c r="M1073" s="327" t="s">
        <v>16777</v>
      </c>
      <c r="N1073" s="327" t="s">
        <v>16778</v>
      </c>
      <c r="O1073" s="327" t="s">
        <v>641</v>
      </c>
      <c r="P1073" s="377">
        <v>42930</v>
      </c>
      <c r="Q1073" s="47">
        <v>42931</v>
      </c>
      <c r="R1073" s="327" t="s">
        <v>106</v>
      </c>
      <c r="S1073" s="433" t="s">
        <v>6155</v>
      </c>
    </row>
    <row r="1074" s="13" customFormat="1" ht="24.75" customHeight="1" spans="1:19">
      <c r="A1074" s="35">
        <v>1072</v>
      </c>
      <c r="B1074" s="153"/>
      <c r="C1074" s="311" t="s">
        <v>15848</v>
      </c>
      <c r="D1074" s="43" t="s">
        <v>16252</v>
      </c>
      <c r="E1074" s="43">
        <v>427600</v>
      </c>
      <c r="F1074" s="43" t="s">
        <v>16779</v>
      </c>
      <c r="G1074" s="51">
        <v>42867</v>
      </c>
      <c r="H1074" s="47">
        <v>42884</v>
      </c>
      <c r="I1074" s="52">
        <f ca="1" t="shared" si="4"/>
        <v>1020</v>
      </c>
      <c r="J1074" s="414" t="s">
        <v>16714</v>
      </c>
      <c r="K1074" s="338">
        <v>42942</v>
      </c>
      <c r="L1074" s="284"/>
      <c r="M1074" s="327" t="s">
        <v>16780</v>
      </c>
      <c r="N1074" s="327" t="s">
        <v>114</v>
      </c>
      <c r="O1074" s="327" t="s">
        <v>59</v>
      </c>
      <c r="P1074" s="47">
        <v>42897</v>
      </c>
      <c r="Q1074" s="47">
        <v>42920</v>
      </c>
      <c r="R1074" s="52" t="s">
        <v>47</v>
      </c>
      <c r="S1074" s="432" t="s">
        <v>1121</v>
      </c>
    </row>
    <row r="1075" s="13" customFormat="1" ht="23.1" customHeight="1" spans="1:19">
      <c r="A1075" s="35">
        <v>1073</v>
      </c>
      <c r="B1075" s="426"/>
      <c r="C1075" s="198" t="s">
        <v>15852</v>
      </c>
      <c r="D1075" s="427" t="s">
        <v>16277</v>
      </c>
      <c r="E1075" s="43">
        <v>469500</v>
      </c>
      <c r="F1075" s="43" t="s">
        <v>16781</v>
      </c>
      <c r="G1075" s="51">
        <v>42923</v>
      </c>
      <c r="H1075" s="47">
        <v>42934</v>
      </c>
      <c r="I1075" s="52">
        <f ca="1" t="shared" si="4"/>
        <v>970</v>
      </c>
      <c r="J1075" s="414" t="s">
        <v>16241</v>
      </c>
      <c r="K1075" s="338">
        <v>42942</v>
      </c>
      <c r="L1075" s="431"/>
      <c r="M1075" s="327" t="s">
        <v>16782</v>
      </c>
      <c r="N1075" s="327" t="s">
        <v>80</v>
      </c>
      <c r="O1075" s="327" t="s">
        <v>84</v>
      </c>
      <c r="P1075" s="377">
        <v>42917</v>
      </c>
      <c r="Q1075" s="358">
        <v>42925</v>
      </c>
      <c r="R1075" s="327" t="s">
        <v>106</v>
      </c>
      <c r="S1075" s="436" t="s">
        <v>1121</v>
      </c>
    </row>
    <row r="1076" s="13" customFormat="1" ht="23.1" customHeight="1" spans="1:19">
      <c r="A1076" s="35">
        <v>1074</v>
      </c>
      <c r="B1076" s="153"/>
      <c r="C1076" s="311" t="s">
        <v>15848</v>
      </c>
      <c r="D1076" s="43" t="s">
        <v>16239</v>
      </c>
      <c r="E1076" s="43">
        <v>427600</v>
      </c>
      <c r="F1076" s="43" t="s">
        <v>16783</v>
      </c>
      <c r="G1076" s="51">
        <v>42909</v>
      </c>
      <c r="H1076" s="47">
        <v>42925</v>
      </c>
      <c r="I1076" s="52">
        <f ca="1" t="shared" si="4"/>
        <v>979</v>
      </c>
      <c r="J1076" s="414" t="s">
        <v>16241</v>
      </c>
      <c r="K1076" s="338">
        <v>42942</v>
      </c>
      <c r="L1076" s="284"/>
      <c r="M1076" s="327" t="s">
        <v>16784</v>
      </c>
      <c r="N1076" s="327" t="s">
        <v>683</v>
      </c>
      <c r="O1076" s="327" t="s">
        <v>84</v>
      </c>
      <c r="P1076" s="377">
        <v>42926</v>
      </c>
      <c r="Q1076" s="47">
        <v>42927</v>
      </c>
      <c r="R1076" s="327" t="s">
        <v>47</v>
      </c>
      <c r="S1076" s="432" t="s">
        <v>1121</v>
      </c>
    </row>
    <row r="1077" s="13" customFormat="1" ht="23.1" customHeight="1" spans="1:19">
      <c r="A1077" s="35">
        <v>1075</v>
      </c>
      <c r="B1077" s="153"/>
      <c r="C1077" s="311" t="s">
        <v>15848</v>
      </c>
      <c r="D1077" s="43" t="s">
        <v>16785</v>
      </c>
      <c r="E1077" s="43">
        <v>427600</v>
      </c>
      <c r="F1077" s="43" t="s">
        <v>16786</v>
      </c>
      <c r="G1077" s="51">
        <v>42926</v>
      </c>
      <c r="H1077" s="47">
        <v>42936</v>
      </c>
      <c r="I1077" s="52">
        <f ca="1" t="shared" si="4"/>
        <v>968</v>
      </c>
      <c r="J1077" s="414" t="s">
        <v>16776</v>
      </c>
      <c r="K1077" s="339">
        <v>42945</v>
      </c>
      <c r="L1077" s="284"/>
      <c r="M1077" s="327" t="s">
        <v>16787</v>
      </c>
      <c r="N1077" s="327" t="s">
        <v>958</v>
      </c>
      <c r="O1077" s="327" t="s">
        <v>89</v>
      </c>
      <c r="P1077" s="377">
        <v>42925</v>
      </c>
      <c r="Q1077" s="47">
        <v>42933</v>
      </c>
      <c r="R1077" s="327" t="s">
        <v>47</v>
      </c>
      <c r="S1077" s="432" t="s">
        <v>4023</v>
      </c>
    </row>
    <row r="1078" s="13" customFormat="1" ht="23.1" customHeight="1" spans="1:20">
      <c r="A1078" s="35">
        <v>1076</v>
      </c>
      <c r="B1078" s="153"/>
      <c r="C1078" s="198" t="s">
        <v>15852</v>
      </c>
      <c r="D1078" s="43" t="s">
        <v>16239</v>
      </c>
      <c r="E1078" s="43">
        <v>469500</v>
      </c>
      <c r="F1078" s="43" t="s">
        <v>16788</v>
      </c>
      <c r="G1078" s="51">
        <v>42900</v>
      </c>
      <c r="H1078" s="47">
        <v>42912</v>
      </c>
      <c r="I1078" s="52">
        <f ca="1" t="shared" si="4"/>
        <v>992</v>
      </c>
      <c r="J1078" s="414" t="s">
        <v>16241</v>
      </c>
      <c r="K1078" s="339">
        <v>42961</v>
      </c>
      <c r="L1078" s="52"/>
      <c r="M1078" s="277" t="s">
        <v>16789</v>
      </c>
      <c r="N1078" s="52" t="s">
        <v>11327</v>
      </c>
      <c r="O1078" s="52" t="s">
        <v>744</v>
      </c>
      <c r="P1078" s="47">
        <v>42930</v>
      </c>
      <c r="Q1078" s="47">
        <v>42930</v>
      </c>
      <c r="R1078" s="52" t="s">
        <v>47</v>
      </c>
      <c r="S1078" s="433" t="s">
        <v>1136</v>
      </c>
      <c r="T1078" s="14"/>
    </row>
    <row r="1079" s="13" customFormat="1" ht="23.1" customHeight="1" spans="1:20">
      <c r="A1079" s="35">
        <v>1077</v>
      </c>
      <c r="B1079" s="153"/>
      <c r="C1079" s="311" t="s">
        <v>15848</v>
      </c>
      <c r="D1079" s="43" t="s">
        <v>16357</v>
      </c>
      <c r="E1079" s="43">
        <v>427600</v>
      </c>
      <c r="F1079" s="43" t="s">
        <v>16790</v>
      </c>
      <c r="G1079" s="51">
        <v>42923</v>
      </c>
      <c r="H1079" s="47">
        <v>42930</v>
      </c>
      <c r="I1079" s="52">
        <f ca="1" t="shared" si="4"/>
        <v>974</v>
      </c>
      <c r="J1079" s="414" t="s">
        <v>16776</v>
      </c>
      <c r="K1079" s="339">
        <v>42945</v>
      </c>
      <c r="L1079" s="284"/>
      <c r="M1079" s="327" t="s">
        <v>9897</v>
      </c>
      <c r="N1079" s="327" t="s">
        <v>889</v>
      </c>
      <c r="O1079" s="327" t="s">
        <v>89</v>
      </c>
      <c r="P1079" s="377">
        <v>42918</v>
      </c>
      <c r="Q1079" s="47">
        <v>42925</v>
      </c>
      <c r="R1079" s="327" t="s">
        <v>47</v>
      </c>
      <c r="S1079" s="433" t="s">
        <v>1136</v>
      </c>
      <c r="T1079" s="14"/>
    </row>
    <row r="1080" s="13" customFormat="1" ht="23.1" customHeight="1" spans="1:20">
      <c r="A1080" s="35">
        <v>1078</v>
      </c>
      <c r="B1080" s="153"/>
      <c r="C1080" s="311" t="s">
        <v>16699</v>
      </c>
      <c r="D1080" s="43" t="s">
        <v>15558</v>
      </c>
      <c r="E1080" s="43">
        <v>400400</v>
      </c>
      <c r="F1080" s="43" t="s">
        <v>16791</v>
      </c>
      <c r="G1080" s="51">
        <v>42907</v>
      </c>
      <c r="H1080" s="47">
        <v>42913</v>
      </c>
      <c r="I1080" s="52">
        <f ca="1" t="shared" si="4"/>
        <v>991</v>
      </c>
      <c r="J1080" s="415" t="s">
        <v>16241</v>
      </c>
      <c r="K1080" s="339">
        <v>42945</v>
      </c>
      <c r="L1080" s="166"/>
      <c r="M1080" s="277" t="s">
        <v>16792</v>
      </c>
      <c r="N1080" s="327" t="s">
        <v>912</v>
      </c>
      <c r="O1080" s="52" t="s">
        <v>59</v>
      </c>
      <c r="P1080" s="377">
        <v>42932</v>
      </c>
      <c r="Q1080" s="47">
        <v>42932</v>
      </c>
      <c r="R1080" s="327" t="s">
        <v>47</v>
      </c>
      <c r="S1080" s="433" t="s">
        <v>1136</v>
      </c>
      <c r="T1080" s="14"/>
    </row>
    <row r="1081" s="13" customFormat="1" ht="23.1" customHeight="1" spans="1:20">
      <c r="A1081" s="35">
        <v>1079</v>
      </c>
      <c r="B1081" s="153"/>
      <c r="C1081" s="311" t="s">
        <v>15848</v>
      </c>
      <c r="D1081" s="43" t="s">
        <v>16785</v>
      </c>
      <c r="E1081" s="43">
        <v>427600</v>
      </c>
      <c r="F1081" s="43" t="s">
        <v>16793</v>
      </c>
      <c r="G1081" s="51">
        <v>42926</v>
      </c>
      <c r="H1081" s="47">
        <v>42936</v>
      </c>
      <c r="I1081" s="52">
        <f ca="1" t="shared" si="4"/>
        <v>968</v>
      </c>
      <c r="J1081" s="414" t="s">
        <v>16776</v>
      </c>
      <c r="K1081" s="339">
        <v>42945</v>
      </c>
      <c r="L1081" s="284"/>
      <c r="M1081" s="327" t="s">
        <v>16794</v>
      </c>
      <c r="N1081" s="327" t="s">
        <v>45</v>
      </c>
      <c r="O1081" s="327" t="s">
        <v>89</v>
      </c>
      <c r="P1081" s="377">
        <v>42937</v>
      </c>
      <c r="Q1081" s="47">
        <v>42937</v>
      </c>
      <c r="R1081" s="327" t="s">
        <v>47</v>
      </c>
      <c r="S1081" s="433" t="s">
        <v>1136</v>
      </c>
      <c r="T1081" s="14"/>
    </row>
    <row r="1082" s="13" customFormat="1" ht="23.1" customHeight="1" spans="1:20">
      <c r="A1082" s="35">
        <v>1080</v>
      </c>
      <c r="B1082" s="153"/>
      <c r="C1082" s="198" t="s">
        <v>15852</v>
      </c>
      <c r="D1082" s="43" t="s">
        <v>41</v>
      </c>
      <c r="E1082" s="43">
        <v>466500</v>
      </c>
      <c r="F1082" s="43" t="s">
        <v>16795</v>
      </c>
      <c r="G1082" s="51">
        <v>42923</v>
      </c>
      <c r="H1082" s="47">
        <v>42930</v>
      </c>
      <c r="I1082" s="52">
        <f ca="1" t="shared" si="4"/>
        <v>974</v>
      </c>
      <c r="J1082" s="414" t="s">
        <v>16241</v>
      </c>
      <c r="K1082" s="339">
        <v>42961</v>
      </c>
      <c r="L1082" s="52"/>
      <c r="M1082" s="277" t="s">
        <v>16796</v>
      </c>
      <c r="N1082" s="52" t="s">
        <v>8608</v>
      </c>
      <c r="O1082" s="52" t="s">
        <v>641</v>
      </c>
      <c r="P1082" s="47">
        <v>42939</v>
      </c>
      <c r="Q1082" s="47">
        <v>42939</v>
      </c>
      <c r="R1082" s="52" t="s">
        <v>47</v>
      </c>
      <c r="S1082" s="433" t="s">
        <v>5323</v>
      </c>
      <c r="T1082" s="14"/>
    </row>
    <row r="1083" s="13" customFormat="1" ht="23.1" customHeight="1" spans="1:20">
      <c r="A1083" s="35">
        <v>1081</v>
      </c>
      <c r="B1083" s="153"/>
      <c r="C1083" s="198" t="s">
        <v>16133</v>
      </c>
      <c r="D1083" s="43" t="s">
        <v>41</v>
      </c>
      <c r="E1083" s="43">
        <v>489300</v>
      </c>
      <c r="F1083" s="43" t="s">
        <v>16797</v>
      </c>
      <c r="G1083" s="51">
        <v>42900</v>
      </c>
      <c r="H1083" s="47">
        <v>42912</v>
      </c>
      <c r="I1083" s="52">
        <f ca="1" t="shared" si="4"/>
        <v>992</v>
      </c>
      <c r="J1083" s="414" t="s">
        <v>16241</v>
      </c>
      <c r="K1083" s="285">
        <v>42945</v>
      </c>
      <c r="L1083" s="52"/>
      <c r="M1083" s="277" t="s">
        <v>16798</v>
      </c>
      <c r="N1083" s="52" t="s">
        <v>912</v>
      </c>
      <c r="O1083" s="52" t="s">
        <v>59</v>
      </c>
      <c r="P1083" s="121">
        <v>42938</v>
      </c>
      <c r="Q1083" s="121">
        <v>42939</v>
      </c>
      <c r="R1083" s="52" t="s">
        <v>47</v>
      </c>
      <c r="S1083" s="433" t="s">
        <v>1139</v>
      </c>
      <c r="T1083" s="14"/>
    </row>
    <row r="1084" s="13" customFormat="1" ht="23.1" customHeight="1" spans="1:20">
      <c r="A1084" s="35">
        <v>1082</v>
      </c>
      <c r="B1084" s="153"/>
      <c r="C1084" s="311" t="s">
        <v>15848</v>
      </c>
      <c r="D1084" s="43" t="s">
        <v>16277</v>
      </c>
      <c r="E1084" s="43">
        <v>427600</v>
      </c>
      <c r="F1084" s="43" t="s">
        <v>16799</v>
      </c>
      <c r="G1084" s="51">
        <v>42935</v>
      </c>
      <c r="H1084" s="47">
        <v>42947</v>
      </c>
      <c r="I1084" s="52">
        <f ca="1" t="shared" si="4"/>
        <v>957</v>
      </c>
      <c r="J1084" s="414" t="s">
        <v>16776</v>
      </c>
      <c r="K1084" s="339">
        <v>42961</v>
      </c>
      <c r="L1084" s="284"/>
      <c r="M1084" s="327" t="s">
        <v>16800</v>
      </c>
      <c r="N1084" s="327" t="s">
        <v>225</v>
      </c>
      <c r="O1084" s="327" t="s">
        <v>84</v>
      </c>
      <c r="P1084" s="377">
        <v>42925</v>
      </c>
      <c r="Q1084" s="47">
        <v>42935</v>
      </c>
      <c r="R1084" s="327" t="s">
        <v>106</v>
      </c>
      <c r="S1084" s="433" t="s">
        <v>1142</v>
      </c>
      <c r="T1084" s="14"/>
    </row>
    <row r="1085" s="14" customFormat="1" ht="23.1" customHeight="1" spans="1:19">
      <c r="A1085" s="35">
        <v>1083</v>
      </c>
      <c r="B1085" s="57"/>
      <c r="C1085" s="311" t="s">
        <v>16699</v>
      </c>
      <c r="D1085" s="43" t="s">
        <v>15558</v>
      </c>
      <c r="E1085" s="43">
        <v>400400</v>
      </c>
      <c r="F1085" s="43" t="s">
        <v>16801</v>
      </c>
      <c r="G1085" s="51">
        <v>42776</v>
      </c>
      <c r="H1085" s="47">
        <v>42782</v>
      </c>
      <c r="I1085" s="52">
        <f ca="1" t="shared" si="4"/>
        <v>1122</v>
      </c>
      <c r="J1085" s="414" t="s">
        <v>16627</v>
      </c>
      <c r="K1085" s="339">
        <v>42961</v>
      </c>
      <c r="L1085" s="284"/>
      <c r="M1085" s="277" t="s">
        <v>16802</v>
      </c>
      <c r="N1085" s="52" t="s">
        <v>88</v>
      </c>
      <c r="O1085" s="52" t="s">
        <v>89</v>
      </c>
      <c r="P1085" s="47">
        <v>42938</v>
      </c>
      <c r="Q1085" s="47">
        <v>42939</v>
      </c>
      <c r="R1085" s="52" t="s">
        <v>47</v>
      </c>
      <c r="S1085" s="433" t="s">
        <v>1142</v>
      </c>
    </row>
    <row r="1086" s="13" customFormat="1" ht="23.1" customHeight="1" spans="1:20">
      <c r="A1086" s="35">
        <v>1084</v>
      </c>
      <c r="B1086" s="153"/>
      <c r="C1086" s="311" t="s">
        <v>15848</v>
      </c>
      <c r="D1086" s="43" t="s">
        <v>16357</v>
      </c>
      <c r="E1086" s="43">
        <v>427600</v>
      </c>
      <c r="F1086" s="43" t="s">
        <v>16803</v>
      </c>
      <c r="G1086" s="51">
        <v>42914</v>
      </c>
      <c r="H1086" s="47">
        <v>42925</v>
      </c>
      <c r="I1086" s="52">
        <f ca="1" t="shared" si="4"/>
        <v>979</v>
      </c>
      <c r="J1086" s="414" t="s">
        <v>16776</v>
      </c>
      <c r="K1086" s="339">
        <v>42945</v>
      </c>
      <c r="L1086" s="284" t="s">
        <v>52</v>
      </c>
      <c r="M1086" s="327" t="s">
        <v>16804</v>
      </c>
      <c r="N1086" s="327" t="s">
        <v>912</v>
      </c>
      <c r="O1086" s="327" t="s">
        <v>59</v>
      </c>
      <c r="P1086" s="377">
        <v>42936</v>
      </c>
      <c r="Q1086" s="47">
        <v>42936</v>
      </c>
      <c r="R1086" s="327" t="s">
        <v>47</v>
      </c>
      <c r="S1086" s="433" t="s">
        <v>5343</v>
      </c>
      <c r="T1086" s="14"/>
    </row>
    <row r="1087" s="13" customFormat="1" ht="23.1" customHeight="1" spans="1:20">
      <c r="A1087" s="35">
        <v>1085</v>
      </c>
      <c r="B1087" s="153"/>
      <c r="C1087" s="311" t="s">
        <v>15848</v>
      </c>
      <c r="D1087" s="43" t="s">
        <v>16252</v>
      </c>
      <c r="E1087" s="43">
        <v>427600</v>
      </c>
      <c r="F1087" s="43" t="s">
        <v>16805</v>
      </c>
      <c r="G1087" s="51">
        <v>42935</v>
      </c>
      <c r="H1087" s="47">
        <v>42944</v>
      </c>
      <c r="I1087" s="52">
        <f ca="1" t="shared" si="4"/>
        <v>960</v>
      </c>
      <c r="J1087" s="414" t="s">
        <v>16776</v>
      </c>
      <c r="K1087" s="339">
        <v>42945</v>
      </c>
      <c r="L1087" s="284"/>
      <c r="M1087" s="327" t="s">
        <v>16806</v>
      </c>
      <c r="N1087" s="327" t="s">
        <v>912</v>
      </c>
      <c r="O1087" s="327" t="s">
        <v>59</v>
      </c>
      <c r="P1087" s="377">
        <v>42917</v>
      </c>
      <c r="Q1087" s="47">
        <v>42935</v>
      </c>
      <c r="R1087" s="327" t="s">
        <v>47</v>
      </c>
      <c r="S1087" s="433" t="s">
        <v>5343</v>
      </c>
      <c r="T1087" s="14"/>
    </row>
    <row r="1088" s="13" customFormat="1" ht="23.1" customHeight="1" spans="1:20">
      <c r="A1088" s="35">
        <v>1086</v>
      </c>
      <c r="B1088" s="153"/>
      <c r="C1088" s="311" t="s">
        <v>16699</v>
      </c>
      <c r="D1088" s="43" t="s">
        <v>15558</v>
      </c>
      <c r="E1088" s="43">
        <v>400400</v>
      </c>
      <c r="F1088" s="43" t="s">
        <v>16807</v>
      </c>
      <c r="G1088" s="51">
        <v>42907</v>
      </c>
      <c r="H1088" s="47">
        <v>42913</v>
      </c>
      <c r="I1088" s="52">
        <f ca="1" t="shared" si="4"/>
        <v>991</v>
      </c>
      <c r="J1088" s="415" t="s">
        <v>16241</v>
      </c>
      <c r="K1088" s="339">
        <v>42945</v>
      </c>
      <c r="L1088" s="166"/>
      <c r="M1088" s="277" t="s">
        <v>16808</v>
      </c>
      <c r="N1088" s="52" t="s">
        <v>225</v>
      </c>
      <c r="O1088" s="52" t="s">
        <v>84</v>
      </c>
      <c r="P1088" s="377">
        <v>42939</v>
      </c>
      <c r="Q1088" s="47">
        <v>42939</v>
      </c>
      <c r="R1088" s="327" t="s">
        <v>47</v>
      </c>
      <c r="S1088" s="433" t="s">
        <v>5343</v>
      </c>
      <c r="T1088" s="14"/>
    </row>
    <row r="1089" s="13" customFormat="1" ht="23.1" customHeight="1" spans="1:19">
      <c r="A1089" s="35">
        <v>1087</v>
      </c>
      <c r="B1089" s="153"/>
      <c r="C1089" s="311" t="s">
        <v>16699</v>
      </c>
      <c r="D1089" s="55" t="s">
        <v>15558</v>
      </c>
      <c r="E1089" s="55">
        <v>400400</v>
      </c>
      <c r="F1089" s="55" t="s">
        <v>16809</v>
      </c>
      <c r="G1089" s="56">
        <v>42944</v>
      </c>
      <c r="H1089" s="44">
        <v>42954</v>
      </c>
      <c r="I1089" s="48">
        <f ca="1" t="shared" si="4"/>
        <v>950</v>
      </c>
      <c r="J1089" s="415" t="s">
        <v>16241</v>
      </c>
      <c r="K1089" s="339">
        <v>42961</v>
      </c>
      <c r="L1089" s="166"/>
      <c r="M1089" s="242" t="s">
        <v>16810</v>
      </c>
      <c r="N1089" s="48" t="s">
        <v>45</v>
      </c>
      <c r="O1089" s="48" t="s">
        <v>89</v>
      </c>
      <c r="P1089" s="423">
        <v>42950</v>
      </c>
      <c r="Q1089" s="44">
        <v>42950</v>
      </c>
      <c r="R1089" s="354" t="s">
        <v>106</v>
      </c>
      <c r="S1089" s="432" t="s">
        <v>6183</v>
      </c>
    </row>
    <row r="1090" s="13" customFormat="1" ht="23.1" customHeight="1" spans="1:19">
      <c r="A1090" s="35">
        <v>1088</v>
      </c>
      <c r="B1090" s="153"/>
      <c r="C1090" s="311" t="s">
        <v>16699</v>
      </c>
      <c r="D1090" s="55" t="s">
        <v>14754</v>
      </c>
      <c r="E1090" s="55">
        <v>397400</v>
      </c>
      <c r="F1090" s="55" t="s">
        <v>16811</v>
      </c>
      <c r="G1090" s="56">
        <v>42944</v>
      </c>
      <c r="H1090" s="44">
        <v>42954</v>
      </c>
      <c r="I1090" s="48">
        <f ca="1" t="shared" si="4"/>
        <v>950</v>
      </c>
      <c r="J1090" s="415" t="s">
        <v>16241</v>
      </c>
      <c r="K1090" s="339">
        <v>42961</v>
      </c>
      <c r="L1090" s="166"/>
      <c r="M1090" s="242" t="s">
        <v>16812</v>
      </c>
      <c r="N1090" s="48" t="s">
        <v>45</v>
      </c>
      <c r="O1090" s="48" t="s">
        <v>89</v>
      </c>
      <c r="P1090" s="423">
        <v>42949</v>
      </c>
      <c r="Q1090" s="44">
        <v>42950</v>
      </c>
      <c r="R1090" s="354" t="s">
        <v>106</v>
      </c>
      <c r="S1090" s="432" t="s">
        <v>6183</v>
      </c>
    </row>
    <row r="1091" s="13" customFormat="1" ht="23.1" customHeight="1" spans="1:19">
      <c r="A1091" s="35">
        <v>1089</v>
      </c>
      <c r="B1091" s="153"/>
      <c r="C1091" s="311" t="s">
        <v>16699</v>
      </c>
      <c r="D1091" s="55" t="s">
        <v>15558</v>
      </c>
      <c r="E1091" s="55">
        <v>400400</v>
      </c>
      <c r="F1091" s="55" t="s">
        <v>16813</v>
      </c>
      <c r="G1091" s="56">
        <v>42944</v>
      </c>
      <c r="H1091" s="44">
        <v>42954</v>
      </c>
      <c r="I1091" s="48">
        <f ca="1" t="shared" si="4"/>
        <v>950</v>
      </c>
      <c r="J1091" s="415" t="s">
        <v>16241</v>
      </c>
      <c r="K1091" s="339">
        <v>42961</v>
      </c>
      <c r="L1091" s="166"/>
      <c r="M1091" s="242" t="s">
        <v>16814</v>
      </c>
      <c r="N1091" s="48" t="s">
        <v>45</v>
      </c>
      <c r="O1091" s="48" t="s">
        <v>89</v>
      </c>
      <c r="P1091" s="423">
        <v>42952</v>
      </c>
      <c r="Q1091" s="44">
        <v>42952</v>
      </c>
      <c r="R1091" s="354" t="s">
        <v>106</v>
      </c>
      <c r="S1091" s="432" t="s">
        <v>6183</v>
      </c>
    </row>
    <row r="1092" s="13" customFormat="1" ht="23.1" customHeight="1" spans="1:20">
      <c r="A1092" s="35">
        <v>1090</v>
      </c>
      <c r="B1092" s="153"/>
      <c r="C1092" s="311" t="s">
        <v>15848</v>
      </c>
      <c r="D1092" s="43" t="s">
        <v>16252</v>
      </c>
      <c r="E1092" s="43">
        <v>427600</v>
      </c>
      <c r="F1092" s="43" t="s">
        <v>16815</v>
      </c>
      <c r="G1092" s="51">
        <v>42909</v>
      </c>
      <c r="H1092" s="47">
        <v>42925</v>
      </c>
      <c r="I1092" s="52">
        <f ca="1" t="shared" si="4"/>
        <v>979</v>
      </c>
      <c r="J1092" s="414" t="s">
        <v>16241</v>
      </c>
      <c r="K1092" s="339">
        <v>42961</v>
      </c>
      <c r="L1092" s="284" t="s">
        <v>52</v>
      </c>
      <c r="M1092" s="277" t="s">
        <v>16816</v>
      </c>
      <c r="N1092" s="52" t="s">
        <v>698</v>
      </c>
      <c r="O1092" s="52" t="s">
        <v>84</v>
      </c>
      <c r="P1092" s="47">
        <v>42946</v>
      </c>
      <c r="Q1092" s="47">
        <v>42948</v>
      </c>
      <c r="R1092" s="52" t="s">
        <v>47</v>
      </c>
      <c r="S1092" s="433" t="s">
        <v>16817</v>
      </c>
      <c r="T1092" s="14"/>
    </row>
    <row r="1093" s="14" customFormat="1" ht="23.1" customHeight="1" spans="1:19">
      <c r="A1093" s="35">
        <v>1091</v>
      </c>
      <c r="B1093" s="57"/>
      <c r="C1093" s="311" t="s">
        <v>16699</v>
      </c>
      <c r="D1093" s="43" t="s">
        <v>15558</v>
      </c>
      <c r="E1093" s="43">
        <v>400400</v>
      </c>
      <c r="F1093" s="43" t="s">
        <v>16818</v>
      </c>
      <c r="G1093" s="51">
        <v>42794</v>
      </c>
      <c r="H1093" s="47">
        <v>42798</v>
      </c>
      <c r="I1093" s="52">
        <f ca="1" t="shared" si="4"/>
        <v>1106</v>
      </c>
      <c r="J1093" s="414" t="s">
        <v>16598</v>
      </c>
      <c r="K1093" s="339">
        <v>42961</v>
      </c>
      <c r="L1093" s="284" t="s">
        <v>52</v>
      </c>
      <c r="M1093" s="52" t="s">
        <v>16819</v>
      </c>
      <c r="N1093" s="327" t="s">
        <v>45</v>
      </c>
      <c r="O1093" s="52" t="s">
        <v>89</v>
      </c>
      <c r="P1093" s="377">
        <v>42945</v>
      </c>
      <c r="Q1093" s="47">
        <v>42946</v>
      </c>
      <c r="R1093" s="52" t="s">
        <v>106</v>
      </c>
      <c r="S1093" s="433" t="s">
        <v>16820</v>
      </c>
    </row>
    <row r="1094" s="13" customFormat="1" ht="23.1" customHeight="1" spans="1:20">
      <c r="A1094" s="35">
        <v>1092</v>
      </c>
      <c r="B1094" s="153"/>
      <c r="C1094" s="311" t="s">
        <v>15848</v>
      </c>
      <c r="D1094" s="43" t="s">
        <v>14593</v>
      </c>
      <c r="E1094" s="43">
        <v>424600</v>
      </c>
      <c r="F1094" s="43" t="s">
        <v>16821</v>
      </c>
      <c r="G1094" s="51">
        <v>42935</v>
      </c>
      <c r="H1094" s="47">
        <v>42945</v>
      </c>
      <c r="I1094" s="52">
        <f ca="1" t="shared" si="4"/>
        <v>959</v>
      </c>
      <c r="J1094" s="414" t="s">
        <v>16241</v>
      </c>
      <c r="K1094" s="339">
        <v>42961</v>
      </c>
      <c r="L1094" s="284"/>
      <c r="M1094" s="327" t="s">
        <v>16822</v>
      </c>
      <c r="N1094" s="327" t="s">
        <v>1200</v>
      </c>
      <c r="O1094" s="327" t="s">
        <v>14</v>
      </c>
      <c r="P1094" s="377">
        <v>42938</v>
      </c>
      <c r="Q1094" s="47">
        <v>42939</v>
      </c>
      <c r="R1094" s="327" t="s">
        <v>47</v>
      </c>
      <c r="S1094" s="433" t="s">
        <v>1157</v>
      </c>
      <c r="T1094" s="14"/>
    </row>
    <row r="1095" s="13" customFormat="1" ht="23.1" customHeight="1" spans="1:19">
      <c r="A1095" s="35">
        <v>1093</v>
      </c>
      <c r="B1095" s="153"/>
      <c r="C1095" s="311" t="s">
        <v>16699</v>
      </c>
      <c r="D1095" s="55" t="s">
        <v>15558</v>
      </c>
      <c r="E1095" s="55">
        <v>400400</v>
      </c>
      <c r="F1095" s="55" t="s">
        <v>16823</v>
      </c>
      <c r="G1095" s="56">
        <v>42944</v>
      </c>
      <c r="H1095" s="44">
        <v>42954</v>
      </c>
      <c r="I1095" s="48">
        <f ca="1" t="shared" si="4"/>
        <v>950</v>
      </c>
      <c r="J1095" s="415" t="s">
        <v>16241</v>
      </c>
      <c r="K1095" s="339">
        <v>42961</v>
      </c>
      <c r="L1095" s="166"/>
      <c r="M1095" s="242" t="s">
        <v>16824</v>
      </c>
      <c r="N1095" s="48" t="s">
        <v>70</v>
      </c>
      <c r="O1095" s="48" t="s">
        <v>59</v>
      </c>
      <c r="P1095" s="423">
        <v>42945</v>
      </c>
      <c r="Q1095" s="44">
        <v>42946</v>
      </c>
      <c r="R1095" s="354" t="s">
        <v>106</v>
      </c>
      <c r="S1095" s="432" t="s">
        <v>7081</v>
      </c>
    </row>
    <row r="1096" s="14" customFormat="1" ht="23.1" customHeight="1" spans="1:19">
      <c r="A1096" s="35">
        <v>1094</v>
      </c>
      <c r="B1096" s="57"/>
      <c r="C1096" s="311" t="s">
        <v>16699</v>
      </c>
      <c r="D1096" s="43" t="s">
        <v>15655</v>
      </c>
      <c r="E1096" s="43">
        <v>400400</v>
      </c>
      <c r="F1096" s="43" t="s">
        <v>16825</v>
      </c>
      <c r="G1096" s="51">
        <v>42907</v>
      </c>
      <c r="H1096" s="47">
        <v>42913</v>
      </c>
      <c r="I1096" s="52">
        <f ca="1" t="shared" si="4"/>
        <v>991</v>
      </c>
      <c r="J1096" s="415" t="s">
        <v>16241</v>
      </c>
      <c r="K1096" s="339">
        <v>42961</v>
      </c>
      <c r="L1096" s="284"/>
      <c r="M1096" s="277" t="s">
        <v>16826</v>
      </c>
      <c r="N1096" s="52" t="s">
        <v>958</v>
      </c>
      <c r="O1096" s="52" t="s">
        <v>632</v>
      </c>
      <c r="P1096" s="47">
        <v>42953</v>
      </c>
      <c r="Q1096" s="47">
        <v>42953</v>
      </c>
      <c r="R1096" s="327" t="s">
        <v>106</v>
      </c>
      <c r="S1096" s="433" t="s">
        <v>7081</v>
      </c>
    </row>
    <row r="1097" s="13" customFormat="1" ht="23.1" customHeight="1" spans="1:19">
      <c r="A1097" s="35">
        <v>1095</v>
      </c>
      <c r="B1097" s="153"/>
      <c r="C1097" s="198" t="s">
        <v>15852</v>
      </c>
      <c r="D1097" s="55" t="s">
        <v>16252</v>
      </c>
      <c r="E1097" s="55">
        <v>469500</v>
      </c>
      <c r="F1097" s="55" t="s">
        <v>16827</v>
      </c>
      <c r="G1097" s="56">
        <v>42944</v>
      </c>
      <c r="H1097" s="44">
        <v>42954</v>
      </c>
      <c r="I1097" s="48">
        <f ca="1" t="shared" si="4"/>
        <v>950</v>
      </c>
      <c r="J1097" s="415" t="s">
        <v>16241</v>
      </c>
      <c r="K1097" s="167">
        <v>42967</v>
      </c>
      <c r="L1097" s="48"/>
      <c r="M1097" s="242" t="s">
        <v>16828</v>
      </c>
      <c r="N1097" s="48" t="s">
        <v>912</v>
      </c>
      <c r="O1097" s="48" t="s">
        <v>59</v>
      </c>
      <c r="P1097" s="44">
        <v>42949</v>
      </c>
      <c r="Q1097" s="44">
        <v>42949</v>
      </c>
      <c r="R1097" s="48" t="s">
        <v>106</v>
      </c>
      <c r="S1097" s="432" t="s">
        <v>1160</v>
      </c>
    </row>
    <row r="1098" s="13" customFormat="1" ht="23.1" customHeight="1" spans="1:19">
      <c r="A1098" s="35">
        <v>1096</v>
      </c>
      <c r="B1098" s="153"/>
      <c r="C1098" s="311" t="s">
        <v>16699</v>
      </c>
      <c r="D1098" s="55" t="s">
        <v>15527</v>
      </c>
      <c r="E1098" s="55">
        <v>400400</v>
      </c>
      <c r="F1098" s="55" t="s">
        <v>16829</v>
      </c>
      <c r="G1098" s="56">
        <v>42944</v>
      </c>
      <c r="H1098" s="44">
        <v>42954</v>
      </c>
      <c r="I1098" s="48">
        <f ca="1" t="shared" si="4"/>
        <v>950</v>
      </c>
      <c r="J1098" s="415" t="s">
        <v>16241</v>
      </c>
      <c r="K1098" s="167">
        <v>42967</v>
      </c>
      <c r="L1098" s="166"/>
      <c r="M1098" s="354" t="s">
        <v>16830</v>
      </c>
      <c r="N1098" s="354" t="s">
        <v>225</v>
      </c>
      <c r="O1098" s="354" t="s">
        <v>84</v>
      </c>
      <c r="P1098" s="423">
        <v>42950</v>
      </c>
      <c r="Q1098" s="44">
        <v>42950</v>
      </c>
      <c r="R1098" s="354" t="s">
        <v>47</v>
      </c>
      <c r="S1098" s="432" t="s">
        <v>1160</v>
      </c>
    </row>
    <row r="1099" s="13" customFormat="1" ht="23.1" customHeight="1" spans="1:20">
      <c r="A1099" s="35">
        <v>1097</v>
      </c>
      <c r="B1099" s="153"/>
      <c r="C1099" s="311" t="s">
        <v>15848</v>
      </c>
      <c r="D1099" s="43" t="s">
        <v>14754</v>
      </c>
      <c r="E1099" s="43">
        <v>424600</v>
      </c>
      <c r="F1099" s="43" t="s">
        <v>16831</v>
      </c>
      <c r="G1099" s="51">
        <v>42873</v>
      </c>
      <c r="H1099" s="47">
        <v>42883</v>
      </c>
      <c r="I1099" s="52">
        <f ca="1" t="shared" si="4"/>
        <v>1021</v>
      </c>
      <c r="J1099" s="414" t="s">
        <v>16832</v>
      </c>
      <c r="K1099" s="339">
        <v>42945</v>
      </c>
      <c r="L1099" s="284" t="s">
        <v>52</v>
      </c>
      <c r="M1099" s="327" t="s">
        <v>16833</v>
      </c>
      <c r="N1099" s="327" t="s">
        <v>225</v>
      </c>
      <c r="O1099" s="327" t="s">
        <v>84</v>
      </c>
      <c r="P1099" s="377">
        <v>42897</v>
      </c>
      <c r="Q1099" s="47">
        <v>42929</v>
      </c>
      <c r="R1099" s="327" t="s">
        <v>47</v>
      </c>
      <c r="S1099" s="433" t="s">
        <v>1160</v>
      </c>
      <c r="T1099" s="14"/>
    </row>
    <row r="1100" s="13" customFormat="1" ht="23.1" customHeight="1" spans="1:20">
      <c r="A1100" s="35">
        <v>1098</v>
      </c>
      <c r="B1100" s="153"/>
      <c r="C1100" s="311" t="s">
        <v>15848</v>
      </c>
      <c r="D1100" s="43" t="s">
        <v>16239</v>
      </c>
      <c r="E1100" s="43">
        <v>427600</v>
      </c>
      <c r="F1100" s="43" t="s">
        <v>16834</v>
      </c>
      <c r="G1100" s="51">
        <v>42867</v>
      </c>
      <c r="H1100" s="47">
        <v>42875</v>
      </c>
      <c r="I1100" s="52">
        <f ca="1" t="shared" si="4"/>
        <v>1029</v>
      </c>
      <c r="J1100" s="414" t="s">
        <v>16241</v>
      </c>
      <c r="K1100" s="167">
        <v>42967</v>
      </c>
      <c r="L1100" s="284" t="s">
        <v>52</v>
      </c>
      <c r="M1100" s="327" t="s">
        <v>16835</v>
      </c>
      <c r="N1100" s="327" t="s">
        <v>980</v>
      </c>
      <c r="O1100" s="327" t="s">
        <v>84</v>
      </c>
      <c r="P1100" s="47">
        <v>42946</v>
      </c>
      <c r="Q1100" s="47">
        <v>42947</v>
      </c>
      <c r="R1100" s="52" t="s">
        <v>47</v>
      </c>
      <c r="S1100" s="433" t="s">
        <v>1160</v>
      </c>
      <c r="T1100" s="14"/>
    </row>
    <row r="1101" s="13" customFormat="1" ht="23.1" customHeight="1" spans="1:20">
      <c r="A1101" s="35">
        <v>1099</v>
      </c>
      <c r="B1101" s="153"/>
      <c r="C1101" s="311" t="s">
        <v>16699</v>
      </c>
      <c r="D1101" s="55" t="s">
        <v>15558</v>
      </c>
      <c r="E1101" s="55">
        <v>400400</v>
      </c>
      <c r="F1101" s="43" t="s">
        <v>16836</v>
      </c>
      <c r="G1101" s="56">
        <v>42822</v>
      </c>
      <c r="H1101" s="44">
        <v>42826</v>
      </c>
      <c r="I1101" s="52">
        <f ca="1" t="shared" si="4"/>
        <v>1078</v>
      </c>
      <c r="J1101" s="415" t="s">
        <v>16598</v>
      </c>
      <c r="K1101" s="167">
        <v>42967</v>
      </c>
      <c r="L1101" s="166" t="s">
        <v>52</v>
      </c>
      <c r="M1101" s="277" t="s">
        <v>16837</v>
      </c>
      <c r="N1101" s="52" t="s">
        <v>114</v>
      </c>
      <c r="O1101" s="52" t="s">
        <v>59</v>
      </c>
      <c r="P1101" s="47">
        <v>42955</v>
      </c>
      <c r="Q1101" s="47">
        <v>42957</v>
      </c>
      <c r="R1101" s="52" t="s">
        <v>47</v>
      </c>
      <c r="S1101" s="433" t="s">
        <v>1164</v>
      </c>
      <c r="T1101" s="14"/>
    </row>
    <row r="1102" s="13" customFormat="1" ht="23.1" customHeight="1" spans="1:20">
      <c r="A1102" s="35">
        <v>1100</v>
      </c>
      <c r="B1102" s="153"/>
      <c r="C1102" s="311" t="s">
        <v>15848</v>
      </c>
      <c r="D1102" s="43" t="s">
        <v>16239</v>
      </c>
      <c r="E1102" s="43">
        <v>427600</v>
      </c>
      <c r="F1102" s="43" t="s">
        <v>16838</v>
      </c>
      <c r="G1102" s="51">
        <v>42909</v>
      </c>
      <c r="H1102" s="47">
        <v>42925</v>
      </c>
      <c r="I1102" s="52">
        <f ca="1" t="shared" si="4"/>
        <v>979</v>
      </c>
      <c r="J1102" s="414" t="s">
        <v>16241</v>
      </c>
      <c r="K1102" s="167">
        <v>42967</v>
      </c>
      <c r="L1102" s="284"/>
      <c r="M1102" s="327" t="s">
        <v>16839</v>
      </c>
      <c r="N1102" s="327" t="s">
        <v>88</v>
      </c>
      <c r="O1102" s="327" t="s">
        <v>632</v>
      </c>
      <c r="P1102" s="377">
        <v>42953</v>
      </c>
      <c r="Q1102" s="47">
        <v>42953</v>
      </c>
      <c r="R1102" s="327" t="s">
        <v>47</v>
      </c>
      <c r="S1102" s="433" t="s">
        <v>1164</v>
      </c>
      <c r="T1102" s="14"/>
    </row>
    <row r="1103" s="14" customFormat="1" ht="23.1" customHeight="1" spans="1:19">
      <c r="A1103" s="35">
        <v>1101</v>
      </c>
      <c r="B1103" s="57"/>
      <c r="C1103" s="311" t="s">
        <v>16699</v>
      </c>
      <c r="D1103" s="43" t="s">
        <v>145</v>
      </c>
      <c r="E1103" s="43">
        <v>397400</v>
      </c>
      <c r="F1103" s="43" t="s">
        <v>16840</v>
      </c>
      <c r="G1103" s="47">
        <v>42940</v>
      </c>
      <c r="H1103" s="47">
        <v>42947</v>
      </c>
      <c r="I1103" s="52">
        <f ca="1">TODAY()-G1103</f>
        <v>964</v>
      </c>
      <c r="J1103" s="414" t="s">
        <v>16241</v>
      </c>
      <c r="K1103" s="167">
        <v>42967</v>
      </c>
      <c r="L1103" s="284"/>
      <c r="M1103" s="52" t="s">
        <v>16841</v>
      </c>
      <c r="N1103" s="52" t="s">
        <v>1026</v>
      </c>
      <c r="O1103" s="52" t="s">
        <v>641</v>
      </c>
      <c r="P1103" s="47">
        <v>42952</v>
      </c>
      <c r="Q1103" s="47">
        <v>42952</v>
      </c>
      <c r="R1103" s="52" t="s">
        <v>47</v>
      </c>
      <c r="S1103" s="433" t="s">
        <v>1950</v>
      </c>
    </row>
    <row r="1104" s="14" customFormat="1" ht="23.1" customHeight="1" spans="1:19">
      <c r="A1104" s="35">
        <v>1102</v>
      </c>
      <c r="B1104" s="57"/>
      <c r="C1104" s="311" t="s">
        <v>16699</v>
      </c>
      <c r="D1104" s="43" t="s">
        <v>15555</v>
      </c>
      <c r="E1104" s="43">
        <v>400400</v>
      </c>
      <c r="F1104" s="43" t="s">
        <v>16842</v>
      </c>
      <c r="G1104" s="51">
        <v>42907</v>
      </c>
      <c r="H1104" s="47">
        <v>42913</v>
      </c>
      <c r="I1104" s="52">
        <f ca="1">TODAY()-H1104</f>
        <v>991</v>
      </c>
      <c r="J1104" s="414" t="s">
        <v>16241</v>
      </c>
      <c r="K1104" s="167">
        <v>42967</v>
      </c>
      <c r="L1104" s="284"/>
      <c r="M1104" s="331" t="s">
        <v>16843</v>
      </c>
      <c r="N1104" s="331" t="s">
        <v>698</v>
      </c>
      <c r="O1104" s="331" t="s">
        <v>84</v>
      </c>
      <c r="P1104" s="377">
        <v>42948</v>
      </c>
      <c r="Q1104" s="47">
        <v>42948</v>
      </c>
      <c r="R1104" s="327" t="s">
        <v>47</v>
      </c>
      <c r="S1104" s="433" t="s">
        <v>1950</v>
      </c>
    </row>
    <row r="1105" s="13" customFormat="1" ht="23.1" customHeight="1" spans="1:20">
      <c r="A1105" s="35">
        <v>1103</v>
      </c>
      <c r="B1105" s="153"/>
      <c r="C1105" s="311" t="s">
        <v>15848</v>
      </c>
      <c r="D1105" s="43" t="s">
        <v>16844</v>
      </c>
      <c r="E1105" s="43">
        <v>427600</v>
      </c>
      <c r="F1105" s="43" t="s">
        <v>16845</v>
      </c>
      <c r="G1105" s="51">
        <v>42942</v>
      </c>
      <c r="H1105" s="47">
        <v>42947</v>
      </c>
      <c r="I1105" s="52">
        <f ca="1">TODAY()-H1105</f>
        <v>957</v>
      </c>
      <c r="J1105" s="414" t="s">
        <v>16776</v>
      </c>
      <c r="K1105" s="167">
        <v>42967</v>
      </c>
      <c r="L1105" s="284"/>
      <c r="M1105" s="327" t="s">
        <v>16846</v>
      </c>
      <c r="N1105" s="327" t="s">
        <v>70</v>
      </c>
      <c r="O1105" s="327" t="s">
        <v>59</v>
      </c>
      <c r="P1105" s="377">
        <v>42942</v>
      </c>
      <c r="Q1105" s="47">
        <v>42950</v>
      </c>
      <c r="R1105" s="327" t="s">
        <v>47</v>
      </c>
      <c r="S1105" s="433" t="s">
        <v>5350</v>
      </c>
      <c r="T1105" s="14"/>
    </row>
    <row r="1106" s="14" customFormat="1" ht="23.1" customHeight="1" spans="1:19">
      <c r="A1106" s="35">
        <v>1104</v>
      </c>
      <c r="B1106" s="57"/>
      <c r="C1106" s="311" t="s">
        <v>16699</v>
      </c>
      <c r="D1106" s="43" t="s">
        <v>15655</v>
      </c>
      <c r="E1106" s="43">
        <v>400400</v>
      </c>
      <c r="F1106" s="43" t="s">
        <v>16847</v>
      </c>
      <c r="G1106" s="47">
        <v>42940</v>
      </c>
      <c r="H1106" s="47">
        <v>42949</v>
      </c>
      <c r="I1106" s="52">
        <f ca="1">TODAY()-G1106</f>
        <v>964</v>
      </c>
      <c r="J1106" s="414" t="s">
        <v>16241</v>
      </c>
      <c r="K1106" s="167">
        <v>42967</v>
      </c>
      <c r="L1106" s="284"/>
      <c r="M1106" s="52" t="s">
        <v>16848</v>
      </c>
      <c r="N1106" s="52" t="s">
        <v>80</v>
      </c>
      <c r="O1106" s="52" t="s">
        <v>84</v>
      </c>
      <c r="P1106" s="47">
        <v>42956</v>
      </c>
      <c r="Q1106" s="47">
        <v>42957</v>
      </c>
      <c r="R1106" s="52" t="s">
        <v>47</v>
      </c>
      <c r="S1106" s="433" t="s">
        <v>5350</v>
      </c>
    </row>
    <row r="1107" s="14" customFormat="1" ht="23.1" customHeight="1" spans="1:19">
      <c r="A1107" s="35">
        <v>1105</v>
      </c>
      <c r="B1107" s="57"/>
      <c r="C1107" s="311" t="s">
        <v>16699</v>
      </c>
      <c r="D1107" s="43" t="s">
        <v>15655</v>
      </c>
      <c r="E1107" s="43">
        <v>400400</v>
      </c>
      <c r="F1107" s="43" t="s">
        <v>16849</v>
      </c>
      <c r="G1107" s="47">
        <v>42940</v>
      </c>
      <c r="H1107" s="47">
        <v>42947</v>
      </c>
      <c r="I1107" s="52">
        <f ca="1">TODAY()-G1107</f>
        <v>964</v>
      </c>
      <c r="J1107" s="414" t="s">
        <v>16241</v>
      </c>
      <c r="K1107" s="167">
        <v>42967</v>
      </c>
      <c r="L1107" s="284"/>
      <c r="M1107" s="277" t="s">
        <v>16850</v>
      </c>
      <c r="N1107" s="52" t="s">
        <v>225</v>
      </c>
      <c r="O1107" s="52" t="s">
        <v>84</v>
      </c>
      <c r="P1107" s="47">
        <v>42960</v>
      </c>
      <c r="Q1107" s="47">
        <v>42960</v>
      </c>
      <c r="R1107" s="52" t="s">
        <v>47</v>
      </c>
      <c r="S1107" s="433" t="s">
        <v>5350</v>
      </c>
    </row>
    <row r="1108" s="14" customFormat="1" ht="23.1" customHeight="1" spans="1:19">
      <c r="A1108" s="35">
        <v>1106</v>
      </c>
      <c r="B1108" s="57"/>
      <c r="C1108" s="311" t="s">
        <v>16699</v>
      </c>
      <c r="D1108" s="43" t="s">
        <v>15655</v>
      </c>
      <c r="E1108" s="43">
        <v>400400</v>
      </c>
      <c r="F1108" s="43" t="s">
        <v>16851</v>
      </c>
      <c r="G1108" s="51">
        <v>42926</v>
      </c>
      <c r="H1108" s="47">
        <v>42936</v>
      </c>
      <c r="I1108" s="52">
        <f ca="1">TODAY()-H1108</f>
        <v>968</v>
      </c>
      <c r="J1108" s="414" t="s">
        <v>16241</v>
      </c>
      <c r="K1108" s="167">
        <v>42967</v>
      </c>
      <c r="L1108" s="284" t="s">
        <v>52</v>
      </c>
      <c r="M1108" s="52" t="s">
        <v>16852</v>
      </c>
      <c r="N1108" s="52" t="s">
        <v>1233</v>
      </c>
      <c r="O1108" s="52" t="s">
        <v>641</v>
      </c>
      <c r="P1108" s="47">
        <v>42946</v>
      </c>
      <c r="Q1108" s="47">
        <v>42946</v>
      </c>
      <c r="R1108" s="52" t="s">
        <v>47</v>
      </c>
      <c r="S1108" s="433" t="s">
        <v>1964</v>
      </c>
    </row>
    <row r="1109" s="13" customFormat="1" ht="23.1" customHeight="1" spans="1:20">
      <c r="A1109" s="35">
        <v>1107</v>
      </c>
      <c r="B1109" s="153"/>
      <c r="C1109" s="198" t="s">
        <v>15852</v>
      </c>
      <c r="D1109" s="43" t="s">
        <v>41</v>
      </c>
      <c r="E1109" s="43">
        <v>466500</v>
      </c>
      <c r="F1109" s="43" t="s">
        <v>16853</v>
      </c>
      <c r="G1109" s="51">
        <v>42947</v>
      </c>
      <c r="H1109" s="47">
        <v>42962</v>
      </c>
      <c r="I1109" s="52">
        <f ca="1">TODAY()-H1109</f>
        <v>942</v>
      </c>
      <c r="J1109" s="414" t="s">
        <v>16241</v>
      </c>
      <c r="K1109" s="339">
        <v>42977</v>
      </c>
      <c r="L1109" s="284" t="s">
        <v>52</v>
      </c>
      <c r="M1109" s="277" t="s">
        <v>16854</v>
      </c>
      <c r="N1109" s="52" t="s">
        <v>8944</v>
      </c>
      <c r="O1109" s="52" t="s">
        <v>641</v>
      </c>
      <c r="P1109" s="47">
        <v>42949</v>
      </c>
      <c r="Q1109" s="47">
        <v>42949</v>
      </c>
      <c r="R1109" s="52" t="s">
        <v>106</v>
      </c>
      <c r="S1109" s="433" t="s">
        <v>1171</v>
      </c>
      <c r="T1109" s="14"/>
    </row>
    <row r="1110" s="13" customFormat="1" ht="23.1" customHeight="1" spans="1:20">
      <c r="A1110" s="35">
        <v>1108</v>
      </c>
      <c r="B1110" s="153"/>
      <c r="C1110" s="198" t="s">
        <v>15852</v>
      </c>
      <c r="D1110" s="43" t="s">
        <v>16239</v>
      </c>
      <c r="E1110" s="43">
        <v>469500</v>
      </c>
      <c r="F1110" s="43" t="s">
        <v>16855</v>
      </c>
      <c r="G1110" s="51">
        <v>42877</v>
      </c>
      <c r="H1110" s="47">
        <v>42886</v>
      </c>
      <c r="I1110" s="52">
        <f ca="1">TODAY()-H1110</f>
        <v>1018</v>
      </c>
      <c r="J1110" s="414" t="s">
        <v>16241</v>
      </c>
      <c r="K1110" s="339">
        <v>42977</v>
      </c>
      <c r="L1110" s="284" t="s">
        <v>52</v>
      </c>
      <c r="M1110" s="277" t="s">
        <v>16856</v>
      </c>
      <c r="N1110" s="52" t="s">
        <v>2116</v>
      </c>
      <c r="O1110" s="52" t="s">
        <v>744</v>
      </c>
      <c r="P1110" s="47">
        <v>42972</v>
      </c>
      <c r="Q1110" s="47">
        <v>42973</v>
      </c>
      <c r="R1110" s="52" t="s">
        <v>106</v>
      </c>
      <c r="S1110" s="433" t="s">
        <v>2972</v>
      </c>
      <c r="T1110" s="14"/>
    </row>
    <row r="1111" s="14" customFormat="1" ht="23.1" customHeight="1" spans="1:19">
      <c r="A1111" s="35">
        <v>1109</v>
      </c>
      <c r="B1111" s="57"/>
      <c r="C1111" s="311" t="s">
        <v>16699</v>
      </c>
      <c r="D1111" s="43" t="s">
        <v>14654</v>
      </c>
      <c r="E1111" s="43">
        <v>397400</v>
      </c>
      <c r="F1111" s="43" t="s">
        <v>16857</v>
      </c>
      <c r="G1111" s="47">
        <v>42940</v>
      </c>
      <c r="H1111" s="47">
        <v>42947</v>
      </c>
      <c r="I1111" s="52">
        <f ca="1">TODAY()-G1111</f>
        <v>964</v>
      </c>
      <c r="J1111" s="414" t="s">
        <v>16241</v>
      </c>
      <c r="K1111" s="339">
        <v>42977</v>
      </c>
      <c r="L1111" s="284"/>
      <c r="M1111" s="277" t="s">
        <v>16858</v>
      </c>
      <c r="N1111" s="52" t="s">
        <v>45</v>
      </c>
      <c r="O1111" s="52" t="s">
        <v>89</v>
      </c>
      <c r="P1111" s="47">
        <v>42939</v>
      </c>
      <c r="Q1111" s="47">
        <v>42939</v>
      </c>
      <c r="R1111" s="52" t="s">
        <v>47</v>
      </c>
      <c r="S1111" s="433" t="s">
        <v>1186</v>
      </c>
    </row>
    <row r="1112" s="13" customFormat="1" ht="23.1" customHeight="1" spans="1:19">
      <c r="A1112" s="35">
        <v>1110</v>
      </c>
      <c r="B1112" s="153"/>
      <c r="C1112" s="311" t="s">
        <v>16699</v>
      </c>
      <c r="D1112" s="55" t="s">
        <v>15555</v>
      </c>
      <c r="E1112" s="55">
        <v>400400</v>
      </c>
      <c r="F1112" s="55" t="s">
        <v>16859</v>
      </c>
      <c r="G1112" s="56">
        <v>42944</v>
      </c>
      <c r="H1112" s="44">
        <v>42954</v>
      </c>
      <c r="I1112" s="48">
        <f ca="1" t="shared" ref="I1112:I1175" si="5">TODAY()-H1112</f>
        <v>950</v>
      </c>
      <c r="J1112" s="415" t="s">
        <v>16241</v>
      </c>
      <c r="K1112" s="339">
        <v>42977</v>
      </c>
      <c r="L1112" s="166"/>
      <c r="M1112" s="48" t="s">
        <v>16860</v>
      </c>
      <c r="N1112" s="48" t="s">
        <v>980</v>
      </c>
      <c r="O1112" s="48" t="s">
        <v>84</v>
      </c>
      <c r="P1112" s="44">
        <v>42959</v>
      </c>
      <c r="Q1112" s="44">
        <v>42960</v>
      </c>
      <c r="R1112" s="48" t="s">
        <v>47</v>
      </c>
      <c r="S1112" s="432" t="s">
        <v>2972</v>
      </c>
    </row>
    <row r="1113" s="13" customFormat="1" ht="23.1" customHeight="1" spans="1:20">
      <c r="A1113" s="35">
        <v>1111</v>
      </c>
      <c r="B1113" s="153"/>
      <c r="C1113" s="311" t="s">
        <v>15848</v>
      </c>
      <c r="D1113" s="43" t="s">
        <v>16277</v>
      </c>
      <c r="E1113" s="43">
        <v>427600</v>
      </c>
      <c r="F1113" s="43" t="s">
        <v>16861</v>
      </c>
      <c r="G1113" s="51">
        <v>42942</v>
      </c>
      <c r="H1113" s="47">
        <v>42947</v>
      </c>
      <c r="I1113" s="52">
        <f ca="1" t="shared" si="5"/>
        <v>957</v>
      </c>
      <c r="J1113" s="414" t="s">
        <v>16776</v>
      </c>
      <c r="K1113" s="339">
        <v>42977</v>
      </c>
      <c r="L1113" s="284"/>
      <c r="M1113" s="354" t="s">
        <v>16862</v>
      </c>
      <c r="N1113" s="354" t="s">
        <v>698</v>
      </c>
      <c r="O1113" s="354" t="s">
        <v>84</v>
      </c>
      <c r="P1113" s="423">
        <v>42955</v>
      </c>
      <c r="Q1113" s="44">
        <v>42957</v>
      </c>
      <c r="R1113" s="354" t="s">
        <v>47</v>
      </c>
      <c r="S1113" s="433" t="s">
        <v>1186</v>
      </c>
      <c r="T1113" s="14"/>
    </row>
    <row r="1114" s="13" customFormat="1" ht="23.1" customHeight="1" spans="1:20">
      <c r="A1114" s="35">
        <v>1112</v>
      </c>
      <c r="B1114" s="426"/>
      <c r="C1114" s="198" t="s">
        <v>15852</v>
      </c>
      <c r="D1114" s="427" t="s">
        <v>12911</v>
      </c>
      <c r="E1114" s="43">
        <v>466500</v>
      </c>
      <c r="F1114" s="43" t="s">
        <v>16863</v>
      </c>
      <c r="G1114" s="437">
        <v>42965</v>
      </c>
      <c r="H1114" s="438">
        <v>42973</v>
      </c>
      <c r="I1114" s="52">
        <f ca="1" t="shared" si="5"/>
        <v>931</v>
      </c>
      <c r="J1114" s="414" t="s">
        <v>16241</v>
      </c>
      <c r="K1114" s="339">
        <v>42988</v>
      </c>
      <c r="L1114" s="441"/>
      <c r="M1114" s="442" t="s">
        <v>16864</v>
      </c>
      <c r="N1114" s="431" t="s">
        <v>6358</v>
      </c>
      <c r="O1114" s="431" t="s">
        <v>641</v>
      </c>
      <c r="P1114" s="438">
        <v>42967</v>
      </c>
      <c r="Q1114" s="438">
        <v>42967</v>
      </c>
      <c r="R1114" s="431" t="s">
        <v>47</v>
      </c>
      <c r="S1114" s="454" t="s">
        <v>1190</v>
      </c>
      <c r="T1114" s="14"/>
    </row>
    <row r="1115" s="13" customFormat="1" ht="23.1" customHeight="1" spans="1:19">
      <c r="A1115" s="35">
        <v>1113</v>
      </c>
      <c r="B1115" s="153"/>
      <c r="C1115" s="311" t="s">
        <v>16699</v>
      </c>
      <c r="D1115" s="43" t="s">
        <v>14593</v>
      </c>
      <c r="E1115" s="43">
        <v>397400</v>
      </c>
      <c r="F1115" s="43" t="s">
        <v>16865</v>
      </c>
      <c r="G1115" s="51">
        <v>42965</v>
      </c>
      <c r="H1115" s="47">
        <v>42973</v>
      </c>
      <c r="I1115" s="52">
        <f ca="1" t="shared" si="5"/>
        <v>931</v>
      </c>
      <c r="J1115" s="414" t="s">
        <v>16241</v>
      </c>
      <c r="K1115" s="338">
        <v>42977</v>
      </c>
      <c r="L1115" s="166"/>
      <c r="M1115" s="327" t="s">
        <v>16866</v>
      </c>
      <c r="N1115" s="327" t="s">
        <v>45</v>
      </c>
      <c r="O1115" s="327" t="s">
        <v>89</v>
      </c>
      <c r="P1115" s="377">
        <v>42967</v>
      </c>
      <c r="Q1115" s="47">
        <v>42967</v>
      </c>
      <c r="R1115" s="327" t="s">
        <v>106</v>
      </c>
      <c r="S1115" s="432" t="s">
        <v>1190</v>
      </c>
    </row>
    <row r="1116" s="13" customFormat="1" ht="23.1" customHeight="1" spans="1:20">
      <c r="A1116" s="35">
        <v>1114</v>
      </c>
      <c r="B1116" s="153"/>
      <c r="C1116" s="311" t="s">
        <v>15848</v>
      </c>
      <c r="D1116" s="43" t="s">
        <v>16239</v>
      </c>
      <c r="E1116" s="43">
        <v>427600</v>
      </c>
      <c r="F1116" s="43" t="s">
        <v>16867</v>
      </c>
      <c r="G1116" s="136">
        <v>42942</v>
      </c>
      <c r="H1116" s="47">
        <v>42947</v>
      </c>
      <c r="I1116" s="52">
        <f ca="1" t="shared" si="5"/>
        <v>957</v>
      </c>
      <c r="J1116" s="414" t="s">
        <v>16776</v>
      </c>
      <c r="K1116" s="338">
        <v>42977</v>
      </c>
      <c r="L1116" s="284"/>
      <c r="M1116" s="327" t="s">
        <v>16868</v>
      </c>
      <c r="N1116" s="327" t="s">
        <v>45</v>
      </c>
      <c r="O1116" s="327" t="s">
        <v>89</v>
      </c>
      <c r="P1116" s="377">
        <v>42967</v>
      </c>
      <c r="Q1116" s="47">
        <v>42968</v>
      </c>
      <c r="R1116" s="327" t="s">
        <v>47</v>
      </c>
      <c r="S1116" s="433" t="s">
        <v>1190</v>
      </c>
      <c r="T1116" s="14"/>
    </row>
    <row r="1117" s="13" customFormat="1" ht="23.1" customHeight="1" spans="1:20">
      <c r="A1117" s="35">
        <v>1115</v>
      </c>
      <c r="B1117" s="153"/>
      <c r="C1117" s="311" t="s">
        <v>15848</v>
      </c>
      <c r="D1117" s="43" t="s">
        <v>16785</v>
      </c>
      <c r="E1117" s="43">
        <v>427600</v>
      </c>
      <c r="F1117" s="43" t="s">
        <v>16869</v>
      </c>
      <c r="G1117" s="136">
        <v>42970</v>
      </c>
      <c r="H1117" s="47">
        <v>42977</v>
      </c>
      <c r="I1117" s="52">
        <f ca="1" t="shared" si="5"/>
        <v>927</v>
      </c>
      <c r="J1117" s="414" t="s">
        <v>16776</v>
      </c>
      <c r="K1117" s="339">
        <v>42988</v>
      </c>
      <c r="L1117" s="284"/>
      <c r="M1117" s="327" t="s">
        <v>15500</v>
      </c>
      <c r="N1117" s="327" t="s">
        <v>88</v>
      </c>
      <c r="O1117" s="327" t="s">
        <v>89</v>
      </c>
      <c r="P1117" s="377">
        <v>42968</v>
      </c>
      <c r="Q1117" s="47">
        <v>42968</v>
      </c>
      <c r="R1117" s="327" t="s">
        <v>473</v>
      </c>
      <c r="S1117" s="433" t="s">
        <v>1193</v>
      </c>
      <c r="T1117" s="14"/>
    </row>
    <row r="1118" s="13" customFormat="1" ht="23.1" customHeight="1" spans="1:20">
      <c r="A1118" s="35">
        <v>1116</v>
      </c>
      <c r="B1118" s="153"/>
      <c r="C1118" s="311" t="s">
        <v>15848</v>
      </c>
      <c r="D1118" s="43" t="s">
        <v>16844</v>
      </c>
      <c r="E1118" s="43">
        <v>427600</v>
      </c>
      <c r="F1118" s="43" t="s">
        <v>16870</v>
      </c>
      <c r="G1118" s="136">
        <v>42971</v>
      </c>
      <c r="H1118" s="47">
        <v>42979</v>
      </c>
      <c r="I1118" s="52">
        <f ca="1" t="shared" si="5"/>
        <v>925</v>
      </c>
      <c r="J1118" s="414" t="s">
        <v>16776</v>
      </c>
      <c r="K1118" s="339">
        <v>42988</v>
      </c>
      <c r="L1118" s="284"/>
      <c r="M1118" s="354" t="s">
        <v>5021</v>
      </c>
      <c r="N1118" s="354" t="s">
        <v>683</v>
      </c>
      <c r="O1118" s="354" t="s">
        <v>84</v>
      </c>
      <c r="P1118" s="423">
        <v>42974</v>
      </c>
      <c r="Q1118" s="44">
        <v>42974</v>
      </c>
      <c r="R1118" s="354" t="s">
        <v>47</v>
      </c>
      <c r="S1118" s="433" t="s">
        <v>1193</v>
      </c>
      <c r="T1118" s="14"/>
    </row>
    <row r="1119" s="13" customFormat="1" ht="23.1" customHeight="1" spans="1:20">
      <c r="A1119" s="35">
        <v>1117</v>
      </c>
      <c r="B1119" s="153"/>
      <c r="C1119" s="311" t="s">
        <v>15848</v>
      </c>
      <c r="D1119" s="43" t="s">
        <v>16277</v>
      </c>
      <c r="E1119" s="43">
        <v>427600</v>
      </c>
      <c r="F1119" s="43" t="s">
        <v>16871</v>
      </c>
      <c r="G1119" s="51">
        <v>42965</v>
      </c>
      <c r="H1119" s="47">
        <v>42978</v>
      </c>
      <c r="I1119" s="52">
        <f ca="1" t="shared" si="5"/>
        <v>926</v>
      </c>
      <c r="J1119" s="414" t="s">
        <v>16776</v>
      </c>
      <c r="K1119" s="339">
        <v>42988</v>
      </c>
      <c r="L1119" s="284" t="s">
        <v>52</v>
      </c>
      <c r="M1119" s="354" t="s">
        <v>16872</v>
      </c>
      <c r="N1119" s="354" t="s">
        <v>45</v>
      </c>
      <c r="O1119" s="354" t="s">
        <v>89</v>
      </c>
      <c r="P1119" s="423">
        <v>42966</v>
      </c>
      <c r="Q1119" s="44">
        <v>42966</v>
      </c>
      <c r="R1119" s="354" t="s">
        <v>106</v>
      </c>
      <c r="S1119" s="433" t="s">
        <v>1212</v>
      </c>
      <c r="T1119" s="14"/>
    </row>
    <row r="1120" s="13" customFormat="1" ht="23.1" customHeight="1" spans="1:20">
      <c r="A1120" s="35">
        <v>1118</v>
      </c>
      <c r="B1120" s="153"/>
      <c r="C1120" s="311" t="s">
        <v>15848</v>
      </c>
      <c r="D1120" s="43" t="s">
        <v>16873</v>
      </c>
      <c r="E1120" s="43">
        <v>427600</v>
      </c>
      <c r="F1120" s="43" t="s">
        <v>16874</v>
      </c>
      <c r="G1120" s="51">
        <v>42965</v>
      </c>
      <c r="H1120" s="47">
        <v>42968</v>
      </c>
      <c r="I1120" s="52">
        <f ca="1" t="shared" si="5"/>
        <v>936</v>
      </c>
      <c r="J1120" s="414" t="s">
        <v>16776</v>
      </c>
      <c r="K1120" s="339">
        <v>42988</v>
      </c>
      <c r="L1120" s="284" t="s">
        <v>52</v>
      </c>
      <c r="M1120" s="327" t="s">
        <v>16875</v>
      </c>
      <c r="N1120" s="327" t="s">
        <v>88</v>
      </c>
      <c r="O1120" s="327" t="s">
        <v>89</v>
      </c>
      <c r="P1120" s="377">
        <v>42982</v>
      </c>
      <c r="Q1120" s="47">
        <v>42983</v>
      </c>
      <c r="R1120" s="327" t="s">
        <v>106</v>
      </c>
      <c r="S1120" s="433" t="s">
        <v>1212</v>
      </c>
      <c r="T1120" s="14"/>
    </row>
    <row r="1121" s="13" customFormat="1" ht="23.1" customHeight="1" spans="1:20">
      <c r="A1121" s="35">
        <v>1119</v>
      </c>
      <c r="B1121" s="426"/>
      <c r="C1121" s="311" t="s">
        <v>15848</v>
      </c>
      <c r="D1121" s="427" t="s">
        <v>16252</v>
      </c>
      <c r="E1121" s="43">
        <v>427600</v>
      </c>
      <c r="F1121" s="43" t="s">
        <v>16876</v>
      </c>
      <c r="G1121" s="439">
        <v>42975</v>
      </c>
      <c r="H1121" s="438">
        <v>42983</v>
      </c>
      <c r="I1121" s="52">
        <f ca="1" t="shared" si="5"/>
        <v>921</v>
      </c>
      <c r="J1121" s="414" t="s">
        <v>16776</v>
      </c>
      <c r="K1121" s="339">
        <v>42988</v>
      </c>
      <c r="L1121" s="441"/>
      <c r="M1121" s="443" t="s">
        <v>16877</v>
      </c>
      <c r="N1121" s="443" t="s">
        <v>114</v>
      </c>
      <c r="O1121" s="443" t="s">
        <v>59</v>
      </c>
      <c r="P1121" s="444">
        <v>42981</v>
      </c>
      <c r="Q1121" s="358">
        <v>42982</v>
      </c>
      <c r="R1121" s="443" t="s">
        <v>106</v>
      </c>
      <c r="S1121" s="454" t="s">
        <v>1205</v>
      </c>
      <c r="T1121" s="14"/>
    </row>
    <row r="1122" s="13" customFormat="1" ht="23.1" customHeight="1" spans="1:19">
      <c r="A1122" s="35">
        <v>1120</v>
      </c>
      <c r="B1122" s="153"/>
      <c r="C1122" s="311" t="s">
        <v>16699</v>
      </c>
      <c r="D1122" s="43" t="s">
        <v>15555</v>
      </c>
      <c r="E1122" s="43">
        <v>400400</v>
      </c>
      <c r="F1122" s="43" t="s">
        <v>16878</v>
      </c>
      <c r="G1122" s="136">
        <v>42965</v>
      </c>
      <c r="H1122" s="121">
        <v>42978</v>
      </c>
      <c r="I1122" s="48">
        <f ca="1" t="shared" si="5"/>
        <v>926</v>
      </c>
      <c r="J1122" s="414" t="s">
        <v>16241</v>
      </c>
      <c r="K1122" s="339">
        <v>42995</v>
      </c>
      <c r="L1122" s="166" t="s">
        <v>52</v>
      </c>
      <c r="M1122" s="48" t="s">
        <v>16879</v>
      </c>
      <c r="N1122" s="48" t="s">
        <v>114</v>
      </c>
      <c r="O1122" s="48" t="s">
        <v>59</v>
      </c>
      <c r="P1122" s="171">
        <v>42980</v>
      </c>
      <c r="Q1122" s="171">
        <v>42981</v>
      </c>
      <c r="R1122" s="48" t="s">
        <v>473</v>
      </c>
      <c r="S1122" s="432" t="s">
        <v>1215</v>
      </c>
    </row>
    <row r="1123" s="13" customFormat="1" ht="23.1" customHeight="1" spans="1:20">
      <c r="A1123" s="35">
        <v>1121</v>
      </c>
      <c r="B1123" s="153"/>
      <c r="C1123" s="311" t="s">
        <v>16699</v>
      </c>
      <c r="D1123" s="43" t="s">
        <v>12911</v>
      </c>
      <c r="E1123" s="43">
        <v>397400</v>
      </c>
      <c r="F1123" s="43" t="s">
        <v>16880</v>
      </c>
      <c r="G1123" s="136">
        <v>42968</v>
      </c>
      <c r="H1123" s="121">
        <v>42977</v>
      </c>
      <c r="I1123" s="52">
        <f ca="1" t="shared" si="5"/>
        <v>927</v>
      </c>
      <c r="J1123" s="414" t="s">
        <v>16241</v>
      </c>
      <c r="K1123" s="339">
        <v>42995</v>
      </c>
      <c r="L1123" s="166" t="s">
        <v>52</v>
      </c>
      <c r="M1123" s="48" t="s">
        <v>16881</v>
      </c>
      <c r="N1123" s="48" t="s">
        <v>70</v>
      </c>
      <c r="O1123" s="48" t="s">
        <v>59</v>
      </c>
      <c r="P1123" s="171">
        <v>42960</v>
      </c>
      <c r="Q1123" s="171">
        <v>42961</v>
      </c>
      <c r="R1123" s="48" t="s">
        <v>47</v>
      </c>
      <c r="S1123" s="432" t="s">
        <v>1215</v>
      </c>
      <c r="T1123" s="455" t="s">
        <v>1216</v>
      </c>
    </row>
    <row r="1124" s="13" customFormat="1" ht="23.1" customHeight="1" spans="1:20">
      <c r="A1124" s="35">
        <v>1122</v>
      </c>
      <c r="B1124" s="426"/>
      <c r="C1124" s="311" t="s">
        <v>15848</v>
      </c>
      <c r="D1124" s="427" t="s">
        <v>16252</v>
      </c>
      <c r="E1124" s="43">
        <v>427600</v>
      </c>
      <c r="F1124" s="43" t="s">
        <v>16882</v>
      </c>
      <c r="G1124" s="439">
        <v>42975</v>
      </c>
      <c r="H1124" s="440">
        <v>42983</v>
      </c>
      <c r="I1124" s="52">
        <f ca="1" t="shared" si="5"/>
        <v>921</v>
      </c>
      <c r="J1124" s="414" t="s">
        <v>16776</v>
      </c>
      <c r="K1124" s="339">
        <v>42995</v>
      </c>
      <c r="L1124" s="441"/>
      <c r="M1124" s="445" t="s">
        <v>16883</v>
      </c>
      <c r="N1124" s="445" t="s">
        <v>80</v>
      </c>
      <c r="O1124" s="443" t="s">
        <v>84</v>
      </c>
      <c r="P1124" s="446">
        <v>42981</v>
      </c>
      <c r="Q1124" s="456">
        <v>42981</v>
      </c>
      <c r="R1124" s="443" t="s">
        <v>47</v>
      </c>
      <c r="S1124" s="454" t="s">
        <v>1215</v>
      </c>
      <c r="T1124" s="14"/>
    </row>
    <row r="1125" s="13" customFormat="1" ht="23.1" customHeight="1" spans="1:20">
      <c r="A1125" s="35">
        <v>1123</v>
      </c>
      <c r="B1125" s="153"/>
      <c r="C1125" s="311" t="s">
        <v>15848</v>
      </c>
      <c r="D1125" s="43" t="s">
        <v>16785</v>
      </c>
      <c r="E1125" s="43">
        <v>427600</v>
      </c>
      <c r="F1125" s="43" t="s">
        <v>16884</v>
      </c>
      <c r="G1125" s="136">
        <v>42970</v>
      </c>
      <c r="H1125" s="121">
        <v>42977</v>
      </c>
      <c r="I1125" s="52">
        <f ca="1" t="shared" si="5"/>
        <v>927</v>
      </c>
      <c r="J1125" s="414" t="s">
        <v>16776</v>
      </c>
      <c r="K1125" s="339">
        <v>42995</v>
      </c>
      <c r="L1125" s="284"/>
      <c r="M1125" s="327" t="s">
        <v>16885</v>
      </c>
      <c r="N1125" s="327" t="s">
        <v>1240</v>
      </c>
      <c r="O1125" s="327" t="s">
        <v>89</v>
      </c>
      <c r="P1125" s="447">
        <v>42979</v>
      </c>
      <c r="Q1125" s="121">
        <v>42979</v>
      </c>
      <c r="R1125" s="327" t="s">
        <v>473</v>
      </c>
      <c r="S1125" s="433" t="s">
        <v>1223</v>
      </c>
      <c r="T1125" s="14"/>
    </row>
    <row r="1126" s="13" customFormat="1" ht="23.1" customHeight="1" spans="1:20">
      <c r="A1126" s="35">
        <v>1124</v>
      </c>
      <c r="B1126" s="153"/>
      <c r="C1126" s="311" t="s">
        <v>15848</v>
      </c>
      <c r="D1126" s="43" t="s">
        <v>16239</v>
      </c>
      <c r="E1126" s="43">
        <v>427600</v>
      </c>
      <c r="F1126" s="43" t="s">
        <v>16886</v>
      </c>
      <c r="G1126" s="136">
        <v>42971</v>
      </c>
      <c r="H1126" s="121">
        <v>42979</v>
      </c>
      <c r="I1126" s="52">
        <f ca="1" t="shared" si="5"/>
        <v>925</v>
      </c>
      <c r="J1126" s="414" t="s">
        <v>16776</v>
      </c>
      <c r="K1126" s="339">
        <v>42995</v>
      </c>
      <c r="L1126" s="284"/>
      <c r="M1126" s="48" t="s">
        <v>16887</v>
      </c>
      <c r="N1126" s="48" t="s">
        <v>88</v>
      </c>
      <c r="O1126" s="48" t="s">
        <v>89</v>
      </c>
      <c r="P1126" s="171">
        <v>42981</v>
      </c>
      <c r="Q1126" s="171">
        <v>42982</v>
      </c>
      <c r="R1126" s="48" t="s">
        <v>47</v>
      </c>
      <c r="S1126" s="433" t="s">
        <v>1227</v>
      </c>
      <c r="T1126" s="14"/>
    </row>
    <row r="1127" s="13" customFormat="1" ht="23.1" customHeight="1" spans="1:20">
      <c r="A1127" s="35">
        <v>1125</v>
      </c>
      <c r="B1127" s="426"/>
      <c r="C1127" s="311" t="s">
        <v>15848</v>
      </c>
      <c r="D1127" s="427" t="s">
        <v>16357</v>
      </c>
      <c r="E1127" s="43">
        <v>427600</v>
      </c>
      <c r="F1127" s="43" t="s">
        <v>16888</v>
      </c>
      <c r="G1127" s="439">
        <v>42975</v>
      </c>
      <c r="H1127" s="440">
        <v>42983</v>
      </c>
      <c r="I1127" s="52">
        <f ca="1" t="shared" si="5"/>
        <v>921</v>
      </c>
      <c r="J1127" s="414" t="s">
        <v>16776</v>
      </c>
      <c r="K1127" s="339">
        <v>42995</v>
      </c>
      <c r="L1127" s="441"/>
      <c r="M1127" s="443" t="s">
        <v>1401</v>
      </c>
      <c r="N1127" s="443" t="s">
        <v>45</v>
      </c>
      <c r="O1127" s="443" t="s">
        <v>89</v>
      </c>
      <c r="P1127" s="446">
        <v>42981</v>
      </c>
      <c r="Q1127" s="456">
        <v>42981</v>
      </c>
      <c r="R1127" s="443" t="s">
        <v>47</v>
      </c>
      <c r="S1127" s="454" t="s">
        <v>2041</v>
      </c>
      <c r="T1127" s="14"/>
    </row>
    <row r="1128" s="13" customFormat="1" ht="23.1" customHeight="1" spans="1:20">
      <c r="A1128" s="35">
        <v>1126</v>
      </c>
      <c r="B1128" s="153"/>
      <c r="C1128" s="311" t="s">
        <v>15848</v>
      </c>
      <c r="D1128" s="43" t="s">
        <v>16277</v>
      </c>
      <c r="E1128" s="43">
        <v>427600</v>
      </c>
      <c r="F1128" s="43" t="s">
        <v>16889</v>
      </c>
      <c r="G1128" s="136">
        <v>42978</v>
      </c>
      <c r="H1128" s="121">
        <v>42986</v>
      </c>
      <c r="I1128" s="52">
        <f ca="1" t="shared" si="5"/>
        <v>918</v>
      </c>
      <c r="J1128" s="414" t="s">
        <v>16776</v>
      </c>
      <c r="K1128" s="339">
        <v>42995</v>
      </c>
      <c r="L1128" s="284" t="s">
        <v>52</v>
      </c>
      <c r="M1128" s="331" t="s">
        <v>16890</v>
      </c>
      <c r="N1128" s="331" t="s">
        <v>88</v>
      </c>
      <c r="O1128" s="331" t="s">
        <v>89</v>
      </c>
      <c r="P1128" s="448">
        <v>42976</v>
      </c>
      <c r="Q1128" s="171">
        <v>42979</v>
      </c>
      <c r="R1128" s="327" t="s">
        <v>47</v>
      </c>
      <c r="S1128" s="433" t="s">
        <v>2041</v>
      </c>
      <c r="T1128" s="14"/>
    </row>
    <row r="1129" s="13" customFormat="1" ht="23.1" customHeight="1" spans="1:20">
      <c r="A1129" s="35">
        <v>1127</v>
      </c>
      <c r="B1129" s="153"/>
      <c r="C1129" s="311" t="s">
        <v>15848</v>
      </c>
      <c r="D1129" s="43" t="s">
        <v>16785</v>
      </c>
      <c r="E1129" s="43">
        <v>427600</v>
      </c>
      <c r="F1129" s="43" t="s">
        <v>16891</v>
      </c>
      <c r="G1129" s="136">
        <v>42942</v>
      </c>
      <c r="H1129" s="121">
        <v>42947</v>
      </c>
      <c r="I1129" s="52">
        <f ca="1" t="shared" si="5"/>
        <v>957</v>
      </c>
      <c r="J1129" s="414" t="s">
        <v>16892</v>
      </c>
      <c r="K1129" s="339">
        <v>42995</v>
      </c>
      <c r="L1129" s="284"/>
      <c r="M1129" s="327" t="s">
        <v>16893</v>
      </c>
      <c r="N1129" s="327" t="s">
        <v>730</v>
      </c>
      <c r="O1129" s="327" t="s">
        <v>59</v>
      </c>
      <c r="P1129" s="447">
        <v>42985</v>
      </c>
      <c r="Q1129" s="121">
        <v>42986</v>
      </c>
      <c r="R1129" s="327" t="s">
        <v>47</v>
      </c>
      <c r="S1129" s="433" t="s">
        <v>1236</v>
      </c>
      <c r="T1129" s="14"/>
    </row>
    <row r="1130" s="13" customFormat="1" ht="23.1" customHeight="1" spans="1:20">
      <c r="A1130" s="35">
        <v>1128</v>
      </c>
      <c r="B1130" s="426"/>
      <c r="C1130" s="311" t="s">
        <v>15848</v>
      </c>
      <c r="D1130" s="427" t="s">
        <v>16357</v>
      </c>
      <c r="E1130" s="43">
        <v>427600</v>
      </c>
      <c r="F1130" s="43" t="s">
        <v>16894</v>
      </c>
      <c r="G1130" s="439">
        <v>42975</v>
      </c>
      <c r="H1130" s="440">
        <v>42983</v>
      </c>
      <c r="I1130" s="52">
        <f ca="1" t="shared" si="5"/>
        <v>921</v>
      </c>
      <c r="J1130" s="414" t="s">
        <v>16776</v>
      </c>
      <c r="K1130" s="339">
        <v>42995</v>
      </c>
      <c r="L1130" s="441"/>
      <c r="M1130" s="443" t="s">
        <v>16895</v>
      </c>
      <c r="N1130" s="443" t="s">
        <v>45</v>
      </c>
      <c r="O1130" s="443" t="s">
        <v>89</v>
      </c>
      <c r="P1130" s="446">
        <v>42980</v>
      </c>
      <c r="Q1130" s="456">
        <v>42981</v>
      </c>
      <c r="R1130" s="443" t="s">
        <v>106</v>
      </c>
      <c r="S1130" s="454" t="s">
        <v>1236</v>
      </c>
      <c r="T1130" s="14"/>
    </row>
    <row r="1131" s="13" customFormat="1" ht="23.1" customHeight="1" spans="1:19">
      <c r="A1131" s="35">
        <v>1129</v>
      </c>
      <c r="B1131" s="153"/>
      <c r="C1131" s="311" t="s">
        <v>16699</v>
      </c>
      <c r="D1131" s="55" t="s">
        <v>12911</v>
      </c>
      <c r="E1131" s="55">
        <v>397400</v>
      </c>
      <c r="F1131" s="55" t="s">
        <v>16896</v>
      </c>
      <c r="G1131" s="132">
        <v>42944</v>
      </c>
      <c r="H1131" s="171">
        <v>42954</v>
      </c>
      <c r="I1131" s="48">
        <f ca="1" t="shared" si="5"/>
        <v>950</v>
      </c>
      <c r="J1131" s="414" t="s">
        <v>16241</v>
      </c>
      <c r="K1131" s="338">
        <v>42977</v>
      </c>
      <c r="L1131" s="166"/>
      <c r="M1131" s="327" t="s">
        <v>16897</v>
      </c>
      <c r="N1131" s="327" t="s">
        <v>45</v>
      </c>
      <c r="O1131" s="327" t="s">
        <v>89</v>
      </c>
      <c r="P1131" s="447">
        <v>42966</v>
      </c>
      <c r="Q1131" s="121">
        <v>42967</v>
      </c>
      <c r="R1131" s="327" t="s">
        <v>47</v>
      </c>
      <c r="S1131" s="432" t="s">
        <v>6605</v>
      </c>
    </row>
    <row r="1132" s="13" customFormat="1" ht="23.1" customHeight="1" spans="1:20">
      <c r="A1132" s="35">
        <v>1130</v>
      </c>
      <c r="B1132" s="426"/>
      <c r="C1132" s="311" t="s">
        <v>15848</v>
      </c>
      <c r="D1132" s="427" t="s">
        <v>16277</v>
      </c>
      <c r="E1132" s="43">
        <v>427600</v>
      </c>
      <c r="F1132" s="43" t="s">
        <v>16898</v>
      </c>
      <c r="G1132" s="439">
        <v>42991</v>
      </c>
      <c r="H1132" s="440">
        <v>42999</v>
      </c>
      <c r="I1132" s="52">
        <f ca="1" t="shared" si="5"/>
        <v>905</v>
      </c>
      <c r="J1132" s="414" t="s">
        <v>16776</v>
      </c>
      <c r="K1132" s="449">
        <v>43005</v>
      </c>
      <c r="L1132" s="441"/>
      <c r="M1132" s="450" t="s">
        <v>16899</v>
      </c>
      <c r="N1132" s="81" t="s">
        <v>114</v>
      </c>
      <c r="O1132" s="52" t="s">
        <v>59</v>
      </c>
      <c r="P1132" s="451">
        <v>42995</v>
      </c>
      <c r="Q1132" s="456">
        <v>42995</v>
      </c>
      <c r="R1132" s="327" t="s">
        <v>47</v>
      </c>
      <c r="S1132" s="454" t="s">
        <v>1251</v>
      </c>
      <c r="T1132" s="14"/>
    </row>
    <row r="1133" s="13" customFormat="1" ht="23.1" customHeight="1" spans="1:20">
      <c r="A1133" s="35">
        <v>1131</v>
      </c>
      <c r="B1133" s="153"/>
      <c r="C1133" s="311" t="s">
        <v>15848</v>
      </c>
      <c r="D1133" s="43" t="s">
        <v>16239</v>
      </c>
      <c r="E1133" s="43">
        <v>427600</v>
      </c>
      <c r="F1133" s="43" t="s">
        <v>16900</v>
      </c>
      <c r="G1133" s="136">
        <v>42971</v>
      </c>
      <c r="H1133" s="121">
        <v>42979</v>
      </c>
      <c r="I1133" s="52">
        <f ca="1" t="shared" si="5"/>
        <v>925</v>
      </c>
      <c r="J1133" s="414" t="s">
        <v>16776</v>
      </c>
      <c r="K1133" s="449">
        <v>43005</v>
      </c>
      <c r="L1133" s="284"/>
      <c r="M1133" s="327" t="s">
        <v>16901</v>
      </c>
      <c r="N1133" s="327" t="s">
        <v>912</v>
      </c>
      <c r="O1133" s="327" t="s">
        <v>59</v>
      </c>
      <c r="P1133" s="447">
        <v>42986</v>
      </c>
      <c r="Q1133" s="121">
        <v>42989</v>
      </c>
      <c r="R1133" s="327" t="s">
        <v>47</v>
      </c>
      <c r="S1133" s="433" t="s">
        <v>1254</v>
      </c>
      <c r="T1133" s="14"/>
    </row>
    <row r="1134" s="13" customFormat="1" ht="23.1" customHeight="1" spans="1:20">
      <c r="A1134" s="35">
        <v>1132</v>
      </c>
      <c r="B1134" s="426"/>
      <c r="C1134" s="311" t="s">
        <v>15848</v>
      </c>
      <c r="D1134" s="427" t="s">
        <v>16277</v>
      </c>
      <c r="E1134" s="43">
        <v>427600</v>
      </c>
      <c r="F1134" s="43" t="s">
        <v>16902</v>
      </c>
      <c r="G1134" s="439">
        <v>42991</v>
      </c>
      <c r="H1134" s="440">
        <v>42999</v>
      </c>
      <c r="I1134" s="52">
        <f ca="1" t="shared" si="5"/>
        <v>905</v>
      </c>
      <c r="J1134" s="414" t="s">
        <v>16776</v>
      </c>
      <c r="K1134" s="449">
        <v>43005</v>
      </c>
      <c r="L1134" s="441"/>
      <c r="M1134" s="327" t="s">
        <v>16903</v>
      </c>
      <c r="N1134" s="81" t="s">
        <v>662</v>
      </c>
      <c r="O1134" s="52" t="s">
        <v>59</v>
      </c>
      <c r="P1134" s="447">
        <v>42995</v>
      </c>
      <c r="Q1134" s="456">
        <v>42995</v>
      </c>
      <c r="R1134" s="445" t="s">
        <v>47</v>
      </c>
      <c r="S1134" s="454" t="s">
        <v>1254</v>
      </c>
      <c r="T1134" s="14"/>
    </row>
    <row r="1135" s="13" customFormat="1" ht="23.1" customHeight="1" spans="1:19">
      <c r="A1135" s="35">
        <v>1133</v>
      </c>
      <c r="B1135" s="153"/>
      <c r="C1135" s="311" t="s">
        <v>16699</v>
      </c>
      <c r="D1135" s="43" t="s">
        <v>15555</v>
      </c>
      <c r="E1135" s="43">
        <v>400400</v>
      </c>
      <c r="F1135" s="43" t="s">
        <v>16904</v>
      </c>
      <c r="G1135" s="136">
        <v>42965</v>
      </c>
      <c r="H1135" s="121">
        <v>42978</v>
      </c>
      <c r="I1135" s="48">
        <f ca="1" t="shared" si="5"/>
        <v>926</v>
      </c>
      <c r="J1135" s="414" t="s">
        <v>16905</v>
      </c>
      <c r="K1135" s="449">
        <v>43005</v>
      </c>
      <c r="L1135" s="166"/>
      <c r="M1135" s="354" t="s">
        <v>16906</v>
      </c>
      <c r="N1135" s="354" t="s">
        <v>88</v>
      </c>
      <c r="O1135" s="354" t="s">
        <v>632</v>
      </c>
      <c r="P1135" s="452">
        <v>42994</v>
      </c>
      <c r="Q1135" s="171">
        <v>42994</v>
      </c>
      <c r="R1135" s="354" t="s">
        <v>47</v>
      </c>
      <c r="S1135" s="432" t="s">
        <v>16907</v>
      </c>
    </row>
    <row r="1136" s="13" customFormat="1" ht="23.1" customHeight="1" spans="1:20">
      <c r="A1136" s="35">
        <v>1134</v>
      </c>
      <c r="B1136" s="426"/>
      <c r="C1136" s="311" t="s">
        <v>15848</v>
      </c>
      <c r="D1136" s="427" t="s">
        <v>16277</v>
      </c>
      <c r="E1136" s="43">
        <v>427600</v>
      </c>
      <c r="F1136" s="43" t="s">
        <v>16908</v>
      </c>
      <c r="G1136" s="439">
        <v>42991</v>
      </c>
      <c r="H1136" s="440">
        <v>42999</v>
      </c>
      <c r="I1136" s="52">
        <f ca="1" t="shared" si="5"/>
        <v>905</v>
      </c>
      <c r="J1136" s="414" t="s">
        <v>16776</v>
      </c>
      <c r="K1136" s="449">
        <v>43005</v>
      </c>
      <c r="L1136" s="441"/>
      <c r="M1136" s="450" t="s">
        <v>16909</v>
      </c>
      <c r="N1136" s="81" t="s">
        <v>912</v>
      </c>
      <c r="O1136" s="52" t="s">
        <v>59</v>
      </c>
      <c r="P1136" s="447">
        <v>42988</v>
      </c>
      <c r="Q1136" s="456">
        <v>42992</v>
      </c>
      <c r="R1136" s="327" t="s">
        <v>47</v>
      </c>
      <c r="S1136" s="454" t="s">
        <v>3080</v>
      </c>
      <c r="T1136" s="14"/>
    </row>
    <row r="1137" s="13" customFormat="1" ht="23.1" customHeight="1" spans="1:20">
      <c r="A1137" s="35">
        <v>1135</v>
      </c>
      <c r="B1137" s="153"/>
      <c r="C1137" s="311" t="s">
        <v>15848</v>
      </c>
      <c r="D1137" s="43" t="s">
        <v>16785</v>
      </c>
      <c r="E1137" s="43">
        <v>427600</v>
      </c>
      <c r="F1137" s="43" t="s">
        <v>16910</v>
      </c>
      <c r="G1137" s="136">
        <v>42978</v>
      </c>
      <c r="H1137" s="121">
        <v>42986</v>
      </c>
      <c r="I1137" s="52">
        <f ca="1" t="shared" si="5"/>
        <v>918</v>
      </c>
      <c r="J1137" s="414" t="s">
        <v>16776</v>
      </c>
      <c r="K1137" s="449">
        <v>43005</v>
      </c>
      <c r="L1137" s="284"/>
      <c r="M1137" s="327" t="s">
        <v>16911</v>
      </c>
      <c r="N1137" s="327" t="s">
        <v>662</v>
      </c>
      <c r="O1137" s="327" t="s">
        <v>59</v>
      </c>
      <c r="P1137" s="447">
        <v>42981</v>
      </c>
      <c r="Q1137" s="121">
        <v>42981</v>
      </c>
      <c r="R1137" s="327" t="s">
        <v>47</v>
      </c>
      <c r="S1137" s="433" t="s">
        <v>3080</v>
      </c>
      <c r="T1137" s="14"/>
    </row>
    <row r="1138" s="13" customFormat="1" ht="23.1" customHeight="1" spans="1:19">
      <c r="A1138" s="35">
        <v>1136</v>
      </c>
      <c r="B1138" s="153"/>
      <c r="C1138" s="311" t="s">
        <v>16699</v>
      </c>
      <c r="D1138" s="55" t="s">
        <v>15555</v>
      </c>
      <c r="E1138" s="55">
        <v>400400</v>
      </c>
      <c r="F1138" s="55" t="s">
        <v>16912</v>
      </c>
      <c r="G1138" s="132">
        <v>42944</v>
      </c>
      <c r="H1138" s="171">
        <v>42954</v>
      </c>
      <c r="I1138" s="48">
        <f ca="1" t="shared" si="5"/>
        <v>950</v>
      </c>
      <c r="J1138" s="414" t="s">
        <v>16241</v>
      </c>
      <c r="K1138" s="449">
        <v>43005</v>
      </c>
      <c r="L1138" s="166"/>
      <c r="M1138" s="48" t="s">
        <v>16913</v>
      </c>
      <c r="N1138" s="48" t="s">
        <v>70</v>
      </c>
      <c r="O1138" s="48" t="s">
        <v>59</v>
      </c>
      <c r="P1138" s="171">
        <v>42993</v>
      </c>
      <c r="Q1138" s="171">
        <v>42995</v>
      </c>
      <c r="R1138" s="48" t="s">
        <v>47</v>
      </c>
      <c r="S1138" s="432" t="s">
        <v>3080</v>
      </c>
    </row>
    <row r="1139" s="13" customFormat="1" ht="23.1" customHeight="1" spans="1:20">
      <c r="A1139" s="35">
        <v>1137</v>
      </c>
      <c r="B1139" s="153"/>
      <c r="C1139" s="311" t="s">
        <v>15848</v>
      </c>
      <c r="D1139" s="43" t="s">
        <v>16239</v>
      </c>
      <c r="E1139" s="43">
        <v>427600</v>
      </c>
      <c r="F1139" s="43" t="s">
        <v>16914</v>
      </c>
      <c r="G1139" s="136">
        <v>42975</v>
      </c>
      <c r="H1139" s="121">
        <v>42983</v>
      </c>
      <c r="I1139" s="52">
        <f ca="1" t="shared" si="5"/>
        <v>921</v>
      </c>
      <c r="J1139" s="414" t="s">
        <v>16776</v>
      </c>
      <c r="K1139" s="449">
        <v>43005</v>
      </c>
      <c r="L1139" s="284"/>
      <c r="M1139" s="327" t="s">
        <v>16915</v>
      </c>
      <c r="N1139" s="327" t="s">
        <v>1240</v>
      </c>
      <c r="O1139" s="327" t="s">
        <v>89</v>
      </c>
      <c r="P1139" s="447">
        <v>42995</v>
      </c>
      <c r="Q1139" s="121">
        <v>42996</v>
      </c>
      <c r="R1139" s="327" t="s">
        <v>47</v>
      </c>
      <c r="S1139" s="433" t="s">
        <v>3080</v>
      </c>
      <c r="T1139" s="14"/>
    </row>
    <row r="1140" s="13" customFormat="1" ht="23.1" customHeight="1" spans="1:20">
      <c r="A1140" s="35">
        <v>1138</v>
      </c>
      <c r="B1140" s="153"/>
      <c r="C1140" s="311" t="s">
        <v>15848</v>
      </c>
      <c r="D1140" s="43" t="s">
        <v>16916</v>
      </c>
      <c r="E1140" s="43">
        <v>427600</v>
      </c>
      <c r="F1140" s="43" t="s">
        <v>16917</v>
      </c>
      <c r="G1140" s="136">
        <v>42942</v>
      </c>
      <c r="H1140" s="121">
        <v>42947</v>
      </c>
      <c r="I1140" s="52">
        <f ca="1" t="shared" si="5"/>
        <v>957</v>
      </c>
      <c r="J1140" s="414" t="s">
        <v>16918</v>
      </c>
      <c r="K1140" s="339">
        <v>43006</v>
      </c>
      <c r="L1140" s="284"/>
      <c r="M1140" s="48" t="s">
        <v>16919</v>
      </c>
      <c r="N1140" s="48" t="s">
        <v>980</v>
      </c>
      <c r="O1140" s="48" t="s">
        <v>84</v>
      </c>
      <c r="P1140" s="171">
        <v>43001</v>
      </c>
      <c r="Q1140" s="171">
        <v>43001</v>
      </c>
      <c r="R1140" s="48" t="s">
        <v>47</v>
      </c>
      <c r="S1140" s="433" t="s">
        <v>1268</v>
      </c>
      <c r="T1140" s="14"/>
    </row>
    <row r="1141" s="13" customFormat="1" ht="23.1" customHeight="1" spans="1:20">
      <c r="A1141" s="35">
        <v>1139</v>
      </c>
      <c r="B1141" s="426"/>
      <c r="C1141" s="311" t="s">
        <v>15848</v>
      </c>
      <c r="D1141" s="427" t="s">
        <v>16277</v>
      </c>
      <c r="E1141" s="43">
        <v>427600</v>
      </c>
      <c r="F1141" s="43" t="s">
        <v>16920</v>
      </c>
      <c r="G1141" s="439">
        <v>42991</v>
      </c>
      <c r="H1141" s="440">
        <v>42999</v>
      </c>
      <c r="I1141" s="52">
        <f ca="1" t="shared" si="5"/>
        <v>905</v>
      </c>
      <c r="J1141" s="414" t="s">
        <v>16776</v>
      </c>
      <c r="K1141" s="339">
        <v>43006</v>
      </c>
      <c r="L1141" s="441"/>
      <c r="M1141" s="450" t="s">
        <v>16921</v>
      </c>
      <c r="N1141" s="81" t="s">
        <v>698</v>
      </c>
      <c r="O1141" s="52" t="s">
        <v>658</v>
      </c>
      <c r="P1141" s="447">
        <v>42994</v>
      </c>
      <c r="Q1141" s="456">
        <v>42994</v>
      </c>
      <c r="R1141" s="327" t="s">
        <v>473</v>
      </c>
      <c r="S1141" s="454" t="s">
        <v>1268</v>
      </c>
      <c r="T1141" s="14"/>
    </row>
    <row r="1142" s="13" customFormat="1" ht="23.1" customHeight="1" spans="1:20">
      <c r="A1142" s="35">
        <v>1140</v>
      </c>
      <c r="B1142" s="153"/>
      <c r="C1142" s="311" t="s">
        <v>16699</v>
      </c>
      <c r="D1142" s="55" t="s">
        <v>15655</v>
      </c>
      <c r="E1142" s="55">
        <v>399600</v>
      </c>
      <c r="F1142" s="43" t="s">
        <v>16922</v>
      </c>
      <c r="G1142" s="132">
        <v>42991</v>
      </c>
      <c r="H1142" s="171">
        <v>42994</v>
      </c>
      <c r="I1142" s="48">
        <f ca="1" t="shared" si="5"/>
        <v>910</v>
      </c>
      <c r="J1142" s="414" t="s">
        <v>16923</v>
      </c>
      <c r="K1142" s="339">
        <v>43030</v>
      </c>
      <c r="L1142" s="166"/>
      <c r="M1142" s="354" t="s">
        <v>16924</v>
      </c>
      <c r="N1142" s="354" t="s">
        <v>88</v>
      </c>
      <c r="O1142" s="354" t="s">
        <v>89</v>
      </c>
      <c r="P1142" s="452">
        <v>42987</v>
      </c>
      <c r="Q1142" s="171">
        <v>42988</v>
      </c>
      <c r="R1142" s="354" t="s">
        <v>106</v>
      </c>
      <c r="S1142" s="432" t="s">
        <v>16925</v>
      </c>
      <c r="T1142" s="457" t="s">
        <v>16926</v>
      </c>
    </row>
    <row r="1143" s="13" customFormat="1" ht="23.1" customHeight="1" spans="1:20">
      <c r="A1143" s="35">
        <v>1141</v>
      </c>
      <c r="B1143" s="153"/>
      <c r="C1143" s="311" t="s">
        <v>15848</v>
      </c>
      <c r="D1143" s="43" t="s">
        <v>16277</v>
      </c>
      <c r="E1143" s="43">
        <v>427600</v>
      </c>
      <c r="F1143" s="43" t="s">
        <v>16927</v>
      </c>
      <c r="G1143" s="136">
        <v>43002</v>
      </c>
      <c r="H1143" s="121">
        <v>43012</v>
      </c>
      <c r="I1143" s="52">
        <f ca="1" t="shared" si="5"/>
        <v>892</v>
      </c>
      <c r="J1143" s="414" t="s">
        <v>16776</v>
      </c>
      <c r="K1143" s="339">
        <v>43030</v>
      </c>
      <c r="L1143" s="284"/>
      <c r="M1143" s="450" t="s">
        <v>16928</v>
      </c>
      <c r="N1143" s="81" t="s">
        <v>1240</v>
      </c>
      <c r="O1143" s="52" t="s">
        <v>89</v>
      </c>
      <c r="P1143" s="448">
        <v>43014</v>
      </c>
      <c r="Q1143" s="171">
        <v>43014</v>
      </c>
      <c r="R1143" s="327" t="s">
        <v>106</v>
      </c>
      <c r="S1143" s="458" t="s">
        <v>1274</v>
      </c>
      <c r="T1143" s="459"/>
    </row>
    <row r="1144" s="13" customFormat="1" ht="23.1" customHeight="1" spans="1:20">
      <c r="A1144" s="35">
        <v>1142</v>
      </c>
      <c r="B1144" s="153"/>
      <c r="C1144" s="311" t="s">
        <v>16699</v>
      </c>
      <c r="D1144" s="43" t="s">
        <v>15527</v>
      </c>
      <c r="E1144" s="43">
        <v>399600</v>
      </c>
      <c r="F1144" s="43" t="s">
        <v>16929</v>
      </c>
      <c r="G1144" s="136">
        <v>42991</v>
      </c>
      <c r="H1144" s="121">
        <v>43002</v>
      </c>
      <c r="I1144" s="52">
        <f ca="1" t="shared" si="5"/>
        <v>902</v>
      </c>
      <c r="J1144" s="414" t="s">
        <v>16923</v>
      </c>
      <c r="K1144" s="339">
        <v>43030</v>
      </c>
      <c r="L1144" s="166"/>
      <c r="M1144" s="450" t="s">
        <v>16930</v>
      </c>
      <c r="N1144" s="81" t="s">
        <v>114</v>
      </c>
      <c r="O1144" s="52" t="s">
        <v>59</v>
      </c>
      <c r="P1144" s="452">
        <v>43001</v>
      </c>
      <c r="Q1144" s="171">
        <v>43002</v>
      </c>
      <c r="R1144" s="354" t="s">
        <v>47</v>
      </c>
      <c r="S1144" s="460" t="s">
        <v>642</v>
      </c>
      <c r="T1144" s="434"/>
    </row>
    <row r="1145" s="13" customFormat="1" ht="23.1" customHeight="1" spans="1:20">
      <c r="A1145" s="35">
        <v>1143</v>
      </c>
      <c r="B1145" s="153"/>
      <c r="C1145" s="311" t="s">
        <v>15848</v>
      </c>
      <c r="D1145" s="43" t="s">
        <v>16785</v>
      </c>
      <c r="E1145" s="43">
        <v>427600</v>
      </c>
      <c r="F1145" s="43" t="s">
        <v>16931</v>
      </c>
      <c r="G1145" s="136">
        <v>42942</v>
      </c>
      <c r="H1145" s="121">
        <v>42947</v>
      </c>
      <c r="I1145" s="52">
        <f ca="1" t="shared" si="5"/>
        <v>957</v>
      </c>
      <c r="J1145" s="414" t="s">
        <v>16918</v>
      </c>
      <c r="K1145" s="339">
        <v>43006</v>
      </c>
      <c r="L1145" s="284"/>
      <c r="M1145" s="327" t="s">
        <v>8595</v>
      </c>
      <c r="N1145" s="327" t="s">
        <v>70</v>
      </c>
      <c r="O1145" s="327" t="s">
        <v>59</v>
      </c>
      <c r="P1145" s="447">
        <v>42995</v>
      </c>
      <c r="Q1145" s="121">
        <v>42996</v>
      </c>
      <c r="R1145" s="327" t="s">
        <v>47</v>
      </c>
      <c r="S1145" s="458" t="s">
        <v>16932</v>
      </c>
      <c r="T1145" s="459"/>
    </row>
    <row r="1146" s="13" customFormat="1" ht="23.1" customHeight="1" spans="1:20">
      <c r="A1146" s="35">
        <v>1144</v>
      </c>
      <c r="B1146" s="153"/>
      <c r="C1146" s="311" t="s">
        <v>15848</v>
      </c>
      <c r="D1146" s="43" t="s">
        <v>16916</v>
      </c>
      <c r="E1146" s="43">
        <v>427600</v>
      </c>
      <c r="F1146" s="43" t="s">
        <v>16933</v>
      </c>
      <c r="G1146" s="136">
        <v>42998</v>
      </c>
      <c r="H1146" s="121">
        <v>43018</v>
      </c>
      <c r="I1146" s="52">
        <f ca="1" t="shared" si="5"/>
        <v>886</v>
      </c>
      <c r="J1146" s="414" t="s">
        <v>16776</v>
      </c>
      <c r="K1146" s="339">
        <v>43006</v>
      </c>
      <c r="L1146" s="284"/>
      <c r="M1146" s="450" t="s">
        <v>16934</v>
      </c>
      <c r="N1146" s="81" t="s">
        <v>45</v>
      </c>
      <c r="O1146" s="52" t="s">
        <v>89</v>
      </c>
      <c r="P1146" s="447">
        <v>43001</v>
      </c>
      <c r="Q1146" s="171">
        <v>43002</v>
      </c>
      <c r="R1146" s="327" t="s">
        <v>47</v>
      </c>
      <c r="S1146" s="458" t="s">
        <v>642</v>
      </c>
      <c r="T1146" s="459"/>
    </row>
    <row r="1147" s="13" customFormat="1" ht="23.1" customHeight="1" spans="1:20">
      <c r="A1147" s="35">
        <v>1145</v>
      </c>
      <c r="B1147" s="153"/>
      <c r="C1147" s="311" t="s">
        <v>15848</v>
      </c>
      <c r="D1147" s="43" t="s">
        <v>16239</v>
      </c>
      <c r="E1147" s="43">
        <v>427600</v>
      </c>
      <c r="F1147" s="43" t="s">
        <v>16935</v>
      </c>
      <c r="G1147" s="136">
        <v>42935</v>
      </c>
      <c r="H1147" s="121">
        <v>42941</v>
      </c>
      <c r="I1147" s="52">
        <f ca="1" t="shared" si="5"/>
        <v>963</v>
      </c>
      <c r="J1147" s="414" t="s">
        <v>16776</v>
      </c>
      <c r="K1147" s="339">
        <v>43006</v>
      </c>
      <c r="L1147" s="284" t="s">
        <v>52</v>
      </c>
      <c r="M1147" s="453" t="s">
        <v>8079</v>
      </c>
      <c r="N1147" s="81" t="s">
        <v>912</v>
      </c>
      <c r="O1147" s="52" t="s">
        <v>59</v>
      </c>
      <c r="P1147" s="447">
        <v>42997</v>
      </c>
      <c r="Q1147" s="121">
        <v>42999</v>
      </c>
      <c r="R1147" s="327" t="s">
        <v>47</v>
      </c>
      <c r="S1147" s="458" t="s">
        <v>16936</v>
      </c>
      <c r="T1147" s="459"/>
    </row>
    <row r="1148" s="13" customFormat="1" ht="23.1" customHeight="1" spans="1:20">
      <c r="A1148" s="35">
        <v>1146</v>
      </c>
      <c r="B1148" s="153"/>
      <c r="C1148" s="311" t="s">
        <v>15848</v>
      </c>
      <c r="D1148" s="43" t="s">
        <v>16277</v>
      </c>
      <c r="E1148" s="43">
        <v>427600</v>
      </c>
      <c r="F1148" s="43" t="s">
        <v>16937</v>
      </c>
      <c r="G1148" s="136">
        <v>43002</v>
      </c>
      <c r="H1148" s="121">
        <v>43012</v>
      </c>
      <c r="I1148" s="52">
        <f ca="1" t="shared" si="5"/>
        <v>892</v>
      </c>
      <c r="J1148" s="414" t="s">
        <v>16776</v>
      </c>
      <c r="K1148" s="339">
        <v>43030</v>
      </c>
      <c r="L1148" s="284"/>
      <c r="M1148" s="450" t="s">
        <v>16938</v>
      </c>
      <c r="N1148" s="81" t="s">
        <v>1331</v>
      </c>
      <c r="O1148" s="52" t="s">
        <v>59</v>
      </c>
      <c r="P1148" s="448">
        <v>43005</v>
      </c>
      <c r="Q1148" s="171">
        <v>43006</v>
      </c>
      <c r="R1148" s="327" t="s">
        <v>47</v>
      </c>
      <c r="S1148" s="458" t="s">
        <v>2131</v>
      </c>
      <c r="T1148" s="459"/>
    </row>
    <row r="1149" s="13" customFormat="1" ht="23.1" customHeight="1" spans="1:20">
      <c r="A1149" s="35">
        <v>1147</v>
      </c>
      <c r="B1149" s="153"/>
      <c r="C1149" s="311" t="s">
        <v>16699</v>
      </c>
      <c r="D1149" s="43" t="s">
        <v>15527</v>
      </c>
      <c r="E1149" s="43">
        <v>399600</v>
      </c>
      <c r="F1149" s="43" t="s">
        <v>16939</v>
      </c>
      <c r="G1149" s="136">
        <v>42965</v>
      </c>
      <c r="H1149" s="121">
        <v>42968</v>
      </c>
      <c r="I1149" s="52">
        <f ca="1" t="shared" si="5"/>
        <v>936</v>
      </c>
      <c r="J1149" s="414" t="s">
        <v>16923</v>
      </c>
      <c r="K1149" s="339">
        <v>43006</v>
      </c>
      <c r="L1149" s="166"/>
      <c r="M1149" s="450" t="s">
        <v>16940</v>
      </c>
      <c r="N1149" s="81" t="s">
        <v>80</v>
      </c>
      <c r="O1149" s="52" t="s">
        <v>84</v>
      </c>
      <c r="P1149" s="447">
        <v>42966</v>
      </c>
      <c r="Q1149" s="121">
        <v>42992</v>
      </c>
      <c r="R1149" s="327" t="s">
        <v>47</v>
      </c>
      <c r="S1149" s="460" t="s">
        <v>16941</v>
      </c>
      <c r="T1149" s="434"/>
    </row>
    <row r="1150" s="13" customFormat="1" ht="23.1" customHeight="1" spans="1:20">
      <c r="A1150" s="35">
        <v>1148</v>
      </c>
      <c r="B1150" s="153"/>
      <c r="C1150" s="311" t="s">
        <v>15848</v>
      </c>
      <c r="D1150" s="43" t="s">
        <v>16942</v>
      </c>
      <c r="E1150" s="43">
        <v>427600</v>
      </c>
      <c r="F1150" s="43" t="s">
        <v>16943</v>
      </c>
      <c r="G1150" s="136">
        <v>42998</v>
      </c>
      <c r="H1150" s="121">
        <v>43002</v>
      </c>
      <c r="I1150" s="52">
        <f ca="1" t="shared" si="5"/>
        <v>902</v>
      </c>
      <c r="J1150" s="414" t="s">
        <v>16776</v>
      </c>
      <c r="K1150" s="339">
        <v>43030</v>
      </c>
      <c r="L1150" s="284"/>
      <c r="M1150" s="48" t="s">
        <v>16944</v>
      </c>
      <c r="N1150" s="450" t="s">
        <v>88</v>
      </c>
      <c r="O1150" s="52" t="s">
        <v>89</v>
      </c>
      <c r="P1150" s="448">
        <v>43008</v>
      </c>
      <c r="Q1150" s="171">
        <v>43008</v>
      </c>
      <c r="R1150" s="327" t="s">
        <v>47</v>
      </c>
      <c r="S1150" s="458" t="s">
        <v>648</v>
      </c>
      <c r="T1150" s="459"/>
    </row>
    <row r="1151" s="13" customFormat="1" ht="23.1" customHeight="1" spans="1:20">
      <c r="A1151" s="35">
        <v>1149</v>
      </c>
      <c r="B1151" s="149"/>
      <c r="C1151" s="198" t="s">
        <v>15852</v>
      </c>
      <c r="D1151" s="52" t="s">
        <v>16252</v>
      </c>
      <c r="E1151" s="43">
        <v>470900</v>
      </c>
      <c r="F1151" s="43" t="s">
        <v>16945</v>
      </c>
      <c r="G1151" s="136">
        <v>42998</v>
      </c>
      <c r="H1151" s="121">
        <v>43027</v>
      </c>
      <c r="I1151" s="52">
        <f ca="1" t="shared" si="5"/>
        <v>877</v>
      </c>
      <c r="J1151" s="414" t="s">
        <v>16776</v>
      </c>
      <c r="K1151" s="339">
        <v>43030</v>
      </c>
      <c r="L1151" s="52"/>
      <c r="M1151" s="450" t="s">
        <v>16946</v>
      </c>
      <c r="N1151" s="81" t="s">
        <v>980</v>
      </c>
      <c r="O1151" s="52" t="s">
        <v>84</v>
      </c>
      <c r="P1151" s="447">
        <v>42981</v>
      </c>
      <c r="Q1151" s="461">
        <v>42998</v>
      </c>
      <c r="R1151" s="327" t="s">
        <v>47</v>
      </c>
      <c r="S1151" s="458" t="s">
        <v>648</v>
      </c>
      <c r="T1151" s="459"/>
    </row>
    <row r="1152" s="13" customFormat="1" ht="23.1" customHeight="1" spans="1:20">
      <c r="A1152" s="35">
        <v>1150</v>
      </c>
      <c r="B1152" s="153"/>
      <c r="C1152" s="311" t="s">
        <v>15848</v>
      </c>
      <c r="D1152" s="43" t="s">
        <v>16277</v>
      </c>
      <c r="E1152" s="43">
        <v>427600</v>
      </c>
      <c r="F1152" s="43" t="s">
        <v>16947</v>
      </c>
      <c r="G1152" s="136">
        <v>43002</v>
      </c>
      <c r="H1152" s="121">
        <v>43012</v>
      </c>
      <c r="I1152" s="52">
        <f ca="1" t="shared" si="5"/>
        <v>892</v>
      </c>
      <c r="J1152" s="414" t="s">
        <v>16776</v>
      </c>
      <c r="K1152" s="339">
        <v>43030</v>
      </c>
      <c r="L1152" s="284" t="s">
        <v>52</v>
      </c>
      <c r="M1152" s="450" t="s">
        <v>16948</v>
      </c>
      <c r="N1152" s="81" t="s">
        <v>683</v>
      </c>
      <c r="O1152" s="52" t="s">
        <v>84</v>
      </c>
      <c r="P1152" s="448">
        <v>43016</v>
      </c>
      <c r="Q1152" s="171">
        <v>43016</v>
      </c>
      <c r="R1152" s="327" t="s">
        <v>47</v>
      </c>
      <c r="S1152" s="458" t="s">
        <v>648</v>
      </c>
      <c r="T1152" s="459"/>
    </row>
    <row r="1153" s="13" customFormat="1" ht="23.1" customHeight="1" spans="1:20">
      <c r="A1153" s="35">
        <v>1151</v>
      </c>
      <c r="B1153" s="153"/>
      <c r="C1153" s="311" t="s">
        <v>16699</v>
      </c>
      <c r="D1153" s="43" t="s">
        <v>15558</v>
      </c>
      <c r="E1153" s="43">
        <v>400400</v>
      </c>
      <c r="F1153" s="43" t="s">
        <v>16949</v>
      </c>
      <c r="G1153" s="136">
        <v>42998</v>
      </c>
      <c r="H1153" s="121">
        <v>43007</v>
      </c>
      <c r="I1153" s="52">
        <f ca="1" t="shared" si="5"/>
        <v>897</v>
      </c>
      <c r="J1153" s="414" t="s">
        <v>16241</v>
      </c>
      <c r="K1153" s="338">
        <v>43006</v>
      </c>
      <c r="L1153" s="166"/>
      <c r="M1153" s="354" t="s">
        <v>16950</v>
      </c>
      <c r="N1153" s="354" t="s">
        <v>958</v>
      </c>
      <c r="O1153" s="354" t="s">
        <v>632</v>
      </c>
      <c r="P1153" s="452">
        <v>43001</v>
      </c>
      <c r="Q1153" s="171">
        <v>43001</v>
      </c>
      <c r="R1153" s="354" t="s">
        <v>47</v>
      </c>
      <c r="S1153" s="460" t="s">
        <v>2146</v>
      </c>
      <c r="T1153" s="434"/>
    </row>
    <row r="1154" s="13" customFormat="1" ht="23.1" customHeight="1" spans="1:20">
      <c r="A1154" s="35">
        <v>1152</v>
      </c>
      <c r="B1154" s="153"/>
      <c r="C1154" s="311" t="s">
        <v>15848</v>
      </c>
      <c r="D1154" s="43" t="s">
        <v>16277</v>
      </c>
      <c r="E1154" s="43">
        <v>427600</v>
      </c>
      <c r="F1154" s="43" t="s">
        <v>16951</v>
      </c>
      <c r="G1154" s="136">
        <v>42998</v>
      </c>
      <c r="H1154" s="121">
        <v>43024</v>
      </c>
      <c r="I1154" s="52">
        <f ca="1" t="shared" si="5"/>
        <v>880</v>
      </c>
      <c r="J1154" s="414" t="s">
        <v>16776</v>
      </c>
      <c r="K1154" s="339">
        <v>43030</v>
      </c>
      <c r="L1154" s="284"/>
      <c r="M1154" s="450" t="s">
        <v>16952</v>
      </c>
      <c r="N1154" s="81" t="s">
        <v>730</v>
      </c>
      <c r="O1154" s="52" t="s">
        <v>59</v>
      </c>
      <c r="P1154" s="448">
        <v>43011</v>
      </c>
      <c r="Q1154" s="171">
        <v>43011</v>
      </c>
      <c r="R1154" s="327" t="s">
        <v>47</v>
      </c>
      <c r="S1154" s="458" t="s">
        <v>2146</v>
      </c>
      <c r="T1154" s="459"/>
    </row>
    <row r="1155" s="13" customFormat="1" ht="23.1" customHeight="1" spans="1:20">
      <c r="A1155" s="35">
        <v>1153</v>
      </c>
      <c r="B1155" s="153"/>
      <c r="C1155" s="311" t="s">
        <v>16699</v>
      </c>
      <c r="D1155" s="43" t="s">
        <v>15655</v>
      </c>
      <c r="E1155" s="43">
        <v>399600</v>
      </c>
      <c r="F1155" s="43" t="s">
        <v>16953</v>
      </c>
      <c r="G1155" s="136">
        <v>43010</v>
      </c>
      <c r="H1155" s="121">
        <v>43020</v>
      </c>
      <c r="I1155" s="52">
        <f ca="1" t="shared" si="5"/>
        <v>884</v>
      </c>
      <c r="J1155" s="414" t="s">
        <v>16923</v>
      </c>
      <c r="K1155" s="339">
        <v>43030</v>
      </c>
      <c r="L1155" s="284"/>
      <c r="M1155" s="327" t="s">
        <v>16954</v>
      </c>
      <c r="N1155" s="354" t="s">
        <v>17</v>
      </c>
      <c r="O1155" s="354" t="s">
        <v>89</v>
      </c>
      <c r="P1155" s="452">
        <v>43013</v>
      </c>
      <c r="Q1155" s="171">
        <v>43014</v>
      </c>
      <c r="R1155" s="354" t="s">
        <v>47</v>
      </c>
      <c r="S1155" s="460" t="s">
        <v>2146</v>
      </c>
      <c r="T1155" s="434"/>
    </row>
    <row r="1156" s="13" customFormat="1" ht="23.1" customHeight="1" spans="1:20">
      <c r="A1156" s="35">
        <v>1154</v>
      </c>
      <c r="B1156" s="153"/>
      <c r="C1156" s="311" t="s">
        <v>16699</v>
      </c>
      <c r="D1156" s="43" t="s">
        <v>41</v>
      </c>
      <c r="E1156" s="43">
        <v>397400</v>
      </c>
      <c r="F1156" s="43" t="s">
        <v>16955</v>
      </c>
      <c r="G1156" s="136">
        <v>42965</v>
      </c>
      <c r="H1156" s="121">
        <v>42973</v>
      </c>
      <c r="I1156" s="48">
        <f ca="1" t="shared" si="5"/>
        <v>931</v>
      </c>
      <c r="J1156" s="414" t="s">
        <v>16241</v>
      </c>
      <c r="K1156" s="339">
        <v>43006</v>
      </c>
      <c r="L1156" s="166"/>
      <c r="M1156" s="13" t="s">
        <v>16956</v>
      </c>
      <c r="N1156" s="52" t="s">
        <v>2396</v>
      </c>
      <c r="O1156" s="52" t="s">
        <v>744</v>
      </c>
      <c r="P1156" s="121">
        <v>43012</v>
      </c>
      <c r="Q1156" s="121">
        <v>43013</v>
      </c>
      <c r="R1156" s="52" t="s">
        <v>47</v>
      </c>
      <c r="S1156" s="460" t="s">
        <v>16957</v>
      </c>
      <c r="T1156" s="434"/>
    </row>
    <row r="1157" s="13" customFormat="1" ht="23.1" customHeight="1" spans="1:20">
      <c r="A1157" s="35">
        <v>1155</v>
      </c>
      <c r="B1157" s="153"/>
      <c r="C1157" s="198" t="s">
        <v>15848</v>
      </c>
      <c r="D1157" s="55" t="s">
        <v>16277</v>
      </c>
      <c r="E1157" s="55">
        <v>427600</v>
      </c>
      <c r="F1157" s="55" t="s">
        <v>16958</v>
      </c>
      <c r="G1157" s="132">
        <v>42998</v>
      </c>
      <c r="H1157" s="171">
        <v>43029</v>
      </c>
      <c r="I1157" s="48">
        <f ca="1" t="shared" si="5"/>
        <v>875</v>
      </c>
      <c r="J1157" s="415" t="s">
        <v>16776</v>
      </c>
      <c r="K1157" s="339">
        <v>43006</v>
      </c>
      <c r="L1157" s="166"/>
      <c r="M1157" s="354" t="s">
        <v>952</v>
      </c>
      <c r="N1157" s="354" t="s">
        <v>698</v>
      </c>
      <c r="O1157" s="354" t="s">
        <v>84</v>
      </c>
      <c r="P1157" s="452">
        <v>42995</v>
      </c>
      <c r="Q1157" s="171">
        <v>42995</v>
      </c>
      <c r="R1157" s="354" t="s">
        <v>47</v>
      </c>
      <c r="S1157" s="460" t="s">
        <v>16959</v>
      </c>
      <c r="T1157" s="434"/>
    </row>
    <row r="1158" s="13" customFormat="1" ht="23.1" customHeight="1" spans="1:20">
      <c r="A1158" s="35">
        <v>1156</v>
      </c>
      <c r="B1158" s="153"/>
      <c r="C1158" s="311" t="s">
        <v>16699</v>
      </c>
      <c r="D1158" s="43" t="s">
        <v>15558</v>
      </c>
      <c r="E1158" s="43">
        <v>399600</v>
      </c>
      <c r="F1158" s="43" t="s">
        <v>16960</v>
      </c>
      <c r="G1158" s="136">
        <v>42994</v>
      </c>
      <c r="H1158" s="121">
        <v>43005</v>
      </c>
      <c r="I1158" s="52">
        <f ca="1" t="shared" si="5"/>
        <v>899</v>
      </c>
      <c r="J1158" s="414" t="s">
        <v>16923</v>
      </c>
      <c r="K1158" s="339">
        <v>43033</v>
      </c>
      <c r="L1158" s="166" t="s">
        <v>52</v>
      </c>
      <c r="M1158" s="52" t="s">
        <v>16961</v>
      </c>
      <c r="N1158" s="52" t="s">
        <v>114</v>
      </c>
      <c r="O1158" s="52" t="s">
        <v>59</v>
      </c>
      <c r="P1158" s="47">
        <v>43010</v>
      </c>
      <c r="Q1158" s="47">
        <v>43010</v>
      </c>
      <c r="R1158" s="52" t="s">
        <v>47</v>
      </c>
      <c r="S1158" s="460" t="s">
        <v>1301</v>
      </c>
      <c r="T1158" s="434"/>
    </row>
    <row r="1159" s="13" customFormat="1" ht="23.1" customHeight="1" spans="1:20">
      <c r="A1159" s="35">
        <v>1157</v>
      </c>
      <c r="B1159" s="153"/>
      <c r="C1159" s="311" t="s">
        <v>16699</v>
      </c>
      <c r="D1159" s="43" t="s">
        <v>15558</v>
      </c>
      <c r="E1159" s="43">
        <v>399600</v>
      </c>
      <c r="F1159" s="43" t="s">
        <v>16962</v>
      </c>
      <c r="G1159" s="136">
        <v>42994</v>
      </c>
      <c r="H1159" s="121">
        <v>43005</v>
      </c>
      <c r="I1159" s="52">
        <f ca="1" t="shared" si="5"/>
        <v>899</v>
      </c>
      <c r="J1159" s="414" t="s">
        <v>16923</v>
      </c>
      <c r="K1159" s="339">
        <v>43033</v>
      </c>
      <c r="L1159" s="166" t="s">
        <v>52</v>
      </c>
      <c r="M1159" s="354" t="s">
        <v>16963</v>
      </c>
      <c r="N1159" s="354" t="s">
        <v>662</v>
      </c>
      <c r="O1159" s="354" t="s">
        <v>59</v>
      </c>
      <c r="P1159" s="452">
        <v>43009</v>
      </c>
      <c r="Q1159" s="171">
        <v>43009</v>
      </c>
      <c r="R1159" s="354" t="s">
        <v>47</v>
      </c>
      <c r="S1159" s="460" t="s">
        <v>2157</v>
      </c>
      <c r="T1159" s="434"/>
    </row>
    <row r="1160" s="13" customFormat="1" ht="23.1" customHeight="1" spans="1:20">
      <c r="A1160" s="35">
        <v>1158</v>
      </c>
      <c r="B1160" s="153"/>
      <c r="C1160" s="311" t="s">
        <v>16699</v>
      </c>
      <c r="D1160" s="43" t="s">
        <v>15655</v>
      </c>
      <c r="E1160" s="43">
        <v>399600</v>
      </c>
      <c r="F1160" s="43" t="s">
        <v>16964</v>
      </c>
      <c r="G1160" s="136">
        <v>43010</v>
      </c>
      <c r="H1160" s="121">
        <v>43020</v>
      </c>
      <c r="I1160" s="52">
        <f ca="1" t="shared" si="5"/>
        <v>884</v>
      </c>
      <c r="J1160" s="414" t="s">
        <v>16923</v>
      </c>
      <c r="K1160" s="339">
        <v>43033</v>
      </c>
      <c r="L1160" s="166" t="s">
        <v>52</v>
      </c>
      <c r="M1160" s="48" t="s">
        <v>16965</v>
      </c>
      <c r="N1160" s="48" t="s">
        <v>45</v>
      </c>
      <c r="O1160" s="48" t="s">
        <v>89</v>
      </c>
      <c r="P1160" s="44">
        <v>43010</v>
      </c>
      <c r="Q1160" s="44">
        <v>43010</v>
      </c>
      <c r="R1160" s="48" t="s">
        <v>47</v>
      </c>
      <c r="S1160" s="460" t="s">
        <v>2157</v>
      </c>
      <c r="T1160" s="434"/>
    </row>
    <row r="1161" s="13" customFormat="1" ht="23.1" customHeight="1" spans="1:20">
      <c r="A1161" s="35">
        <v>1159</v>
      </c>
      <c r="B1161" s="149"/>
      <c r="C1161" s="198" t="s">
        <v>15852</v>
      </c>
      <c r="D1161" s="52" t="s">
        <v>16252</v>
      </c>
      <c r="E1161" s="43">
        <v>470900</v>
      </c>
      <c r="F1161" s="43" t="s">
        <v>16966</v>
      </c>
      <c r="G1161" s="136">
        <v>43021</v>
      </c>
      <c r="H1161" s="121">
        <v>43027</v>
      </c>
      <c r="I1161" s="52">
        <f ca="1" t="shared" si="5"/>
        <v>877</v>
      </c>
      <c r="J1161" s="414" t="s">
        <v>16776</v>
      </c>
      <c r="K1161" s="339">
        <v>43033</v>
      </c>
      <c r="L1161" s="52"/>
      <c r="M1161" s="450" t="s">
        <v>16967</v>
      </c>
      <c r="N1161" s="81" t="s">
        <v>45</v>
      </c>
      <c r="O1161" s="52" t="s">
        <v>89</v>
      </c>
      <c r="P1161" s="447">
        <v>43020</v>
      </c>
      <c r="Q1161" s="461">
        <v>43022</v>
      </c>
      <c r="R1161" s="327" t="s">
        <v>47</v>
      </c>
      <c r="S1161" s="458" t="s">
        <v>2157</v>
      </c>
      <c r="T1161" s="459"/>
    </row>
    <row r="1162" s="13" customFormat="1" ht="23.1" customHeight="1" spans="1:20">
      <c r="A1162" s="35">
        <v>1160</v>
      </c>
      <c r="B1162" s="153"/>
      <c r="C1162" s="311" t="s">
        <v>16699</v>
      </c>
      <c r="D1162" s="43" t="s">
        <v>15655</v>
      </c>
      <c r="E1162" s="43">
        <v>399600</v>
      </c>
      <c r="F1162" s="43" t="s">
        <v>16968</v>
      </c>
      <c r="G1162" s="136">
        <v>43010</v>
      </c>
      <c r="H1162" s="121">
        <v>43020</v>
      </c>
      <c r="I1162" s="52">
        <f ca="1" t="shared" si="5"/>
        <v>884</v>
      </c>
      <c r="J1162" s="414" t="s">
        <v>16923</v>
      </c>
      <c r="K1162" s="339">
        <v>43035</v>
      </c>
      <c r="L1162" s="166" t="s">
        <v>52</v>
      </c>
      <c r="M1162" s="354" t="s">
        <v>16969</v>
      </c>
      <c r="N1162" s="354" t="s">
        <v>114</v>
      </c>
      <c r="O1162" s="354" t="s">
        <v>59</v>
      </c>
      <c r="P1162" s="452">
        <v>43025</v>
      </c>
      <c r="Q1162" s="171">
        <v>43025</v>
      </c>
      <c r="R1162" s="354" t="s">
        <v>47</v>
      </c>
      <c r="S1162" s="460" t="s">
        <v>5846</v>
      </c>
      <c r="T1162" s="434"/>
    </row>
    <row r="1163" s="13" customFormat="1" ht="23.1" customHeight="1" spans="1:20">
      <c r="A1163" s="35">
        <v>1161</v>
      </c>
      <c r="B1163" s="153"/>
      <c r="C1163" s="311" t="s">
        <v>15848</v>
      </c>
      <c r="D1163" s="43" t="s">
        <v>16239</v>
      </c>
      <c r="E1163" s="43">
        <v>427600</v>
      </c>
      <c r="F1163" s="43" t="s">
        <v>16970</v>
      </c>
      <c r="G1163" s="136">
        <v>42975</v>
      </c>
      <c r="H1163" s="121">
        <v>42983</v>
      </c>
      <c r="I1163" s="52">
        <f ca="1" t="shared" si="5"/>
        <v>921</v>
      </c>
      <c r="J1163" s="414" t="s">
        <v>16776</v>
      </c>
      <c r="K1163" s="339">
        <v>43006</v>
      </c>
      <c r="L1163" s="284"/>
      <c r="M1163" s="453" t="s">
        <v>16971</v>
      </c>
      <c r="N1163" s="81" t="s">
        <v>912</v>
      </c>
      <c r="O1163" s="52" t="s">
        <v>59</v>
      </c>
      <c r="P1163" s="470">
        <v>43016</v>
      </c>
      <c r="Q1163" s="171">
        <v>43025</v>
      </c>
      <c r="R1163" s="291" t="s">
        <v>47</v>
      </c>
      <c r="S1163" s="458" t="s">
        <v>16972</v>
      </c>
      <c r="T1163" s="459"/>
    </row>
    <row r="1164" s="13" customFormat="1" ht="23.1" customHeight="1" spans="1:20">
      <c r="A1164" s="35">
        <v>1162</v>
      </c>
      <c r="B1164" s="153"/>
      <c r="C1164" s="311" t="s">
        <v>15848</v>
      </c>
      <c r="D1164" s="43" t="s">
        <v>16277</v>
      </c>
      <c r="E1164" s="43">
        <v>427600</v>
      </c>
      <c r="F1164" s="43" t="s">
        <v>16973</v>
      </c>
      <c r="G1164" s="136">
        <v>42998</v>
      </c>
      <c r="H1164" s="121">
        <v>43032</v>
      </c>
      <c r="I1164" s="52">
        <f ca="1" t="shared" si="5"/>
        <v>872</v>
      </c>
      <c r="J1164" s="414" t="s">
        <v>16776</v>
      </c>
      <c r="K1164" s="339">
        <v>43035</v>
      </c>
      <c r="L1164" s="284"/>
      <c r="M1164" s="48" t="s">
        <v>13259</v>
      </c>
      <c r="N1164" s="48" t="s">
        <v>80</v>
      </c>
      <c r="O1164" s="48" t="s">
        <v>84</v>
      </c>
      <c r="P1164" s="44">
        <v>43029</v>
      </c>
      <c r="Q1164" s="44">
        <v>43031</v>
      </c>
      <c r="R1164" s="48" t="s">
        <v>47</v>
      </c>
      <c r="S1164" s="458" t="s">
        <v>1311</v>
      </c>
      <c r="T1164" s="459"/>
    </row>
    <row r="1165" s="13" customFormat="1" ht="23.1" customHeight="1" spans="1:20">
      <c r="A1165" s="35">
        <v>1163</v>
      </c>
      <c r="B1165" s="153"/>
      <c r="C1165" s="311" t="s">
        <v>15848</v>
      </c>
      <c r="D1165" s="43" t="s">
        <v>16277</v>
      </c>
      <c r="E1165" s="43">
        <v>427600</v>
      </c>
      <c r="F1165" s="43" t="s">
        <v>16974</v>
      </c>
      <c r="G1165" s="136">
        <v>42998</v>
      </c>
      <c r="H1165" s="121">
        <v>43035</v>
      </c>
      <c r="I1165" s="52">
        <f ca="1" t="shared" si="5"/>
        <v>869</v>
      </c>
      <c r="J1165" s="414" t="s">
        <v>16776</v>
      </c>
      <c r="K1165" s="338">
        <v>43037</v>
      </c>
      <c r="L1165" s="284"/>
      <c r="M1165" s="52" t="s">
        <v>16975</v>
      </c>
      <c r="N1165" s="52" t="s">
        <v>45</v>
      </c>
      <c r="O1165" s="52" t="s">
        <v>89</v>
      </c>
      <c r="P1165" s="47">
        <v>43022</v>
      </c>
      <c r="Q1165" s="47">
        <v>43022</v>
      </c>
      <c r="R1165" s="52" t="s">
        <v>47</v>
      </c>
      <c r="S1165" s="458" t="s">
        <v>1317</v>
      </c>
      <c r="T1165" s="459"/>
    </row>
    <row r="1166" s="13" customFormat="1" ht="23.1" customHeight="1" spans="1:20">
      <c r="A1166" s="35">
        <v>1164</v>
      </c>
      <c r="B1166" s="153"/>
      <c r="C1166" s="311" t="s">
        <v>16699</v>
      </c>
      <c r="D1166" s="43" t="s">
        <v>15558</v>
      </c>
      <c r="E1166" s="43">
        <v>399600</v>
      </c>
      <c r="F1166" s="43" t="s">
        <v>16976</v>
      </c>
      <c r="G1166" s="136">
        <v>43010</v>
      </c>
      <c r="H1166" s="121">
        <v>43020</v>
      </c>
      <c r="I1166" s="52">
        <f ca="1" t="shared" si="5"/>
        <v>884</v>
      </c>
      <c r="J1166" s="414" t="s">
        <v>16923</v>
      </c>
      <c r="K1166" s="338">
        <v>43037</v>
      </c>
      <c r="L1166" s="166" t="s">
        <v>52</v>
      </c>
      <c r="M1166" s="327" t="s">
        <v>16977</v>
      </c>
      <c r="N1166" s="327" t="s">
        <v>45</v>
      </c>
      <c r="O1166" s="327" t="s">
        <v>89</v>
      </c>
      <c r="P1166" s="447">
        <v>43030</v>
      </c>
      <c r="Q1166" s="121">
        <v>43030</v>
      </c>
      <c r="R1166" s="327" t="s">
        <v>47</v>
      </c>
      <c r="S1166" s="460" t="s">
        <v>1317</v>
      </c>
      <c r="T1166" s="434"/>
    </row>
    <row r="1167" s="13" customFormat="1" ht="23.1" customHeight="1" spans="1:20">
      <c r="A1167" s="35">
        <v>1165</v>
      </c>
      <c r="B1167" s="153"/>
      <c r="C1167" s="311" t="s">
        <v>16699</v>
      </c>
      <c r="D1167" s="43" t="s">
        <v>15527</v>
      </c>
      <c r="E1167" s="43">
        <v>399600</v>
      </c>
      <c r="F1167" s="43" t="s">
        <v>16978</v>
      </c>
      <c r="G1167" s="136">
        <v>42992</v>
      </c>
      <c r="H1167" s="121">
        <v>42999</v>
      </c>
      <c r="I1167" s="52">
        <f ca="1" t="shared" si="5"/>
        <v>905</v>
      </c>
      <c r="J1167" s="414" t="s">
        <v>16979</v>
      </c>
      <c r="K1167" s="338">
        <v>43037</v>
      </c>
      <c r="L1167" s="166" t="s">
        <v>52</v>
      </c>
      <c r="M1167" s="327" t="s">
        <v>16980</v>
      </c>
      <c r="N1167" s="327" t="s">
        <v>889</v>
      </c>
      <c r="O1167" s="327" t="s">
        <v>89</v>
      </c>
      <c r="P1167" s="447">
        <v>43029</v>
      </c>
      <c r="Q1167" s="121">
        <v>43030</v>
      </c>
      <c r="R1167" s="327" t="s">
        <v>47</v>
      </c>
      <c r="S1167" s="460" t="s">
        <v>1317</v>
      </c>
      <c r="T1167" s="434"/>
    </row>
    <row r="1168" s="13" customFormat="1" ht="23.1" customHeight="1" spans="1:20">
      <c r="A1168" s="35">
        <v>1166</v>
      </c>
      <c r="B1168" s="153"/>
      <c r="C1168" s="311" t="s">
        <v>16699</v>
      </c>
      <c r="D1168" s="43" t="s">
        <v>15558</v>
      </c>
      <c r="E1168" s="43">
        <v>399600</v>
      </c>
      <c r="F1168" s="43" t="s">
        <v>16981</v>
      </c>
      <c r="G1168" s="136">
        <v>42998</v>
      </c>
      <c r="H1168" s="121">
        <v>43007</v>
      </c>
      <c r="I1168" s="52">
        <f ca="1" t="shared" si="5"/>
        <v>897</v>
      </c>
      <c r="J1168" s="414" t="s">
        <v>16923</v>
      </c>
      <c r="K1168" s="338">
        <v>43037</v>
      </c>
      <c r="L1168" s="166" t="s">
        <v>52</v>
      </c>
      <c r="M1168" s="327" t="s">
        <v>16982</v>
      </c>
      <c r="N1168" s="327" t="s">
        <v>88</v>
      </c>
      <c r="O1168" s="327" t="s">
        <v>89</v>
      </c>
      <c r="P1168" s="447">
        <v>43029</v>
      </c>
      <c r="Q1168" s="121">
        <v>43030</v>
      </c>
      <c r="R1168" s="327" t="s">
        <v>47</v>
      </c>
      <c r="S1168" s="460" t="s">
        <v>10671</v>
      </c>
      <c r="T1168" s="434"/>
    </row>
    <row r="1169" s="13" customFormat="1" ht="23.1" customHeight="1" spans="1:20">
      <c r="A1169" s="35">
        <v>1167</v>
      </c>
      <c r="B1169" s="462"/>
      <c r="C1169" s="198" t="s">
        <v>15852</v>
      </c>
      <c r="D1169" s="431" t="s">
        <v>16357</v>
      </c>
      <c r="E1169" s="43">
        <v>470900</v>
      </c>
      <c r="F1169" s="43" t="s">
        <v>16983</v>
      </c>
      <c r="G1169" s="439">
        <v>43010</v>
      </c>
      <c r="H1169" s="440">
        <v>43020</v>
      </c>
      <c r="I1169" s="431">
        <f ca="1" t="shared" si="5"/>
        <v>884</v>
      </c>
      <c r="J1169" s="414" t="s">
        <v>16776</v>
      </c>
      <c r="K1169" s="338">
        <v>43037</v>
      </c>
      <c r="L1169" s="431"/>
      <c r="M1169" s="471" t="s">
        <v>16984</v>
      </c>
      <c r="N1169" s="431" t="s">
        <v>45</v>
      </c>
      <c r="O1169" s="14" t="s">
        <v>89</v>
      </c>
      <c r="P1169" s="472">
        <v>43036</v>
      </c>
      <c r="Q1169" s="479">
        <v>43037</v>
      </c>
      <c r="R1169" s="445" t="s">
        <v>47</v>
      </c>
      <c r="S1169" s="480" t="s">
        <v>5481</v>
      </c>
      <c r="T1169" s="481"/>
    </row>
    <row r="1170" s="13" customFormat="1" ht="23.1" customHeight="1" spans="1:20">
      <c r="A1170" s="35">
        <v>1168</v>
      </c>
      <c r="B1170" s="153"/>
      <c r="C1170" s="311" t="s">
        <v>16699</v>
      </c>
      <c r="D1170" s="43" t="s">
        <v>15527</v>
      </c>
      <c r="E1170" s="43">
        <v>399600</v>
      </c>
      <c r="F1170" s="43" t="s">
        <v>16985</v>
      </c>
      <c r="G1170" s="136">
        <v>42965</v>
      </c>
      <c r="H1170" s="121">
        <v>42968</v>
      </c>
      <c r="I1170" s="52">
        <f ca="1" t="shared" si="5"/>
        <v>936</v>
      </c>
      <c r="J1170" s="414" t="s">
        <v>16986</v>
      </c>
      <c r="K1170" s="338">
        <v>43063</v>
      </c>
      <c r="L1170" s="166" t="s">
        <v>52</v>
      </c>
      <c r="M1170" s="52" t="s">
        <v>16987</v>
      </c>
      <c r="N1170" s="52" t="s">
        <v>45</v>
      </c>
      <c r="O1170" s="52" t="s">
        <v>89</v>
      </c>
      <c r="P1170" s="47">
        <v>43036</v>
      </c>
      <c r="Q1170" s="47">
        <v>43037</v>
      </c>
      <c r="R1170" s="52" t="s">
        <v>47</v>
      </c>
      <c r="S1170" s="460" t="s">
        <v>7809</v>
      </c>
      <c r="T1170" s="434"/>
    </row>
    <row r="1171" s="13" customFormat="1" ht="23.1" customHeight="1" spans="1:20">
      <c r="A1171" s="35">
        <v>1169</v>
      </c>
      <c r="B1171" s="153"/>
      <c r="C1171" s="311" t="s">
        <v>16699</v>
      </c>
      <c r="D1171" s="43" t="s">
        <v>15555</v>
      </c>
      <c r="E1171" s="43">
        <v>399600</v>
      </c>
      <c r="F1171" s="43" t="s">
        <v>16988</v>
      </c>
      <c r="G1171" s="136">
        <v>43021</v>
      </c>
      <c r="H1171" s="121">
        <v>43027</v>
      </c>
      <c r="I1171" s="52">
        <f ca="1" t="shared" si="5"/>
        <v>877</v>
      </c>
      <c r="J1171" s="414" t="s">
        <v>16923</v>
      </c>
      <c r="K1171" s="338">
        <v>43037</v>
      </c>
      <c r="L1171" s="166"/>
      <c r="M1171" s="52" t="s">
        <v>16989</v>
      </c>
      <c r="N1171" s="52" t="s">
        <v>88</v>
      </c>
      <c r="O1171" s="52" t="s">
        <v>89</v>
      </c>
      <c r="P1171" s="47">
        <v>43036</v>
      </c>
      <c r="Q1171" s="47">
        <v>43037</v>
      </c>
      <c r="R1171" s="52" t="s">
        <v>47</v>
      </c>
      <c r="S1171" s="460" t="s">
        <v>7809</v>
      </c>
      <c r="T1171" s="434"/>
    </row>
    <row r="1172" s="13" customFormat="1" ht="23.1" customHeight="1" spans="1:20">
      <c r="A1172" s="35">
        <v>1170</v>
      </c>
      <c r="B1172" s="153"/>
      <c r="C1172" s="311" t="s">
        <v>16699</v>
      </c>
      <c r="D1172" s="43" t="s">
        <v>15558</v>
      </c>
      <c r="E1172" s="43">
        <v>399600</v>
      </c>
      <c r="F1172" s="43" t="s">
        <v>16990</v>
      </c>
      <c r="G1172" s="136">
        <v>42965</v>
      </c>
      <c r="H1172" s="121">
        <v>42968</v>
      </c>
      <c r="I1172" s="52">
        <f ca="1" t="shared" si="5"/>
        <v>936</v>
      </c>
      <c r="J1172" s="414" t="s">
        <v>16923</v>
      </c>
      <c r="K1172" s="339">
        <v>43006</v>
      </c>
      <c r="L1172" s="166" t="s">
        <v>52</v>
      </c>
      <c r="M1172" s="48" t="s">
        <v>16991</v>
      </c>
      <c r="N1172" s="48" t="s">
        <v>88</v>
      </c>
      <c r="O1172" s="48" t="s">
        <v>89</v>
      </c>
      <c r="P1172" s="44">
        <v>43033</v>
      </c>
      <c r="Q1172" s="44">
        <v>43033</v>
      </c>
      <c r="R1172" s="48" t="s">
        <v>47</v>
      </c>
      <c r="S1172" s="460" t="s">
        <v>16992</v>
      </c>
      <c r="T1172" s="434"/>
    </row>
    <row r="1173" s="13" customFormat="1" ht="23.1" customHeight="1" spans="1:20">
      <c r="A1173" s="35">
        <v>1171</v>
      </c>
      <c r="B1173" s="153"/>
      <c r="C1173" s="311" t="s">
        <v>16699</v>
      </c>
      <c r="D1173" s="43" t="s">
        <v>15558</v>
      </c>
      <c r="E1173" s="43">
        <v>399600</v>
      </c>
      <c r="F1173" s="43" t="s">
        <v>16993</v>
      </c>
      <c r="G1173" s="136">
        <v>43010</v>
      </c>
      <c r="H1173" s="121">
        <v>43020</v>
      </c>
      <c r="I1173" s="52">
        <f ca="1" t="shared" si="5"/>
        <v>884</v>
      </c>
      <c r="J1173" s="414" t="s">
        <v>16923</v>
      </c>
      <c r="K1173" s="338">
        <v>43037</v>
      </c>
      <c r="L1173" s="166" t="s">
        <v>52</v>
      </c>
      <c r="M1173" s="327" t="s">
        <v>16994</v>
      </c>
      <c r="N1173" s="327" t="s">
        <v>1439</v>
      </c>
      <c r="O1173" s="327" t="s">
        <v>89</v>
      </c>
      <c r="P1173" s="447">
        <v>43036</v>
      </c>
      <c r="Q1173" s="121">
        <v>43037</v>
      </c>
      <c r="R1173" s="327" t="s">
        <v>47</v>
      </c>
      <c r="S1173" s="460" t="s">
        <v>3396</v>
      </c>
      <c r="T1173" s="434"/>
    </row>
    <row r="1174" s="13" customFormat="1" ht="23.1" customHeight="1" spans="1:20">
      <c r="A1174" s="35">
        <v>1172</v>
      </c>
      <c r="B1174" s="153"/>
      <c r="C1174" s="311" t="s">
        <v>16699</v>
      </c>
      <c r="D1174" s="43" t="s">
        <v>15555</v>
      </c>
      <c r="E1174" s="43">
        <v>399600</v>
      </c>
      <c r="F1174" s="43" t="s">
        <v>16995</v>
      </c>
      <c r="G1174" s="136">
        <v>42991</v>
      </c>
      <c r="H1174" s="121">
        <v>42999</v>
      </c>
      <c r="I1174" s="52">
        <f ca="1" t="shared" si="5"/>
        <v>905</v>
      </c>
      <c r="J1174" s="414" t="s">
        <v>16923</v>
      </c>
      <c r="K1174" s="338">
        <v>43037</v>
      </c>
      <c r="L1174" s="166"/>
      <c r="M1174" s="327" t="s">
        <v>16996</v>
      </c>
      <c r="N1174" s="327" t="s">
        <v>1331</v>
      </c>
      <c r="O1174" s="327" t="s">
        <v>59</v>
      </c>
      <c r="P1174" s="447">
        <v>43014</v>
      </c>
      <c r="Q1174" s="121">
        <v>43014</v>
      </c>
      <c r="R1174" s="327" t="s">
        <v>47</v>
      </c>
      <c r="S1174" s="460" t="s">
        <v>7819</v>
      </c>
      <c r="T1174" s="434"/>
    </row>
    <row r="1175" s="13" customFormat="1" ht="23.1" customHeight="1" spans="1:20">
      <c r="A1175" s="35">
        <v>1173</v>
      </c>
      <c r="B1175" s="153"/>
      <c r="C1175" s="311" t="s">
        <v>15848</v>
      </c>
      <c r="D1175" s="55" t="s">
        <v>16252</v>
      </c>
      <c r="E1175" s="55">
        <v>427600</v>
      </c>
      <c r="F1175" s="55" t="s">
        <v>16997</v>
      </c>
      <c r="G1175" s="132">
        <v>43038</v>
      </c>
      <c r="H1175" s="171">
        <v>43046</v>
      </c>
      <c r="I1175" s="48">
        <f ca="1" t="shared" si="5"/>
        <v>858</v>
      </c>
      <c r="J1175" s="415" t="s">
        <v>16776</v>
      </c>
      <c r="K1175" s="338">
        <v>43063</v>
      </c>
      <c r="L1175" s="166"/>
      <c r="M1175" s="70" t="s">
        <v>16998</v>
      </c>
      <c r="N1175" s="354" t="s">
        <v>662</v>
      </c>
      <c r="O1175" s="48" t="s">
        <v>59</v>
      </c>
      <c r="P1175" s="452">
        <v>43000</v>
      </c>
      <c r="Q1175" s="44">
        <v>43038</v>
      </c>
      <c r="R1175" s="354" t="s">
        <v>106</v>
      </c>
      <c r="S1175" s="460" t="s">
        <v>7819</v>
      </c>
      <c r="T1175" s="434"/>
    </row>
    <row r="1176" s="13" customFormat="1" ht="23.1" customHeight="1" spans="1:20">
      <c r="A1176" s="35">
        <v>1174</v>
      </c>
      <c r="B1176" s="153"/>
      <c r="C1176" s="311" t="s">
        <v>16699</v>
      </c>
      <c r="D1176" s="43" t="s">
        <v>15555</v>
      </c>
      <c r="E1176" s="43">
        <v>399600</v>
      </c>
      <c r="F1176" s="43" t="s">
        <v>16999</v>
      </c>
      <c r="G1176" s="136">
        <v>42992</v>
      </c>
      <c r="H1176" s="121">
        <v>42999</v>
      </c>
      <c r="I1176" s="52">
        <f ca="1" t="shared" ref="I1176:I1239" si="6">TODAY()-H1176</f>
        <v>905</v>
      </c>
      <c r="J1176" s="414" t="s">
        <v>16923</v>
      </c>
      <c r="K1176" s="338">
        <v>43037</v>
      </c>
      <c r="L1176" s="166" t="s">
        <v>52</v>
      </c>
      <c r="M1176" s="52" t="s">
        <v>17000</v>
      </c>
      <c r="N1176" s="52" t="s">
        <v>662</v>
      </c>
      <c r="O1176" s="52" t="s">
        <v>59</v>
      </c>
      <c r="P1176" s="47">
        <v>43036</v>
      </c>
      <c r="Q1176" s="47">
        <v>43037</v>
      </c>
      <c r="R1176" s="52" t="s">
        <v>47</v>
      </c>
      <c r="S1176" s="460" t="s">
        <v>17001</v>
      </c>
      <c r="T1176" s="434"/>
    </row>
    <row r="1177" s="13" customFormat="1" ht="23.1" customHeight="1" spans="1:20">
      <c r="A1177" s="35">
        <v>1175</v>
      </c>
      <c r="B1177" s="463"/>
      <c r="C1177" s="464" t="s">
        <v>16133</v>
      </c>
      <c r="D1177" s="465" t="s">
        <v>41</v>
      </c>
      <c r="E1177" s="465">
        <v>489300</v>
      </c>
      <c r="F1177" s="465" t="s">
        <v>17002</v>
      </c>
      <c r="G1177" s="466">
        <v>42947</v>
      </c>
      <c r="H1177" s="467">
        <v>42962</v>
      </c>
      <c r="I1177" s="473">
        <f ca="1" t="shared" si="6"/>
        <v>942</v>
      </c>
      <c r="J1177" s="474" t="s">
        <v>16241</v>
      </c>
      <c r="K1177" s="338">
        <v>43063</v>
      </c>
      <c r="L1177" s="475" t="s">
        <v>52</v>
      </c>
      <c r="M1177" s="476" t="s">
        <v>17003</v>
      </c>
      <c r="N1177" s="473" t="s">
        <v>912</v>
      </c>
      <c r="O1177" s="473" t="s">
        <v>59</v>
      </c>
      <c r="P1177" s="467">
        <v>43046</v>
      </c>
      <c r="Q1177" s="467">
        <v>43047</v>
      </c>
      <c r="R1177" s="473" t="s">
        <v>106</v>
      </c>
      <c r="S1177" s="482" t="s">
        <v>1332</v>
      </c>
      <c r="T1177" s="483"/>
    </row>
    <row r="1178" s="13" customFormat="1" ht="23.1" customHeight="1" spans="1:20">
      <c r="A1178" s="35">
        <v>1176</v>
      </c>
      <c r="B1178" s="153"/>
      <c r="C1178" s="311" t="s">
        <v>15848</v>
      </c>
      <c r="D1178" s="55" t="s">
        <v>16844</v>
      </c>
      <c r="E1178" s="55">
        <v>427600</v>
      </c>
      <c r="F1178" s="55" t="s">
        <v>17004</v>
      </c>
      <c r="G1178" s="132">
        <v>43038</v>
      </c>
      <c r="H1178" s="171">
        <v>43046</v>
      </c>
      <c r="I1178" s="48">
        <f ca="1" t="shared" si="6"/>
        <v>858</v>
      </c>
      <c r="J1178" s="415" t="s">
        <v>16776</v>
      </c>
      <c r="K1178" s="338">
        <v>43063</v>
      </c>
      <c r="L1178" s="166"/>
      <c r="M1178" s="70" t="s">
        <v>17005</v>
      </c>
      <c r="N1178" s="354" t="s">
        <v>70</v>
      </c>
      <c r="O1178" s="48" t="s">
        <v>59</v>
      </c>
      <c r="P1178" s="452">
        <v>43014</v>
      </c>
      <c r="Q1178" s="44">
        <v>43038</v>
      </c>
      <c r="R1178" s="354" t="s">
        <v>47</v>
      </c>
      <c r="S1178" s="460" t="s">
        <v>1332</v>
      </c>
      <c r="T1178" s="434"/>
    </row>
    <row r="1179" s="13" customFormat="1" ht="23.1" customHeight="1" spans="1:20">
      <c r="A1179" s="35">
        <v>1177</v>
      </c>
      <c r="B1179" s="153"/>
      <c r="C1179" s="311" t="s">
        <v>16699</v>
      </c>
      <c r="D1179" s="43" t="s">
        <v>15555</v>
      </c>
      <c r="E1179" s="43">
        <v>399600</v>
      </c>
      <c r="F1179" s="43" t="s">
        <v>17006</v>
      </c>
      <c r="G1179" s="136">
        <v>43021</v>
      </c>
      <c r="H1179" s="121">
        <v>43027</v>
      </c>
      <c r="I1179" s="52">
        <f ca="1" t="shared" si="6"/>
        <v>877</v>
      </c>
      <c r="J1179" s="414" t="s">
        <v>16923</v>
      </c>
      <c r="K1179" s="338">
        <v>43037</v>
      </c>
      <c r="L1179" s="166"/>
      <c r="M1179" s="48" t="s">
        <v>17007</v>
      </c>
      <c r="N1179" s="48" t="s">
        <v>70</v>
      </c>
      <c r="O1179" s="48" t="s">
        <v>59</v>
      </c>
      <c r="P1179" s="44">
        <v>43043</v>
      </c>
      <c r="Q1179" s="44">
        <v>43043</v>
      </c>
      <c r="R1179" s="48" t="s">
        <v>47</v>
      </c>
      <c r="S1179" s="460" t="s">
        <v>17008</v>
      </c>
      <c r="T1179" s="434"/>
    </row>
    <row r="1180" s="13" customFormat="1" ht="23.1" customHeight="1" spans="1:20">
      <c r="A1180" s="35">
        <v>1178</v>
      </c>
      <c r="B1180" s="149"/>
      <c r="C1180" s="198" t="s">
        <v>15852</v>
      </c>
      <c r="D1180" s="52" t="s">
        <v>16277</v>
      </c>
      <c r="E1180" s="43">
        <v>470900</v>
      </c>
      <c r="F1180" s="43" t="s">
        <v>17009</v>
      </c>
      <c r="G1180" s="136">
        <v>42998</v>
      </c>
      <c r="H1180" s="121">
        <v>43002</v>
      </c>
      <c r="I1180" s="52">
        <f ca="1" t="shared" si="6"/>
        <v>902</v>
      </c>
      <c r="J1180" s="414" t="s">
        <v>16776</v>
      </c>
      <c r="K1180" s="338">
        <v>43063</v>
      </c>
      <c r="L1180" s="52"/>
      <c r="M1180" s="52" t="s">
        <v>17010</v>
      </c>
      <c r="N1180" s="327" t="s">
        <v>730</v>
      </c>
      <c r="O1180" s="277" t="s">
        <v>59</v>
      </c>
      <c r="P1180" s="477">
        <v>43048</v>
      </c>
      <c r="Q1180" s="477">
        <v>43048</v>
      </c>
      <c r="R1180" s="277" t="s">
        <v>47</v>
      </c>
      <c r="S1180" s="458" t="s">
        <v>654</v>
      </c>
      <c r="T1180" s="459"/>
    </row>
    <row r="1181" s="13" customFormat="1" ht="23.1" customHeight="1" spans="1:20">
      <c r="A1181" s="35">
        <v>1179</v>
      </c>
      <c r="B1181" s="153"/>
      <c r="C1181" s="311" t="s">
        <v>15848</v>
      </c>
      <c r="D1181" s="55" t="s">
        <v>16357</v>
      </c>
      <c r="E1181" s="55">
        <v>427600</v>
      </c>
      <c r="F1181" s="55" t="s">
        <v>17011</v>
      </c>
      <c r="G1181" s="132">
        <v>43038</v>
      </c>
      <c r="H1181" s="171">
        <v>43046</v>
      </c>
      <c r="I1181" s="48">
        <f ca="1" t="shared" si="6"/>
        <v>858</v>
      </c>
      <c r="J1181" s="415" t="s">
        <v>16776</v>
      </c>
      <c r="K1181" s="338">
        <v>43063</v>
      </c>
      <c r="L1181" s="166"/>
      <c r="M1181" s="478" t="s">
        <v>17012</v>
      </c>
      <c r="N1181" s="70" t="s">
        <v>889</v>
      </c>
      <c r="O1181" s="48" t="s">
        <v>89</v>
      </c>
      <c r="P1181" s="452">
        <v>42995</v>
      </c>
      <c r="Q1181" s="44">
        <v>43038</v>
      </c>
      <c r="R1181" s="354" t="s">
        <v>47</v>
      </c>
      <c r="S1181" s="460" t="s">
        <v>659</v>
      </c>
      <c r="T1181" s="434"/>
    </row>
    <row r="1182" s="13" customFormat="1" ht="23.1" customHeight="1" spans="1:20">
      <c r="A1182" s="35">
        <v>1180</v>
      </c>
      <c r="B1182" s="153"/>
      <c r="C1182" s="311" t="s">
        <v>16699</v>
      </c>
      <c r="D1182" s="43" t="s">
        <v>15558</v>
      </c>
      <c r="E1182" s="43">
        <v>399600</v>
      </c>
      <c r="F1182" s="43" t="s">
        <v>17013</v>
      </c>
      <c r="G1182" s="136">
        <v>43010</v>
      </c>
      <c r="H1182" s="121">
        <v>43020</v>
      </c>
      <c r="I1182" s="52">
        <f ca="1" t="shared" si="6"/>
        <v>884</v>
      </c>
      <c r="J1182" s="414" t="s">
        <v>16923</v>
      </c>
      <c r="K1182" s="338">
        <v>43037</v>
      </c>
      <c r="L1182" s="166" t="s">
        <v>52</v>
      </c>
      <c r="M1182" s="327" t="s">
        <v>17014</v>
      </c>
      <c r="N1182" s="327" t="s">
        <v>980</v>
      </c>
      <c r="O1182" s="327" t="s">
        <v>84</v>
      </c>
      <c r="P1182" s="447">
        <v>43045</v>
      </c>
      <c r="Q1182" s="121">
        <v>43045</v>
      </c>
      <c r="R1182" s="327" t="s">
        <v>47</v>
      </c>
      <c r="S1182" s="460" t="s">
        <v>1347</v>
      </c>
      <c r="T1182" s="434"/>
    </row>
    <row r="1183" s="13" customFormat="1" ht="23.1" customHeight="1" spans="1:20">
      <c r="A1183" s="35">
        <v>1181</v>
      </c>
      <c r="B1183" s="153"/>
      <c r="C1183" s="311" t="s">
        <v>16699</v>
      </c>
      <c r="D1183" s="43" t="s">
        <v>15527</v>
      </c>
      <c r="E1183" s="43">
        <v>399600</v>
      </c>
      <c r="F1183" s="43" t="s">
        <v>17015</v>
      </c>
      <c r="G1183" s="136">
        <v>43040</v>
      </c>
      <c r="H1183" s="121">
        <v>43056</v>
      </c>
      <c r="I1183" s="52">
        <f ca="1" t="shared" si="6"/>
        <v>848</v>
      </c>
      <c r="J1183" s="414" t="s">
        <v>16923</v>
      </c>
      <c r="K1183" s="338">
        <v>43063</v>
      </c>
      <c r="L1183" s="166" t="s">
        <v>52</v>
      </c>
      <c r="M1183" s="52" t="s">
        <v>17016</v>
      </c>
      <c r="N1183" s="52" t="s">
        <v>45</v>
      </c>
      <c r="O1183" s="52" t="s">
        <v>89</v>
      </c>
      <c r="P1183" s="47">
        <v>43043</v>
      </c>
      <c r="Q1183" s="47">
        <v>43044</v>
      </c>
      <c r="R1183" s="52" t="s">
        <v>106</v>
      </c>
      <c r="S1183" s="460" t="s">
        <v>668</v>
      </c>
      <c r="T1183" s="434"/>
    </row>
    <row r="1184" s="13" customFormat="1" ht="23.1" customHeight="1" spans="1:20">
      <c r="A1184" s="35">
        <v>1182</v>
      </c>
      <c r="B1184" s="153"/>
      <c r="C1184" s="311" t="s">
        <v>16699</v>
      </c>
      <c r="D1184" s="43" t="s">
        <v>15655</v>
      </c>
      <c r="E1184" s="43">
        <v>399600</v>
      </c>
      <c r="F1184" s="43" t="s">
        <v>17017</v>
      </c>
      <c r="G1184" s="136">
        <v>43039</v>
      </c>
      <c r="H1184" s="121">
        <v>43059</v>
      </c>
      <c r="I1184" s="52">
        <f ca="1" t="shared" si="6"/>
        <v>845</v>
      </c>
      <c r="J1184" s="414" t="s">
        <v>16923</v>
      </c>
      <c r="K1184" s="338">
        <v>43063</v>
      </c>
      <c r="L1184" s="166"/>
      <c r="M1184" s="48" t="s">
        <v>17018</v>
      </c>
      <c r="N1184" s="52" t="s">
        <v>88</v>
      </c>
      <c r="O1184" s="52" t="s">
        <v>89</v>
      </c>
      <c r="P1184" s="47">
        <v>43042</v>
      </c>
      <c r="Q1184" s="47">
        <v>43042</v>
      </c>
      <c r="R1184" s="52" t="s">
        <v>47</v>
      </c>
      <c r="S1184" s="460" t="s">
        <v>668</v>
      </c>
      <c r="T1184" s="434"/>
    </row>
    <row r="1185" s="13" customFormat="1" ht="23.1" customHeight="1" spans="1:20">
      <c r="A1185" s="35">
        <v>1183</v>
      </c>
      <c r="B1185" s="153"/>
      <c r="C1185" s="311" t="s">
        <v>16699</v>
      </c>
      <c r="D1185" s="43" t="s">
        <v>15558</v>
      </c>
      <c r="E1185" s="43">
        <v>399600</v>
      </c>
      <c r="F1185" s="43" t="s">
        <v>17019</v>
      </c>
      <c r="G1185" s="136">
        <v>43039</v>
      </c>
      <c r="H1185" s="121">
        <v>43059</v>
      </c>
      <c r="I1185" s="52">
        <f ca="1" t="shared" si="6"/>
        <v>845</v>
      </c>
      <c r="J1185" s="414" t="s">
        <v>16923</v>
      </c>
      <c r="K1185" s="365">
        <v>43120</v>
      </c>
      <c r="L1185" s="166"/>
      <c r="M1185" s="48" t="s">
        <v>17020</v>
      </c>
      <c r="N1185" s="327" t="s">
        <v>88</v>
      </c>
      <c r="O1185" s="48" t="s">
        <v>89</v>
      </c>
      <c r="P1185" s="44">
        <v>43048</v>
      </c>
      <c r="Q1185" s="44">
        <v>43048</v>
      </c>
      <c r="R1185" s="48" t="s">
        <v>47</v>
      </c>
      <c r="S1185" s="460" t="s">
        <v>3420</v>
      </c>
      <c r="T1185" s="434"/>
    </row>
    <row r="1186" s="13" customFormat="1" ht="23.1" customHeight="1" spans="1:20">
      <c r="A1186" s="35">
        <v>1184</v>
      </c>
      <c r="B1186" s="153"/>
      <c r="C1186" s="311" t="s">
        <v>16699</v>
      </c>
      <c r="D1186" s="43" t="s">
        <v>15527</v>
      </c>
      <c r="E1186" s="43">
        <v>399600</v>
      </c>
      <c r="F1186" s="43" t="s">
        <v>17021</v>
      </c>
      <c r="G1186" s="136">
        <v>43040</v>
      </c>
      <c r="H1186" s="121">
        <v>43056</v>
      </c>
      <c r="I1186" s="52">
        <f ca="1" t="shared" si="6"/>
        <v>848</v>
      </c>
      <c r="J1186" s="414" t="s">
        <v>16923</v>
      </c>
      <c r="K1186" s="338">
        <v>43063</v>
      </c>
      <c r="L1186" s="284" t="s">
        <v>52</v>
      </c>
      <c r="M1186" s="52" t="s">
        <v>17022</v>
      </c>
      <c r="N1186" s="52" t="s">
        <v>225</v>
      </c>
      <c r="O1186" s="52" t="s">
        <v>84</v>
      </c>
      <c r="P1186" s="47">
        <v>43034</v>
      </c>
      <c r="Q1186" s="47">
        <v>43042</v>
      </c>
      <c r="R1186" s="52" t="s">
        <v>47</v>
      </c>
      <c r="S1186" s="460" t="s">
        <v>3420</v>
      </c>
      <c r="T1186" s="434"/>
    </row>
    <row r="1187" s="13" customFormat="1" ht="23.1" customHeight="1" spans="1:20">
      <c r="A1187" s="35">
        <v>1185</v>
      </c>
      <c r="B1187" s="153"/>
      <c r="C1187" s="311" t="s">
        <v>15848</v>
      </c>
      <c r="D1187" s="43" t="s">
        <v>16357</v>
      </c>
      <c r="E1187" s="43">
        <v>427600</v>
      </c>
      <c r="F1187" s="43" t="s">
        <v>17023</v>
      </c>
      <c r="G1187" s="136">
        <v>43047</v>
      </c>
      <c r="H1187" s="121">
        <v>43061</v>
      </c>
      <c r="I1187" s="52">
        <f ca="1" t="shared" si="6"/>
        <v>843</v>
      </c>
      <c r="J1187" s="414" t="s">
        <v>16923</v>
      </c>
      <c r="K1187" s="338">
        <v>43067</v>
      </c>
      <c r="L1187" s="284"/>
      <c r="M1187" s="81" t="s">
        <v>17024</v>
      </c>
      <c r="N1187" s="327" t="s">
        <v>114</v>
      </c>
      <c r="O1187" s="52" t="s">
        <v>59</v>
      </c>
      <c r="P1187" s="447">
        <v>43043</v>
      </c>
      <c r="Q1187" s="44">
        <v>43048</v>
      </c>
      <c r="R1187" s="327" t="s">
        <v>47</v>
      </c>
      <c r="S1187" s="458" t="s">
        <v>676</v>
      </c>
      <c r="T1187" s="459"/>
    </row>
    <row r="1188" s="13" customFormat="1" ht="23.1" customHeight="1" spans="1:20">
      <c r="A1188" s="35">
        <v>1186</v>
      </c>
      <c r="B1188" s="153"/>
      <c r="C1188" s="311" t="s">
        <v>15848</v>
      </c>
      <c r="D1188" s="43" t="s">
        <v>16873</v>
      </c>
      <c r="E1188" s="43">
        <v>427600</v>
      </c>
      <c r="F1188" s="43" t="s">
        <v>17025</v>
      </c>
      <c r="G1188" s="136">
        <v>43039</v>
      </c>
      <c r="H1188" s="121">
        <v>43059</v>
      </c>
      <c r="I1188" s="52">
        <f ca="1" t="shared" si="6"/>
        <v>845</v>
      </c>
      <c r="J1188" s="414" t="s">
        <v>16923</v>
      </c>
      <c r="K1188" s="338">
        <v>43067</v>
      </c>
      <c r="L1188" s="284"/>
      <c r="M1188" s="81" t="s">
        <v>17026</v>
      </c>
      <c r="N1188" s="327" t="s">
        <v>730</v>
      </c>
      <c r="O1188" s="52" t="s">
        <v>59</v>
      </c>
      <c r="P1188" s="447">
        <v>43029</v>
      </c>
      <c r="Q1188" s="47">
        <v>43040</v>
      </c>
      <c r="R1188" s="327" t="s">
        <v>47</v>
      </c>
      <c r="S1188" s="458" t="s">
        <v>1365</v>
      </c>
      <c r="T1188" s="459"/>
    </row>
    <row r="1189" s="13" customFormat="1" ht="23.1" customHeight="1" spans="1:20">
      <c r="A1189" s="35">
        <v>1187</v>
      </c>
      <c r="B1189" s="153"/>
      <c r="C1189" s="311" t="s">
        <v>15848</v>
      </c>
      <c r="D1189" s="43" t="s">
        <v>16277</v>
      </c>
      <c r="E1189" s="43">
        <v>427600</v>
      </c>
      <c r="F1189" s="43" t="s">
        <v>17027</v>
      </c>
      <c r="G1189" s="136">
        <v>43047</v>
      </c>
      <c r="H1189" s="121">
        <v>43061</v>
      </c>
      <c r="I1189" s="52">
        <f ca="1" t="shared" si="6"/>
        <v>843</v>
      </c>
      <c r="J1189" s="414" t="s">
        <v>16923</v>
      </c>
      <c r="K1189" s="339">
        <v>43067</v>
      </c>
      <c r="L1189" s="284"/>
      <c r="M1189" s="450" t="s">
        <v>17028</v>
      </c>
      <c r="N1189" s="81" t="s">
        <v>912</v>
      </c>
      <c r="O1189" s="52" t="s">
        <v>59</v>
      </c>
      <c r="P1189" s="447">
        <v>43043</v>
      </c>
      <c r="Q1189" s="47">
        <v>43048</v>
      </c>
      <c r="R1189" s="327" t="s">
        <v>47</v>
      </c>
      <c r="S1189" s="458" t="s">
        <v>1365</v>
      </c>
      <c r="T1189" s="459"/>
    </row>
    <row r="1190" s="13" customFormat="1" ht="23.1" customHeight="1" spans="1:20">
      <c r="A1190" s="35">
        <v>1188</v>
      </c>
      <c r="B1190" s="153"/>
      <c r="C1190" s="311" t="s">
        <v>15848</v>
      </c>
      <c r="D1190" s="55" t="s">
        <v>16239</v>
      </c>
      <c r="E1190" s="55">
        <v>427600</v>
      </c>
      <c r="F1190" s="55" t="s">
        <v>17029</v>
      </c>
      <c r="G1190" s="132">
        <v>43056</v>
      </c>
      <c r="H1190" s="171">
        <v>43064</v>
      </c>
      <c r="I1190" s="48">
        <f ca="1" t="shared" si="6"/>
        <v>840</v>
      </c>
      <c r="J1190" s="415" t="s">
        <v>16923</v>
      </c>
      <c r="K1190" s="339">
        <v>43067</v>
      </c>
      <c r="L1190" s="166"/>
      <c r="M1190" s="70" t="s">
        <v>17030</v>
      </c>
      <c r="N1190" s="354" t="s">
        <v>662</v>
      </c>
      <c r="O1190" s="48" t="s">
        <v>59</v>
      </c>
      <c r="P1190" s="452">
        <v>43050</v>
      </c>
      <c r="Q1190" s="44">
        <v>43058</v>
      </c>
      <c r="R1190" s="354" t="s">
        <v>47</v>
      </c>
      <c r="S1190" s="460" t="s">
        <v>1365</v>
      </c>
      <c r="T1190" s="434"/>
    </row>
    <row r="1191" s="13" customFormat="1" ht="23.1" customHeight="1" spans="1:20">
      <c r="A1191" s="35">
        <v>1189</v>
      </c>
      <c r="B1191" s="153"/>
      <c r="C1191" s="311" t="s">
        <v>15848</v>
      </c>
      <c r="D1191" s="43" t="s">
        <v>16277</v>
      </c>
      <c r="E1191" s="43">
        <v>427600</v>
      </c>
      <c r="F1191" s="43" t="s">
        <v>17031</v>
      </c>
      <c r="G1191" s="136">
        <v>43047</v>
      </c>
      <c r="H1191" s="121">
        <v>43053</v>
      </c>
      <c r="I1191" s="52">
        <f ca="1" t="shared" si="6"/>
        <v>851</v>
      </c>
      <c r="J1191" s="414" t="s">
        <v>16923</v>
      </c>
      <c r="K1191" s="338">
        <v>43067</v>
      </c>
      <c r="L1191" s="284"/>
      <c r="M1191" s="450" t="s">
        <v>17032</v>
      </c>
      <c r="N1191" s="81" t="s">
        <v>1240</v>
      </c>
      <c r="O1191" s="52" t="s">
        <v>89</v>
      </c>
      <c r="P1191" s="447">
        <v>43034</v>
      </c>
      <c r="Q1191" s="47">
        <v>43048</v>
      </c>
      <c r="R1191" s="327" t="s">
        <v>47</v>
      </c>
      <c r="S1191" s="458" t="s">
        <v>5516</v>
      </c>
      <c r="T1191" s="459"/>
    </row>
    <row r="1192" s="13" customFormat="1" ht="23.1" customHeight="1" spans="1:20">
      <c r="A1192" s="35">
        <v>1190</v>
      </c>
      <c r="B1192" s="153"/>
      <c r="C1192" s="311" t="s">
        <v>16699</v>
      </c>
      <c r="D1192" s="43" t="s">
        <v>15558</v>
      </c>
      <c r="E1192" s="43">
        <v>399600</v>
      </c>
      <c r="F1192" s="43" t="s">
        <v>17033</v>
      </c>
      <c r="G1192" s="136">
        <v>43010</v>
      </c>
      <c r="H1192" s="121">
        <v>43020</v>
      </c>
      <c r="I1192" s="52">
        <f ca="1" t="shared" si="6"/>
        <v>884</v>
      </c>
      <c r="J1192" s="414" t="s">
        <v>16923</v>
      </c>
      <c r="K1192" s="338">
        <v>43037</v>
      </c>
      <c r="L1192" s="166" t="s">
        <v>52</v>
      </c>
      <c r="M1192" s="327" t="s">
        <v>17034</v>
      </c>
      <c r="N1192" s="327" t="s">
        <v>1240</v>
      </c>
      <c r="O1192" s="327" t="s">
        <v>89</v>
      </c>
      <c r="P1192" s="447">
        <v>43040</v>
      </c>
      <c r="Q1192" s="121">
        <v>43040</v>
      </c>
      <c r="R1192" s="327" t="s">
        <v>47</v>
      </c>
      <c r="S1192" s="460" t="s">
        <v>1365</v>
      </c>
      <c r="T1192" s="434"/>
    </row>
    <row r="1193" s="13" customFormat="1" ht="23.1" customHeight="1" spans="1:20">
      <c r="A1193" s="35">
        <v>1191</v>
      </c>
      <c r="B1193" s="153"/>
      <c r="C1193" s="311" t="s">
        <v>15848</v>
      </c>
      <c r="D1193" s="43" t="s">
        <v>16277</v>
      </c>
      <c r="E1193" s="43">
        <v>427600</v>
      </c>
      <c r="F1193" s="43" t="s">
        <v>17035</v>
      </c>
      <c r="G1193" s="136">
        <v>43047</v>
      </c>
      <c r="H1193" s="121">
        <v>43053</v>
      </c>
      <c r="I1193" s="52">
        <f ca="1" t="shared" si="6"/>
        <v>851</v>
      </c>
      <c r="J1193" s="414" t="s">
        <v>16923</v>
      </c>
      <c r="K1193" s="338">
        <v>43067</v>
      </c>
      <c r="L1193" s="284"/>
      <c r="M1193" s="450" t="s">
        <v>17036</v>
      </c>
      <c r="N1193" s="81" t="s">
        <v>80</v>
      </c>
      <c r="O1193" s="52" t="s">
        <v>84</v>
      </c>
      <c r="P1193" s="447">
        <v>43038</v>
      </c>
      <c r="Q1193" s="47">
        <v>43048</v>
      </c>
      <c r="R1193" s="327" t="s">
        <v>47</v>
      </c>
      <c r="S1193" s="458" t="s">
        <v>6665</v>
      </c>
      <c r="T1193" s="459"/>
    </row>
    <row r="1194" s="13" customFormat="1" ht="23.1" customHeight="1" spans="1:20">
      <c r="A1194" s="35">
        <v>1192</v>
      </c>
      <c r="B1194" s="153"/>
      <c r="C1194" s="311" t="s">
        <v>16699</v>
      </c>
      <c r="D1194" s="43" t="s">
        <v>15558</v>
      </c>
      <c r="E1194" s="43">
        <v>399600</v>
      </c>
      <c r="F1194" s="468" t="s">
        <v>17037</v>
      </c>
      <c r="G1194" s="136">
        <v>42994</v>
      </c>
      <c r="H1194" s="121">
        <v>43009</v>
      </c>
      <c r="I1194" s="48">
        <f ca="1" t="shared" si="6"/>
        <v>895</v>
      </c>
      <c r="J1194" s="414" t="s">
        <v>16923</v>
      </c>
      <c r="K1194" s="338">
        <v>43067</v>
      </c>
      <c r="L1194" s="166" t="s">
        <v>52</v>
      </c>
      <c r="M1194" s="327" t="s">
        <v>17038</v>
      </c>
      <c r="N1194" s="327" t="s">
        <v>1344</v>
      </c>
      <c r="O1194" s="327" t="s">
        <v>84</v>
      </c>
      <c r="P1194" s="447">
        <v>43053</v>
      </c>
      <c r="Q1194" s="121">
        <v>43053</v>
      </c>
      <c r="R1194" s="327" t="s">
        <v>47</v>
      </c>
      <c r="S1194" s="460" t="s">
        <v>6665</v>
      </c>
      <c r="T1194" s="484" t="s">
        <v>17039</v>
      </c>
    </row>
    <row r="1195" s="13" customFormat="1" ht="23.1" customHeight="1" spans="1:20">
      <c r="A1195" s="35">
        <v>1193</v>
      </c>
      <c r="B1195" s="153"/>
      <c r="C1195" s="311" t="s">
        <v>16699</v>
      </c>
      <c r="D1195" s="43" t="s">
        <v>15555</v>
      </c>
      <c r="E1195" s="43">
        <v>399600</v>
      </c>
      <c r="F1195" s="43" t="s">
        <v>17040</v>
      </c>
      <c r="G1195" s="136">
        <v>43039</v>
      </c>
      <c r="H1195" s="121">
        <v>43059</v>
      </c>
      <c r="I1195" s="52">
        <f ca="1" t="shared" si="6"/>
        <v>845</v>
      </c>
      <c r="J1195" s="414" t="s">
        <v>16923</v>
      </c>
      <c r="K1195" s="338">
        <v>43067</v>
      </c>
      <c r="L1195" s="166"/>
      <c r="M1195" s="52" t="s">
        <v>17041</v>
      </c>
      <c r="N1195" s="52" t="s">
        <v>912</v>
      </c>
      <c r="O1195" s="52" t="s">
        <v>59</v>
      </c>
      <c r="P1195" s="47">
        <v>43044</v>
      </c>
      <c r="Q1195" s="47">
        <v>43044</v>
      </c>
      <c r="R1195" s="52" t="s">
        <v>473</v>
      </c>
      <c r="S1195" s="460" t="s">
        <v>5528</v>
      </c>
      <c r="T1195" s="434"/>
    </row>
    <row r="1196" s="13" customFormat="1" ht="23.1" customHeight="1" spans="1:20">
      <c r="A1196" s="35">
        <v>1194</v>
      </c>
      <c r="B1196" s="153"/>
      <c r="C1196" s="311" t="s">
        <v>15848</v>
      </c>
      <c r="D1196" s="43" t="s">
        <v>17042</v>
      </c>
      <c r="E1196" s="43">
        <v>427600</v>
      </c>
      <c r="F1196" s="43" t="s">
        <v>17043</v>
      </c>
      <c r="G1196" s="136">
        <v>43049</v>
      </c>
      <c r="H1196" s="121">
        <v>43061</v>
      </c>
      <c r="I1196" s="52">
        <f ca="1" t="shared" si="6"/>
        <v>843</v>
      </c>
      <c r="J1196" s="414" t="s">
        <v>16923</v>
      </c>
      <c r="K1196" s="338">
        <v>43067</v>
      </c>
      <c r="L1196" s="284"/>
      <c r="M1196" s="81" t="s">
        <v>7285</v>
      </c>
      <c r="N1196" s="327" t="s">
        <v>1331</v>
      </c>
      <c r="O1196" s="52" t="s">
        <v>59</v>
      </c>
      <c r="P1196" s="447">
        <v>43035</v>
      </c>
      <c r="Q1196" s="47">
        <v>43051</v>
      </c>
      <c r="R1196" s="327" t="s">
        <v>47</v>
      </c>
      <c r="S1196" s="458" t="s">
        <v>1368</v>
      </c>
      <c r="T1196" s="459"/>
    </row>
    <row r="1197" s="13" customFormat="1" ht="23.1" customHeight="1" spans="1:20">
      <c r="A1197" s="35">
        <v>1195</v>
      </c>
      <c r="B1197" s="153"/>
      <c r="C1197" s="311" t="s">
        <v>15848</v>
      </c>
      <c r="D1197" s="43" t="s">
        <v>16252</v>
      </c>
      <c r="E1197" s="43">
        <v>427600</v>
      </c>
      <c r="F1197" s="43" t="s">
        <v>17044</v>
      </c>
      <c r="G1197" s="136">
        <v>43039</v>
      </c>
      <c r="H1197" s="121">
        <v>43059</v>
      </c>
      <c r="I1197" s="52">
        <f ca="1" t="shared" si="6"/>
        <v>845</v>
      </c>
      <c r="J1197" s="414" t="s">
        <v>16923</v>
      </c>
      <c r="K1197" s="338">
        <v>43089</v>
      </c>
      <c r="L1197" s="284"/>
      <c r="M1197" s="81" t="s">
        <v>17045</v>
      </c>
      <c r="N1197" s="327" t="s">
        <v>698</v>
      </c>
      <c r="O1197" s="52" t="s">
        <v>84</v>
      </c>
      <c r="P1197" s="447">
        <v>43022</v>
      </c>
      <c r="Q1197" s="47">
        <v>43040</v>
      </c>
      <c r="R1197" s="327" t="s">
        <v>47</v>
      </c>
      <c r="S1197" s="458" t="s">
        <v>1368</v>
      </c>
      <c r="T1197" s="459"/>
    </row>
    <row r="1198" s="13" customFormat="1" ht="23.1" customHeight="1" spans="1:20">
      <c r="A1198" s="35">
        <v>1196</v>
      </c>
      <c r="B1198" s="153"/>
      <c r="C1198" s="311" t="s">
        <v>15848</v>
      </c>
      <c r="D1198" s="55" t="s">
        <v>16844</v>
      </c>
      <c r="E1198" s="55">
        <v>427600</v>
      </c>
      <c r="F1198" s="55" t="s">
        <v>17046</v>
      </c>
      <c r="G1198" s="132">
        <v>43056</v>
      </c>
      <c r="H1198" s="171">
        <v>43064</v>
      </c>
      <c r="I1198" s="48">
        <f ca="1" t="shared" si="6"/>
        <v>840</v>
      </c>
      <c r="J1198" s="415" t="s">
        <v>16923</v>
      </c>
      <c r="K1198" s="338">
        <v>43067</v>
      </c>
      <c r="L1198" s="166"/>
      <c r="M1198" s="81" t="s">
        <v>17047</v>
      </c>
      <c r="N1198" s="327" t="s">
        <v>70</v>
      </c>
      <c r="O1198" s="52" t="s">
        <v>59</v>
      </c>
      <c r="P1198" s="447">
        <v>43059</v>
      </c>
      <c r="Q1198" s="47">
        <v>43060</v>
      </c>
      <c r="R1198" s="327" t="s">
        <v>47</v>
      </c>
      <c r="S1198" s="460" t="s">
        <v>1368</v>
      </c>
      <c r="T1198" s="434"/>
    </row>
    <row r="1199" s="13" customFormat="1" ht="23.1" customHeight="1" spans="1:20">
      <c r="A1199" s="469">
        <v>1197</v>
      </c>
      <c r="B1199" s="153"/>
      <c r="C1199" s="311" t="s">
        <v>16699</v>
      </c>
      <c r="D1199" s="43" t="s">
        <v>15555</v>
      </c>
      <c r="E1199" s="43">
        <v>399600</v>
      </c>
      <c r="F1199" s="43" t="s">
        <v>17048</v>
      </c>
      <c r="G1199" s="136">
        <v>43021</v>
      </c>
      <c r="H1199" s="121">
        <v>43027</v>
      </c>
      <c r="I1199" s="52">
        <f ca="1" t="shared" si="6"/>
        <v>877</v>
      </c>
      <c r="J1199" s="414" t="s">
        <v>17049</v>
      </c>
      <c r="K1199" s="48"/>
      <c r="L1199" s="338">
        <v>43037</v>
      </c>
      <c r="M1199" s="166"/>
      <c r="N1199" s="52" t="s">
        <v>17050</v>
      </c>
      <c r="O1199" s="52" t="s">
        <v>1350</v>
      </c>
      <c r="P1199" s="52" t="s">
        <v>84</v>
      </c>
      <c r="Q1199" s="47">
        <v>43060</v>
      </c>
      <c r="R1199" s="47">
        <v>43060</v>
      </c>
      <c r="S1199" s="52" t="s">
        <v>47</v>
      </c>
      <c r="T1199" s="432" t="s">
        <v>1378</v>
      </c>
    </row>
    <row r="1200" s="13" customFormat="1" ht="23.1" customHeight="1" spans="1:20">
      <c r="A1200" s="469">
        <v>1198</v>
      </c>
      <c r="B1200" s="153"/>
      <c r="C1200" s="311" t="s">
        <v>15848</v>
      </c>
      <c r="D1200" s="43" t="s">
        <v>16785</v>
      </c>
      <c r="E1200" s="43">
        <v>427600</v>
      </c>
      <c r="F1200" s="43" t="s">
        <v>17051</v>
      </c>
      <c r="G1200" s="136">
        <v>43056</v>
      </c>
      <c r="H1200" s="121">
        <v>43069</v>
      </c>
      <c r="I1200" s="52">
        <f ca="1" t="shared" si="6"/>
        <v>835</v>
      </c>
      <c r="J1200" s="414" t="s">
        <v>16923</v>
      </c>
      <c r="K1200" s="52"/>
      <c r="L1200" s="338">
        <v>43067</v>
      </c>
      <c r="M1200" s="284"/>
      <c r="N1200" s="81" t="s">
        <v>17052</v>
      </c>
      <c r="O1200" s="327" t="s">
        <v>114</v>
      </c>
      <c r="P1200" s="52" t="s">
        <v>59</v>
      </c>
      <c r="Q1200" s="447">
        <v>43037</v>
      </c>
      <c r="R1200" s="47">
        <v>43056</v>
      </c>
      <c r="S1200" s="327" t="s">
        <v>47</v>
      </c>
      <c r="T1200" s="433" t="s">
        <v>7844</v>
      </c>
    </row>
    <row r="1201" s="13" customFormat="1" ht="23.1" customHeight="1" spans="1:20">
      <c r="A1201" s="469">
        <v>1199</v>
      </c>
      <c r="B1201" s="153"/>
      <c r="C1201" s="311" t="s">
        <v>16699</v>
      </c>
      <c r="D1201" s="43" t="s">
        <v>15527</v>
      </c>
      <c r="E1201" s="43">
        <v>399600</v>
      </c>
      <c r="F1201" s="43" t="s">
        <v>17053</v>
      </c>
      <c r="G1201" s="136">
        <v>43040</v>
      </c>
      <c r="H1201" s="121">
        <v>43056</v>
      </c>
      <c r="I1201" s="52">
        <f ca="1" t="shared" si="6"/>
        <v>848</v>
      </c>
      <c r="J1201" s="414" t="s">
        <v>16923</v>
      </c>
      <c r="K1201" s="48"/>
      <c r="L1201" s="338">
        <v>43067</v>
      </c>
      <c r="M1201" s="166" t="s">
        <v>52</v>
      </c>
      <c r="N1201" s="327" t="s">
        <v>17054</v>
      </c>
      <c r="O1201" s="327" t="s">
        <v>45</v>
      </c>
      <c r="P1201" s="327" t="s">
        <v>89</v>
      </c>
      <c r="Q1201" s="447">
        <v>43051</v>
      </c>
      <c r="R1201" s="121">
        <v>43052</v>
      </c>
      <c r="S1201" s="327" t="s">
        <v>17055</v>
      </c>
      <c r="T1201" s="432" t="s">
        <v>7844</v>
      </c>
    </row>
    <row r="1202" s="13" customFormat="1" ht="23.1" customHeight="1" spans="1:20">
      <c r="A1202" s="469">
        <v>1200</v>
      </c>
      <c r="B1202" s="149"/>
      <c r="C1202" s="198" t="s">
        <v>15852</v>
      </c>
      <c r="D1202" s="52" t="s">
        <v>16785</v>
      </c>
      <c r="E1202" s="43">
        <v>470900</v>
      </c>
      <c r="F1202" s="43" t="s">
        <v>17056</v>
      </c>
      <c r="G1202" s="136">
        <v>43004</v>
      </c>
      <c r="H1202" s="121">
        <v>43017</v>
      </c>
      <c r="I1202" s="52">
        <f ca="1" t="shared" si="6"/>
        <v>887</v>
      </c>
      <c r="J1202" s="414" t="s">
        <v>16776</v>
      </c>
      <c r="K1202" s="52"/>
      <c r="L1202" s="338">
        <v>43089</v>
      </c>
      <c r="M1202" s="52"/>
      <c r="N1202" s="450" t="s">
        <v>17057</v>
      </c>
      <c r="O1202" s="327" t="s">
        <v>45</v>
      </c>
      <c r="P1202" s="52" t="s">
        <v>89</v>
      </c>
      <c r="Q1202" s="447">
        <v>43063</v>
      </c>
      <c r="R1202" s="477">
        <v>43063</v>
      </c>
      <c r="S1202" s="327" t="s">
        <v>47</v>
      </c>
      <c r="T1202" s="433" t="s">
        <v>7844</v>
      </c>
    </row>
    <row r="1203" s="13" customFormat="1" ht="23.1" customHeight="1" spans="1:20">
      <c r="A1203" s="469">
        <v>1201</v>
      </c>
      <c r="B1203" s="153"/>
      <c r="C1203" s="311" t="s">
        <v>16699</v>
      </c>
      <c r="D1203" s="43" t="s">
        <v>15558</v>
      </c>
      <c r="E1203" s="43">
        <v>399600</v>
      </c>
      <c r="F1203" s="43" t="s">
        <v>17058</v>
      </c>
      <c r="G1203" s="136">
        <v>42998</v>
      </c>
      <c r="H1203" s="121">
        <v>43007</v>
      </c>
      <c r="I1203" s="52">
        <f ca="1" t="shared" si="6"/>
        <v>897</v>
      </c>
      <c r="J1203" s="414" t="s">
        <v>16923</v>
      </c>
      <c r="K1203" s="48"/>
      <c r="L1203" s="338">
        <v>43037</v>
      </c>
      <c r="M1203" s="166" t="s">
        <v>52</v>
      </c>
      <c r="N1203" s="327" t="s">
        <v>17059</v>
      </c>
      <c r="O1203" s="327" t="s">
        <v>8032</v>
      </c>
      <c r="P1203" s="327" t="s">
        <v>641</v>
      </c>
      <c r="Q1203" s="447">
        <v>43065</v>
      </c>
      <c r="R1203" s="121">
        <v>43066</v>
      </c>
      <c r="S1203" s="327" t="s">
        <v>47</v>
      </c>
      <c r="T1203" s="432" t="s">
        <v>689</v>
      </c>
    </row>
    <row r="1204" s="13" customFormat="1" ht="23.1" customHeight="1" spans="1:20">
      <c r="A1204" s="469">
        <v>1202</v>
      </c>
      <c r="B1204" s="153"/>
      <c r="C1204" s="311" t="s">
        <v>15848</v>
      </c>
      <c r="D1204" s="43" t="s">
        <v>16357</v>
      </c>
      <c r="E1204" s="43">
        <v>427600</v>
      </c>
      <c r="F1204" s="43" t="s">
        <v>17060</v>
      </c>
      <c r="G1204" s="136">
        <v>43039</v>
      </c>
      <c r="H1204" s="121">
        <v>43059</v>
      </c>
      <c r="I1204" s="52">
        <f ca="1" t="shared" si="6"/>
        <v>845</v>
      </c>
      <c r="J1204" s="414" t="s">
        <v>16923</v>
      </c>
      <c r="K1204" s="52"/>
      <c r="L1204" s="338">
        <v>43067</v>
      </c>
      <c r="M1204" s="284" t="s">
        <v>52</v>
      </c>
      <c r="N1204" s="450" t="s">
        <v>17061</v>
      </c>
      <c r="O1204" s="81" t="s">
        <v>80</v>
      </c>
      <c r="P1204" s="52" t="s">
        <v>84</v>
      </c>
      <c r="Q1204" s="447">
        <v>43030</v>
      </c>
      <c r="R1204" s="47">
        <v>43040</v>
      </c>
      <c r="S1204" s="327" t="s">
        <v>47</v>
      </c>
      <c r="T1204" s="433" t="s">
        <v>689</v>
      </c>
    </row>
    <row r="1205" s="13" customFormat="1" ht="23.1" customHeight="1" spans="1:20">
      <c r="A1205" s="469">
        <v>1203</v>
      </c>
      <c r="B1205" s="153"/>
      <c r="C1205" s="311" t="s">
        <v>16699</v>
      </c>
      <c r="D1205" s="55" t="s">
        <v>15555</v>
      </c>
      <c r="E1205" s="55">
        <v>399600</v>
      </c>
      <c r="F1205" s="55" t="s">
        <v>17062</v>
      </c>
      <c r="G1205" s="132">
        <v>42991</v>
      </c>
      <c r="H1205" s="171">
        <v>42994</v>
      </c>
      <c r="I1205" s="48">
        <f ca="1" t="shared" si="6"/>
        <v>910</v>
      </c>
      <c r="J1205" s="414" t="s">
        <v>17063</v>
      </c>
      <c r="K1205" s="48"/>
      <c r="L1205" s="338">
        <v>43089</v>
      </c>
      <c r="M1205" s="166" t="s">
        <v>52</v>
      </c>
      <c r="N1205" s="52" t="s">
        <v>17064</v>
      </c>
      <c r="O1205" s="52" t="s">
        <v>1350</v>
      </c>
      <c r="P1205" s="52" t="s">
        <v>84</v>
      </c>
      <c r="Q1205" s="47">
        <v>43073</v>
      </c>
      <c r="R1205" s="47">
        <v>43074</v>
      </c>
      <c r="S1205" s="52" t="s">
        <v>106</v>
      </c>
      <c r="T1205" s="432" t="s">
        <v>692</v>
      </c>
    </row>
    <row r="1206" s="13" customFormat="1" ht="23.1" customHeight="1" spans="1:20">
      <c r="A1206" s="469">
        <v>1204</v>
      </c>
      <c r="B1206" s="153"/>
      <c r="C1206" s="311" t="s">
        <v>16699</v>
      </c>
      <c r="D1206" s="43" t="s">
        <v>15555</v>
      </c>
      <c r="E1206" s="43">
        <v>399600</v>
      </c>
      <c r="F1206" s="43" t="s">
        <v>17065</v>
      </c>
      <c r="G1206" s="136">
        <v>43056</v>
      </c>
      <c r="H1206" s="121">
        <v>43070</v>
      </c>
      <c r="I1206" s="52">
        <f ca="1" t="shared" si="6"/>
        <v>834</v>
      </c>
      <c r="J1206" s="414" t="s">
        <v>16923</v>
      </c>
      <c r="K1206" s="48"/>
      <c r="L1206" s="338">
        <v>43089</v>
      </c>
      <c r="M1206" s="166"/>
      <c r="N1206" s="450" t="s">
        <v>17066</v>
      </c>
      <c r="O1206" s="81" t="s">
        <v>889</v>
      </c>
      <c r="P1206" s="52" t="s">
        <v>84</v>
      </c>
      <c r="Q1206" s="447">
        <v>43044</v>
      </c>
      <c r="R1206" s="47">
        <v>43056</v>
      </c>
      <c r="S1206" s="327" t="s">
        <v>47</v>
      </c>
      <c r="T1206" s="432" t="s">
        <v>701</v>
      </c>
    </row>
    <row r="1207" s="13" customFormat="1" ht="23.1" customHeight="1" spans="1:20">
      <c r="A1207" s="469">
        <v>1205</v>
      </c>
      <c r="B1207" s="153"/>
      <c r="C1207" s="311" t="s">
        <v>15848</v>
      </c>
      <c r="D1207" s="43" t="s">
        <v>16844</v>
      </c>
      <c r="E1207" s="43">
        <v>427600</v>
      </c>
      <c r="F1207" s="43" t="s">
        <v>17067</v>
      </c>
      <c r="G1207" s="136">
        <v>43056</v>
      </c>
      <c r="H1207" s="121">
        <v>43070</v>
      </c>
      <c r="I1207" s="52">
        <f ca="1" t="shared" si="6"/>
        <v>834</v>
      </c>
      <c r="J1207" s="414" t="s">
        <v>16923</v>
      </c>
      <c r="K1207" s="52"/>
      <c r="L1207" s="338">
        <v>43089</v>
      </c>
      <c r="M1207" s="284"/>
      <c r="N1207" s="81" t="s">
        <v>17068</v>
      </c>
      <c r="O1207" s="327" t="s">
        <v>662</v>
      </c>
      <c r="P1207" s="52" t="s">
        <v>59</v>
      </c>
      <c r="Q1207" s="447">
        <v>43036</v>
      </c>
      <c r="R1207" s="47">
        <v>43056</v>
      </c>
      <c r="S1207" s="327" t="s">
        <v>47</v>
      </c>
      <c r="T1207" s="433" t="s">
        <v>5893</v>
      </c>
    </row>
    <row r="1208" s="13" customFormat="1" ht="23.1" customHeight="1" spans="1:20">
      <c r="A1208" s="469">
        <v>1206</v>
      </c>
      <c r="B1208" s="153"/>
      <c r="C1208" s="311" t="s">
        <v>15848</v>
      </c>
      <c r="D1208" s="43" t="s">
        <v>16252</v>
      </c>
      <c r="E1208" s="43">
        <v>427600</v>
      </c>
      <c r="F1208" s="43" t="s">
        <v>17069</v>
      </c>
      <c r="G1208" s="136">
        <v>43066</v>
      </c>
      <c r="H1208" s="121">
        <v>43076</v>
      </c>
      <c r="I1208" s="48">
        <f ca="1" t="shared" si="6"/>
        <v>828</v>
      </c>
      <c r="J1208" s="415" t="s">
        <v>16923</v>
      </c>
      <c r="K1208" s="52"/>
      <c r="L1208" s="338">
        <v>43089</v>
      </c>
      <c r="M1208" s="284"/>
      <c r="N1208" s="81" t="s">
        <v>17070</v>
      </c>
      <c r="O1208" s="327" t="s">
        <v>45</v>
      </c>
      <c r="P1208" s="52" t="s">
        <v>89</v>
      </c>
      <c r="Q1208" s="447">
        <v>43060</v>
      </c>
      <c r="R1208" s="47">
        <v>43067</v>
      </c>
      <c r="S1208" s="327" t="s">
        <v>47</v>
      </c>
      <c r="T1208" s="433" t="s">
        <v>5893</v>
      </c>
    </row>
    <row r="1209" s="13" customFormat="1" ht="23.1" customHeight="1" spans="1:20">
      <c r="A1209" s="469">
        <v>1207</v>
      </c>
      <c r="B1209" s="153"/>
      <c r="C1209" s="311" t="s">
        <v>15848</v>
      </c>
      <c r="D1209" s="43" t="s">
        <v>16785</v>
      </c>
      <c r="E1209" s="43">
        <v>427600</v>
      </c>
      <c r="F1209" s="43" t="s">
        <v>17071</v>
      </c>
      <c r="G1209" s="136">
        <v>43061</v>
      </c>
      <c r="H1209" s="121">
        <v>43073</v>
      </c>
      <c r="I1209" s="52">
        <f ca="1" t="shared" si="6"/>
        <v>831</v>
      </c>
      <c r="J1209" s="414" t="s">
        <v>16923</v>
      </c>
      <c r="K1209" s="52"/>
      <c r="L1209" s="338">
        <v>43089</v>
      </c>
      <c r="M1209" s="284"/>
      <c r="N1209" s="81" t="s">
        <v>17072</v>
      </c>
      <c r="O1209" s="327" t="s">
        <v>45</v>
      </c>
      <c r="P1209" s="52" t="s">
        <v>89</v>
      </c>
      <c r="Q1209" s="447">
        <v>43050</v>
      </c>
      <c r="R1209" s="47">
        <v>43063</v>
      </c>
      <c r="S1209" s="327" t="s">
        <v>47</v>
      </c>
      <c r="T1209" s="433" t="s">
        <v>5893</v>
      </c>
    </row>
    <row r="1210" s="13" customFormat="1" ht="23.1" customHeight="1" spans="1:20">
      <c r="A1210" s="469">
        <v>1208</v>
      </c>
      <c r="B1210" s="153"/>
      <c r="C1210" s="311" t="s">
        <v>16699</v>
      </c>
      <c r="D1210" s="43" t="s">
        <v>15555</v>
      </c>
      <c r="E1210" s="43">
        <v>399600</v>
      </c>
      <c r="F1210" s="43" t="s">
        <v>17073</v>
      </c>
      <c r="G1210" s="136">
        <v>42991</v>
      </c>
      <c r="H1210" s="121">
        <v>42999</v>
      </c>
      <c r="I1210" s="52">
        <f ca="1" t="shared" si="6"/>
        <v>905</v>
      </c>
      <c r="J1210" s="414" t="s">
        <v>17074</v>
      </c>
      <c r="K1210" s="48"/>
      <c r="L1210" s="338">
        <v>43089</v>
      </c>
      <c r="M1210" s="166" t="s">
        <v>52</v>
      </c>
      <c r="N1210" s="327" t="s">
        <v>17075</v>
      </c>
      <c r="O1210" s="327" t="s">
        <v>1439</v>
      </c>
      <c r="P1210" s="327" t="s">
        <v>89</v>
      </c>
      <c r="Q1210" s="447">
        <v>43068</v>
      </c>
      <c r="R1210" s="121">
        <v>43068</v>
      </c>
      <c r="S1210" s="327" t="s">
        <v>106</v>
      </c>
      <c r="T1210" s="432" t="s">
        <v>17076</v>
      </c>
    </row>
    <row r="1211" s="13" customFormat="1" ht="23.1" customHeight="1" spans="1:20">
      <c r="A1211" s="469">
        <v>1209</v>
      </c>
      <c r="B1211" s="153"/>
      <c r="C1211" s="311" t="s">
        <v>15848</v>
      </c>
      <c r="D1211" s="43" t="s">
        <v>16277</v>
      </c>
      <c r="E1211" s="43">
        <v>427600</v>
      </c>
      <c r="F1211" s="43" t="s">
        <v>17077</v>
      </c>
      <c r="G1211" s="136">
        <v>43047</v>
      </c>
      <c r="H1211" s="121">
        <v>43061</v>
      </c>
      <c r="I1211" s="52">
        <f ca="1" t="shared" si="6"/>
        <v>843</v>
      </c>
      <c r="J1211" s="414" t="s">
        <v>16923</v>
      </c>
      <c r="K1211" s="52"/>
      <c r="L1211" s="338">
        <v>43067</v>
      </c>
      <c r="M1211" s="284"/>
      <c r="N1211" s="450" t="s">
        <v>17078</v>
      </c>
      <c r="O1211" s="81" t="s">
        <v>683</v>
      </c>
      <c r="P1211" s="52" t="s">
        <v>84</v>
      </c>
      <c r="Q1211" s="447">
        <v>42981</v>
      </c>
      <c r="R1211" s="47">
        <v>43048</v>
      </c>
      <c r="S1211" s="327" t="s">
        <v>47</v>
      </c>
      <c r="T1211" s="433" t="s">
        <v>17079</v>
      </c>
    </row>
    <row r="1212" s="13" customFormat="1" ht="23.1" customHeight="1" spans="1:20">
      <c r="A1212" s="469">
        <v>1210</v>
      </c>
      <c r="B1212" s="153"/>
      <c r="C1212" s="311" t="s">
        <v>15848</v>
      </c>
      <c r="D1212" s="43" t="s">
        <v>16785</v>
      </c>
      <c r="E1212" s="43">
        <v>427600</v>
      </c>
      <c r="F1212" s="43" t="s">
        <v>17080</v>
      </c>
      <c r="G1212" s="136">
        <v>43061</v>
      </c>
      <c r="H1212" s="121">
        <v>43075</v>
      </c>
      <c r="I1212" s="52">
        <f ca="1" t="shared" si="6"/>
        <v>829</v>
      </c>
      <c r="J1212" s="414" t="s">
        <v>16923</v>
      </c>
      <c r="K1212" s="52"/>
      <c r="L1212" s="338">
        <v>43089</v>
      </c>
      <c r="M1212" s="284"/>
      <c r="N1212" s="81" t="s">
        <v>17081</v>
      </c>
      <c r="O1212" s="327" t="s">
        <v>662</v>
      </c>
      <c r="P1212" s="52" t="s">
        <v>59</v>
      </c>
      <c r="Q1212" s="447">
        <v>43054</v>
      </c>
      <c r="R1212" s="47">
        <v>43063</v>
      </c>
      <c r="S1212" s="327" t="s">
        <v>47</v>
      </c>
      <c r="T1212" s="433" t="s">
        <v>2293</v>
      </c>
    </row>
    <row r="1213" s="13" customFormat="1" ht="23.1" customHeight="1" spans="1:20">
      <c r="A1213" s="469">
        <v>1211</v>
      </c>
      <c r="B1213" s="153"/>
      <c r="C1213" s="311" t="s">
        <v>15848</v>
      </c>
      <c r="D1213" s="43" t="s">
        <v>16844</v>
      </c>
      <c r="E1213" s="43">
        <v>427600</v>
      </c>
      <c r="F1213" s="43" t="s">
        <v>17082</v>
      </c>
      <c r="G1213" s="136">
        <v>43066</v>
      </c>
      <c r="H1213" s="121">
        <v>43076</v>
      </c>
      <c r="I1213" s="52">
        <f ca="1" t="shared" si="6"/>
        <v>828</v>
      </c>
      <c r="J1213" s="414" t="s">
        <v>16923</v>
      </c>
      <c r="K1213" s="48"/>
      <c r="L1213" s="338">
        <v>43089</v>
      </c>
      <c r="M1213" s="166"/>
      <c r="N1213" s="327" t="s">
        <v>17083</v>
      </c>
      <c r="O1213" s="327" t="s">
        <v>980</v>
      </c>
      <c r="P1213" s="327" t="s">
        <v>84</v>
      </c>
      <c r="Q1213" s="447">
        <v>43065</v>
      </c>
      <c r="R1213" s="121">
        <v>43065</v>
      </c>
      <c r="S1213" s="327" t="s">
        <v>47</v>
      </c>
      <c r="T1213" s="432" t="s">
        <v>2293</v>
      </c>
    </row>
    <row r="1214" s="13" customFormat="1" ht="23.1" customHeight="1" spans="1:20">
      <c r="A1214" s="469">
        <v>1212</v>
      </c>
      <c r="B1214" s="153"/>
      <c r="C1214" s="311" t="s">
        <v>16699</v>
      </c>
      <c r="D1214" s="43" t="s">
        <v>17084</v>
      </c>
      <c r="E1214" s="43">
        <v>399600</v>
      </c>
      <c r="F1214" s="43" t="s">
        <v>17085</v>
      </c>
      <c r="G1214" s="136">
        <v>43050</v>
      </c>
      <c r="H1214" s="121">
        <v>43069</v>
      </c>
      <c r="I1214" s="52">
        <f ca="1" t="shared" si="6"/>
        <v>835</v>
      </c>
      <c r="J1214" s="414" t="s">
        <v>16923</v>
      </c>
      <c r="K1214" s="48"/>
      <c r="L1214" s="338">
        <v>43089</v>
      </c>
      <c r="M1214" s="166"/>
      <c r="N1214" s="52" t="s">
        <v>17086</v>
      </c>
      <c r="O1214" s="52" t="s">
        <v>45</v>
      </c>
      <c r="P1214" s="52" t="s">
        <v>89</v>
      </c>
      <c r="Q1214" s="47">
        <v>43065</v>
      </c>
      <c r="R1214" s="47">
        <v>43066</v>
      </c>
      <c r="S1214" s="52" t="s">
        <v>47</v>
      </c>
      <c r="T1214" s="432" t="s">
        <v>706</v>
      </c>
    </row>
    <row r="1215" s="13" customFormat="1" ht="23.1" customHeight="1" spans="1:20">
      <c r="A1215" s="469">
        <v>1213</v>
      </c>
      <c r="B1215" s="153"/>
      <c r="C1215" s="311" t="s">
        <v>15848</v>
      </c>
      <c r="D1215" s="43" t="s">
        <v>16277</v>
      </c>
      <c r="E1215" s="43">
        <v>427600</v>
      </c>
      <c r="F1215" s="43" t="s">
        <v>17087</v>
      </c>
      <c r="G1215" s="136">
        <v>43066</v>
      </c>
      <c r="H1215" s="121">
        <v>43076</v>
      </c>
      <c r="I1215" s="48">
        <f ca="1" t="shared" si="6"/>
        <v>828</v>
      </c>
      <c r="J1215" s="415" t="s">
        <v>16923</v>
      </c>
      <c r="K1215" s="52"/>
      <c r="L1215" s="338">
        <v>43089</v>
      </c>
      <c r="M1215" s="284"/>
      <c r="N1215" s="81" t="s">
        <v>17088</v>
      </c>
      <c r="O1215" s="327" t="s">
        <v>88</v>
      </c>
      <c r="P1215" s="52" t="s">
        <v>89</v>
      </c>
      <c r="Q1215" s="447">
        <v>43058</v>
      </c>
      <c r="R1215" s="47">
        <v>43067</v>
      </c>
      <c r="S1215" s="327" t="s">
        <v>47</v>
      </c>
      <c r="T1215" s="433" t="s">
        <v>706</v>
      </c>
    </row>
    <row r="1216" s="13" customFormat="1" ht="23.1" customHeight="1" spans="1:20">
      <c r="A1216" s="469">
        <v>1214</v>
      </c>
      <c r="B1216" s="153"/>
      <c r="C1216" s="311" t="s">
        <v>15848</v>
      </c>
      <c r="D1216" s="43" t="s">
        <v>16277</v>
      </c>
      <c r="E1216" s="43">
        <v>427600</v>
      </c>
      <c r="F1216" s="43" t="s">
        <v>17089</v>
      </c>
      <c r="G1216" s="136">
        <v>43066</v>
      </c>
      <c r="H1216" s="121">
        <v>43076</v>
      </c>
      <c r="I1216" s="52">
        <f ca="1" t="shared" si="6"/>
        <v>828</v>
      </c>
      <c r="J1216" s="415" t="s">
        <v>16923</v>
      </c>
      <c r="K1216" s="52"/>
      <c r="L1216" s="338">
        <v>43089</v>
      </c>
      <c r="M1216" s="284"/>
      <c r="N1216" s="450" t="s">
        <v>17090</v>
      </c>
      <c r="O1216" s="81" t="s">
        <v>114</v>
      </c>
      <c r="P1216" s="52" t="s">
        <v>59</v>
      </c>
      <c r="Q1216" s="447">
        <v>43043</v>
      </c>
      <c r="R1216" s="47">
        <v>43067</v>
      </c>
      <c r="S1216" s="327" t="s">
        <v>47</v>
      </c>
      <c r="T1216" s="433" t="s">
        <v>1395</v>
      </c>
    </row>
    <row r="1217" s="13" customFormat="1" ht="23.1" customHeight="1" spans="1:20">
      <c r="A1217" s="469">
        <v>1215</v>
      </c>
      <c r="B1217" s="153"/>
      <c r="C1217" s="311" t="s">
        <v>16699</v>
      </c>
      <c r="D1217" s="43" t="s">
        <v>15527</v>
      </c>
      <c r="E1217" s="43">
        <v>399600</v>
      </c>
      <c r="F1217" s="43" t="s">
        <v>17091</v>
      </c>
      <c r="G1217" s="136">
        <v>43054</v>
      </c>
      <c r="H1217" s="121">
        <v>43069</v>
      </c>
      <c r="I1217" s="52">
        <f ca="1" t="shared" si="6"/>
        <v>835</v>
      </c>
      <c r="J1217" s="414" t="s">
        <v>16923</v>
      </c>
      <c r="K1217" s="48"/>
      <c r="L1217" s="338">
        <v>43089</v>
      </c>
      <c r="M1217" s="166"/>
      <c r="N1217" s="450" t="s">
        <v>17092</v>
      </c>
      <c r="O1217" s="81" t="s">
        <v>45</v>
      </c>
      <c r="P1217" s="52" t="s">
        <v>89</v>
      </c>
      <c r="Q1217" s="447">
        <v>43065</v>
      </c>
      <c r="R1217" s="47">
        <v>43080</v>
      </c>
      <c r="S1217" s="52" t="s">
        <v>47</v>
      </c>
      <c r="T1217" s="432" t="s">
        <v>1395</v>
      </c>
    </row>
    <row r="1218" s="13" customFormat="1" ht="23.1" customHeight="1" spans="1:20">
      <c r="A1218" s="469">
        <v>1216</v>
      </c>
      <c r="B1218" s="153"/>
      <c r="C1218" s="311" t="s">
        <v>15848</v>
      </c>
      <c r="D1218" s="43" t="s">
        <v>16357</v>
      </c>
      <c r="E1218" s="43">
        <v>427600</v>
      </c>
      <c r="F1218" s="43" t="s">
        <v>17093</v>
      </c>
      <c r="G1218" s="136">
        <v>43064</v>
      </c>
      <c r="H1218" s="121">
        <v>43076</v>
      </c>
      <c r="I1218" s="52">
        <f ca="1" t="shared" si="6"/>
        <v>828</v>
      </c>
      <c r="J1218" s="414" t="s">
        <v>16923</v>
      </c>
      <c r="K1218" s="52"/>
      <c r="L1218" s="338">
        <v>43089</v>
      </c>
      <c r="M1218" s="284" t="s">
        <v>52</v>
      </c>
      <c r="N1218" s="81" t="s">
        <v>17094</v>
      </c>
      <c r="O1218" s="327" t="s">
        <v>1439</v>
      </c>
      <c r="P1218" s="52" t="s">
        <v>89</v>
      </c>
      <c r="Q1218" s="447">
        <v>43072</v>
      </c>
      <c r="R1218" s="47">
        <v>43073</v>
      </c>
      <c r="S1218" s="327" t="s">
        <v>47</v>
      </c>
      <c r="T1218" s="433" t="s">
        <v>1395</v>
      </c>
    </row>
    <row r="1219" s="13" customFormat="1" ht="23.1" customHeight="1" spans="1:20">
      <c r="A1219" s="469">
        <v>1217</v>
      </c>
      <c r="B1219" s="149"/>
      <c r="C1219" s="198" t="s">
        <v>15852</v>
      </c>
      <c r="D1219" s="52" t="s">
        <v>16252</v>
      </c>
      <c r="E1219" s="43">
        <v>470900</v>
      </c>
      <c r="F1219" s="43" t="s">
        <v>17095</v>
      </c>
      <c r="G1219" s="136">
        <v>43047</v>
      </c>
      <c r="H1219" s="121">
        <v>43061</v>
      </c>
      <c r="I1219" s="52">
        <f ca="1" t="shared" si="6"/>
        <v>843</v>
      </c>
      <c r="J1219" s="414" t="s">
        <v>16776</v>
      </c>
      <c r="K1219" s="52"/>
      <c r="L1219" s="338">
        <v>43089</v>
      </c>
      <c r="M1219" s="284"/>
      <c r="N1219" s="485" t="s">
        <v>17096</v>
      </c>
      <c r="O1219" s="81" t="s">
        <v>88</v>
      </c>
      <c r="P1219" s="52" t="s">
        <v>89</v>
      </c>
      <c r="Q1219" s="447">
        <v>43080</v>
      </c>
      <c r="R1219" s="461">
        <v>43080</v>
      </c>
      <c r="S1219" s="327" t="s">
        <v>106</v>
      </c>
      <c r="T1219" s="433" t="s">
        <v>709</v>
      </c>
    </row>
    <row r="1220" s="13" customFormat="1" ht="23.1" customHeight="1" spans="1:20">
      <c r="A1220" s="469">
        <v>1218</v>
      </c>
      <c r="B1220" s="153"/>
      <c r="C1220" s="311" t="s">
        <v>15848</v>
      </c>
      <c r="D1220" s="43" t="s">
        <v>16785</v>
      </c>
      <c r="E1220" s="43">
        <v>427600</v>
      </c>
      <c r="F1220" s="43" t="s">
        <v>17097</v>
      </c>
      <c r="G1220" s="136">
        <v>43047</v>
      </c>
      <c r="H1220" s="121">
        <v>43056</v>
      </c>
      <c r="I1220" s="52">
        <f ca="1" t="shared" si="6"/>
        <v>848</v>
      </c>
      <c r="J1220" s="414" t="s">
        <v>16923</v>
      </c>
      <c r="K1220" s="52"/>
      <c r="L1220" s="338">
        <v>43067</v>
      </c>
      <c r="M1220" s="284"/>
      <c r="N1220" s="81" t="s">
        <v>17098</v>
      </c>
      <c r="O1220" s="327" t="s">
        <v>683</v>
      </c>
      <c r="P1220" s="52" t="s">
        <v>84</v>
      </c>
      <c r="Q1220" s="447">
        <v>43002</v>
      </c>
      <c r="R1220" s="47">
        <v>43048</v>
      </c>
      <c r="S1220" s="327" t="s">
        <v>47</v>
      </c>
      <c r="T1220" s="433" t="s">
        <v>17099</v>
      </c>
    </row>
    <row r="1221" s="13" customFormat="1" ht="23.1" customHeight="1" spans="1:20">
      <c r="A1221" s="469">
        <v>1219</v>
      </c>
      <c r="B1221" s="153"/>
      <c r="C1221" s="311" t="s">
        <v>15848</v>
      </c>
      <c r="D1221" s="43" t="s">
        <v>16916</v>
      </c>
      <c r="E1221" s="43">
        <v>427600</v>
      </c>
      <c r="F1221" s="43" t="s">
        <v>17100</v>
      </c>
      <c r="G1221" s="136">
        <v>43039</v>
      </c>
      <c r="H1221" s="121">
        <v>43059</v>
      </c>
      <c r="I1221" s="52">
        <f ca="1" t="shared" si="6"/>
        <v>845</v>
      </c>
      <c r="J1221" s="414" t="s">
        <v>16923</v>
      </c>
      <c r="K1221" s="52"/>
      <c r="L1221" s="338">
        <v>43067</v>
      </c>
      <c r="M1221" s="284" t="s">
        <v>52</v>
      </c>
      <c r="N1221" s="81" t="s">
        <v>17101</v>
      </c>
      <c r="O1221" s="327" t="s">
        <v>662</v>
      </c>
      <c r="P1221" s="52" t="s">
        <v>59</v>
      </c>
      <c r="Q1221" s="447">
        <v>43060</v>
      </c>
      <c r="R1221" s="47">
        <v>43063</v>
      </c>
      <c r="S1221" s="327" t="s">
        <v>47</v>
      </c>
      <c r="T1221" s="433" t="s">
        <v>17102</v>
      </c>
    </row>
    <row r="1222" s="13" customFormat="1" ht="23.1" customHeight="1" spans="1:20">
      <c r="A1222" s="469">
        <v>1220</v>
      </c>
      <c r="B1222" s="153"/>
      <c r="C1222" s="198" t="s">
        <v>17103</v>
      </c>
      <c r="D1222" s="43" t="s">
        <v>13571</v>
      </c>
      <c r="E1222" s="43">
        <v>406600</v>
      </c>
      <c r="F1222" s="43" t="s">
        <v>17104</v>
      </c>
      <c r="G1222" s="136">
        <v>43068</v>
      </c>
      <c r="H1222" s="121">
        <v>43079</v>
      </c>
      <c r="I1222" s="52">
        <f ca="1" t="shared" si="6"/>
        <v>825</v>
      </c>
      <c r="J1222" s="414" t="s">
        <v>16923</v>
      </c>
      <c r="K1222" s="48"/>
      <c r="L1222" s="338">
        <v>43089</v>
      </c>
      <c r="M1222" s="166"/>
      <c r="N1222" s="52" t="s">
        <v>17105</v>
      </c>
      <c r="O1222" s="52" t="s">
        <v>45</v>
      </c>
      <c r="P1222" s="52" t="s">
        <v>89</v>
      </c>
      <c r="Q1222" s="47">
        <v>43072</v>
      </c>
      <c r="R1222" s="47">
        <v>43073</v>
      </c>
      <c r="S1222" s="52" t="s">
        <v>47</v>
      </c>
      <c r="T1222" s="432" t="s">
        <v>1398</v>
      </c>
    </row>
    <row r="1223" s="13" customFormat="1" ht="23.1" customHeight="1" spans="1:20">
      <c r="A1223" s="469">
        <v>1221</v>
      </c>
      <c r="B1223" s="153"/>
      <c r="C1223" s="311" t="s">
        <v>15848</v>
      </c>
      <c r="D1223" s="43" t="s">
        <v>16277</v>
      </c>
      <c r="E1223" s="43">
        <v>427600</v>
      </c>
      <c r="F1223" s="43" t="s">
        <v>17106</v>
      </c>
      <c r="G1223" s="136">
        <v>43066</v>
      </c>
      <c r="H1223" s="121">
        <v>43076</v>
      </c>
      <c r="I1223" s="52">
        <f ca="1" t="shared" si="6"/>
        <v>828</v>
      </c>
      <c r="J1223" s="415" t="s">
        <v>16923</v>
      </c>
      <c r="K1223" s="52"/>
      <c r="L1223" s="338">
        <v>43089</v>
      </c>
      <c r="M1223" s="284"/>
      <c r="N1223" s="81" t="s">
        <v>17107</v>
      </c>
      <c r="O1223" s="327" t="s">
        <v>12</v>
      </c>
      <c r="P1223" s="52" t="s">
        <v>84</v>
      </c>
      <c r="Q1223" s="447">
        <v>43058</v>
      </c>
      <c r="R1223" s="47">
        <v>43067</v>
      </c>
      <c r="S1223" s="327" t="s">
        <v>47</v>
      </c>
      <c r="T1223" s="433" t="s">
        <v>1398</v>
      </c>
    </row>
    <row r="1224" s="13" customFormat="1" ht="23.1" customHeight="1" spans="1:20">
      <c r="A1224" s="469">
        <v>1222</v>
      </c>
      <c r="B1224" s="153"/>
      <c r="C1224" s="311" t="s">
        <v>16699</v>
      </c>
      <c r="D1224" s="43" t="s">
        <v>15555</v>
      </c>
      <c r="E1224" s="43">
        <v>399600</v>
      </c>
      <c r="F1224" s="43" t="s">
        <v>17108</v>
      </c>
      <c r="G1224" s="136">
        <v>43066</v>
      </c>
      <c r="H1224" s="121">
        <v>43079</v>
      </c>
      <c r="I1224" s="52">
        <f ca="1" t="shared" si="6"/>
        <v>825</v>
      </c>
      <c r="J1224" s="414" t="s">
        <v>16923</v>
      </c>
      <c r="K1224" s="52"/>
      <c r="L1224" s="338">
        <v>43089</v>
      </c>
      <c r="M1224" s="166"/>
      <c r="N1224" s="450" t="s">
        <v>17109</v>
      </c>
      <c r="O1224" s="81" t="s">
        <v>889</v>
      </c>
      <c r="P1224" s="52" t="s">
        <v>84</v>
      </c>
      <c r="Q1224" s="447">
        <v>43050</v>
      </c>
      <c r="R1224" s="47">
        <v>43067</v>
      </c>
      <c r="S1224" s="327" t="s">
        <v>47</v>
      </c>
      <c r="T1224" s="432" t="s">
        <v>718</v>
      </c>
    </row>
    <row r="1225" s="13" customFormat="1" ht="23.1" customHeight="1" spans="1:20">
      <c r="A1225" s="469">
        <v>1223</v>
      </c>
      <c r="B1225" s="153"/>
      <c r="C1225" s="311" t="s">
        <v>16699</v>
      </c>
      <c r="D1225" s="43" t="s">
        <v>15558</v>
      </c>
      <c r="E1225" s="43">
        <v>399600</v>
      </c>
      <c r="F1225" s="43" t="s">
        <v>17110</v>
      </c>
      <c r="G1225" s="136">
        <v>43010</v>
      </c>
      <c r="H1225" s="121">
        <v>43020</v>
      </c>
      <c r="I1225" s="52">
        <f ca="1" t="shared" si="6"/>
        <v>884</v>
      </c>
      <c r="J1225" s="414" t="s">
        <v>16923</v>
      </c>
      <c r="K1225" s="48"/>
      <c r="L1225" s="338">
        <v>43037</v>
      </c>
      <c r="M1225" s="166" t="s">
        <v>52</v>
      </c>
      <c r="N1225" s="327" t="s">
        <v>17111</v>
      </c>
      <c r="O1225" s="327" t="s">
        <v>662</v>
      </c>
      <c r="P1225" s="327" t="s">
        <v>59</v>
      </c>
      <c r="Q1225" s="447">
        <v>43078</v>
      </c>
      <c r="R1225" s="121">
        <v>43079</v>
      </c>
      <c r="S1225" s="327" t="s">
        <v>47</v>
      </c>
      <c r="T1225" s="432" t="s">
        <v>17112</v>
      </c>
    </row>
    <row r="1226" s="13" customFormat="1" ht="23.1" customHeight="1" spans="1:20">
      <c r="A1226" s="469">
        <v>1224</v>
      </c>
      <c r="B1226" s="149"/>
      <c r="C1226" s="198" t="s">
        <v>15852</v>
      </c>
      <c r="D1226" s="52" t="s">
        <v>16785</v>
      </c>
      <c r="E1226" s="43">
        <v>470900</v>
      </c>
      <c r="F1226" s="43" t="s">
        <v>17113</v>
      </c>
      <c r="G1226" s="136">
        <v>42999</v>
      </c>
      <c r="H1226" s="121">
        <v>43007</v>
      </c>
      <c r="I1226" s="52">
        <f ca="1" t="shared" si="6"/>
        <v>897</v>
      </c>
      <c r="J1226" s="414" t="s">
        <v>16776</v>
      </c>
      <c r="K1226" s="52"/>
      <c r="L1226" s="338">
        <v>43089</v>
      </c>
      <c r="M1226" s="284" t="s">
        <v>52</v>
      </c>
      <c r="N1226" s="450" t="s">
        <v>17114</v>
      </c>
      <c r="O1226" s="327" t="s">
        <v>17</v>
      </c>
      <c r="P1226" s="52" t="s">
        <v>89</v>
      </c>
      <c r="Q1226" s="447">
        <v>43075</v>
      </c>
      <c r="R1226" s="477">
        <v>43076</v>
      </c>
      <c r="S1226" s="327" t="s">
        <v>47</v>
      </c>
      <c r="T1226" s="433" t="s">
        <v>2310</v>
      </c>
    </row>
    <row r="1227" s="13" customFormat="1" ht="23.1" customHeight="1" spans="1:20">
      <c r="A1227" s="469">
        <v>1225</v>
      </c>
      <c r="B1227" s="153"/>
      <c r="C1227" s="311" t="s">
        <v>16699</v>
      </c>
      <c r="D1227" s="43" t="s">
        <v>15527</v>
      </c>
      <c r="E1227" s="43">
        <v>399600</v>
      </c>
      <c r="F1227" s="43" t="s">
        <v>17115</v>
      </c>
      <c r="G1227" s="136">
        <v>43054</v>
      </c>
      <c r="H1227" s="121">
        <v>43069</v>
      </c>
      <c r="I1227" s="52">
        <f ca="1" t="shared" si="6"/>
        <v>835</v>
      </c>
      <c r="J1227" s="414" t="s">
        <v>16923</v>
      </c>
      <c r="K1227" s="48"/>
      <c r="L1227" s="338">
        <v>43462</v>
      </c>
      <c r="M1227" s="284"/>
      <c r="N1227" s="486" t="s">
        <v>17116</v>
      </c>
      <c r="O1227" s="81" t="s">
        <v>730</v>
      </c>
      <c r="P1227" s="52" t="s">
        <v>59</v>
      </c>
      <c r="Q1227" s="447">
        <v>43073</v>
      </c>
      <c r="R1227" s="47">
        <v>43086</v>
      </c>
      <c r="S1227" s="327" t="s">
        <v>47</v>
      </c>
      <c r="T1227" s="432" t="s">
        <v>17117</v>
      </c>
    </row>
    <row r="1228" s="13" customFormat="1" ht="23.1" customHeight="1" spans="1:20">
      <c r="A1228" s="469">
        <v>1226</v>
      </c>
      <c r="B1228" s="153"/>
      <c r="C1228" s="311" t="s">
        <v>16699</v>
      </c>
      <c r="D1228" s="55" t="s">
        <v>15558</v>
      </c>
      <c r="E1228" s="55">
        <v>399600</v>
      </c>
      <c r="F1228" s="55" t="s">
        <v>17118</v>
      </c>
      <c r="G1228" s="132">
        <v>42991</v>
      </c>
      <c r="H1228" s="171">
        <v>42994</v>
      </c>
      <c r="I1228" s="48">
        <f ca="1" t="shared" si="6"/>
        <v>910</v>
      </c>
      <c r="J1228" s="414" t="s">
        <v>17063</v>
      </c>
      <c r="K1228" s="48"/>
      <c r="L1228" s="339">
        <v>43462</v>
      </c>
      <c r="M1228" s="166" t="s">
        <v>52</v>
      </c>
      <c r="N1228" s="354" t="s">
        <v>17119</v>
      </c>
      <c r="O1228" s="327" t="s">
        <v>662</v>
      </c>
      <c r="P1228" s="354" t="s">
        <v>59</v>
      </c>
      <c r="Q1228" s="452">
        <v>43078</v>
      </c>
      <c r="R1228" s="171">
        <v>43078</v>
      </c>
      <c r="S1228" s="354" t="s">
        <v>47</v>
      </c>
      <c r="T1228" s="432" t="s">
        <v>17120</v>
      </c>
    </row>
    <row r="1229" s="13" customFormat="1" ht="23.1" customHeight="1" spans="1:20">
      <c r="A1229" s="469">
        <v>1227</v>
      </c>
      <c r="B1229" s="153"/>
      <c r="C1229" s="311" t="s">
        <v>15848</v>
      </c>
      <c r="D1229" s="43" t="s">
        <v>16239</v>
      </c>
      <c r="E1229" s="43">
        <v>427600</v>
      </c>
      <c r="F1229" s="43" t="s">
        <v>17121</v>
      </c>
      <c r="G1229" s="136">
        <v>43081</v>
      </c>
      <c r="H1229" s="121">
        <v>43090</v>
      </c>
      <c r="I1229" s="52">
        <f ca="1" t="shared" si="6"/>
        <v>814</v>
      </c>
      <c r="J1229" s="414" t="s">
        <v>16923</v>
      </c>
      <c r="K1229" s="48"/>
      <c r="L1229" s="339">
        <v>43462</v>
      </c>
      <c r="M1229" s="166"/>
      <c r="N1229" s="487" t="s">
        <v>17122</v>
      </c>
      <c r="O1229" s="327" t="s">
        <v>1240</v>
      </c>
      <c r="P1229" s="52" t="s">
        <v>89</v>
      </c>
      <c r="Q1229" s="447">
        <v>43071</v>
      </c>
      <c r="R1229" s="44">
        <v>43081</v>
      </c>
      <c r="S1229" s="327" t="s">
        <v>106</v>
      </c>
      <c r="T1229" s="432" t="s">
        <v>731</v>
      </c>
    </row>
    <row r="1230" s="13" customFormat="1" ht="23.1" customHeight="1" spans="1:20">
      <c r="A1230" s="469">
        <v>1228</v>
      </c>
      <c r="B1230" s="153"/>
      <c r="C1230" s="311" t="s">
        <v>15848</v>
      </c>
      <c r="D1230" s="43" t="s">
        <v>16239</v>
      </c>
      <c r="E1230" s="43">
        <v>427600</v>
      </c>
      <c r="F1230" s="468" t="s">
        <v>17123</v>
      </c>
      <c r="G1230" s="136">
        <v>43066</v>
      </c>
      <c r="H1230" s="121">
        <v>43076</v>
      </c>
      <c r="I1230" s="52">
        <f ca="1" t="shared" si="6"/>
        <v>828</v>
      </c>
      <c r="J1230" s="414" t="s">
        <v>16923</v>
      </c>
      <c r="K1230" s="48"/>
      <c r="L1230" s="339">
        <v>43462</v>
      </c>
      <c r="M1230" s="166"/>
      <c r="N1230" s="81" t="s">
        <v>17124</v>
      </c>
      <c r="O1230" s="327" t="s">
        <v>730</v>
      </c>
      <c r="P1230" s="52" t="s">
        <v>59</v>
      </c>
      <c r="Q1230" s="447">
        <v>43066</v>
      </c>
      <c r="R1230" s="44">
        <v>43067</v>
      </c>
      <c r="S1230" s="327" t="s">
        <v>47</v>
      </c>
      <c r="T1230" s="432" t="s">
        <v>1408</v>
      </c>
    </row>
    <row r="1231" s="13" customFormat="1" ht="23.1" customHeight="1" spans="1:20">
      <c r="A1231" s="469">
        <v>1229</v>
      </c>
      <c r="B1231" s="149"/>
      <c r="C1231" s="198" t="s">
        <v>15852</v>
      </c>
      <c r="D1231" s="52" t="s">
        <v>16239</v>
      </c>
      <c r="E1231" s="43">
        <v>470900</v>
      </c>
      <c r="F1231" s="43" t="s">
        <v>17125</v>
      </c>
      <c r="G1231" s="136">
        <v>43056</v>
      </c>
      <c r="H1231" s="121">
        <v>43067</v>
      </c>
      <c r="I1231" s="52">
        <f ca="1" t="shared" si="6"/>
        <v>837</v>
      </c>
      <c r="J1231" s="414" t="s">
        <v>16776</v>
      </c>
      <c r="K1231" s="52"/>
      <c r="L1231" s="339">
        <v>43120</v>
      </c>
      <c r="M1231" s="284"/>
      <c r="N1231" s="450" t="s">
        <v>17126</v>
      </c>
      <c r="O1231" s="327" t="s">
        <v>12</v>
      </c>
      <c r="P1231" s="52" t="s">
        <v>84</v>
      </c>
      <c r="Q1231" s="447">
        <v>43084</v>
      </c>
      <c r="R1231" s="477">
        <v>43084</v>
      </c>
      <c r="S1231" s="327" t="s">
        <v>106</v>
      </c>
      <c r="T1231" s="433" t="s">
        <v>1408</v>
      </c>
    </row>
    <row r="1232" s="13" customFormat="1" ht="23.1" customHeight="1" spans="1:20">
      <c r="A1232" s="469">
        <v>1230</v>
      </c>
      <c r="B1232" s="153"/>
      <c r="C1232" s="311" t="s">
        <v>15848</v>
      </c>
      <c r="D1232" s="43" t="s">
        <v>16277</v>
      </c>
      <c r="E1232" s="43">
        <v>427600</v>
      </c>
      <c r="F1232" s="43" t="s">
        <v>17127</v>
      </c>
      <c r="G1232" s="136">
        <v>42998</v>
      </c>
      <c r="H1232" s="121">
        <v>43080</v>
      </c>
      <c r="I1232" s="52">
        <f ca="1" t="shared" si="6"/>
        <v>824</v>
      </c>
      <c r="J1232" s="414" t="s">
        <v>16776</v>
      </c>
      <c r="K1232" s="488" t="s">
        <v>17128</v>
      </c>
      <c r="L1232" s="339">
        <v>43120</v>
      </c>
      <c r="M1232" s="284" t="s">
        <v>52</v>
      </c>
      <c r="N1232" s="487" t="s">
        <v>17129</v>
      </c>
      <c r="O1232" s="327" t="s">
        <v>980</v>
      </c>
      <c r="P1232" s="52" t="s">
        <v>84</v>
      </c>
      <c r="Q1232" s="447">
        <v>43072</v>
      </c>
      <c r="R1232" s="47">
        <v>43085</v>
      </c>
      <c r="S1232" s="327" t="s">
        <v>47</v>
      </c>
      <c r="T1232" s="433" t="s">
        <v>745</v>
      </c>
    </row>
    <row r="1233" s="13" customFormat="1" ht="23.1" customHeight="1" spans="1:20">
      <c r="A1233" s="469">
        <v>1231</v>
      </c>
      <c r="B1233" s="153"/>
      <c r="C1233" s="311" t="s">
        <v>16699</v>
      </c>
      <c r="D1233" s="43" t="s">
        <v>15558</v>
      </c>
      <c r="E1233" s="43">
        <v>399600</v>
      </c>
      <c r="F1233" s="43" t="s">
        <v>17130</v>
      </c>
      <c r="G1233" s="136">
        <v>43080</v>
      </c>
      <c r="H1233" s="121">
        <v>43090</v>
      </c>
      <c r="I1233" s="52">
        <f ca="1" t="shared" si="6"/>
        <v>814</v>
      </c>
      <c r="J1233" s="414" t="s">
        <v>16923</v>
      </c>
      <c r="K1233" s="48"/>
      <c r="L1233" s="338">
        <v>43120</v>
      </c>
      <c r="M1233" s="166"/>
      <c r="N1233" s="52" t="s">
        <v>17131</v>
      </c>
      <c r="O1233" s="52" t="s">
        <v>70</v>
      </c>
      <c r="P1233" s="52" t="s">
        <v>59</v>
      </c>
      <c r="Q1233" s="47">
        <v>43084</v>
      </c>
      <c r="R1233" s="47">
        <v>43084</v>
      </c>
      <c r="S1233" s="52" t="s">
        <v>47</v>
      </c>
      <c r="T1233" s="432" t="s">
        <v>17132</v>
      </c>
    </row>
    <row r="1234" s="13" customFormat="1" ht="23.1" customHeight="1" spans="1:20">
      <c r="A1234" s="469">
        <v>1232</v>
      </c>
      <c r="B1234" s="149"/>
      <c r="C1234" s="198" t="s">
        <v>15852</v>
      </c>
      <c r="D1234" s="52" t="s">
        <v>16277</v>
      </c>
      <c r="E1234" s="52">
        <v>470900</v>
      </c>
      <c r="F1234" s="52" t="s">
        <v>17133</v>
      </c>
      <c r="G1234" s="121">
        <v>42991</v>
      </c>
      <c r="H1234" s="121">
        <v>43002</v>
      </c>
      <c r="I1234" s="52">
        <f ca="1" t="shared" si="6"/>
        <v>902</v>
      </c>
      <c r="J1234" s="414" t="s">
        <v>16776</v>
      </c>
      <c r="K1234" s="52"/>
      <c r="L1234" s="338">
        <v>43037</v>
      </c>
      <c r="M1234" s="284" t="s">
        <v>52</v>
      </c>
      <c r="N1234" s="52" t="s">
        <v>17134</v>
      </c>
      <c r="O1234" s="277" t="s">
        <v>1240</v>
      </c>
      <c r="P1234" s="277" t="s">
        <v>89</v>
      </c>
      <c r="Q1234" s="477">
        <v>43069</v>
      </c>
      <c r="R1234" s="477">
        <v>43069</v>
      </c>
      <c r="S1234" s="277" t="s">
        <v>47</v>
      </c>
      <c r="T1234" s="433" t="s">
        <v>17135</v>
      </c>
    </row>
    <row r="1235" s="13" customFormat="1" ht="23.1" customHeight="1" spans="1:20">
      <c r="A1235" s="469">
        <v>1233</v>
      </c>
      <c r="B1235" s="153"/>
      <c r="C1235" s="198" t="s">
        <v>15852</v>
      </c>
      <c r="D1235" s="43" t="s">
        <v>14593</v>
      </c>
      <c r="E1235" s="43">
        <v>466500</v>
      </c>
      <c r="F1235" s="43" t="s">
        <v>17136</v>
      </c>
      <c r="G1235" s="136">
        <v>42965</v>
      </c>
      <c r="H1235" s="121">
        <v>42978</v>
      </c>
      <c r="I1235" s="52">
        <f ca="1" t="shared" si="6"/>
        <v>926</v>
      </c>
      <c r="J1235" s="414" t="s">
        <v>16241</v>
      </c>
      <c r="K1235" s="52"/>
      <c r="L1235" s="338">
        <v>43120</v>
      </c>
      <c r="M1235" s="284" t="s">
        <v>52</v>
      </c>
      <c r="N1235" s="48" t="s">
        <v>17137</v>
      </c>
      <c r="O1235" s="48" t="s">
        <v>45</v>
      </c>
      <c r="P1235" s="48" t="s">
        <v>89</v>
      </c>
      <c r="Q1235" s="44">
        <v>43091</v>
      </c>
      <c r="R1235" s="44">
        <v>43091</v>
      </c>
      <c r="S1235" s="48" t="s">
        <v>47</v>
      </c>
      <c r="T1235" s="433" t="s">
        <v>17138</v>
      </c>
    </row>
    <row r="1236" s="13" customFormat="1" ht="23.1" customHeight="1" spans="1:20">
      <c r="A1236" s="469">
        <v>1234</v>
      </c>
      <c r="B1236" s="153"/>
      <c r="C1236" s="311" t="s">
        <v>16699</v>
      </c>
      <c r="D1236" s="43" t="s">
        <v>15558</v>
      </c>
      <c r="E1236" s="43">
        <v>399600</v>
      </c>
      <c r="F1236" s="43" t="s">
        <v>17139</v>
      </c>
      <c r="G1236" s="136">
        <v>42965</v>
      </c>
      <c r="H1236" s="121">
        <v>42968</v>
      </c>
      <c r="I1236" s="48">
        <f ca="1" t="shared" si="6"/>
        <v>936</v>
      </c>
      <c r="J1236" s="414" t="s">
        <v>17063</v>
      </c>
      <c r="K1236" s="48"/>
      <c r="L1236" s="339">
        <v>43120</v>
      </c>
      <c r="M1236" s="166" t="s">
        <v>52</v>
      </c>
      <c r="N1236" s="327" t="s">
        <v>17140</v>
      </c>
      <c r="O1236" s="327" t="s">
        <v>1240</v>
      </c>
      <c r="P1236" s="327" t="s">
        <v>89</v>
      </c>
      <c r="Q1236" s="447">
        <v>43088</v>
      </c>
      <c r="R1236" s="121">
        <v>43089</v>
      </c>
      <c r="S1236" s="327" t="s">
        <v>47</v>
      </c>
      <c r="T1236" s="432" t="s">
        <v>756</v>
      </c>
    </row>
    <row r="1237" s="13" customFormat="1" ht="23.1" customHeight="1" spans="1:20">
      <c r="A1237" s="469">
        <v>1235</v>
      </c>
      <c r="B1237" s="149"/>
      <c r="C1237" s="198" t="s">
        <v>15852</v>
      </c>
      <c r="D1237" s="52" t="s">
        <v>17141</v>
      </c>
      <c r="E1237" s="43">
        <v>470900</v>
      </c>
      <c r="F1237" s="43" t="s">
        <v>17142</v>
      </c>
      <c r="G1237" s="136">
        <v>43056</v>
      </c>
      <c r="H1237" s="121">
        <v>43073</v>
      </c>
      <c r="I1237" s="52">
        <f ca="1" t="shared" si="6"/>
        <v>831</v>
      </c>
      <c r="J1237" s="414" t="s">
        <v>16776</v>
      </c>
      <c r="K1237" s="52"/>
      <c r="L1237" s="339">
        <v>43120</v>
      </c>
      <c r="M1237" s="284"/>
      <c r="N1237" s="450" t="s">
        <v>17143</v>
      </c>
      <c r="O1237" s="81" t="s">
        <v>698</v>
      </c>
      <c r="P1237" s="52" t="s">
        <v>84</v>
      </c>
      <c r="Q1237" s="447">
        <v>43086</v>
      </c>
      <c r="R1237" s="461">
        <v>43088</v>
      </c>
      <c r="S1237" s="327" t="s">
        <v>47</v>
      </c>
      <c r="T1237" s="433" t="s">
        <v>756</v>
      </c>
    </row>
    <row r="1238" s="13" customFormat="1" ht="23.1" customHeight="1" spans="1:20">
      <c r="A1238" s="469">
        <v>1236</v>
      </c>
      <c r="B1238" s="153"/>
      <c r="C1238" s="311" t="s">
        <v>15848</v>
      </c>
      <c r="D1238" s="43" t="s">
        <v>16916</v>
      </c>
      <c r="E1238" s="43">
        <v>427600</v>
      </c>
      <c r="F1238" s="43" t="s">
        <v>17144</v>
      </c>
      <c r="G1238" s="136">
        <v>43066</v>
      </c>
      <c r="H1238" s="121">
        <v>43076</v>
      </c>
      <c r="I1238" s="48">
        <f ca="1" t="shared" si="6"/>
        <v>828</v>
      </c>
      <c r="J1238" s="415" t="s">
        <v>16923</v>
      </c>
      <c r="K1238" s="48"/>
      <c r="L1238" s="339">
        <v>43120</v>
      </c>
      <c r="M1238" s="166"/>
      <c r="N1238" s="486" t="s">
        <v>17145</v>
      </c>
      <c r="O1238" s="81" t="s">
        <v>698</v>
      </c>
      <c r="P1238" s="52" t="s">
        <v>84</v>
      </c>
      <c r="Q1238" s="447">
        <v>43044</v>
      </c>
      <c r="R1238" s="44">
        <v>43092</v>
      </c>
      <c r="S1238" s="327" t="s">
        <v>47</v>
      </c>
      <c r="T1238" s="432" t="s">
        <v>17146</v>
      </c>
    </row>
    <row r="1239" s="13" customFormat="1" ht="23.1" customHeight="1" spans="1:20">
      <c r="A1239" s="469">
        <v>9</v>
      </c>
      <c r="B1239" s="153"/>
      <c r="C1239" s="311" t="s">
        <v>15848</v>
      </c>
      <c r="D1239" s="55" t="s">
        <v>16239</v>
      </c>
      <c r="E1239" s="55">
        <v>427600</v>
      </c>
      <c r="F1239" s="55" t="s">
        <v>17147</v>
      </c>
      <c r="G1239" s="132">
        <v>43056</v>
      </c>
      <c r="H1239" s="171">
        <v>43064</v>
      </c>
      <c r="I1239" s="48">
        <f ca="1" t="shared" si="6"/>
        <v>840</v>
      </c>
      <c r="J1239" s="415" t="s">
        <v>16923</v>
      </c>
      <c r="K1239" s="48"/>
      <c r="L1239" s="338">
        <v>43067</v>
      </c>
      <c r="M1239" s="166"/>
      <c r="N1239" s="486" t="s">
        <v>17148</v>
      </c>
      <c r="O1239" s="81" t="s">
        <v>45</v>
      </c>
      <c r="P1239" s="52" t="s">
        <v>89</v>
      </c>
      <c r="Q1239" s="447">
        <v>43092</v>
      </c>
      <c r="R1239" s="47">
        <v>43092</v>
      </c>
      <c r="S1239" s="327" t="s">
        <v>47</v>
      </c>
      <c r="T1239" s="432" t="s">
        <v>17149</v>
      </c>
    </row>
    <row r="1240" s="13" customFormat="1" ht="23.1" customHeight="1" spans="1:20">
      <c r="A1240" s="469">
        <v>12</v>
      </c>
      <c r="B1240" s="153"/>
      <c r="C1240" s="311" t="s">
        <v>15848</v>
      </c>
      <c r="D1240" s="43" t="s">
        <v>16239</v>
      </c>
      <c r="E1240" s="43">
        <v>427600</v>
      </c>
      <c r="F1240" s="43" t="s">
        <v>17150</v>
      </c>
      <c r="G1240" s="136">
        <v>43101</v>
      </c>
      <c r="H1240" s="121">
        <v>43101</v>
      </c>
      <c r="I1240" s="52">
        <f ca="1" t="shared" ref="I1240:I1303" si="7">TODAY()-H1240</f>
        <v>803</v>
      </c>
      <c r="J1240" s="414" t="s">
        <v>16776</v>
      </c>
      <c r="K1240" s="48"/>
      <c r="L1240" s="339">
        <v>43120</v>
      </c>
      <c r="M1240" s="166"/>
      <c r="N1240" s="52" t="s">
        <v>17151</v>
      </c>
      <c r="O1240" s="52" t="s">
        <v>912</v>
      </c>
      <c r="P1240" s="52" t="s">
        <v>59</v>
      </c>
      <c r="Q1240" s="47">
        <v>43093</v>
      </c>
      <c r="R1240" s="47">
        <v>43093</v>
      </c>
      <c r="S1240" s="52" t="s">
        <v>47</v>
      </c>
      <c r="T1240" s="432" t="s">
        <v>1422</v>
      </c>
    </row>
    <row r="1241" s="13" customFormat="1" ht="23.1" customHeight="1" spans="1:20">
      <c r="A1241" s="469">
        <v>2</v>
      </c>
      <c r="B1241" s="153"/>
      <c r="C1241" s="311" t="s">
        <v>16699</v>
      </c>
      <c r="D1241" s="55" t="s">
        <v>15555</v>
      </c>
      <c r="E1241" s="55">
        <v>399600</v>
      </c>
      <c r="F1241" s="55" t="s">
        <v>17152</v>
      </c>
      <c r="G1241" s="132">
        <v>42991</v>
      </c>
      <c r="H1241" s="171">
        <v>42994</v>
      </c>
      <c r="I1241" s="48">
        <f ca="1" t="shared" si="7"/>
        <v>910</v>
      </c>
      <c r="J1241" s="414" t="s">
        <v>17063</v>
      </c>
      <c r="K1241" s="48"/>
      <c r="L1241" s="339">
        <v>43120</v>
      </c>
      <c r="M1241" s="166" t="s">
        <v>52</v>
      </c>
      <c r="N1241" s="357" t="s">
        <v>17153</v>
      </c>
      <c r="O1241" s="357" t="s">
        <v>70</v>
      </c>
      <c r="P1241" s="357" t="s">
        <v>59</v>
      </c>
      <c r="Q1241" s="358">
        <v>43085</v>
      </c>
      <c r="R1241" s="358">
        <v>43086</v>
      </c>
      <c r="S1241" s="357" t="s">
        <v>47</v>
      </c>
      <c r="T1241" s="432" t="s">
        <v>17154</v>
      </c>
    </row>
    <row r="1242" s="13" customFormat="1" ht="23.1" customHeight="1" spans="1:20">
      <c r="A1242" s="469">
        <v>15</v>
      </c>
      <c r="B1242" s="153"/>
      <c r="C1242" s="311" t="s">
        <v>15848</v>
      </c>
      <c r="D1242" s="43" t="s">
        <v>16785</v>
      </c>
      <c r="E1242" s="43">
        <v>427600</v>
      </c>
      <c r="F1242" s="43" t="s">
        <v>17155</v>
      </c>
      <c r="G1242" s="136">
        <v>43101</v>
      </c>
      <c r="H1242" s="121">
        <v>43101</v>
      </c>
      <c r="I1242" s="52">
        <f ca="1" t="shared" si="7"/>
        <v>803</v>
      </c>
      <c r="J1242" s="414" t="s">
        <v>16776</v>
      </c>
      <c r="K1242" s="48"/>
      <c r="L1242" s="339">
        <v>43120</v>
      </c>
      <c r="M1242" s="166"/>
      <c r="N1242" s="487" t="s">
        <v>17156</v>
      </c>
      <c r="O1242" s="327" t="s">
        <v>45</v>
      </c>
      <c r="P1242" s="52" t="s">
        <v>89</v>
      </c>
      <c r="Q1242" s="447">
        <v>43086</v>
      </c>
      <c r="R1242" s="47">
        <v>43090</v>
      </c>
      <c r="S1242" s="327" t="s">
        <v>47</v>
      </c>
      <c r="T1242" s="432" t="s">
        <v>761</v>
      </c>
    </row>
    <row r="1243" s="13" customFormat="1" ht="23.1" customHeight="1" spans="1:20">
      <c r="A1243" s="469">
        <v>11</v>
      </c>
      <c r="B1243" s="153"/>
      <c r="C1243" s="311" t="s">
        <v>15848</v>
      </c>
      <c r="D1243" s="43" t="s">
        <v>16239</v>
      </c>
      <c r="E1243" s="43">
        <v>427600</v>
      </c>
      <c r="F1243" s="43" t="s">
        <v>17157</v>
      </c>
      <c r="G1243" s="136">
        <v>43101</v>
      </c>
      <c r="H1243" s="121">
        <v>43101</v>
      </c>
      <c r="I1243" s="52">
        <f ca="1" t="shared" si="7"/>
        <v>803</v>
      </c>
      <c r="J1243" s="414" t="s">
        <v>16776</v>
      </c>
      <c r="K1243" s="48"/>
      <c r="L1243" s="339">
        <v>43120</v>
      </c>
      <c r="M1243" s="166"/>
      <c r="N1243" s="486" t="s">
        <v>17158</v>
      </c>
      <c r="O1243" s="81" t="s">
        <v>88</v>
      </c>
      <c r="P1243" s="52" t="s">
        <v>89</v>
      </c>
      <c r="Q1243" s="447">
        <v>43092</v>
      </c>
      <c r="R1243" s="44">
        <v>43092</v>
      </c>
      <c r="S1243" s="327" t="s">
        <v>47</v>
      </c>
      <c r="T1243" s="432" t="s">
        <v>17159</v>
      </c>
    </row>
    <row r="1244" s="13" customFormat="1" ht="23.1" customHeight="1" spans="1:20">
      <c r="A1244" s="469">
        <v>11</v>
      </c>
      <c r="B1244" s="153"/>
      <c r="C1244" s="311" t="s">
        <v>15848</v>
      </c>
      <c r="D1244" s="43" t="s">
        <v>16785</v>
      </c>
      <c r="E1244" s="43">
        <v>427600</v>
      </c>
      <c r="F1244" s="43" t="s">
        <v>17160</v>
      </c>
      <c r="G1244" s="136">
        <v>43101</v>
      </c>
      <c r="H1244" s="121">
        <v>43101</v>
      </c>
      <c r="I1244" s="52">
        <f ca="1" t="shared" si="7"/>
        <v>803</v>
      </c>
      <c r="J1244" s="414" t="s">
        <v>16776</v>
      </c>
      <c r="K1244" s="48"/>
      <c r="L1244" s="339">
        <v>43120</v>
      </c>
      <c r="M1244" s="166"/>
      <c r="N1244" s="486" t="s">
        <v>17161</v>
      </c>
      <c r="O1244" s="81" t="s">
        <v>980</v>
      </c>
      <c r="P1244" s="52" t="s">
        <v>84</v>
      </c>
      <c r="Q1244" s="447">
        <v>43044</v>
      </c>
      <c r="R1244" s="47">
        <v>43092</v>
      </c>
      <c r="S1244" s="327" t="s">
        <v>47</v>
      </c>
      <c r="T1244" s="432" t="s">
        <v>1451</v>
      </c>
    </row>
    <row r="1245" s="13" customFormat="1" ht="23.1" customHeight="1" spans="1:20">
      <c r="A1245" s="469">
        <v>3</v>
      </c>
      <c r="B1245" s="153"/>
      <c r="C1245" s="311" t="s">
        <v>16699</v>
      </c>
      <c r="D1245" s="43" t="s">
        <v>15555</v>
      </c>
      <c r="E1245" s="43">
        <v>399600</v>
      </c>
      <c r="F1245" s="43" t="s">
        <v>17162</v>
      </c>
      <c r="G1245" s="136">
        <v>42991</v>
      </c>
      <c r="H1245" s="121">
        <v>42999</v>
      </c>
      <c r="I1245" s="52">
        <f ca="1" t="shared" si="7"/>
        <v>905</v>
      </c>
      <c r="J1245" s="414" t="s">
        <v>17074</v>
      </c>
      <c r="K1245" s="48"/>
      <c r="L1245" s="339">
        <v>43120</v>
      </c>
      <c r="M1245" s="489" t="s">
        <v>52</v>
      </c>
      <c r="N1245" s="486" t="s">
        <v>17163</v>
      </c>
      <c r="O1245" s="81" t="s">
        <v>730</v>
      </c>
      <c r="P1245" s="52" t="s">
        <v>59</v>
      </c>
      <c r="Q1245" s="447">
        <v>43089</v>
      </c>
      <c r="R1245" s="44">
        <v>43099</v>
      </c>
      <c r="S1245" s="327" t="s">
        <v>47</v>
      </c>
      <c r="T1245" s="492" t="s">
        <v>17164</v>
      </c>
    </row>
    <row r="1246" s="13" customFormat="1" ht="23.1" customHeight="1" spans="1:20">
      <c r="A1246" s="469">
        <v>5</v>
      </c>
      <c r="B1246" s="153"/>
      <c r="C1246" s="311" t="s">
        <v>16699</v>
      </c>
      <c r="D1246" s="43" t="s">
        <v>15527</v>
      </c>
      <c r="E1246" s="43">
        <v>399600</v>
      </c>
      <c r="F1246" s="43" t="s">
        <v>17165</v>
      </c>
      <c r="G1246" s="136">
        <v>1.1</v>
      </c>
      <c r="H1246" s="121">
        <v>43109</v>
      </c>
      <c r="I1246" s="52">
        <f ca="1" t="shared" si="7"/>
        <v>795</v>
      </c>
      <c r="J1246" s="414" t="s">
        <v>16776</v>
      </c>
      <c r="K1246" s="48"/>
      <c r="L1246" s="339">
        <v>43120</v>
      </c>
      <c r="M1246" s="166"/>
      <c r="N1246" s="486" t="s">
        <v>17166</v>
      </c>
      <c r="O1246" s="81" t="s">
        <v>88</v>
      </c>
      <c r="P1246" s="52" t="s">
        <v>89</v>
      </c>
      <c r="Q1246" s="447">
        <v>43075</v>
      </c>
      <c r="R1246" s="47">
        <v>43092</v>
      </c>
      <c r="S1246" s="327" t="s">
        <v>106</v>
      </c>
      <c r="T1246" s="432" t="s">
        <v>1459</v>
      </c>
    </row>
    <row r="1247" s="13" customFormat="1" ht="23.1" customHeight="1" spans="1:20">
      <c r="A1247" s="469">
        <v>19</v>
      </c>
      <c r="B1247" s="149"/>
      <c r="C1247" s="198" t="s">
        <v>15852</v>
      </c>
      <c r="D1247" s="52" t="s">
        <v>16277</v>
      </c>
      <c r="E1247" s="43">
        <v>470900</v>
      </c>
      <c r="F1247" s="43" t="s">
        <v>17167</v>
      </c>
      <c r="G1247" s="121">
        <v>43056</v>
      </c>
      <c r="H1247" s="121">
        <v>43067</v>
      </c>
      <c r="I1247" s="52">
        <f ca="1" t="shared" si="7"/>
        <v>837</v>
      </c>
      <c r="J1247" s="414" t="s">
        <v>16776</v>
      </c>
      <c r="K1247" s="52"/>
      <c r="L1247" s="338">
        <v>43120</v>
      </c>
      <c r="M1247" s="284"/>
      <c r="N1247" s="52" t="s">
        <v>17168</v>
      </c>
      <c r="O1247" s="277" t="s">
        <v>662</v>
      </c>
      <c r="P1247" s="277" t="s">
        <v>59</v>
      </c>
      <c r="Q1247" s="477">
        <v>43465</v>
      </c>
      <c r="R1247" s="477">
        <v>1.1</v>
      </c>
      <c r="S1247" s="277" t="s">
        <v>47</v>
      </c>
      <c r="T1247" s="433" t="s">
        <v>788</v>
      </c>
    </row>
    <row r="1248" s="13" customFormat="1" ht="23.1" customHeight="1" spans="1:20">
      <c r="A1248" s="469">
        <v>7</v>
      </c>
      <c r="B1248" s="153"/>
      <c r="C1248" s="311" t="s">
        <v>16699</v>
      </c>
      <c r="D1248" s="43" t="s">
        <v>15527</v>
      </c>
      <c r="E1248" s="43">
        <v>399600</v>
      </c>
      <c r="F1248" s="43" t="s">
        <v>17169</v>
      </c>
      <c r="G1248" s="136">
        <v>1.1</v>
      </c>
      <c r="H1248" s="121">
        <v>43109</v>
      </c>
      <c r="I1248" s="52">
        <f ca="1" t="shared" si="7"/>
        <v>795</v>
      </c>
      <c r="J1248" s="414" t="s">
        <v>16776</v>
      </c>
      <c r="K1248" s="48"/>
      <c r="L1248" s="339">
        <v>43120</v>
      </c>
      <c r="M1248" s="166"/>
      <c r="N1248" s="291" t="s">
        <v>17170</v>
      </c>
      <c r="O1248" s="81" t="s">
        <v>45</v>
      </c>
      <c r="P1248" s="52" t="s">
        <v>89</v>
      </c>
      <c r="Q1248" s="470">
        <v>43112</v>
      </c>
      <c r="R1248" s="47">
        <v>43112</v>
      </c>
      <c r="S1248" s="291" t="s">
        <v>47</v>
      </c>
      <c r="T1248" s="432" t="s">
        <v>796</v>
      </c>
    </row>
    <row r="1249" s="13" customFormat="1" ht="23.1" customHeight="1" spans="1:20">
      <c r="A1249" s="469">
        <v>28</v>
      </c>
      <c r="B1249" s="153"/>
      <c r="C1249" s="311" t="s">
        <v>15848</v>
      </c>
      <c r="D1249" s="43" t="s">
        <v>16252</v>
      </c>
      <c r="E1249" s="43">
        <v>427600</v>
      </c>
      <c r="F1249" s="43" t="s">
        <v>17171</v>
      </c>
      <c r="G1249" s="136">
        <v>43101</v>
      </c>
      <c r="H1249" s="121">
        <v>43109</v>
      </c>
      <c r="I1249" s="52">
        <f ca="1" t="shared" si="7"/>
        <v>795</v>
      </c>
      <c r="J1249" s="414" t="s">
        <v>16776</v>
      </c>
      <c r="K1249" s="52"/>
      <c r="L1249" s="338">
        <v>43120</v>
      </c>
      <c r="M1249" s="284"/>
      <c r="N1249" s="81" t="s">
        <v>17172</v>
      </c>
      <c r="O1249" s="327" t="s">
        <v>1240</v>
      </c>
      <c r="P1249" s="52" t="s">
        <v>59</v>
      </c>
      <c r="Q1249" s="447">
        <v>43085</v>
      </c>
      <c r="R1249" s="47">
        <v>43097</v>
      </c>
      <c r="S1249" s="327"/>
      <c r="T1249" s="433" t="s">
        <v>793</v>
      </c>
    </row>
    <row r="1250" s="13" customFormat="1" ht="23.1" customHeight="1" spans="1:20">
      <c r="A1250" s="469">
        <v>11</v>
      </c>
      <c r="B1250" s="153" t="s">
        <v>17173</v>
      </c>
      <c r="C1250" s="311" t="s">
        <v>17103</v>
      </c>
      <c r="D1250" s="43" t="s">
        <v>16726</v>
      </c>
      <c r="E1250" s="43">
        <v>407400</v>
      </c>
      <c r="F1250" s="43" t="s">
        <v>17174</v>
      </c>
      <c r="G1250" s="136">
        <v>43091</v>
      </c>
      <c r="H1250" s="121">
        <v>43115</v>
      </c>
      <c r="I1250" s="52">
        <f ca="1" t="shared" si="7"/>
        <v>789</v>
      </c>
      <c r="J1250" s="414" t="s">
        <v>16776</v>
      </c>
      <c r="K1250" s="48"/>
      <c r="L1250" s="339">
        <v>43120</v>
      </c>
      <c r="M1250" s="166"/>
      <c r="N1250" s="52" t="s">
        <v>17175</v>
      </c>
      <c r="O1250" s="52" t="s">
        <v>1439</v>
      </c>
      <c r="P1250" s="52" t="s">
        <v>89</v>
      </c>
      <c r="Q1250" s="47">
        <v>43079</v>
      </c>
      <c r="R1250" s="47">
        <v>43080</v>
      </c>
      <c r="S1250" s="52" t="s">
        <v>47</v>
      </c>
      <c r="T1250" s="432" t="s">
        <v>796</v>
      </c>
    </row>
    <row r="1251" s="13" customFormat="1" ht="23.1" customHeight="1" spans="1:20">
      <c r="A1251" s="469">
        <v>24</v>
      </c>
      <c r="B1251" s="153"/>
      <c r="C1251" s="311" t="s">
        <v>15848</v>
      </c>
      <c r="D1251" s="43" t="s">
        <v>16873</v>
      </c>
      <c r="E1251" s="43">
        <v>427600</v>
      </c>
      <c r="F1251" s="43" t="s">
        <v>17176</v>
      </c>
      <c r="G1251" s="136">
        <v>43101</v>
      </c>
      <c r="H1251" s="121">
        <v>43109</v>
      </c>
      <c r="I1251" s="52">
        <f ca="1" t="shared" si="7"/>
        <v>795</v>
      </c>
      <c r="J1251" s="414" t="s">
        <v>16776</v>
      </c>
      <c r="K1251" s="52"/>
      <c r="L1251" s="338">
        <v>43120</v>
      </c>
      <c r="M1251" s="284"/>
      <c r="N1251" s="81" t="s">
        <v>17177</v>
      </c>
      <c r="O1251" s="327" t="s">
        <v>17</v>
      </c>
      <c r="P1251" s="52" t="s">
        <v>89</v>
      </c>
      <c r="Q1251" s="447">
        <v>43098</v>
      </c>
      <c r="R1251" s="47">
        <v>43099</v>
      </c>
      <c r="S1251" s="327" t="s">
        <v>47</v>
      </c>
      <c r="T1251" s="433" t="s">
        <v>793</v>
      </c>
    </row>
    <row r="1252" s="13" customFormat="1" ht="23.1" customHeight="1" spans="1:20">
      <c r="A1252" s="469">
        <v>5</v>
      </c>
      <c r="B1252" s="153"/>
      <c r="C1252" s="311" t="s">
        <v>16699</v>
      </c>
      <c r="D1252" s="43" t="s">
        <v>15555</v>
      </c>
      <c r="E1252" s="43">
        <v>399600</v>
      </c>
      <c r="F1252" s="43" t="s">
        <v>17178</v>
      </c>
      <c r="G1252" s="136">
        <v>1.1</v>
      </c>
      <c r="H1252" s="121">
        <v>43109</v>
      </c>
      <c r="I1252" s="52">
        <f ca="1" t="shared" si="7"/>
        <v>795</v>
      </c>
      <c r="J1252" s="414" t="s">
        <v>16776</v>
      </c>
      <c r="K1252" s="48"/>
      <c r="L1252" s="339">
        <v>43120</v>
      </c>
      <c r="M1252" s="166"/>
      <c r="N1252" s="52" t="s">
        <v>17179</v>
      </c>
      <c r="O1252" s="52" t="s">
        <v>980</v>
      </c>
      <c r="P1252" s="52" t="s">
        <v>84</v>
      </c>
      <c r="Q1252" s="47">
        <v>43084</v>
      </c>
      <c r="R1252" s="47">
        <v>43090</v>
      </c>
      <c r="S1252" s="52" t="s">
        <v>47</v>
      </c>
      <c r="T1252" s="432" t="s">
        <v>793</v>
      </c>
    </row>
    <row r="1253" s="13" customFormat="1" ht="23.1" customHeight="1" spans="1:20">
      <c r="A1253" s="469">
        <v>29</v>
      </c>
      <c r="B1253" s="153"/>
      <c r="C1253" s="311" t="s">
        <v>15848</v>
      </c>
      <c r="D1253" s="43" t="s">
        <v>16252</v>
      </c>
      <c r="E1253" s="43">
        <v>427600</v>
      </c>
      <c r="F1253" s="43" t="s">
        <v>17180</v>
      </c>
      <c r="G1253" s="136">
        <v>43101</v>
      </c>
      <c r="H1253" s="121">
        <v>43109</v>
      </c>
      <c r="I1253" s="52">
        <f ca="1" t="shared" si="7"/>
        <v>795</v>
      </c>
      <c r="J1253" s="414" t="s">
        <v>16776</v>
      </c>
      <c r="K1253" s="52"/>
      <c r="L1253" s="338">
        <v>43120</v>
      </c>
      <c r="M1253" s="284"/>
      <c r="N1253" s="487" t="s">
        <v>17181</v>
      </c>
      <c r="O1253" s="327" t="s">
        <v>12</v>
      </c>
      <c r="P1253" s="52" t="s">
        <v>84</v>
      </c>
      <c r="Q1253" s="447">
        <v>43092</v>
      </c>
      <c r="R1253" s="47">
        <v>43098</v>
      </c>
      <c r="S1253" s="327"/>
      <c r="T1253" s="433" t="s">
        <v>793</v>
      </c>
    </row>
    <row r="1254" s="13" customFormat="1" ht="23.1" customHeight="1" spans="1:20">
      <c r="A1254" s="469">
        <v>12</v>
      </c>
      <c r="B1254" s="153"/>
      <c r="C1254" s="311" t="s">
        <v>15848</v>
      </c>
      <c r="D1254" s="43" t="s">
        <v>16277</v>
      </c>
      <c r="E1254" s="43">
        <v>427600</v>
      </c>
      <c r="F1254" s="43" t="s">
        <v>17182</v>
      </c>
      <c r="G1254" s="136">
        <v>43101</v>
      </c>
      <c r="H1254" s="121">
        <v>43114</v>
      </c>
      <c r="I1254" s="52">
        <f ca="1" t="shared" si="7"/>
        <v>790</v>
      </c>
      <c r="J1254" s="414" t="s">
        <v>16923</v>
      </c>
      <c r="K1254" s="52"/>
      <c r="L1254" s="338">
        <v>43120</v>
      </c>
      <c r="M1254" s="284"/>
      <c r="N1254" s="81" t="s">
        <v>17183</v>
      </c>
      <c r="O1254" s="327" t="s">
        <v>889</v>
      </c>
      <c r="P1254" s="52" t="s">
        <v>84</v>
      </c>
      <c r="Q1254" s="447">
        <v>43064</v>
      </c>
      <c r="R1254" s="47">
        <v>43097</v>
      </c>
      <c r="S1254" s="327" t="s">
        <v>106</v>
      </c>
      <c r="T1254" s="433" t="s">
        <v>793</v>
      </c>
    </row>
    <row r="1255" s="13" customFormat="1" ht="23.1" customHeight="1" spans="1:20">
      <c r="A1255" s="469">
        <v>5</v>
      </c>
      <c r="B1255" s="153"/>
      <c r="C1255" s="311" t="s">
        <v>16699</v>
      </c>
      <c r="D1255" s="43" t="s">
        <v>15555</v>
      </c>
      <c r="E1255" s="43">
        <v>399600</v>
      </c>
      <c r="F1255" s="43" t="s">
        <v>17184</v>
      </c>
      <c r="G1255" s="136">
        <v>43110</v>
      </c>
      <c r="H1255" s="121">
        <v>43120</v>
      </c>
      <c r="I1255" s="52">
        <f ca="1" t="shared" si="7"/>
        <v>784</v>
      </c>
      <c r="J1255" s="414" t="s">
        <v>16776</v>
      </c>
      <c r="K1255" s="48"/>
      <c r="L1255" s="339">
        <v>43124</v>
      </c>
      <c r="M1255" s="166"/>
      <c r="N1255" s="52" t="s">
        <v>17185</v>
      </c>
      <c r="O1255" s="52" t="s">
        <v>662</v>
      </c>
      <c r="P1255" s="52" t="s">
        <v>59</v>
      </c>
      <c r="Q1255" s="47">
        <v>43092</v>
      </c>
      <c r="R1255" s="47">
        <v>43111</v>
      </c>
      <c r="S1255" s="52" t="s">
        <v>47</v>
      </c>
      <c r="T1255" s="432" t="s">
        <v>2464</v>
      </c>
    </row>
    <row r="1256" s="13" customFormat="1" ht="23.1" customHeight="1" spans="1:20">
      <c r="A1256" s="469">
        <v>43</v>
      </c>
      <c r="B1256" s="462"/>
      <c r="C1256" s="198" t="s">
        <v>15852</v>
      </c>
      <c r="D1256" s="43" t="s">
        <v>17141</v>
      </c>
      <c r="E1256" s="43">
        <v>470900</v>
      </c>
      <c r="F1256" s="43" t="s">
        <v>17186</v>
      </c>
      <c r="G1256" s="136">
        <v>43101</v>
      </c>
      <c r="H1256" s="121">
        <v>43115</v>
      </c>
      <c r="I1256" s="52">
        <f ca="1" t="shared" si="7"/>
        <v>789</v>
      </c>
      <c r="J1256" s="414" t="s">
        <v>16776</v>
      </c>
      <c r="K1256" s="431"/>
      <c r="L1256" s="339">
        <v>43124</v>
      </c>
      <c r="M1256" s="441"/>
      <c r="N1256" s="490" t="s">
        <v>17187</v>
      </c>
      <c r="O1256" s="471" t="s">
        <v>45</v>
      </c>
      <c r="P1256" s="431" t="s">
        <v>89</v>
      </c>
      <c r="Q1256" s="472">
        <v>43464</v>
      </c>
      <c r="R1256" s="479">
        <v>43102</v>
      </c>
      <c r="S1256" s="445" t="s">
        <v>106</v>
      </c>
      <c r="T1256" s="454" t="s">
        <v>2464</v>
      </c>
    </row>
    <row r="1257" s="13" customFormat="1" ht="23.1" customHeight="1" spans="1:20">
      <c r="A1257" s="469">
        <v>13</v>
      </c>
      <c r="B1257" s="153"/>
      <c r="C1257" s="311" t="s">
        <v>15848</v>
      </c>
      <c r="D1257" s="43" t="s">
        <v>16239</v>
      </c>
      <c r="E1257" s="43">
        <v>427600</v>
      </c>
      <c r="F1257" s="43" t="s">
        <v>17188</v>
      </c>
      <c r="G1257" s="136">
        <v>43101</v>
      </c>
      <c r="H1257" s="121">
        <v>43101</v>
      </c>
      <c r="I1257" s="52">
        <f ca="1" t="shared" si="7"/>
        <v>803</v>
      </c>
      <c r="J1257" s="414" t="s">
        <v>16776</v>
      </c>
      <c r="K1257" s="48"/>
      <c r="L1257" s="339">
        <v>43124</v>
      </c>
      <c r="M1257" s="166"/>
      <c r="N1257" s="81" t="s">
        <v>17189</v>
      </c>
      <c r="O1257" s="327" t="s">
        <v>698</v>
      </c>
      <c r="P1257" s="52" t="s">
        <v>84</v>
      </c>
      <c r="Q1257" s="447">
        <v>43093</v>
      </c>
      <c r="R1257" s="47">
        <v>43093</v>
      </c>
      <c r="S1257" s="327" t="s">
        <v>473</v>
      </c>
      <c r="T1257" s="432" t="s">
        <v>2464</v>
      </c>
    </row>
    <row r="1258" s="13" customFormat="1" ht="23.1" customHeight="1" spans="1:20">
      <c r="A1258" s="469">
        <v>14</v>
      </c>
      <c r="B1258" s="153"/>
      <c r="C1258" s="311" t="s">
        <v>15848</v>
      </c>
      <c r="D1258" s="43" t="s">
        <v>16239</v>
      </c>
      <c r="E1258" s="43">
        <v>427600</v>
      </c>
      <c r="F1258" s="43" t="s">
        <v>17190</v>
      </c>
      <c r="G1258" s="136">
        <v>43101</v>
      </c>
      <c r="H1258" s="121">
        <v>43115</v>
      </c>
      <c r="I1258" s="52">
        <f ca="1" t="shared" si="7"/>
        <v>789</v>
      </c>
      <c r="J1258" s="414" t="s">
        <v>16776</v>
      </c>
      <c r="K1258" s="48"/>
      <c r="L1258" s="339">
        <v>43124</v>
      </c>
      <c r="M1258" s="486"/>
      <c r="N1258" s="81" t="s">
        <v>17191</v>
      </c>
      <c r="O1258" s="52" t="s">
        <v>889</v>
      </c>
      <c r="P1258" s="447" t="s">
        <v>84</v>
      </c>
      <c r="Q1258" s="44">
        <v>43111</v>
      </c>
      <c r="R1258" s="377">
        <v>43111</v>
      </c>
      <c r="S1258" s="52" t="s">
        <v>106</v>
      </c>
      <c r="T1258" s="432" t="s">
        <v>2464</v>
      </c>
    </row>
    <row r="1259" s="13" customFormat="1" ht="23.1" customHeight="1" spans="1:20">
      <c r="A1259" s="469">
        <v>20</v>
      </c>
      <c r="B1259" s="153"/>
      <c r="C1259" s="311" t="s">
        <v>15848</v>
      </c>
      <c r="D1259" s="43" t="s">
        <v>16785</v>
      </c>
      <c r="E1259" s="43">
        <v>427600</v>
      </c>
      <c r="F1259" s="43" t="s">
        <v>17192</v>
      </c>
      <c r="G1259" s="136">
        <v>43106</v>
      </c>
      <c r="H1259" s="121">
        <v>43120</v>
      </c>
      <c r="I1259" s="52">
        <f ca="1" t="shared" si="7"/>
        <v>784</v>
      </c>
      <c r="J1259" s="414" t="s">
        <v>16776</v>
      </c>
      <c r="K1259" s="48"/>
      <c r="L1259" s="339">
        <v>43124</v>
      </c>
      <c r="M1259" s="166"/>
      <c r="N1259" s="81" t="s">
        <v>17193</v>
      </c>
      <c r="O1259" s="52" t="s">
        <v>889</v>
      </c>
      <c r="P1259" s="447" t="s">
        <v>84</v>
      </c>
      <c r="Q1259" s="44">
        <v>43111</v>
      </c>
      <c r="R1259" s="377">
        <v>43111</v>
      </c>
      <c r="S1259" s="52" t="s">
        <v>106</v>
      </c>
      <c r="T1259" s="432" t="s">
        <v>2464</v>
      </c>
    </row>
    <row r="1260" s="13" customFormat="1" ht="23.1" customHeight="1" spans="1:20">
      <c r="A1260" s="469">
        <v>26</v>
      </c>
      <c r="B1260" s="153"/>
      <c r="C1260" s="311" t="s">
        <v>15848</v>
      </c>
      <c r="D1260" s="43" t="s">
        <v>16844</v>
      </c>
      <c r="E1260" s="43">
        <v>427600</v>
      </c>
      <c r="F1260" s="43" t="s">
        <v>17194</v>
      </c>
      <c r="G1260" s="136">
        <v>43101</v>
      </c>
      <c r="H1260" s="121">
        <v>43115</v>
      </c>
      <c r="I1260" s="52">
        <f ca="1" t="shared" si="7"/>
        <v>789</v>
      </c>
      <c r="J1260" s="414" t="s">
        <v>16776</v>
      </c>
      <c r="K1260" s="52"/>
      <c r="L1260" s="338">
        <v>43124</v>
      </c>
      <c r="M1260" s="284"/>
      <c r="N1260" s="81" t="s">
        <v>17195</v>
      </c>
      <c r="O1260" s="327" t="s">
        <v>70</v>
      </c>
      <c r="P1260" s="52" t="s">
        <v>59</v>
      </c>
      <c r="Q1260" s="447">
        <v>43092</v>
      </c>
      <c r="R1260" s="47">
        <v>43115</v>
      </c>
      <c r="S1260" s="327" t="s">
        <v>47</v>
      </c>
      <c r="T1260" s="433" t="s">
        <v>17196</v>
      </c>
    </row>
    <row r="1261" s="13" customFormat="1" ht="23.1" customHeight="1" spans="1:20">
      <c r="A1261" s="469">
        <v>3</v>
      </c>
      <c r="B1261" s="153"/>
      <c r="C1261" s="311" t="s">
        <v>16699</v>
      </c>
      <c r="D1261" s="43" t="s">
        <v>15558</v>
      </c>
      <c r="E1261" s="43">
        <v>399600</v>
      </c>
      <c r="F1261" s="43" t="s">
        <v>17197</v>
      </c>
      <c r="G1261" s="136">
        <v>43110</v>
      </c>
      <c r="H1261" s="121">
        <v>43120</v>
      </c>
      <c r="I1261" s="52">
        <f ca="1" t="shared" si="7"/>
        <v>784</v>
      </c>
      <c r="J1261" s="414" t="s">
        <v>16776</v>
      </c>
      <c r="K1261" s="48"/>
      <c r="L1261" s="339">
        <v>43124</v>
      </c>
      <c r="M1261" s="166"/>
      <c r="N1261" s="486" t="s">
        <v>17198</v>
      </c>
      <c r="O1261" s="81" t="s">
        <v>912</v>
      </c>
      <c r="P1261" s="52" t="s">
        <v>59</v>
      </c>
      <c r="Q1261" s="447">
        <v>43099</v>
      </c>
      <c r="R1261" s="47">
        <v>43111</v>
      </c>
      <c r="S1261" s="52" t="s">
        <v>47</v>
      </c>
      <c r="T1261" s="432" t="s">
        <v>1516</v>
      </c>
    </row>
    <row r="1262" s="13" customFormat="1" ht="23.1" customHeight="1" spans="1:20">
      <c r="A1262" s="469">
        <v>3</v>
      </c>
      <c r="B1262" s="153"/>
      <c r="C1262" s="311" t="s">
        <v>16699</v>
      </c>
      <c r="D1262" s="43" t="s">
        <v>15558</v>
      </c>
      <c r="E1262" s="43">
        <v>399600</v>
      </c>
      <c r="F1262" s="43" t="s">
        <v>17199</v>
      </c>
      <c r="G1262" s="136">
        <v>43110</v>
      </c>
      <c r="H1262" s="121">
        <v>43120</v>
      </c>
      <c r="I1262" s="52">
        <f ca="1" t="shared" si="7"/>
        <v>784</v>
      </c>
      <c r="J1262" s="414" t="s">
        <v>16776</v>
      </c>
      <c r="K1262" s="48"/>
      <c r="L1262" s="339">
        <v>43125</v>
      </c>
      <c r="M1262" s="166"/>
      <c r="N1262" s="486" t="s">
        <v>17200</v>
      </c>
      <c r="O1262" s="81" t="s">
        <v>662</v>
      </c>
      <c r="P1262" s="52" t="s">
        <v>59</v>
      </c>
      <c r="Q1262" s="447">
        <v>43114</v>
      </c>
      <c r="R1262" s="47">
        <v>43114</v>
      </c>
      <c r="S1262" s="52" t="s">
        <v>47</v>
      </c>
      <c r="T1262" s="432" t="s">
        <v>1519</v>
      </c>
    </row>
    <row r="1263" s="13" customFormat="1" ht="23.1" customHeight="1" spans="1:20">
      <c r="A1263" s="469">
        <v>21</v>
      </c>
      <c r="B1263" s="153"/>
      <c r="C1263" s="311" t="s">
        <v>15848</v>
      </c>
      <c r="D1263" s="43" t="s">
        <v>17201</v>
      </c>
      <c r="E1263" s="43">
        <v>427600</v>
      </c>
      <c r="F1263" s="43" t="s">
        <v>17202</v>
      </c>
      <c r="G1263" s="136">
        <v>43061</v>
      </c>
      <c r="H1263" s="121">
        <v>43073</v>
      </c>
      <c r="I1263" s="52">
        <f ca="1" t="shared" si="7"/>
        <v>831</v>
      </c>
      <c r="J1263" s="414" t="s">
        <v>16923</v>
      </c>
      <c r="K1263" s="52"/>
      <c r="L1263" s="338">
        <v>43125</v>
      </c>
      <c r="M1263" s="284"/>
      <c r="N1263" s="81" t="s">
        <v>17203</v>
      </c>
      <c r="O1263" s="291" t="s">
        <v>698</v>
      </c>
      <c r="P1263" s="52" t="s">
        <v>84</v>
      </c>
      <c r="Q1263" s="447">
        <v>43097</v>
      </c>
      <c r="R1263" s="47">
        <v>43097</v>
      </c>
      <c r="S1263" s="327" t="s">
        <v>473</v>
      </c>
      <c r="T1263" s="433" t="s">
        <v>1519</v>
      </c>
    </row>
    <row r="1264" s="13" customFormat="1" ht="23.1" customHeight="1" spans="1:20">
      <c r="A1264" s="469">
        <v>15</v>
      </c>
      <c r="B1264" s="153"/>
      <c r="C1264" s="198" t="s">
        <v>15848</v>
      </c>
      <c r="D1264" s="43" t="s">
        <v>16785</v>
      </c>
      <c r="E1264" s="43">
        <v>427600</v>
      </c>
      <c r="F1264" s="43" t="s">
        <v>17204</v>
      </c>
      <c r="G1264" s="136">
        <v>43106</v>
      </c>
      <c r="H1264" s="121">
        <v>43120</v>
      </c>
      <c r="I1264" s="52">
        <f ca="1" t="shared" si="7"/>
        <v>784</v>
      </c>
      <c r="J1264" s="414" t="s">
        <v>16776</v>
      </c>
      <c r="K1264" s="48"/>
      <c r="L1264" s="339">
        <v>43125</v>
      </c>
      <c r="M1264" s="166"/>
      <c r="N1264" s="81" t="s">
        <v>17205</v>
      </c>
      <c r="O1264" s="327" t="s">
        <v>88</v>
      </c>
      <c r="P1264" s="52" t="s">
        <v>89</v>
      </c>
      <c r="Q1264" s="447">
        <v>43113</v>
      </c>
      <c r="R1264" s="47">
        <v>43115</v>
      </c>
      <c r="S1264" s="327" t="s">
        <v>47</v>
      </c>
      <c r="T1264" s="432" t="s">
        <v>5942</v>
      </c>
    </row>
    <row r="1265" s="13" customFormat="1" ht="23.1" customHeight="1" spans="1:20">
      <c r="A1265" s="469">
        <v>19</v>
      </c>
      <c r="B1265" s="153"/>
      <c r="C1265" s="198" t="s">
        <v>15848</v>
      </c>
      <c r="D1265" s="43" t="s">
        <v>16357</v>
      </c>
      <c r="E1265" s="43">
        <v>427600</v>
      </c>
      <c r="F1265" s="43" t="s">
        <v>17206</v>
      </c>
      <c r="G1265" s="136">
        <v>43105</v>
      </c>
      <c r="H1265" s="121">
        <v>43116</v>
      </c>
      <c r="I1265" s="52">
        <f ca="1" t="shared" si="7"/>
        <v>788</v>
      </c>
      <c r="J1265" s="414" t="s">
        <v>17207</v>
      </c>
      <c r="K1265" s="52"/>
      <c r="L1265" s="339">
        <v>43125</v>
      </c>
      <c r="M1265" s="284"/>
      <c r="N1265" s="81" t="s">
        <v>17208</v>
      </c>
      <c r="O1265" s="327" t="s">
        <v>12</v>
      </c>
      <c r="P1265" s="52" t="s">
        <v>84</v>
      </c>
      <c r="Q1265" s="447">
        <v>43114</v>
      </c>
      <c r="R1265" s="47">
        <v>43117</v>
      </c>
      <c r="S1265" s="327" t="s">
        <v>47</v>
      </c>
      <c r="T1265" s="433" t="s">
        <v>5942</v>
      </c>
    </row>
    <row r="1266" s="13" customFormat="1" ht="23.1" customHeight="1" spans="1:20">
      <c r="A1266" s="469">
        <v>6</v>
      </c>
      <c r="B1266" s="153"/>
      <c r="C1266" s="198" t="s">
        <v>15848</v>
      </c>
      <c r="D1266" s="55" t="s">
        <v>16277</v>
      </c>
      <c r="E1266" s="55">
        <v>427600</v>
      </c>
      <c r="F1266" s="55" t="s">
        <v>17209</v>
      </c>
      <c r="G1266" s="132">
        <v>43116</v>
      </c>
      <c r="H1266" s="171">
        <v>43129</v>
      </c>
      <c r="I1266" s="48">
        <f ca="1" t="shared" si="7"/>
        <v>775</v>
      </c>
      <c r="J1266" s="415" t="s">
        <v>16776</v>
      </c>
      <c r="K1266" s="48"/>
      <c r="L1266" s="339">
        <v>43125</v>
      </c>
      <c r="M1266" s="166"/>
      <c r="N1266" s="70" t="s">
        <v>17210</v>
      </c>
      <c r="O1266" s="354" t="s">
        <v>889</v>
      </c>
      <c r="P1266" s="48" t="s">
        <v>84</v>
      </c>
      <c r="Q1266" s="452">
        <v>43095</v>
      </c>
      <c r="R1266" s="44">
        <v>43121</v>
      </c>
      <c r="S1266" s="354" t="s">
        <v>47</v>
      </c>
      <c r="T1266" s="432" t="s">
        <v>5942</v>
      </c>
    </row>
    <row r="1267" s="13" customFormat="1" ht="23.1" customHeight="1" spans="1:20">
      <c r="A1267" s="469">
        <v>29</v>
      </c>
      <c r="B1267" s="149"/>
      <c r="C1267" s="198" t="s">
        <v>15852</v>
      </c>
      <c r="D1267" s="52" t="s">
        <v>16277</v>
      </c>
      <c r="E1267" s="43">
        <v>470900</v>
      </c>
      <c r="F1267" s="43" t="s">
        <v>17211</v>
      </c>
      <c r="G1267" s="136">
        <v>43110</v>
      </c>
      <c r="H1267" s="121">
        <v>43125</v>
      </c>
      <c r="I1267" s="52">
        <f ca="1" t="shared" si="7"/>
        <v>779</v>
      </c>
      <c r="J1267" s="414" t="s">
        <v>16776</v>
      </c>
      <c r="K1267" s="52"/>
      <c r="L1267" s="338">
        <v>43154</v>
      </c>
      <c r="M1267" s="284"/>
      <c r="N1267" s="52" t="s">
        <v>17212</v>
      </c>
      <c r="O1267" s="277" t="s">
        <v>2396</v>
      </c>
      <c r="P1267" s="277" t="s">
        <v>744</v>
      </c>
      <c r="Q1267" s="477">
        <v>43127</v>
      </c>
      <c r="R1267" s="477">
        <v>43127</v>
      </c>
      <c r="S1267" s="277" t="s">
        <v>106</v>
      </c>
      <c r="T1267" s="433" t="s">
        <v>1526</v>
      </c>
    </row>
    <row r="1268" s="13" customFormat="1" ht="23.1" customHeight="1" spans="1:20">
      <c r="A1268" s="469">
        <v>7</v>
      </c>
      <c r="B1268" s="153"/>
      <c r="C1268" s="198" t="s">
        <v>15848</v>
      </c>
      <c r="D1268" s="55" t="s">
        <v>16277</v>
      </c>
      <c r="E1268" s="55">
        <v>427600</v>
      </c>
      <c r="F1268" s="55" t="s">
        <v>17213</v>
      </c>
      <c r="G1268" s="132">
        <v>43116</v>
      </c>
      <c r="H1268" s="171">
        <v>43129</v>
      </c>
      <c r="I1268" s="48">
        <f ca="1" t="shared" si="7"/>
        <v>775</v>
      </c>
      <c r="J1268" s="415" t="s">
        <v>16776</v>
      </c>
      <c r="K1268" s="48"/>
      <c r="L1268" s="339">
        <v>43154</v>
      </c>
      <c r="M1268" s="166"/>
      <c r="N1268" s="70" t="s">
        <v>17214</v>
      </c>
      <c r="O1268" s="354" t="s">
        <v>1401</v>
      </c>
      <c r="P1268" s="48" t="s">
        <v>89</v>
      </c>
      <c r="Q1268" s="452">
        <v>43126</v>
      </c>
      <c r="R1268" s="44">
        <v>43126</v>
      </c>
      <c r="S1268" s="354" t="s">
        <v>47</v>
      </c>
      <c r="T1268" s="432" t="s">
        <v>5945</v>
      </c>
    </row>
    <row r="1269" s="13" customFormat="1" ht="23.1" customHeight="1" spans="1:20">
      <c r="A1269" s="469">
        <v>19</v>
      </c>
      <c r="B1269" s="153"/>
      <c r="C1269" s="198" t="s">
        <v>15848</v>
      </c>
      <c r="D1269" s="43" t="s">
        <v>16873</v>
      </c>
      <c r="E1269" s="43">
        <v>427600</v>
      </c>
      <c r="F1269" s="43" t="s">
        <v>17215</v>
      </c>
      <c r="G1269" s="136">
        <v>43101</v>
      </c>
      <c r="H1269" s="121">
        <v>43109</v>
      </c>
      <c r="I1269" s="52">
        <f ca="1" t="shared" si="7"/>
        <v>795</v>
      </c>
      <c r="J1269" s="414" t="s">
        <v>16776</v>
      </c>
      <c r="K1269" s="52"/>
      <c r="L1269" s="339">
        <v>43125</v>
      </c>
      <c r="M1269" s="284"/>
      <c r="N1269" s="487" t="s">
        <v>17216</v>
      </c>
      <c r="O1269" s="327" t="s">
        <v>698</v>
      </c>
      <c r="P1269" s="52" t="s">
        <v>658</v>
      </c>
      <c r="Q1269" s="447">
        <v>43117</v>
      </c>
      <c r="R1269" s="47">
        <v>43117</v>
      </c>
      <c r="S1269" s="327" t="s">
        <v>47</v>
      </c>
      <c r="T1269" s="433" t="s">
        <v>5945</v>
      </c>
    </row>
    <row r="1270" s="13" customFormat="1" ht="23.1" customHeight="1" spans="1:20">
      <c r="A1270" s="469">
        <v>4</v>
      </c>
      <c r="B1270" s="153"/>
      <c r="C1270" s="311" t="s">
        <v>16699</v>
      </c>
      <c r="D1270" s="43" t="s">
        <v>15527</v>
      </c>
      <c r="E1270" s="43">
        <v>399600</v>
      </c>
      <c r="F1270" s="43" t="s">
        <v>17217</v>
      </c>
      <c r="G1270" s="136">
        <v>43110</v>
      </c>
      <c r="H1270" s="121">
        <v>43125</v>
      </c>
      <c r="I1270" s="52">
        <f ca="1" t="shared" si="7"/>
        <v>779</v>
      </c>
      <c r="J1270" s="414" t="s">
        <v>16776</v>
      </c>
      <c r="K1270" s="48"/>
      <c r="L1270" s="339">
        <v>43125</v>
      </c>
      <c r="M1270" s="166"/>
      <c r="N1270" s="13" t="s">
        <v>17218</v>
      </c>
      <c r="O1270" s="81" t="s">
        <v>683</v>
      </c>
      <c r="P1270" s="52" t="s">
        <v>84</v>
      </c>
      <c r="Q1270" s="470">
        <v>43092</v>
      </c>
      <c r="R1270" s="47">
        <v>43111</v>
      </c>
      <c r="S1270" s="291" t="s">
        <v>47</v>
      </c>
      <c r="T1270" s="432" t="s">
        <v>5945</v>
      </c>
    </row>
    <row r="1271" s="13" customFormat="1" ht="23.1" customHeight="1" spans="1:20">
      <c r="A1271" s="469">
        <v>14</v>
      </c>
      <c r="B1271" s="153"/>
      <c r="C1271" s="198" t="s">
        <v>15848</v>
      </c>
      <c r="D1271" s="43" t="s">
        <v>16785</v>
      </c>
      <c r="E1271" s="43">
        <v>427600</v>
      </c>
      <c r="F1271" s="43" t="s">
        <v>17219</v>
      </c>
      <c r="G1271" s="136">
        <v>43110</v>
      </c>
      <c r="H1271" s="121">
        <v>43120</v>
      </c>
      <c r="I1271" s="52">
        <f ca="1" t="shared" si="7"/>
        <v>784</v>
      </c>
      <c r="J1271" s="414" t="s">
        <v>17207</v>
      </c>
      <c r="K1271" s="48"/>
      <c r="L1271" s="339">
        <v>43154</v>
      </c>
      <c r="M1271" s="166"/>
      <c r="N1271" s="81" t="s">
        <v>17220</v>
      </c>
      <c r="O1271" s="327" t="s">
        <v>1344</v>
      </c>
      <c r="P1271" s="52" t="s">
        <v>84</v>
      </c>
      <c r="Q1271" s="447">
        <v>43118</v>
      </c>
      <c r="R1271" s="47">
        <v>43131</v>
      </c>
      <c r="S1271" s="327" t="s">
        <v>47</v>
      </c>
      <c r="T1271" s="432" t="s">
        <v>5945</v>
      </c>
    </row>
    <row r="1272" s="13" customFormat="1" ht="23.1" customHeight="1" spans="1:20">
      <c r="A1272" s="469">
        <v>17</v>
      </c>
      <c r="B1272" s="153"/>
      <c r="C1272" s="198" t="s">
        <v>15848</v>
      </c>
      <c r="D1272" s="43" t="s">
        <v>16844</v>
      </c>
      <c r="E1272" s="43">
        <v>427600</v>
      </c>
      <c r="F1272" s="43" t="s">
        <v>17221</v>
      </c>
      <c r="G1272" s="136">
        <v>43110</v>
      </c>
      <c r="H1272" s="121">
        <v>43125</v>
      </c>
      <c r="I1272" s="52">
        <f ca="1" t="shared" si="7"/>
        <v>779</v>
      </c>
      <c r="J1272" s="414" t="s">
        <v>16776</v>
      </c>
      <c r="K1272" s="52"/>
      <c r="L1272" s="339">
        <v>43125</v>
      </c>
      <c r="M1272" s="284"/>
      <c r="N1272" s="81" t="s">
        <v>17222</v>
      </c>
      <c r="O1272" s="327" t="s">
        <v>88</v>
      </c>
      <c r="P1272" s="52" t="s">
        <v>89</v>
      </c>
      <c r="Q1272" s="447">
        <v>43113</v>
      </c>
      <c r="R1272" s="47">
        <v>43113</v>
      </c>
      <c r="S1272" s="327" t="s">
        <v>47</v>
      </c>
      <c r="T1272" s="433" t="s">
        <v>1547</v>
      </c>
    </row>
    <row r="1273" s="13" customFormat="1" ht="23.1" customHeight="1" spans="1:20">
      <c r="A1273" s="469">
        <v>3</v>
      </c>
      <c r="B1273" s="153"/>
      <c r="C1273" s="311" t="s">
        <v>16699</v>
      </c>
      <c r="D1273" s="43" t="s">
        <v>15527</v>
      </c>
      <c r="E1273" s="43">
        <v>399600</v>
      </c>
      <c r="F1273" s="43" t="s">
        <v>17223</v>
      </c>
      <c r="G1273" s="136">
        <v>43110</v>
      </c>
      <c r="H1273" s="121">
        <v>43120</v>
      </c>
      <c r="I1273" s="52">
        <f ca="1" t="shared" si="7"/>
        <v>784</v>
      </c>
      <c r="J1273" s="414" t="s">
        <v>16776</v>
      </c>
      <c r="K1273" s="48"/>
      <c r="L1273" s="339">
        <v>43125</v>
      </c>
      <c r="M1273" s="166"/>
      <c r="N1273" s="491" t="s">
        <v>17224</v>
      </c>
      <c r="O1273" s="81" t="s">
        <v>114</v>
      </c>
      <c r="P1273" s="52" t="s">
        <v>59</v>
      </c>
      <c r="Q1273" s="470">
        <v>43050</v>
      </c>
      <c r="R1273" s="47">
        <v>43111</v>
      </c>
      <c r="S1273" s="291" t="s">
        <v>47</v>
      </c>
      <c r="T1273" s="432" t="s">
        <v>2483</v>
      </c>
    </row>
    <row r="1274" s="13" customFormat="1" ht="23.1" customHeight="1" spans="1:20">
      <c r="A1274" s="469">
        <v>2</v>
      </c>
      <c r="B1274" s="153"/>
      <c r="C1274" s="311" t="s">
        <v>16699</v>
      </c>
      <c r="D1274" s="43" t="s">
        <v>15558</v>
      </c>
      <c r="E1274" s="43">
        <v>399600</v>
      </c>
      <c r="F1274" s="43" t="s">
        <v>17225</v>
      </c>
      <c r="G1274" s="136">
        <v>43106</v>
      </c>
      <c r="H1274" s="121">
        <v>43115</v>
      </c>
      <c r="I1274" s="52">
        <f ca="1" t="shared" si="7"/>
        <v>789</v>
      </c>
      <c r="J1274" s="414" t="s">
        <v>16776</v>
      </c>
      <c r="K1274" s="48"/>
      <c r="L1274" s="339">
        <v>43125</v>
      </c>
      <c r="M1274" s="166"/>
      <c r="N1274" s="486" t="s">
        <v>17226</v>
      </c>
      <c r="O1274" s="81" t="s">
        <v>1331</v>
      </c>
      <c r="P1274" s="52" t="s">
        <v>59</v>
      </c>
      <c r="Q1274" s="447">
        <v>43092</v>
      </c>
      <c r="R1274" s="47">
        <v>43105</v>
      </c>
      <c r="S1274" s="52" t="s">
        <v>47</v>
      </c>
      <c r="T1274" s="432" t="s">
        <v>2483</v>
      </c>
    </row>
    <row r="1275" s="13" customFormat="1" ht="23.1" customHeight="1" spans="1:20">
      <c r="A1275" s="469">
        <v>4</v>
      </c>
      <c r="B1275" s="153"/>
      <c r="C1275" s="311" t="s">
        <v>16699</v>
      </c>
      <c r="D1275" s="43" t="s">
        <v>15527</v>
      </c>
      <c r="E1275" s="43">
        <v>399600</v>
      </c>
      <c r="F1275" s="43" t="s">
        <v>17227</v>
      </c>
      <c r="G1275" s="136">
        <v>43110</v>
      </c>
      <c r="H1275" s="121">
        <v>43125</v>
      </c>
      <c r="I1275" s="52">
        <f ca="1" t="shared" si="7"/>
        <v>779</v>
      </c>
      <c r="J1275" s="414" t="s">
        <v>16776</v>
      </c>
      <c r="K1275" s="48"/>
      <c r="L1275" s="339">
        <v>43154</v>
      </c>
      <c r="M1275" s="166"/>
      <c r="N1275" s="491" t="s">
        <v>17228</v>
      </c>
      <c r="O1275" s="81" t="s">
        <v>88</v>
      </c>
      <c r="P1275" s="327" t="s">
        <v>89</v>
      </c>
      <c r="Q1275" s="470">
        <v>43094</v>
      </c>
      <c r="R1275" s="47">
        <v>43111</v>
      </c>
      <c r="S1275" s="291" t="s">
        <v>47</v>
      </c>
      <c r="T1275" s="432" t="s">
        <v>1547</v>
      </c>
    </row>
    <row r="1276" s="13" customFormat="1" ht="23.1" customHeight="1" spans="1:20">
      <c r="A1276" s="469">
        <v>22</v>
      </c>
      <c r="B1276" s="149"/>
      <c r="C1276" s="198" t="s">
        <v>15852</v>
      </c>
      <c r="D1276" s="52" t="s">
        <v>16277</v>
      </c>
      <c r="E1276" s="43">
        <v>470900</v>
      </c>
      <c r="F1276" s="43" t="s">
        <v>17211</v>
      </c>
      <c r="G1276" s="136">
        <v>43110</v>
      </c>
      <c r="H1276" s="121">
        <v>43125</v>
      </c>
      <c r="I1276" s="52">
        <f ca="1" t="shared" si="7"/>
        <v>779</v>
      </c>
      <c r="J1276" s="414" t="s">
        <v>16776</v>
      </c>
      <c r="K1276" s="52"/>
      <c r="L1276" s="338">
        <v>43154</v>
      </c>
      <c r="M1276" s="284"/>
      <c r="N1276" s="52" t="s">
        <v>17212</v>
      </c>
      <c r="O1276" s="277" t="s">
        <v>2396</v>
      </c>
      <c r="P1276" s="277" t="s">
        <v>744</v>
      </c>
      <c r="Q1276" s="477">
        <v>43127</v>
      </c>
      <c r="R1276" s="477">
        <v>43127</v>
      </c>
      <c r="S1276" s="277" t="s">
        <v>106</v>
      </c>
      <c r="T1276" s="433" t="s">
        <v>1526</v>
      </c>
    </row>
    <row r="1277" s="13" customFormat="1" ht="23.1" customHeight="1" spans="1:20">
      <c r="A1277" s="469">
        <v>21</v>
      </c>
      <c r="B1277" s="153"/>
      <c r="C1277" s="198" t="s">
        <v>15848</v>
      </c>
      <c r="D1277" s="43" t="s">
        <v>16252</v>
      </c>
      <c r="E1277" s="43">
        <v>427600</v>
      </c>
      <c r="F1277" s="43" t="s">
        <v>17229</v>
      </c>
      <c r="G1277" s="136">
        <v>43116</v>
      </c>
      <c r="H1277" s="121">
        <v>43131</v>
      </c>
      <c r="I1277" s="52">
        <f ca="1" t="shared" si="7"/>
        <v>773</v>
      </c>
      <c r="J1277" s="414" t="s">
        <v>16776</v>
      </c>
      <c r="K1277" s="52"/>
      <c r="L1277" s="338">
        <v>43154</v>
      </c>
      <c r="M1277" s="284"/>
      <c r="N1277" s="487" t="s">
        <v>17230</v>
      </c>
      <c r="O1277" s="327" t="s">
        <v>730</v>
      </c>
      <c r="P1277" s="52" t="s">
        <v>59</v>
      </c>
      <c r="Q1277" s="447">
        <v>43129</v>
      </c>
      <c r="R1277" s="47">
        <v>43129</v>
      </c>
      <c r="S1277" s="327" t="s">
        <v>47</v>
      </c>
      <c r="T1277" s="433" t="s">
        <v>1536</v>
      </c>
    </row>
    <row r="1278" s="13" customFormat="1" ht="23.1" customHeight="1" spans="1:20">
      <c r="A1278" s="469">
        <v>19</v>
      </c>
      <c r="B1278" s="153"/>
      <c r="C1278" s="198" t="s">
        <v>15848</v>
      </c>
      <c r="D1278" s="43" t="s">
        <v>16252</v>
      </c>
      <c r="E1278" s="43">
        <v>427600</v>
      </c>
      <c r="F1278" s="43" t="s">
        <v>17231</v>
      </c>
      <c r="G1278" s="136">
        <v>43116</v>
      </c>
      <c r="H1278" s="121">
        <v>43134</v>
      </c>
      <c r="I1278" s="52">
        <f ca="1" t="shared" si="7"/>
        <v>770</v>
      </c>
      <c r="J1278" s="414" t="s">
        <v>16776</v>
      </c>
      <c r="K1278" s="52"/>
      <c r="L1278" s="338">
        <v>43154</v>
      </c>
      <c r="M1278" s="284"/>
      <c r="N1278" s="487" t="s">
        <v>17232</v>
      </c>
      <c r="O1278" s="327" t="s">
        <v>45</v>
      </c>
      <c r="P1278" s="52" t="s">
        <v>89</v>
      </c>
      <c r="Q1278" s="447">
        <v>43121</v>
      </c>
      <c r="R1278" s="47">
        <v>43121</v>
      </c>
      <c r="S1278" s="327" t="s">
        <v>47</v>
      </c>
      <c r="T1278" s="433" t="s">
        <v>1536</v>
      </c>
    </row>
    <row r="1279" s="13" customFormat="1" ht="23.1" customHeight="1" spans="1:20">
      <c r="A1279" s="469">
        <v>15</v>
      </c>
      <c r="B1279" s="149"/>
      <c r="C1279" s="198" t="s">
        <v>15848</v>
      </c>
      <c r="D1279" s="52" t="s">
        <v>17201</v>
      </c>
      <c r="E1279" s="43">
        <v>427600</v>
      </c>
      <c r="F1279" s="43" t="s">
        <v>17233</v>
      </c>
      <c r="G1279" s="136">
        <v>43110</v>
      </c>
      <c r="H1279" s="121">
        <v>43120</v>
      </c>
      <c r="I1279" s="52">
        <f ca="1" t="shared" si="7"/>
        <v>784</v>
      </c>
      <c r="J1279" s="414" t="s">
        <v>16776</v>
      </c>
      <c r="K1279" s="52"/>
      <c r="L1279" s="338">
        <v>43154</v>
      </c>
      <c r="M1279" s="284"/>
      <c r="N1279" s="52" t="s">
        <v>17234</v>
      </c>
      <c r="O1279" s="277" t="s">
        <v>45</v>
      </c>
      <c r="P1279" s="277" t="s">
        <v>89</v>
      </c>
      <c r="Q1279" s="477">
        <v>43129</v>
      </c>
      <c r="R1279" s="477">
        <v>43129</v>
      </c>
      <c r="S1279" s="277" t="s">
        <v>47</v>
      </c>
      <c r="T1279" s="433" t="s">
        <v>1536</v>
      </c>
    </row>
    <row r="1280" s="13" customFormat="1" ht="23.1" customHeight="1" spans="1:20">
      <c r="A1280" s="469">
        <v>22</v>
      </c>
      <c r="B1280" s="153"/>
      <c r="C1280" s="198" t="s">
        <v>15848</v>
      </c>
      <c r="D1280" s="43" t="s">
        <v>16252</v>
      </c>
      <c r="E1280" s="43">
        <v>427600</v>
      </c>
      <c r="F1280" s="43" t="s">
        <v>17235</v>
      </c>
      <c r="G1280" s="136">
        <v>43116</v>
      </c>
      <c r="H1280" s="121">
        <v>43134</v>
      </c>
      <c r="I1280" s="52">
        <f ca="1" t="shared" si="7"/>
        <v>770</v>
      </c>
      <c r="J1280" s="414" t="s">
        <v>16776</v>
      </c>
      <c r="K1280" s="52"/>
      <c r="L1280" s="338">
        <v>43154</v>
      </c>
      <c r="M1280" s="284"/>
      <c r="N1280" s="487" t="s">
        <v>17236</v>
      </c>
      <c r="O1280" s="327" t="s">
        <v>912</v>
      </c>
      <c r="P1280" s="52" t="s">
        <v>59</v>
      </c>
      <c r="Q1280" s="447">
        <v>43135</v>
      </c>
      <c r="R1280" s="47">
        <v>43135</v>
      </c>
      <c r="S1280" s="327" t="s">
        <v>47</v>
      </c>
      <c r="T1280" s="433" t="s">
        <v>10222</v>
      </c>
    </row>
    <row r="1281" s="13" customFormat="1" ht="23.1" customHeight="1" spans="1:20">
      <c r="A1281" s="469">
        <v>4</v>
      </c>
      <c r="B1281" s="153"/>
      <c r="C1281" s="198" t="s">
        <v>15848</v>
      </c>
      <c r="D1281" s="43" t="s">
        <v>16277</v>
      </c>
      <c r="E1281" s="43">
        <v>427600</v>
      </c>
      <c r="F1281" s="43" t="s">
        <v>17237</v>
      </c>
      <c r="G1281" s="136">
        <v>43116</v>
      </c>
      <c r="H1281" s="121">
        <v>43131</v>
      </c>
      <c r="I1281" s="52">
        <f ca="1" t="shared" si="7"/>
        <v>773</v>
      </c>
      <c r="J1281" s="414" t="s">
        <v>16776</v>
      </c>
      <c r="K1281" s="48"/>
      <c r="L1281" s="339">
        <v>43154</v>
      </c>
      <c r="M1281" s="486"/>
      <c r="N1281" s="242" t="s">
        <v>17238</v>
      </c>
      <c r="O1281" s="48" t="s">
        <v>114</v>
      </c>
      <c r="P1281" s="48" t="s">
        <v>59</v>
      </c>
      <c r="Q1281" s="171">
        <v>43135</v>
      </c>
      <c r="R1281" s="171">
        <v>43136</v>
      </c>
      <c r="S1281" s="48" t="s">
        <v>47</v>
      </c>
      <c r="T1281" s="432" t="s">
        <v>12170</v>
      </c>
    </row>
    <row r="1282" s="13" customFormat="1" ht="23.1" customHeight="1" spans="1:20">
      <c r="A1282" s="469">
        <v>18</v>
      </c>
      <c r="B1282" s="153"/>
      <c r="C1282" s="198" t="s">
        <v>15848</v>
      </c>
      <c r="D1282" s="43" t="s">
        <v>16785</v>
      </c>
      <c r="E1282" s="43">
        <v>427600</v>
      </c>
      <c r="F1282" s="43" t="s">
        <v>17239</v>
      </c>
      <c r="G1282" s="136">
        <v>43110</v>
      </c>
      <c r="H1282" s="121">
        <v>43120</v>
      </c>
      <c r="I1282" s="52">
        <f ca="1" t="shared" si="7"/>
        <v>784</v>
      </c>
      <c r="J1282" s="414" t="s">
        <v>16776</v>
      </c>
      <c r="K1282" s="48"/>
      <c r="L1282" s="339">
        <v>43125</v>
      </c>
      <c r="M1282" s="166"/>
      <c r="N1282" s="81" t="s">
        <v>17240</v>
      </c>
      <c r="O1282" s="52" t="s">
        <v>889</v>
      </c>
      <c r="P1282" s="447" t="s">
        <v>84</v>
      </c>
      <c r="Q1282" s="47">
        <v>43120</v>
      </c>
      <c r="R1282" s="377">
        <v>43124</v>
      </c>
      <c r="S1282" s="52" t="s">
        <v>106</v>
      </c>
      <c r="T1282" s="432" t="s">
        <v>2483</v>
      </c>
    </row>
    <row r="1283" s="14" customFormat="1" ht="26.25" customHeight="1" spans="1:20">
      <c r="A1283" s="469">
        <v>18</v>
      </c>
      <c r="B1283" s="57"/>
      <c r="C1283" s="198" t="s">
        <v>15848</v>
      </c>
      <c r="D1283" s="43" t="s">
        <v>16785</v>
      </c>
      <c r="E1283" s="43">
        <v>427600</v>
      </c>
      <c r="F1283" s="468" t="s">
        <v>17241</v>
      </c>
      <c r="G1283" s="136">
        <v>43126</v>
      </c>
      <c r="H1283" s="121">
        <v>43140</v>
      </c>
      <c r="I1283" s="52">
        <f ca="1" t="shared" si="7"/>
        <v>764</v>
      </c>
      <c r="J1283" s="414" t="s">
        <v>16776</v>
      </c>
      <c r="K1283" s="52"/>
      <c r="L1283" s="338">
        <v>43157</v>
      </c>
      <c r="M1283" s="284" t="s">
        <v>52</v>
      </c>
      <c r="N1283" s="81" t="s">
        <v>17242</v>
      </c>
      <c r="O1283" s="52" t="s">
        <v>17</v>
      </c>
      <c r="P1283" s="447" t="s">
        <v>89</v>
      </c>
      <c r="Q1283" s="47">
        <v>43142</v>
      </c>
      <c r="R1283" s="377">
        <v>43142</v>
      </c>
      <c r="S1283" s="52" t="s">
        <v>47</v>
      </c>
      <c r="T1283" s="433" t="s">
        <v>839</v>
      </c>
    </row>
    <row r="1284" s="13" customFormat="1" ht="23.1" customHeight="1" spans="1:20">
      <c r="A1284" s="469">
        <v>27</v>
      </c>
      <c r="B1284" s="149"/>
      <c r="C1284" s="198" t="s">
        <v>15848</v>
      </c>
      <c r="D1284" s="52" t="s">
        <v>17201</v>
      </c>
      <c r="E1284" s="43">
        <v>427600</v>
      </c>
      <c r="F1284" s="43" t="s">
        <v>17243</v>
      </c>
      <c r="G1284" s="136">
        <v>43061</v>
      </c>
      <c r="H1284" s="121">
        <v>43075</v>
      </c>
      <c r="I1284" s="52">
        <f ca="1" t="shared" si="7"/>
        <v>829</v>
      </c>
      <c r="J1284" s="414" t="s">
        <v>16923</v>
      </c>
      <c r="K1284" s="52"/>
      <c r="L1284" s="338">
        <v>43181</v>
      </c>
      <c r="M1284" s="284" t="s">
        <v>52</v>
      </c>
      <c r="N1284" s="52" t="s">
        <v>17244</v>
      </c>
      <c r="O1284" s="277" t="s">
        <v>225</v>
      </c>
      <c r="P1284" s="277" t="s">
        <v>84</v>
      </c>
      <c r="Q1284" s="477">
        <v>43118</v>
      </c>
      <c r="R1284" s="477">
        <v>43161</v>
      </c>
      <c r="S1284" s="277" t="s">
        <v>47</v>
      </c>
      <c r="T1284" s="433" t="s">
        <v>17245</v>
      </c>
    </row>
    <row r="1285" s="13" customFormat="1" ht="23.1" customHeight="1" spans="1:20">
      <c r="A1285" s="469">
        <v>33</v>
      </c>
      <c r="B1285" s="153"/>
      <c r="C1285" s="198" t="s">
        <v>15848</v>
      </c>
      <c r="D1285" s="43" t="s">
        <v>16252</v>
      </c>
      <c r="E1285" s="43">
        <v>427600</v>
      </c>
      <c r="F1285" s="468" t="s">
        <v>17246</v>
      </c>
      <c r="G1285" s="136">
        <v>43116</v>
      </c>
      <c r="H1285" s="121">
        <v>43134</v>
      </c>
      <c r="I1285" s="52">
        <f ca="1" t="shared" si="7"/>
        <v>770</v>
      </c>
      <c r="J1285" s="414" t="s">
        <v>16776</v>
      </c>
      <c r="K1285" s="52"/>
      <c r="L1285" s="338">
        <v>43157</v>
      </c>
      <c r="M1285" s="284"/>
      <c r="N1285" s="81" t="s">
        <v>17247</v>
      </c>
      <c r="O1285" s="327" t="s">
        <v>88</v>
      </c>
      <c r="P1285" s="52" t="s">
        <v>89</v>
      </c>
      <c r="Q1285" s="447">
        <v>43163</v>
      </c>
      <c r="R1285" s="47">
        <v>43163</v>
      </c>
      <c r="S1285" s="327" t="s">
        <v>106</v>
      </c>
      <c r="T1285" s="433" t="s">
        <v>17248</v>
      </c>
    </row>
    <row r="1286" s="13" customFormat="1" ht="23.1" customHeight="1" spans="1:20">
      <c r="A1286" s="469">
        <v>7</v>
      </c>
      <c r="B1286" s="153"/>
      <c r="C1286" s="198" t="s">
        <v>15848</v>
      </c>
      <c r="D1286" s="43" t="s">
        <v>16277</v>
      </c>
      <c r="E1286" s="43">
        <v>427600</v>
      </c>
      <c r="F1286" s="468" t="s">
        <v>17249</v>
      </c>
      <c r="G1286" s="136">
        <v>43116</v>
      </c>
      <c r="H1286" s="121">
        <v>43131</v>
      </c>
      <c r="I1286" s="52">
        <f ca="1" t="shared" si="7"/>
        <v>773</v>
      </c>
      <c r="J1286" s="414" t="s">
        <v>16776</v>
      </c>
      <c r="K1286" s="52"/>
      <c r="L1286" s="285">
        <v>43157</v>
      </c>
      <c r="M1286" s="489"/>
      <c r="N1286" s="81" t="s">
        <v>17250</v>
      </c>
      <c r="O1286" s="327" t="s">
        <v>12</v>
      </c>
      <c r="P1286" s="52" t="s">
        <v>84</v>
      </c>
      <c r="Q1286" s="447">
        <v>43155</v>
      </c>
      <c r="R1286" s="47">
        <v>43155</v>
      </c>
      <c r="S1286" s="327" t="s">
        <v>106</v>
      </c>
      <c r="T1286" s="433" t="s">
        <v>842</v>
      </c>
    </row>
    <row r="1287" s="13" customFormat="1" ht="23.1" customHeight="1" spans="1:20">
      <c r="A1287" s="469">
        <v>12</v>
      </c>
      <c r="B1287" s="153"/>
      <c r="C1287" s="198" t="s">
        <v>15848</v>
      </c>
      <c r="D1287" s="43" t="s">
        <v>16239</v>
      </c>
      <c r="E1287" s="43">
        <v>427600</v>
      </c>
      <c r="F1287" s="468" t="s">
        <v>17251</v>
      </c>
      <c r="G1287" s="136">
        <v>43116</v>
      </c>
      <c r="H1287" s="121">
        <v>43129</v>
      </c>
      <c r="I1287" s="52">
        <f ca="1" t="shared" si="7"/>
        <v>775</v>
      </c>
      <c r="J1287" s="414" t="s">
        <v>16776</v>
      </c>
      <c r="K1287" s="48"/>
      <c r="L1287" s="339">
        <v>43157</v>
      </c>
      <c r="M1287" s="486"/>
      <c r="N1287" s="81" t="s">
        <v>17252</v>
      </c>
      <c r="O1287" s="52" t="s">
        <v>980</v>
      </c>
      <c r="P1287" s="447" t="s">
        <v>84</v>
      </c>
      <c r="Q1287" s="47">
        <v>43161</v>
      </c>
      <c r="R1287" s="377">
        <v>43161</v>
      </c>
      <c r="S1287" s="52" t="s">
        <v>106</v>
      </c>
      <c r="T1287" s="432" t="s">
        <v>1569</v>
      </c>
    </row>
    <row r="1288" s="14" customFormat="1" ht="23.1" customHeight="1" spans="1:20">
      <c r="A1288" s="469">
        <v>28</v>
      </c>
      <c r="B1288" s="57"/>
      <c r="C1288" s="198" t="s">
        <v>15848</v>
      </c>
      <c r="D1288" s="43" t="s">
        <v>16844</v>
      </c>
      <c r="E1288" s="43">
        <v>427600</v>
      </c>
      <c r="F1288" s="468" t="s">
        <v>17253</v>
      </c>
      <c r="G1288" s="136">
        <v>43132</v>
      </c>
      <c r="H1288" s="121">
        <v>43140</v>
      </c>
      <c r="I1288" s="52">
        <f ca="1" t="shared" si="7"/>
        <v>764</v>
      </c>
      <c r="J1288" s="414" t="s">
        <v>16776</v>
      </c>
      <c r="K1288" s="52"/>
      <c r="L1288" s="338">
        <v>43157</v>
      </c>
      <c r="M1288" s="284" t="s">
        <v>52</v>
      </c>
      <c r="N1288" s="81" t="s">
        <v>17254</v>
      </c>
      <c r="O1288" s="327" t="s">
        <v>12</v>
      </c>
      <c r="P1288" s="52" t="s">
        <v>84</v>
      </c>
      <c r="Q1288" s="447">
        <v>43164</v>
      </c>
      <c r="R1288" s="47">
        <v>43164</v>
      </c>
      <c r="S1288" s="327" t="s">
        <v>106</v>
      </c>
      <c r="T1288" s="433" t="s">
        <v>1569</v>
      </c>
    </row>
    <row r="1289" s="13" customFormat="1" ht="23.1" customHeight="1" spans="1:20">
      <c r="A1289" s="469">
        <v>5</v>
      </c>
      <c r="B1289" s="153"/>
      <c r="C1289" s="311" t="s">
        <v>16699</v>
      </c>
      <c r="D1289" s="43" t="s">
        <v>16277</v>
      </c>
      <c r="E1289" s="43">
        <v>399600</v>
      </c>
      <c r="F1289" s="468" t="s">
        <v>17255</v>
      </c>
      <c r="G1289" s="136">
        <v>43139</v>
      </c>
      <c r="H1289" s="121">
        <v>43157</v>
      </c>
      <c r="I1289" s="52">
        <f ca="1" t="shared" si="7"/>
        <v>747</v>
      </c>
      <c r="J1289" s="414" t="s">
        <v>16776</v>
      </c>
      <c r="K1289" s="48"/>
      <c r="L1289" s="495">
        <v>43157</v>
      </c>
      <c r="M1289" s="489" t="s">
        <v>52</v>
      </c>
      <c r="N1289" s="52" t="s">
        <v>17256</v>
      </c>
      <c r="O1289" s="52" t="s">
        <v>889</v>
      </c>
      <c r="P1289" s="52" t="s">
        <v>84</v>
      </c>
      <c r="Q1289" s="47">
        <v>43156</v>
      </c>
      <c r="R1289" s="47">
        <v>43157</v>
      </c>
      <c r="S1289" s="52" t="s">
        <v>47</v>
      </c>
      <c r="T1289" s="432" t="s">
        <v>847</v>
      </c>
    </row>
    <row r="1290" s="13" customFormat="1" ht="23.1" customHeight="1" spans="1:20">
      <c r="A1290" s="469">
        <v>14</v>
      </c>
      <c r="B1290" s="153"/>
      <c r="C1290" s="198" t="s">
        <v>15848</v>
      </c>
      <c r="D1290" s="43" t="s">
        <v>16239</v>
      </c>
      <c r="E1290" s="43">
        <v>427600</v>
      </c>
      <c r="F1290" s="43" t="s">
        <v>17257</v>
      </c>
      <c r="G1290" s="136">
        <v>43116</v>
      </c>
      <c r="H1290" s="121">
        <v>43131</v>
      </c>
      <c r="I1290" s="52">
        <f ca="1" t="shared" si="7"/>
        <v>773</v>
      </c>
      <c r="J1290" s="414" t="s">
        <v>16776</v>
      </c>
      <c r="K1290" s="48"/>
      <c r="L1290" s="339">
        <v>43181</v>
      </c>
      <c r="M1290" s="486"/>
      <c r="N1290" s="81" t="s">
        <v>17258</v>
      </c>
      <c r="O1290" s="52" t="s">
        <v>1439</v>
      </c>
      <c r="P1290" s="447" t="s">
        <v>89</v>
      </c>
      <c r="Q1290" s="47">
        <v>43163</v>
      </c>
      <c r="R1290" s="377">
        <v>43164</v>
      </c>
      <c r="S1290" s="52" t="s">
        <v>106</v>
      </c>
      <c r="T1290" s="432" t="s">
        <v>847</v>
      </c>
    </row>
    <row r="1291" s="13" customFormat="1" ht="23.1" customHeight="1" spans="1:20">
      <c r="A1291" s="469">
        <v>13</v>
      </c>
      <c r="B1291" s="153"/>
      <c r="C1291" s="311" t="s">
        <v>15848</v>
      </c>
      <c r="D1291" s="43" t="s">
        <v>16239</v>
      </c>
      <c r="E1291" s="43">
        <v>427600</v>
      </c>
      <c r="F1291" s="43" t="s">
        <v>17259</v>
      </c>
      <c r="G1291" s="136">
        <v>43116</v>
      </c>
      <c r="H1291" s="121">
        <v>43131</v>
      </c>
      <c r="I1291" s="52">
        <f ca="1" t="shared" si="7"/>
        <v>773</v>
      </c>
      <c r="J1291" s="414" t="s">
        <v>16776</v>
      </c>
      <c r="K1291" s="48"/>
      <c r="L1291" s="339">
        <v>43157</v>
      </c>
      <c r="M1291" s="486"/>
      <c r="N1291" s="81" t="s">
        <v>17260</v>
      </c>
      <c r="O1291" s="52" t="s">
        <v>912</v>
      </c>
      <c r="P1291" s="447" t="s">
        <v>59</v>
      </c>
      <c r="Q1291" s="47">
        <v>43162</v>
      </c>
      <c r="R1291" s="377">
        <v>43163</v>
      </c>
      <c r="S1291" s="52" t="s">
        <v>47</v>
      </c>
      <c r="T1291" s="432" t="s">
        <v>5985</v>
      </c>
    </row>
    <row r="1292" s="13" customFormat="1" ht="23.1" customHeight="1" spans="1:20">
      <c r="A1292" s="469">
        <v>18</v>
      </c>
      <c r="B1292" s="153"/>
      <c r="C1292" s="311" t="s">
        <v>15848</v>
      </c>
      <c r="D1292" s="43" t="s">
        <v>16785</v>
      </c>
      <c r="E1292" s="43">
        <v>427600</v>
      </c>
      <c r="F1292" s="43" t="s">
        <v>17261</v>
      </c>
      <c r="G1292" s="136">
        <v>43140</v>
      </c>
      <c r="H1292" s="121">
        <v>43160</v>
      </c>
      <c r="I1292" s="52">
        <f ca="1" t="shared" si="7"/>
        <v>744</v>
      </c>
      <c r="J1292" s="414" t="s">
        <v>16776</v>
      </c>
      <c r="K1292" s="48"/>
      <c r="L1292" s="339">
        <v>43181</v>
      </c>
      <c r="M1292" s="486"/>
      <c r="N1292" s="52" t="s">
        <v>17262</v>
      </c>
      <c r="O1292" s="52" t="s">
        <v>889</v>
      </c>
      <c r="P1292" s="52" t="s">
        <v>84</v>
      </c>
      <c r="Q1292" s="47">
        <v>43162</v>
      </c>
      <c r="R1292" s="47">
        <v>43162</v>
      </c>
      <c r="S1292" s="52" t="s">
        <v>47</v>
      </c>
      <c r="T1292" s="432" t="s">
        <v>5985</v>
      </c>
    </row>
    <row r="1293" s="13" customFormat="1" ht="23.1" customHeight="1" spans="1:20">
      <c r="A1293" s="469">
        <v>32</v>
      </c>
      <c r="B1293" s="153"/>
      <c r="C1293" s="311" t="s">
        <v>15848</v>
      </c>
      <c r="D1293" s="43" t="s">
        <v>16252</v>
      </c>
      <c r="E1293" s="43">
        <v>427600</v>
      </c>
      <c r="F1293" s="43" t="s">
        <v>17263</v>
      </c>
      <c r="G1293" s="136">
        <v>43145</v>
      </c>
      <c r="H1293" s="121">
        <v>43159</v>
      </c>
      <c r="I1293" s="52">
        <f ca="1" t="shared" si="7"/>
        <v>745</v>
      </c>
      <c r="J1293" s="414" t="s">
        <v>16776</v>
      </c>
      <c r="K1293" s="52"/>
      <c r="L1293" s="338">
        <v>43157</v>
      </c>
      <c r="M1293" s="284"/>
      <c r="N1293" s="81" t="s">
        <v>17264</v>
      </c>
      <c r="O1293" s="327" t="s">
        <v>88</v>
      </c>
      <c r="P1293" s="52" t="s">
        <v>89</v>
      </c>
      <c r="Q1293" s="447">
        <v>43159</v>
      </c>
      <c r="R1293" s="47">
        <v>43159</v>
      </c>
      <c r="S1293" s="327" t="s">
        <v>47</v>
      </c>
      <c r="T1293" s="433" t="s">
        <v>17265</v>
      </c>
    </row>
    <row r="1294" s="13" customFormat="1" ht="23.1" customHeight="1" spans="1:20">
      <c r="A1294" s="469">
        <v>12</v>
      </c>
      <c r="B1294" s="153"/>
      <c r="C1294" s="311" t="s">
        <v>15848</v>
      </c>
      <c r="D1294" s="43" t="s">
        <v>16239</v>
      </c>
      <c r="E1294" s="43">
        <v>427600</v>
      </c>
      <c r="F1294" s="43" t="s">
        <v>17266</v>
      </c>
      <c r="G1294" s="136">
        <v>43116</v>
      </c>
      <c r="H1294" s="121">
        <v>43131</v>
      </c>
      <c r="I1294" s="52">
        <f ca="1" t="shared" si="7"/>
        <v>773</v>
      </c>
      <c r="J1294" s="414" t="s">
        <v>16776</v>
      </c>
      <c r="K1294" s="48"/>
      <c r="L1294" s="339">
        <v>43157</v>
      </c>
      <c r="M1294" s="486"/>
      <c r="N1294" s="81" t="s">
        <v>17267</v>
      </c>
      <c r="O1294" s="52" t="s">
        <v>1331</v>
      </c>
      <c r="P1294" s="447" t="s">
        <v>59</v>
      </c>
      <c r="Q1294" s="47">
        <v>43161</v>
      </c>
      <c r="R1294" s="377">
        <v>43162</v>
      </c>
      <c r="S1294" s="52" t="s">
        <v>47</v>
      </c>
      <c r="T1294" s="432" t="s">
        <v>859</v>
      </c>
    </row>
    <row r="1295" s="13" customFormat="1" ht="23.1" customHeight="1" spans="1:20">
      <c r="A1295" s="469">
        <v>16</v>
      </c>
      <c r="B1295" s="153"/>
      <c r="C1295" s="311" t="s">
        <v>15848</v>
      </c>
      <c r="D1295" s="43" t="s">
        <v>16785</v>
      </c>
      <c r="E1295" s="43">
        <v>427600</v>
      </c>
      <c r="F1295" s="43" t="s">
        <v>17268</v>
      </c>
      <c r="G1295" s="136">
        <v>43140</v>
      </c>
      <c r="H1295" s="121">
        <v>43160</v>
      </c>
      <c r="I1295" s="52">
        <f ca="1" t="shared" si="7"/>
        <v>744</v>
      </c>
      <c r="J1295" s="414" t="s">
        <v>16776</v>
      </c>
      <c r="K1295" s="48"/>
      <c r="L1295" s="339">
        <v>43181</v>
      </c>
      <c r="M1295" s="284" t="s">
        <v>52</v>
      </c>
      <c r="N1295" s="81" t="s">
        <v>17269</v>
      </c>
      <c r="O1295" s="52" t="s">
        <v>912</v>
      </c>
      <c r="P1295" s="447" t="s">
        <v>59</v>
      </c>
      <c r="Q1295" s="47">
        <v>43163</v>
      </c>
      <c r="R1295" s="377">
        <v>43164</v>
      </c>
      <c r="S1295" s="52" t="s">
        <v>47</v>
      </c>
      <c r="T1295" s="432" t="s">
        <v>1585</v>
      </c>
    </row>
    <row r="1296" s="13" customFormat="1" ht="23.1" customHeight="1" spans="1:20">
      <c r="A1296" s="469">
        <v>12</v>
      </c>
      <c r="B1296" s="153"/>
      <c r="C1296" s="311" t="s">
        <v>15848</v>
      </c>
      <c r="D1296" s="43" t="s">
        <v>16277</v>
      </c>
      <c r="E1296" s="43">
        <v>427600</v>
      </c>
      <c r="F1296" s="43" t="s">
        <v>17270</v>
      </c>
      <c r="G1296" s="136">
        <v>43143</v>
      </c>
      <c r="H1296" s="121">
        <v>43156</v>
      </c>
      <c r="I1296" s="52">
        <f ca="1" t="shared" si="7"/>
        <v>748</v>
      </c>
      <c r="J1296" s="414" t="s">
        <v>16776</v>
      </c>
      <c r="K1296" s="48"/>
      <c r="L1296" s="338">
        <v>43157</v>
      </c>
      <c r="M1296" s="489"/>
      <c r="N1296" s="52" t="s">
        <v>17271</v>
      </c>
      <c r="O1296" s="52" t="s">
        <v>80</v>
      </c>
      <c r="P1296" s="52" t="s">
        <v>84</v>
      </c>
      <c r="Q1296" s="47">
        <v>43164</v>
      </c>
      <c r="R1296" s="47">
        <v>43175</v>
      </c>
      <c r="S1296" s="52" t="s">
        <v>47</v>
      </c>
      <c r="T1296" s="432" t="s">
        <v>1591</v>
      </c>
    </row>
    <row r="1297" s="13" customFormat="1" ht="23.1" customHeight="1" spans="1:20">
      <c r="A1297" s="469">
        <v>2</v>
      </c>
      <c r="B1297" s="153"/>
      <c r="C1297" s="311" t="s">
        <v>16699</v>
      </c>
      <c r="D1297" s="43" t="s">
        <v>15558</v>
      </c>
      <c r="E1297" s="43">
        <v>399600</v>
      </c>
      <c r="F1297" s="43" t="s">
        <v>17272</v>
      </c>
      <c r="G1297" s="136">
        <v>43144</v>
      </c>
      <c r="H1297" s="121">
        <v>43159</v>
      </c>
      <c r="I1297" s="52">
        <f ca="1" t="shared" si="7"/>
        <v>745</v>
      </c>
      <c r="J1297" s="414" t="s">
        <v>16776</v>
      </c>
      <c r="K1297" s="48"/>
      <c r="L1297" s="338">
        <v>43181</v>
      </c>
      <c r="M1297" s="489"/>
      <c r="N1297" s="486" t="s">
        <v>17273</v>
      </c>
      <c r="O1297" s="81" t="s">
        <v>912</v>
      </c>
      <c r="P1297" s="52" t="s">
        <v>59</v>
      </c>
      <c r="Q1297" s="447">
        <v>43163</v>
      </c>
      <c r="R1297" s="47">
        <v>43164</v>
      </c>
      <c r="S1297" s="52" t="s">
        <v>47</v>
      </c>
      <c r="T1297" s="432" t="s">
        <v>865</v>
      </c>
    </row>
    <row r="1298" s="13" customFormat="1" ht="23.1" customHeight="1" spans="1:20">
      <c r="A1298" s="469">
        <v>41</v>
      </c>
      <c r="B1298" s="149"/>
      <c r="C1298" s="198" t="s">
        <v>15852</v>
      </c>
      <c r="D1298" s="473" t="s">
        <v>17274</v>
      </c>
      <c r="E1298" s="465">
        <v>470900</v>
      </c>
      <c r="F1298" s="465" t="s">
        <v>17275</v>
      </c>
      <c r="G1298" s="466">
        <v>43080</v>
      </c>
      <c r="H1298" s="467">
        <v>43090</v>
      </c>
      <c r="I1298" s="473">
        <f ca="1" t="shared" si="7"/>
        <v>814</v>
      </c>
      <c r="J1298" s="474" t="s">
        <v>16776</v>
      </c>
      <c r="K1298" s="473"/>
      <c r="L1298" s="338">
        <v>43181</v>
      </c>
      <c r="M1298" s="475" t="s">
        <v>52</v>
      </c>
      <c r="N1298" s="496" t="s">
        <v>17276</v>
      </c>
      <c r="O1298" s="497" t="s">
        <v>662</v>
      </c>
      <c r="P1298" s="473" t="s">
        <v>59</v>
      </c>
      <c r="Q1298" s="509">
        <v>43163</v>
      </c>
      <c r="R1298" s="510">
        <v>43163</v>
      </c>
      <c r="S1298" s="511" t="s">
        <v>47</v>
      </c>
      <c r="T1298" s="512" t="s">
        <v>865</v>
      </c>
    </row>
    <row r="1299" s="13" customFormat="1" ht="23.1" customHeight="1" spans="1:20">
      <c r="A1299" s="469">
        <v>2</v>
      </c>
      <c r="B1299" s="153"/>
      <c r="C1299" s="311" t="s">
        <v>16699</v>
      </c>
      <c r="D1299" s="43" t="s">
        <v>16252</v>
      </c>
      <c r="E1299" s="43">
        <v>399600</v>
      </c>
      <c r="F1299" s="43" t="s">
        <v>17277</v>
      </c>
      <c r="G1299" s="136">
        <v>43137</v>
      </c>
      <c r="H1299" s="121">
        <v>43158</v>
      </c>
      <c r="I1299" s="52">
        <f ca="1" t="shared" si="7"/>
        <v>746</v>
      </c>
      <c r="J1299" s="414" t="s">
        <v>17278</v>
      </c>
      <c r="K1299" s="48"/>
      <c r="L1299" s="495">
        <v>43157</v>
      </c>
      <c r="M1299" s="489"/>
      <c r="N1299" s="486" t="s">
        <v>17279</v>
      </c>
      <c r="O1299" s="81" t="s">
        <v>889</v>
      </c>
      <c r="P1299" s="52" t="s">
        <v>89</v>
      </c>
      <c r="Q1299" s="447">
        <v>43092</v>
      </c>
      <c r="R1299" s="47">
        <v>43139</v>
      </c>
      <c r="S1299" s="52" t="s">
        <v>47</v>
      </c>
      <c r="T1299" s="432" t="s">
        <v>17280</v>
      </c>
    </row>
    <row r="1300" s="14" customFormat="1" ht="23.1" customHeight="1" spans="1:20">
      <c r="A1300" s="469">
        <v>33</v>
      </c>
      <c r="B1300" s="57"/>
      <c r="C1300" s="311" t="s">
        <v>15848</v>
      </c>
      <c r="D1300" s="43" t="s">
        <v>16252</v>
      </c>
      <c r="E1300" s="43">
        <v>427600</v>
      </c>
      <c r="F1300" s="43" t="s">
        <v>17281</v>
      </c>
      <c r="G1300" s="136">
        <v>43145</v>
      </c>
      <c r="H1300" s="121">
        <v>43159</v>
      </c>
      <c r="I1300" s="52">
        <f ca="1" t="shared" si="7"/>
        <v>745</v>
      </c>
      <c r="J1300" s="414" t="s">
        <v>16776</v>
      </c>
      <c r="K1300" s="52"/>
      <c r="L1300" s="338">
        <v>43181</v>
      </c>
      <c r="M1300" s="284"/>
      <c r="N1300" s="81" t="s">
        <v>17282</v>
      </c>
      <c r="O1300" s="327" t="s">
        <v>662</v>
      </c>
      <c r="P1300" s="52" t="s">
        <v>59</v>
      </c>
      <c r="Q1300" s="447">
        <v>43176</v>
      </c>
      <c r="R1300" s="47">
        <v>43176</v>
      </c>
      <c r="S1300" s="327" t="s">
        <v>47</v>
      </c>
      <c r="T1300" s="433" t="s">
        <v>868</v>
      </c>
    </row>
    <row r="1301" s="13" customFormat="1" ht="23.1" customHeight="1" spans="1:20">
      <c r="A1301" s="469">
        <v>10</v>
      </c>
      <c r="B1301" s="153"/>
      <c r="C1301" s="311" t="s">
        <v>15848</v>
      </c>
      <c r="D1301" s="43" t="s">
        <v>16277</v>
      </c>
      <c r="E1301" s="43">
        <v>427600</v>
      </c>
      <c r="F1301" s="43" t="s">
        <v>17283</v>
      </c>
      <c r="G1301" s="136">
        <v>43143</v>
      </c>
      <c r="H1301" s="121">
        <v>43156</v>
      </c>
      <c r="I1301" s="52">
        <f ca="1" t="shared" si="7"/>
        <v>748</v>
      </c>
      <c r="J1301" s="414" t="s">
        <v>16776</v>
      </c>
      <c r="K1301" s="48"/>
      <c r="L1301" s="338">
        <v>43157</v>
      </c>
      <c r="M1301" s="489"/>
      <c r="N1301" s="81" t="s">
        <v>17284</v>
      </c>
      <c r="O1301" s="52" t="s">
        <v>662</v>
      </c>
      <c r="P1301" s="52" t="s">
        <v>59</v>
      </c>
      <c r="Q1301" s="47">
        <v>43176</v>
      </c>
      <c r="R1301" s="47">
        <v>43176</v>
      </c>
      <c r="S1301" s="52" t="s">
        <v>47</v>
      </c>
      <c r="T1301" s="432" t="s">
        <v>871</v>
      </c>
    </row>
    <row r="1302" s="13" customFormat="1" ht="23.1" customHeight="1" spans="1:20">
      <c r="A1302" s="469">
        <v>22</v>
      </c>
      <c r="B1302" s="153"/>
      <c r="C1302" s="311" t="s">
        <v>15848</v>
      </c>
      <c r="D1302" s="43" t="s">
        <v>16357</v>
      </c>
      <c r="E1302" s="43">
        <v>427600</v>
      </c>
      <c r="F1302" s="43" t="s">
        <v>17285</v>
      </c>
      <c r="G1302" s="136">
        <v>43116</v>
      </c>
      <c r="H1302" s="121">
        <v>43129</v>
      </c>
      <c r="I1302" s="52">
        <f ca="1" t="shared" si="7"/>
        <v>775</v>
      </c>
      <c r="J1302" s="414" t="s">
        <v>16776</v>
      </c>
      <c r="K1302" s="52"/>
      <c r="L1302" s="338">
        <v>43157</v>
      </c>
      <c r="M1302" s="285"/>
      <c r="N1302" s="81" t="s">
        <v>17286</v>
      </c>
      <c r="O1302" s="52" t="s">
        <v>1401</v>
      </c>
      <c r="P1302" s="447" t="s">
        <v>89</v>
      </c>
      <c r="Q1302" s="47">
        <v>43170</v>
      </c>
      <c r="R1302" s="377">
        <v>43171</v>
      </c>
      <c r="S1302" s="52" t="s">
        <v>47</v>
      </c>
      <c r="T1302" s="433" t="s">
        <v>871</v>
      </c>
    </row>
    <row r="1303" s="14" customFormat="1" ht="23.1" customHeight="1" spans="1:20">
      <c r="A1303" s="469">
        <v>32</v>
      </c>
      <c r="B1303" s="57"/>
      <c r="C1303" s="311" t="s">
        <v>15848</v>
      </c>
      <c r="D1303" s="43" t="s">
        <v>16252</v>
      </c>
      <c r="E1303" s="43">
        <v>427600</v>
      </c>
      <c r="F1303" s="43" t="s">
        <v>17287</v>
      </c>
      <c r="G1303" s="136">
        <v>43145</v>
      </c>
      <c r="H1303" s="121">
        <v>43159</v>
      </c>
      <c r="I1303" s="52">
        <f ca="1" t="shared" si="7"/>
        <v>745</v>
      </c>
      <c r="J1303" s="414" t="s">
        <v>16776</v>
      </c>
      <c r="K1303" s="52"/>
      <c r="L1303" s="338">
        <v>43181</v>
      </c>
      <c r="M1303" s="284"/>
      <c r="N1303" s="81" t="s">
        <v>17288</v>
      </c>
      <c r="O1303" s="327" t="s">
        <v>225</v>
      </c>
      <c r="P1303" s="52" t="s">
        <v>84</v>
      </c>
      <c r="Q1303" s="447">
        <v>43164</v>
      </c>
      <c r="R1303" s="47">
        <v>43164</v>
      </c>
      <c r="S1303" s="327" t="s">
        <v>47</v>
      </c>
      <c r="T1303" s="433" t="s">
        <v>871</v>
      </c>
    </row>
    <row r="1304" s="14" customFormat="1" ht="23.1" customHeight="1" spans="1:20">
      <c r="A1304" s="469">
        <v>26</v>
      </c>
      <c r="B1304" s="57"/>
      <c r="C1304" s="311" t="s">
        <v>15848</v>
      </c>
      <c r="D1304" s="43" t="s">
        <v>17201</v>
      </c>
      <c r="E1304" s="43">
        <v>427600</v>
      </c>
      <c r="F1304" s="43" t="s">
        <v>17289</v>
      </c>
      <c r="G1304" s="136">
        <v>43137</v>
      </c>
      <c r="H1304" s="121">
        <v>43158</v>
      </c>
      <c r="I1304" s="52">
        <f ca="1" t="shared" ref="I1304:I1367" si="8">TODAY()-H1304</f>
        <v>746</v>
      </c>
      <c r="J1304" s="414" t="s">
        <v>16776</v>
      </c>
      <c r="K1304" s="52"/>
      <c r="L1304" s="338">
        <v>43182</v>
      </c>
      <c r="M1304" s="284"/>
      <c r="N1304" s="81" t="s">
        <v>17290</v>
      </c>
      <c r="O1304" s="52" t="s">
        <v>980</v>
      </c>
      <c r="P1304" s="447" t="s">
        <v>84</v>
      </c>
      <c r="Q1304" s="47">
        <v>43170</v>
      </c>
      <c r="R1304" s="377">
        <v>43172</v>
      </c>
      <c r="S1304" s="52" t="s">
        <v>47</v>
      </c>
      <c r="T1304" s="433" t="s">
        <v>871</v>
      </c>
    </row>
    <row r="1305" s="13" customFormat="1" ht="23.1" customHeight="1" spans="1:20">
      <c r="A1305" s="469">
        <v>25</v>
      </c>
      <c r="B1305" s="153"/>
      <c r="C1305" s="311" t="s">
        <v>15848</v>
      </c>
      <c r="D1305" s="43" t="s">
        <v>16844</v>
      </c>
      <c r="E1305" s="43">
        <v>427600</v>
      </c>
      <c r="F1305" s="43" t="s">
        <v>17291</v>
      </c>
      <c r="G1305" s="136">
        <v>43137</v>
      </c>
      <c r="H1305" s="121">
        <v>43158</v>
      </c>
      <c r="I1305" s="52">
        <f ca="1" t="shared" si="8"/>
        <v>746</v>
      </c>
      <c r="J1305" s="414" t="s">
        <v>16776</v>
      </c>
      <c r="K1305" s="52"/>
      <c r="L1305" s="338">
        <v>43189</v>
      </c>
      <c r="M1305" s="284"/>
      <c r="N1305" s="81" t="s">
        <v>17292</v>
      </c>
      <c r="O1305" s="327" t="s">
        <v>662</v>
      </c>
      <c r="P1305" s="52" t="s">
        <v>59</v>
      </c>
      <c r="Q1305" s="447">
        <v>43176</v>
      </c>
      <c r="R1305" s="47">
        <v>43176</v>
      </c>
      <c r="S1305" s="327" t="s">
        <v>106</v>
      </c>
      <c r="T1305" s="433" t="s">
        <v>1606</v>
      </c>
    </row>
    <row r="1306" s="14" customFormat="1" ht="23.1" customHeight="1" spans="1:20">
      <c r="A1306" s="469">
        <v>7</v>
      </c>
      <c r="B1306" s="57"/>
      <c r="C1306" s="311" t="s">
        <v>15848</v>
      </c>
      <c r="D1306" s="43" t="s">
        <v>16277</v>
      </c>
      <c r="E1306" s="43">
        <v>427600</v>
      </c>
      <c r="F1306" s="43" t="s">
        <v>17293</v>
      </c>
      <c r="G1306" s="136">
        <v>43143</v>
      </c>
      <c r="H1306" s="121">
        <v>43159</v>
      </c>
      <c r="I1306" s="52">
        <f ca="1" t="shared" si="8"/>
        <v>745</v>
      </c>
      <c r="J1306" s="414" t="s">
        <v>16776</v>
      </c>
      <c r="K1306" s="52"/>
      <c r="L1306" s="338">
        <v>43189</v>
      </c>
      <c r="M1306" s="498" t="s">
        <v>52</v>
      </c>
      <c r="N1306" s="52" t="s">
        <v>17294</v>
      </c>
      <c r="O1306" s="52" t="s">
        <v>80</v>
      </c>
      <c r="P1306" s="52" t="s">
        <v>84</v>
      </c>
      <c r="Q1306" s="47">
        <v>43163</v>
      </c>
      <c r="R1306" s="47">
        <v>43173</v>
      </c>
      <c r="S1306" s="52" t="s">
        <v>106</v>
      </c>
      <c r="T1306" s="433" t="s">
        <v>5641</v>
      </c>
    </row>
    <row r="1307" s="13" customFormat="1" ht="23.1" customHeight="1" spans="1:20">
      <c r="A1307" s="469">
        <v>28</v>
      </c>
      <c r="B1307" s="153"/>
      <c r="C1307" s="311" t="s">
        <v>15848</v>
      </c>
      <c r="D1307" s="43" t="s">
        <v>16252</v>
      </c>
      <c r="E1307" s="43">
        <v>427600</v>
      </c>
      <c r="F1307" s="43" t="s">
        <v>17295</v>
      </c>
      <c r="G1307" s="136">
        <v>43174</v>
      </c>
      <c r="H1307" s="121">
        <v>43183</v>
      </c>
      <c r="I1307" s="52">
        <f ca="1" t="shared" si="8"/>
        <v>721</v>
      </c>
      <c r="J1307" s="414" t="s">
        <v>16776</v>
      </c>
      <c r="K1307" s="48"/>
      <c r="L1307" s="339">
        <v>43189</v>
      </c>
      <c r="M1307" s="486"/>
      <c r="N1307" s="81" t="s">
        <v>17296</v>
      </c>
      <c r="O1307" s="52" t="s">
        <v>80</v>
      </c>
      <c r="P1307" s="447" t="s">
        <v>84</v>
      </c>
      <c r="Q1307" s="47">
        <v>43177</v>
      </c>
      <c r="R1307" s="377">
        <v>43178</v>
      </c>
      <c r="S1307" s="52" t="s">
        <v>47</v>
      </c>
      <c r="T1307" s="432" t="s">
        <v>878</v>
      </c>
    </row>
    <row r="1308" s="13" customFormat="1" ht="23.1" customHeight="1" spans="1:20">
      <c r="A1308" s="469">
        <v>6</v>
      </c>
      <c r="B1308" s="153"/>
      <c r="C1308" s="311" t="s">
        <v>16699</v>
      </c>
      <c r="D1308" s="43" t="s">
        <v>16357</v>
      </c>
      <c r="E1308" s="43">
        <v>399600</v>
      </c>
      <c r="F1308" s="43" t="s">
        <v>17297</v>
      </c>
      <c r="G1308" s="136">
        <v>43173</v>
      </c>
      <c r="H1308" s="121">
        <v>43183</v>
      </c>
      <c r="I1308" s="52">
        <f ca="1" t="shared" si="8"/>
        <v>721</v>
      </c>
      <c r="J1308" s="414" t="s">
        <v>17298</v>
      </c>
      <c r="K1308" s="48"/>
      <c r="L1308" s="338">
        <v>43189</v>
      </c>
      <c r="M1308" s="489"/>
      <c r="N1308" s="48" t="s">
        <v>17299</v>
      </c>
      <c r="O1308" s="48" t="s">
        <v>225</v>
      </c>
      <c r="P1308" s="48" t="s">
        <v>84</v>
      </c>
      <c r="Q1308" s="44">
        <v>43177</v>
      </c>
      <c r="R1308" s="44">
        <v>43177</v>
      </c>
      <c r="S1308" s="48" t="s">
        <v>47</v>
      </c>
      <c r="T1308" s="432" t="s">
        <v>878</v>
      </c>
    </row>
    <row r="1309" s="14" customFormat="1" ht="23.1" customHeight="1" spans="1:20">
      <c r="A1309" s="469">
        <v>22</v>
      </c>
      <c r="B1309" s="57"/>
      <c r="C1309" s="311" t="s">
        <v>15848</v>
      </c>
      <c r="D1309" s="43" t="s">
        <v>16844</v>
      </c>
      <c r="E1309" s="43">
        <v>427600</v>
      </c>
      <c r="F1309" s="43" t="s">
        <v>17300</v>
      </c>
      <c r="G1309" s="136">
        <v>43132</v>
      </c>
      <c r="H1309" s="121">
        <v>43140</v>
      </c>
      <c r="I1309" s="52">
        <f ca="1" t="shared" si="8"/>
        <v>764</v>
      </c>
      <c r="J1309" s="414" t="s">
        <v>16776</v>
      </c>
      <c r="K1309" s="52"/>
      <c r="L1309" s="338">
        <v>43157</v>
      </c>
      <c r="M1309" s="284" t="s">
        <v>52</v>
      </c>
      <c r="N1309" s="81" t="s">
        <v>17301</v>
      </c>
      <c r="O1309" s="52" t="s">
        <v>1439</v>
      </c>
      <c r="P1309" s="447" t="s">
        <v>89</v>
      </c>
      <c r="Q1309" s="47">
        <v>43163</v>
      </c>
      <c r="R1309" s="377">
        <v>43164</v>
      </c>
      <c r="S1309" s="52" t="s">
        <v>47</v>
      </c>
      <c r="T1309" s="433" t="s">
        <v>17302</v>
      </c>
    </row>
    <row r="1310" s="13" customFormat="1" ht="23.1" customHeight="1" spans="1:20">
      <c r="A1310" s="469">
        <v>13</v>
      </c>
      <c r="B1310" s="153"/>
      <c r="C1310" s="311" t="s">
        <v>15848</v>
      </c>
      <c r="D1310" s="43" t="s">
        <v>16785</v>
      </c>
      <c r="E1310" s="43">
        <v>427600</v>
      </c>
      <c r="F1310" s="43" t="s">
        <v>17303</v>
      </c>
      <c r="G1310" s="136">
        <v>43140</v>
      </c>
      <c r="H1310" s="121">
        <v>43157</v>
      </c>
      <c r="I1310" s="52">
        <f ca="1" t="shared" si="8"/>
        <v>747</v>
      </c>
      <c r="J1310" s="414" t="s">
        <v>16776</v>
      </c>
      <c r="K1310" s="48"/>
      <c r="L1310" s="339">
        <v>43157</v>
      </c>
      <c r="M1310" s="284" t="s">
        <v>52</v>
      </c>
      <c r="N1310" s="48" t="s">
        <v>17304</v>
      </c>
      <c r="O1310" s="48" t="s">
        <v>70</v>
      </c>
      <c r="P1310" s="48" t="s">
        <v>59</v>
      </c>
      <c r="Q1310" s="44">
        <v>43176</v>
      </c>
      <c r="R1310" s="44">
        <v>43177</v>
      </c>
      <c r="S1310" s="48" t="s">
        <v>47</v>
      </c>
      <c r="T1310" s="432" t="s">
        <v>1619</v>
      </c>
    </row>
    <row r="1311" s="14" customFormat="1" ht="23.1" customHeight="1" spans="1:20">
      <c r="A1311" s="469">
        <v>7</v>
      </c>
      <c r="B1311" s="57"/>
      <c r="C1311" s="311" t="s">
        <v>15848</v>
      </c>
      <c r="D1311" s="43" t="s">
        <v>16277</v>
      </c>
      <c r="E1311" s="43">
        <v>427600</v>
      </c>
      <c r="F1311" s="43" t="s">
        <v>17305</v>
      </c>
      <c r="G1311" s="136">
        <v>43143</v>
      </c>
      <c r="H1311" s="121">
        <v>43156</v>
      </c>
      <c r="I1311" s="52">
        <f ca="1" t="shared" si="8"/>
        <v>748</v>
      </c>
      <c r="J1311" s="414" t="s">
        <v>16776</v>
      </c>
      <c r="K1311" s="52"/>
      <c r="L1311" s="338">
        <v>43157</v>
      </c>
      <c r="M1311" s="498"/>
      <c r="N1311" s="52" t="s">
        <v>12368</v>
      </c>
      <c r="O1311" s="52" t="s">
        <v>45</v>
      </c>
      <c r="P1311" s="52" t="s">
        <v>89</v>
      </c>
      <c r="Q1311" s="47">
        <v>43175</v>
      </c>
      <c r="R1311" s="47">
        <v>43175</v>
      </c>
      <c r="S1311" s="52" t="s">
        <v>47</v>
      </c>
      <c r="T1311" s="433" t="s">
        <v>1619</v>
      </c>
    </row>
    <row r="1312" s="13" customFormat="1" ht="23.1" customHeight="1" spans="1:20">
      <c r="A1312" s="469">
        <v>7</v>
      </c>
      <c r="B1312" s="153"/>
      <c r="C1312" s="311" t="s">
        <v>15848</v>
      </c>
      <c r="D1312" s="43" t="s">
        <v>16277</v>
      </c>
      <c r="E1312" s="43">
        <v>427600</v>
      </c>
      <c r="F1312" s="43" t="s">
        <v>17306</v>
      </c>
      <c r="G1312" s="136">
        <v>43169</v>
      </c>
      <c r="H1312" s="121">
        <v>43178</v>
      </c>
      <c r="I1312" s="52">
        <f ca="1" t="shared" si="8"/>
        <v>726</v>
      </c>
      <c r="J1312" s="414" t="s">
        <v>16776</v>
      </c>
      <c r="K1312" s="52"/>
      <c r="L1312" s="338">
        <v>43189</v>
      </c>
      <c r="M1312" s="498"/>
      <c r="N1312" s="392" t="s">
        <v>17307</v>
      </c>
      <c r="O1312" s="392" t="s">
        <v>1439</v>
      </c>
      <c r="P1312" s="392" t="s">
        <v>89</v>
      </c>
      <c r="Q1312" s="394">
        <v>43176</v>
      </c>
      <c r="R1312" s="394">
        <v>43176</v>
      </c>
      <c r="S1312" s="392" t="s">
        <v>47</v>
      </c>
      <c r="T1312" s="433" t="s">
        <v>885</v>
      </c>
    </row>
    <row r="1313" s="13" customFormat="1" ht="23.1" customHeight="1" spans="1:20">
      <c r="A1313" s="469">
        <v>16</v>
      </c>
      <c r="B1313" s="153"/>
      <c r="C1313" s="311" t="s">
        <v>15848</v>
      </c>
      <c r="D1313" s="43" t="s">
        <v>16357</v>
      </c>
      <c r="E1313" s="43">
        <v>427600</v>
      </c>
      <c r="F1313" s="43" t="s">
        <v>17308</v>
      </c>
      <c r="G1313" s="136">
        <v>43132</v>
      </c>
      <c r="H1313" s="121">
        <v>43142</v>
      </c>
      <c r="I1313" s="52">
        <f ca="1" t="shared" si="8"/>
        <v>762</v>
      </c>
      <c r="J1313" s="414" t="s">
        <v>16776</v>
      </c>
      <c r="K1313" s="52"/>
      <c r="L1313" s="338">
        <v>43189</v>
      </c>
      <c r="M1313" s="284" t="s">
        <v>52</v>
      </c>
      <c r="N1313" s="499" t="s">
        <v>17309</v>
      </c>
      <c r="O1313" s="500" t="s">
        <v>114</v>
      </c>
      <c r="P1313" s="392" t="s">
        <v>89</v>
      </c>
      <c r="Q1313" s="513">
        <v>43176</v>
      </c>
      <c r="R1313" s="394">
        <v>43177</v>
      </c>
      <c r="S1313" s="500" t="s">
        <v>473</v>
      </c>
      <c r="T1313" s="433" t="s">
        <v>885</v>
      </c>
    </row>
    <row r="1314" s="13" customFormat="1" ht="23.1" customHeight="1" spans="1:20">
      <c r="A1314" s="469">
        <v>20</v>
      </c>
      <c r="B1314" s="153"/>
      <c r="C1314" s="311" t="s">
        <v>15848</v>
      </c>
      <c r="D1314" s="43" t="s">
        <v>16844</v>
      </c>
      <c r="E1314" s="43">
        <v>427600</v>
      </c>
      <c r="F1314" s="43" t="s">
        <v>17310</v>
      </c>
      <c r="G1314" s="136">
        <v>43137</v>
      </c>
      <c r="H1314" s="121">
        <v>43158</v>
      </c>
      <c r="I1314" s="52">
        <f ca="1" t="shared" si="8"/>
        <v>746</v>
      </c>
      <c r="J1314" s="414" t="s">
        <v>16776</v>
      </c>
      <c r="K1314" s="52"/>
      <c r="L1314" s="338">
        <v>43189</v>
      </c>
      <c r="M1314" s="284"/>
      <c r="N1314" s="501" t="s">
        <v>17311</v>
      </c>
      <c r="O1314" s="500" t="s">
        <v>12</v>
      </c>
      <c r="P1314" s="392" t="s">
        <v>84</v>
      </c>
      <c r="Q1314" s="513">
        <v>43186</v>
      </c>
      <c r="R1314" s="394">
        <v>43186</v>
      </c>
      <c r="S1314" s="500" t="s">
        <v>47</v>
      </c>
      <c r="T1314" s="433" t="s">
        <v>885</v>
      </c>
    </row>
    <row r="1315" s="13" customFormat="1" ht="23.1" customHeight="1" spans="1:20">
      <c r="A1315" s="469">
        <v>15</v>
      </c>
      <c r="B1315" s="153"/>
      <c r="C1315" s="311" t="s">
        <v>15848</v>
      </c>
      <c r="D1315" s="43" t="s">
        <v>16916</v>
      </c>
      <c r="E1315" s="43">
        <v>427600</v>
      </c>
      <c r="F1315" s="43" t="s">
        <v>17312</v>
      </c>
      <c r="G1315" s="136">
        <v>43171</v>
      </c>
      <c r="H1315" s="121">
        <v>43181</v>
      </c>
      <c r="I1315" s="52">
        <f ca="1" t="shared" si="8"/>
        <v>723</v>
      </c>
      <c r="J1315" s="414" t="s">
        <v>16776</v>
      </c>
      <c r="K1315" s="52"/>
      <c r="L1315" s="338">
        <v>43209</v>
      </c>
      <c r="M1315" s="486"/>
      <c r="N1315" s="81" t="s">
        <v>17313</v>
      </c>
      <c r="O1315" s="52" t="s">
        <v>88</v>
      </c>
      <c r="P1315" s="447" t="s">
        <v>89</v>
      </c>
      <c r="Q1315" s="47">
        <v>43190</v>
      </c>
      <c r="R1315" s="377">
        <v>43191</v>
      </c>
      <c r="S1315" s="52" t="s">
        <v>106</v>
      </c>
      <c r="T1315" s="432" t="s">
        <v>1631</v>
      </c>
    </row>
    <row r="1316" s="13" customFormat="1" ht="23.1" customHeight="1" spans="1:20">
      <c r="A1316" s="469">
        <v>13</v>
      </c>
      <c r="B1316" s="153"/>
      <c r="C1316" s="311" t="s">
        <v>15848</v>
      </c>
      <c r="D1316" s="43" t="s">
        <v>16785</v>
      </c>
      <c r="E1316" s="43">
        <v>427600</v>
      </c>
      <c r="F1316" s="43" t="s">
        <v>17314</v>
      </c>
      <c r="G1316" s="136">
        <v>43171</v>
      </c>
      <c r="H1316" s="121">
        <v>43181</v>
      </c>
      <c r="I1316" s="52">
        <f ca="1" t="shared" si="8"/>
        <v>723</v>
      </c>
      <c r="J1316" s="414" t="s">
        <v>17315</v>
      </c>
      <c r="K1316" s="52"/>
      <c r="L1316" s="338">
        <v>43189</v>
      </c>
      <c r="M1316" s="486"/>
      <c r="N1316" s="81" t="s">
        <v>17316</v>
      </c>
      <c r="O1316" s="52" t="s">
        <v>1401</v>
      </c>
      <c r="P1316" s="447" t="s">
        <v>89</v>
      </c>
      <c r="Q1316" s="47">
        <v>43184</v>
      </c>
      <c r="R1316" s="377">
        <v>43185</v>
      </c>
      <c r="S1316" s="52" t="s">
        <v>47</v>
      </c>
      <c r="T1316" s="432" t="s">
        <v>6006</v>
      </c>
    </row>
    <row r="1317" s="13" customFormat="1" ht="23.1" customHeight="1" spans="1:20">
      <c r="A1317" s="469">
        <v>17</v>
      </c>
      <c r="B1317" s="153"/>
      <c r="C1317" s="311" t="s">
        <v>15848</v>
      </c>
      <c r="D1317" s="43" t="s">
        <v>16844</v>
      </c>
      <c r="E1317" s="43">
        <v>427600</v>
      </c>
      <c r="F1317" s="43" t="s">
        <v>17317</v>
      </c>
      <c r="G1317" s="136">
        <v>43171</v>
      </c>
      <c r="H1317" s="121">
        <v>43181</v>
      </c>
      <c r="I1317" s="52">
        <f ca="1" t="shared" si="8"/>
        <v>723</v>
      </c>
      <c r="J1317" s="414" t="s">
        <v>16776</v>
      </c>
      <c r="K1317" s="48"/>
      <c r="L1317" s="339">
        <v>43209</v>
      </c>
      <c r="M1317" s="486"/>
      <c r="N1317" s="81" t="s">
        <v>17318</v>
      </c>
      <c r="O1317" s="52" t="s">
        <v>1439</v>
      </c>
      <c r="P1317" s="447" t="s">
        <v>89</v>
      </c>
      <c r="Q1317" s="47">
        <v>43189</v>
      </c>
      <c r="R1317" s="377">
        <v>43190</v>
      </c>
      <c r="S1317" s="52" t="s">
        <v>47</v>
      </c>
      <c r="T1317" s="432" t="s">
        <v>8115</v>
      </c>
    </row>
    <row r="1318" s="13" customFormat="1" ht="23.1" customHeight="1" spans="1:20">
      <c r="A1318" s="469">
        <v>18</v>
      </c>
      <c r="B1318" s="153"/>
      <c r="C1318" s="311" t="s">
        <v>15848</v>
      </c>
      <c r="D1318" s="43" t="s">
        <v>16785</v>
      </c>
      <c r="E1318" s="43">
        <v>427600</v>
      </c>
      <c r="F1318" s="468" t="s">
        <v>17319</v>
      </c>
      <c r="G1318" s="136">
        <v>43101</v>
      </c>
      <c r="H1318" s="121">
        <v>43101</v>
      </c>
      <c r="I1318" s="52">
        <f ca="1" t="shared" si="8"/>
        <v>803</v>
      </c>
      <c r="J1318" s="414" t="s">
        <v>17320</v>
      </c>
      <c r="K1318" s="48"/>
      <c r="L1318" s="338">
        <v>43209</v>
      </c>
      <c r="M1318" s="284" t="s">
        <v>52</v>
      </c>
      <c r="N1318" s="81" t="s">
        <v>17321</v>
      </c>
      <c r="O1318" s="52" t="s">
        <v>730</v>
      </c>
      <c r="P1318" s="447" t="s">
        <v>59</v>
      </c>
      <c r="Q1318" s="47">
        <v>43190</v>
      </c>
      <c r="R1318" s="377">
        <v>43190</v>
      </c>
      <c r="S1318" s="52" t="s">
        <v>47</v>
      </c>
      <c r="T1318" s="459" t="s">
        <v>17322</v>
      </c>
    </row>
    <row r="1319" s="14" customFormat="1" ht="23.1" customHeight="1" spans="1:20">
      <c r="A1319" s="469">
        <v>11</v>
      </c>
      <c r="B1319" s="57"/>
      <c r="C1319" s="311" t="s">
        <v>15848</v>
      </c>
      <c r="D1319" s="43" t="s">
        <v>16277</v>
      </c>
      <c r="E1319" s="43">
        <v>427600</v>
      </c>
      <c r="F1319" s="43" t="s">
        <v>17323</v>
      </c>
      <c r="G1319" s="136">
        <v>43143</v>
      </c>
      <c r="H1319" s="121">
        <v>43159</v>
      </c>
      <c r="I1319" s="52">
        <f ca="1" t="shared" si="8"/>
        <v>745</v>
      </c>
      <c r="J1319" s="414" t="s">
        <v>16776</v>
      </c>
      <c r="K1319" s="52"/>
      <c r="L1319" s="338">
        <v>43189</v>
      </c>
      <c r="M1319" s="498" t="s">
        <v>52</v>
      </c>
      <c r="N1319" s="52" t="s">
        <v>17324</v>
      </c>
      <c r="O1319" s="52" t="s">
        <v>1331</v>
      </c>
      <c r="P1319" s="52" t="s">
        <v>59</v>
      </c>
      <c r="Q1319" s="47">
        <v>43169</v>
      </c>
      <c r="R1319" s="47">
        <v>43204</v>
      </c>
      <c r="S1319" s="52" t="s">
        <v>47</v>
      </c>
      <c r="T1319" s="52" t="s">
        <v>17325</v>
      </c>
    </row>
    <row r="1320" s="13" customFormat="1" ht="23.1" customHeight="1" spans="1:20">
      <c r="A1320" s="469">
        <v>3</v>
      </c>
      <c r="B1320" s="153"/>
      <c r="C1320" s="311" t="s">
        <v>16699</v>
      </c>
      <c r="D1320" s="43" t="s">
        <v>16252</v>
      </c>
      <c r="E1320" s="43">
        <v>399600</v>
      </c>
      <c r="F1320" s="43" t="s">
        <v>17326</v>
      </c>
      <c r="G1320" s="136">
        <v>43176</v>
      </c>
      <c r="H1320" s="121">
        <v>43186</v>
      </c>
      <c r="I1320" s="52">
        <f ca="1" t="shared" si="8"/>
        <v>718</v>
      </c>
      <c r="J1320" s="414" t="s">
        <v>16776</v>
      </c>
      <c r="K1320" s="48"/>
      <c r="L1320" s="338">
        <v>43189</v>
      </c>
      <c r="M1320" s="489"/>
      <c r="N1320" s="52" t="s">
        <v>17327</v>
      </c>
      <c r="O1320" s="52" t="s">
        <v>889</v>
      </c>
      <c r="P1320" s="52" t="s">
        <v>84</v>
      </c>
      <c r="Q1320" s="47">
        <v>43191</v>
      </c>
      <c r="R1320" s="47">
        <v>43194</v>
      </c>
      <c r="S1320" s="52" t="s">
        <v>47</v>
      </c>
      <c r="T1320" s="432" t="s">
        <v>17328</v>
      </c>
    </row>
    <row r="1321" s="13" customFormat="1" ht="23.1" customHeight="1" spans="1:20">
      <c r="A1321" s="469">
        <v>32</v>
      </c>
      <c r="B1321" s="153"/>
      <c r="C1321" s="311" t="s">
        <v>15848</v>
      </c>
      <c r="D1321" s="43" t="s">
        <v>16844</v>
      </c>
      <c r="E1321" s="43">
        <v>427600</v>
      </c>
      <c r="F1321" s="43" t="s">
        <v>17329</v>
      </c>
      <c r="G1321" s="136">
        <v>43137</v>
      </c>
      <c r="H1321" s="121">
        <v>43158</v>
      </c>
      <c r="I1321" s="52">
        <f ca="1" t="shared" si="8"/>
        <v>746</v>
      </c>
      <c r="J1321" s="414" t="s">
        <v>17315</v>
      </c>
      <c r="K1321" s="52"/>
      <c r="L1321" s="338">
        <v>43209</v>
      </c>
      <c r="M1321" s="284"/>
      <c r="N1321" s="81" t="s">
        <v>17330</v>
      </c>
      <c r="O1321" s="327" t="s">
        <v>45</v>
      </c>
      <c r="P1321" s="52" t="s">
        <v>89</v>
      </c>
      <c r="Q1321" s="447">
        <v>43193</v>
      </c>
      <c r="R1321" s="47">
        <v>43193</v>
      </c>
      <c r="S1321" s="327" t="s">
        <v>47</v>
      </c>
      <c r="T1321" s="458" t="s">
        <v>6468</v>
      </c>
    </row>
    <row r="1322" s="13" customFormat="1" ht="23.1" customHeight="1" spans="1:20">
      <c r="A1322" s="469">
        <v>10</v>
      </c>
      <c r="B1322" s="153"/>
      <c r="C1322" s="311" t="s">
        <v>15848</v>
      </c>
      <c r="D1322" s="43" t="s">
        <v>16277</v>
      </c>
      <c r="E1322" s="43">
        <v>427600</v>
      </c>
      <c r="F1322" s="43" t="s">
        <v>17331</v>
      </c>
      <c r="G1322" s="136">
        <v>43179</v>
      </c>
      <c r="H1322" s="121">
        <v>43190</v>
      </c>
      <c r="I1322" s="52">
        <f ca="1" t="shared" si="8"/>
        <v>714</v>
      </c>
      <c r="J1322" s="414" t="s">
        <v>16776</v>
      </c>
      <c r="K1322" s="48"/>
      <c r="L1322" s="338">
        <v>43189</v>
      </c>
      <c r="M1322" s="489"/>
      <c r="N1322" s="52" t="s">
        <v>17332</v>
      </c>
      <c r="O1322" s="52" t="s">
        <v>114</v>
      </c>
      <c r="P1322" s="52" t="s">
        <v>89</v>
      </c>
      <c r="Q1322" s="47">
        <v>43178</v>
      </c>
      <c r="R1322" s="47">
        <v>43180</v>
      </c>
      <c r="S1322" s="52" t="s">
        <v>473</v>
      </c>
      <c r="T1322" s="52" t="s">
        <v>920</v>
      </c>
    </row>
    <row r="1323" s="13" customFormat="1" ht="23.1" customHeight="1" spans="1:20">
      <c r="A1323" s="469">
        <v>29</v>
      </c>
      <c r="B1323" s="153"/>
      <c r="C1323" s="311" t="s">
        <v>15848</v>
      </c>
      <c r="D1323" s="43" t="s">
        <v>16357</v>
      </c>
      <c r="E1323" s="43">
        <v>427600</v>
      </c>
      <c r="F1323" s="43" t="s">
        <v>17333</v>
      </c>
      <c r="G1323" s="136">
        <v>43132</v>
      </c>
      <c r="H1323" s="121">
        <v>43142</v>
      </c>
      <c r="I1323" s="52">
        <f ca="1" t="shared" si="8"/>
        <v>762</v>
      </c>
      <c r="J1323" s="414" t="s">
        <v>16776</v>
      </c>
      <c r="K1323" s="52"/>
      <c r="L1323" s="338">
        <v>43189</v>
      </c>
      <c r="M1323" s="284" t="s">
        <v>52</v>
      </c>
      <c r="N1323" s="487" t="s">
        <v>17334</v>
      </c>
      <c r="O1323" s="327" t="s">
        <v>45</v>
      </c>
      <c r="P1323" s="52" t="s">
        <v>89</v>
      </c>
      <c r="Q1323" s="447">
        <v>43201</v>
      </c>
      <c r="R1323" s="47">
        <v>43201</v>
      </c>
      <c r="S1323" s="327" t="s">
        <v>47</v>
      </c>
      <c r="T1323" s="458" t="s">
        <v>920</v>
      </c>
    </row>
    <row r="1324" s="13" customFormat="1" ht="23.1" customHeight="1" spans="1:20">
      <c r="A1324" s="469">
        <v>38</v>
      </c>
      <c r="B1324" s="149"/>
      <c r="C1324" s="198" t="s">
        <v>15852</v>
      </c>
      <c r="D1324" s="52" t="s">
        <v>16239</v>
      </c>
      <c r="E1324" s="43">
        <v>470900</v>
      </c>
      <c r="F1324" s="43" t="s">
        <v>17335</v>
      </c>
      <c r="G1324" s="136">
        <v>43004</v>
      </c>
      <c r="H1324" s="121">
        <v>43017</v>
      </c>
      <c r="I1324" s="52">
        <f ca="1" t="shared" si="8"/>
        <v>887</v>
      </c>
      <c r="J1324" s="414" t="s">
        <v>16776</v>
      </c>
      <c r="K1324" s="52"/>
      <c r="L1324" s="338">
        <v>43218</v>
      </c>
      <c r="M1324" s="284" t="s">
        <v>52</v>
      </c>
      <c r="N1324" s="450" t="s">
        <v>17336</v>
      </c>
      <c r="O1324" s="327" t="s">
        <v>730</v>
      </c>
      <c r="P1324" s="52" t="s">
        <v>59</v>
      </c>
      <c r="Q1324" s="447">
        <v>43204</v>
      </c>
      <c r="R1324" s="477">
        <v>43205</v>
      </c>
      <c r="S1324" s="327" t="s">
        <v>47</v>
      </c>
      <c r="T1324" s="458" t="s">
        <v>924</v>
      </c>
    </row>
    <row r="1325" s="13" customFormat="1" ht="23.1" customHeight="1" spans="1:20">
      <c r="A1325" s="469">
        <v>12</v>
      </c>
      <c r="B1325" s="153"/>
      <c r="C1325" s="311" t="s">
        <v>15848</v>
      </c>
      <c r="D1325" s="43" t="s">
        <v>16277</v>
      </c>
      <c r="E1325" s="43">
        <v>427600</v>
      </c>
      <c r="F1325" s="43" t="s">
        <v>17337</v>
      </c>
      <c r="G1325" s="136">
        <v>43200</v>
      </c>
      <c r="H1325" s="493">
        <v>43207</v>
      </c>
      <c r="I1325" s="52">
        <f ca="1" t="shared" si="8"/>
        <v>697</v>
      </c>
      <c r="J1325" s="414" t="s">
        <v>16776</v>
      </c>
      <c r="K1325" s="52"/>
      <c r="L1325" s="338">
        <v>43218</v>
      </c>
      <c r="M1325" s="489"/>
      <c r="N1325" s="450" t="s">
        <v>17338</v>
      </c>
      <c r="O1325" s="81" t="s">
        <v>980</v>
      </c>
      <c r="P1325" s="52" t="s">
        <v>84</v>
      </c>
      <c r="Q1325" s="447">
        <v>43184</v>
      </c>
      <c r="R1325" s="47">
        <v>43201</v>
      </c>
      <c r="S1325" s="52" t="s">
        <v>47</v>
      </c>
      <c r="T1325" s="52" t="s">
        <v>924</v>
      </c>
    </row>
    <row r="1326" s="13" customFormat="1" ht="23.1" customHeight="1" spans="1:20">
      <c r="A1326" s="469">
        <v>19</v>
      </c>
      <c r="B1326" s="153"/>
      <c r="C1326" s="311" t="s">
        <v>15848</v>
      </c>
      <c r="D1326" s="43" t="s">
        <v>16277</v>
      </c>
      <c r="E1326" s="43">
        <v>427600</v>
      </c>
      <c r="F1326" s="43" t="s">
        <v>17339</v>
      </c>
      <c r="G1326" s="136">
        <v>43200</v>
      </c>
      <c r="H1326" s="493">
        <v>43207</v>
      </c>
      <c r="I1326" s="52">
        <f ca="1" t="shared" si="8"/>
        <v>697</v>
      </c>
      <c r="J1326" s="414" t="s">
        <v>16776</v>
      </c>
      <c r="K1326" s="48"/>
      <c r="L1326" s="338">
        <v>43218</v>
      </c>
      <c r="M1326" s="489"/>
      <c r="N1326" s="52" t="s">
        <v>17340</v>
      </c>
      <c r="O1326" s="52" t="s">
        <v>70</v>
      </c>
      <c r="P1326" s="52" t="s">
        <v>59</v>
      </c>
      <c r="Q1326" s="47">
        <v>43205</v>
      </c>
      <c r="R1326" s="47">
        <v>43206</v>
      </c>
      <c r="S1326" s="52" t="s">
        <v>47</v>
      </c>
      <c r="T1326" s="459" t="s">
        <v>1655</v>
      </c>
    </row>
    <row r="1327" s="14" customFormat="1" ht="23.1" customHeight="1" spans="1:20">
      <c r="A1327" s="469">
        <v>39</v>
      </c>
      <c r="B1327" s="57"/>
      <c r="C1327" s="311" t="s">
        <v>15848</v>
      </c>
      <c r="D1327" s="43" t="s">
        <v>17201</v>
      </c>
      <c r="E1327" s="43">
        <v>427600</v>
      </c>
      <c r="F1327" s="43" t="s">
        <v>17341</v>
      </c>
      <c r="G1327" s="136">
        <v>43202</v>
      </c>
      <c r="H1327" s="493">
        <v>43209</v>
      </c>
      <c r="I1327" s="52">
        <f ca="1" t="shared" si="8"/>
        <v>695</v>
      </c>
      <c r="J1327" s="414" t="s">
        <v>16776</v>
      </c>
      <c r="K1327" s="52"/>
      <c r="L1327" s="338">
        <v>43218</v>
      </c>
      <c r="M1327" s="284"/>
      <c r="N1327" s="450" t="s">
        <v>17342</v>
      </c>
      <c r="O1327" s="81" t="s">
        <v>114</v>
      </c>
      <c r="P1327" s="52" t="s">
        <v>89</v>
      </c>
      <c r="Q1327" s="447">
        <v>43190</v>
      </c>
      <c r="R1327" s="47">
        <v>43203</v>
      </c>
      <c r="S1327" s="327" t="s">
        <v>47</v>
      </c>
      <c r="T1327" s="433" t="s">
        <v>1655</v>
      </c>
    </row>
    <row r="1328" s="13" customFormat="1" ht="23.1" customHeight="1" spans="1:20">
      <c r="A1328" s="469">
        <v>44</v>
      </c>
      <c r="B1328" s="462"/>
      <c r="C1328" s="198" t="s">
        <v>15852</v>
      </c>
      <c r="D1328" s="431" t="s">
        <v>16357</v>
      </c>
      <c r="E1328" s="427">
        <v>470900</v>
      </c>
      <c r="F1328" s="427" t="s">
        <v>17343</v>
      </c>
      <c r="G1328" s="439">
        <v>43021</v>
      </c>
      <c r="H1328" s="440">
        <v>43027</v>
      </c>
      <c r="I1328" s="431">
        <f ca="1" t="shared" si="8"/>
        <v>877</v>
      </c>
      <c r="J1328" s="502" t="s">
        <v>16776</v>
      </c>
      <c r="K1328" s="431"/>
      <c r="L1328" s="338">
        <v>43218</v>
      </c>
      <c r="M1328" s="441" t="s">
        <v>52</v>
      </c>
      <c r="N1328" s="490" t="s">
        <v>17344</v>
      </c>
      <c r="O1328" s="445" t="s">
        <v>12</v>
      </c>
      <c r="P1328" s="431" t="s">
        <v>84</v>
      </c>
      <c r="Q1328" s="472">
        <v>43199</v>
      </c>
      <c r="R1328" s="514">
        <v>43199</v>
      </c>
      <c r="S1328" s="445" t="s">
        <v>106</v>
      </c>
      <c r="T1328" s="433" t="s">
        <v>1655</v>
      </c>
    </row>
    <row r="1329" s="13" customFormat="1" ht="23.1" customHeight="1" spans="1:20">
      <c r="A1329" s="469" t="s">
        <v>17345</v>
      </c>
      <c r="B1329" s="149"/>
      <c r="C1329" s="198" t="s">
        <v>15852</v>
      </c>
      <c r="D1329" s="52" t="s">
        <v>16277</v>
      </c>
      <c r="E1329" s="43">
        <v>470900</v>
      </c>
      <c r="F1329" s="43" t="s">
        <v>17346</v>
      </c>
      <c r="G1329" s="136">
        <v>43110</v>
      </c>
      <c r="H1329" s="121">
        <v>43120</v>
      </c>
      <c r="I1329" s="52">
        <f ca="1" t="shared" si="8"/>
        <v>784</v>
      </c>
      <c r="J1329" s="414" t="s">
        <v>16776</v>
      </c>
      <c r="K1329" s="52"/>
      <c r="L1329" s="338">
        <v>43218</v>
      </c>
      <c r="M1329" s="284" t="s">
        <v>52</v>
      </c>
      <c r="N1329" s="450" t="s">
        <v>17347</v>
      </c>
      <c r="O1329" s="277" t="s">
        <v>730</v>
      </c>
      <c r="P1329" s="277" t="s">
        <v>59</v>
      </c>
      <c r="Q1329" s="477">
        <v>43205</v>
      </c>
      <c r="R1329" s="477">
        <v>43205</v>
      </c>
      <c r="S1329" s="277" t="s">
        <v>47</v>
      </c>
      <c r="T1329" s="433" t="s">
        <v>1658</v>
      </c>
    </row>
    <row r="1330" s="14" customFormat="1" ht="23.1" customHeight="1" spans="1:20">
      <c r="A1330" s="469">
        <v>36</v>
      </c>
      <c r="B1330" s="57"/>
      <c r="C1330" s="311" t="s">
        <v>15848</v>
      </c>
      <c r="D1330" s="43" t="s">
        <v>16252</v>
      </c>
      <c r="E1330" s="43">
        <v>427600</v>
      </c>
      <c r="F1330" s="43" t="s">
        <v>17348</v>
      </c>
      <c r="G1330" s="136">
        <v>43202</v>
      </c>
      <c r="H1330" s="493">
        <v>43209</v>
      </c>
      <c r="I1330" s="52">
        <f ca="1" t="shared" si="8"/>
        <v>695</v>
      </c>
      <c r="J1330" s="414" t="s">
        <v>16776</v>
      </c>
      <c r="K1330" s="52"/>
      <c r="L1330" s="338">
        <v>43218</v>
      </c>
      <c r="M1330" s="284"/>
      <c r="N1330" s="52" t="s">
        <v>17349</v>
      </c>
      <c r="O1330" s="52" t="s">
        <v>12</v>
      </c>
      <c r="P1330" s="52" t="s">
        <v>84</v>
      </c>
      <c r="Q1330" s="47">
        <v>43205</v>
      </c>
      <c r="R1330" s="47">
        <v>43205</v>
      </c>
      <c r="S1330" s="52" t="s">
        <v>47</v>
      </c>
      <c r="T1330" s="433" t="s">
        <v>17350</v>
      </c>
    </row>
    <row r="1331" s="13" customFormat="1" ht="23.1" customHeight="1" spans="1:20">
      <c r="A1331" s="469">
        <v>21</v>
      </c>
      <c r="B1331" s="153"/>
      <c r="C1331" s="311" t="s">
        <v>15848</v>
      </c>
      <c r="D1331" s="43" t="s">
        <v>16277</v>
      </c>
      <c r="E1331" s="43">
        <v>427600</v>
      </c>
      <c r="F1331" s="43" t="s">
        <v>17351</v>
      </c>
      <c r="G1331" s="136">
        <v>43200</v>
      </c>
      <c r="H1331" s="493">
        <v>43207</v>
      </c>
      <c r="I1331" s="52">
        <f ca="1" t="shared" si="8"/>
        <v>697</v>
      </c>
      <c r="J1331" s="414" t="s">
        <v>16776</v>
      </c>
      <c r="K1331" s="48"/>
      <c r="L1331" s="338">
        <v>43218</v>
      </c>
      <c r="M1331" s="489"/>
      <c r="N1331" s="486" t="s">
        <v>17352</v>
      </c>
      <c r="O1331" s="81" t="s">
        <v>17</v>
      </c>
      <c r="P1331" s="52" t="s">
        <v>89</v>
      </c>
      <c r="Q1331" s="447">
        <v>43183</v>
      </c>
      <c r="R1331" s="47">
        <v>43204</v>
      </c>
      <c r="S1331" s="52" t="s">
        <v>47</v>
      </c>
      <c r="T1331" s="459" t="s">
        <v>933</v>
      </c>
    </row>
    <row r="1332" s="14" customFormat="1" ht="23.1" customHeight="1" spans="1:20">
      <c r="A1332" s="469">
        <v>40</v>
      </c>
      <c r="B1332" s="57"/>
      <c r="C1332" s="311" t="s">
        <v>15848</v>
      </c>
      <c r="D1332" s="43" t="s">
        <v>16357</v>
      </c>
      <c r="E1332" s="43">
        <v>427600</v>
      </c>
      <c r="F1332" s="43" t="s">
        <v>17353</v>
      </c>
      <c r="G1332" s="136">
        <v>43202</v>
      </c>
      <c r="H1332" s="493">
        <v>43214</v>
      </c>
      <c r="I1332" s="52">
        <f ca="1" t="shared" si="8"/>
        <v>690</v>
      </c>
      <c r="J1332" s="414" t="s">
        <v>16776</v>
      </c>
      <c r="K1332" s="52"/>
      <c r="L1332" s="338">
        <v>43218</v>
      </c>
      <c r="M1332" s="338"/>
      <c r="N1332" s="488" t="s">
        <v>17354</v>
      </c>
      <c r="O1332" s="503" t="s">
        <v>45</v>
      </c>
      <c r="P1332" s="504" t="s">
        <v>89</v>
      </c>
      <c r="Q1332" s="515">
        <v>43205</v>
      </c>
      <c r="R1332" s="516">
        <v>43205</v>
      </c>
      <c r="S1332" s="503" t="s">
        <v>106</v>
      </c>
      <c r="T1332" s="433" t="s">
        <v>6023</v>
      </c>
    </row>
    <row r="1333" s="14" customFormat="1" ht="23.1" customHeight="1" spans="1:20">
      <c r="A1333" s="469">
        <v>20</v>
      </c>
      <c r="B1333" s="57"/>
      <c r="C1333" s="311" t="s">
        <v>15848</v>
      </c>
      <c r="D1333" s="43" t="s">
        <v>16277</v>
      </c>
      <c r="E1333" s="43">
        <v>427600</v>
      </c>
      <c r="F1333" s="43" t="s">
        <v>17355</v>
      </c>
      <c r="G1333" s="136">
        <v>43200</v>
      </c>
      <c r="H1333" s="493">
        <v>43207</v>
      </c>
      <c r="I1333" s="52">
        <f ca="1" t="shared" si="8"/>
        <v>697</v>
      </c>
      <c r="J1333" s="414" t="s">
        <v>16776</v>
      </c>
      <c r="K1333" s="52"/>
      <c r="L1333" s="338">
        <v>43218</v>
      </c>
      <c r="M1333" s="498"/>
      <c r="N1333" s="505" t="s">
        <v>17356</v>
      </c>
      <c r="O1333" s="488" t="s">
        <v>225</v>
      </c>
      <c r="P1333" s="503" t="s">
        <v>84</v>
      </c>
      <c r="Q1333" s="504">
        <v>43183</v>
      </c>
      <c r="R1333" s="515">
        <v>43201</v>
      </c>
      <c r="S1333" s="503" t="s">
        <v>47</v>
      </c>
      <c r="T1333" s="459" t="s">
        <v>6023</v>
      </c>
    </row>
    <row r="1334" s="13" customFormat="1" ht="23.1" customHeight="1" spans="1:20">
      <c r="A1334" s="469">
        <v>43</v>
      </c>
      <c r="B1334" s="149"/>
      <c r="C1334" s="198" t="s">
        <v>15852</v>
      </c>
      <c r="D1334" s="52" t="s">
        <v>16277</v>
      </c>
      <c r="E1334" s="43">
        <v>470900</v>
      </c>
      <c r="F1334" s="43" t="s">
        <v>17357</v>
      </c>
      <c r="G1334" s="136">
        <v>43110</v>
      </c>
      <c r="H1334" s="121">
        <v>43125</v>
      </c>
      <c r="I1334" s="52">
        <f ca="1" t="shared" si="8"/>
        <v>779</v>
      </c>
      <c r="J1334" s="414" t="s">
        <v>17358</v>
      </c>
      <c r="K1334" s="52"/>
      <c r="L1334" s="506">
        <v>43218</v>
      </c>
      <c r="M1334" s="284" t="s">
        <v>52</v>
      </c>
      <c r="N1334" s="503" t="s">
        <v>17359</v>
      </c>
      <c r="O1334" s="507" t="s">
        <v>1026</v>
      </c>
      <c r="P1334" s="507" t="s">
        <v>641</v>
      </c>
      <c r="Q1334" s="517">
        <v>43211</v>
      </c>
      <c r="R1334" s="517">
        <v>43211</v>
      </c>
      <c r="S1334" s="507" t="s">
        <v>106</v>
      </c>
      <c r="T1334" s="433" t="s">
        <v>927</v>
      </c>
    </row>
    <row r="1335" s="13" customFormat="1" ht="23.1" customHeight="1" spans="1:20">
      <c r="A1335" s="469">
        <v>22</v>
      </c>
      <c r="B1335" s="153"/>
      <c r="C1335" s="311" t="s">
        <v>15848</v>
      </c>
      <c r="D1335" s="43" t="s">
        <v>16277</v>
      </c>
      <c r="E1335" s="43">
        <v>427600</v>
      </c>
      <c r="F1335" s="43" t="s">
        <v>17360</v>
      </c>
      <c r="G1335" s="136">
        <v>43200</v>
      </c>
      <c r="H1335" s="493">
        <v>43207</v>
      </c>
      <c r="I1335" s="52">
        <f ca="1" t="shared" si="8"/>
        <v>697</v>
      </c>
      <c r="J1335" s="414" t="s">
        <v>16776</v>
      </c>
      <c r="K1335" s="52"/>
      <c r="L1335" s="506">
        <v>43218</v>
      </c>
      <c r="M1335" s="498"/>
      <c r="N1335" s="81" t="s">
        <v>17361</v>
      </c>
      <c r="O1335" s="327" t="s">
        <v>114</v>
      </c>
      <c r="P1335" s="52" t="s">
        <v>89</v>
      </c>
      <c r="Q1335" s="447">
        <v>43204</v>
      </c>
      <c r="R1335" s="47">
        <v>43204</v>
      </c>
      <c r="S1335" s="327" t="s">
        <v>47</v>
      </c>
      <c r="T1335" s="459" t="s">
        <v>946</v>
      </c>
    </row>
    <row r="1336" s="14" customFormat="1" ht="23.1" customHeight="1" spans="1:20">
      <c r="A1336" s="469">
        <v>30</v>
      </c>
      <c r="B1336" s="57"/>
      <c r="C1336" s="311" t="s">
        <v>15848</v>
      </c>
      <c r="D1336" s="43" t="s">
        <v>16239</v>
      </c>
      <c r="E1336" s="43">
        <v>427600</v>
      </c>
      <c r="F1336" s="43" t="s">
        <v>17362</v>
      </c>
      <c r="G1336" s="136">
        <v>43200</v>
      </c>
      <c r="H1336" s="493">
        <v>43209</v>
      </c>
      <c r="I1336" s="52">
        <f ca="1" t="shared" si="8"/>
        <v>695</v>
      </c>
      <c r="J1336" s="414" t="s">
        <v>16776</v>
      </c>
      <c r="K1336" s="52"/>
      <c r="L1336" s="506">
        <v>43218</v>
      </c>
      <c r="M1336" s="486"/>
      <c r="N1336" s="81" t="s">
        <v>17363</v>
      </c>
      <c r="O1336" s="52" t="s">
        <v>45</v>
      </c>
      <c r="P1336" s="447" t="s">
        <v>89</v>
      </c>
      <c r="Q1336" s="47">
        <v>43219</v>
      </c>
      <c r="R1336" s="377">
        <v>43219</v>
      </c>
      <c r="S1336" s="52" t="s">
        <v>106</v>
      </c>
      <c r="T1336" s="433" t="s">
        <v>946</v>
      </c>
    </row>
    <row r="1337" s="14" customFormat="1" ht="23.1" customHeight="1" spans="1:20">
      <c r="A1337" s="494">
        <v>2</v>
      </c>
      <c r="B1337" s="57"/>
      <c r="C1337" s="311" t="s">
        <v>16699</v>
      </c>
      <c r="D1337" s="43" t="s">
        <v>15558</v>
      </c>
      <c r="E1337" s="43">
        <v>399600</v>
      </c>
      <c r="F1337" s="43" t="s">
        <v>17364</v>
      </c>
      <c r="G1337" s="136">
        <v>43208</v>
      </c>
      <c r="H1337" s="493">
        <v>43216</v>
      </c>
      <c r="I1337" s="52">
        <f ca="1" t="shared" si="8"/>
        <v>688</v>
      </c>
      <c r="J1337" s="414" t="s">
        <v>16776</v>
      </c>
      <c r="K1337" s="52"/>
      <c r="L1337" s="506">
        <v>43218</v>
      </c>
      <c r="M1337" s="166" t="s">
        <v>52</v>
      </c>
      <c r="N1337" s="450" t="s">
        <v>17365</v>
      </c>
      <c r="O1337" s="81" t="s">
        <v>88</v>
      </c>
      <c r="P1337" s="52" t="s">
        <v>89</v>
      </c>
      <c r="Q1337" s="447">
        <v>43191</v>
      </c>
      <c r="R1337" s="47">
        <v>43208</v>
      </c>
      <c r="S1337" s="52" t="s">
        <v>47</v>
      </c>
      <c r="T1337" s="433" t="s">
        <v>946</v>
      </c>
    </row>
    <row r="1338" s="14" customFormat="1" ht="23.1" customHeight="1" spans="1:20">
      <c r="A1338" s="469">
        <v>24</v>
      </c>
      <c r="B1338" s="57"/>
      <c r="C1338" s="311" t="s">
        <v>15848</v>
      </c>
      <c r="D1338" s="43" t="s">
        <v>16277</v>
      </c>
      <c r="E1338" s="43">
        <v>427600</v>
      </c>
      <c r="F1338" s="43" t="s">
        <v>17366</v>
      </c>
      <c r="G1338" s="136">
        <v>43202</v>
      </c>
      <c r="H1338" s="493">
        <v>43209</v>
      </c>
      <c r="I1338" s="52">
        <f ca="1" t="shared" si="8"/>
        <v>695</v>
      </c>
      <c r="J1338" s="414" t="s">
        <v>16776</v>
      </c>
      <c r="K1338" s="52"/>
      <c r="L1338" s="506">
        <v>43218</v>
      </c>
      <c r="M1338" s="498"/>
      <c r="N1338" s="52" t="s">
        <v>17367</v>
      </c>
      <c r="O1338" s="52" t="s">
        <v>1240</v>
      </c>
      <c r="P1338" s="52" t="s">
        <v>89</v>
      </c>
      <c r="Q1338" s="47">
        <v>43219</v>
      </c>
      <c r="R1338" s="47">
        <v>43219</v>
      </c>
      <c r="S1338" s="52" t="s">
        <v>106</v>
      </c>
      <c r="T1338" s="459" t="s">
        <v>946</v>
      </c>
    </row>
    <row r="1339" s="14" customFormat="1" ht="23.1" customHeight="1" spans="1:20">
      <c r="A1339" s="469">
        <v>29</v>
      </c>
      <c r="B1339" s="57"/>
      <c r="C1339" s="311" t="s">
        <v>15848</v>
      </c>
      <c r="D1339" s="43" t="s">
        <v>16239</v>
      </c>
      <c r="E1339" s="43">
        <v>427600</v>
      </c>
      <c r="F1339" s="43" t="s">
        <v>17368</v>
      </c>
      <c r="G1339" s="136">
        <v>43176</v>
      </c>
      <c r="H1339" s="121">
        <v>43186</v>
      </c>
      <c r="I1339" s="52">
        <f ca="1" t="shared" si="8"/>
        <v>718</v>
      </c>
      <c r="J1339" s="414" t="s">
        <v>17315</v>
      </c>
      <c r="K1339" s="52"/>
      <c r="L1339" s="506">
        <v>43189</v>
      </c>
      <c r="M1339" s="486"/>
      <c r="N1339" s="81" t="s">
        <v>17369</v>
      </c>
      <c r="O1339" s="52" t="s">
        <v>662</v>
      </c>
      <c r="P1339" s="447" t="s">
        <v>59</v>
      </c>
      <c r="Q1339" s="47">
        <v>43195</v>
      </c>
      <c r="R1339" s="377">
        <v>43195</v>
      </c>
      <c r="S1339" s="52" t="s">
        <v>473</v>
      </c>
      <c r="T1339" s="433" t="s">
        <v>1675</v>
      </c>
    </row>
    <row r="1340" s="13" customFormat="1" ht="23.1" customHeight="1" spans="1:20">
      <c r="A1340" s="469">
        <v>37</v>
      </c>
      <c r="B1340" s="149"/>
      <c r="C1340" s="198" t="s">
        <v>15852</v>
      </c>
      <c r="D1340" s="52" t="s">
        <v>16239</v>
      </c>
      <c r="E1340" s="43">
        <v>470900</v>
      </c>
      <c r="F1340" s="468" t="s">
        <v>17370</v>
      </c>
      <c r="G1340" s="136">
        <v>43101</v>
      </c>
      <c r="H1340" s="121">
        <v>43109</v>
      </c>
      <c r="I1340" s="52">
        <f ca="1" t="shared" si="8"/>
        <v>795</v>
      </c>
      <c r="J1340" s="414" t="s">
        <v>17371</v>
      </c>
      <c r="K1340" s="503" t="s">
        <v>17372</v>
      </c>
      <c r="L1340" s="506">
        <v>43250</v>
      </c>
      <c r="M1340" s="284" t="s">
        <v>52</v>
      </c>
      <c r="N1340" s="450" t="s">
        <v>17373</v>
      </c>
      <c r="O1340" s="327" t="s">
        <v>730</v>
      </c>
      <c r="P1340" s="52" t="s">
        <v>59</v>
      </c>
      <c r="Q1340" s="447">
        <v>43221</v>
      </c>
      <c r="R1340" s="461">
        <v>43221</v>
      </c>
      <c r="S1340" s="327" t="s">
        <v>106</v>
      </c>
      <c r="T1340" s="433" t="s">
        <v>1682</v>
      </c>
    </row>
    <row r="1341" s="14" customFormat="1" ht="23.1" customHeight="1" spans="1:20">
      <c r="A1341" s="469">
        <v>35</v>
      </c>
      <c r="B1341" s="57"/>
      <c r="C1341" s="311" t="s">
        <v>15848</v>
      </c>
      <c r="D1341" s="43" t="s">
        <v>16252</v>
      </c>
      <c r="E1341" s="43">
        <v>427600</v>
      </c>
      <c r="F1341" s="43" t="s">
        <v>17374</v>
      </c>
      <c r="G1341" s="136">
        <v>43209</v>
      </c>
      <c r="H1341" s="493">
        <v>43216</v>
      </c>
      <c r="I1341" s="52">
        <f ca="1" t="shared" si="8"/>
        <v>688</v>
      </c>
      <c r="J1341" s="414" t="s">
        <v>16776</v>
      </c>
      <c r="K1341" s="52"/>
      <c r="L1341" s="506">
        <v>43218</v>
      </c>
      <c r="M1341" s="284"/>
      <c r="N1341" s="450" t="s">
        <v>17375</v>
      </c>
      <c r="O1341" s="81" t="s">
        <v>88</v>
      </c>
      <c r="P1341" s="52" t="s">
        <v>89</v>
      </c>
      <c r="Q1341" s="47">
        <v>43208</v>
      </c>
      <c r="R1341" s="47">
        <v>43210</v>
      </c>
      <c r="S1341" s="52" t="s">
        <v>47</v>
      </c>
      <c r="T1341" s="433" t="s">
        <v>946</v>
      </c>
    </row>
    <row r="1342" s="13" customFormat="1" ht="23.1" customHeight="1" spans="1:20">
      <c r="A1342" s="469">
        <v>2</v>
      </c>
      <c r="B1342" s="153"/>
      <c r="C1342" s="311" t="s">
        <v>16699</v>
      </c>
      <c r="D1342" s="43" t="s">
        <v>15558</v>
      </c>
      <c r="E1342" s="43">
        <v>399600</v>
      </c>
      <c r="F1342" s="43" t="s">
        <v>17376</v>
      </c>
      <c r="G1342" s="136">
        <v>43208</v>
      </c>
      <c r="H1342" s="493">
        <v>43220</v>
      </c>
      <c r="I1342" s="52">
        <f ca="1" t="shared" si="8"/>
        <v>684</v>
      </c>
      <c r="J1342" s="414" t="s">
        <v>16776</v>
      </c>
      <c r="K1342" s="48"/>
      <c r="L1342" s="506">
        <v>43218</v>
      </c>
      <c r="M1342" s="489"/>
      <c r="N1342" s="450" t="s">
        <v>17377</v>
      </c>
      <c r="O1342" s="81" t="s">
        <v>1331</v>
      </c>
      <c r="P1342" s="52" t="s">
        <v>59</v>
      </c>
      <c r="Q1342" s="447">
        <v>43204</v>
      </c>
      <c r="R1342" s="47">
        <v>43212</v>
      </c>
      <c r="S1342" s="52" t="s">
        <v>47</v>
      </c>
      <c r="T1342" s="433" t="s">
        <v>946</v>
      </c>
    </row>
    <row r="1343" s="14" customFormat="1" ht="23.1" customHeight="1" spans="1:20">
      <c r="A1343" s="469">
        <v>15</v>
      </c>
      <c r="B1343" s="57"/>
      <c r="C1343" s="311" t="s">
        <v>16699</v>
      </c>
      <c r="D1343" s="43" t="s">
        <v>16357</v>
      </c>
      <c r="E1343" s="43">
        <v>399600</v>
      </c>
      <c r="F1343" s="43" t="s">
        <v>17378</v>
      </c>
      <c r="G1343" s="136">
        <v>43200</v>
      </c>
      <c r="H1343" s="493">
        <v>43207</v>
      </c>
      <c r="I1343" s="52">
        <f ca="1" t="shared" si="8"/>
        <v>697</v>
      </c>
      <c r="J1343" s="414" t="s">
        <v>16776</v>
      </c>
      <c r="K1343" s="52"/>
      <c r="L1343" s="506">
        <v>43250</v>
      </c>
      <c r="M1343" s="498"/>
      <c r="N1343" s="508" t="s">
        <v>17379</v>
      </c>
      <c r="O1343" s="52" t="s">
        <v>980</v>
      </c>
      <c r="P1343" s="52" t="s">
        <v>84</v>
      </c>
      <c r="Q1343" s="47">
        <v>43218</v>
      </c>
      <c r="R1343" s="47">
        <v>43219</v>
      </c>
      <c r="S1343" s="52" t="s">
        <v>47</v>
      </c>
      <c r="T1343" s="433" t="s">
        <v>967</v>
      </c>
    </row>
    <row r="1344" s="14" customFormat="1" ht="23.1" customHeight="1" spans="1:20">
      <c r="A1344" s="469">
        <v>8</v>
      </c>
      <c r="B1344" s="57"/>
      <c r="C1344" s="311" t="s">
        <v>16699</v>
      </c>
      <c r="D1344" s="43" t="s">
        <v>16277</v>
      </c>
      <c r="E1344" s="43">
        <v>399600</v>
      </c>
      <c r="F1344" s="43" t="s">
        <v>17380</v>
      </c>
      <c r="G1344" s="136">
        <v>43203</v>
      </c>
      <c r="H1344" s="493">
        <v>43209</v>
      </c>
      <c r="I1344" s="52">
        <f ca="1" t="shared" si="8"/>
        <v>695</v>
      </c>
      <c r="J1344" s="414" t="s">
        <v>16776</v>
      </c>
      <c r="K1344" s="52"/>
      <c r="L1344" s="506">
        <v>43218</v>
      </c>
      <c r="M1344" s="498"/>
      <c r="N1344" s="508" t="s">
        <v>17381</v>
      </c>
      <c r="O1344" s="52" t="s">
        <v>114</v>
      </c>
      <c r="P1344" s="52" t="s">
        <v>89</v>
      </c>
      <c r="Q1344" s="47">
        <v>43225</v>
      </c>
      <c r="R1344" s="47">
        <v>43225</v>
      </c>
      <c r="S1344" s="52" t="s">
        <v>47</v>
      </c>
      <c r="T1344" s="433" t="s">
        <v>970</v>
      </c>
    </row>
    <row r="1345" s="13" customFormat="1" ht="23.1" customHeight="1" spans="1:20">
      <c r="A1345" s="469">
        <v>20</v>
      </c>
      <c r="B1345" s="153"/>
      <c r="C1345" s="311" t="s">
        <v>15848</v>
      </c>
      <c r="D1345" s="43" t="s">
        <v>16277</v>
      </c>
      <c r="E1345" s="43">
        <v>427600</v>
      </c>
      <c r="F1345" s="43" t="s">
        <v>17382</v>
      </c>
      <c r="G1345" s="136">
        <v>43205</v>
      </c>
      <c r="H1345" s="493">
        <v>43213</v>
      </c>
      <c r="I1345" s="52">
        <f ca="1" t="shared" si="8"/>
        <v>691</v>
      </c>
      <c r="J1345" s="414" t="s">
        <v>16776</v>
      </c>
      <c r="K1345" s="48"/>
      <c r="L1345" s="506">
        <v>43218</v>
      </c>
      <c r="M1345" s="489"/>
      <c r="N1345" s="450" t="s">
        <v>17383</v>
      </c>
      <c r="O1345" s="81" t="s">
        <v>225</v>
      </c>
      <c r="P1345" s="52" t="s">
        <v>84</v>
      </c>
      <c r="Q1345" s="447">
        <v>43219</v>
      </c>
      <c r="R1345" s="47">
        <v>43220</v>
      </c>
      <c r="S1345" s="327" t="s">
        <v>47</v>
      </c>
      <c r="T1345" s="459" t="s">
        <v>970</v>
      </c>
    </row>
    <row r="1346" s="14" customFormat="1" ht="22.5" customHeight="1" spans="1:20">
      <c r="A1346" s="469">
        <v>7</v>
      </c>
      <c r="B1346" s="57"/>
      <c r="C1346" s="311" t="s">
        <v>16699</v>
      </c>
      <c r="D1346" s="43" t="s">
        <v>16277</v>
      </c>
      <c r="E1346" s="43">
        <v>399600</v>
      </c>
      <c r="F1346" s="468" t="s">
        <v>17384</v>
      </c>
      <c r="G1346" s="136">
        <v>43142</v>
      </c>
      <c r="H1346" s="121">
        <v>43159</v>
      </c>
      <c r="I1346" s="52">
        <f ca="1" t="shared" si="8"/>
        <v>745</v>
      </c>
      <c r="J1346" s="414" t="s">
        <v>17385</v>
      </c>
      <c r="K1346" s="52"/>
      <c r="L1346" s="506">
        <v>43250</v>
      </c>
      <c r="M1346" s="498" t="s">
        <v>52</v>
      </c>
      <c r="N1346" s="52" t="s">
        <v>17386</v>
      </c>
      <c r="O1346" s="52" t="s">
        <v>225</v>
      </c>
      <c r="P1346" s="52" t="s">
        <v>84</v>
      </c>
      <c r="Q1346" s="47">
        <v>43220</v>
      </c>
      <c r="R1346" s="47">
        <v>43220</v>
      </c>
      <c r="S1346" s="52" t="s">
        <v>47</v>
      </c>
      <c r="T1346" s="433" t="s">
        <v>970</v>
      </c>
    </row>
    <row r="1347" s="14" customFormat="1" ht="23.1" customHeight="1" spans="1:20">
      <c r="A1347" s="469">
        <v>5</v>
      </c>
      <c r="B1347" s="57"/>
      <c r="C1347" s="311" t="s">
        <v>16699</v>
      </c>
      <c r="D1347" s="43" t="s">
        <v>16252</v>
      </c>
      <c r="E1347" s="43">
        <v>399600</v>
      </c>
      <c r="F1347" s="43" t="s">
        <v>17387</v>
      </c>
      <c r="G1347" s="136">
        <v>43216</v>
      </c>
      <c r="H1347" s="493">
        <v>43228</v>
      </c>
      <c r="I1347" s="52">
        <f ca="1" t="shared" si="8"/>
        <v>676</v>
      </c>
      <c r="J1347" s="414" t="s">
        <v>16776</v>
      </c>
      <c r="K1347" s="52"/>
      <c r="L1347" s="506">
        <v>43250</v>
      </c>
      <c r="M1347" s="498"/>
      <c r="N1347" s="536" t="s">
        <v>17388</v>
      </c>
      <c r="O1347" s="52" t="s">
        <v>1706</v>
      </c>
      <c r="P1347" s="52" t="s">
        <v>84</v>
      </c>
      <c r="Q1347" s="47">
        <v>43220</v>
      </c>
      <c r="R1347" s="47">
        <v>43220</v>
      </c>
      <c r="S1347" s="52" t="s">
        <v>47</v>
      </c>
      <c r="T1347" s="433" t="s">
        <v>5669</v>
      </c>
    </row>
    <row r="1348" s="16" customFormat="1" ht="23.1" customHeight="1" spans="1:20">
      <c r="A1348" s="469">
        <v>30</v>
      </c>
      <c r="B1348" s="518"/>
      <c r="C1348" s="464" t="s">
        <v>15852</v>
      </c>
      <c r="D1348" s="16" t="s">
        <v>16357</v>
      </c>
      <c r="E1348" s="519">
        <v>470900</v>
      </c>
      <c r="F1348" s="465" t="s">
        <v>17389</v>
      </c>
      <c r="G1348" s="520">
        <v>43056</v>
      </c>
      <c r="H1348" s="521">
        <v>43064</v>
      </c>
      <c r="I1348" s="16">
        <f ca="1" t="shared" si="8"/>
        <v>840</v>
      </c>
      <c r="J1348" s="537" t="s">
        <v>16776</v>
      </c>
      <c r="L1348" s="538">
        <v>43218</v>
      </c>
      <c r="M1348" s="475" t="s">
        <v>52</v>
      </c>
      <c r="N1348" s="473" t="s">
        <v>5826</v>
      </c>
      <c r="O1348" s="511" t="s">
        <v>6258</v>
      </c>
      <c r="P1348" s="473" t="s">
        <v>744</v>
      </c>
      <c r="Q1348" s="509">
        <v>43216</v>
      </c>
      <c r="R1348" s="510">
        <v>43217</v>
      </c>
      <c r="S1348" s="511" t="s">
        <v>47</v>
      </c>
      <c r="T1348" s="482" t="s">
        <v>1701</v>
      </c>
    </row>
    <row r="1349" s="14" customFormat="1" ht="23.1" customHeight="1" spans="1:20">
      <c r="A1349" s="469">
        <v>4</v>
      </c>
      <c r="B1349" s="57"/>
      <c r="C1349" s="311" t="s">
        <v>16699</v>
      </c>
      <c r="D1349" s="43" t="s">
        <v>16252</v>
      </c>
      <c r="E1349" s="43">
        <v>399600</v>
      </c>
      <c r="F1349" s="43" t="s">
        <v>17390</v>
      </c>
      <c r="G1349" s="136">
        <v>43209</v>
      </c>
      <c r="H1349" s="493">
        <v>43216</v>
      </c>
      <c r="I1349" s="52">
        <f ca="1" t="shared" si="8"/>
        <v>688</v>
      </c>
      <c r="J1349" s="414" t="s">
        <v>16776</v>
      </c>
      <c r="K1349" s="52"/>
      <c r="L1349" s="506">
        <v>43218</v>
      </c>
      <c r="M1349" s="498"/>
      <c r="N1349" s="52" t="s">
        <v>5826</v>
      </c>
      <c r="O1349" s="52" t="s">
        <v>225</v>
      </c>
      <c r="P1349" s="52" t="s">
        <v>84</v>
      </c>
      <c r="Q1349" s="47">
        <v>43220</v>
      </c>
      <c r="R1349" s="47">
        <v>43220</v>
      </c>
      <c r="S1349" s="52" t="s">
        <v>47</v>
      </c>
      <c r="T1349" s="433" t="s">
        <v>1701</v>
      </c>
    </row>
    <row r="1350" s="14" customFormat="1" ht="23.1" customHeight="1" spans="1:20">
      <c r="A1350" s="469">
        <v>15</v>
      </c>
      <c r="B1350" s="57"/>
      <c r="C1350" s="311" t="s">
        <v>15848</v>
      </c>
      <c r="D1350" s="43" t="s">
        <v>16277</v>
      </c>
      <c r="E1350" s="43">
        <v>427600</v>
      </c>
      <c r="F1350" s="43" t="s">
        <v>17391</v>
      </c>
      <c r="G1350" s="136">
        <v>43205</v>
      </c>
      <c r="H1350" s="493">
        <v>43213</v>
      </c>
      <c r="I1350" s="52">
        <f ca="1" t="shared" si="8"/>
        <v>691</v>
      </c>
      <c r="J1350" s="414" t="s">
        <v>16776</v>
      </c>
      <c r="K1350" s="52"/>
      <c r="L1350" s="506">
        <v>43250</v>
      </c>
      <c r="M1350" s="498"/>
      <c r="N1350" s="52" t="s">
        <v>17392</v>
      </c>
      <c r="O1350" s="52" t="s">
        <v>698</v>
      </c>
      <c r="P1350" s="52" t="s">
        <v>46</v>
      </c>
      <c r="Q1350" s="47">
        <v>43232</v>
      </c>
      <c r="R1350" s="47">
        <v>43232</v>
      </c>
      <c r="S1350" s="52" t="s">
        <v>106</v>
      </c>
      <c r="T1350" s="459" t="s">
        <v>6485</v>
      </c>
    </row>
    <row r="1351" s="14" customFormat="1" ht="23.1" customHeight="1" spans="1:20">
      <c r="A1351" s="469">
        <v>19</v>
      </c>
      <c r="B1351" s="57"/>
      <c r="C1351" s="311" t="s">
        <v>15848</v>
      </c>
      <c r="D1351" s="43" t="s">
        <v>16239</v>
      </c>
      <c r="E1351" s="43">
        <v>427600</v>
      </c>
      <c r="F1351" s="43" t="s">
        <v>17393</v>
      </c>
      <c r="G1351" s="136">
        <v>43202</v>
      </c>
      <c r="H1351" s="493">
        <v>43209</v>
      </c>
      <c r="I1351" s="52">
        <f ca="1" t="shared" si="8"/>
        <v>695</v>
      </c>
      <c r="J1351" s="414" t="s">
        <v>16776</v>
      </c>
      <c r="K1351" s="52"/>
      <c r="L1351" s="506">
        <v>43250</v>
      </c>
      <c r="M1351" s="486"/>
      <c r="N1351" s="81" t="s">
        <v>17394</v>
      </c>
      <c r="O1351" s="52" t="s">
        <v>1240</v>
      </c>
      <c r="P1351" s="447" t="s">
        <v>89</v>
      </c>
      <c r="Q1351" s="47">
        <v>43225</v>
      </c>
      <c r="R1351" s="377">
        <v>43225</v>
      </c>
      <c r="S1351" s="52" t="s">
        <v>47</v>
      </c>
      <c r="T1351" s="433" t="s">
        <v>981</v>
      </c>
    </row>
    <row r="1352" s="14" customFormat="1" ht="23.1" customHeight="1" spans="1:20">
      <c r="A1352" s="469">
        <v>14</v>
      </c>
      <c r="B1352" s="57"/>
      <c r="C1352" s="311" t="s">
        <v>15848</v>
      </c>
      <c r="D1352" s="43" t="s">
        <v>16277</v>
      </c>
      <c r="E1352" s="43">
        <v>427600</v>
      </c>
      <c r="F1352" s="43" t="s">
        <v>17395</v>
      </c>
      <c r="G1352" s="136">
        <v>43202</v>
      </c>
      <c r="H1352" s="493">
        <v>43209</v>
      </c>
      <c r="I1352" s="52">
        <f ca="1" t="shared" si="8"/>
        <v>695</v>
      </c>
      <c r="J1352" s="414" t="s">
        <v>16776</v>
      </c>
      <c r="K1352" s="52"/>
      <c r="L1352" s="506">
        <v>43250</v>
      </c>
      <c r="M1352" s="498"/>
      <c r="N1352" s="52" t="s">
        <v>17396</v>
      </c>
      <c r="O1352" s="52" t="s">
        <v>17</v>
      </c>
      <c r="P1352" s="52" t="s">
        <v>46</v>
      </c>
      <c r="Q1352" s="47">
        <v>43230</v>
      </c>
      <c r="R1352" s="47">
        <v>43231</v>
      </c>
      <c r="S1352" s="52" t="s">
        <v>47</v>
      </c>
      <c r="T1352" s="459" t="s">
        <v>985</v>
      </c>
    </row>
    <row r="1353" s="13" customFormat="1" ht="23.1" customHeight="1" spans="1:20">
      <c r="A1353" s="469">
        <v>23</v>
      </c>
      <c r="B1353" s="153"/>
      <c r="C1353" s="311" t="s">
        <v>15848</v>
      </c>
      <c r="D1353" s="43" t="s">
        <v>16785</v>
      </c>
      <c r="E1353" s="43">
        <v>427600</v>
      </c>
      <c r="F1353" s="43" t="s">
        <v>17397</v>
      </c>
      <c r="G1353" s="136">
        <v>43140</v>
      </c>
      <c r="H1353" s="121">
        <v>43160</v>
      </c>
      <c r="I1353" s="52">
        <f ca="1" t="shared" si="8"/>
        <v>744</v>
      </c>
      <c r="J1353" s="414" t="s">
        <v>17398</v>
      </c>
      <c r="K1353" s="52"/>
      <c r="L1353" s="506">
        <v>43250</v>
      </c>
      <c r="M1353" s="284" t="s">
        <v>52</v>
      </c>
      <c r="N1353" s="81" t="s">
        <v>17399</v>
      </c>
      <c r="O1353" s="52" t="s">
        <v>70</v>
      </c>
      <c r="P1353" s="447" t="s">
        <v>59</v>
      </c>
      <c r="Q1353" s="47">
        <v>43222</v>
      </c>
      <c r="R1353" s="377">
        <v>43231</v>
      </c>
      <c r="S1353" s="52" t="s">
        <v>47</v>
      </c>
      <c r="T1353" s="433" t="s">
        <v>985</v>
      </c>
    </row>
    <row r="1354" s="14" customFormat="1" ht="23.1" customHeight="1" spans="1:20">
      <c r="A1354" s="469">
        <v>26</v>
      </c>
      <c r="B1354" s="57"/>
      <c r="C1354" s="311" t="s">
        <v>15848</v>
      </c>
      <c r="D1354" s="43" t="s">
        <v>16357</v>
      </c>
      <c r="E1354" s="43">
        <v>427600</v>
      </c>
      <c r="F1354" s="522" t="s">
        <v>17400</v>
      </c>
      <c r="G1354" s="136">
        <v>43142</v>
      </c>
      <c r="H1354" s="523">
        <v>43159</v>
      </c>
      <c r="I1354" s="52">
        <f ca="1" t="shared" si="8"/>
        <v>745</v>
      </c>
      <c r="J1354" s="414" t="s">
        <v>17401</v>
      </c>
      <c r="K1354" s="52"/>
      <c r="L1354" s="506">
        <v>43250</v>
      </c>
      <c r="M1354" s="284" t="s">
        <v>52</v>
      </c>
      <c r="N1354" s="81" t="s">
        <v>17402</v>
      </c>
      <c r="O1354" s="52" t="s">
        <v>225</v>
      </c>
      <c r="P1354" s="447" t="s">
        <v>84</v>
      </c>
      <c r="Q1354" s="47">
        <v>43232</v>
      </c>
      <c r="R1354" s="377">
        <v>43233</v>
      </c>
      <c r="S1354" s="52" t="s">
        <v>106</v>
      </c>
      <c r="T1354" s="433" t="s">
        <v>985</v>
      </c>
    </row>
    <row r="1355" s="14" customFormat="1" ht="23.1" customHeight="1" spans="1:20">
      <c r="A1355" s="469">
        <v>11</v>
      </c>
      <c r="B1355" s="57"/>
      <c r="C1355" s="311" t="s">
        <v>16699</v>
      </c>
      <c r="D1355" s="43" t="s">
        <v>16357</v>
      </c>
      <c r="E1355" s="43">
        <v>399600</v>
      </c>
      <c r="F1355" s="43" t="s">
        <v>17403</v>
      </c>
      <c r="G1355" s="136">
        <v>43209</v>
      </c>
      <c r="H1355" s="493">
        <v>43216</v>
      </c>
      <c r="I1355" s="52">
        <f ca="1" t="shared" si="8"/>
        <v>688</v>
      </c>
      <c r="J1355" s="414" t="s">
        <v>16776</v>
      </c>
      <c r="K1355" s="52"/>
      <c r="L1355" s="506">
        <v>43250</v>
      </c>
      <c r="M1355" s="498"/>
      <c r="N1355" s="508" t="s">
        <v>17404</v>
      </c>
      <c r="O1355" s="52" t="s">
        <v>225</v>
      </c>
      <c r="P1355" s="52" t="s">
        <v>84</v>
      </c>
      <c r="Q1355" s="47">
        <v>43226</v>
      </c>
      <c r="R1355" s="47">
        <v>43226</v>
      </c>
      <c r="S1355" s="52" t="s">
        <v>47</v>
      </c>
      <c r="T1355" s="433" t="s">
        <v>1709</v>
      </c>
    </row>
    <row r="1356" s="14" customFormat="1" ht="23.1" customHeight="1" spans="1:20">
      <c r="A1356" s="469">
        <v>15</v>
      </c>
      <c r="B1356" s="57"/>
      <c r="C1356" s="311" t="s">
        <v>15848</v>
      </c>
      <c r="D1356" s="43" t="s">
        <v>16277</v>
      </c>
      <c r="E1356" s="43">
        <v>427600</v>
      </c>
      <c r="F1356" s="43" t="s">
        <v>17405</v>
      </c>
      <c r="G1356" s="136">
        <v>43216</v>
      </c>
      <c r="H1356" s="493">
        <v>43228</v>
      </c>
      <c r="I1356" s="52">
        <f ca="1" t="shared" si="8"/>
        <v>676</v>
      </c>
      <c r="J1356" s="414" t="s">
        <v>16776</v>
      </c>
      <c r="K1356" s="52"/>
      <c r="L1356" s="506">
        <v>43250</v>
      </c>
      <c r="M1356" s="498"/>
      <c r="N1356" s="52" t="s">
        <v>17406</v>
      </c>
      <c r="O1356" s="52" t="s">
        <v>698</v>
      </c>
      <c r="P1356" s="52" t="s">
        <v>46</v>
      </c>
      <c r="Q1356" s="47">
        <v>43232</v>
      </c>
      <c r="R1356" s="47">
        <v>43232</v>
      </c>
      <c r="S1356" s="52" t="s">
        <v>47</v>
      </c>
      <c r="T1356" s="459" t="s">
        <v>1709</v>
      </c>
    </row>
    <row r="1357" s="13" customFormat="1" ht="22.5" customHeight="1" spans="1:20">
      <c r="A1357" s="469">
        <v>4</v>
      </c>
      <c r="B1357" s="153"/>
      <c r="C1357" s="311" t="s">
        <v>16699</v>
      </c>
      <c r="D1357" s="43" t="s">
        <v>15935</v>
      </c>
      <c r="E1357" s="43">
        <v>399600</v>
      </c>
      <c r="F1357" s="43" t="s">
        <v>17407</v>
      </c>
      <c r="G1357" s="136">
        <v>43180</v>
      </c>
      <c r="H1357" s="121">
        <v>43190</v>
      </c>
      <c r="I1357" s="52">
        <f ca="1" t="shared" si="8"/>
        <v>714</v>
      </c>
      <c r="J1357" s="414" t="s">
        <v>16776</v>
      </c>
      <c r="K1357" s="48"/>
      <c r="L1357" s="506">
        <v>43250</v>
      </c>
      <c r="M1357" s="489" t="s">
        <v>52</v>
      </c>
      <c r="N1357" s="52" t="s">
        <v>17408</v>
      </c>
      <c r="O1357" s="52" t="s">
        <v>225</v>
      </c>
      <c r="P1357" s="52" t="s">
        <v>84</v>
      </c>
      <c r="Q1357" s="47">
        <v>43222</v>
      </c>
      <c r="R1357" s="47">
        <v>43232</v>
      </c>
      <c r="S1357" s="52" t="s">
        <v>47</v>
      </c>
      <c r="T1357" s="433" t="s">
        <v>1000</v>
      </c>
    </row>
    <row r="1358" s="13" customFormat="1" ht="23.1" customHeight="1" spans="1:20">
      <c r="A1358" s="469">
        <v>14</v>
      </c>
      <c r="B1358" s="153"/>
      <c r="C1358" s="311" t="s">
        <v>15848</v>
      </c>
      <c r="D1358" s="43" t="s">
        <v>16239</v>
      </c>
      <c r="E1358" s="43">
        <v>427600</v>
      </c>
      <c r="F1358" s="43" t="s">
        <v>17409</v>
      </c>
      <c r="G1358" s="136">
        <v>43168</v>
      </c>
      <c r="H1358" s="121">
        <v>43178</v>
      </c>
      <c r="I1358" s="52">
        <f ca="1" t="shared" si="8"/>
        <v>726</v>
      </c>
      <c r="J1358" s="414" t="s">
        <v>16776</v>
      </c>
      <c r="K1358" s="48"/>
      <c r="L1358" s="506">
        <v>43189</v>
      </c>
      <c r="M1358" s="284" t="s">
        <v>52</v>
      </c>
      <c r="N1358" s="81" t="s">
        <v>17410</v>
      </c>
      <c r="O1358" s="52" t="s">
        <v>17</v>
      </c>
      <c r="P1358" s="447" t="s">
        <v>46</v>
      </c>
      <c r="Q1358" s="47">
        <v>43232</v>
      </c>
      <c r="R1358" s="377">
        <v>43232</v>
      </c>
      <c r="S1358" s="52" t="s">
        <v>47</v>
      </c>
      <c r="T1358" s="459" t="s">
        <v>17411</v>
      </c>
    </row>
    <row r="1359" s="13" customFormat="1" ht="23.1" customHeight="1" spans="1:20">
      <c r="A1359" s="469">
        <v>17</v>
      </c>
      <c r="B1359" s="153"/>
      <c r="C1359" s="311" t="s">
        <v>15848</v>
      </c>
      <c r="D1359" s="43" t="s">
        <v>16785</v>
      </c>
      <c r="E1359" s="43">
        <v>427600</v>
      </c>
      <c r="F1359" s="468" t="s">
        <v>17412</v>
      </c>
      <c r="G1359" s="136">
        <v>43140</v>
      </c>
      <c r="H1359" s="121">
        <v>43160</v>
      </c>
      <c r="I1359" s="52">
        <f ca="1" t="shared" si="8"/>
        <v>744</v>
      </c>
      <c r="J1359" s="414" t="s">
        <v>17315</v>
      </c>
      <c r="K1359" s="48"/>
      <c r="L1359" s="506">
        <v>43250</v>
      </c>
      <c r="M1359" s="284" t="s">
        <v>52</v>
      </c>
      <c r="N1359" s="52" t="s">
        <v>17413</v>
      </c>
      <c r="O1359" s="52" t="s">
        <v>1240</v>
      </c>
      <c r="P1359" s="52" t="s">
        <v>89</v>
      </c>
      <c r="Q1359" s="47">
        <v>43238</v>
      </c>
      <c r="R1359" s="377">
        <v>43238</v>
      </c>
      <c r="S1359" s="52" t="s">
        <v>47</v>
      </c>
      <c r="T1359" s="433" t="s">
        <v>1010</v>
      </c>
    </row>
    <row r="1360" s="14" customFormat="1" ht="23.1" customHeight="1" spans="1:20">
      <c r="A1360" s="469">
        <v>18</v>
      </c>
      <c r="B1360" s="57"/>
      <c r="C1360" s="311" t="s">
        <v>15848</v>
      </c>
      <c r="D1360" s="43" t="s">
        <v>16785</v>
      </c>
      <c r="E1360" s="43">
        <v>427600</v>
      </c>
      <c r="F1360" s="43" t="s">
        <v>17414</v>
      </c>
      <c r="G1360" s="136">
        <v>43171</v>
      </c>
      <c r="H1360" s="493">
        <v>43181</v>
      </c>
      <c r="I1360" s="52">
        <f ca="1" t="shared" si="8"/>
        <v>723</v>
      </c>
      <c r="J1360" s="414" t="s">
        <v>16776</v>
      </c>
      <c r="K1360" s="52"/>
      <c r="L1360" s="506">
        <v>43250</v>
      </c>
      <c r="M1360" s="284" t="s">
        <v>52</v>
      </c>
      <c r="N1360" s="81" t="s">
        <v>17415</v>
      </c>
      <c r="O1360" s="52" t="s">
        <v>88</v>
      </c>
      <c r="P1360" s="447" t="s">
        <v>89</v>
      </c>
      <c r="Q1360" s="47">
        <v>43232</v>
      </c>
      <c r="R1360" s="377">
        <v>43232</v>
      </c>
      <c r="S1360" s="52" t="s">
        <v>47</v>
      </c>
      <c r="T1360" s="433" t="s">
        <v>1010</v>
      </c>
    </row>
    <row r="1361" s="14" customFormat="1" ht="23.1" customHeight="1" spans="1:20">
      <c r="A1361" s="469">
        <v>13</v>
      </c>
      <c r="B1361" s="57"/>
      <c r="C1361" s="311" t="s">
        <v>15848</v>
      </c>
      <c r="D1361" s="43" t="s">
        <v>16277</v>
      </c>
      <c r="E1361" s="43">
        <v>427600</v>
      </c>
      <c r="F1361" s="43" t="s">
        <v>17416</v>
      </c>
      <c r="G1361" s="136">
        <v>43209</v>
      </c>
      <c r="H1361" s="493">
        <v>43216</v>
      </c>
      <c r="I1361" s="52">
        <f ca="1" t="shared" si="8"/>
        <v>688</v>
      </c>
      <c r="J1361" s="414" t="s">
        <v>16776</v>
      </c>
      <c r="K1361" s="52"/>
      <c r="L1361" s="506">
        <v>43250</v>
      </c>
      <c r="M1361" s="498"/>
      <c r="N1361" s="52" t="s">
        <v>17417</v>
      </c>
      <c r="O1361" s="52" t="s">
        <v>12</v>
      </c>
      <c r="P1361" s="52" t="s">
        <v>59</v>
      </c>
      <c r="Q1361" s="47">
        <v>43240</v>
      </c>
      <c r="R1361" s="47">
        <v>43240</v>
      </c>
      <c r="S1361" s="52" t="s">
        <v>47</v>
      </c>
      <c r="T1361" s="459" t="s">
        <v>17418</v>
      </c>
    </row>
    <row r="1362" s="14" customFormat="1" ht="23.1" customHeight="1" spans="1:20">
      <c r="A1362" s="469">
        <v>15</v>
      </c>
      <c r="B1362" s="57"/>
      <c r="C1362" s="311" t="s">
        <v>15848</v>
      </c>
      <c r="D1362" s="43" t="s">
        <v>16239</v>
      </c>
      <c r="E1362" s="43">
        <v>427600</v>
      </c>
      <c r="F1362" s="43" t="s">
        <v>17419</v>
      </c>
      <c r="G1362" s="136">
        <v>43209</v>
      </c>
      <c r="H1362" s="493">
        <v>43216</v>
      </c>
      <c r="I1362" s="52">
        <f ca="1" t="shared" si="8"/>
        <v>688</v>
      </c>
      <c r="J1362" s="414" t="s">
        <v>16776</v>
      </c>
      <c r="K1362" s="52"/>
      <c r="L1362" s="506">
        <v>43250</v>
      </c>
      <c r="M1362" s="486"/>
      <c r="N1362" s="52" t="s">
        <v>17420</v>
      </c>
      <c r="O1362" s="52" t="s">
        <v>17</v>
      </c>
      <c r="P1362" s="52" t="s">
        <v>46</v>
      </c>
      <c r="Q1362" s="47">
        <v>43240</v>
      </c>
      <c r="R1362" s="47">
        <v>43240</v>
      </c>
      <c r="S1362" s="52" t="s">
        <v>47</v>
      </c>
      <c r="T1362" s="433" t="s">
        <v>17421</v>
      </c>
    </row>
    <row r="1363" s="14" customFormat="1" ht="23.1" customHeight="1" spans="1:20">
      <c r="A1363" s="469">
        <v>16</v>
      </c>
      <c r="B1363" s="57"/>
      <c r="C1363" s="311" t="s">
        <v>15848</v>
      </c>
      <c r="D1363" s="43" t="s">
        <v>16785</v>
      </c>
      <c r="E1363" s="43">
        <v>427600</v>
      </c>
      <c r="F1363" s="43" t="s">
        <v>17422</v>
      </c>
      <c r="G1363" s="439">
        <v>43203</v>
      </c>
      <c r="H1363" s="493">
        <v>43209</v>
      </c>
      <c r="I1363" s="52">
        <f ca="1" t="shared" si="8"/>
        <v>695</v>
      </c>
      <c r="J1363" s="414" t="s">
        <v>16776</v>
      </c>
      <c r="K1363" s="52"/>
      <c r="L1363" s="506">
        <v>43218</v>
      </c>
      <c r="M1363" s="486"/>
      <c r="N1363" s="450" t="s">
        <v>17423</v>
      </c>
      <c r="O1363" s="81" t="s">
        <v>47</v>
      </c>
      <c r="P1363" s="447" t="s">
        <v>89</v>
      </c>
      <c r="Q1363" s="47">
        <v>43247</v>
      </c>
      <c r="R1363" s="377">
        <v>43247</v>
      </c>
      <c r="S1363" s="327" t="s">
        <v>47</v>
      </c>
      <c r="T1363" s="433" t="s">
        <v>17424</v>
      </c>
    </row>
    <row r="1364" s="14" customFormat="1" ht="23.1" customHeight="1" spans="1:20">
      <c r="A1364" s="469">
        <v>6</v>
      </c>
      <c r="B1364" s="57"/>
      <c r="C1364" s="311" t="s">
        <v>16699</v>
      </c>
      <c r="D1364" s="43" t="s">
        <v>16277</v>
      </c>
      <c r="E1364" s="43">
        <v>399600</v>
      </c>
      <c r="F1364" s="43" t="s">
        <v>17425</v>
      </c>
      <c r="G1364" s="136">
        <v>43203</v>
      </c>
      <c r="H1364" s="493">
        <v>43211</v>
      </c>
      <c r="I1364" s="52">
        <f ca="1" t="shared" si="8"/>
        <v>693</v>
      </c>
      <c r="J1364" s="414" t="s">
        <v>16776</v>
      </c>
      <c r="K1364" s="52"/>
      <c r="L1364" s="506">
        <v>43218</v>
      </c>
      <c r="M1364" s="498"/>
      <c r="N1364" s="508" t="s">
        <v>17426</v>
      </c>
      <c r="O1364" s="52" t="s">
        <v>80</v>
      </c>
      <c r="P1364" s="52" t="s">
        <v>84</v>
      </c>
      <c r="Q1364" s="47">
        <v>43241</v>
      </c>
      <c r="R1364" s="47">
        <v>43241</v>
      </c>
      <c r="S1364" s="52" t="s">
        <v>47</v>
      </c>
      <c r="T1364" s="433" t="s">
        <v>17427</v>
      </c>
    </row>
    <row r="1365" s="14" customFormat="1" ht="23.1" customHeight="1" spans="1:20">
      <c r="A1365" s="469">
        <v>21</v>
      </c>
      <c r="B1365" s="57"/>
      <c r="C1365" s="311" t="s">
        <v>17428</v>
      </c>
      <c r="D1365" s="43" t="s">
        <v>593</v>
      </c>
      <c r="E1365" s="43">
        <v>396400</v>
      </c>
      <c r="F1365" s="43" t="s">
        <v>17429</v>
      </c>
      <c r="G1365" s="439">
        <v>43242</v>
      </c>
      <c r="H1365" s="493">
        <v>43252</v>
      </c>
      <c r="I1365" s="52">
        <f ca="1" t="shared" si="8"/>
        <v>652</v>
      </c>
      <c r="J1365" s="414" t="s">
        <v>17430</v>
      </c>
      <c r="K1365" s="52"/>
      <c r="L1365" s="506">
        <v>43250</v>
      </c>
      <c r="M1365" s="498"/>
      <c r="N1365" s="539" t="s">
        <v>17431</v>
      </c>
      <c r="O1365" s="540" t="s">
        <v>88</v>
      </c>
      <c r="P1365" s="541" t="s">
        <v>89</v>
      </c>
      <c r="Q1365" s="550">
        <v>43246</v>
      </c>
      <c r="R1365" s="551">
        <v>43246</v>
      </c>
      <c r="S1365" s="552" t="s">
        <v>106</v>
      </c>
      <c r="T1365" s="433" t="s">
        <v>1040</v>
      </c>
    </row>
    <row r="1366" s="14" customFormat="1" ht="23.1" customHeight="1" spans="1:20">
      <c r="A1366" s="469">
        <v>12</v>
      </c>
      <c r="B1366" s="57"/>
      <c r="C1366" s="311" t="s">
        <v>16699</v>
      </c>
      <c r="D1366" s="43" t="s">
        <v>16357</v>
      </c>
      <c r="E1366" s="43">
        <v>399600</v>
      </c>
      <c r="F1366" s="43" t="s">
        <v>17432</v>
      </c>
      <c r="G1366" s="136">
        <v>43214</v>
      </c>
      <c r="H1366" s="493">
        <v>43225</v>
      </c>
      <c r="I1366" s="52">
        <f ca="1" t="shared" si="8"/>
        <v>679</v>
      </c>
      <c r="J1366" s="414" t="s">
        <v>16776</v>
      </c>
      <c r="K1366" s="52"/>
      <c r="L1366" s="506">
        <v>43250</v>
      </c>
      <c r="M1366" s="498"/>
      <c r="N1366" s="508" t="s">
        <v>17433</v>
      </c>
      <c r="O1366" s="52" t="s">
        <v>1135</v>
      </c>
      <c r="P1366" s="52" t="s">
        <v>303</v>
      </c>
      <c r="Q1366" s="47">
        <v>43233</v>
      </c>
      <c r="R1366" s="47">
        <v>43233</v>
      </c>
      <c r="S1366" s="52" t="s">
        <v>106</v>
      </c>
      <c r="T1366" s="433" t="s">
        <v>1023</v>
      </c>
    </row>
    <row r="1367" s="14" customFormat="1" ht="23.1" customHeight="1" spans="1:20">
      <c r="A1367" s="469">
        <v>32</v>
      </c>
      <c r="B1367" s="57"/>
      <c r="C1367" s="311" t="s">
        <v>17434</v>
      </c>
      <c r="D1367" s="43" t="s">
        <v>16239</v>
      </c>
      <c r="E1367" s="43">
        <v>423700</v>
      </c>
      <c r="F1367" s="43" t="s">
        <v>17435</v>
      </c>
      <c r="G1367" s="439">
        <v>43242</v>
      </c>
      <c r="H1367" s="493">
        <v>43248</v>
      </c>
      <c r="I1367" s="52">
        <f ca="1" t="shared" si="8"/>
        <v>656</v>
      </c>
      <c r="J1367" s="414" t="s">
        <v>17430</v>
      </c>
      <c r="K1367" s="52"/>
      <c r="L1367" s="506">
        <v>43250</v>
      </c>
      <c r="M1367" s="498"/>
      <c r="N1367" s="508" t="s">
        <v>17436</v>
      </c>
      <c r="O1367" s="52" t="s">
        <v>131</v>
      </c>
      <c r="P1367" s="52" t="s">
        <v>89</v>
      </c>
      <c r="Q1367" s="47">
        <v>43247</v>
      </c>
      <c r="R1367" s="47">
        <v>43247</v>
      </c>
      <c r="S1367" s="52" t="s">
        <v>47</v>
      </c>
      <c r="T1367" s="433" t="s">
        <v>1775</v>
      </c>
    </row>
    <row r="1368" s="14" customFormat="1" ht="23.1" customHeight="1" spans="1:20">
      <c r="A1368" s="469">
        <v>43</v>
      </c>
      <c r="B1368" s="524"/>
      <c r="C1368" s="311" t="s">
        <v>17434</v>
      </c>
      <c r="D1368" s="427" t="s">
        <v>16252</v>
      </c>
      <c r="E1368" s="427">
        <v>423700</v>
      </c>
      <c r="F1368" s="427" t="s">
        <v>17437</v>
      </c>
      <c r="G1368" s="439">
        <v>43242</v>
      </c>
      <c r="H1368" s="525">
        <v>43251</v>
      </c>
      <c r="I1368" s="431">
        <f ca="1" t="shared" ref="I1368:I1403" si="9">TODAY()-H1368</f>
        <v>653</v>
      </c>
      <c r="J1368" s="502" t="s">
        <v>17430</v>
      </c>
      <c r="K1368" s="431"/>
      <c r="L1368" s="506">
        <v>43250</v>
      </c>
      <c r="M1368" s="542"/>
      <c r="N1368" s="490" t="s">
        <v>17438</v>
      </c>
      <c r="O1368" s="471" t="s">
        <v>225</v>
      </c>
      <c r="P1368" s="431" t="s">
        <v>84</v>
      </c>
      <c r="Q1368" s="438">
        <v>43247</v>
      </c>
      <c r="R1368" s="553">
        <v>43247</v>
      </c>
      <c r="S1368" s="445" t="s">
        <v>106</v>
      </c>
      <c r="T1368" s="454" t="s">
        <v>5210</v>
      </c>
    </row>
    <row r="1369" s="13" customFormat="1" ht="23.1" customHeight="1" spans="1:20">
      <c r="A1369" s="469">
        <v>2</v>
      </c>
      <c r="B1369" s="153"/>
      <c r="C1369" s="311" t="s">
        <v>16699</v>
      </c>
      <c r="D1369" s="43" t="s">
        <v>16252</v>
      </c>
      <c r="E1369" s="43">
        <v>399600</v>
      </c>
      <c r="F1369" s="43" t="s">
        <v>17439</v>
      </c>
      <c r="G1369" s="136">
        <v>43138</v>
      </c>
      <c r="H1369" s="121">
        <v>43158</v>
      </c>
      <c r="I1369" s="52">
        <f ca="1" t="shared" si="9"/>
        <v>746</v>
      </c>
      <c r="J1369" s="414" t="s">
        <v>17440</v>
      </c>
      <c r="K1369" s="48"/>
      <c r="L1369" s="506">
        <v>43280</v>
      </c>
      <c r="M1369" s="489" t="s">
        <v>52</v>
      </c>
      <c r="N1369" s="52" t="s">
        <v>17441</v>
      </c>
      <c r="O1369" s="52" t="s">
        <v>17442</v>
      </c>
      <c r="P1369" s="52" t="s">
        <v>744</v>
      </c>
      <c r="Q1369" s="47">
        <v>43254</v>
      </c>
      <c r="R1369" s="47">
        <v>43255</v>
      </c>
      <c r="S1369" s="52" t="s">
        <v>106</v>
      </c>
      <c r="T1369" s="433" t="s">
        <v>1063</v>
      </c>
    </row>
    <row r="1370" s="14" customFormat="1" ht="23.1" customHeight="1" spans="1:20">
      <c r="A1370" s="469">
        <v>3</v>
      </c>
      <c r="B1370" s="57"/>
      <c r="C1370" s="311" t="s">
        <v>16699</v>
      </c>
      <c r="D1370" s="43" t="s">
        <v>16252</v>
      </c>
      <c r="E1370" s="43">
        <v>399600</v>
      </c>
      <c r="F1370" s="43" t="s">
        <v>17443</v>
      </c>
      <c r="G1370" s="136">
        <v>43200</v>
      </c>
      <c r="H1370" s="493">
        <v>43209</v>
      </c>
      <c r="I1370" s="52">
        <f ca="1" t="shared" si="9"/>
        <v>695</v>
      </c>
      <c r="J1370" s="414" t="s">
        <v>16776</v>
      </c>
      <c r="K1370" s="52"/>
      <c r="L1370" s="506">
        <v>43218</v>
      </c>
      <c r="M1370" s="498"/>
      <c r="N1370" s="508" t="s">
        <v>17444</v>
      </c>
      <c r="O1370" s="52" t="s">
        <v>114</v>
      </c>
      <c r="P1370" s="52" t="s">
        <v>89</v>
      </c>
      <c r="Q1370" s="47">
        <v>43255</v>
      </c>
      <c r="R1370" s="47">
        <v>43255</v>
      </c>
      <c r="S1370" s="52" t="s">
        <v>47</v>
      </c>
      <c r="T1370" s="433" t="s">
        <v>17445</v>
      </c>
    </row>
    <row r="1371" s="14" customFormat="1" ht="23.1" customHeight="1" spans="1:20">
      <c r="A1371" s="469">
        <v>46</v>
      </c>
      <c r="B1371" s="524"/>
      <c r="C1371" s="311" t="s">
        <v>17434</v>
      </c>
      <c r="D1371" s="427" t="s">
        <v>16252</v>
      </c>
      <c r="E1371" s="427">
        <v>423700</v>
      </c>
      <c r="F1371" s="427" t="s">
        <v>17446</v>
      </c>
      <c r="G1371" s="439">
        <v>43249</v>
      </c>
      <c r="H1371" s="525">
        <v>43258</v>
      </c>
      <c r="I1371" s="431">
        <f ca="1" t="shared" si="9"/>
        <v>646</v>
      </c>
      <c r="J1371" s="502" t="s">
        <v>17430</v>
      </c>
      <c r="K1371" s="431"/>
      <c r="L1371" s="506">
        <v>43280</v>
      </c>
      <c r="M1371" s="542"/>
      <c r="N1371" s="508" t="s">
        <v>17447</v>
      </c>
      <c r="O1371" s="52" t="s">
        <v>114</v>
      </c>
      <c r="P1371" s="52" t="s">
        <v>89</v>
      </c>
      <c r="Q1371" s="47">
        <v>43261</v>
      </c>
      <c r="R1371" s="47">
        <v>43261</v>
      </c>
      <c r="S1371" s="52" t="s">
        <v>106</v>
      </c>
      <c r="T1371" s="454" t="s">
        <v>1063</v>
      </c>
    </row>
    <row r="1372" s="14" customFormat="1" ht="23.1" customHeight="1" spans="1:20">
      <c r="A1372" s="469">
        <v>43</v>
      </c>
      <c r="B1372" s="524"/>
      <c r="C1372" s="311" t="s">
        <v>17434</v>
      </c>
      <c r="D1372" s="427" t="s">
        <v>16252</v>
      </c>
      <c r="E1372" s="427">
        <v>423700</v>
      </c>
      <c r="F1372" s="427" t="s">
        <v>17448</v>
      </c>
      <c r="G1372" s="439">
        <v>43249</v>
      </c>
      <c r="H1372" s="525">
        <v>43258</v>
      </c>
      <c r="I1372" s="431">
        <f ca="1" t="shared" si="9"/>
        <v>646</v>
      </c>
      <c r="J1372" s="502" t="s">
        <v>17430</v>
      </c>
      <c r="K1372" s="431"/>
      <c r="L1372" s="506">
        <v>43280</v>
      </c>
      <c r="M1372" s="542"/>
      <c r="N1372" s="490" t="s">
        <v>17449</v>
      </c>
      <c r="O1372" s="471" t="s">
        <v>70</v>
      </c>
      <c r="P1372" s="431" t="s">
        <v>59</v>
      </c>
      <c r="Q1372" s="438">
        <v>43261</v>
      </c>
      <c r="R1372" s="553">
        <v>43263</v>
      </c>
      <c r="S1372" s="445" t="s">
        <v>106</v>
      </c>
      <c r="T1372" s="454" t="s">
        <v>6117</v>
      </c>
    </row>
    <row r="1373" s="14" customFormat="1" ht="23.1" customHeight="1" spans="1:20">
      <c r="A1373" s="469">
        <v>33</v>
      </c>
      <c r="B1373" s="524"/>
      <c r="C1373" s="311" t="s">
        <v>17434</v>
      </c>
      <c r="D1373" s="427" t="s">
        <v>16239</v>
      </c>
      <c r="E1373" s="43">
        <v>423700</v>
      </c>
      <c r="F1373" s="427" t="s">
        <v>17450</v>
      </c>
      <c r="G1373" s="439">
        <v>43249</v>
      </c>
      <c r="H1373" s="493">
        <v>43258</v>
      </c>
      <c r="I1373" s="52">
        <f ca="1" t="shared" si="9"/>
        <v>646</v>
      </c>
      <c r="J1373" s="414" t="s">
        <v>17430</v>
      </c>
      <c r="K1373" s="431"/>
      <c r="L1373" s="506">
        <v>43280</v>
      </c>
      <c r="M1373" s="542"/>
      <c r="N1373" s="490" t="s">
        <v>17451</v>
      </c>
      <c r="O1373" s="471" t="s">
        <v>225</v>
      </c>
      <c r="P1373" s="431" t="s">
        <v>84</v>
      </c>
      <c r="Q1373" s="438">
        <v>43260</v>
      </c>
      <c r="R1373" s="553">
        <v>43260</v>
      </c>
      <c r="S1373" s="445" t="s">
        <v>47</v>
      </c>
      <c r="T1373" s="454" t="s">
        <v>6121</v>
      </c>
    </row>
    <row r="1374" s="14" customFormat="1" ht="23.1" customHeight="1" spans="1:20">
      <c r="A1374" s="469">
        <v>26</v>
      </c>
      <c r="B1374" s="57"/>
      <c r="C1374" s="311" t="s">
        <v>17428</v>
      </c>
      <c r="D1374" s="43" t="s">
        <v>17452</v>
      </c>
      <c r="E1374" s="43">
        <v>396400</v>
      </c>
      <c r="F1374" s="43" t="s">
        <v>17453</v>
      </c>
      <c r="G1374" s="439">
        <v>43242</v>
      </c>
      <c r="H1374" s="493">
        <v>43257</v>
      </c>
      <c r="I1374" s="52">
        <f ca="1" t="shared" si="9"/>
        <v>647</v>
      </c>
      <c r="J1374" s="414" t="s">
        <v>17430</v>
      </c>
      <c r="K1374" s="52"/>
      <c r="L1374" s="506">
        <v>43280</v>
      </c>
      <c r="M1374" s="498"/>
      <c r="N1374" s="508" t="s">
        <v>17454</v>
      </c>
      <c r="O1374" s="52" t="s">
        <v>45</v>
      </c>
      <c r="P1374" s="52" t="s">
        <v>59</v>
      </c>
      <c r="Q1374" s="47">
        <v>43257</v>
      </c>
      <c r="R1374" s="47">
        <v>43258</v>
      </c>
      <c r="S1374" s="52" t="s">
        <v>47</v>
      </c>
      <c r="T1374" s="433" t="s">
        <v>1066</v>
      </c>
    </row>
    <row r="1375" s="14" customFormat="1" ht="23.1" customHeight="1" spans="1:20">
      <c r="A1375" s="469">
        <v>43</v>
      </c>
      <c r="B1375" s="524"/>
      <c r="C1375" s="311" t="s">
        <v>17434</v>
      </c>
      <c r="D1375" s="427" t="s">
        <v>16252</v>
      </c>
      <c r="E1375" s="427">
        <v>423700</v>
      </c>
      <c r="F1375" s="427" t="s">
        <v>17455</v>
      </c>
      <c r="G1375" s="439">
        <v>43242</v>
      </c>
      <c r="H1375" s="525">
        <v>43252</v>
      </c>
      <c r="I1375" s="431">
        <f ca="1" t="shared" si="9"/>
        <v>652</v>
      </c>
      <c r="J1375" s="502" t="s">
        <v>17430</v>
      </c>
      <c r="K1375" s="431"/>
      <c r="L1375" s="506">
        <v>43280</v>
      </c>
      <c r="M1375" s="542"/>
      <c r="N1375" s="490" t="s">
        <v>17456</v>
      </c>
      <c r="O1375" s="471" t="s">
        <v>1240</v>
      </c>
      <c r="P1375" s="431" t="s">
        <v>89</v>
      </c>
      <c r="Q1375" s="438">
        <v>43257</v>
      </c>
      <c r="R1375" s="553">
        <v>43257</v>
      </c>
      <c r="S1375" s="445" t="s">
        <v>47</v>
      </c>
      <c r="T1375" s="454" t="s">
        <v>1066</v>
      </c>
    </row>
    <row r="1376" s="14" customFormat="1" ht="23.1" customHeight="1" spans="1:20">
      <c r="A1376" s="469">
        <v>31</v>
      </c>
      <c r="B1376" s="524"/>
      <c r="C1376" s="311" t="s">
        <v>17434</v>
      </c>
      <c r="D1376" s="43" t="s">
        <v>16277</v>
      </c>
      <c r="E1376" s="43">
        <v>423700</v>
      </c>
      <c r="F1376" s="427" t="s">
        <v>17457</v>
      </c>
      <c r="G1376" s="439">
        <v>43249</v>
      </c>
      <c r="H1376" s="493">
        <v>43258</v>
      </c>
      <c r="I1376" s="52">
        <f ca="1" t="shared" si="9"/>
        <v>646</v>
      </c>
      <c r="J1376" s="414" t="s">
        <v>17430</v>
      </c>
      <c r="K1376" s="431"/>
      <c r="L1376" s="506">
        <v>43280</v>
      </c>
      <c r="M1376" s="542"/>
      <c r="N1376" s="450" t="s">
        <v>17458</v>
      </c>
      <c r="O1376" s="81" t="s">
        <v>980</v>
      </c>
      <c r="P1376" s="52" t="s">
        <v>84</v>
      </c>
      <c r="Q1376" s="438">
        <v>43262</v>
      </c>
      <c r="R1376" s="553">
        <v>43263</v>
      </c>
      <c r="S1376" s="327" t="s">
        <v>106</v>
      </c>
      <c r="T1376" s="454" t="s">
        <v>1066</v>
      </c>
    </row>
    <row r="1377" s="14" customFormat="1" ht="23.1" customHeight="1" spans="1:20">
      <c r="A1377" s="469">
        <v>5</v>
      </c>
      <c r="B1377" s="57"/>
      <c r="C1377" s="311" t="s">
        <v>16699</v>
      </c>
      <c r="D1377" s="43" t="s">
        <v>16277</v>
      </c>
      <c r="E1377" s="43">
        <v>399600</v>
      </c>
      <c r="F1377" s="43" t="s">
        <v>17459</v>
      </c>
      <c r="G1377" s="136">
        <v>43208</v>
      </c>
      <c r="H1377" s="493">
        <v>43220</v>
      </c>
      <c r="I1377" s="52">
        <f ca="1" t="shared" si="9"/>
        <v>684</v>
      </c>
      <c r="J1377" s="414" t="s">
        <v>17460</v>
      </c>
      <c r="K1377" s="52"/>
      <c r="L1377" s="506">
        <v>43280</v>
      </c>
      <c r="M1377" s="498" t="s">
        <v>52</v>
      </c>
      <c r="N1377" s="52" t="s">
        <v>17461</v>
      </c>
      <c r="O1377" s="52" t="s">
        <v>980</v>
      </c>
      <c r="P1377" s="52" t="s">
        <v>84</v>
      </c>
      <c r="Q1377" s="47">
        <v>43238</v>
      </c>
      <c r="R1377" s="47">
        <v>43239</v>
      </c>
      <c r="S1377" s="52" t="s">
        <v>473</v>
      </c>
      <c r="T1377" s="433" t="s">
        <v>17462</v>
      </c>
    </row>
    <row r="1378" s="14" customFormat="1" ht="23.1" customHeight="1" spans="1:20">
      <c r="A1378" s="469">
        <v>4</v>
      </c>
      <c r="B1378" s="57"/>
      <c r="C1378" s="311" t="s">
        <v>16699</v>
      </c>
      <c r="D1378" s="43" t="s">
        <v>16277</v>
      </c>
      <c r="E1378" s="43">
        <v>399600</v>
      </c>
      <c r="F1378" s="43" t="s">
        <v>17463</v>
      </c>
      <c r="G1378" s="136">
        <v>43205</v>
      </c>
      <c r="H1378" s="493">
        <v>43213</v>
      </c>
      <c r="I1378" s="52">
        <f ca="1" t="shared" si="9"/>
        <v>691</v>
      </c>
      <c r="J1378" s="414" t="s">
        <v>16776</v>
      </c>
      <c r="K1378" s="52"/>
      <c r="L1378" s="506">
        <v>43280</v>
      </c>
      <c r="M1378" s="498" t="s">
        <v>52</v>
      </c>
      <c r="N1378" s="508" t="s">
        <v>17464</v>
      </c>
      <c r="O1378" s="52" t="s">
        <v>1972</v>
      </c>
      <c r="P1378" s="52" t="s">
        <v>641</v>
      </c>
      <c r="Q1378" s="47">
        <v>43254</v>
      </c>
      <c r="R1378" s="47">
        <v>43254</v>
      </c>
      <c r="S1378" s="52" t="s">
        <v>47</v>
      </c>
      <c r="T1378" s="433" t="s">
        <v>17465</v>
      </c>
    </row>
    <row r="1379" s="14" customFormat="1" ht="23.1" customHeight="1" spans="1:20">
      <c r="A1379" s="469">
        <v>20</v>
      </c>
      <c r="B1379" s="57"/>
      <c r="C1379" s="311" t="s">
        <v>17428</v>
      </c>
      <c r="D1379" s="43" t="s">
        <v>593</v>
      </c>
      <c r="E1379" s="43">
        <v>396400</v>
      </c>
      <c r="F1379" s="43" t="s">
        <v>17466</v>
      </c>
      <c r="G1379" s="439">
        <v>43250</v>
      </c>
      <c r="H1379" s="493">
        <v>43265</v>
      </c>
      <c r="I1379" s="52">
        <f ca="1" t="shared" si="9"/>
        <v>639</v>
      </c>
      <c r="J1379" s="414" t="s">
        <v>17430</v>
      </c>
      <c r="K1379" s="52"/>
      <c r="L1379" s="506">
        <v>43280</v>
      </c>
      <c r="M1379" s="498"/>
      <c r="N1379" s="508" t="s">
        <v>17467</v>
      </c>
      <c r="O1379" s="52" t="s">
        <v>730</v>
      </c>
      <c r="P1379" s="52" t="s">
        <v>59</v>
      </c>
      <c r="Q1379" s="47">
        <v>43254</v>
      </c>
      <c r="R1379" s="47">
        <v>43254</v>
      </c>
      <c r="S1379" s="52" t="s">
        <v>47</v>
      </c>
      <c r="T1379" s="433" t="s">
        <v>17468</v>
      </c>
    </row>
    <row r="1380" s="14" customFormat="1" ht="23.1" customHeight="1" spans="1:20">
      <c r="A1380" s="469">
        <v>19</v>
      </c>
      <c r="B1380" s="57"/>
      <c r="C1380" s="311" t="s">
        <v>17428</v>
      </c>
      <c r="D1380" s="43" t="s">
        <v>593</v>
      </c>
      <c r="E1380" s="43">
        <v>396400</v>
      </c>
      <c r="F1380" s="43" t="s">
        <v>17469</v>
      </c>
      <c r="G1380" s="439">
        <v>43245</v>
      </c>
      <c r="H1380" s="493">
        <v>43257</v>
      </c>
      <c r="I1380" s="52">
        <f ca="1" t="shared" si="9"/>
        <v>647</v>
      </c>
      <c r="J1380" s="414" t="s">
        <v>17430</v>
      </c>
      <c r="K1380" s="52"/>
      <c r="L1380" s="506">
        <v>43280</v>
      </c>
      <c r="M1380" s="498"/>
      <c r="N1380" s="508" t="s">
        <v>17470</v>
      </c>
      <c r="O1380" s="52" t="s">
        <v>114</v>
      </c>
      <c r="P1380" s="52" t="s">
        <v>89</v>
      </c>
      <c r="Q1380" s="47">
        <v>43261</v>
      </c>
      <c r="R1380" s="47">
        <v>43261</v>
      </c>
      <c r="S1380" s="52" t="s">
        <v>47</v>
      </c>
      <c r="T1380" s="433" t="s">
        <v>17471</v>
      </c>
    </row>
    <row r="1381" s="14" customFormat="1" ht="23.1" customHeight="1" spans="1:20">
      <c r="A1381" s="469">
        <v>29</v>
      </c>
      <c r="B1381" s="524"/>
      <c r="C1381" s="311" t="s">
        <v>17434</v>
      </c>
      <c r="D1381" s="427" t="s">
        <v>16239</v>
      </c>
      <c r="E1381" s="43">
        <v>423700</v>
      </c>
      <c r="F1381" s="427" t="s">
        <v>17472</v>
      </c>
      <c r="G1381" s="439">
        <v>43249</v>
      </c>
      <c r="H1381" s="493">
        <v>43258</v>
      </c>
      <c r="I1381" s="52">
        <f ca="1" t="shared" si="9"/>
        <v>646</v>
      </c>
      <c r="J1381" s="414" t="s">
        <v>17430</v>
      </c>
      <c r="K1381" s="431"/>
      <c r="L1381" s="506">
        <v>43280</v>
      </c>
      <c r="M1381" s="542"/>
      <c r="N1381" s="490" t="s">
        <v>17473</v>
      </c>
      <c r="O1381" s="471" t="s">
        <v>12</v>
      </c>
      <c r="P1381" s="431" t="s">
        <v>59</v>
      </c>
      <c r="Q1381" s="438">
        <v>43261</v>
      </c>
      <c r="R1381" s="553">
        <v>43261</v>
      </c>
      <c r="S1381" s="445" t="s">
        <v>106</v>
      </c>
      <c r="T1381" s="454" t="s">
        <v>17474</v>
      </c>
    </row>
    <row r="1382" s="14" customFormat="1" ht="23.1" customHeight="1" spans="1:20">
      <c r="A1382" s="469">
        <v>20</v>
      </c>
      <c r="B1382" s="57"/>
      <c r="C1382" s="311" t="s">
        <v>17428</v>
      </c>
      <c r="D1382" s="43" t="s">
        <v>17452</v>
      </c>
      <c r="E1382" s="43">
        <v>396400</v>
      </c>
      <c r="F1382" s="43" t="s">
        <v>17475</v>
      </c>
      <c r="G1382" s="439">
        <v>43242</v>
      </c>
      <c r="H1382" s="493">
        <v>43248</v>
      </c>
      <c r="I1382" s="52">
        <f ca="1" t="shared" si="9"/>
        <v>656</v>
      </c>
      <c r="J1382" s="414" t="s">
        <v>17430</v>
      </c>
      <c r="K1382" s="52"/>
      <c r="L1382" s="506">
        <v>43280</v>
      </c>
      <c r="M1382" s="498"/>
      <c r="N1382" s="508" t="s">
        <v>17476</v>
      </c>
      <c r="O1382" s="52" t="s">
        <v>70</v>
      </c>
      <c r="P1382" s="52" t="s">
        <v>59</v>
      </c>
      <c r="Q1382" s="47">
        <v>43254</v>
      </c>
      <c r="R1382" s="47">
        <v>43254</v>
      </c>
      <c r="S1382" s="52" t="s">
        <v>47</v>
      </c>
      <c r="T1382" s="433" t="s">
        <v>17477</v>
      </c>
    </row>
    <row r="1383" s="14" customFormat="1" ht="23.1" customHeight="1" spans="1:20">
      <c r="A1383" s="469">
        <v>24</v>
      </c>
      <c r="B1383" s="57"/>
      <c r="C1383" s="311" t="s">
        <v>17434</v>
      </c>
      <c r="D1383" s="43" t="s">
        <v>16277</v>
      </c>
      <c r="E1383" s="43">
        <v>423700</v>
      </c>
      <c r="F1383" s="43" t="s">
        <v>17478</v>
      </c>
      <c r="G1383" s="439">
        <v>43242</v>
      </c>
      <c r="H1383" s="493">
        <v>43252</v>
      </c>
      <c r="I1383" s="52">
        <f ca="1" t="shared" si="9"/>
        <v>652</v>
      </c>
      <c r="J1383" s="414" t="s">
        <v>17430</v>
      </c>
      <c r="K1383" s="52"/>
      <c r="L1383" s="506">
        <v>43280</v>
      </c>
      <c r="M1383" s="486"/>
      <c r="N1383" s="450" t="s">
        <v>17479</v>
      </c>
      <c r="O1383" s="81" t="s">
        <v>131</v>
      </c>
      <c r="P1383" s="52" t="s">
        <v>89</v>
      </c>
      <c r="Q1383" s="47">
        <v>43260</v>
      </c>
      <c r="R1383" s="377">
        <v>43260</v>
      </c>
      <c r="S1383" s="327" t="s">
        <v>47</v>
      </c>
      <c r="T1383" s="433" t="s">
        <v>17480</v>
      </c>
    </row>
    <row r="1384" s="14" customFormat="1" ht="23.1" customHeight="1" spans="1:20">
      <c r="A1384" s="469">
        <v>11</v>
      </c>
      <c r="B1384" s="57"/>
      <c r="C1384" s="311" t="s">
        <v>17428</v>
      </c>
      <c r="D1384" s="43" t="s">
        <v>17481</v>
      </c>
      <c r="E1384" s="43">
        <v>396400</v>
      </c>
      <c r="F1384" s="43" t="s">
        <v>17482</v>
      </c>
      <c r="G1384" s="439">
        <v>43242</v>
      </c>
      <c r="H1384" s="493">
        <v>43251</v>
      </c>
      <c r="I1384" s="52">
        <f ca="1" t="shared" si="9"/>
        <v>653</v>
      </c>
      <c r="J1384" s="414" t="s">
        <v>17430</v>
      </c>
      <c r="K1384" s="52"/>
      <c r="L1384" s="506">
        <v>43250</v>
      </c>
      <c r="M1384" s="498"/>
      <c r="N1384" s="508" t="s">
        <v>17483</v>
      </c>
      <c r="O1384" s="52" t="s">
        <v>80</v>
      </c>
      <c r="P1384" s="52" t="s">
        <v>89</v>
      </c>
      <c r="Q1384" s="47">
        <v>43249</v>
      </c>
      <c r="R1384" s="47">
        <v>43249</v>
      </c>
      <c r="S1384" s="52" t="s">
        <v>47</v>
      </c>
      <c r="T1384" s="433" t="s">
        <v>17484</v>
      </c>
    </row>
    <row r="1385" s="14" customFormat="1" ht="23.1" customHeight="1" spans="1:20">
      <c r="A1385" s="469">
        <v>11</v>
      </c>
      <c r="B1385" s="57"/>
      <c r="C1385" s="311" t="s">
        <v>17428</v>
      </c>
      <c r="D1385" s="43" t="s">
        <v>17481</v>
      </c>
      <c r="E1385" s="43">
        <v>396400</v>
      </c>
      <c r="F1385" s="43" t="s">
        <v>17485</v>
      </c>
      <c r="G1385" s="136">
        <v>43242</v>
      </c>
      <c r="H1385" s="493">
        <v>43254</v>
      </c>
      <c r="I1385" s="52">
        <f ca="1" t="shared" si="9"/>
        <v>650</v>
      </c>
      <c r="J1385" s="414" t="s">
        <v>17430</v>
      </c>
      <c r="K1385" s="52"/>
      <c r="L1385" s="506">
        <v>43280</v>
      </c>
      <c r="M1385" s="284"/>
      <c r="N1385" s="52" t="s">
        <v>17486</v>
      </c>
      <c r="O1385" s="52" t="s">
        <v>70</v>
      </c>
      <c r="P1385" s="52" t="s">
        <v>59</v>
      </c>
      <c r="Q1385" s="47">
        <v>43266</v>
      </c>
      <c r="R1385" s="47">
        <v>43267</v>
      </c>
      <c r="S1385" s="52" t="s">
        <v>47</v>
      </c>
      <c r="T1385" s="433" t="s">
        <v>17487</v>
      </c>
    </row>
    <row r="1386" s="14" customFormat="1" ht="23.1" customHeight="1" spans="1:20">
      <c r="A1386" s="469">
        <v>3</v>
      </c>
      <c r="B1386" s="57"/>
      <c r="C1386" s="311" t="s">
        <v>16699</v>
      </c>
      <c r="D1386" s="43" t="s">
        <v>16252</v>
      </c>
      <c r="E1386" s="43">
        <v>399600</v>
      </c>
      <c r="F1386" s="43" t="s">
        <v>17488</v>
      </c>
      <c r="G1386" s="136">
        <v>43249</v>
      </c>
      <c r="H1386" s="493">
        <v>43258</v>
      </c>
      <c r="I1386" s="52">
        <f ca="1" t="shared" si="9"/>
        <v>646</v>
      </c>
      <c r="J1386" s="414" t="s">
        <v>16776</v>
      </c>
      <c r="K1386" s="52"/>
      <c r="L1386" s="506">
        <v>43280</v>
      </c>
      <c r="M1386" s="284"/>
      <c r="N1386" s="52" t="s">
        <v>17489</v>
      </c>
      <c r="O1386" s="52" t="s">
        <v>17490</v>
      </c>
      <c r="P1386" s="52" t="s">
        <v>14</v>
      </c>
      <c r="Q1386" s="47">
        <v>43256</v>
      </c>
      <c r="R1386" s="47">
        <v>43256</v>
      </c>
      <c r="S1386" s="52" t="s">
        <v>47</v>
      </c>
      <c r="T1386" s="433" t="s">
        <v>17491</v>
      </c>
    </row>
    <row r="1387" s="14" customFormat="1" ht="23.1" customHeight="1" spans="1:20">
      <c r="A1387" s="469">
        <v>22</v>
      </c>
      <c r="B1387" s="57"/>
      <c r="C1387" s="311" t="s">
        <v>17428</v>
      </c>
      <c r="D1387" s="43" t="s">
        <v>17452</v>
      </c>
      <c r="E1387" s="43">
        <v>396400</v>
      </c>
      <c r="F1387" s="43" t="s">
        <v>17492</v>
      </c>
      <c r="G1387" s="136">
        <v>43245</v>
      </c>
      <c r="H1387" s="493">
        <v>43257</v>
      </c>
      <c r="I1387" s="52">
        <f ca="1" t="shared" si="9"/>
        <v>647</v>
      </c>
      <c r="J1387" s="414" t="s">
        <v>17430</v>
      </c>
      <c r="K1387" s="52"/>
      <c r="L1387" s="506">
        <v>43280</v>
      </c>
      <c r="M1387" s="284"/>
      <c r="N1387" s="52" t="s">
        <v>17493</v>
      </c>
      <c r="O1387" s="52" t="s">
        <v>12</v>
      </c>
      <c r="P1387" s="52" t="s">
        <v>59</v>
      </c>
      <c r="Q1387" s="47">
        <v>43271</v>
      </c>
      <c r="R1387" s="47">
        <v>43271</v>
      </c>
      <c r="S1387" s="52" t="s">
        <v>47</v>
      </c>
      <c r="T1387" s="433" t="s">
        <v>1071</v>
      </c>
    </row>
    <row r="1388" s="14" customFormat="1" ht="23.1" customHeight="1" spans="1:20">
      <c r="A1388" s="469">
        <v>28</v>
      </c>
      <c r="B1388" s="57"/>
      <c r="C1388" s="311" t="s">
        <v>17434</v>
      </c>
      <c r="D1388" s="43" t="s">
        <v>16239</v>
      </c>
      <c r="E1388" s="43">
        <v>423700</v>
      </c>
      <c r="F1388" s="43" t="s">
        <v>17494</v>
      </c>
      <c r="G1388" s="136">
        <v>43242</v>
      </c>
      <c r="H1388" s="493">
        <v>43248</v>
      </c>
      <c r="I1388" s="52">
        <f ca="1" t="shared" si="9"/>
        <v>656</v>
      </c>
      <c r="J1388" s="414" t="s">
        <v>17430</v>
      </c>
      <c r="K1388" s="52"/>
      <c r="L1388" s="506">
        <v>43280</v>
      </c>
      <c r="M1388" s="284"/>
      <c r="N1388" s="52" t="s">
        <v>17495</v>
      </c>
      <c r="O1388" s="52" t="s">
        <v>225</v>
      </c>
      <c r="P1388" s="52" t="s">
        <v>84</v>
      </c>
      <c r="Q1388" s="47">
        <v>43221</v>
      </c>
      <c r="R1388" s="47">
        <v>43257</v>
      </c>
      <c r="S1388" s="52" t="s">
        <v>47</v>
      </c>
      <c r="T1388" s="433" t="s">
        <v>17496</v>
      </c>
    </row>
    <row r="1389" s="14" customFormat="1" ht="23.1" customHeight="1" spans="1:20">
      <c r="A1389" s="469">
        <v>21</v>
      </c>
      <c r="B1389" s="57"/>
      <c r="C1389" s="311" t="s">
        <v>17428</v>
      </c>
      <c r="D1389" s="43" t="s">
        <v>17452</v>
      </c>
      <c r="E1389" s="43">
        <v>396400</v>
      </c>
      <c r="F1389" s="43" t="s">
        <v>17497</v>
      </c>
      <c r="G1389" s="136">
        <v>43242</v>
      </c>
      <c r="H1389" s="493">
        <v>43248</v>
      </c>
      <c r="I1389" s="52">
        <f ca="1" t="shared" si="9"/>
        <v>656</v>
      </c>
      <c r="J1389" s="414" t="s">
        <v>17430</v>
      </c>
      <c r="K1389" s="52"/>
      <c r="L1389" s="506">
        <v>43280</v>
      </c>
      <c r="M1389" s="284"/>
      <c r="N1389" s="52" t="s">
        <v>17498</v>
      </c>
      <c r="O1389" s="52" t="s">
        <v>1706</v>
      </c>
      <c r="P1389" s="52" t="s">
        <v>84</v>
      </c>
      <c r="Q1389" s="47">
        <v>43276</v>
      </c>
      <c r="R1389" s="47">
        <v>43276</v>
      </c>
      <c r="S1389" s="52" t="s">
        <v>47</v>
      </c>
      <c r="T1389" s="433" t="s">
        <v>17499</v>
      </c>
    </row>
    <row r="1390" s="14" customFormat="1" ht="23.1" customHeight="1" spans="1:20">
      <c r="A1390" s="469">
        <v>37</v>
      </c>
      <c r="B1390" s="57"/>
      <c r="C1390" s="311" t="s">
        <v>17434</v>
      </c>
      <c r="D1390" s="43" t="s">
        <v>16252</v>
      </c>
      <c r="E1390" s="43">
        <v>423700</v>
      </c>
      <c r="F1390" s="43" t="s">
        <v>17500</v>
      </c>
      <c r="G1390" s="136">
        <v>43249</v>
      </c>
      <c r="H1390" s="493">
        <v>43258</v>
      </c>
      <c r="I1390" s="52">
        <f ca="1" t="shared" si="9"/>
        <v>646</v>
      </c>
      <c r="J1390" s="414" t="s">
        <v>17430</v>
      </c>
      <c r="K1390" s="52"/>
      <c r="L1390" s="506">
        <v>43280</v>
      </c>
      <c r="M1390" s="450"/>
      <c r="N1390" s="327" t="s">
        <v>17501</v>
      </c>
      <c r="O1390" s="327" t="s">
        <v>1706</v>
      </c>
      <c r="P1390" s="327" t="s">
        <v>84</v>
      </c>
      <c r="Q1390" s="47">
        <v>43273</v>
      </c>
      <c r="R1390" s="377">
        <v>43276</v>
      </c>
      <c r="S1390" s="327" t="s">
        <v>47</v>
      </c>
      <c r="T1390" s="433" t="s">
        <v>17502</v>
      </c>
    </row>
    <row r="1391" s="13" customFormat="1" ht="23.1" customHeight="1" spans="1:20">
      <c r="A1391" s="469">
        <v>1</v>
      </c>
      <c r="B1391" s="153"/>
      <c r="C1391" s="311" t="s">
        <v>16699</v>
      </c>
      <c r="D1391" s="43" t="s">
        <v>15558</v>
      </c>
      <c r="E1391" s="43">
        <v>399600</v>
      </c>
      <c r="F1391" s="43" t="s">
        <v>17503</v>
      </c>
      <c r="G1391" s="136">
        <v>43039</v>
      </c>
      <c r="H1391" s="121">
        <v>43059</v>
      </c>
      <c r="I1391" s="52">
        <f ca="1" t="shared" si="9"/>
        <v>845</v>
      </c>
      <c r="J1391" s="414" t="s">
        <v>17504</v>
      </c>
      <c r="K1391" s="48"/>
      <c r="L1391" s="506">
        <v>43280</v>
      </c>
      <c r="M1391" s="166" t="s">
        <v>52</v>
      </c>
      <c r="N1391" s="52" t="s">
        <v>17505</v>
      </c>
      <c r="O1391" s="52" t="s">
        <v>6258</v>
      </c>
      <c r="P1391" s="52" t="s">
        <v>744</v>
      </c>
      <c r="Q1391" s="47">
        <v>43269</v>
      </c>
      <c r="R1391" s="47">
        <v>43270</v>
      </c>
      <c r="S1391" s="52" t="s">
        <v>106</v>
      </c>
      <c r="T1391" s="433" t="s">
        <v>17506</v>
      </c>
    </row>
    <row r="1392" s="14" customFormat="1" ht="23.1" customHeight="1" spans="1:20">
      <c r="A1392" s="469">
        <v>18</v>
      </c>
      <c r="B1392" s="57"/>
      <c r="C1392" s="311" t="s">
        <v>17428</v>
      </c>
      <c r="D1392" s="43" t="s">
        <v>593</v>
      </c>
      <c r="E1392" s="43">
        <v>396400</v>
      </c>
      <c r="F1392" s="43" t="s">
        <v>17507</v>
      </c>
      <c r="G1392" s="136">
        <v>43245</v>
      </c>
      <c r="H1392" s="493">
        <v>43257</v>
      </c>
      <c r="I1392" s="52">
        <f ca="1" t="shared" si="9"/>
        <v>647</v>
      </c>
      <c r="J1392" s="414" t="s">
        <v>17430</v>
      </c>
      <c r="K1392" s="52"/>
      <c r="L1392" s="338">
        <v>43280</v>
      </c>
      <c r="M1392" s="338"/>
      <c r="N1392" s="327" t="s">
        <v>17508</v>
      </c>
      <c r="O1392" s="327" t="s">
        <v>171</v>
      </c>
      <c r="P1392" s="52" t="s">
        <v>59</v>
      </c>
      <c r="Q1392" s="121">
        <v>43275</v>
      </c>
      <c r="R1392" s="121">
        <v>43275</v>
      </c>
      <c r="S1392" s="52" t="s">
        <v>47</v>
      </c>
      <c r="T1392" s="433" t="s">
        <v>17509</v>
      </c>
    </row>
    <row r="1393" s="14" customFormat="1" ht="23.1" customHeight="1" spans="1:20">
      <c r="A1393" s="469">
        <v>32</v>
      </c>
      <c r="B1393" s="57"/>
      <c r="C1393" s="311" t="s">
        <v>17434</v>
      </c>
      <c r="D1393" s="43" t="s">
        <v>16357</v>
      </c>
      <c r="E1393" s="43">
        <v>423700</v>
      </c>
      <c r="F1393" s="43" t="s">
        <v>17510</v>
      </c>
      <c r="G1393" s="136">
        <v>43249</v>
      </c>
      <c r="H1393" s="493">
        <v>43258</v>
      </c>
      <c r="I1393" s="52">
        <f ca="1" t="shared" si="9"/>
        <v>646</v>
      </c>
      <c r="J1393" s="414" t="s">
        <v>17430</v>
      </c>
      <c r="K1393" s="52"/>
      <c r="L1393" s="338">
        <v>43250</v>
      </c>
      <c r="M1393" s="450"/>
      <c r="N1393" s="450" t="s">
        <v>17511</v>
      </c>
      <c r="O1393" s="81" t="s">
        <v>889</v>
      </c>
      <c r="P1393" s="52" t="s">
        <v>84</v>
      </c>
      <c r="Q1393" s="47">
        <v>43253</v>
      </c>
      <c r="R1393" s="377">
        <v>43258</v>
      </c>
      <c r="S1393" s="327" t="s">
        <v>47</v>
      </c>
      <c r="T1393" s="433" t="s">
        <v>17512</v>
      </c>
    </row>
    <row r="1394" s="14" customFormat="1" ht="23.1" customHeight="1" spans="1:20">
      <c r="A1394" s="469">
        <v>10</v>
      </c>
      <c r="B1394" s="57"/>
      <c r="C1394" s="311" t="s">
        <v>17428</v>
      </c>
      <c r="D1394" s="43" t="s">
        <v>17481</v>
      </c>
      <c r="E1394" s="43">
        <v>396400</v>
      </c>
      <c r="F1394" s="43" t="s">
        <v>17513</v>
      </c>
      <c r="G1394" s="136">
        <v>43245</v>
      </c>
      <c r="H1394" s="493">
        <v>43257</v>
      </c>
      <c r="I1394" s="52">
        <f ca="1" t="shared" si="9"/>
        <v>647</v>
      </c>
      <c r="J1394" s="414" t="s">
        <v>17430</v>
      </c>
      <c r="K1394" s="52"/>
      <c r="L1394" s="338">
        <v>43304</v>
      </c>
      <c r="M1394" s="284"/>
      <c r="N1394" s="52" t="s">
        <v>17514</v>
      </c>
      <c r="O1394" s="52" t="s">
        <v>730</v>
      </c>
      <c r="P1394" s="52" t="s">
        <v>59</v>
      </c>
      <c r="Q1394" s="47">
        <v>43281</v>
      </c>
      <c r="R1394" s="47">
        <v>43281</v>
      </c>
      <c r="S1394" s="52" t="s">
        <v>106</v>
      </c>
      <c r="T1394" s="433" t="s">
        <v>1074</v>
      </c>
    </row>
    <row r="1395" s="14" customFormat="1" ht="23.1" customHeight="1" spans="1:20">
      <c r="A1395" s="469">
        <v>28</v>
      </c>
      <c r="B1395" s="57"/>
      <c r="C1395" s="311" t="s">
        <v>17434</v>
      </c>
      <c r="D1395" s="43" t="s">
        <v>16239</v>
      </c>
      <c r="E1395" s="43">
        <v>423700</v>
      </c>
      <c r="F1395" s="43" t="s">
        <v>17515</v>
      </c>
      <c r="G1395" s="136">
        <v>43250</v>
      </c>
      <c r="H1395" s="493">
        <v>43258</v>
      </c>
      <c r="I1395" s="52">
        <f ca="1" t="shared" si="9"/>
        <v>646</v>
      </c>
      <c r="J1395" s="414" t="s">
        <v>17430</v>
      </c>
      <c r="K1395" s="52"/>
      <c r="L1395" s="338">
        <v>43304</v>
      </c>
      <c r="M1395" s="284" t="s">
        <v>52</v>
      </c>
      <c r="N1395" s="52" t="s">
        <v>17516</v>
      </c>
      <c r="O1395" s="52" t="s">
        <v>70</v>
      </c>
      <c r="P1395" s="52" t="s">
        <v>59</v>
      </c>
      <c r="Q1395" s="47">
        <v>43282</v>
      </c>
      <c r="R1395" s="47">
        <v>43282</v>
      </c>
      <c r="S1395" s="52" t="s">
        <v>106</v>
      </c>
      <c r="T1395" s="433" t="s">
        <v>10482</v>
      </c>
    </row>
    <row r="1396" s="15" customFormat="1" ht="23.1" customHeight="1" spans="1:21">
      <c r="A1396" s="526">
        <v>2</v>
      </c>
      <c r="B1396" s="266"/>
      <c r="C1396" s="267" t="s">
        <v>16699</v>
      </c>
      <c r="D1396" s="217" t="s">
        <v>16277</v>
      </c>
      <c r="E1396" s="217">
        <v>399600</v>
      </c>
      <c r="F1396" s="217" t="s">
        <v>17517</v>
      </c>
      <c r="G1396" s="527">
        <v>43209</v>
      </c>
      <c r="H1396" s="528">
        <v>43216</v>
      </c>
      <c r="I1396" s="218">
        <f ca="1" t="shared" si="9"/>
        <v>688</v>
      </c>
      <c r="J1396" s="543" t="s">
        <v>17518</v>
      </c>
      <c r="K1396" s="218"/>
      <c r="L1396" s="365">
        <v>43304</v>
      </c>
      <c r="M1396" s="302"/>
      <c r="N1396" s="218" t="s">
        <v>17519</v>
      </c>
      <c r="O1396" s="218" t="s">
        <v>17520</v>
      </c>
      <c r="P1396" s="218" t="s">
        <v>59</v>
      </c>
      <c r="Q1396" s="268">
        <v>43255</v>
      </c>
      <c r="R1396" s="268">
        <v>43255</v>
      </c>
      <c r="S1396" s="268" t="s">
        <v>47</v>
      </c>
      <c r="T1396" s="554" t="s">
        <v>17521</v>
      </c>
      <c r="U1396" s="555" t="s">
        <v>17522</v>
      </c>
    </row>
    <row r="1397" s="14" customFormat="1" ht="23.1" customHeight="1" spans="1:20">
      <c r="A1397" s="469">
        <v>16</v>
      </c>
      <c r="B1397" s="57"/>
      <c r="C1397" s="311" t="s">
        <v>17428</v>
      </c>
      <c r="D1397" s="43" t="s">
        <v>593</v>
      </c>
      <c r="E1397" s="43">
        <v>396400</v>
      </c>
      <c r="F1397" s="43" t="s">
        <v>17523</v>
      </c>
      <c r="G1397" s="136">
        <v>43242</v>
      </c>
      <c r="H1397" s="493">
        <v>43254</v>
      </c>
      <c r="I1397" s="52">
        <f ca="1" t="shared" si="9"/>
        <v>650</v>
      </c>
      <c r="J1397" s="414" t="s">
        <v>17430</v>
      </c>
      <c r="K1397" s="52"/>
      <c r="L1397" s="338">
        <v>43280</v>
      </c>
      <c r="M1397" s="338"/>
      <c r="N1397" s="327" t="s">
        <v>17524</v>
      </c>
      <c r="O1397" s="327" t="s">
        <v>17520</v>
      </c>
      <c r="P1397" s="52" t="s">
        <v>59</v>
      </c>
      <c r="Q1397" s="121">
        <v>43261</v>
      </c>
      <c r="R1397" s="121">
        <v>43261</v>
      </c>
      <c r="S1397" s="52" t="s">
        <v>47</v>
      </c>
      <c r="T1397" s="433" t="s">
        <v>17525</v>
      </c>
    </row>
    <row r="1398" s="14" customFormat="1" ht="23.1" customHeight="1" spans="1:20">
      <c r="A1398" s="469">
        <v>27</v>
      </c>
      <c r="B1398" s="57"/>
      <c r="C1398" s="311" t="s">
        <v>17434</v>
      </c>
      <c r="D1398" s="43" t="s">
        <v>16239</v>
      </c>
      <c r="E1398" s="43">
        <v>423700</v>
      </c>
      <c r="F1398" s="43" t="s">
        <v>17526</v>
      </c>
      <c r="G1398" s="136">
        <v>43245</v>
      </c>
      <c r="H1398" s="493">
        <v>43257</v>
      </c>
      <c r="I1398" s="52">
        <f ca="1" t="shared" si="9"/>
        <v>647</v>
      </c>
      <c r="J1398" s="414" t="s">
        <v>17430</v>
      </c>
      <c r="K1398" s="52"/>
      <c r="L1398" s="338">
        <v>43280</v>
      </c>
      <c r="M1398" s="338"/>
      <c r="N1398" s="327" t="s">
        <v>17527</v>
      </c>
      <c r="O1398" s="327" t="s">
        <v>131</v>
      </c>
      <c r="P1398" s="52" t="s">
        <v>89</v>
      </c>
      <c r="Q1398" s="121">
        <v>43279</v>
      </c>
      <c r="R1398" s="121">
        <v>43280</v>
      </c>
      <c r="S1398" s="52" t="s">
        <v>47</v>
      </c>
      <c r="T1398" s="433" t="s">
        <v>17528</v>
      </c>
    </row>
    <row r="1399" s="14" customFormat="1" ht="23.1" customHeight="1" spans="1:20">
      <c r="A1399" s="469">
        <v>8</v>
      </c>
      <c r="B1399" s="57"/>
      <c r="C1399" s="311" t="s">
        <v>17428</v>
      </c>
      <c r="D1399" s="43" t="s">
        <v>17481</v>
      </c>
      <c r="E1399" s="43">
        <v>396400</v>
      </c>
      <c r="F1399" s="43" t="s">
        <v>17529</v>
      </c>
      <c r="G1399" s="136">
        <v>43245</v>
      </c>
      <c r="H1399" s="493">
        <v>43257</v>
      </c>
      <c r="I1399" s="52">
        <f ca="1" t="shared" si="9"/>
        <v>647</v>
      </c>
      <c r="J1399" s="414" t="s">
        <v>17430</v>
      </c>
      <c r="K1399" s="52"/>
      <c r="L1399" s="338">
        <v>43301</v>
      </c>
      <c r="M1399" s="284"/>
      <c r="N1399" s="52" t="s">
        <v>17530</v>
      </c>
      <c r="O1399" s="52" t="s">
        <v>114</v>
      </c>
      <c r="P1399" s="52" t="s">
        <v>89</v>
      </c>
      <c r="Q1399" s="47">
        <v>43278</v>
      </c>
      <c r="R1399" s="47">
        <v>43279</v>
      </c>
      <c r="S1399" s="52" t="s">
        <v>47</v>
      </c>
      <c r="T1399" s="433" t="s">
        <v>1088</v>
      </c>
    </row>
    <row r="1400" s="14" customFormat="1" ht="23.1" customHeight="1" spans="1:20">
      <c r="A1400" s="469">
        <v>5</v>
      </c>
      <c r="B1400" s="57"/>
      <c r="C1400" s="311" t="s">
        <v>15848</v>
      </c>
      <c r="D1400" s="43" t="s">
        <v>16239</v>
      </c>
      <c r="E1400" s="43">
        <v>427600</v>
      </c>
      <c r="F1400" s="43" t="s">
        <v>17531</v>
      </c>
      <c r="G1400" s="136">
        <v>43202</v>
      </c>
      <c r="H1400" s="493">
        <v>43209</v>
      </c>
      <c r="I1400" s="52">
        <f ca="1" t="shared" si="9"/>
        <v>695</v>
      </c>
      <c r="J1400" s="414" t="s">
        <v>16776</v>
      </c>
      <c r="K1400" s="503" t="s">
        <v>17532</v>
      </c>
      <c r="L1400" s="338">
        <v>43218</v>
      </c>
      <c r="M1400" s="544" t="s">
        <v>52</v>
      </c>
      <c r="N1400" s="81" t="s">
        <v>17533</v>
      </c>
      <c r="O1400" s="52" t="s">
        <v>88</v>
      </c>
      <c r="P1400" s="447" t="s">
        <v>89</v>
      </c>
      <c r="Q1400" s="47">
        <v>43283</v>
      </c>
      <c r="R1400" s="377">
        <v>43283</v>
      </c>
      <c r="S1400" s="52" t="s">
        <v>47</v>
      </c>
      <c r="T1400" s="433" t="s">
        <v>17534</v>
      </c>
    </row>
    <row r="1401" s="14" customFormat="1" ht="23.1" customHeight="1" spans="1:20">
      <c r="A1401" s="469">
        <v>5</v>
      </c>
      <c r="B1401" s="57"/>
      <c r="C1401" s="311" t="s">
        <v>15848</v>
      </c>
      <c r="D1401" s="43" t="s">
        <v>16239</v>
      </c>
      <c r="E1401" s="43">
        <v>427600</v>
      </c>
      <c r="F1401" s="43" t="s">
        <v>17535</v>
      </c>
      <c r="G1401" s="136">
        <v>43214</v>
      </c>
      <c r="H1401" s="493">
        <v>43224</v>
      </c>
      <c r="I1401" s="52">
        <f ca="1" t="shared" si="9"/>
        <v>680</v>
      </c>
      <c r="J1401" s="414" t="s">
        <v>16776</v>
      </c>
      <c r="K1401" s="52"/>
      <c r="L1401" s="338">
        <v>43250</v>
      </c>
      <c r="M1401" s="450"/>
      <c r="N1401" s="81" t="s">
        <v>17536</v>
      </c>
      <c r="O1401" s="52" t="s">
        <v>1240</v>
      </c>
      <c r="P1401" s="447" t="s">
        <v>89</v>
      </c>
      <c r="Q1401" s="47">
        <v>43232</v>
      </c>
      <c r="R1401" s="377">
        <v>43232</v>
      </c>
      <c r="S1401" s="52" t="s">
        <v>47</v>
      </c>
      <c r="T1401" s="433" t="s">
        <v>17537</v>
      </c>
    </row>
    <row r="1402" s="14" customFormat="1" ht="23.1" customHeight="1" spans="1:20">
      <c r="A1402" s="469">
        <v>22</v>
      </c>
      <c r="B1402" s="57"/>
      <c r="C1402" s="311" t="s">
        <v>17434</v>
      </c>
      <c r="D1402" s="43" t="s">
        <v>16239</v>
      </c>
      <c r="E1402" s="43">
        <v>423700</v>
      </c>
      <c r="F1402" s="43" t="s">
        <v>17538</v>
      </c>
      <c r="G1402" s="136">
        <v>43250</v>
      </c>
      <c r="H1402" s="493">
        <v>43258</v>
      </c>
      <c r="I1402" s="52">
        <f ca="1" t="shared" si="9"/>
        <v>646</v>
      </c>
      <c r="J1402" s="414" t="s">
        <v>17430</v>
      </c>
      <c r="K1402" s="52"/>
      <c r="L1402" s="338">
        <v>43304</v>
      </c>
      <c r="M1402" s="284" t="s">
        <v>52</v>
      </c>
      <c r="N1402" s="52" t="s">
        <v>17539</v>
      </c>
      <c r="O1402" s="52" t="s">
        <v>225</v>
      </c>
      <c r="P1402" s="52" t="s">
        <v>84</v>
      </c>
      <c r="Q1402" s="47">
        <v>43281</v>
      </c>
      <c r="R1402" s="47">
        <v>43285</v>
      </c>
      <c r="S1402" s="52" t="s">
        <v>47</v>
      </c>
      <c r="T1402" s="433" t="s">
        <v>1099</v>
      </c>
    </row>
    <row r="1403" s="14" customFormat="1" ht="23.1" customHeight="1" spans="1:20">
      <c r="A1403" s="469">
        <v>24</v>
      </c>
      <c r="B1403" s="57"/>
      <c r="C1403" s="311" t="s">
        <v>17434</v>
      </c>
      <c r="D1403" s="43" t="s">
        <v>16252</v>
      </c>
      <c r="E1403" s="43">
        <v>423700</v>
      </c>
      <c r="F1403" s="43" t="s">
        <v>17540</v>
      </c>
      <c r="G1403" s="136">
        <v>43276</v>
      </c>
      <c r="H1403" s="493">
        <v>43285</v>
      </c>
      <c r="I1403" s="52">
        <f ca="1" t="shared" si="9"/>
        <v>619</v>
      </c>
      <c r="J1403" s="414" t="s">
        <v>17430</v>
      </c>
      <c r="K1403" s="52"/>
      <c r="L1403" s="338">
        <v>43304</v>
      </c>
      <c r="M1403" s="450"/>
      <c r="N1403" s="327" t="s">
        <v>17541</v>
      </c>
      <c r="O1403" s="327" t="s">
        <v>889</v>
      </c>
      <c r="P1403" s="327" t="s">
        <v>84</v>
      </c>
      <c r="Q1403" s="47">
        <v>43257</v>
      </c>
      <c r="R1403" s="377">
        <v>43284</v>
      </c>
      <c r="S1403" s="327" t="s">
        <v>47</v>
      </c>
      <c r="T1403" s="433" t="s">
        <v>1102</v>
      </c>
    </row>
    <row r="1404" s="17" customFormat="1" ht="25.5" customHeight="1" spans="1:20">
      <c r="A1404" s="529" t="s">
        <v>0</v>
      </c>
      <c r="B1404" s="530" t="s">
        <v>523</v>
      </c>
      <c r="C1404" s="531" t="s">
        <v>2</v>
      </c>
      <c r="D1404" s="532" t="s">
        <v>23</v>
      </c>
      <c r="E1404" s="532" t="s">
        <v>24</v>
      </c>
      <c r="F1404" s="533" t="s">
        <v>3</v>
      </c>
      <c r="G1404" s="534" t="s">
        <v>25</v>
      </c>
      <c r="H1404" s="535" t="s">
        <v>26</v>
      </c>
      <c r="I1404" s="533" t="s">
        <v>27</v>
      </c>
      <c r="J1404" s="545" t="s">
        <v>28</v>
      </c>
      <c r="K1404" s="546" t="s">
        <v>29</v>
      </c>
      <c r="L1404" s="547" t="s">
        <v>30</v>
      </c>
      <c r="M1404" s="548" t="s">
        <v>31</v>
      </c>
      <c r="N1404" s="533" t="s">
        <v>32</v>
      </c>
      <c r="O1404" s="533" t="s">
        <v>1</v>
      </c>
      <c r="P1404" s="549" t="s">
        <v>33</v>
      </c>
      <c r="Q1404" s="556" t="s">
        <v>34</v>
      </c>
      <c r="R1404" s="557" t="s">
        <v>35</v>
      </c>
      <c r="S1404" s="549" t="s">
        <v>37</v>
      </c>
      <c r="T1404" s="558" t="s">
        <v>38</v>
      </c>
    </row>
    <row r="1405" s="14" customFormat="1" ht="23.1" customHeight="1" spans="1:20">
      <c r="A1405" s="469">
        <v>6</v>
      </c>
      <c r="B1405" s="57"/>
      <c r="C1405" s="311" t="s">
        <v>17428</v>
      </c>
      <c r="D1405" s="43" t="s">
        <v>17481</v>
      </c>
      <c r="E1405" s="43">
        <v>396400</v>
      </c>
      <c r="F1405" s="43" t="s">
        <v>17542</v>
      </c>
      <c r="G1405" s="136">
        <v>43247</v>
      </c>
      <c r="H1405" s="493">
        <v>43257</v>
      </c>
      <c r="I1405" s="52">
        <f ca="1" t="shared" ref="I1405:I1468" si="10">TODAY()-H1405</f>
        <v>647</v>
      </c>
      <c r="J1405" s="414" t="s">
        <v>17430</v>
      </c>
      <c r="K1405" s="52"/>
      <c r="L1405" s="338">
        <v>43301</v>
      </c>
      <c r="M1405" s="284"/>
      <c r="N1405" s="52" t="s">
        <v>17543</v>
      </c>
      <c r="O1405" s="52" t="s">
        <v>12</v>
      </c>
      <c r="P1405" s="52" t="s">
        <v>59</v>
      </c>
      <c r="Q1405" s="47">
        <v>43282</v>
      </c>
      <c r="R1405" s="47">
        <v>43282</v>
      </c>
      <c r="S1405" s="52" t="s">
        <v>47</v>
      </c>
      <c r="T1405" s="433" t="s">
        <v>1863</v>
      </c>
    </row>
    <row r="1406" s="14" customFormat="1" ht="23.1" customHeight="1" spans="1:20">
      <c r="A1406" s="469">
        <v>12</v>
      </c>
      <c r="B1406" s="57"/>
      <c r="C1406" s="311" t="s">
        <v>17428</v>
      </c>
      <c r="D1406" s="43" t="s">
        <v>593</v>
      </c>
      <c r="E1406" s="43">
        <v>396400</v>
      </c>
      <c r="F1406" s="43" t="s">
        <v>17544</v>
      </c>
      <c r="G1406" s="136">
        <v>43279</v>
      </c>
      <c r="H1406" s="493">
        <v>43291</v>
      </c>
      <c r="I1406" s="52">
        <f ca="1" t="shared" si="10"/>
        <v>613</v>
      </c>
      <c r="J1406" s="414" t="s">
        <v>17430</v>
      </c>
      <c r="K1406" s="52"/>
      <c r="L1406" s="338">
        <v>43304</v>
      </c>
      <c r="M1406" s="284" t="s">
        <v>52</v>
      </c>
      <c r="N1406" s="327" t="s">
        <v>17545</v>
      </c>
      <c r="O1406" s="327" t="s">
        <v>114</v>
      </c>
      <c r="P1406" s="327" t="s">
        <v>89</v>
      </c>
      <c r="Q1406" s="47">
        <v>43253</v>
      </c>
      <c r="R1406" s="47">
        <v>43279</v>
      </c>
      <c r="S1406" s="52" t="s">
        <v>47</v>
      </c>
      <c r="T1406" s="433" t="s">
        <v>1863</v>
      </c>
    </row>
    <row r="1407" s="14" customFormat="1" ht="23.1" customHeight="1" spans="1:20">
      <c r="A1407" s="469">
        <v>22</v>
      </c>
      <c r="B1407" s="57"/>
      <c r="C1407" s="311" t="s">
        <v>17434</v>
      </c>
      <c r="D1407" s="43" t="s">
        <v>16239</v>
      </c>
      <c r="E1407" s="43">
        <v>423700</v>
      </c>
      <c r="F1407" s="43" t="s">
        <v>17546</v>
      </c>
      <c r="G1407" s="136">
        <v>43250</v>
      </c>
      <c r="H1407" s="493">
        <v>43261</v>
      </c>
      <c r="I1407" s="52">
        <f ca="1" t="shared" si="10"/>
        <v>643</v>
      </c>
      <c r="J1407" s="414" t="s">
        <v>17430</v>
      </c>
      <c r="K1407" s="52"/>
      <c r="L1407" s="338">
        <v>43301</v>
      </c>
      <c r="M1407" s="544" t="s">
        <v>52</v>
      </c>
      <c r="N1407" s="450" t="s">
        <v>17547</v>
      </c>
      <c r="O1407" s="81" t="s">
        <v>1898</v>
      </c>
      <c r="P1407" s="52" t="s">
        <v>89</v>
      </c>
      <c r="Q1407" s="47">
        <v>43291</v>
      </c>
      <c r="R1407" s="377">
        <v>43291</v>
      </c>
      <c r="S1407" s="327" t="s">
        <v>47</v>
      </c>
      <c r="T1407" s="433" t="s">
        <v>1863</v>
      </c>
    </row>
    <row r="1408" s="14" customFormat="1" ht="23.1" customHeight="1" spans="1:20">
      <c r="A1408" s="469">
        <v>19</v>
      </c>
      <c r="B1408" s="57"/>
      <c r="C1408" s="311" t="s">
        <v>17434</v>
      </c>
      <c r="D1408" s="43" t="s">
        <v>16239</v>
      </c>
      <c r="E1408" s="43">
        <v>423700</v>
      </c>
      <c r="F1408" s="43" t="s">
        <v>17548</v>
      </c>
      <c r="G1408" s="136">
        <v>43250</v>
      </c>
      <c r="H1408" s="493">
        <v>43261</v>
      </c>
      <c r="I1408" s="52">
        <f ca="1" t="shared" si="10"/>
        <v>643</v>
      </c>
      <c r="J1408" s="414" t="s">
        <v>17430</v>
      </c>
      <c r="K1408" s="52"/>
      <c r="L1408" s="338">
        <v>43301</v>
      </c>
      <c r="M1408" s="284" t="s">
        <v>52</v>
      </c>
      <c r="N1408" s="52" t="s">
        <v>17549</v>
      </c>
      <c r="O1408" s="52" t="s">
        <v>1439</v>
      </c>
      <c r="P1408" s="52" t="s">
        <v>89</v>
      </c>
      <c r="Q1408" s="47">
        <v>43288</v>
      </c>
      <c r="R1408" s="47">
        <v>43288</v>
      </c>
      <c r="S1408" s="52" t="s">
        <v>47</v>
      </c>
      <c r="T1408" s="433" t="s">
        <v>1871</v>
      </c>
    </row>
    <row r="1409" s="14" customFormat="1" ht="23.1" customHeight="1" spans="1:20">
      <c r="A1409" s="469">
        <v>15</v>
      </c>
      <c r="B1409" s="57"/>
      <c r="C1409" s="311" t="s">
        <v>17434</v>
      </c>
      <c r="D1409" s="43" t="s">
        <v>16277</v>
      </c>
      <c r="E1409" s="43">
        <v>423700</v>
      </c>
      <c r="F1409" s="43" t="s">
        <v>17550</v>
      </c>
      <c r="G1409" s="136">
        <v>43249</v>
      </c>
      <c r="H1409" s="493">
        <v>43258</v>
      </c>
      <c r="I1409" s="52">
        <f ca="1" t="shared" si="10"/>
        <v>646</v>
      </c>
      <c r="J1409" s="414" t="s">
        <v>17430</v>
      </c>
      <c r="K1409" s="52"/>
      <c r="L1409" s="338">
        <v>43307</v>
      </c>
      <c r="M1409" s="450"/>
      <c r="N1409" s="450" t="s">
        <v>17551</v>
      </c>
      <c r="O1409" s="81" t="s">
        <v>88</v>
      </c>
      <c r="P1409" s="52" t="s">
        <v>89</v>
      </c>
      <c r="Q1409" s="47">
        <v>43296</v>
      </c>
      <c r="R1409" s="377">
        <v>43297</v>
      </c>
      <c r="S1409" s="327" t="s">
        <v>47</v>
      </c>
      <c r="T1409" s="433" t="s">
        <v>1121</v>
      </c>
    </row>
    <row r="1410" s="14" customFormat="1" ht="23.1" customHeight="1" spans="1:20">
      <c r="A1410" s="469">
        <v>23</v>
      </c>
      <c r="B1410" s="57"/>
      <c r="C1410" s="311" t="s">
        <v>17434</v>
      </c>
      <c r="D1410" s="43" t="s">
        <v>16357</v>
      </c>
      <c r="E1410" s="43">
        <v>423700</v>
      </c>
      <c r="F1410" s="43" t="s">
        <v>17552</v>
      </c>
      <c r="G1410" s="136">
        <v>43279</v>
      </c>
      <c r="H1410" s="493">
        <v>43291</v>
      </c>
      <c r="I1410" s="52">
        <f ca="1" t="shared" si="10"/>
        <v>613</v>
      </c>
      <c r="J1410" s="414" t="s">
        <v>17430</v>
      </c>
      <c r="K1410" s="52"/>
      <c r="L1410" s="338">
        <v>43307</v>
      </c>
      <c r="M1410" s="338" t="s">
        <v>52</v>
      </c>
      <c r="N1410" s="327" t="s">
        <v>17553</v>
      </c>
      <c r="O1410" s="327" t="s">
        <v>80</v>
      </c>
      <c r="P1410" s="52" t="s">
        <v>84</v>
      </c>
      <c r="Q1410" s="121">
        <v>43295</v>
      </c>
      <c r="R1410" s="121">
        <v>43296</v>
      </c>
      <c r="S1410" s="52" t="s">
        <v>106</v>
      </c>
      <c r="T1410" s="433" t="s">
        <v>1124</v>
      </c>
    </row>
    <row r="1411" s="14" customFormat="1" ht="23.1" customHeight="1" spans="1:20">
      <c r="A1411" s="469">
        <v>6</v>
      </c>
      <c r="B1411" s="57"/>
      <c r="C1411" s="311" t="s">
        <v>17428</v>
      </c>
      <c r="D1411" s="43" t="s">
        <v>17481</v>
      </c>
      <c r="E1411" s="43">
        <v>396400</v>
      </c>
      <c r="F1411" s="43" t="s">
        <v>17554</v>
      </c>
      <c r="G1411" s="136">
        <v>43271</v>
      </c>
      <c r="H1411" s="493">
        <v>43279</v>
      </c>
      <c r="I1411" s="52">
        <f ca="1" t="shared" si="10"/>
        <v>625</v>
      </c>
      <c r="J1411" s="414" t="s">
        <v>17430</v>
      </c>
      <c r="K1411" s="52"/>
      <c r="L1411" s="338">
        <v>43307</v>
      </c>
      <c r="M1411" s="284"/>
      <c r="N1411" s="52" t="s">
        <v>17555</v>
      </c>
      <c r="O1411" s="52" t="s">
        <v>88</v>
      </c>
      <c r="P1411" s="52" t="s">
        <v>89</v>
      </c>
      <c r="Q1411" s="47">
        <v>43298</v>
      </c>
      <c r="R1411" s="47">
        <v>43298</v>
      </c>
      <c r="S1411" s="52" t="s">
        <v>47</v>
      </c>
      <c r="T1411" s="433" t="s">
        <v>1130</v>
      </c>
    </row>
    <row r="1412" s="14" customFormat="1" ht="23.1" customHeight="1" spans="1:20">
      <c r="A1412" s="469">
        <v>15</v>
      </c>
      <c r="B1412" s="57"/>
      <c r="C1412" s="311" t="s">
        <v>17434</v>
      </c>
      <c r="D1412" s="43" t="s">
        <v>16277</v>
      </c>
      <c r="E1412" s="43">
        <v>423700</v>
      </c>
      <c r="F1412" s="43" t="s">
        <v>17556</v>
      </c>
      <c r="G1412" s="136">
        <v>43271</v>
      </c>
      <c r="H1412" s="493">
        <v>43279</v>
      </c>
      <c r="I1412" s="52">
        <f ca="1" t="shared" si="10"/>
        <v>625</v>
      </c>
      <c r="J1412" s="414" t="s">
        <v>17430</v>
      </c>
      <c r="K1412" s="52"/>
      <c r="L1412" s="338">
        <v>43307</v>
      </c>
      <c r="M1412" s="450"/>
      <c r="N1412" s="450" t="s">
        <v>17557</v>
      </c>
      <c r="O1412" s="81" t="s">
        <v>1706</v>
      </c>
      <c r="P1412" s="52" t="s">
        <v>84</v>
      </c>
      <c r="Q1412" s="47">
        <v>43298</v>
      </c>
      <c r="R1412" s="377">
        <v>43299</v>
      </c>
      <c r="S1412" s="327" t="s">
        <v>47</v>
      </c>
      <c r="T1412" s="433" t="s">
        <v>1130</v>
      </c>
    </row>
    <row r="1413" s="14" customFormat="1" ht="23.1" customHeight="1" spans="1:20">
      <c r="A1413" s="469">
        <v>3</v>
      </c>
      <c r="B1413" s="57"/>
      <c r="C1413" s="311" t="s">
        <v>16699</v>
      </c>
      <c r="D1413" s="43" t="s">
        <v>16277</v>
      </c>
      <c r="E1413" s="43">
        <v>399600</v>
      </c>
      <c r="F1413" s="43" t="s">
        <v>17558</v>
      </c>
      <c r="G1413" s="136">
        <v>43214</v>
      </c>
      <c r="H1413" s="493">
        <v>43224</v>
      </c>
      <c r="I1413" s="52">
        <f ca="1" t="shared" si="10"/>
        <v>680</v>
      </c>
      <c r="J1413" s="414" t="s">
        <v>16776</v>
      </c>
      <c r="K1413" s="561" t="s">
        <v>17559</v>
      </c>
      <c r="L1413" s="338">
        <v>43312</v>
      </c>
      <c r="M1413" s="544" t="s">
        <v>52</v>
      </c>
      <c r="N1413" s="52" t="s">
        <v>17560</v>
      </c>
      <c r="O1413" s="52" t="s">
        <v>80</v>
      </c>
      <c r="P1413" s="52" t="s">
        <v>84</v>
      </c>
      <c r="Q1413" s="47">
        <v>43303</v>
      </c>
      <c r="R1413" s="47">
        <v>43306</v>
      </c>
      <c r="S1413" s="52" t="s">
        <v>106</v>
      </c>
      <c r="T1413" s="433" t="s">
        <v>4023</v>
      </c>
    </row>
    <row r="1414" s="14" customFormat="1" ht="23.1" customHeight="1" spans="1:20">
      <c r="A1414" s="469">
        <v>6</v>
      </c>
      <c r="B1414" s="57"/>
      <c r="C1414" s="311" t="s">
        <v>17428</v>
      </c>
      <c r="D1414" s="43" t="s">
        <v>17481</v>
      </c>
      <c r="E1414" s="43">
        <v>396400</v>
      </c>
      <c r="F1414" s="43" t="s">
        <v>17561</v>
      </c>
      <c r="G1414" s="136">
        <v>43276</v>
      </c>
      <c r="H1414" s="493">
        <v>43285</v>
      </c>
      <c r="I1414" s="52">
        <f ca="1" t="shared" si="10"/>
        <v>619</v>
      </c>
      <c r="J1414" s="414" t="s">
        <v>17430</v>
      </c>
      <c r="K1414" s="52"/>
      <c r="L1414" s="338">
        <v>43312</v>
      </c>
      <c r="M1414" s="284"/>
      <c r="N1414" s="52" t="s">
        <v>17562</v>
      </c>
      <c r="O1414" s="52" t="s">
        <v>45</v>
      </c>
      <c r="P1414" s="52" t="s">
        <v>59</v>
      </c>
      <c r="Q1414" s="47">
        <v>43302</v>
      </c>
      <c r="R1414" s="47">
        <v>43303</v>
      </c>
      <c r="S1414" s="52" t="s">
        <v>47</v>
      </c>
      <c r="T1414" s="433" t="s">
        <v>1890</v>
      </c>
    </row>
    <row r="1415" s="14" customFormat="1" ht="23.1" customHeight="1" spans="1:20">
      <c r="A1415" s="469">
        <v>16</v>
      </c>
      <c r="B1415" s="57"/>
      <c r="C1415" s="311" t="s">
        <v>17434</v>
      </c>
      <c r="D1415" s="43" t="s">
        <v>16239</v>
      </c>
      <c r="E1415" s="43">
        <v>423700</v>
      </c>
      <c r="F1415" s="43" t="s">
        <v>17563</v>
      </c>
      <c r="G1415" s="136">
        <v>43250</v>
      </c>
      <c r="H1415" s="493">
        <v>43258</v>
      </c>
      <c r="I1415" s="52">
        <f ca="1" t="shared" si="10"/>
        <v>646</v>
      </c>
      <c r="J1415" s="414" t="s">
        <v>17430</v>
      </c>
      <c r="K1415" s="52"/>
      <c r="L1415" s="338">
        <v>43280</v>
      </c>
      <c r="M1415" s="338" t="s">
        <v>52</v>
      </c>
      <c r="N1415" s="450" t="s">
        <v>17564</v>
      </c>
      <c r="O1415" s="81" t="s">
        <v>45</v>
      </c>
      <c r="P1415" s="52" t="s">
        <v>59</v>
      </c>
      <c r="Q1415" s="47">
        <v>43302</v>
      </c>
      <c r="R1415" s="377">
        <v>43305</v>
      </c>
      <c r="S1415" s="327" t="s">
        <v>47</v>
      </c>
      <c r="T1415" s="433" t="s">
        <v>17565</v>
      </c>
    </row>
    <row r="1416" s="14" customFormat="1" ht="23.1" customHeight="1" spans="1:20">
      <c r="A1416" s="469">
        <v>16</v>
      </c>
      <c r="B1416" s="57"/>
      <c r="C1416" s="311" t="s">
        <v>17434</v>
      </c>
      <c r="D1416" s="43" t="s">
        <v>16239</v>
      </c>
      <c r="E1416" s="43">
        <v>423700</v>
      </c>
      <c r="F1416" s="43" t="s">
        <v>17566</v>
      </c>
      <c r="G1416" s="136">
        <v>43299</v>
      </c>
      <c r="H1416" s="493">
        <v>43310</v>
      </c>
      <c r="I1416" s="52">
        <f ca="1" t="shared" si="10"/>
        <v>594</v>
      </c>
      <c r="J1416" s="414" t="s">
        <v>17430</v>
      </c>
      <c r="K1416" s="52"/>
      <c r="L1416" s="338">
        <v>43312</v>
      </c>
      <c r="M1416" s="284"/>
      <c r="N1416" s="327" t="s">
        <v>17567</v>
      </c>
      <c r="O1416" s="327" t="s">
        <v>730</v>
      </c>
      <c r="P1416" s="327" t="s">
        <v>59</v>
      </c>
      <c r="Q1416" s="447">
        <v>43297</v>
      </c>
      <c r="R1416" s="47">
        <v>43299</v>
      </c>
      <c r="S1416" s="327" t="s">
        <v>47</v>
      </c>
      <c r="T1416" s="433" t="s">
        <v>17568</v>
      </c>
    </row>
    <row r="1417" s="14" customFormat="1" ht="23.1" customHeight="1" spans="1:20">
      <c r="A1417" s="469">
        <v>8</v>
      </c>
      <c r="B1417" s="57"/>
      <c r="C1417" s="311" t="s">
        <v>17428</v>
      </c>
      <c r="D1417" s="43" t="s">
        <v>593</v>
      </c>
      <c r="E1417" s="43">
        <v>396400</v>
      </c>
      <c r="F1417" s="43" t="s">
        <v>17569</v>
      </c>
      <c r="G1417" s="136">
        <v>43280</v>
      </c>
      <c r="H1417" s="493">
        <v>43291</v>
      </c>
      <c r="I1417" s="52">
        <f ca="1" t="shared" si="10"/>
        <v>613</v>
      </c>
      <c r="J1417" s="414" t="s">
        <v>17430</v>
      </c>
      <c r="K1417" s="52"/>
      <c r="L1417" s="338">
        <v>43312</v>
      </c>
      <c r="M1417" s="284" t="s">
        <v>52</v>
      </c>
      <c r="N1417" s="327" t="s">
        <v>17570</v>
      </c>
      <c r="O1417" s="327" t="s">
        <v>12</v>
      </c>
      <c r="P1417" s="327" t="s">
        <v>59</v>
      </c>
      <c r="Q1417" s="47">
        <v>43300</v>
      </c>
      <c r="R1417" s="47">
        <v>43301</v>
      </c>
      <c r="S1417" s="52" t="s">
        <v>47</v>
      </c>
      <c r="T1417" s="433" t="s">
        <v>17571</v>
      </c>
    </row>
    <row r="1418" s="14" customFormat="1" ht="23.1" customHeight="1" spans="1:20">
      <c r="A1418" s="469">
        <v>1</v>
      </c>
      <c r="B1418" s="57"/>
      <c r="C1418" s="311" t="s">
        <v>16699</v>
      </c>
      <c r="D1418" s="43" t="s">
        <v>16252</v>
      </c>
      <c r="E1418" s="43">
        <v>399600</v>
      </c>
      <c r="F1418" s="43" t="s">
        <v>17572</v>
      </c>
      <c r="G1418" s="136">
        <v>43242</v>
      </c>
      <c r="H1418" s="493">
        <v>43251</v>
      </c>
      <c r="I1418" s="52">
        <f ca="1" t="shared" si="10"/>
        <v>653</v>
      </c>
      <c r="J1418" s="414" t="s">
        <v>16776</v>
      </c>
      <c r="K1418" s="52"/>
      <c r="L1418" s="338">
        <v>43312</v>
      </c>
      <c r="M1418" s="284"/>
      <c r="N1418" s="52" t="s">
        <v>17573</v>
      </c>
      <c r="O1418" s="52" t="s">
        <v>889</v>
      </c>
      <c r="P1418" s="52" t="s">
        <v>84</v>
      </c>
      <c r="Q1418" s="47">
        <v>43309</v>
      </c>
      <c r="R1418" s="47">
        <v>43309</v>
      </c>
      <c r="S1418" s="52" t="s">
        <v>106</v>
      </c>
      <c r="T1418" s="433" t="s">
        <v>17574</v>
      </c>
    </row>
    <row r="1419" s="14" customFormat="1" ht="23.1" customHeight="1" spans="1:20">
      <c r="A1419" s="469">
        <v>9</v>
      </c>
      <c r="B1419" s="57"/>
      <c r="C1419" s="311" t="s">
        <v>17428</v>
      </c>
      <c r="D1419" s="43" t="s">
        <v>17452</v>
      </c>
      <c r="E1419" s="43">
        <v>396400</v>
      </c>
      <c r="F1419" s="43" t="s">
        <v>17575</v>
      </c>
      <c r="G1419" s="136">
        <v>43280</v>
      </c>
      <c r="H1419" s="493">
        <v>43291</v>
      </c>
      <c r="I1419" s="52">
        <f ca="1" t="shared" si="10"/>
        <v>613</v>
      </c>
      <c r="J1419" s="414" t="s">
        <v>17430</v>
      </c>
      <c r="K1419" s="52"/>
      <c r="L1419" s="338">
        <v>43312</v>
      </c>
      <c r="M1419" s="284" t="s">
        <v>52</v>
      </c>
      <c r="N1419" s="327" t="s">
        <v>17576</v>
      </c>
      <c r="O1419" s="327" t="s">
        <v>17</v>
      </c>
      <c r="P1419" s="327" t="s">
        <v>46</v>
      </c>
      <c r="Q1419" s="47">
        <v>43302</v>
      </c>
      <c r="R1419" s="47">
        <v>43302</v>
      </c>
      <c r="S1419" s="52" t="s">
        <v>106</v>
      </c>
      <c r="T1419" s="433" t="s">
        <v>17577</v>
      </c>
    </row>
    <row r="1420" s="14" customFormat="1" ht="23.1" customHeight="1" spans="1:20">
      <c r="A1420" s="469">
        <v>7</v>
      </c>
      <c r="B1420" s="57"/>
      <c r="C1420" s="311" t="s">
        <v>17428</v>
      </c>
      <c r="D1420" s="43" t="s">
        <v>16357</v>
      </c>
      <c r="E1420" s="43">
        <v>396400</v>
      </c>
      <c r="F1420" s="217" t="s">
        <v>17578</v>
      </c>
      <c r="G1420" s="136">
        <v>43266</v>
      </c>
      <c r="H1420" s="493">
        <v>43277</v>
      </c>
      <c r="I1420" s="52">
        <f ca="1" t="shared" si="10"/>
        <v>627</v>
      </c>
      <c r="J1420" s="414" t="s">
        <v>17430</v>
      </c>
      <c r="K1420" s="52"/>
      <c r="L1420" s="338">
        <v>43312</v>
      </c>
      <c r="M1420" s="284"/>
      <c r="N1420" s="52" t="s">
        <v>17579</v>
      </c>
      <c r="O1420" s="52" t="s">
        <v>12</v>
      </c>
      <c r="P1420" s="52" t="s">
        <v>59</v>
      </c>
      <c r="Q1420" s="47">
        <v>43300</v>
      </c>
      <c r="R1420" s="47">
        <v>43301</v>
      </c>
      <c r="S1420" s="52" t="s">
        <v>47</v>
      </c>
      <c r="T1420" s="433" t="s">
        <v>17580</v>
      </c>
    </row>
    <row r="1421" s="14" customFormat="1" ht="23.1" customHeight="1" spans="1:20">
      <c r="A1421" s="469">
        <v>13</v>
      </c>
      <c r="B1421" s="57"/>
      <c r="C1421" s="311" t="s">
        <v>17434</v>
      </c>
      <c r="D1421" s="43" t="s">
        <v>16239</v>
      </c>
      <c r="E1421" s="43">
        <v>423700</v>
      </c>
      <c r="F1421" s="43" t="s">
        <v>17581</v>
      </c>
      <c r="G1421" s="136">
        <v>43299</v>
      </c>
      <c r="H1421" s="493">
        <v>43310</v>
      </c>
      <c r="I1421" s="52">
        <f ca="1" t="shared" si="10"/>
        <v>594</v>
      </c>
      <c r="J1421" s="414" t="s">
        <v>17430</v>
      </c>
      <c r="K1421" s="52"/>
      <c r="L1421" s="338">
        <v>43337</v>
      </c>
      <c r="M1421" s="284"/>
      <c r="N1421" s="52" t="s">
        <v>17582</v>
      </c>
      <c r="O1421" s="52" t="s">
        <v>70</v>
      </c>
      <c r="P1421" s="52" t="s">
        <v>59</v>
      </c>
      <c r="Q1421" s="47">
        <v>43302</v>
      </c>
      <c r="R1421" s="47">
        <v>43302</v>
      </c>
      <c r="S1421" s="52" t="s">
        <v>106</v>
      </c>
      <c r="T1421" s="433" t="s">
        <v>1139</v>
      </c>
    </row>
    <row r="1422" s="14" customFormat="1" ht="23.1" customHeight="1" spans="1:20">
      <c r="A1422" s="469">
        <v>9</v>
      </c>
      <c r="B1422" s="57"/>
      <c r="C1422" s="311" t="s">
        <v>17434</v>
      </c>
      <c r="D1422" s="43" t="s">
        <v>16277</v>
      </c>
      <c r="E1422" s="43">
        <v>423700</v>
      </c>
      <c r="F1422" s="43" t="s">
        <v>17583</v>
      </c>
      <c r="G1422" s="136">
        <v>43279</v>
      </c>
      <c r="H1422" s="493">
        <v>43288</v>
      </c>
      <c r="I1422" s="52">
        <f ca="1" t="shared" si="10"/>
        <v>616</v>
      </c>
      <c r="J1422" s="414" t="s">
        <v>17430</v>
      </c>
      <c r="K1422" s="52"/>
      <c r="L1422" s="338">
        <v>43337</v>
      </c>
      <c r="M1422" s="338" t="s">
        <v>52</v>
      </c>
      <c r="N1422" s="450" t="s">
        <v>17584</v>
      </c>
      <c r="O1422" s="81" t="s">
        <v>114</v>
      </c>
      <c r="P1422" s="52" t="s">
        <v>89</v>
      </c>
      <c r="Q1422" s="47">
        <v>43300</v>
      </c>
      <c r="R1422" s="377">
        <v>43301</v>
      </c>
      <c r="S1422" s="327" t="s">
        <v>47</v>
      </c>
      <c r="T1422" s="433" t="s">
        <v>1139</v>
      </c>
    </row>
    <row r="1423" s="14" customFormat="1" ht="23.1" customHeight="1" spans="1:20">
      <c r="A1423" s="469">
        <v>12</v>
      </c>
      <c r="B1423" s="57"/>
      <c r="C1423" s="311" t="s">
        <v>17434</v>
      </c>
      <c r="D1423" s="43" t="s">
        <v>16239</v>
      </c>
      <c r="E1423" s="43">
        <v>423700</v>
      </c>
      <c r="F1423" s="43" t="s">
        <v>17585</v>
      </c>
      <c r="G1423" s="136">
        <v>43299</v>
      </c>
      <c r="H1423" s="493">
        <v>43310</v>
      </c>
      <c r="I1423" s="52">
        <f ca="1" t="shared" si="10"/>
        <v>594</v>
      </c>
      <c r="J1423" s="414" t="s">
        <v>17430</v>
      </c>
      <c r="K1423" s="52"/>
      <c r="L1423" s="338">
        <v>43337</v>
      </c>
      <c r="M1423" s="284"/>
      <c r="N1423" s="327" t="s">
        <v>17586</v>
      </c>
      <c r="O1423" s="327" t="s">
        <v>88</v>
      </c>
      <c r="P1423" s="327" t="s">
        <v>89</v>
      </c>
      <c r="Q1423" s="447">
        <v>43296</v>
      </c>
      <c r="R1423" s="47">
        <v>43299</v>
      </c>
      <c r="S1423" s="327" t="s">
        <v>47</v>
      </c>
      <c r="T1423" s="433" t="s">
        <v>17587</v>
      </c>
    </row>
    <row r="1424" s="14" customFormat="1" ht="23.1" customHeight="1" spans="1:20">
      <c r="A1424" s="469">
        <v>4</v>
      </c>
      <c r="B1424" s="57"/>
      <c r="C1424" s="311" t="s">
        <v>17428</v>
      </c>
      <c r="D1424" s="43" t="s">
        <v>17481</v>
      </c>
      <c r="E1424" s="43">
        <v>396400</v>
      </c>
      <c r="F1424" s="43" t="s">
        <v>17588</v>
      </c>
      <c r="G1424" s="136">
        <v>43271</v>
      </c>
      <c r="H1424" s="493">
        <v>43279</v>
      </c>
      <c r="I1424" s="52">
        <f ca="1" t="shared" si="10"/>
        <v>625</v>
      </c>
      <c r="J1424" s="414" t="s">
        <v>17430</v>
      </c>
      <c r="K1424" s="52"/>
      <c r="L1424" s="338">
        <v>43337</v>
      </c>
      <c r="M1424" s="284"/>
      <c r="N1424" s="52" t="s">
        <v>17589</v>
      </c>
      <c r="O1424" s="52" t="s">
        <v>225</v>
      </c>
      <c r="P1424" s="52" t="s">
        <v>84</v>
      </c>
      <c r="Q1424" s="47">
        <v>43302</v>
      </c>
      <c r="R1424" s="47">
        <v>43302</v>
      </c>
      <c r="S1424" s="52" t="s">
        <v>47</v>
      </c>
      <c r="T1424" s="433" t="s">
        <v>1139</v>
      </c>
    </row>
    <row r="1425" s="14" customFormat="1" ht="23.1" customHeight="1" spans="1:20">
      <c r="A1425" s="469">
        <v>4</v>
      </c>
      <c r="B1425" s="57"/>
      <c r="C1425" s="311" t="s">
        <v>17428</v>
      </c>
      <c r="D1425" s="43" t="s">
        <v>17481</v>
      </c>
      <c r="E1425" s="43">
        <v>396400</v>
      </c>
      <c r="F1425" s="43" t="s">
        <v>17590</v>
      </c>
      <c r="G1425" s="136">
        <v>43276</v>
      </c>
      <c r="H1425" s="493">
        <v>43285</v>
      </c>
      <c r="I1425" s="52">
        <f ca="1" t="shared" si="10"/>
        <v>619</v>
      </c>
      <c r="J1425" s="414" t="s">
        <v>17430</v>
      </c>
      <c r="K1425" s="52"/>
      <c r="L1425" s="338">
        <v>43337</v>
      </c>
      <c r="M1425" s="284"/>
      <c r="N1425" s="52" t="s">
        <v>17591</v>
      </c>
      <c r="O1425" s="52" t="s">
        <v>698</v>
      </c>
      <c r="P1425" s="52" t="s">
        <v>46</v>
      </c>
      <c r="Q1425" s="47">
        <v>43309</v>
      </c>
      <c r="R1425" s="47">
        <v>43309</v>
      </c>
      <c r="S1425" s="52" t="s">
        <v>47</v>
      </c>
      <c r="T1425" s="433" t="s">
        <v>8183</v>
      </c>
    </row>
    <row r="1426" s="14" customFormat="1" ht="23.1" customHeight="1" spans="1:20">
      <c r="A1426" s="469">
        <v>10</v>
      </c>
      <c r="B1426" s="57"/>
      <c r="C1426" s="311" t="s">
        <v>17592</v>
      </c>
      <c r="D1426" s="407" t="s">
        <v>16239</v>
      </c>
      <c r="E1426" s="43">
        <v>421500</v>
      </c>
      <c r="F1426" s="43" t="s">
        <v>17593</v>
      </c>
      <c r="G1426" s="136">
        <v>43300</v>
      </c>
      <c r="H1426" s="493">
        <v>43306</v>
      </c>
      <c r="I1426" s="52">
        <f ca="1" t="shared" si="10"/>
        <v>598</v>
      </c>
      <c r="J1426" s="414" t="s">
        <v>17430</v>
      </c>
      <c r="K1426" s="52"/>
      <c r="L1426" s="338">
        <v>43337</v>
      </c>
      <c r="M1426" s="284" t="s">
        <v>52</v>
      </c>
      <c r="N1426" s="52" t="s">
        <v>17594</v>
      </c>
      <c r="O1426" s="52" t="s">
        <v>1898</v>
      </c>
      <c r="P1426" s="52" t="s">
        <v>89</v>
      </c>
      <c r="Q1426" s="47">
        <v>43309</v>
      </c>
      <c r="R1426" s="47">
        <v>43309</v>
      </c>
      <c r="S1426" s="52" t="s">
        <v>47</v>
      </c>
      <c r="T1426" s="433" t="s">
        <v>1157</v>
      </c>
    </row>
    <row r="1427" s="14" customFormat="1" ht="23.1" customHeight="1" spans="1:20">
      <c r="A1427" s="469">
        <v>12</v>
      </c>
      <c r="B1427" s="57"/>
      <c r="C1427" s="311" t="s">
        <v>17592</v>
      </c>
      <c r="D1427" s="407" t="s">
        <v>16252</v>
      </c>
      <c r="E1427" s="43">
        <v>421500</v>
      </c>
      <c r="F1427" s="43" t="s">
        <v>17595</v>
      </c>
      <c r="G1427" s="136">
        <v>43307</v>
      </c>
      <c r="H1427" s="493">
        <v>43315</v>
      </c>
      <c r="I1427" s="52">
        <f ca="1" t="shared" si="10"/>
        <v>589</v>
      </c>
      <c r="J1427" s="414" t="s">
        <v>17430</v>
      </c>
      <c r="K1427" s="52"/>
      <c r="L1427" s="338">
        <v>43337</v>
      </c>
      <c r="M1427" s="284"/>
      <c r="N1427" s="52" t="s">
        <v>17596</v>
      </c>
      <c r="O1427" s="52" t="s">
        <v>225</v>
      </c>
      <c r="P1427" s="52" t="s">
        <v>84</v>
      </c>
      <c r="Q1427" s="47">
        <v>43319</v>
      </c>
      <c r="R1427" s="47">
        <v>43321</v>
      </c>
      <c r="S1427" s="52" t="s">
        <v>47</v>
      </c>
      <c r="T1427" s="433"/>
    </row>
    <row r="1428" s="14" customFormat="1" ht="23.1" customHeight="1" spans="1:20">
      <c r="A1428" s="469">
        <v>9</v>
      </c>
      <c r="B1428" s="57"/>
      <c r="C1428" s="311" t="s">
        <v>17592</v>
      </c>
      <c r="D1428" s="407" t="s">
        <v>16277</v>
      </c>
      <c r="E1428" s="43">
        <v>421500</v>
      </c>
      <c r="F1428" s="43" t="s">
        <v>17597</v>
      </c>
      <c r="G1428" s="136">
        <v>43305</v>
      </c>
      <c r="H1428" s="493">
        <v>43315</v>
      </c>
      <c r="I1428" s="52">
        <f ca="1" t="shared" si="10"/>
        <v>589</v>
      </c>
      <c r="J1428" s="414" t="s">
        <v>17430</v>
      </c>
      <c r="K1428" s="52"/>
      <c r="L1428" s="338">
        <v>43337</v>
      </c>
      <c r="M1428" s="284"/>
      <c r="N1428" s="327" t="s">
        <v>17598</v>
      </c>
      <c r="O1428" s="327" t="s">
        <v>225</v>
      </c>
      <c r="P1428" s="327" t="s">
        <v>84</v>
      </c>
      <c r="Q1428" s="447">
        <v>43322</v>
      </c>
      <c r="R1428" s="47">
        <v>43322</v>
      </c>
      <c r="S1428" s="327" t="s">
        <v>106</v>
      </c>
      <c r="T1428" s="433"/>
    </row>
    <row r="1429" s="14" customFormat="1" ht="23.1" customHeight="1" spans="1:20">
      <c r="A1429" s="469">
        <v>7</v>
      </c>
      <c r="B1429" s="57"/>
      <c r="C1429" s="311" t="s">
        <v>17434</v>
      </c>
      <c r="D1429" s="43" t="s">
        <v>16277</v>
      </c>
      <c r="E1429" s="43">
        <v>423700</v>
      </c>
      <c r="F1429" s="43" t="s">
        <v>17599</v>
      </c>
      <c r="G1429" s="136">
        <v>43306</v>
      </c>
      <c r="H1429" s="493">
        <v>43319</v>
      </c>
      <c r="I1429" s="52">
        <f ca="1" t="shared" si="10"/>
        <v>585</v>
      </c>
      <c r="J1429" s="414" t="s">
        <v>17430</v>
      </c>
      <c r="K1429" s="52"/>
      <c r="L1429" s="338">
        <v>43337</v>
      </c>
      <c r="M1429" s="284"/>
      <c r="N1429" s="327" t="s">
        <v>17600</v>
      </c>
      <c r="O1429" s="327" t="s">
        <v>12</v>
      </c>
      <c r="P1429" s="327" t="s">
        <v>59</v>
      </c>
      <c r="Q1429" s="447">
        <v>43317</v>
      </c>
      <c r="R1429" s="47">
        <v>43318</v>
      </c>
      <c r="S1429" s="327" t="s">
        <v>47</v>
      </c>
      <c r="T1429" s="433" t="s">
        <v>7081</v>
      </c>
    </row>
    <row r="1430" s="14" customFormat="1" ht="23.1" customHeight="1" spans="1:20">
      <c r="A1430" s="469">
        <v>5</v>
      </c>
      <c r="B1430" s="57"/>
      <c r="C1430" s="311" t="s">
        <v>17434</v>
      </c>
      <c r="D1430" s="43" t="s">
        <v>16277</v>
      </c>
      <c r="E1430" s="43">
        <v>423700</v>
      </c>
      <c r="F1430" s="43" t="s">
        <v>17601</v>
      </c>
      <c r="G1430" s="136">
        <v>43242</v>
      </c>
      <c r="H1430" s="493">
        <v>43252</v>
      </c>
      <c r="I1430" s="52">
        <f ca="1" t="shared" si="10"/>
        <v>652</v>
      </c>
      <c r="J1430" s="414" t="s">
        <v>17430</v>
      </c>
      <c r="K1430" s="52"/>
      <c r="L1430" s="338">
        <v>43337</v>
      </c>
      <c r="M1430" s="544" t="s">
        <v>52</v>
      </c>
      <c r="N1430" s="450" t="s">
        <v>17602</v>
      </c>
      <c r="O1430" s="81" t="s">
        <v>17</v>
      </c>
      <c r="P1430" s="52" t="s">
        <v>46</v>
      </c>
      <c r="Q1430" s="47">
        <v>43292</v>
      </c>
      <c r="R1430" s="377">
        <v>43292</v>
      </c>
      <c r="S1430" s="327" t="s">
        <v>47</v>
      </c>
      <c r="T1430" s="433" t="s">
        <v>17603</v>
      </c>
    </row>
    <row r="1431" s="14" customFormat="1" ht="22.5" customHeight="1" spans="1:20">
      <c r="A1431" s="469">
        <v>4</v>
      </c>
      <c r="B1431" s="57"/>
      <c r="C1431" s="311" t="s">
        <v>17428</v>
      </c>
      <c r="D1431" s="43" t="s">
        <v>17481</v>
      </c>
      <c r="E1431" s="43">
        <v>396400</v>
      </c>
      <c r="F1431" s="43" t="s">
        <v>17604</v>
      </c>
      <c r="G1431" s="136">
        <v>43276</v>
      </c>
      <c r="H1431" s="493">
        <v>43292</v>
      </c>
      <c r="I1431" s="52">
        <f ca="1" t="shared" si="10"/>
        <v>612</v>
      </c>
      <c r="J1431" s="414" t="s">
        <v>17430</v>
      </c>
      <c r="K1431" s="52"/>
      <c r="L1431" s="338">
        <v>43337</v>
      </c>
      <c r="M1431" s="284"/>
      <c r="N1431" s="52" t="s">
        <v>17605</v>
      </c>
      <c r="O1431" s="52" t="s">
        <v>980</v>
      </c>
      <c r="P1431" s="52" t="s">
        <v>46</v>
      </c>
      <c r="Q1431" s="47">
        <v>43317</v>
      </c>
      <c r="R1431" s="47">
        <v>43317</v>
      </c>
      <c r="S1431" s="52" t="s">
        <v>47</v>
      </c>
      <c r="T1431" s="433" t="s">
        <v>7081</v>
      </c>
    </row>
    <row r="1432" s="14" customFormat="1" ht="23.1" customHeight="1" spans="1:20">
      <c r="A1432" s="469">
        <v>14</v>
      </c>
      <c r="B1432" s="524"/>
      <c r="C1432" s="311" t="s">
        <v>17592</v>
      </c>
      <c r="D1432" s="559" t="s">
        <v>16239</v>
      </c>
      <c r="E1432" s="427">
        <v>421500</v>
      </c>
      <c r="F1432" s="427" t="s">
        <v>17606</v>
      </c>
      <c r="G1432" s="439">
        <v>43300</v>
      </c>
      <c r="H1432" s="525">
        <v>43306</v>
      </c>
      <c r="I1432" s="431">
        <f ca="1" t="shared" si="10"/>
        <v>598</v>
      </c>
      <c r="J1432" s="502" t="s">
        <v>17430</v>
      </c>
      <c r="K1432" s="431"/>
      <c r="L1432" s="338">
        <v>43337</v>
      </c>
      <c r="M1432" s="284" t="s">
        <v>52</v>
      </c>
      <c r="N1432" s="431" t="s">
        <v>17607</v>
      </c>
      <c r="O1432" s="431" t="s">
        <v>889</v>
      </c>
      <c r="P1432" s="431" t="s">
        <v>84</v>
      </c>
      <c r="Q1432" s="438">
        <v>43312</v>
      </c>
      <c r="R1432" s="438">
        <v>43312</v>
      </c>
      <c r="S1432" s="431" t="s">
        <v>47</v>
      </c>
      <c r="T1432" s="454" t="s">
        <v>1950</v>
      </c>
    </row>
    <row r="1433" s="14" customFormat="1" ht="23.1" customHeight="1" spans="1:20">
      <c r="A1433" s="469">
        <v>10</v>
      </c>
      <c r="B1433" s="57"/>
      <c r="C1433" s="311" t="s">
        <v>17592</v>
      </c>
      <c r="D1433" s="407" t="s">
        <v>17608</v>
      </c>
      <c r="E1433" s="43">
        <v>421500</v>
      </c>
      <c r="F1433" s="43" t="s">
        <v>17609</v>
      </c>
      <c r="G1433" s="136">
        <v>43300</v>
      </c>
      <c r="H1433" s="493">
        <v>43310</v>
      </c>
      <c r="I1433" s="52">
        <f ca="1" t="shared" si="10"/>
        <v>594</v>
      </c>
      <c r="J1433" s="414" t="s">
        <v>17430</v>
      </c>
      <c r="K1433" s="52"/>
      <c r="L1433" s="338">
        <v>43337</v>
      </c>
      <c r="M1433" s="284" t="s">
        <v>52</v>
      </c>
      <c r="N1433" s="327" t="s">
        <v>17610</v>
      </c>
      <c r="O1433" s="327" t="s">
        <v>80</v>
      </c>
      <c r="P1433" s="327" t="s">
        <v>84</v>
      </c>
      <c r="Q1433" s="447">
        <v>43316</v>
      </c>
      <c r="R1433" s="47">
        <v>43317</v>
      </c>
      <c r="S1433" s="327" t="s">
        <v>47</v>
      </c>
      <c r="T1433" s="433" t="s">
        <v>1958</v>
      </c>
    </row>
    <row r="1434" s="14" customFormat="1" ht="23.1" customHeight="1" spans="1:20">
      <c r="A1434" s="469">
        <v>3</v>
      </c>
      <c r="B1434" s="57"/>
      <c r="C1434" s="311" t="s">
        <v>15848</v>
      </c>
      <c r="D1434" s="43" t="s">
        <v>17201</v>
      </c>
      <c r="E1434" s="43">
        <v>427600</v>
      </c>
      <c r="F1434" s="43" t="s">
        <v>17611</v>
      </c>
      <c r="G1434" s="136">
        <v>43202</v>
      </c>
      <c r="H1434" s="493">
        <v>43209</v>
      </c>
      <c r="I1434" s="52">
        <f ca="1" t="shared" si="10"/>
        <v>695</v>
      </c>
      <c r="J1434" s="414" t="s">
        <v>17612</v>
      </c>
      <c r="K1434" s="52"/>
      <c r="L1434" s="338">
        <v>43337</v>
      </c>
      <c r="M1434" s="544" t="s">
        <v>52</v>
      </c>
      <c r="N1434" s="450" t="s">
        <v>17613</v>
      </c>
      <c r="O1434" s="81" t="s">
        <v>122</v>
      </c>
      <c r="P1434" s="52" t="s">
        <v>84</v>
      </c>
      <c r="Q1434" s="47">
        <v>43312</v>
      </c>
      <c r="R1434" s="377">
        <v>43313</v>
      </c>
      <c r="S1434" s="327" t="s">
        <v>47</v>
      </c>
      <c r="T1434" s="433" t="s">
        <v>1964</v>
      </c>
    </row>
    <row r="1435" s="14" customFormat="1" ht="23.1" customHeight="1" spans="1:20">
      <c r="A1435" s="469">
        <v>2</v>
      </c>
      <c r="B1435" s="57"/>
      <c r="C1435" s="311" t="s">
        <v>16699</v>
      </c>
      <c r="D1435" s="43" t="s">
        <v>16357</v>
      </c>
      <c r="E1435" s="43">
        <v>399600</v>
      </c>
      <c r="F1435" s="43" t="s">
        <v>17614</v>
      </c>
      <c r="G1435" s="136">
        <v>43214</v>
      </c>
      <c r="H1435" s="493">
        <v>43224</v>
      </c>
      <c r="I1435" s="52">
        <f ca="1" t="shared" si="10"/>
        <v>680</v>
      </c>
      <c r="J1435" s="414" t="s">
        <v>17615</v>
      </c>
      <c r="K1435" s="52"/>
      <c r="L1435" s="338">
        <v>43340</v>
      </c>
      <c r="M1435" s="544" t="s">
        <v>52</v>
      </c>
      <c r="N1435" s="52" t="s">
        <v>17616</v>
      </c>
      <c r="O1435" s="52" t="s">
        <v>114</v>
      </c>
      <c r="P1435" s="52" t="s">
        <v>89</v>
      </c>
      <c r="Q1435" s="47">
        <v>43330</v>
      </c>
      <c r="R1435" s="47">
        <v>43330</v>
      </c>
      <c r="S1435" s="52" t="s">
        <v>47</v>
      </c>
      <c r="T1435" s="433" t="s">
        <v>17617</v>
      </c>
    </row>
    <row r="1436" s="14" customFormat="1" ht="23.1" customHeight="1" spans="1:20">
      <c r="A1436" s="469">
        <v>25</v>
      </c>
      <c r="B1436" s="57"/>
      <c r="C1436" s="311" t="s">
        <v>17592</v>
      </c>
      <c r="D1436" s="407" t="s">
        <v>16239</v>
      </c>
      <c r="E1436" s="43">
        <v>421500</v>
      </c>
      <c r="F1436" s="43" t="s">
        <v>17618</v>
      </c>
      <c r="G1436" s="136">
        <v>43300</v>
      </c>
      <c r="H1436" s="493">
        <v>43306</v>
      </c>
      <c r="I1436" s="52">
        <f ca="1" t="shared" si="10"/>
        <v>598</v>
      </c>
      <c r="J1436" s="414" t="s">
        <v>17430</v>
      </c>
      <c r="K1436" s="52"/>
      <c r="L1436" s="338">
        <v>43341</v>
      </c>
      <c r="M1436" s="284" t="s">
        <v>52</v>
      </c>
      <c r="N1436" s="445" t="s">
        <v>17619</v>
      </c>
      <c r="O1436" s="445" t="s">
        <v>1439</v>
      </c>
      <c r="P1436" s="445" t="s">
        <v>89</v>
      </c>
      <c r="Q1436" s="472">
        <v>43335</v>
      </c>
      <c r="R1436" s="438">
        <v>43335</v>
      </c>
      <c r="S1436" s="445" t="s">
        <v>106</v>
      </c>
      <c r="T1436" s="454" t="s">
        <v>17620</v>
      </c>
    </row>
    <row r="1437" s="14" customFormat="1" ht="23.1" customHeight="1" spans="1:21">
      <c r="A1437" s="469">
        <v>2</v>
      </c>
      <c r="B1437" s="57"/>
      <c r="C1437" s="311" t="s">
        <v>17434</v>
      </c>
      <c r="D1437" s="43" t="s">
        <v>16277</v>
      </c>
      <c r="E1437" s="43">
        <v>423700</v>
      </c>
      <c r="F1437" s="43" t="s">
        <v>17621</v>
      </c>
      <c r="G1437" s="136">
        <v>43306</v>
      </c>
      <c r="H1437" s="493">
        <v>43319</v>
      </c>
      <c r="I1437" s="52">
        <f ca="1" t="shared" si="10"/>
        <v>585</v>
      </c>
      <c r="J1437" s="414" t="s">
        <v>17430</v>
      </c>
      <c r="K1437" s="52"/>
      <c r="L1437" s="562">
        <v>43341</v>
      </c>
      <c r="M1437" s="284"/>
      <c r="N1437" s="327" t="s">
        <v>17622</v>
      </c>
      <c r="O1437" s="327" t="s">
        <v>45</v>
      </c>
      <c r="P1437" s="327" t="s">
        <v>59</v>
      </c>
      <c r="Q1437" s="447">
        <v>43337</v>
      </c>
      <c r="R1437" s="47">
        <v>43337</v>
      </c>
      <c r="S1437" s="327" t="s">
        <v>106</v>
      </c>
      <c r="T1437" s="433" t="s">
        <v>17623</v>
      </c>
      <c r="U1437" s="14" t="s">
        <v>1983</v>
      </c>
    </row>
    <row r="1438" s="14" customFormat="1" ht="23.1" customHeight="1" spans="1:21">
      <c r="A1438" s="469">
        <v>21</v>
      </c>
      <c r="B1438" s="524"/>
      <c r="C1438" s="560" t="s">
        <v>17592</v>
      </c>
      <c r="D1438" s="407" t="s">
        <v>17608</v>
      </c>
      <c r="E1438" s="43">
        <v>421500</v>
      </c>
      <c r="F1438" s="43" t="s">
        <v>17624</v>
      </c>
      <c r="G1438" s="136">
        <v>43335</v>
      </c>
      <c r="H1438" s="493">
        <v>43340</v>
      </c>
      <c r="I1438" s="52">
        <f ca="1" t="shared" si="10"/>
        <v>564</v>
      </c>
      <c r="J1438" s="414" t="s">
        <v>17625</v>
      </c>
      <c r="K1438" s="431"/>
      <c r="L1438" s="562">
        <v>43367</v>
      </c>
      <c r="M1438" s="284" t="s">
        <v>52</v>
      </c>
      <c r="N1438" s="327" t="s">
        <v>17626</v>
      </c>
      <c r="O1438" s="327" t="s">
        <v>88</v>
      </c>
      <c r="P1438" s="327" t="s">
        <v>89</v>
      </c>
      <c r="Q1438" s="472">
        <v>43311</v>
      </c>
      <c r="R1438" s="438">
        <v>43326</v>
      </c>
      <c r="S1438" s="327" t="s">
        <v>47</v>
      </c>
      <c r="T1438" s="454" t="s">
        <v>1190</v>
      </c>
      <c r="U1438" s="13" t="s">
        <v>2008</v>
      </c>
    </row>
    <row r="1439" s="14" customFormat="1" ht="23.1" customHeight="1" spans="1:21">
      <c r="A1439" s="469">
        <v>18</v>
      </c>
      <c r="B1439" s="524"/>
      <c r="C1439" s="560" t="s">
        <v>17592</v>
      </c>
      <c r="D1439" s="407" t="s">
        <v>17608</v>
      </c>
      <c r="E1439" s="43">
        <v>421500</v>
      </c>
      <c r="F1439" s="43" t="s">
        <v>17627</v>
      </c>
      <c r="G1439" s="136">
        <v>43325</v>
      </c>
      <c r="H1439" s="493">
        <v>43343</v>
      </c>
      <c r="I1439" s="52">
        <f ca="1" t="shared" si="10"/>
        <v>561</v>
      </c>
      <c r="J1439" s="414" t="s">
        <v>17430</v>
      </c>
      <c r="K1439" s="431"/>
      <c r="L1439" s="562">
        <v>43341</v>
      </c>
      <c r="M1439" s="284"/>
      <c r="N1439" s="327" t="s">
        <v>17628</v>
      </c>
      <c r="O1439" s="327" t="s">
        <v>980</v>
      </c>
      <c r="P1439" s="327" t="s">
        <v>46</v>
      </c>
      <c r="Q1439" s="472">
        <v>43274</v>
      </c>
      <c r="R1439" s="438">
        <v>43326</v>
      </c>
      <c r="S1439" s="445" t="s">
        <v>47</v>
      </c>
      <c r="T1439" s="454" t="s">
        <v>12500</v>
      </c>
      <c r="U1439" s="14" t="s">
        <v>2008</v>
      </c>
    </row>
    <row r="1440" s="14" customFormat="1" ht="23.1" customHeight="1" spans="1:21">
      <c r="A1440" s="494">
        <v>7</v>
      </c>
      <c r="B1440" s="57"/>
      <c r="C1440" s="560" t="s">
        <v>17434</v>
      </c>
      <c r="D1440" s="43" t="s">
        <v>16916</v>
      </c>
      <c r="E1440" s="43">
        <v>423700</v>
      </c>
      <c r="F1440" s="43" t="s">
        <v>17629</v>
      </c>
      <c r="G1440" s="136">
        <v>43325</v>
      </c>
      <c r="H1440" s="493">
        <v>43346</v>
      </c>
      <c r="I1440" s="52">
        <f ca="1" t="shared" si="10"/>
        <v>558</v>
      </c>
      <c r="J1440" s="414" t="s">
        <v>17430</v>
      </c>
      <c r="K1440" s="52"/>
      <c r="L1440" s="562">
        <v>43341</v>
      </c>
      <c r="M1440" s="284"/>
      <c r="N1440" s="327" t="s">
        <v>17630</v>
      </c>
      <c r="O1440" s="327" t="s">
        <v>980</v>
      </c>
      <c r="P1440" s="327" t="s">
        <v>46</v>
      </c>
      <c r="Q1440" s="447">
        <v>43312</v>
      </c>
      <c r="R1440" s="47">
        <v>43326</v>
      </c>
      <c r="S1440" s="327" t="s">
        <v>106</v>
      </c>
      <c r="T1440" s="433" t="s">
        <v>3317</v>
      </c>
      <c r="U1440" s="14" t="s">
        <v>2008</v>
      </c>
    </row>
    <row r="1441" s="14" customFormat="1" ht="23.1" customHeight="1" spans="1:21">
      <c r="A1441" s="469">
        <v>25</v>
      </c>
      <c r="B1441" s="524"/>
      <c r="C1441" s="560" t="s">
        <v>17592</v>
      </c>
      <c r="D1441" s="407" t="s">
        <v>16239</v>
      </c>
      <c r="E1441" s="43">
        <v>421500</v>
      </c>
      <c r="F1441" s="43" t="s">
        <v>17631</v>
      </c>
      <c r="G1441" s="136">
        <v>43334</v>
      </c>
      <c r="H1441" s="493">
        <v>43344</v>
      </c>
      <c r="I1441" s="52">
        <f ca="1" t="shared" si="10"/>
        <v>560</v>
      </c>
      <c r="J1441" s="414" t="s">
        <v>17430</v>
      </c>
      <c r="K1441" s="431"/>
      <c r="L1441" s="562">
        <v>43367</v>
      </c>
      <c r="M1441" s="284"/>
      <c r="N1441" s="445" t="s">
        <v>17632</v>
      </c>
      <c r="O1441" s="445" t="s">
        <v>45</v>
      </c>
      <c r="P1441" s="445" t="s">
        <v>59</v>
      </c>
      <c r="Q1441" s="472">
        <v>43337</v>
      </c>
      <c r="R1441" s="438">
        <v>43337</v>
      </c>
      <c r="S1441" s="445" t="s">
        <v>47</v>
      </c>
      <c r="T1441" s="454" t="s">
        <v>17633</v>
      </c>
      <c r="U1441" s="14" t="s">
        <v>2008</v>
      </c>
    </row>
    <row r="1442" s="14" customFormat="1" ht="23.1" customHeight="1" spans="1:20">
      <c r="A1442" s="469">
        <v>12</v>
      </c>
      <c r="B1442" s="57"/>
      <c r="C1442" s="560" t="s">
        <v>17434</v>
      </c>
      <c r="D1442" s="43" t="s">
        <v>16844</v>
      </c>
      <c r="E1442" s="43">
        <v>423700</v>
      </c>
      <c r="F1442" s="43" t="s">
        <v>17634</v>
      </c>
      <c r="G1442" s="136">
        <v>43334</v>
      </c>
      <c r="H1442" s="493">
        <v>43340</v>
      </c>
      <c r="I1442" s="52">
        <f ca="1" t="shared" si="10"/>
        <v>564</v>
      </c>
      <c r="J1442" s="414" t="s">
        <v>17625</v>
      </c>
      <c r="K1442" s="52"/>
      <c r="L1442" s="562">
        <v>43367</v>
      </c>
      <c r="M1442" s="284"/>
      <c r="N1442" s="327" t="s">
        <v>17635</v>
      </c>
      <c r="O1442" s="327" t="s">
        <v>730</v>
      </c>
      <c r="P1442" s="327" t="s">
        <v>59</v>
      </c>
      <c r="Q1442" s="447">
        <v>43331</v>
      </c>
      <c r="R1442" s="47">
        <v>43337</v>
      </c>
      <c r="S1442" s="327" t="s">
        <v>47</v>
      </c>
      <c r="T1442" s="433" t="s">
        <v>17636</v>
      </c>
    </row>
    <row r="1443" s="14" customFormat="1" ht="23.1" customHeight="1" spans="1:21">
      <c r="A1443" s="469">
        <v>24</v>
      </c>
      <c r="B1443" s="524"/>
      <c r="C1443" s="560" t="s">
        <v>17592</v>
      </c>
      <c r="D1443" s="407" t="s">
        <v>16239</v>
      </c>
      <c r="E1443" s="43">
        <v>421500</v>
      </c>
      <c r="F1443" s="43" t="s">
        <v>17637</v>
      </c>
      <c r="G1443" s="136">
        <v>43335</v>
      </c>
      <c r="H1443" s="493">
        <v>43344</v>
      </c>
      <c r="I1443" s="52">
        <f ca="1" t="shared" si="10"/>
        <v>560</v>
      </c>
      <c r="J1443" s="414" t="s">
        <v>17430</v>
      </c>
      <c r="K1443" s="431"/>
      <c r="L1443" s="562">
        <v>43367</v>
      </c>
      <c r="M1443" s="284"/>
      <c r="N1443" s="445" t="s">
        <v>17638</v>
      </c>
      <c r="O1443" s="445" t="s">
        <v>131</v>
      </c>
      <c r="P1443" s="445" t="s">
        <v>89</v>
      </c>
      <c r="Q1443" s="472">
        <v>43337</v>
      </c>
      <c r="R1443" s="438">
        <v>43337</v>
      </c>
      <c r="S1443" s="445" t="s">
        <v>106</v>
      </c>
      <c r="T1443" s="454" t="s">
        <v>12500</v>
      </c>
      <c r="U1443" s="14" t="s">
        <v>2008</v>
      </c>
    </row>
    <row r="1444" s="14" customFormat="1" ht="23.1" customHeight="1" spans="1:20">
      <c r="A1444" s="494">
        <v>31</v>
      </c>
      <c r="B1444" s="524"/>
      <c r="C1444" s="560" t="s">
        <v>17592</v>
      </c>
      <c r="D1444" s="407" t="s">
        <v>16252</v>
      </c>
      <c r="E1444" s="43">
        <v>421500</v>
      </c>
      <c r="F1444" s="43" t="s">
        <v>17639</v>
      </c>
      <c r="G1444" s="136">
        <v>43327</v>
      </c>
      <c r="H1444" s="493">
        <v>43356</v>
      </c>
      <c r="I1444" s="52">
        <f ca="1" t="shared" si="10"/>
        <v>548</v>
      </c>
      <c r="J1444" s="414" t="s">
        <v>17430</v>
      </c>
      <c r="K1444" s="431"/>
      <c r="L1444" s="562">
        <v>43367</v>
      </c>
      <c r="M1444" s="284"/>
      <c r="N1444" s="327" t="s">
        <v>17640</v>
      </c>
      <c r="O1444" s="327" t="s">
        <v>730</v>
      </c>
      <c r="P1444" s="327" t="s">
        <v>59</v>
      </c>
      <c r="Q1444" s="447">
        <v>43340</v>
      </c>
      <c r="R1444" s="438">
        <v>43340</v>
      </c>
      <c r="S1444" s="327" t="s">
        <v>47</v>
      </c>
      <c r="T1444" s="454" t="s">
        <v>17641</v>
      </c>
    </row>
    <row r="1445" s="14" customFormat="1" ht="23.1" customHeight="1" spans="1:21">
      <c r="A1445" s="494">
        <v>22</v>
      </c>
      <c r="B1445" s="524"/>
      <c r="C1445" s="560" t="s">
        <v>17592</v>
      </c>
      <c r="D1445" s="407" t="s">
        <v>16239</v>
      </c>
      <c r="E1445" s="43">
        <v>421500</v>
      </c>
      <c r="F1445" s="43" t="s">
        <v>17642</v>
      </c>
      <c r="G1445" s="136">
        <v>43325</v>
      </c>
      <c r="H1445" s="493">
        <v>43348</v>
      </c>
      <c r="I1445" s="52">
        <f ca="1" t="shared" si="10"/>
        <v>556</v>
      </c>
      <c r="J1445" s="414" t="s">
        <v>17430</v>
      </c>
      <c r="K1445" s="431"/>
      <c r="L1445" s="562">
        <v>43367</v>
      </c>
      <c r="M1445" s="284"/>
      <c r="N1445" s="52" t="s">
        <v>17643</v>
      </c>
      <c r="O1445" s="52" t="s">
        <v>12</v>
      </c>
      <c r="P1445" s="52" t="s">
        <v>59</v>
      </c>
      <c r="Q1445" s="472">
        <v>43337</v>
      </c>
      <c r="R1445" s="438">
        <v>43337</v>
      </c>
      <c r="S1445" s="445" t="s">
        <v>47</v>
      </c>
      <c r="T1445" s="454" t="s">
        <v>17644</v>
      </c>
      <c r="U1445" s="14" t="s">
        <v>1983</v>
      </c>
    </row>
    <row r="1446" s="14" customFormat="1" ht="23.1" customHeight="1" spans="1:20">
      <c r="A1446" s="469">
        <v>19</v>
      </c>
      <c r="B1446" s="524"/>
      <c r="C1446" s="560" t="s">
        <v>17592</v>
      </c>
      <c r="D1446" s="407" t="s">
        <v>16277</v>
      </c>
      <c r="E1446" s="43">
        <v>421500</v>
      </c>
      <c r="F1446" s="43" t="s">
        <v>17645</v>
      </c>
      <c r="G1446" s="136">
        <v>43336</v>
      </c>
      <c r="H1446" s="493">
        <v>43344</v>
      </c>
      <c r="I1446" s="52">
        <f ca="1" t="shared" si="10"/>
        <v>560</v>
      </c>
      <c r="J1446" s="414" t="s">
        <v>17430</v>
      </c>
      <c r="K1446" s="431"/>
      <c r="L1446" s="562">
        <v>43367</v>
      </c>
      <c r="M1446" s="284"/>
      <c r="N1446" s="327" t="s">
        <v>17646</v>
      </c>
      <c r="O1446" s="327" t="s">
        <v>45</v>
      </c>
      <c r="P1446" s="327" t="s">
        <v>59</v>
      </c>
      <c r="Q1446" s="472">
        <v>43344</v>
      </c>
      <c r="R1446" s="438">
        <v>43344</v>
      </c>
      <c r="S1446" s="445" t="s">
        <v>47</v>
      </c>
      <c r="T1446" s="454" t="s">
        <v>1212</v>
      </c>
    </row>
    <row r="1447" s="14" customFormat="1" ht="23.1" customHeight="1" spans="1:21">
      <c r="A1447" s="469">
        <v>7</v>
      </c>
      <c r="B1447" s="524"/>
      <c r="C1447" s="560" t="s">
        <v>17434</v>
      </c>
      <c r="D1447" s="407" t="s">
        <v>16916</v>
      </c>
      <c r="E1447" s="43">
        <v>423700</v>
      </c>
      <c r="F1447" s="43" t="s">
        <v>17647</v>
      </c>
      <c r="G1447" s="136">
        <v>43325</v>
      </c>
      <c r="H1447" s="493">
        <v>43346</v>
      </c>
      <c r="I1447" s="52">
        <f ca="1" t="shared" si="10"/>
        <v>558</v>
      </c>
      <c r="J1447" s="414" t="s">
        <v>17430</v>
      </c>
      <c r="K1447" s="431"/>
      <c r="L1447" s="562">
        <v>43367</v>
      </c>
      <c r="M1447" s="284"/>
      <c r="N1447" s="327" t="s">
        <v>17648</v>
      </c>
      <c r="O1447" s="327" t="s">
        <v>80</v>
      </c>
      <c r="P1447" s="327" t="s">
        <v>84</v>
      </c>
      <c r="Q1447" s="472">
        <v>43337</v>
      </c>
      <c r="R1447" s="438">
        <v>43337</v>
      </c>
      <c r="S1447" s="445" t="s">
        <v>47</v>
      </c>
      <c r="T1447" s="454" t="s">
        <v>17649</v>
      </c>
      <c r="U1447" s="14" t="s">
        <v>2008</v>
      </c>
    </row>
    <row r="1448" s="14" customFormat="1" ht="23.1" customHeight="1" spans="1:21">
      <c r="A1448" s="469">
        <v>19</v>
      </c>
      <c r="B1448" s="524"/>
      <c r="C1448" s="560" t="s">
        <v>17592</v>
      </c>
      <c r="D1448" s="407" t="s">
        <v>16239</v>
      </c>
      <c r="E1448" s="43">
        <v>421500</v>
      </c>
      <c r="F1448" s="43" t="s">
        <v>17650</v>
      </c>
      <c r="G1448" s="136">
        <v>43334</v>
      </c>
      <c r="H1448" s="493">
        <v>43344</v>
      </c>
      <c r="I1448" s="52">
        <f ca="1" t="shared" si="10"/>
        <v>560</v>
      </c>
      <c r="J1448" s="414" t="s">
        <v>17430</v>
      </c>
      <c r="K1448" s="431"/>
      <c r="L1448" s="562">
        <v>43367</v>
      </c>
      <c r="M1448" s="284"/>
      <c r="N1448" s="445" t="s">
        <v>17651</v>
      </c>
      <c r="O1448" s="445" t="s">
        <v>225</v>
      </c>
      <c r="P1448" s="445" t="s">
        <v>84</v>
      </c>
      <c r="Q1448" s="472">
        <v>43337</v>
      </c>
      <c r="R1448" s="438">
        <v>43338</v>
      </c>
      <c r="S1448" s="445" t="s">
        <v>47</v>
      </c>
      <c r="T1448" s="454" t="s">
        <v>1197</v>
      </c>
      <c r="U1448" s="14" t="s">
        <v>2008</v>
      </c>
    </row>
    <row r="1449" s="14" customFormat="1" ht="23.1" customHeight="1" spans="1:20">
      <c r="A1449" s="469">
        <v>21</v>
      </c>
      <c r="B1449" s="524"/>
      <c r="C1449" s="560" t="s">
        <v>17592</v>
      </c>
      <c r="D1449" s="407" t="s">
        <v>17652</v>
      </c>
      <c r="E1449" s="43">
        <v>421500</v>
      </c>
      <c r="F1449" s="43" t="s">
        <v>17653</v>
      </c>
      <c r="G1449" s="136">
        <v>43341</v>
      </c>
      <c r="H1449" s="493">
        <v>43349</v>
      </c>
      <c r="I1449" s="52">
        <f ca="1" t="shared" si="10"/>
        <v>555</v>
      </c>
      <c r="J1449" s="414" t="s">
        <v>17430</v>
      </c>
      <c r="K1449" s="431"/>
      <c r="L1449" s="562">
        <v>43367</v>
      </c>
      <c r="M1449" s="284"/>
      <c r="N1449" s="327" t="s">
        <v>17654</v>
      </c>
      <c r="O1449" s="327" t="s">
        <v>45</v>
      </c>
      <c r="P1449" s="327" t="s">
        <v>59</v>
      </c>
      <c r="Q1449" s="447">
        <v>43347</v>
      </c>
      <c r="R1449" s="47">
        <v>43347</v>
      </c>
      <c r="S1449" s="327" t="s">
        <v>106</v>
      </c>
      <c r="T1449" s="454" t="s">
        <v>3024</v>
      </c>
    </row>
    <row r="1450" s="14" customFormat="1" ht="23.1" customHeight="1" spans="1:21">
      <c r="A1450" s="469">
        <v>16</v>
      </c>
      <c r="B1450" s="524"/>
      <c r="C1450" s="560" t="s">
        <v>17592</v>
      </c>
      <c r="D1450" s="407" t="s">
        <v>17608</v>
      </c>
      <c r="E1450" s="43">
        <v>421500</v>
      </c>
      <c r="F1450" s="43" t="s">
        <v>17655</v>
      </c>
      <c r="G1450" s="136">
        <v>43334</v>
      </c>
      <c r="H1450" s="493">
        <v>43340</v>
      </c>
      <c r="I1450" s="52">
        <f ca="1" t="shared" si="10"/>
        <v>564</v>
      </c>
      <c r="J1450" s="414" t="s">
        <v>17430</v>
      </c>
      <c r="K1450" s="431"/>
      <c r="L1450" s="562">
        <v>43341</v>
      </c>
      <c r="M1450" s="284"/>
      <c r="N1450" s="52" t="s">
        <v>17656</v>
      </c>
      <c r="O1450" s="52" t="s">
        <v>980</v>
      </c>
      <c r="P1450" s="52" t="s">
        <v>46</v>
      </c>
      <c r="Q1450" s="47">
        <v>43338</v>
      </c>
      <c r="R1450" s="47">
        <v>43339</v>
      </c>
      <c r="S1450" s="52" t="s">
        <v>47</v>
      </c>
      <c r="T1450" s="454" t="s">
        <v>17657</v>
      </c>
      <c r="U1450" s="13" t="s">
        <v>2008</v>
      </c>
    </row>
    <row r="1451" s="14" customFormat="1" ht="23.1" customHeight="1" spans="1:21">
      <c r="A1451" s="469">
        <v>24</v>
      </c>
      <c r="B1451" s="524"/>
      <c r="C1451" s="560" t="s">
        <v>17592</v>
      </c>
      <c r="D1451" s="407" t="s">
        <v>16252</v>
      </c>
      <c r="E1451" s="43">
        <v>421500</v>
      </c>
      <c r="F1451" s="43" t="s">
        <v>17658</v>
      </c>
      <c r="G1451" s="136">
        <v>43334</v>
      </c>
      <c r="H1451" s="493">
        <v>43342</v>
      </c>
      <c r="I1451" s="52">
        <f ca="1" t="shared" si="10"/>
        <v>562</v>
      </c>
      <c r="J1451" s="414" t="s">
        <v>17625</v>
      </c>
      <c r="K1451" s="431"/>
      <c r="L1451" s="562">
        <v>43367</v>
      </c>
      <c r="M1451" s="284"/>
      <c r="N1451" s="331" t="s">
        <v>17659</v>
      </c>
      <c r="O1451" s="331" t="s">
        <v>171</v>
      </c>
      <c r="P1451" s="331" t="s">
        <v>59</v>
      </c>
      <c r="Q1451" s="447">
        <v>43319</v>
      </c>
      <c r="R1451" s="438">
        <v>43326</v>
      </c>
      <c r="S1451" s="331" t="s">
        <v>47</v>
      </c>
      <c r="T1451" s="454" t="s">
        <v>1190</v>
      </c>
      <c r="U1451" s="14" t="s">
        <v>2008</v>
      </c>
    </row>
    <row r="1452" s="14" customFormat="1" ht="23.1" customHeight="1" spans="1:21">
      <c r="A1452" s="469">
        <v>18</v>
      </c>
      <c r="B1452" s="524"/>
      <c r="C1452" s="560" t="s">
        <v>17592</v>
      </c>
      <c r="D1452" s="407" t="s">
        <v>16239</v>
      </c>
      <c r="E1452" s="43">
        <v>421500</v>
      </c>
      <c r="F1452" s="43" t="s">
        <v>17660</v>
      </c>
      <c r="G1452" s="136">
        <v>43325</v>
      </c>
      <c r="H1452" s="493">
        <v>43346</v>
      </c>
      <c r="I1452" s="52">
        <f ca="1" t="shared" si="10"/>
        <v>558</v>
      </c>
      <c r="J1452" s="414" t="s">
        <v>17430</v>
      </c>
      <c r="K1452" s="431"/>
      <c r="L1452" s="562">
        <v>43367</v>
      </c>
      <c r="M1452" s="284"/>
      <c r="N1452" s="445" t="s">
        <v>17661</v>
      </c>
      <c r="O1452" s="445" t="s">
        <v>17</v>
      </c>
      <c r="P1452" s="445" t="s">
        <v>46</v>
      </c>
      <c r="Q1452" s="472">
        <v>43330</v>
      </c>
      <c r="R1452" s="438">
        <v>43330</v>
      </c>
      <c r="S1452" s="445" t="s">
        <v>47</v>
      </c>
      <c r="T1452" s="454" t="s">
        <v>17662</v>
      </c>
      <c r="U1452" s="14" t="s">
        <v>1983</v>
      </c>
    </row>
    <row r="1453" s="14" customFormat="1" ht="23.1" customHeight="1" spans="1:21">
      <c r="A1453" s="469">
        <v>16</v>
      </c>
      <c r="B1453" s="524"/>
      <c r="C1453" s="560" t="s">
        <v>17592</v>
      </c>
      <c r="D1453" s="407" t="s">
        <v>16277</v>
      </c>
      <c r="E1453" s="43">
        <v>421500</v>
      </c>
      <c r="F1453" s="43" t="s">
        <v>17663</v>
      </c>
      <c r="G1453" s="136">
        <v>43336</v>
      </c>
      <c r="H1453" s="493">
        <v>43344</v>
      </c>
      <c r="I1453" s="52">
        <f ca="1" t="shared" si="10"/>
        <v>560</v>
      </c>
      <c r="J1453" s="414" t="s">
        <v>17430</v>
      </c>
      <c r="K1453" s="431"/>
      <c r="L1453" s="562">
        <v>43367</v>
      </c>
      <c r="M1453" s="284"/>
      <c r="N1453" s="52" t="s">
        <v>17664</v>
      </c>
      <c r="O1453" s="52" t="s">
        <v>131</v>
      </c>
      <c r="P1453" s="52" t="s">
        <v>89</v>
      </c>
      <c r="Q1453" s="47">
        <v>43343</v>
      </c>
      <c r="R1453" s="47">
        <v>43343</v>
      </c>
      <c r="S1453" s="52" t="s">
        <v>47</v>
      </c>
      <c r="T1453" s="454" t="s">
        <v>1223</v>
      </c>
      <c r="U1453" s="13"/>
    </row>
    <row r="1454" s="14" customFormat="1" ht="23.1" customHeight="1" spans="1:20">
      <c r="A1454" s="469">
        <v>12</v>
      </c>
      <c r="B1454" s="524"/>
      <c r="C1454" s="311" t="s">
        <v>17434</v>
      </c>
      <c r="D1454" s="43" t="s">
        <v>16873</v>
      </c>
      <c r="E1454" s="43">
        <v>423700</v>
      </c>
      <c r="F1454" s="43" t="s">
        <v>17665</v>
      </c>
      <c r="G1454" s="136">
        <v>43334</v>
      </c>
      <c r="H1454" s="493">
        <v>43342</v>
      </c>
      <c r="I1454" s="52">
        <f ca="1" t="shared" si="10"/>
        <v>562</v>
      </c>
      <c r="J1454" s="414" t="s">
        <v>17430</v>
      </c>
      <c r="K1454" s="431"/>
      <c r="L1454" s="562">
        <v>43341</v>
      </c>
      <c r="M1454" s="284"/>
      <c r="N1454" s="327" t="s">
        <v>17666</v>
      </c>
      <c r="O1454" s="327" t="s">
        <v>45</v>
      </c>
      <c r="P1454" s="327" t="s">
        <v>59</v>
      </c>
      <c r="Q1454" s="472">
        <v>43337</v>
      </c>
      <c r="R1454" s="438">
        <v>43337</v>
      </c>
      <c r="S1454" s="327" t="s">
        <v>47</v>
      </c>
      <c r="T1454" s="454" t="s">
        <v>17667</v>
      </c>
    </row>
    <row r="1455" s="14" customFormat="1" ht="23.1" customHeight="1" spans="1:21">
      <c r="A1455" s="469">
        <v>16</v>
      </c>
      <c r="B1455" s="524"/>
      <c r="C1455" s="560" t="s">
        <v>17592</v>
      </c>
      <c r="D1455" s="407" t="s">
        <v>16239</v>
      </c>
      <c r="E1455" s="43">
        <v>421500</v>
      </c>
      <c r="F1455" s="43" t="s">
        <v>17668</v>
      </c>
      <c r="G1455" s="136">
        <v>43343</v>
      </c>
      <c r="H1455" s="493">
        <v>43351</v>
      </c>
      <c r="I1455" s="52">
        <f ca="1" t="shared" si="10"/>
        <v>553</v>
      </c>
      <c r="J1455" s="414" t="s">
        <v>17430</v>
      </c>
      <c r="K1455" s="431"/>
      <c r="L1455" s="562">
        <v>43367</v>
      </c>
      <c r="M1455" s="284"/>
      <c r="N1455" s="445" t="s">
        <v>17669</v>
      </c>
      <c r="O1455" s="445" t="s">
        <v>225</v>
      </c>
      <c r="P1455" s="445" t="s">
        <v>84</v>
      </c>
      <c r="Q1455" s="472">
        <v>43345</v>
      </c>
      <c r="R1455" s="438">
        <v>43345</v>
      </c>
      <c r="S1455" s="445" t="s">
        <v>47</v>
      </c>
      <c r="T1455" s="454" t="s">
        <v>2041</v>
      </c>
      <c r="U1455" s="13"/>
    </row>
    <row r="1456" s="14" customFormat="1" ht="23.1" customHeight="1" spans="1:20">
      <c r="A1456" s="469">
        <v>14</v>
      </c>
      <c r="B1456" s="524"/>
      <c r="C1456" s="560" t="s">
        <v>17592</v>
      </c>
      <c r="D1456" s="407" t="s">
        <v>17608</v>
      </c>
      <c r="E1456" s="43">
        <v>421500</v>
      </c>
      <c r="F1456" s="43" t="s">
        <v>17670</v>
      </c>
      <c r="G1456" s="136">
        <v>43325</v>
      </c>
      <c r="H1456" s="493">
        <v>43348</v>
      </c>
      <c r="I1456" s="52">
        <f ca="1" t="shared" si="10"/>
        <v>556</v>
      </c>
      <c r="J1456" s="414" t="s">
        <v>17430</v>
      </c>
      <c r="K1456" s="431"/>
      <c r="L1456" s="562">
        <v>43367</v>
      </c>
      <c r="M1456" s="284"/>
      <c r="N1456" s="327" t="s">
        <v>17671</v>
      </c>
      <c r="O1456" s="327" t="s">
        <v>45</v>
      </c>
      <c r="P1456" s="327" t="s">
        <v>59</v>
      </c>
      <c r="Q1456" s="472">
        <v>43351</v>
      </c>
      <c r="R1456" s="438">
        <v>43351</v>
      </c>
      <c r="S1456" s="445" t="s">
        <v>47</v>
      </c>
      <c r="T1456" s="454" t="s">
        <v>17672</v>
      </c>
    </row>
    <row r="1457" s="14" customFormat="1" ht="23.1" customHeight="1" spans="1:21">
      <c r="A1457" s="469">
        <v>17</v>
      </c>
      <c r="B1457" s="524"/>
      <c r="C1457" s="560" t="s">
        <v>17592</v>
      </c>
      <c r="D1457" s="407" t="s">
        <v>16239</v>
      </c>
      <c r="E1457" s="43">
        <v>421500</v>
      </c>
      <c r="F1457" s="43" t="s">
        <v>17673</v>
      </c>
      <c r="G1457" s="136">
        <v>43343</v>
      </c>
      <c r="H1457" s="493">
        <v>43351</v>
      </c>
      <c r="I1457" s="52">
        <f ca="1" t="shared" si="10"/>
        <v>553</v>
      </c>
      <c r="J1457" s="414" t="s">
        <v>17430</v>
      </c>
      <c r="K1457" s="431"/>
      <c r="L1457" s="562">
        <v>43367</v>
      </c>
      <c r="M1457" s="284" t="s">
        <v>52</v>
      </c>
      <c r="N1457" s="445" t="s">
        <v>17674</v>
      </c>
      <c r="O1457" s="445" t="s">
        <v>1439</v>
      </c>
      <c r="P1457" s="445" t="s">
        <v>89</v>
      </c>
      <c r="Q1457" s="472">
        <v>43354</v>
      </c>
      <c r="R1457" s="438">
        <v>43354</v>
      </c>
      <c r="S1457" s="445" t="s">
        <v>47</v>
      </c>
      <c r="T1457" s="454" t="s">
        <v>1241</v>
      </c>
      <c r="U1457" s="13"/>
    </row>
    <row r="1458" s="14" customFormat="1" ht="23.1" customHeight="1" spans="1:20">
      <c r="A1458" s="469">
        <v>3</v>
      </c>
      <c r="B1458" s="57"/>
      <c r="C1458" s="311" t="s">
        <v>17434</v>
      </c>
      <c r="D1458" s="43" t="s">
        <v>17675</v>
      </c>
      <c r="E1458" s="43">
        <v>423700</v>
      </c>
      <c r="F1458" s="43" t="s">
        <v>17676</v>
      </c>
      <c r="G1458" s="136">
        <v>43325</v>
      </c>
      <c r="H1458" s="493">
        <v>43343</v>
      </c>
      <c r="I1458" s="52">
        <f ca="1" t="shared" si="10"/>
        <v>561</v>
      </c>
      <c r="J1458" s="414" t="s">
        <v>17430</v>
      </c>
      <c r="K1458" s="52"/>
      <c r="L1458" s="562">
        <v>43367</v>
      </c>
      <c r="M1458" s="284"/>
      <c r="N1458" s="52" t="s">
        <v>17677</v>
      </c>
      <c r="O1458" s="52" t="s">
        <v>225</v>
      </c>
      <c r="P1458" s="52" t="s">
        <v>84</v>
      </c>
      <c r="Q1458" s="47">
        <v>43351</v>
      </c>
      <c r="R1458" s="47">
        <v>43352</v>
      </c>
      <c r="S1458" s="52" t="s">
        <v>47</v>
      </c>
      <c r="T1458" s="433" t="s">
        <v>1241</v>
      </c>
    </row>
    <row r="1459" s="14" customFormat="1" ht="23.1" customHeight="1" spans="1:21">
      <c r="A1459" s="469">
        <v>13</v>
      </c>
      <c r="B1459" s="524"/>
      <c r="C1459" s="560" t="s">
        <v>17592</v>
      </c>
      <c r="D1459" s="407" t="s">
        <v>17608</v>
      </c>
      <c r="E1459" s="43">
        <v>421500</v>
      </c>
      <c r="F1459" s="43" t="s">
        <v>17678</v>
      </c>
      <c r="G1459" s="136">
        <v>43325</v>
      </c>
      <c r="H1459" s="493">
        <v>43348</v>
      </c>
      <c r="I1459" s="52">
        <f ca="1" t="shared" si="10"/>
        <v>556</v>
      </c>
      <c r="J1459" s="414" t="s">
        <v>17430</v>
      </c>
      <c r="K1459" s="431"/>
      <c r="L1459" s="562">
        <v>43341</v>
      </c>
      <c r="M1459" s="284"/>
      <c r="N1459" s="327" t="s">
        <v>17679</v>
      </c>
      <c r="O1459" s="327" t="s">
        <v>225</v>
      </c>
      <c r="P1459" s="327" t="s">
        <v>84</v>
      </c>
      <c r="Q1459" s="472">
        <v>43324</v>
      </c>
      <c r="R1459" s="438">
        <v>43324</v>
      </c>
      <c r="S1459" s="445" t="s">
        <v>47</v>
      </c>
      <c r="T1459" s="454" t="s">
        <v>17680</v>
      </c>
      <c r="U1459" s="14" t="s">
        <v>2008</v>
      </c>
    </row>
    <row r="1460" s="14" customFormat="1" ht="23.1" customHeight="1" spans="1:20">
      <c r="A1460" s="469">
        <v>21</v>
      </c>
      <c r="B1460" s="524"/>
      <c r="C1460" s="560" t="s">
        <v>17592</v>
      </c>
      <c r="D1460" s="407" t="s">
        <v>16252</v>
      </c>
      <c r="E1460" s="43">
        <v>421500</v>
      </c>
      <c r="F1460" s="43" t="s">
        <v>17681</v>
      </c>
      <c r="G1460" s="136">
        <v>43325</v>
      </c>
      <c r="H1460" s="493">
        <v>43343</v>
      </c>
      <c r="I1460" s="52">
        <f ca="1" t="shared" si="10"/>
        <v>561</v>
      </c>
      <c r="J1460" s="414" t="s">
        <v>17430</v>
      </c>
      <c r="K1460" s="431"/>
      <c r="L1460" s="562">
        <v>43367</v>
      </c>
      <c r="M1460" s="284"/>
      <c r="N1460" s="52" t="s">
        <v>17682</v>
      </c>
      <c r="O1460" s="52" t="s">
        <v>730</v>
      </c>
      <c r="P1460" s="52" t="s">
        <v>59</v>
      </c>
      <c r="Q1460" s="447">
        <v>43350</v>
      </c>
      <c r="R1460" s="438">
        <v>43350</v>
      </c>
      <c r="S1460" s="52" t="s">
        <v>47</v>
      </c>
      <c r="T1460" s="454" t="s">
        <v>17683</v>
      </c>
    </row>
    <row r="1461" s="14" customFormat="1" ht="23.1" customHeight="1" spans="1:20">
      <c r="A1461" s="469">
        <v>13</v>
      </c>
      <c r="B1461" s="524"/>
      <c r="C1461" s="560" t="s">
        <v>17592</v>
      </c>
      <c r="D1461" s="407" t="s">
        <v>17608</v>
      </c>
      <c r="E1461" s="43">
        <v>421500</v>
      </c>
      <c r="F1461" s="43" t="s">
        <v>17684</v>
      </c>
      <c r="G1461" s="136">
        <v>43356</v>
      </c>
      <c r="H1461" s="493">
        <v>43364</v>
      </c>
      <c r="I1461" s="52">
        <f ca="1" t="shared" si="10"/>
        <v>540</v>
      </c>
      <c r="J1461" s="414" t="s">
        <v>17430</v>
      </c>
      <c r="K1461" s="431"/>
      <c r="L1461" s="562">
        <v>43367</v>
      </c>
      <c r="M1461" s="284"/>
      <c r="N1461" s="552" t="s">
        <v>17685</v>
      </c>
      <c r="O1461" s="552" t="s">
        <v>114</v>
      </c>
      <c r="P1461" s="552" t="s">
        <v>89</v>
      </c>
      <c r="Q1461" s="563">
        <v>43357</v>
      </c>
      <c r="R1461" s="550">
        <v>43360</v>
      </c>
      <c r="S1461" s="552" t="s">
        <v>47</v>
      </c>
      <c r="T1461" s="454" t="s">
        <v>1251</v>
      </c>
    </row>
    <row r="1462" s="14" customFormat="1" ht="23.1" customHeight="1" spans="1:20">
      <c r="A1462" s="469">
        <v>15</v>
      </c>
      <c r="B1462" s="524"/>
      <c r="C1462" s="560" t="s">
        <v>17592</v>
      </c>
      <c r="D1462" s="407" t="s">
        <v>16239</v>
      </c>
      <c r="E1462" s="43">
        <v>421500</v>
      </c>
      <c r="F1462" s="43" t="s">
        <v>17686</v>
      </c>
      <c r="G1462" s="136">
        <v>43356</v>
      </c>
      <c r="H1462" s="493">
        <v>43363</v>
      </c>
      <c r="I1462" s="52">
        <f ca="1" t="shared" si="10"/>
        <v>541</v>
      </c>
      <c r="J1462" s="414" t="s">
        <v>17430</v>
      </c>
      <c r="K1462" s="431"/>
      <c r="L1462" s="562">
        <v>43367</v>
      </c>
      <c r="M1462" s="284"/>
      <c r="N1462" s="552" t="s">
        <v>13748</v>
      </c>
      <c r="O1462" s="552" t="s">
        <v>698</v>
      </c>
      <c r="P1462" s="552" t="s">
        <v>46</v>
      </c>
      <c r="Q1462" s="563">
        <v>43358</v>
      </c>
      <c r="R1462" s="550">
        <v>43360</v>
      </c>
      <c r="S1462" s="552" t="s">
        <v>106</v>
      </c>
      <c r="T1462" s="454" t="s">
        <v>1254</v>
      </c>
    </row>
    <row r="1463" s="14" customFormat="1" ht="23.1" customHeight="1" spans="1:20">
      <c r="A1463" s="469">
        <v>16</v>
      </c>
      <c r="B1463" s="524"/>
      <c r="C1463" s="560" t="s">
        <v>17592</v>
      </c>
      <c r="D1463" s="407" t="s">
        <v>16239</v>
      </c>
      <c r="E1463" s="43">
        <v>421500</v>
      </c>
      <c r="F1463" s="43" t="s">
        <v>17687</v>
      </c>
      <c r="G1463" s="136">
        <v>43356</v>
      </c>
      <c r="H1463" s="493">
        <v>43363</v>
      </c>
      <c r="I1463" s="52">
        <f ca="1" t="shared" si="10"/>
        <v>541</v>
      </c>
      <c r="J1463" s="414" t="s">
        <v>17430</v>
      </c>
      <c r="K1463" s="431"/>
      <c r="L1463" s="562">
        <v>43367</v>
      </c>
      <c r="M1463" s="284"/>
      <c r="N1463" s="552" t="s">
        <v>17688</v>
      </c>
      <c r="O1463" s="552" t="s">
        <v>980</v>
      </c>
      <c r="P1463" s="552" t="s">
        <v>46</v>
      </c>
      <c r="Q1463" s="563">
        <v>43358</v>
      </c>
      <c r="R1463" s="550">
        <v>43358</v>
      </c>
      <c r="S1463" s="552" t="s">
        <v>47</v>
      </c>
      <c r="T1463" s="454" t="s">
        <v>1254</v>
      </c>
    </row>
    <row r="1464" s="14" customFormat="1" ht="23.1" customHeight="1" spans="1:20">
      <c r="A1464" s="469">
        <v>23</v>
      </c>
      <c r="B1464" s="524"/>
      <c r="C1464" s="560" t="s">
        <v>17592</v>
      </c>
      <c r="D1464" s="407" t="s">
        <v>17689</v>
      </c>
      <c r="E1464" s="43">
        <v>421500</v>
      </c>
      <c r="F1464" s="43" t="s">
        <v>17690</v>
      </c>
      <c r="G1464" s="136">
        <v>43341</v>
      </c>
      <c r="H1464" s="493">
        <v>43349</v>
      </c>
      <c r="I1464" s="52">
        <f ca="1" t="shared" si="10"/>
        <v>555</v>
      </c>
      <c r="J1464" s="414" t="s">
        <v>17430</v>
      </c>
      <c r="K1464" s="431"/>
      <c r="L1464" s="562">
        <v>43372</v>
      </c>
      <c r="M1464" s="284"/>
      <c r="N1464" s="450" t="s">
        <v>17691</v>
      </c>
      <c r="O1464" s="81" t="s">
        <v>122</v>
      </c>
      <c r="P1464" s="52" t="s">
        <v>84</v>
      </c>
      <c r="Q1464" s="447">
        <v>43337</v>
      </c>
      <c r="R1464" s="438">
        <v>43351</v>
      </c>
      <c r="S1464" s="327" t="s">
        <v>47</v>
      </c>
      <c r="T1464" s="454" t="s">
        <v>1254</v>
      </c>
    </row>
    <row r="1465" s="14" customFormat="1" ht="23.1" customHeight="1" spans="1:20">
      <c r="A1465" s="469">
        <v>7</v>
      </c>
      <c r="B1465" s="57"/>
      <c r="C1465" s="311" t="s">
        <v>17434</v>
      </c>
      <c r="D1465" s="43" t="s">
        <v>16785</v>
      </c>
      <c r="E1465" s="43">
        <v>423700</v>
      </c>
      <c r="F1465" s="43" t="s">
        <v>17692</v>
      </c>
      <c r="G1465" s="136">
        <v>43334</v>
      </c>
      <c r="H1465" s="493">
        <v>43342</v>
      </c>
      <c r="I1465" s="52">
        <f ca="1" t="shared" si="10"/>
        <v>562</v>
      </c>
      <c r="J1465" s="414" t="s">
        <v>17625</v>
      </c>
      <c r="K1465" s="52"/>
      <c r="L1465" s="562">
        <v>43372</v>
      </c>
      <c r="M1465" s="284"/>
      <c r="N1465" s="327" t="s">
        <v>17693</v>
      </c>
      <c r="O1465" s="327" t="s">
        <v>12</v>
      </c>
      <c r="P1465" s="327" t="s">
        <v>59</v>
      </c>
      <c r="Q1465" s="447">
        <v>43368</v>
      </c>
      <c r="R1465" s="447">
        <v>43368</v>
      </c>
      <c r="S1465" s="327" t="s">
        <v>106</v>
      </c>
      <c r="T1465" s="433" t="s">
        <v>3080</v>
      </c>
    </row>
    <row r="1466" s="14" customFormat="1" ht="23.1" customHeight="1" spans="1:20">
      <c r="A1466" s="469">
        <v>12</v>
      </c>
      <c r="B1466" s="524"/>
      <c r="C1466" s="311" t="s">
        <v>17434</v>
      </c>
      <c r="D1466" s="43" t="s">
        <v>16873</v>
      </c>
      <c r="E1466" s="43">
        <v>423700</v>
      </c>
      <c r="F1466" s="43" t="s">
        <v>17694</v>
      </c>
      <c r="G1466" s="136">
        <v>43336</v>
      </c>
      <c r="H1466" s="493">
        <v>43344</v>
      </c>
      <c r="I1466" s="52">
        <f ca="1" t="shared" si="10"/>
        <v>560</v>
      </c>
      <c r="J1466" s="414" t="s">
        <v>17625</v>
      </c>
      <c r="K1466" s="431"/>
      <c r="L1466" s="562">
        <v>43372</v>
      </c>
      <c r="M1466" s="284"/>
      <c r="N1466" s="445" t="s">
        <v>17695</v>
      </c>
      <c r="O1466" s="445" t="s">
        <v>225</v>
      </c>
      <c r="P1466" s="445" t="s">
        <v>84</v>
      </c>
      <c r="Q1466" s="472">
        <v>43362</v>
      </c>
      <c r="R1466" s="438">
        <v>43363</v>
      </c>
      <c r="S1466" s="445" t="s">
        <v>47</v>
      </c>
      <c r="T1466" s="454" t="s">
        <v>3080</v>
      </c>
    </row>
    <row r="1467" s="14" customFormat="1" ht="23.1" customHeight="1" spans="1:20">
      <c r="A1467" s="469">
        <v>11</v>
      </c>
      <c r="B1467" s="524"/>
      <c r="C1467" s="560" t="s">
        <v>17592</v>
      </c>
      <c r="D1467" s="407" t="s">
        <v>17608</v>
      </c>
      <c r="E1467" s="43">
        <v>421500</v>
      </c>
      <c r="F1467" s="43" t="s">
        <v>17696</v>
      </c>
      <c r="G1467" s="136">
        <v>43356</v>
      </c>
      <c r="H1467" s="493">
        <v>43364</v>
      </c>
      <c r="I1467" s="52">
        <f ca="1" t="shared" si="10"/>
        <v>540</v>
      </c>
      <c r="J1467" s="414" t="s">
        <v>17430</v>
      </c>
      <c r="K1467" s="431"/>
      <c r="L1467" s="562">
        <v>43367</v>
      </c>
      <c r="M1467" s="284"/>
      <c r="N1467" s="552" t="s">
        <v>17697</v>
      </c>
      <c r="O1467" s="552" t="s">
        <v>889</v>
      </c>
      <c r="P1467" s="552" t="s">
        <v>84</v>
      </c>
      <c r="Q1467" s="563">
        <v>43363</v>
      </c>
      <c r="R1467" s="550">
        <v>43363</v>
      </c>
      <c r="S1467" s="552" t="s">
        <v>47</v>
      </c>
      <c r="T1467" s="454" t="s">
        <v>1268</v>
      </c>
    </row>
    <row r="1468" s="14" customFormat="1" ht="23.1" customHeight="1" spans="1:20">
      <c r="A1468" s="469">
        <v>18</v>
      </c>
      <c r="B1468" s="524"/>
      <c r="C1468" s="560" t="s">
        <v>17592</v>
      </c>
      <c r="D1468" s="407" t="s">
        <v>16252</v>
      </c>
      <c r="E1468" s="43">
        <v>422200</v>
      </c>
      <c r="F1468" s="43" t="s">
        <v>17698</v>
      </c>
      <c r="G1468" s="136">
        <v>43356</v>
      </c>
      <c r="H1468" s="493">
        <v>43365</v>
      </c>
      <c r="I1468" s="52">
        <f ca="1" t="shared" si="10"/>
        <v>539</v>
      </c>
      <c r="J1468" s="414" t="s">
        <v>17430</v>
      </c>
      <c r="K1468" s="431"/>
      <c r="L1468" s="562">
        <v>43372</v>
      </c>
      <c r="M1468" s="284"/>
      <c r="N1468" s="327" t="s">
        <v>17699</v>
      </c>
      <c r="O1468" s="327" t="s">
        <v>88</v>
      </c>
      <c r="P1468" s="327" t="s">
        <v>89</v>
      </c>
      <c r="Q1468" s="447">
        <v>43358</v>
      </c>
      <c r="R1468" s="438">
        <v>43358</v>
      </c>
      <c r="S1468" s="327" t="s">
        <v>47</v>
      </c>
      <c r="T1468" s="454" t="s">
        <v>1268</v>
      </c>
    </row>
    <row r="1469" s="14" customFormat="1" ht="23.1" customHeight="1" spans="1:21">
      <c r="A1469" s="469">
        <v>14</v>
      </c>
      <c r="B1469" s="524"/>
      <c r="C1469" s="560" t="s">
        <v>17592</v>
      </c>
      <c r="D1469" s="407" t="s">
        <v>17652</v>
      </c>
      <c r="E1469" s="43">
        <v>421500</v>
      </c>
      <c r="F1469" s="43" t="s">
        <v>17700</v>
      </c>
      <c r="G1469" s="136">
        <v>43356</v>
      </c>
      <c r="H1469" s="493">
        <v>43365</v>
      </c>
      <c r="I1469" s="52">
        <f ca="1" t="shared" ref="I1469:I1495" si="11">TODAY()-H1469</f>
        <v>539</v>
      </c>
      <c r="J1469" s="414" t="s">
        <v>17430</v>
      </c>
      <c r="K1469" s="431"/>
      <c r="L1469" s="562">
        <v>43373</v>
      </c>
      <c r="M1469" s="284"/>
      <c r="N1469" s="327" t="s">
        <v>17701</v>
      </c>
      <c r="O1469" s="327" t="s">
        <v>730</v>
      </c>
      <c r="P1469" s="327" t="s">
        <v>59</v>
      </c>
      <c r="Q1469" s="447">
        <v>43358</v>
      </c>
      <c r="R1469" s="438">
        <v>43358</v>
      </c>
      <c r="S1469" s="327" t="s">
        <v>47</v>
      </c>
      <c r="T1469" s="454" t="s">
        <v>8212</v>
      </c>
      <c r="U1469" s="13"/>
    </row>
    <row r="1470" s="14" customFormat="1" ht="23.1" customHeight="1" spans="1:20">
      <c r="A1470" s="469">
        <v>9</v>
      </c>
      <c r="B1470" s="524"/>
      <c r="C1470" s="311" t="s">
        <v>17434</v>
      </c>
      <c r="D1470" s="43" t="s">
        <v>16844</v>
      </c>
      <c r="E1470" s="43">
        <v>423700</v>
      </c>
      <c r="F1470" s="43" t="s">
        <v>17702</v>
      </c>
      <c r="G1470" s="136">
        <v>43325</v>
      </c>
      <c r="H1470" s="493">
        <v>43343</v>
      </c>
      <c r="I1470" s="52">
        <f ca="1" t="shared" si="11"/>
        <v>561</v>
      </c>
      <c r="J1470" s="414" t="s">
        <v>17430</v>
      </c>
      <c r="K1470" s="431"/>
      <c r="L1470" s="562">
        <v>43373</v>
      </c>
      <c r="M1470" s="284"/>
      <c r="N1470" s="445" t="s">
        <v>17703</v>
      </c>
      <c r="O1470" s="445" t="s">
        <v>1439</v>
      </c>
      <c r="P1470" s="445" t="s">
        <v>89</v>
      </c>
      <c r="Q1470" s="472">
        <v>43365</v>
      </c>
      <c r="R1470" s="438">
        <v>43365</v>
      </c>
      <c r="S1470" s="445" t="s">
        <v>47</v>
      </c>
      <c r="T1470" s="454" t="s">
        <v>17704</v>
      </c>
    </row>
    <row r="1471" s="14" customFormat="1" ht="23.1" customHeight="1" spans="1:20">
      <c r="A1471" s="469">
        <v>12</v>
      </c>
      <c r="B1471" s="524"/>
      <c r="C1471" s="560" t="s">
        <v>17592</v>
      </c>
      <c r="D1471" s="407" t="s">
        <v>16239</v>
      </c>
      <c r="E1471" s="43">
        <v>422200</v>
      </c>
      <c r="F1471" s="43" t="s">
        <v>17705</v>
      </c>
      <c r="G1471" s="136">
        <v>43356</v>
      </c>
      <c r="H1471" s="493">
        <v>43364</v>
      </c>
      <c r="I1471" s="52">
        <f ca="1" t="shared" si="11"/>
        <v>540</v>
      </c>
      <c r="J1471" s="414" t="s">
        <v>17430</v>
      </c>
      <c r="K1471" s="431"/>
      <c r="L1471" s="562">
        <v>43367</v>
      </c>
      <c r="M1471" s="284"/>
      <c r="N1471" s="52" t="s">
        <v>17706</v>
      </c>
      <c r="O1471" s="52" t="s">
        <v>1439</v>
      </c>
      <c r="P1471" s="52" t="s">
        <v>89</v>
      </c>
      <c r="Q1471" s="472">
        <v>43360</v>
      </c>
      <c r="R1471" s="438">
        <v>43361</v>
      </c>
      <c r="S1471" s="445" t="s">
        <v>47</v>
      </c>
      <c r="T1471" s="454" t="s">
        <v>8212</v>
      </c>
    </row>
    <row r="1472" s="14" customFormat="1" ht="23.1" customHeight="1" spans="1:20">
      <c r="A1472" s="469">
        <v>13</v>
      </c>
      <c r="B1472" s="524"/>
      <c r="C1472" s="560" t="s">
        <v>17592</v>
      </c>
      <c r="D1472" s="407" t="s">
        <v>16252</v>
      </c>
      <c r="E1472" s="43">
        <v>421500</v>
      </c>
      <c r="F1472" s="43" t="s">
        <v>17707</v>
      </c>
      <c r="G1472" s="136">
        <v>43356</v>
      </c>
      <c r="H1472" s="493">
        <v>43364</v>
      </c>
      <c r="I1472" s="52">
        <f ca="1" t="shared" si="11"/>
        <v>540</v>
      </c>
      <c r="J1472" s="414" t="s">
        <v>17430</v>
      </c>
      <c r="K1472" s="431"/>
      <c r="L1472" s="562">
        <v>43367</v>
      </c>
      <c r="M1472" s="284"/>
      <c r="N1472" s="450" t="s">
        <v>17708</v>
      </c>
      <c r="O1472" s="81" t="s">
        <v>70</v>
      </c>
      <c r="P1472" s="52" t="s">
        <v>59</v>
      </c>
      <c r="Q1472" s="447">
        <v>43352</v>
      </c>
      <c r="R1472" s="438">
        <v>43357</v>
      </c>
      <c r="S1472" s="327" t="s">
        <v>47</v>
      </c>
      <c r="T1472" s="454" t="s">
        <v>627</v>
      </c>
    </row>
    <row r="1473" s="14" customFormat="1" ht="23.1" customHeight="1" spans="1:21">
      <c r="A1473" s="469">
        <v>2</v>
      </c>
      <c r="B1473" s="57"/>
      <c r="C1473" s="311" t="s">
        <v>16699</v>
      </c>
      <c r="D1473" s="43" t="s">
        <v>16277</v>
      </c>
      <c r="E1473" s="43">
        <v>399600</v>
      </c>
      <c r="F1473" s="43" t="s">
        <v>17709</v>
      </c>
      <c r="G1473" s="136">
        <v>43214</v>
      </c>
      <c r="H1473" s="493">
        <v>43224</v>
      </c>
      <c r="I1473" s="52">
        <f ca="1" t="shared" si="11"/>
        <v>680</v>
      </c>
      <c r="J1473" s="414" t="s">
        <v>17615</v>
      </c>
      <c r="K1473" s="52"/>
      <c r="L1473" s="562">
        <v>43341</v>
      </c>
      <c r="M1473" s="284" t="s">
        <v>52</v>
      </c>
      <c r="N1473" s="52" t="s">
        <v>17710</v>
      </c>
      <c r="O1473" s="52" t="s">
        <v>12</v>
      </c>
      <c r="P1473" s="52" t="s">
        <v>59</v>
      </c>
      <c r="Q1473" s="47">
        <v>43338</v>
      </c>
      <c r="R1473" s="47">
        <v>43339</v>
      </c>
      <c r="S1473" s="52" t="s">
        <v>47</v>
      </c>
      <c r="T1473" s="433" t="s">
        <v>17711</v>
      </c>
      <c r="U1473" s="14" t="s">
        <v>1983</v>
      </c>
    </row>
    <row r="1474" s="14" customFormat="1" ht="23.1" customHeight="1" spans="1:20">
      <c r="A1474" s="469">
        <v>2</v>
      </c>
      <c r="B1474" s="57"/>
      <c r="C1474" s="311" t="s">
        <v>17434</v>
      </c>
      <c r="D1474" s="43" t="s">
        <v>17675</v>
      </c>
      <c r="E1474" s="43">
        <v>423700</v>
      </c>
      <c r="F1474" s="43" t="s">
        <v>17712</v>
      </c>
      <c r="G1474" s="136">
        <v>43334</v>
      </c>
      <c r="H1474" s="493">
        <v>43342</v>
      </c>
      <c r="I1474" s="52">
        <f ca="1" t="shared" si="11"/>
        <v>562</v>
      </c>
      <c r="J1474" s="414" t="s">
        <v>17625</v>
      </c>
      <c r="K1474" s="52"/>
      <c r="L1474" s="562">
        <v>43372</v>
      </c>
      <c r="M1474" s="284"/>
      <c r="N1474" s="52" t="s">
        <v>17713</v>
      </c>
      <c r="O1474" s="52" t="s">
        <v>12</v>
      </c>
      <c r="P1474" s="52" t="s">
        <v>59</v>
      </c>
      <c r="Q1474" s="47">
        <v>43371</v>
      </c>
      <c r="R1474" s="47">
        <v>43371</v>
      </c>
      <c r="S1474" s="52" t="s">
        <v>47</v>
      </c>
      <c r="T1474" s="433" t="s">
        <v>627</v>
      </c>
    </row>
    <row r="1475" s="14" customFormat="1" ht="23.1" customHeight="1" spans="1:21">
      <c r="A1475" s="469">
        <v>1</v>
      </c>
      <c r="B1475" s="57"/>
      <c r="C1475" s="311" t="s">
        <v>16699</v>
      </c>
      <c r="D1475" s="43" t="s">
        <v>16277</v>
      </c>
      <c r="E1475" s="43">
        <v>399600</v>
      </c>
      <c r="F1475" s="43" t="s">
        <v>17517</v>
      </c>
      <c r="G1475" s="136">
        <v>43209</v>
      </c>
      <c r="H1475" s="493">
        <v>43216</v>
      </c>
      <c r="I1475" s="52">
        <f ca="1" t="shared" si="11"/>
        <v>688</v>
      </c>
      <c r="J1475" s="414" t="s">
        <v>17714</v>
      </c>
      <c r="K1475" s="52"/>
      <c r="L1475" s="562">
        <v>43304</v>
      </c>
      <c r="M1475" s="284" t="s">
        <v>52</v>
      </c>
      <c r="N1475" s="52" t="s">
        <v>17715</v>
      </c>
      <c r="O1475" s="52" t="s">
        <v>114</v>
      </c>
      <c r="P1475" s="52" t="s">
        <v>89</v>
      </c>
      <c r="Q1475" s="47">
        <v>43379</v>
      </c>
      <c r="R1475" s="47">
        <v>43380</v>
      </c>
      <c r="S1475" s="52" t="s">
        <v>106</v>
      </c>
      <c r="T1475" s="433" t="s">
        <v>17716</v>
      </c>
      <c r="U1475" s="14" t="s">
        <v>17522</v>
      </c>
    </row>
    <row r="1476" s="14" customFormat="1" ht="23.1" customHeight="1" spans="1:20">
      <c r="A1476" s="469">
        <v>10</v>
      </c>
      <c r="B1476" s="564"/>
      <c r="C1476" s="560" t="s">
        <v>17592</v>
      </c>
      <c r="D1476" s="565" t="s">
        <v>17689</v>
      </c>
      <c r="E1476" s="465">
        <v>421500</v>
      </c>
      <c r="F1476" s="465" t="s">
        <v>17717</v>
      </c>
      <c r="G1476" s="466">
        <v>43341</v>
      </c>
      <c r="H1476" s="566">
        <v>43349</v>
      </c>
      <c r="I1476" s="473">
        <f ca="1" t="shared" si="11"/>
        <v>555</v>
      </c>
      <c r="J1476" s="474" t="s">
        <v>17430</v>
      </c>
      <c r="K1476" s="473"/>
      <c r="L1476" s="538">
        <v>43372</v>
      </c>
      <c r="M1476" s="475"/>
      <c r="N1476" s="511" t="s">
        <v>17718</v>
      </c>
      <c r="O1476" s="511" t="s">
        <v>730</v>
      </c>
      <c r="P1476" s="511" t="s">
        <v>59</v>
      </c>
      <c r="Q1476" s="509">
        <v>43366</v>
      </c>
      <c r="R1476" s="593">
        <v>43366</v>
      </c>
      <c r="S1476" s="511" t="s">
        <v>47</v>
      </c>
      <c r="T1476" s="512" t="s">
        <v>17719</v>
      </c>
    </row>
    <row r="1477" s="14" customFormat="1" ht="23.1" customHeight="1" spans="1:20">
      <c r="A1477" s="469">
        <v>8</v>
      </c>
      <c r="B1477" s="524"/>
      <c r="C1477" s="560" t="s">
        <v>17592</v>
      </c>
      <c r="D1477" s="407" t="s">
        <v>17652</v>
      </c>
      <c r="E1477" s="43">
        <v>421500</v>
      </c>
      <c r="F1477" s="43" t="s">
        <v>17720</v>
      </c>
      <c r="G1477" s="136">
        <v>43343</v>
      </c>
      <c r="H1477" s="493">
        <v>43351</v>
      </c>
      <c r="I1477" s="52">
        <f ca="1" t="shared" si="11"/>
        <v>553</v>
      </c>
      <c r="J1477" s="414" t="s">
        <v>17430</v>
      </c>
      <c r="K1477" s="431"/>
      <c r="L1477" s="562">
        <v>43402</v>
      </c>
      <c r="M1477" s="284" t="s">
        <v>52</v>
      </c>
      <c r="N1477" s="445" t="s">
        <v>17721</v>
      </c>
      <c r="O1477" s="445" t="s">
        <v>45</v>
      </c>
      <c r="P1477" s="445" t="s">
        <v>59</v>
      </c>
      <c r="Q1477" s="472">
        <v>43358</v>
      </c>
      <c r="R1477" s="438">
        <v>43373</v>
      </c>
      <c r="S1477" s="445" t="s">
        <v>47</v>
      </c>
      <c r="T1477" s="454" t="s">
        <v>17722</v>
      </c>
    </row>
    <row r="1478" s="14" customFormat="1" ht="23.1" customHeight="1" spans="1:20">
      <c r="A1478" s="469">
        <v>3</v>
      </c>
      <c r="B1478" s="57"/>
      <c r="C1478" s="311" t="s">
        <v>17434</v>
      </c>
      <c r="D1478" s="43" t="s">
        <v>17675</v>
      </c>
      <c r="E1478" s="43">
        <v>423700</v>
      </c>
      <c r="F1478" s="43" t="s">
        <v>17723</v>
      </c>
      <c r="G1478" s="136">
        <v>43325</v>
      </c>
      <c r="H1478" s="493">
        <v>43346</v>
      </c>
      <c r="I1478" s="52">
        <f ca="1" t="shared" si="11"/>
        <v>558</v>
      </c>
      <c r="J1478" s="414" t="s">
        <v>17430</v>
      </c>
      <c r="K1478" s="52"/>
      <c r="L1478" s="562">
        <v>43402</v>
      </c>
      <c r="M1478" s="284"/>
      <c r="N1478" s="52" t="s">
        <v>17724</v>
      </c>
      <c r="O1478" s="52" t="s">
        <v>12</v>
      </c>
      <c r="P1478" s="52" t="s">
        <v>59</v>
      </c>
      <c r="Q1478" s="47">
        <v>43377</v>
      </c>
      <c r="R1478" s="47">
        <v>43377</v>
      </c>
      <c r="S1478" s="52" t="s">
        <v>106</v>
      </c>
      <c r="T1478" s="433" t="s">
        <v>3115</v>
      </c>
    </row>
    <row r="1479" s="14" customFormat="1" ht="23.1" customHeight="1" spans="1:20">
      <c r="A1479" s="469">
        <v>6</v>
      </c>
      <c r="B1479" s="524"/>
      <c r="C1479" s="560" t="s">
        <v>17592</v>
      </c>
      <c r="D1479" s="407" t="s">
        <v>16239</v>
      </c>
      <c r="E1479" s="43">
        <v>421500</v>
      </c>
      <c r="F1479" s="43" t="s">
        <v>17725</v>
      </c>
      <c r="G1479" s="136">
        <v>43356</v>
      </c>
      <c r="H1479" s="493">
        <v>43364</v>
      </c>
      <c r="I1479" s="52">
        <f ca="1" t="shared" si="11"/>
        <v>540</v>
      </c>
      <c r="J1479" s="414" t="s">
        <v>17430</v>
      </c>
      <c r="K1479" s="431"/>
      <c r="L1479" s="562">
        <v>43367</v>
      </c>
      <c r="M1479" s="284"/>
      <c r="N1479" s="445" t="s">
        <v>17726</v>
      </c>
      <c r="O1479" s="445" t="s">
        <v>70</v>
      </c>
      <c r="P1479" s="445" t="s">
        <v>59</v>
      </c>
      <c r="Q1479" s="472">
        <v>43372</v>
      </c>
      <c r="R1479" s="438">
        <v>43372</v>
      </c>
      <c r="S1479" s="445" t="s">
        <v>47</v>
      </c>
      <c r="T1479" s="454" t="s">
        <v>17727</v>
      </c>
    </row>
    <row r="1480" s="14" customFormat="1" ht="23.1" customHeight="1" spans="1:20">
      <c r="A1480" s="469">
        <v>3</v>
      </c>
      <c r="B1480" s="57"/>
      <c r="C1480" s="311" t="s">
        <v>17434</v>
      </c>
      <c r="D1480" s="43" t="s">
        <v>16785</v>
      </c>
      <c r="E1480" s="43">
        <v>423700</v>
      </c>
      <c r="F1480" s="43" t="s">
        <v>17728</v>
      </c>
      <c r="G1480" s="136">
        <v>43334</v>
      </c>
      <c r="H1480" s="493">
        <v>43342</v>
      </c>
      <c r="I1480" s="52">
        <f ca="1" t="shared" si="11"/>
        <v>562</v>
      </c>
      <c r="J1480" s="414" t="s">
        <v>17430</v>
      </c>
      <c r="K1480" s="52"/>
      <c r="L1480" s="338">
        <v>43402</v>
      </c>
      <c r="M1480" s="284"/>
      <c r="N1480" s="327" t="s">
        <v>17729</v>
      </c>
      <c r="O1480" s="327" t="s">
        <v>171</v>
      </c>
      <c r="P1480" s="327" t="s">
        <v>59</v>
      </c>
      <c r="Q1480" s="447">
        <v>43369</v>
      </c>
      <c r="R1480" s="47">
        <v>43369</v>
      </c>
      <c r="S1480" s="327" t="s">
        <v>47</v>
      </c>
      <c r="T1480" s="433" t="s">
        <v>2117</v>
      </c>
    </row>
    <row r="1481" s="14" customFormat="1" ht="23.1" customHeight="1" spans="1:21">
      <c r="A1481" s="469">
        <v>5</v>
      </c>
      <c r="B1481" s="564"/>
      <c r="C1481" s="567" t="s">
        <v>17592</v>
      </c>
      <c r="D1481" s="565" t="s">
        <v>16252</v>
      </c>
      <c r="E1481" s="465">
        <v>421500</v>
      </c>
      <c r="F1481" s="465" t="s">
        <v>17730</v>
      </c>
      <c r="G1481" s="466">
        <v>43325</v>
      </c>
      <c r="H1481" s="566">
        <v>43346</v>
      </c>
      <c r="I1481" s="473">
        <f ca="1" t="shared" si="11"/>
        <v>558</v>
      </c>
      <c r="J1481" s="474" t="s">
        <v>17430</v>
      </c>
      <c r="K1481" s="473"/>
      <c r="L1481" s="538">
        <v>43367</v>
      </c>
      <c r="M1481" s="475"/>
      <c r="N1481" s="511" t="s">
        <v>17731</v>
      </c>
      <c r="O1481" s="511" t="s">
        <v>122</v>
      </c>
      <c r="P1481" s="511" t="s">
        <v>84</v>
      </c>
      <c r="Q1481" s="509">
        <v>43376</v>
      </c>
      <c r="R1481" s="593">
        <v>43376</v>
      </c>
      <c r="S1481" s="473">
        <f ca="1" t="shared" ref="S1481:S1495" si="12">TODAY()-R1481</f>
        <v>528</v>
      </c>
      <c r="T1481" s="511" t="s">
        <v>47</v>
      </c>
      <c r="U1481" s="512" t="s">
        <v>17732</v>
      </c>
    </row>
    <row r="1482" s="14" customFormat="1" ht="23.1" customHeight="1" spans="1:21">
      <c r="A1482" s="469">
        <v>1</v>
      </c>
      <c r="B1482" s="57"/>
      <c r="C1482" s="311" t="s">
        <v>17434</v>
      </c>
      <c r="D1482" s="43" t="s">
        <v>17675</v>
      </c>
      <c r="E1482" s="43">
        <v>423700</v>
      </c>
      <c r="F1482" s="43" t="s">
        <v>17733</v>
      </c>
      <c r="G1482" s="136">
        <v>43336</v>
      </c>
      <c r="H1482" s="493">
        <v>43344</v>
      </c>
      <c r="I1482" s="52">
        <f ca="1" t="shared" si="11"/>
        <v>560</v>
      </c>
      <c r="J1482" s="414" t="s">
        <v>17430</v>
      </c>
      <c r="K1482" s="52"/>
      <c r="L1482" s="562">
        <v>43402</v>
      </c>
      <c r="M1482" s="284"/>
      <c r="N1482" s="52" t="s">
        <v>17734</v>
      </c>
      <c r="O1482" s="52" t="s">
        <v>730</v>
      </c>
      <c r="P1482" s="52" t="s">
        <v>59</v>
      </c>
      <c r="Q1482" s="47">
        <v>43372</v>
      </c>
      <c r="R1482" s="47">
        <v>43372</v>
      </c>
      <c r="S1482" s="52">
        <f ca="1" t="shared" si="12"/>
        <v>532</v>
      </c>
      <c r="T1482" s="52" t="s">
        <v>47</v>
      </c>
      <c r="U1482" s="433" t="s">
        <v>1285</v>
      </c>
    </row>
    <row r="1483" s="14" customFormat="1" ht="23.1" customHeight="1" spans="1:21">
      <c r="A1483" s="469">
        <v>1</v>
      </c>
      <c r="B1483" s="57"/>
      <c r="C1483" s="311" t="s">
        <v>17434</v>
      </c>
      <c r="D1483" s="43" t="s">
        <v>17675</v>
      </c>
      <c r="E1483" s="43">
        <v>423700</v>
      </c>
      <c r="F1483" s="43" t="s">
        <v>17735</v>
      </c>
      <c r="G1483" s="136">
        <v>43336</v>
      </c>
      <c r="H1483" s="493">
        <v>43344</v>
      </c>
      <c r="I1483" s="52">
        <f ca="1" t="shared" si="11"/>
        <v>560</v>
      </c>
      <c r="J1483" s="414" t="s">
        <v>17430</v>
      </c>
      <c r="K1483" s="52"/>
      <c r="L1483" s="562">
        <v>43402</v>
      </c>
      <c r="M1483" s="284"/>
      <c r="N1483" s="52" t="s">
        <v>17736</v>
      </c>
      <c r="O1483" s="52" t="s">
        <v>225</v>
      </c>
      <c r="P1483" s="52" t="s">
        <v>84</v>
      </c>
      <c r="Q1483" s="47">
        <v>43374</v>
      </c>
      <c r="R1483" s="47">
        <v>43374</v>
      </c>
      <c r="S1483" s="52">
        <f ca="1" t="shared" si="12"/>
        <v>530</v>
      </c>
      <c r="T1483" s="52" t="s">
        <v>47</v>
      </c>
      <c r="U1483" s="433" t="s">
        <v>2157</v>
      </c>
    </row>
    <row r="1484" s="14" customFormat="1" ht="23.1" customHeight="1" spans="1:21">
      <c r="A1484" s="469">
        <v>2</v>
      </c>
      <c r="B1484" s="57"/>
      <c r="C1484" s="311" t="s">
        <v>17434</v>
      </c>
      <c r="D1484" s="43" t="s">
        <v>16844</v>
      </c>
      <c r="E1484" s="43">
        <v>423700</v>
      </c>
      <c r="F1484" s="43" t="s">
        <v>17737</v>
      </c>
      <c r="G1484" s="136">
        <v>43336</v>
      </c>
      <c r="H1484" s="493">
        <v>43343</v>
      </c>
      <c r="I1484" s="52">
        <f ca="1" t="shared" si="11"/>
        <v>561</v>
      </c>
      <c r="J1484" s="414" t="s">
        <v>17430</v>
      </c>
      <c r="K1484" s="52"/>
      <c r="L1484" s="338">
        <v>43402</v>
      </c>
      <c r="M1484" s="284"/>
      <c r="N1484" s="327" t="s">
        <v>17738</v>
      </c>
      <c r="O1484" s="327" t="s">
        <v>12</v>
      </c>
      <c r="P1484" s="327" t="s">
        <v>59</v>
      </c>
      <c r="Q1484" s="447">
        <v>43380</v>
      </c>
      <c r="R1484" s="47">
        <v>43380</v>
      </c>
      <c r="S1484" s="52">
        <f ca="1" t="shared" si="12"/>
        <v>524</v>
      </c>
      <c r="T1484" s="327" t="s">
        <v>47</v>
      </c>
      <c r="U1484" s="433" t="s">
        <v>17739</v>
      </c>
    </row>
    <row r="1485" s="14" customFormat="1" ht="23.1" customHeight="1" spans="1:21">
      <c r="A1485" s="494">
        <v>8</v>
      </c>
      <c r="B1485" s="524"/>
      <c r="C1485" s="311" t="s">
        <v>17740</v>
      </c>
      <c r="D1485" s="427" t="s">
        <v>16277</v>
      </c>
      <c r="E1485" s="427">
        <v>422200</v>
      </c>
      <c r="F1485" s="568" t="s">
        <v>17741</v>
      </c>
      <c r="G1485" s="439">
        <v>43392</v>
      </c>
      <c r="H1485" s="525">
        <v>43400</v>
      </c>
      <c r="I1485" s="431">
        <f ca="1" t="shared" si="11"/>
        <v>504</v>
      </c>
      <c r="J1485" s="502" t="s">
        <v>17430</v>
      </c>
      <c r="K1485" s="431"/>
      <c r="L1485" s="562">
        <v>43402</v>
      </c>
      <c r="M1485" s="441"/>
      <c r="N1485" s="580" t="s">
        <v>17742</v>
      </c>
      <c r="O1485" s="580" t="s">
        <v>225</v>
      </c>
      <c r="P1485" s="445" t="s">
        <v>84</v>
      </c>
      <c r="Q1485" s="472">
        <v>43397</v>
      </c>
      <c r="R1485" s="438">
        <v>43399</v>
      </c>
      <c r="S1485" s="431">
        <f ca="1" t="shared" si="12"/>
        <v>505</v>
      </c>
      <c r="T1485" s="445" t="s">
        <v>47</v>
      </c>
      <c r="U1485" s="454" t="s">
        <v>17743</v>
      </c>
    </row>
    <row r="1486" s="14" customFormat="1" ht="23.1" customHeight="1" spans="1:21">
      <c r="A1486" s="469">
        <v>1</v>
      </c>
      <c r="B1486" s="57"/>
      <c r="C1486" s="311" t="s">
        <v>17434</v>
      </c>
      <c r="D1486" s="43" t="s">
        <v>16785</v>
      </c>
      <c r="E1486" s="43">
        <v>423700</v>
      </c>
      <c r="F1486" s="217" t="s">
        <v>17744</v>
      </c>
      <c r="G1486" s="136">
        <v>43334</v>
      </c>
      <c r="H1486" s="493">
        <v>43344</v>
      </c>
      <c r="I1486" s="52">
        <f ca="1" t="shared" si="11"/>
        <v>560</v>
      </c>
      <c r="J1486" s="414" t="s">
        <v>17430</v>
      </c>
      <c r="K1486" s="52"/>
      <c r="L1486" s="338">
        <v>43402</v>
      </c>
      <c r="M1486" s="284" t="s">
        <v>52</v>
      </c>
      <c r="N1486" s="327" t="s">
        <v>17745</v>
      </c>
      <c r="O1486" s="327" t="s">
        <v>730</v>
      </c>
      <c r="P1486" s="327" t="s">
        <v>59</v>
      </c>
      <c r="Q1486" s="447">
        <v>43390</v>
      </c>
      <c r="R1486" s="47">
        <v>43391</v>
      </c>
      <c r="S1486" s="52">
        <f ca="1" t="shared" si="12"/>
        <v>513</v>
      </c>
      <c r="T1486" s="327" t="s">
        <v>47</v>
      </c>
      <c r="U1486" s="433" t="s">
        <v>17746</v>
      </c>
    </row>
    <row r="1487" s="14" customFormat="1" ht="23.1" customHeight="1" spans="1:21">
      <c r="A1487" s="469">
        <v>7</v>
      </c>
      <c r="B1487" s="57"/>
      <c r="C1487" s="311" t="s">
        <v>17740</v>
      </c>
      <c r="D1487" s="407" t="s">
        <v>16277</v>
      </c>
      <c r="E1487" s="43">
        <v>422200</v>
      </c>
      <c r="F1487" s="217" t="s">
        <v>17747</v>
      </c>
      <c r="G1487" s="136">
        <v>43392</v>
      </c>
      <c r="H1487" s="493">
        <v>43399</v>
      </c>
      <c r="I1487" s="52">
        <f ca="1" t="shared" si="11"/>
        <v>505</v>
      </c>
      <c r="J1487" s="414" t="s">
        <v>17430</v>
      </c>
      <c r="K1487" s="52"/>
      <c r="L1487" s="338">
        <v>43402</v>
      </c>
      <c r="M1487" s="284"/>
      <c r="N1487" s="327" t="s">
        <v>17748</v>
      </c>
      <c r="O1487" s="327" t="s">
        <v>45</v>
      </c>
      <c r="P1487" s="327" t="s">
        <v>59</v>
      </c>
      <c r="Q1487" s="447">
        <v>43397</v>
      </c>
      <c r="R1487" s="47">
        <v>43397</v>
      </c>
      <c r="S1487" s="52">
        <f ca="1" t="shared" si="12"/>
        <v>507</v>
      </c>
      <c r="T1487" s="327" t="s">
        <v>47</v>
      </c>
      <c r="U1487" s="433" t="s">
        <v>17749</v>
      </c>
    </row>
    <row r="1488" s="14" customFormat="1" ht="23.1" customHeight="1" spans="1:21">
      <c r="A1488" s="494">
        <v>2</v>
      </c>
      <c r="B1488" s="57"/>
      <c r="C1488" s="311" t="s">
        <v>17740</v>
      </c>
      <c r="D1488" s="43" t="s">
        <v>16239</v>
      </c>
      <c r="E1488" s="43">
        <v>422200</v>
      </c>
      <c r="F1488" s="217" t="s">
        <v>17750</v>
      </c>
      <c r="G1488" s="136">
        <v>43392</v>
      </c>
      <c r="H1488" s="493">
        <v>43399</v>
      </c>
      <c r="I1488" s="52">
        <f ca="1" t="shared" si="11"/>
        <v>505</v>
      </c>
      <c r="J1488" s="414" t="s">
        <v>17430</v>
      </c>
      <c r="K1488" s="52"/>
      <c r="L1488" s="338">
        <v>43402</v>
      </c>
      <c r="M1488" s="284"/>
      <c r="N1488" s="450" t="s">
        <v>17751</v>
      </c>
      <c r="O1488" s="52" t="s">
        <v>980</v>
      </c>
      <c r="P1488" s="327" t="s">
        <v>46</v>
      </c>
      <c r="Q1488" s="447">
        <v>43398</v>
      </c>
      <c r="R1488" s="47">
        <v>43399</v>
      </c>
      <c r="S1488" s="52">
        <f ca="1" t="shared" si="12"/>
        <v>505</v>
      </c>
      <c r="T1488" s="327" t="s">
        <v>47</v>
      </c>
      <c r="U1488" s="433" t="s">
        <v>17752</v>
      </c>
    </row>
    <row r="1489" s="14" customFormat="1" ht="23.1" customHeight="1" spans="1:21">
      <c r="A1489" s="469">
        <v>5</v>
      </c>
      <c r="B1489" s="57"/>
      <c r="C1489" s="311" t="s">
        <v>17740</v>
      </c>
      <c r="D1489" s="43" t="s">
        <v>16252</v>
      </c>
      <c r="E1489" s="43">
        <v>422200</v>
      </c>
      <c r="F1489" s="217" t="s">
        <v>17753</v>
      </c>
      <c r="G1489" s="136">
        <v>43392</v>
      </c>
      <c r="H1489" s="493">
        <v>43399</v>
      </c>
      <c r="I1489" s="52">
        <f ca="1" t="shared" si="11"/>
        <v>505</v>
      </c>
      <c r="J1489" s="414" t="s">
        <v>17754</v>
      </c>
      <c r="K1489" s="52"/>
      <c r="L1489" s="338">
        <v>43402</v>
      </c>
      <c r="M1489" s="284"/>
      <c r="N1489" s="450" t="s">
        <v>17755</v>
      </c>
      <c r="O1489" s="581" t="s">
        <v>980</v>
      </c>
      <c r="P1489" s="327" t="s">
        <v>46</v>
      </c>
      <c r="Q1489" s="447">
        <v>43399</v>
      </c>
      <c r="R1489" s="47">
        <v>43400</v>
      </c>
      <c r="S1489" s="52">
        <f ca="1" t="shared" si="12"/>
        <v>504</v>
      </c>
      <c r="T1489" s="327" t="s">
        <v>47</v>
      </c>
      <c r="U1489" s="433" t="s">
        <v>17756</v>
      </c>
    </row>
    <row r="1490" s="14" customFormat="1" ht="23.1" customHeight="1" spans="1:21">
      <c r="A1490" s="494">
        <v>4</v>
      </c>
      <c r="B1490" s="57"/>
      <c r="C1490" s="311" t="s">
        <v>17740</v>
      </c>
      <c r="D1490" s="43" t="s">
        <v>16277</v>
      </c>
      <c r="E1490" s="43">
        <v>422200</v>
      </c>
      <c r="F1490" s="43" t="s">
        <v>17757</v>
      </c>
      <c r="G1490" s="136">
        <v>43403</v>
      </c>
      <c r="H1490" s="493">
        <v>43415</v>
      </c>
      <c r="I1490" s="431">
        <f ca="1" t="shared" si="11"/>
        <v>489</v>
      </c>
      <c r="J1490" s="502" t="s">
        <v>17430</v>
      </c>
      <c r="K1490" s="52"/>
      <c r="L1490" s="338">
        <v>43432</v>
      </c>
      <c r="M1490" s="284" t="s">
        <v>52</v>
      </c>
      <c r="N1490" s="450" t="s">
        <v>17758</v>
      </c>
      <c r="O1490" s="327" t="s">
        <v>70</v>
      </c>
      <c r="P1490" s="327" t="s">
        <v>59</v>
      </c>
      <c r="Q1490" s="447">
        <v>43404</v>
      </c>
      <c r="R1490" s="47">
        <v>43405</v>
      </c>
      <c r="S1490" s="52">
        <f ca="1" t="shared" si="12"/>
        <v>499</v>
      </c>
      <c r="T1490" s="327" t="s">
        <v>47</v>
      </c>
      <c r="U1490" s="433" t="s">
        <v>1332</v>
      </c>
    </row>
    <row r="1491" s="14" customFormat="1" ht="23.1" customHeight="1" spans="1:21">
      <c r="A1491" s="494">
        <v>1</v>
      </c>
      <c r="B1491" s="57"/>
      <c r="C1491" s="311" t="s">
        <v>17740</v>
      </c>
      <c r="D1491" s="43" t="s">
        <v>16239</v>
      </c>
      <c r="E1491" s="43">
        <v>422200</v>
      </c>
      <c r="F1491" s="43" t="s">
        <v>17759</v>
      </c>
      <c r="G1491" s="136">
        <v>43403</v>
      </c>
      <c r="H1491" s="493">
        <v>43415</v>
      </c>
      <c r="I1491" s="431">
        <f ca="1" t="shared" si="11"/>
        <v>489</v>
      </c>
      <c r="J1491" s="502" t="s">
        <v>17430</v>
      </c>
      <c r="K1491" s="52"/>
      <c r="L1491" s="338">
        <v>43432</v>
      </c>
      <c r="M1491" s="284" t="s">
        <v>52</v>
      </c>
      <c r="N1491" s="450" t="s">
        <v>17760</v>
      </c>
      <c r="O1491" s="52" t="s">
        <v>45</v>
      </c>
      <c r="P1491" s="327" t="s">
        <v>59</v>
      </c>
      <c r="Q1491" s="447">
        <v>43419</v>
      </c>
      <c r="R1491" s="47">
        <v>43419</v>
      </c>
      <c r="S1491" s="52">
        <f ca="1" t="shared" si="12"/>
        <v>485</v>
      </c>
      <c r="T1491" s="327" t="s">
        <v>47</v>
      </c>
      <c r="U1491" s="433" t="s">
        <v>659</v>
      </c>
    </row>
    <row r="1492" s="14" customFormat="1" ht="23.1" customHeight="1" spans="1:21">
      <c r="A1492" s="494">
        <v>4</v>
      </c>
      <c r="B1492" s="57"/>
      <c r="C1492" s="311" t="s">
        <v>17740</v>
      </c>
      <c r="D1492" s="569" t="s">
        <v>16277</v>
      </c>
      <c r="E1492" s="569">
        <v>422200</v>
      </c>
      <c r="F1492" s="569" t="s">
        <v>17761</v>
      </c>
      <c r="G1492" s="466">
        <v>43403</v>
      </c>
      <c r="H1492" s="566">
        <v>43415</v>
      </c>
      <c r="I1492" s="473">
        <f ca="1" t="shared" si="11"/>
        <v>489</v>
      </c>
      <c r="J1492" s="474" t="s">
        <v>17762</v>
      </c>
      <c r="K1492" s="582"/>
      <c r="L1492" s="583">
        <v>43432</v>
      </c>
      <c r="M1492" s="584"/>
      <c r="N1492" s="585" t="s">
        <v>17763</v>
      </c>
      <c r="O1492" s="585" t="s">
        <v>17</v>
      </c>
      <c r="P1492" s="585" t="s">
        <v>46</v>
      </c>
      <c r="Q1492" s="594">
        <v>43408</v>
      </c>
      <c r="R1492" s="595">
        <v>43408</v>
      </c>
      <c r="S1492" s="582">
        <f ca="1" t="shared" si="12"/>
        <v>496</v>
      </c>
      <c r="T1492" s="585" t="s">
        <v>47</v>
      </c>
      <c r="U1492" s="596" t="s">
        <v>659</v>
      </c>
    </row>
    <row r="1493" s="14" customFormat="1" ht="23.1" customHeight="1" spans="1:21">
      <c r="A1493" s="494">
        <v>1</v>
      </c>
      <c r="B1493" s="57"/>
      <c r="C1493" s="311" t="s">
        <v>17740</v>
      </c>
      <c r="D1493" s="43" t="s">
        <v>16785</v>
      </c>
      <c r="E1493" s="43">
        <v>422200</v>
      </c>
      <c r="F1493" s="43" t="s">
        <v>17764</v>
      </c>
      <c r="G1493" s="136">
        <v>43392</v>
      </c>
      <c r="H1493" s="493">
        <v>43400</v>
      </c>
      <c r="I1493" s="52">
        <f ca="1" t="shared" si="11"/>
        <v>504</v>
      </c>
      <c r="J1493" s="502" t="s">
        <v>17762</v>
      </c>
      <c r="K1493" s="52"/>
      <c r="L1493" s="338">
        <v>43402</v>
      </c>
      <c r="M1493" s="284" t="s">
        <v>52</v>
      </c>
      <c r="N1493" s="450" t="s">
        <v>17765</v>
      </c>
      <c r="O1493" s="81" t="s">
        <v>730</v>
      </c>
      <c r="P1493" s="52" t="s">
        <v>59</v>
      </c>
      <c r="Q1493" s="447">
        <v>43409</v>
      </c>
      <c r="R1493" s="47">
        <v>43410</v>
      </c>
      <c r="S1493" s="52">
        <f ca="1" t="shared" si="12"/>
        <v>494</v>
      </c>
      <c r="T1493" s="327" t="s">
        <v>47</v>
      </c>
      <c r="U1493" s="433" t="s">
        <v>2232</v>
      </c>
    </row>
    <row r="1494" s="14" customFormat="1" ht="23.1" customHeight="1" spans="1:21">
      <c r="A1494" s="494">
        <v>1</v>
      </c>
      <c r="B1494" s="57"/>
      <c r="C1494" s="311" t="s">
        <v>17740</v>
      </c>
      <c r="D1494" s="43" t="s">
        <v>16252</v>
      </c>
      <c r="E1494" s="43">
        <v>422200</v>
      </c>
      <c r="F1494" s="43" t="s">
        <v>17766</v>
      </c>
      <c r="G1494" s="136">
        <v>43403</v>
      </c>
      <c r="H1494" s="493">
        <v>43415</v>
      </c>
      <c r="I1494" s="52">
        <f ca="1" t="shared" si="11"/>
        <v>489</v>
      </c>
      <c r="J1494" s="502" t="s">
        <v>17762</v>
      </c>
      <c r="K1494" s="52"/>
      <c r="L1494" s="338">
        <v>43432</v>
      </c>
      <c r="M1494" s="284" t="s">
        <v>52</v>
      </c>
      <c r="N1494" s="450" t="s">
        <v>17767</v>
      </c>
      <c r="O1494" s="81" t="s">
        <v>2361</v>
      </c>
      <c r="P1494" s="52" t="s">
        <v>84</v>
      </c>
      <c r="Q1494" s="447">
        <v>43407</v>
      </c>
      <c r="R1494" s="47">
        <v>43407</v>
      </c>
      <c r="S1494" s="52">
        <f ca="1" t="shared" si="12"/>
        <v>497</v>
      </c>
      <c r="T1494" s="327" t="s">
        <v>47</v>
      </c>
      <c r="U1494" s="433" t="s">
        <v>2252</v>
      </c>
    </row>
    <row r="1495" s="18" customFormat="1" ht="23.1" customHeight="1" spans="1:21">
      <c r="A1495" s="570">
        <v>1</v>
      </c>
      <c r="B1495" s="571"/>
      <c r="C1495" s="572" t="s">
        <v>17768</v>
      </c>
      <c r="D1495" s="573" t="s">
        <v>16277</v>
      </c>
      <c r="E1495" s="573">
        <v>469500</v>
      </c>
      <c r="F1495" s="573" t="s">
        <v>17769</v>
      </c>
      <c r="G1495" s="574">
        <v>42879</v>
      </c>
      <c r="H1495" s="575">
        <v>42888</v>
      </c>
      <c r="I1495" s="586">
        <f ca="1" t="shared" si="11"/>
        <v>1016</v>
      </c>
      <c r="J1495" s="587" t="s">
        <v>17770</v>
      </c>
      <c r="K1495" s="573"/>
      <c r="L1495" s="588">
        <v>42883</v>
      </c>
      <c r="M1495" s="573" t="s">
        <v>52</v>
      </c>
      <c r="N1495" s="589" t="s">
        <v>17771</v>
      </c>
      <c r="O1495" s="590" t="s">
        <v>80</v>
      </c>
      <c r="P1495" s="589" t="s">
        <v>84</v>
      </c>
      <c r="Q1495" s="597">
        <v>43459</v>
      </c>
      <c r="R1495" s="598">
        <v>43459</v>
      </c>
      <c r="S1495" s="573">
        <f ca="1" t="shared" si="12"/>
        <v>445</v>
      </c>
      <c r="T1495" s="589" t="s">
        <v>47</v>
      </c>
      <c r="U1495" s="599" t="s">
        <v>776</v>
      </c>
    </row>
    <row r="1496" s="19" customFormat="1" ht="16.5" customHeight="1" spans="2:18">
      <c r="B1496" s="576"/>
      <c r="E1496" s="457"/>
      <c r="F1496" s="577"/>
      <c r="G1496" s="457"/>
      <c r="H1496" s="577"/>
      <c r="J1496" s="577"/>
      <c r="K1496" s="591"/>
      <c r="L1496" s="457"/>
      <c r="M1496" s="457"/>
      <c r="N1496" s="577"/>
      <c r="P1496" s="592"/>
      <c r="Q1496" s="600"/>
      <c r="R1496" s="601"/>
    </row>
    <row r="1497" spans="3:3">
      <c r="C1497" s="578"/>
    </row>
    <row r="1498" spans="3:3">
      <c r="C1498" s="579"/>
    </row>
  </sheetData>
  <autoFilter ref="A2:AC1495">
    <extLst/>
  </autoFilter>
  <mergeCells count="2">
    <mergeCell ref="A1:Q1"/>
    <mergeCell ref="R599:U599"/>
  </mergeCells>
  <conditionalFormatting sqref="F951">
    <cfRule type="duplicateValues" dxfId="0" priority="860"/>
  </conditionalFormatting>
  <conditionalFormatting sqref="F959">
    <cfRule type="duplicateValues" dxfId="0" priority="859"/>
  </conditionalFormatting>
  <conditionalFormatting sqref="F963">
    <cfRule type="duplicateValues" dxfId="0" priority="858"/>
  </conditionalFormatting>
  <conditionalFormatting sqref="F964">
    <cfRule type="duplicateValues" dxfId="0" priority="857"/>
  </conditionalFormatting>
  <conditionalFormatting sqref="F968">
    <cfRule type="duplicateValues" dxfId="0" priority="856"/>
  </conditionalFormatting>
  <conditionalFormatting sqref="F969">
    <cfRule type="duplicateValues" dxfId="0" priority="855"/>
  </conditionalFormatting>
  <conditionalFormatting sqref="F971">
    <cfRule type="duplicateValues" dxfId="0" priority="854"/>
  </conditionalFormatting>
  <conditionalFormatting sqref="F973">
    <cfRule type="duplicateValues" dxfId="0" priority="853"/>
  </conditionalFormatting>
  <conditionalFormatting sqref="F978">
    <cfRule type="duplicateValues" dxfId="0" priority="852"/>
  </conditionalFormatting>
  <conditionalFormatting sqref="F984">
    <cfRule type="duplicateValues" dxfId="0" priority="851"/>
  </conditionalFormatting>
  <conditionalFormatting sqref="F1006">
    <cfRule type="duplicateValues" dxfId="0" priority="850"/>
  </conditionalFormatting>
  <conditionalFormatting sqref="F1045">
    <cfRule type="duplicateValues" dxfId="0" priority="848"/>
  </conditionalFormatting>
  <conditionalFormatting sqref="F1056">
    <cfRule type="duplicateValues" dxfId="0" priority="847"/>
  </conditionalFormatting>
  <conditionalFormatting sqref="F1085">
    <cfRule type="duplicateValues" dxfId="0" priority="846"/>
  </conditionalFormatting>
  <conditionalFormatting sqref="F1093">
    <cfRule type="duplicateValues" dxfId="0" priority="845"/>
  </conditionalFormatting>
  <conditionalFormatting sqref="I1143">
    <cfRule type="cellIs" dxfId="1" priority="843" operator="greaterThan">
      <formula>260</formula>
    </cfRule>
    <cfRule type="cellIs" dxfId="1" priority="844" operator="greaterThan">
      <formula>330</formula>
    </cfRule>
  </conditionalFormatting>
  <conditionalFormatting sqref="I1144">
    <cfRule type="cellIs" dxfId="1" priority="841" operator="greaterThan">
      <formula>260</formula>
    </cfRule>
    <cfRule type="cellIs" dxfId="1" priority="842" operator="greaterThan">
      <formula>330</formula>
    </cfRule>
  </conditionalFormatting>
  <conditionalFormatting sqref="I1145">
    <cfRule type="cellIs" dxfId="1" priority="839" operator="greaterThan">
      <formula>260</formula>
    </cfRule>
    <cfRule type="cellIs" dxfId="1" priority="840" operator="greaterThan">
      <formula>330</formula>
    </cfRule>
  </conditionalFormatting>
  <conditionalFormatting sqref="I1146">
    <cfRule type="cellIs" dxfId="1" priority="837" operator="greaterThan">
      <formula>260</formula>
    </cfRule>
    <cfRule type="cellIs" dxfId="1" priority="838" operator="greaterThan">
      <formula>330</formula>
    </cfRule>
  </conditionalFormatting>
  <conditionalFormatting sqref="I1147">
    <cfRule type="cellIs" dxfId="1" priority="835" operator="greaterThan">
      <formula>260</formula>
    </cfRule>
    <cfRule type="cellIs" dxfId="1" priority="836" operator="greaterThan">
      <formula>330</formula>
    </cfRule>
  </conditionalFormatting>
  <conditionalFormatting sqref="I1148">
    <cfRule type="cellIs" dxfId="1" priority="833" operator="greaterThan">
      <formula>260</formula>
    </cfRule>
    <cfRule type="cellIs" dxfId="1" priority="834" operator="greaterThan">
      <formula>330</formula>
    </cfRule>
  </conditionalFormatting>
  <conditionalFormatting sqref="I1149">
    <cfRule type="cellIs" dxfId="1" priority="831" operator="greaterThan">
      <formula>260</formula>
    </cfRule>
    <cfRule type="cellIs" dxfId="1" priority="832" operator="greaterThan">
      <formula>330</formula>
    </cfRule>
  </conditionalFormatting>
  <conditionalFormatting sqref="I1150">
    <cfRule type="cellIs" dxfId="1" priority="829" operator="greaterThan">
      <formula>260</formula>
    </cfRule>
    <cfRule type="cellIs" dxfId="1" priority="830" operator="greaterThan">
      <formula>330</formula>
    </cfRule>
  </conditionalFormatting>
  <conditionalFormatting sqref="I1151">
    <cfRule type="cellIs" dxfId="1" priority="827" operator="greaterThan">
      <formula>260</formula>
    </cfRule>
    <cfRule type="cellIs" dxfId="1" priority="828" operator="greaterThan">
      <formula>330</formula>
    </cfRule>
  </conditionalFormatting>
  <conditionalFormatting sqref="I1152">
    <cfRule type="cellIs" dxfId="1" priority="825" operator="greaterThan">
      <formula>260</formula>
    </cfRule>
    <cfRule type="cellIs" dxfId="1" priority="826" operator="greaterThan">
      <formula>330</formula>
    </cfRule>
  </conditionalFormatting>
  <conditionalFormatting sqref="I1153">
    <cfRule type="cellIs" dxfId="1" priority="823" operator="greaterThan">
      <formula>260</formula>
    </cfRule>
    <cfRule type="cellIs" dxfId="1" priority="824" operator="greaterThan">
      <formula>330</formula>
    </cfRule>
  </conditionalFormatting>
  <conditionalFormatting sqref="I1154">
    <cfRule type="cellIs" dxfId="1" priority="821" operator="greaterThan">
      <formula>260</formula>
    </cfRule>
    <cfRule type="cellIs" dxfId="1" priority="822" operator="greaterThan">
      <formula>330</formula>
    </cfRule>
  </conditionalFormatting>
  <conditionalFormatting sqref="I1155">
    <cfRule type="cellIs" dxfId="1" priority="819" operator="greaterThan">
      <formula>260</formula>
    </cfRule>
    <cfRule type="cellIs" dxfId="1" priority="820" operator="greaterThan">
      <formula>330</formula>
    </cfRule>
  </conditionalFormatting>
  <conditionalFormatting sqref="I1156">
    <cfRule type="cellIs" dxfId="1" priority="817" operator="greaterThan">
      <formula>260</formula>
    </cfRule>
    <cfRule type="cellIs" dxfId="1" priority="818" operator="greaterThan">
      <formula>330</formula>
    </cfRule>
  </conditionalFormatting>
  <conditionalFormatting sqref="I1157">
    <cfRule type="cellIs" dxfId="1" priority="815" operator="greaterThan">
      <formula>260</formula>
    </cfRule>
    <cfRule type="cellIs" dxfId="1" priority="816" operator="greaterThan">
      <formula>330</formula>
    </cfRule>
  </conditionalFormatting>
  <conditionalFormatting sqref="I1158">
    <cfRule type="cellIs" dxfId="1" priority="813" operator="greaterThan">
      <formula>260</formula>
    </cfRule>
    <cfRule type="cellIs" dxfId="1" priority="814" operator="greaterThan">
      <formula>330</formula>
    </cfRule>
  </conditionalFormatting>
  <conditionalFormatting sqref="I1159">
    <cfRule type="cellIs" dxfId="1" priority="811" operator="greaterThan">
      <formula>260</formula>
    </cfRule>
    <cfRule type="cellIs" dxfId="1" priority="812" operator="greaterThan">
      <formula>330</formula>
    </cfRule>
  </conditionalFormatting>
  <conditionalFormatting sqref="I1160">
    <cfRule type="cellIs" dxfId="1" priority="809" operator="greaterThan">
      <formula>260</formula>
    </cfRule>
    <cfRule type="cellIs" dxfId="1" priority="810" operator="greaterThan">
      <formula>330</formula>
    </cfRule>
  </conditionalFormatting>
  <conditionalFormatting sqref="I1161">
    <cfRule type="cellIs" dxfId="1" priority="807" operator="greaterThan">
      <formula>260</formula>
    </cfRule>
    <cfRule type="cellIs" dxfId="1" priority="808" operator="greaterThan">
      <formula>330</formula>
    </cfRule>
  </conditionalFormatting>
  <conditionalFormatting sqref="I1162">
    <cfRule type="cellIs" dxfId="1" priority="805" operator="greaterThan">
      <formula>260</formula>
    </cfRule>
    <cfRule type="cellIs" dxfId="1" priority="806" operator="greaterThan">
      <formula>330</formula>
    </cfRule>
  </conditionalFormatting>
  <conditionalFormatting sqref="I1163">
    <cfRule type="cellIs" dxfId="1" priority="803" operator="greaterThan">
      <formula>260</formula>
    </cfRule>
    <cfRule type="cellIs" dxfId="1" priority="804" operator="greaterThan">
      <formula>330</formula>
    </cfRule>
  </conditionalFormatting>
  <conditionalFormatting sqref="I1164">
    <cfRule type="cellIs" dxfId="1" priority="801" operator="greaterThan">
      <formula>260</formula>
    </cfRule>
    <cfRule type="cellIs" dxfId="1" priority="802" operator="greaterThan">
      <formula>330</formula>
    </cfRule>
  </conditionalFormatting>
  <conditionalFormatting sqref="I1165">
    <cfRule type="cellIs" dxfId="1" priority="799" operator="greaterThan">
      <formula>260</formula>
    </cfRule>
    <cfRule type="cellIs" dxfId="1" priority="800" operator="greaterThan">
      <formula>330</formula>
    </cfRule>
  </conditionalFormatting>
  <conditionalFormatting sqref="I1166">
    <cfRule type="cellIs" dxfId="1" priority="797" operator="greaterThan">
      <formula>260</formula>
    </cfRule>
    <cfRule type="cellIs" dxfId="1" priority="798" operator="greaterThan">
      <formula>330</formula>
    </cfRule>
  </conditionalFormatting>
  <conditionalFormatting sqref="I1167">
    <cfRule type="cellIs" dxfId="1" priority="795" operator="greaterThan">
      <formula>260</formula>
    </cfRule>
    <cfRule type="cellIs" dxfId="1" priority="796" operator="greaterThan">
      <formula>330</formula>
    </cfRule>
  </conditionalFormatting>
  <conditionalFormatting sqref="I1168">
    <cfRule type="cellIs" dxfId="1" priority="793" operator="greaterThan">
      <formula>260</formula>
    </cfRule>
    <cfRule type="cellIs" dxfId="1" priority="794" operator="greaterThan">
      <formula>330</formula>
    </cfRule>
  </conditionalFormatting>
  <conditionalFormatting sqref="I1169">
    <cfRule type="cellIs" dxfId="1" priority="791" operator="greaterThan">
      <formula>260</formula>
    </cfRule>
    <cfRule type="cellIs" dxfId="1" priority="792" operator="greaterThan">
      <formula>330</formula>
    </cfRule>
  </conditionalFormatting>
  <conditionalFormatting sqref="I1170">
    <cfRule type="cellIs" dxfId="1" priority="789" operator="greaterThan">
      <formula>260</formula>
    </cfRule>
    <cfRule type="cellIs" dxfId="1" priority="790" operator="greaterThan">
      <formula>330</formula>
    </cfRule>
  </conditionalFormatting>
  <conditionalFormatting sqref="I1171">
    <cfRule type="cellIs" dxfId="1" priority="787" operator="greaterThan">
      <formula>260</formula>
    </cfRule>
    <cfRule type="cellIs" dxfId="1" priority="788" operator="greaterThan">
      <formula>330</formula>
    </cfRule>
  </conditionalFormatting>
  <conditionalFormatting sqref="I1172">
    <cfRule type="cellIs" dxfId="1" priority="785" operator="greaterThan">
      <formula>260</formula>
    </cfRule>
    <cfRule type="cellIs" dxfId="1" priority="786" operator="greaterThan">
      <formula>330</formula>
    </cfRule>
  </conditionalFormatting>
  <conditionalFormatting sqref="I1173">
    <cfRule type="cellIs" dxfId="1" priority="783" operator="greaterThan">
      <formula>260</formula>
    </cfRule>
    <cfRule type="cellIs" dxfId="1" priority="784" operator="greaterThan">
      <formula>330</formula>
    </cfRule>
  </conditionalFormatting>
  <conditionalFormatting sqref="I1174">
    <cfRule type="cellIs" dxfId="1" priority="781" operator="greaterThan">
      <formula>260</formula>
    </cfRule>
    <cfRule type="cellIs" dxfId="1" priority="782" operator="greaterThan">
      <formula>330</formula>
    </cfRule>
  </conditionalFormatting>
  <conditionalFormatting sqref="I1175">
    <cfRule type="cellIs" dxfId="1" priority="779" operator="greaterThan">
      <formula>260</formula>
    </cfRule>
    <cfRule type="cellIs" dxfId="1" priority="780" operator="greaterThan">
      <formula>330</formula>
    </cfRule>
  </conditionalFormatting>
  <conditionalFormatting sqref="I1176">
    <cfRule type="cellIs" dxfId="1" priority="777" operator="greaterThan">
      <formula>260</formula>
    </cfRule>
    <cfRule type="cellIs" dxfId="1" priority="778" operator="greaterThan">
      <formula>330</formula>
    </cfRule>
  </conditionalFormatting>
  <conditionalFormatting sqref="I1177">
    <cfRule type="cellIs" dxfId="1" priority="775" operator="greaterThan">
      <formula>260</formula>
    </cfRule>
    <cfRule type="cellIs" dxfId="1" priority="776" operator="greaterThan">
      <formula>330</formula>
    </cfRule>
  </conditionalFormatting>
  <conditionalFormatting sqref="I1178">
    <cfRule type="cellIs" dxfId="1" priority="773" operator="greaterThan">
      <formula>260</formula>
    </cfRule>
    <cfRule type="cellIs" dxfId="1" priority="774" operator="greaterThan">
      <formula>330</formula>
    </cfRule>
  </conditionalFormatting>
  <conditionalFormatting sqref="I1179">
    <cfRule type="cellIs" dxfId="1" priority="771" operator="greaterThan">
      <formula>260</formula>
    </cfRule>
    <cfRule type="cellIs" dxfId="1" priority="772" operator="greaterThan">
      <formula>330</formula>
    </cfRule>
  </conditionalFormatting>
  <conditionalFormatting sqref="I1180">
    <cfRule type="cellIs" dxfId="1" priority="769" operator="greaterThan">
      <formula>260</formula>
    </cfRule>
    <cfRule type="cellIs" dxfId="1" priority="770" operator="greaterThan">
      <formula>330</formula>
    </cfRule>
  </conditionalFormatting>
  <conditionalFormatting sqref="I1181">
    <cfRule type="cellIs" dxfId="1" priority="767" operator="greaterThan">
      <formula>260</formula>
    </cfRule>
    <cfRule type="cellIs" dxfId="1" priority="768" operator="greaterThan">
      <formula>330</formula>
    </cfRule>
  </conditionalFormatting>
  <conditionalFormatting sqref="I1182">
    <cfRule type="cellIs" dxfId="1" priority="765" operator="greaterThan">
      <formula>260</formula>
    </cfRule>
    <cfRule type="cellIs" dxfId="1" priority="766" operator="greaterThan">
      <formula>330</formula>
    </cfRule>
  </conditionalFormatting>
  <conditionalFormatting sqref="I1183">
    <cfRule type="cellIs" dxfId="1" priority="763" operator="greaterThan">
      <formula>260</formula>
    </cfRule>
    <cfRule type="cellIs" dxfId="1" priority="764" operator="greaterThan">
      <formula>330</formula>
    </cfRule>
  </conditionalFormatting>
  <conditionalFormatting sqref="I1184">
    <cfRule type="cellIs" dxfId="1" priority="761" operator="greaterThan">
      <formula>260</formula>
    </cfRule>
    <cfRule type="cellIs" dxfId="1" priority="762" operator="greaterThan">
      <formula>330</formula>
    </cfRule>
  </conditionalFormatting>
  <conditionalFormatting sqref="I1185">
    <cfRule type="cellIs" dxfId="1" priority="759" operator="greaterThan">
      <formula>260</formula>
    </cfRule>
    <cfRule type="cellIs" dxfId="1" priority="760" operator="greaterThan">
      <formula>330</formula>
    </cfRule>
  </conditionalFormatting>
  <conditionalFormatting sqref="I1186">
    <cfRule type="cellIs" dxfId="1" priority="757" operator="greaterThan">
      <formula>260</formula>
    </cfRule>
    <cfRule type="cellIs" dxfId="1" priority="758" operator="greaterThan">
      <formula>330</formula>
    </cfRule>
  </conditionalFormatting>
  <conditionalFormatting sqref="I1187">
    <cfRule type="cellIs" dxfId="1" priority="755" operator="greaterThan">
      <formula>260</formula>
    </cfRule>
    <cfRule type="cellIs" dxfId="1" priority="756" operator="greaterThan">
      <formula>330</formula>
    </cfRule>
  </conditionalFormatting>
  <conditionalFormatting sqref="I1188">
    <cfRule type="cellIs" dxfId="1" priority="753" operator="greaterThan">
      <formula>260</formula>
    </cfRule>
    <cfRule type="cellIs" dxfId="1" priority="754" operator="greaterThan">
      <formula>330</formula>
    </cfRule>
  </conditionalFormatting>
  <conditionalFormatting sqref="I1189">
    <cfRule type="cellIs" dxfId="1" priority="751" operator="greaterThan">
      <formula>260</formula>
    </cfRule>
    <cfRule type="cellIs" dxfId="1" priority="752" operator="greaterThan">
      <formula>330</formula>
    </cfRule>
  </conditionalFormatting>
  <conditionalFormatting sqref="I1190">
    <cfRule type="cellIs" dxfId="1" priority="749" operator="greaterThan">
      <formula>260</formula>
    </cfRule>
    <cfRule type="cellIs" dxfId="1" priority="750" operator="greaterThan">
      <formula>330</formula>
    </cfRule>
  </conditionalFormatting>
  <conditionalFormatting sqref="I1191">
    <cfRule type="cellIs" dxfId="1" priority="747" operator="greaterThan">
      <formula>260</formula>
    </cfRule>
    <cfRule type="cellIs" dxfId="1" priority="748" operator="greaterThan">
      <formula>330</formula>
    </cfRule>
  </conditionalFormatting>
  <conditionalFormatting sqref="I1192">
    <cfRule type="cellIs" dxfId="1" priority="745" operator="greaterThan">
      <formula>260</formula>
    </cfRule>
    <cfRule type="cellIs" dxfId="1" priority="746" operator="greaterThan">
      <formula>330</formula>
    </cfRule>
  </conditionalFormatting>
  <conditionalFormatting sqref="I1193">
    <cfRule type="cellIs" dxfId="1" priority="743" operator="greaterThan">
      <formula>260</formula>
    </cfRule>
    <cfRule type="cellIs" dxfId="1" priority="744" operator="greaterThan">
      <formula>330</formula>
    </cfRule>
  </conditionalFormatting>
  <conditionalFormatting sqref="I1194">
    <cfRule type="cellIs" dxfId="1" priority="741" operator="greaterThan">
      <formula>260</formula>
    </cfRule>
    <cfRule type="cellIs" dxfId="1" priority="742" operator="greaterThan">
      <formula>330</formula>
    </cfRule>
  </conditionalFormatting>
  <conditionalFormatting sqref="I1195">
    <cfRule type="cellIs" dxfId="1" priority="739" operator="greaterThan">
      <formula>260</formula>
    </cfRule>
    <cfRule type="cellIs" dxfId="1" priority="740" operator="greaterThan">
      <formula>330</formula>
    </cfRule>
  </conditionalFormatting>
  <conditionalFormatting sqref="I1196">
    <cfRule type="cellIs" dxfId="1" priority="737" operator="greaterThan">
      <formula>260</formula>
    </cfRule>
    <cfRule type="cellIs" dxfId="1" priority="738" operator="greaterThan">
      <formula>330</formula>
    </cfRule>
  </conditionalFormatting>
  <conditionalFormatting sqref="I1197">
    <cfRule type="cellIs" dxfId="1" priority="735" operator="greaterThan">
      <formula>260</formula>
    </cfRule>
    <cfRule type="cellIs" dxfId="1" priority="736" operator="greaterThan">
      <formula>330</formula>
    </cfRule>
  </conditionalFormatting>
  <conditionalFormatting sqref="I1198">
    <cfRule type="cellIs" dxfId="1" priority="733" operator="greaterThan">
      <formula>260</formula>
    </cfRule>
    <cfRule type="cellIs" dxfId="1" priority="734" operator="greaterThan">
      <formula>330</formula>
    </cfRule>
  </conditionalFormatting>
  <conditionalFormatting sqref="I1199">
    <cfRule type="cellIs" dxfId="1" priority="731" operator="greaterThan">
      <formula>260</formula>
    </cfRule>
    <cfRule type="cellIs" dxfId="1" priority="732" operator="greaterThan">
      <formula>330</formula>
    </cfRule>
  </conditionalFormatting>
  <conditionalFormatting sqref="I1200">
    <cfRule type="cellIs" dxfId="1" priority="729" operator="greaterThan">
      <formula>260</formula>
    </cfRule>
    <cfRule type="cellIs" dxfId="1" priority="730" operator="greaterThan">
      <formula>330</formula>
    </cfRule>
  </conditionalFormatting>
  <conditionalFormatting sqref="I1201">
    <cfRule type="cellIs" dxfId="1" priority="727" operator="greaterThan">
      <formula>260</formula>
    </cfRule>
    <cfRule type="cellIs" dxfId="1" priority="728" operator="greaterThan">
      <formula>330</formula>
    </cfRule>
  </conditionalFormatting>
  <conditionalFormatting sqref="I1202">
    <cfRule type="cellIs" dxfId="1" priority="725" operator="greaterThan">
      <formula>260</formula>
    </cfRule>
    <cfRule type="cellIs" dxfId="1" priority="726" operator="greaterThan">
      <formula>330</formula>
    </cfRule>
  </conditionalFormatting>
  <conditionalFormatting sqref="I1203">
    <cfRule type="cellIs" dxfId="1" priority="723" operator="greaterThan">
      <formula>260</formula>
    </cfRule>
    <cfRule type="cellIs" dxfId="1" priority="724" operator="greaterThan">
      <formula>330</formula>
    </cfRule>
  </conditionalFormatting>
  <conditionalFormatting sqref="I1204">
    <cfRule type="cellIs" dxfId="1" priority="721" operator="greaterThan">
      <formula>260</formula>
    </cfRule>
    <cfRule type="cellIs" dxfId="1" priority="722" operator="greaterThan">
      <formula>330</formula>
    </cfRule>
  </conditionalFormatting>
  <conditionalFormatting sqref="I1205">
    <cfRule type="cellIs" dxfId="1" priority="719" operator="greaterThan">
      <formula>260</formula>
    </cfRule>
    <cfRule type="cellIs" dxfId="1" priority="720" operator="greaterThan">
      <formula>330</formula>
    </cfRule>
  </conditionalFormatting>
  <conditionalFormatting sqref="I1206">
    <cfRule type="cellIs" dxfId="1" priority="717" operator="greaterThan">
      <formula>260</formula>
    </cfRule>
    <cfRule type="cellIs" dxfId="1" priority="718" operator="greaterThan">
      <formula>330</formula>
    </cfRule>
  </conditionalFormatting>
  <conditionalFormatting sqref="I1207">
    <cfRule type="cellIs" dxfId="1" priority="715" operator="greaterThan">
      <formula>260</formula>
    </cfRule>
    <cfRule type="cellIs" dxfId="1" priority="716" operator="greaterThan">
      <formula>330</formula>
    </cfRule>
  </conditionalFormatting>
  <conditionalFormatting sqref="I1208">
    <cfRule type="cellIs" dxfId="1" priority="713" operator="greaterThan">
      <formula>260</formula>
    </cfRule>
    <cfRule type="cellIs" dxfId="1" priority="714" operator="greaterThan">
      <formula>330</formula>
    </cfRule>
  </conditionalFormatting>
  <conditionalFormatting sqref="I1209">
    <cfRule type="cellIs" dxfId="1" priority="711" operator="greaterThan">
      <formula>260</formula>
    </cfRule>
    <cfRule type="cellIs" dxfId="1" priority="712" operator="greaterThan">
      <formula>330</formula>
    </cfRule>
  </conditionalFormatting>
  <conditionalFormatting sqref="I1210">
    <cfRule type="cellIs" dxfId="1" priority="709" operator="greaterThan">
      <formula>260</formula>
    </cfRule>
    <cfRule type="cellIs" dxfId="1" priority="710" operator="greaterThan">
      <formula>330</formula>
    </cfRule>
  </conditionalFormatting>
  <conditionalFormatting sqref="I1211">
    <cfRule type="cellIs" dxfId="1" priority="707" operator="greaterThan">
      <formula>260</formula>
    </cfRule>
    <cfRule type="cellIs" dxfId="1" priority="708" operator="greaterThan">
      <formula>330</formula>
    </cfRule>
  </conditionalFormatting>
  <conditionalFormatting sqref="I1212">
    <cfRule type="cellIs" dxfId="1" priority="705" operator="greaterThan">
      <formula>260</formula>
    </cfRule>
    <cfRule type="cellIs" dxfId="1" priority="706" operator="greaterThan">
      <formula>330</formula>
    </cfRule>
  </conditionalFormatting>
  <conditionalFormatting sqref="I1213">
    <cfRule type="cellIs" dxfId="1" priority="703" operator="greaterThan">
      <formula>260</formula>
    </cfRule>
    <cfRule type="cellIs" dxfId="1" priority="704" operator="greaterThan">
      <formula>330</formula>
    </cfRule>
  </conditionalFormatting>
  <conditionalFormatting sqref="I1214">
    <cfRule type="cellIs" dxfId="1" priority="701" operator="greaterThan">
      <formula>260</formula>
    </cfRule>
    <cfRule type="cellIs" dxfId="1" priority="702" operator="greaterThan">
      <formula>330</formula>
    </cfRule>
  </conditionalFormatting>
  <conditionalFormatting sqref="I1215">
    <cfRule type="cellIs" dxfId="1" priority="699" operator="greaterThan">
      <formula>260</formula>
    </cfRule>
    <cfRule type="cellIs" dxfId="1" priority="700" operator="greaterThan">
      <formula>330</formula>
    </cfRule>
  </conditionalFormatting>
  <conditionalFormatting sqref="I1216">
    <cfRule type="cellIs" dxfId="1" priority="697" operator="greaterThan">
      <formula>260</formula>
    </cfRule>
    <cfRule type="cellIs" dxfId="1" priority="698" operator="greaterThan">
      <formula>330</formula>
    </cfRule>
  </conditionalFormatting>
  <conditionalFormatting sqref="I1217">
    <cfRule type="cellIs" dxfId="1" priority="695" operator="greaterThan">
      <formula>260</formula>
    </cfRule>
    <cfRule type="cellIs" dxfId="1" priority="696" operator="greaterThan">
      <formula>330</formula>
    </cfRule>
  </conditionalFormatting>
  <conditionalFormatting sqref="I1218">
    <cfRule type="cellIs" dxfId="1" priority="693" operator="greaterThan">
      <formula>260</formula>
    </cfRule>
    <cfRule type="cellIs" dxfId="1" priority="694" operator="greaterThan">
      <formula>330</formula>
    </cfRule>
  </conditionalFormatting>
  <conditionalFormatting sqref="I1219">
    <cfRule type="cellIs" dxfId="1" priority="691" operator="greaterThan">
      <formula>260</formula>
    </cfRule>
    <cfRule type="cellIs" dxfId="1" priority="692" operator="greaterThan">
      <formula>330</formula>
    </cfRule>
  </conditionalFormatting>
  <conditionalFormatting sqref="I1220">
    <cfRule type="cellIs" dxfId="1" priority="689" operator="greaterThan">
      <formula>260</formula>
    </cfRule>
    <cfRule type="cellIs" dxfId="1" priority="690" operator="greaterThan">
      <formula>330</formula>
    </cfRule>
  </conditionalFormatting>
  <conditionalFormatting sqref="I1221">
    <cfRule type="cellIs" dxfId="1" priority="687" operator="greaterThan">
      <formula>260</formula>
    </cfRule>
    <cfRule type="cellIs" dxfId="1" priority="688" operator="greaterThan">
      <formula>330</formula>
    </cfRule>
  </conditionalFormatting>
  <conditionalFormatting sqref="I1222">
    <cfRule type="cellIs" dxfId="1" priority="685" operator="greaterThan">
      <formula>260</formula>
    </cfRule>
    <cfRule type="cellIs" dxfId="1" priority="686" operator="greaterThan">
      <formula>330</formula>
    </cfRule>
  </conditionalFormatting>
  <conditionalFormatting sqref="I1223">
    <cfRule type="cellIs" dxfId="1" priority="683" operator="greaterThan">
      <formula>260</formula>
    </cfRule>
    <cfRule type="cellIs" dxfId="1" priority="684" operator="greaterThan">
      <formula>330</formula>
    </cfRule>
  </conditionalFormatting>
  <conditionalFormatting sqref="I1224">
    <cfRule type="cellIs" dxfId="1" priority="681" operator="greaterThan">
      <formula>260</formula>
    </cfRule>
    <cfRule type="cellIs" dxfId="1" priority="682" operator="greaterThan">
      <formula>330</formula>
    </cfRule>
  </conditionalFormatting>
  <conditionalFormatting sqref="I1225">
    <cfRule type="cellIs" dxfId="1" priority="679" operator="greaterThan">
      <formula>260</formula>
    </cfRule>
    <cfRule type="cellIs" dxfId="1" priority="680" operator="greaterThan">
      <formula>330</formula>
    </cfRule>
  </conditionalFormatting>
  <conditionalFormatting sqref="I1226">
    <cfRule type="cellIs" dxfId="1" priority="677" operator="greaterThan">
      <formula>260</formula>
    </cfRule>
    <cfRule type="cellIs" dxfId="1" priority="678" operator="greaterThan">
      <formula>330</formula>
    </cfRule>
  </conditionalFormatting>
  <conditionalFormatting sqref="I1227">
    <cfRule type="cellIs" dxfId="1" priority="675" operator="greaterThan">
      <formula>260</formula>
    </cfRule>
    <cfRule type="cellIs" dxfId="1" priority="676" operator="greaterThan">
      <formula>330</formula>
    </cfRule>
  </conditionalFormatting>
  <conditionalFormatting sqref="I1228">
    <cfRule type="cellIs" dxfId="1" priority="673" operator="greaterThan">
      <formula>260</formula>
    </cfRule>
    <cfRule type="cellIs" dxfId="1" priority="674" operator="greaterThan">
      <formula>330</formula>
    </cfRule>
  </conditionalFormatting>
  <conditionalFormatting sqref="I1229">
    <cfRule type="cellIs" dxfId="1" priority="671" operator="greaterThan">
      <formula>260</formula>
    </cfRule>
    <cfRule type="cellIs" dxfId="1" priority="672" operator="greaterThan">
      <formula>330</formula>
    </cfRule>
  </conditionalFormatting>
  <conditionalFormatting sqref="I1230">
    <cfRule type="cellIs" dxfId="1" priority="669" operator="greaterThan">
      <formula>260</formula>
    </cfRule>
    <cfRule type="cellIs" dxfId="1" priority="670" operator="greaterThan">
      <formula>330</formula>
    </cfRule>
  </conditionalFormatting>
  <conditionalFormatting sqref="I1231">
    <cfRule type="cellIs" dxfId="1" priority="667" operator="greaterThan">
      <formula>260</formula>
    </cfRule>
    <cfRule type="cellIs" dxfId="1" priority="668" operator="greaterThan">
      <formula>330</formula>
    </cfRule>
  </conditionalFormatting>
  <conditionalFormatting sqref="I1232">
    <cfRule type="cellIs" dxfId="1" priority="665" operator="greaterThan">
      <formula>260</formula>
    </cfRule>
    <cfRule type="cellIs" dxfId="1" priority="666" operator="greaterThan">
      <formula>330</formula>
    </cfRule>
  </conditionalFormatting>
  <conditionalFormatting sqref="I1233">
    <cfRule type="cellIs" dxfId="1" priority="663" operator="greaterThan">
      <formula>260</formula>
    </cfRule>
    <cfRule type="cellIs" dxfId="1" priority="664" operator="greaterThan">
      <formula>330</formula>
    </cfRule>
  </conditionalFormatting>
  <conditionalFormatting sqref="I1234">
    <cfRule type="cellIs" dxfId="1" priority="657" operator="greaterThan">
      <formula>260</formula>
    </cfRule>
    <cfRule type="cellIs" dxfId="1" priority="658" operator="greaterThan">
      <formula>330</formula>
    </cfRule>
  </conditionalFormatting>
  <conditionalFormatting sqref="I1235">
    <cfRule type="cellIs" dxfId="1" priority="661" operator="greaterThan">
      <formula>260</formula>
    </cfRule>
    <cfRule type="cellIs" dxfId="1" priority="662" operator="greaterThan">
      <formula>330</formula>
    </cfRule>
  </conditionalFormatting>
  <conditionalFormatting sqref="I1236">
    <cfRule type="cellIs" dxfId="1" priority="659" operator="greaterThan">
      <formula>260</formula>
    </cfRule>
    <cfRule type="cellIs" dxfId="1" priority="660" operator="greaterThan">
      <formula>330</formula>
    </cfRule>
  </conditionalFormatting>
  <conditionalFormatting sqref="I1237">
    <cfRule type="cellIs" dxfId="1" priority="655" operator="greaterThan">
      <formula>260</formula>
    </cfRule>
    <cfRule type="cellIs" dxfId="1" priority="656" operator="greaterThan">
      <formula>330</formula>
    </cfRule>
  </conditionalFormatting>
  <conditionalFormatting sqref="I1238">
    <cfRule type="cellIs" dxfId="1" priority="653" operator="greaterThan">
      <formula>260</formula>
    </cfRule>
    <cfRule type="cellIs" dxfId="1" priority="654" operator="greaterThan">
      <formula>330</formula>
    </cfRule>
  </conditionalFormatting>
  <conditionalFormatting sqref="I1239">
    <cfRule type="cellIs" dxfId="1" priority="649" operator="greaterThan">
      <formula>260</formula>
    </cfRule>
    <cfRule type="cellIs" dxfId="1" priority="650" operator="greaterThan">
      <formula>330</formula>
    </cfRule>
  </conditionalFormatting>
  <conditionalFormatting sqref="I1240">
    <cfRule type="cellIs" dxfId="1" priority="651" operator="greaterThan">
      <formula>260</formula>
    </cfRule>
    <cfRule type="cellIs" dxfId="1" priority="652" operator="greaterThan">
      <formula>330</formula>
    </cfRule>
  </conditionalFormatting>
  <conditionalFormatting sqref="I1241">
    <cfRule type="cellIs" dxfId="1" priority="647" operator="greaterThan">
      <formula>260</formula>
    </cfRule>
    <cfRule type="cellIs" dxfId="1" priority="648" operator="greaterThan">
      <formula>330</formula>
    </cfRule>
  </conditionalFormatting>
  <conditionalFormatting sqref="I1242">
    <cfRule type="cellIs" dxfId="1" priority="645" operator="greaterThan">
      <formula>260</formula>
    </cfRule>
    <cfRule type="cellIs" dxfId="1" priority="646" operator="greaterThan">
      <formula>330</formula>
    </cfRule>
  </conditionalFormatting>
  <conditionalFormatting sqref="I1243">
    <cfRule type="cellIs" dxfId="1" priority="643" operator="greaterThan">
      <formula>260</formula>
    </cfRule>
    <cfRule type="cellIs" dxfId="1" priority="644" operator="greaterThan">
      <formula>330</formula>
    </cfRule>
  </conditionalFormatting>
  <conditionalFormatting sqref="I1244">
    <cfRule type="cellIs" dxfId="1" priority="641" operator="greaterThan">
      <formula>260</formula>
    </cfRule>
    <cfRule type="cellIs" dxfId="1" priority="642" operator="greaterThan">
      <formula>330</formula>
    </cfRule>
  </conditionalFormatting>
  <conditionalFormatting sqref="I1245">
    <cfRule type="cellIs" dxfId="1" priority="639" operator="greaterThan">
      <formula>260</formula>
    </cfRule>
    <cfRule type="cellIs" dxfId="1" priority="640" operator="greaterThan">
      <formula>330</formula>
    </cfRule>
  </conditionalFormatting>
  <conditionalFormatting sqref="I1246">
    <cfRule type="cellIs" dxfId="1" priority="637" operator="greaterThan">
      <formula>260</formula>
    </cfRule>
    <cfRule type="cellIs" dxfId="1" priority="638" operator="greaterThan">
      <formula>330</formula>
    </cfRule>
  </conditionalFormatting>
  <conditionalFormatting sqref="I1247">
    <cfRule type="cellIs" dxfId="1" priority="635" operator="greaterThan">
      <formula>260</formula>
    </cfRule>
    <cfRule type="cellIs" dxfId="1" priority="636" operator="greaterThan">
      <formula>330</formula>
    </cfRule>
  </conditionalFormatting>
  <conditionalFormatting sqref="I1248">
    <cfRule type="cellIs" dxfId="1" priority="633" operator="greaterThan">
      <formula>260</formula>
    </cfRule>
    <cfRule type="cellIs" dxfId="1" priority="634" operator="greaterThan">
      <formula>330</formula>
    </cfRule>
  </conditionalFormatting>
  <conditionalFormatting sqref="I1249">
    <cfRule type="cellIs" dxfId="1" priority="631" operator="greaterThan">
      <formula>260</formula>
    </cfRule>
    <cfRule type="cellIs" dxfId="1" priority="632" operator="greaterThan">
      <formula>330</formula>
    </cfRule>
  </conditionalFormatting>
  <conditionalFormatting sqref="I1250">
    <cfRule type="cellIs" dxfId="1" priority="629" operator="greaterThan">
      <formula>260</formula>
    </cfRule>
    <cfRule type="cellIs" dxfId="1" priority="630" operator="greaterThan">
      <formula>330</formula>
    </cfRule>
  </conditionalFormatting>
  <conditionalFormatting sqref="I1251">
    <cfRule type="cellIs" dxfId="1" priority="627" operator="greaterThan">
      <formula>260</formula>
    </cfRule>
    <cfRule type="cellIs" dxfId="1" priority="628" operator="greaterThan">
      <formula>330</formula>
    </cfRule>
  </conditionalFormatting>
  <conditionalFormatting sqref="I1252">
    <cfRule type="cellIs" dxfId="1" priority="625" operator="greaterThan">
      <formula>260</formula>
    </cfRule>
    <cfRule type="cellIs" dxfId="1" priority="626" operator="greaterThan">
      <formula>330</formula>
    </cfRule>
  </conditionalFormatting>
  <conditionalFormatting sqref="I1253">
    <cfRule type="cellIs" dxfId="1" priority="623" operator="greaterThan">
      <formula>260</formula>
    </cfRule>
    <cfRule type="cellIs" dxfId="1" priority="624" operator="greaterThan">
      <formula>330</formula>
    </cfRule>
  </conditionalFormatting>
  <conditionalFormatting sqref="I1254">
    <cfRule type="cellIs" dxfId="1" priority="621" operator="greaterThan">
      <formula>260</formula>
    </cfRule>
    <cfRule type="cellIs" dxfId="1" priority="622" operator="greaterThan">
      <formula>330</formula>
    </cfRule>
  </conditionalFormatting>
  <conditionalFormatting sqref="I1255">
    <cfRule type="cellIs" dxfId="1" priority="619" operator="greaterThan">
      <formula>260</formula>
    </cfRule>
    <cfRule type="cellIs" dxfId="1" priority="620" operator="greaterThan">
      <formula>330</formula>
    </cfRule>
  </conditionalFormatting>
  <conditionalFormatting sqref="I1256">
    <cfRule type="cellIs" dxfId="1" priority="617" operator="greaterThan">
      <formula>260</formula>
    </cfRule>
    <cfRule type="cellIs" dxfId="1" priority="618" operator="greaterThan">
      <formula>330</formula>
    </cfRule>
  </conditionalFormatting>
  <conditionalFormatting sqref="I1257">
    <cfRule type="cellIs" dxfId="1" priority="615" operator="greaterThan">
      <formula>260</formula>
    </cfRule>
    <cfRule type="cellIs" dxfId="1" priority="616" operator="greaterThan">
      <formula>330</formula>
    </cfRule>
  </conditionalFormatting>
  <conditionalFormatting sqref="I1258">
    <cfRule type="cellIs" dxfId="1" priority="613" operator="greaterThan">
      <formula>260</formula>
    </cfRule>
    <cfRule type="cellIs" dxfId="1" priority="614" operator="greaterThan">
      <formula>330</formula>
    </cfRule>
  </conditionalFormatting>
  <conditionalFormatting sqref="I1259">
    <cfRule type="cellIs" dxfId="1" priority="611" operator="greaterThan">
      <formula>260</formula>
    </cfRule>
    <cfRule type="cellIs" dxfId="1" priority="612" operator="greaterThan">
      <formula>330</formula>
    </cfRule>
  </conditionalFormatting>
  <conditionalFormatting sqref="I1260">
    <cfRule type="cellIs" dxfId="1" priority="609" operator="greaterThan">
      <formula>260</formula>
    </cfRule>
    <cfRule type="cellIs" dxfId="1" priority="610" operator="greaterThan">
      <formula>330</formula>
    </cfRule>
  </conditionalFormatting>
  <conditionalFormatting sqref="I1261">
    <cfRule type="cellIs" dxfId="1" priority="607" operator="greaterThan">
      <formula>260</formula>
    </cfRule>
    <cfRule type="cellIs" dxfId="1" priority="608" operator="greaterThan">
      <formula>330</formula>
    </cfRule>
  </conditionalFormatting>
  <conditionalFormatting sqref="I1262">
    <cfRule type="cellIs" dxfId="1" priority="605" operator="greaterThan">
      <formula>260</formula>
    </cfRule>
    <cfRule type="cellIs" dxfId="1" priority="606" operator="greaterThan">
      <formula>330</formula>
    </cfRule>
  </conditionalFormatting>
  <conditionalFormatting sqref="I1263">
    <cfRule type="cellIs" dxfId="1" priority="603" operator="greaterThan">
      <formula>260</formula>
    </cfRule>
    <cfRule type="cellIs" dxfId="1" priority="604" operator="greaterThan">
      <formula>330</formula>
    </cfRule>
  </conditionalFormatting>
  <conditionalFormatting sqref="I1264">
    <cfRule type="cellIs" dxfId="1" priority="601" operator="greaterThan">
      <formula>260</formula>
    </cfRule>
    <cfRule type="cellIs" dxfId="1" priority="602" operator="greaterThan">
      <formula>330</formula>
    </cfRule>
  </conditionalFormatting>
  <conditionalFormatting sqref="I1265">
    <cfRule type="cellIs" dxfId="1" priority="599" operator="greaterThan">
      <formula>260</formula>
    </cfRule>
    <cfRule type="cellIs" dxfId="1" priority="600" operator="greaterThan">
      <formula>330</formula>
    </cfRule>
  </conditionalFormatting>
  <conditionalFormatting sqref="I1266">
    <cfRule type="cellIs" dxfId="1" priority="597" operator="greaterThan">
      <formula>260</formula>
    </cfRule>
    <cfRule type="cellIs" dxfId="1" priority="598" operator="greaterThan">
      <formula>330</formula>
    </cfRule>
  </conditionalFormatting>
  <conditionalFormatting sqref="I1267">
    <cfRule type="cellIs" dxfId="1" priority="595" operator="greaterThan">
      <formula>260</formula>
    </cfRule>
    <cfRule type="cellIs" dxfId="1" priority="596" operator="greaterThan">
      <formula>330</formula>
    </cfRule>
  </conditionalFormatting>
  <conditionalFormatting sqref="I1268">
    <cfRule type="cellIs" dxfId="1" priority="593" operator="greaterThan">
      <formula>260</formula>
    </cfRule>
    <cfRule type="cellIs" dxfId="1" priority="594" operator="greaterThan">
      <formula>330</formula>
    </cfRule>
  </conditionalFormatting>
  <conditionalFormatting sqref="I1269">
    <cfRule type="cellIs" dxfId="1" priority="591" operator="greaterThan">
      <formula>260</formula>
    </cfRule>
    <cfRule type="cellIs" dxfId="1" priority="592" operator="greaterThan">
      <formula>330</formula>
    </cfRule>
  </conditionalFormatting>
  <conditionalFormatting sqref="I1270">
    <cfRule type="cellIs" dxfId="1" priority="589" operator="greaterThan">
      <formula>260</formula>
    </cfRule>
    <cfRule type="cellIs" dxfId="1" priority="590" operator="greaterThan">
      <formula>330</formula>
    </cfRule>
  </conditionalFormatting>
  <conditionalFormatting sqref="I1271">
    <cfRule type="cellIs" dxfId="1" priority="587" operator="greaterThan">
      <formula>260</formula>
    </cfRule>
    <cfRule type="cellIs" dxfId="1" priority="588" operator="greaterThan">
      <formula>330</formula>
    </cfRule>
  </conditionalFormatting>
  <conditionalFormatting sqref="I1272">
    <cfRule type="cellIs" dxfId="1" priority="583" operator="greaterThan">
      <formula>260</formula>
    </cfRule>
    <cfRule type="cellIs" dxfId="1" priority="584" operator="greaterThan">
      <formula>330</formula>
    </cfRule>
  </conditionalFormatting>
  <conditionalFormatting sqref="I1273">
    <cfRule type="cellIs" dxfId="1" priority="581" operator="greaterThan">
      <formula>260</formula>
    </cfRule>
    <cfRule type="cellIs" dxfId="1" priority="582" operator="greaterThan">
      <formula>330</formula>
    </cfRule>
  </conditionalFormatting>
  <conditionalFormatting sqref="I1274">
    <cfRule type="cellIs" dxfId="1" priority="579" operator="greaterThan">
      <formula>260</formula>
    </cfRule>
    <cfRule type="cellIs" dxfId="1" priority="580" operator="greaterThan">
      <formula>330</formula>
    </cfRule>
  </conditionalFormatting>
  <conditionalFormatting sqref="I1275">
    <cfRule type="cellIs" dxfId="1" priority="585" operator="greaterThan">
      <formula>260</formula>
    </cfRule>
    <cfRule type="cellIs" dxfId="1" priority="586" operator="greaterThan">
      <formula>330</formula>
    </cfRule>
  </conditionalFormatting>
  <conditionalFormatting sqref="I1276">
    <cfRule type="cellIs" dxfId="1" priority="577" operator="greaterThan">
      <formula>260</formula>
    </cfRule>
    <cfRule type="cellIs" dxfId="1" priority="578" operator="greaterThan">
      <formula>330</formula>
    </cfRule>
  </conditionalFormatting>
  <conditionalFormatting sqref="I1277">
    <cfRule type="cellIs" dxfId="1" priority="575" operator="greaterThan">
      <formula>260</formula>
    </cfRule>
    <cfRule type="cellIs" dxfId="1" priority="576" operator="greaterThan">
      <formula>330</formula>
    </cfRule>
  </conditionalFormatting>
  <conditionalFormatting sqref="I1278">
    <cfRule type="cellIs" dxfId="1" priority="573" operator="greaterThan">
      <formula>260</formula>
    </cfRule>
    <cfRule type="cellIs" dxfId="1" priority="574" operator="greaterThan">
      <formula>330</formula>
    </cfRule>
  </conditionalFormatting>
  <conditionalFormatting sqref="I1279">
    <cfRule type="cellIs" dxfId="1" priority="571" operator="greaterThan">
      <formula>260</formula>
    </cfRule>
    <cfRule type="cellIs" dxfId="1" priority="572" operator="greaterThan">
      <formula>330</formula>
    </cfRule>
  </conditionalFormatting>
  <conditionalFormatting sqref="I1280">
    <cfRule type="cellIs" dxfId="1" priority="569" operator="greaterThan">
      <formula>260</formula>
    </cfRule>
    <cfRule type="cellIs" dxfId="1" priority="570" operator="greaterThan">
      <formula>330</formula>
    </cfRule>
  </conditionalFormatting>
  <conditionalFormatting sqref="I1281">
    <cfRule type="cellIs" dxfId="1" priority="567" operator="greaterThan">
      <formula>260</formula>
    </cfRule>
    <cfRule type="cellIs" dxfId="1" priority="568" operator="greaterThan">
      <formula>330</formula>
    </cfRule>
  </conditionalFormatting>
  <conditionalFormatting sqref="I1282">
    <cfRule type="cellIs" dxfId="1" priority="565" operator="greaterThan">
      <formula>260</formula>
    </cfRule>
    <cfRule type="cellIs" dxfId="1" priority="566" operator="greaterThan">
      <formula>330</formula>
    </cfRule>
  </conditionalFormatting>
  <conditionalFormatting sqref="I1283">
    <cfRule type="cellIs" dxfId="1" priority="563" operator="greaterThan">
      <formula>260</formula>
    </cfRule>
    <cfRule type="cellIs" dxfId="1" priority="564" operator="greaterThan">
      <formula>330</formula>
    </cfRule>
  </conditionalFormatting>
  <conditionalFormatting sqref="I1284">
    <cfRule type="cellIs" dxfId="1" priority="561" operator="greaterThan">
      <formula>260</formula>
    </cfRule>
    <cfRule type="cellIs" dxfId="1" priority="562" operator="greaterThan">
      <formula>330</formula>
    </cfRule>
  </conditionalFormatting>
  <conditionalFormatting sqref="I1285">
    <cfRule type="cellIs" dxfId="1" priority="559" operator="greaterThan">
      <formula>260</formula>
    </cfRule>
    <cfRule type="cellIs" dxfId="1" priority="560" operator="greaterThan">
      <formula>330</formula>
    </cfRule>
  </conditionalFormatting>
  <conditionalFormatting sqref="I1286">
    <cfRule type="cellIs" dxfId="1" priority="557" operator="greaterThan">
      <formula>260</formula>
    </cfRule>
    <cfRule type="cellIs" dxfId="1" priority="558" operator="greaterThan">
      <formula>330</formula>
    </cfRule>
  </conditionalFormatting>
  <conditionalFormatting sqref="I1287">
    <cfRule type="cellIs" dxfId="1" priority="555" operator="greaterThan">
      <formula>260</formula>
    </cfRule>
    <cfRule type="cellIs" dxfId="1" priority="556" operator="greaterThan">
      <formula>330</formula>
    </cfRule>
  </conditionalFormatting>
  <conditionalFormatting sqref="I1288">
    <cfRule type="cellIs" dxfId="1" priority="553" operator="greaterThan">
      <formula>260</formula>
    </cfRule>
    <cfRule type="cellIs" dxfId="1" priority="554" operator="greaterThan">
      <formula>330</formula>
    </cfRule>
  </conditionalFormatting>
  <conditionalFormatting sqref="I1289">
    <cfRule type="cellIs" dxfId="1" priority="549" operator="greaterThan">
      <formula>260</formula>
    </cfRule>
    <cfRule type="cellIs" dxfId="1" priority="550" operator="greaterThan">
      <formula>330</formula>
    </cfRule>
  </conditionalFormatting>
  <conditionalFormatting sqref="I1290">
    <cfRule type="cellIs" dxfId="1" priority="551" operator="greaterThan">
      <formula>260</formula>
    </cfRule>
    <cfRule type="cellIs" dxfId="1" priority="552" operator="greaterThan">
      <formula>330</formula>
    </cfRule>
  </conditionalFormatting>
  <conditionalFormatting sqref="I1291">
    <cfRule type="cellIs" dxfId="1" priority="547" operator="greaterThan">
      <formula>260</formula>
    </cfRule>
    <cfRule type="cellIs" dxfId="1" priority="548" operator="greaterThan">
      <formula>330</formula>
    </cfRule>
  </conditionalFormatting>
  <conditionalFormatting sqref="I1292">
    <cfRule type="cellIs" dxfId="1" priority="545" operator="greaterThan">
      <formula>260</formula>
    </cfRule>
    <cfRule type="cellIs" dxfId="1" priority="546" operator="greaterThan">
      <formula>330</formula>
    </cfRule>
  </conditionalFormatting>
  <conditionalFormatting sqref="I1293">
    <cfRule type="cellIs" dxfId="1" priority="543" operator="greaterThan">
      <formula>260</formula>
    </cfRule>
    <cfRule type="cellIs" dxfId="1" priority="544" operator="greaterThan">
      <formula>330</formula>
    </cfRule>
  </conditionalFormatting>
  <conditionalFormatting sqref="I1294">
    <cfRule type="cellIs" dxfId="1" priority="541" operator="greaterThan">
      <formula>260</formula>
    </cfRule>
    <cfRule type="cellIs" dxfId="1" priority="542" operator="greaterThan">
      <formula>330</formula>
    </cfRule>
  </conditionalFormatting>
  <conditionalFormatting sqref="I1295">
    <cfRule type="cellIs" dxfId="1" priority="539" operator="greaterThan">
      <formula>260</formula>
    </cfRule>
    <cfRule type="cellIs" dxfId="1" priority="540" operator="greaterThan">
      <formula>330</formula>
    </cfRule>
  </conditionalFormatting>
  <conditionalFormatting sqref="I1296">
    <cfRule type="cellIs" dxfId="1" priority="537" operator="greaterThan">
      <formula>260</formula>
    </cfRule>
    <cfRule type="cellIs" dxfId="1" priority="538" operator="greaterThan">
      <formula>330</formula>
    </cfRule>
  </conditionalFormatting>
  <conditionalFormatting sqref="I1297">
    <cfRule type="cellIs" dxfId="1" priority="535" operator="greaterThan">
      <formula>260</formula>
    </cfRule>
    <cfRule type="cellIs" dxfId="1" priority="536" operator="greaterThan">
      <formula>330</formula>
    </cfRule>
  </conditionalFormatting>
  <conditionalFormatting sqref="I1298">
    <cfRule type="cellIs" dxfId="1" priority="533" operator="greaterThan">
      <formula>260</formula>
    </cfRule>
    <cfRule type="cellIs" dxfId="1" priority="534" operator="greaterThan">
      <formula>330</formula>
    </cfRule>
  </conditionalFormatting>
  <conditionalFormatting sqref="I1299">
    <cfRule type="cellIs" dxfId="1" priority="531" operator="greaterThan">
      <formula>260</formula>
    </cfRule>
    <cfRule type="cellIs" dxfId="1" priority="532" operator="greaterThan">
      <formula>330</formula>
    </cfRule>
  </conditionalFormatting>
  <conditionalFormatting sqref="I1300">
    <cfRule type="cellIs" dxfId="1" priority="529" operator="greaterThan">
      <formula>260</formula>
    </cfRule>
    <cfRule type="cellIs" dxfId="1" priority="530" operator="greaterThan">
      <formula>330</formula>
    </cfRule>
  </conditionalFormatting>
  <conditionalFormatting sqref="I1301">
    <cfRule type="cellIs" dxfId="1" priority="527" operator="greaterThan">
      <formula>260</formula>
    </cfRule>
    <cfRule type="cellIs" dxfId="1" priority="528" operator="greaterThan">
      <formula>330</formula>
    </cfRule>
  </conditionalFormatting>
  <conditionalFormatting sqref="I1302">
    <cfRule type="cellIs" dxfId="1" priority="525" operator="greaterThan">
      <formula>260</formula>
    </cfRule>
    <cfRule type="cellIs" dxfId="1" priority="526" operator="greaterThan">
      <formula>330</formula>
    </cfRule>
  </conditionalFormatting>
  <conditionalFormatting sqref="I1303">
    <cfRule type="cellIs" dxfId="1" priority="523" operator="greaterThan">
      <formula>260</formula>
    </cfRule>
    <cfRule type="cellIs" dxfId="1" priority="524" operator="greaterThan">
      <formula>330</formula>
    </cfRule>
  </conditionalFormatting>
  <conditionalFormatting sqref="I1304">
    <cfRule type="cellIs" dxfId="1" priority="521" operator="greaterThan">
      <formula>260</formula>
    </cfRule>
    <cfRule type="cellIs" dxfId="1" priority="522" operator="greaterThan">
      <formula>330</formula>
    </cfRule>
  </conditionalFormatting>
  <conditionalFormatting sqref="I1305">
    <cfRule type="cellIs" dxfId="1" priority="519" operator="greaterThan">
      <formula>260</formula>
    </cfRule>
    <cfRule type="cellIs" dxfId="1" priority="520" operator="greaterThan">
      <formula>330</formula>
    </cfRule>
  </conditionalFormatting>
  <conditionalFormatting sqref="I1306">
    <cfRule type="cellIs" dxfId="1" priority="517" operator="greaterThan">
      <formula>260</formula>
    </cfRule>
    <cfRule type="cellIs" dxfId="1" priority="518" operator="greaterThan">
      <formula>330</formula>
    </cfRule>
  </conditionalFormatting>
  <conditionalFormatting sqref="I1307">
    <cfRule type="cellIs" dxfId="1" priority="515" operator="greaterThan">
      <formula>260</formula>
    </cfRule>
    <cfRule type="cellIs" dxfId="1" priority="516" operator="greaterThan">
      <formula>330</formula>
    </cfRule>
  </conditionalFormatting>
  <conditionalFormatting sqref="I1308">
    <cfRule type="cellIs" dxfId="1" priority="513" operator="greaterThan">
      <formula>260</formula>
    </cfRule>
    <cfRule type="cellIs" dxfId="1" priority="514" operator="greaterThan">
      <formula>330</formula>
    </cfRule>
  </conditionalFormatting>
  <conditionalFormatting sqref="I1309">
    <cfRule type="cellIs" dxfId="1" priority="511" operator="greaterThan">
      <formula>260</formula>
    </cfRule>
    <cfRule type="cellIs" dxfId="1" priority="512" operator="greaterThan">
      <formula>330</formula>
    </cfRule>
  </conditionalFormatting>
  <conditionalFormatting sqref="I1310">
    <cfRule type="cellIs" dxfId="1" priority="509" operator="greaterThan">
      <formula>260</formula>
    </cfRule>
    <cfRule type="cellIs" dxfId="1" priority="510" operator="greaterThan">
      <formula>330</formula>
    </cfRule>
  </conditionalFormatting>
  <conditionalFormatting sqref="I1311">
    <cfRule type="cellIs" dxfId="1" priority="507" operator="greaterThan">
      <formula>260</formula>
    </cfRule>
    <cfRule type="cellIs" dxfId="1" priority="508" operator="greaterThan">
      <formula>330</formula>
    </cfRule>
  </conditionalFormatting>
  <conditionalFormatting sqref="I1312">
    <cfRule type="cellIs" dxfId="1" priority="505" operator="greaterThan">
      <formula>260</formula>
    </cfRule>
    <cfRule type="cellIs" dxfId="1" priority="506" operator="greaterThan">
      <formula>330</formula>
    </cfRule>
  </conditionalFormatting>
  <conditionalFormatting sqref="I1313">
    <cfRule type="cellIs" dxfId="1" priority="503" operator="greaterThan">
      <formula>260</formula>
    </cfRule>
    <cfRule type="cellIs" dxfId="1" priority="504" operator="greaterThan">
      <formula>330</formula>
    </cfRule>
  </conditionalFormatting>
  <conditionalFormatting sqref="I1314">
    <cfRule type="cellIs" dxfId="1" priority="501" operator="greaterThan">
      <formula>260</formula>
    </cfRule>
    <cfRule type="cellIs" dxfId="1" priority="502" operator="greaterThan">
      <formula>330</formula>
    </cfRule>
  </conditionalFormatting>
  <conditionalFormatting sqref="I1315">
    <cfRule type="cellIs" dxfId="1" priority="499" operator="greaterThan">
      <formula>260</formula>
    </cfRule>
    <cfRule type="cellIs" dxfId="1" priority="500" operator="greaterThan">
      <formula>330</formula>
    </cfRule>
  </conditionalFormatting>
  <conditionalFormatting sqref="I1316">
    <cfRule type="cellIs" dxfId="1" priority="497" operator="greaterThan">
      <formula>260</formula>
    </cfRule>
    <cfRule type="cellIs" dxfId="1" priority="498" operator="greaterThan">
      <formula>330</formula>
    </cfRule>
  </conditionalFormatting>
  <conditionalFormatting sqref="I1317">
    <cfRule type="cellIs" dxfId="1" priority="495" operator="greaterThan">
      <formula>260</formula>
    </cfRule>
    <cfRule type="cellIs" dxfId="1" priority="496" operator="greaterThan">
      <formula>330</formula>
    </cfRule>
  </conditionalFormatting>
  <conditionalFormatting sqref="I1318">
    <cfRule type="cellIs" dxfId="1" priority="493" operator="greaterThan">
      <formula>260</formula>
    </cfRule>
    <cfRule type="cellIs" dxfId="1" priority="494" operator="greaterThan">
      <formula>330</formula>
    </cfRule>
  </conditionalFormatting>
  <conditionalFormatting sqref="I1319">
    <cfRule type="cellIs" dxfId="1" priority="491" operator="greaterThan">
      <formula>260</formula>
    </cfRule>
    <cfRule type="cellIs" dxfId="1" priority="492" operator="greaterThan">
      <formula>330</formula>
    </cfRule>
  </conditionalFormatting>
  <conditionalFormatting sqref="I1320">
    <cfRule type="cellIs" dxfId="1" priority="489" operator="greaterThan">
      <formula>260</formula>
    </cfRule>
    <cfRule type="cellIs" dxfId="1" priority="490" operator="greaterThan">
      <formula>330</formula>
    </cfRule>
  </conditionalFormatting>
  <conditionalFormatting sqref="I1321">
    <cfRule type="cellIs" dxfId="1" priority="487" operator="greaterThan">
      <formula>260</formula>
    </cfRule>
    <cfRule type="cellIs" dxfId="1" priority="488" operator="greaterThan">
      <formula>330</formula>
    </cfRule>
  </conditionalFormatting>
  <conditionalFormatting sqref="I1322">
    <cfRule type="cellIs" dxfId="1" priority="485" operator="greaterThan">
      <formula>260</formula>
    </cfRule>
    <cfRule type="cellIs" dxfId="1" priority="486" operator="greaterThan">
      <formula>330</formula>
    </cfRule>
  </conditionalFormatting>
  <conditionalFormatting sqref="I1323">
    <cfRule type="cellIs" dxfId="1" priority="483" operator="greaterThan">
      <formula>260</formula>
    </cfRule>
    <cfRule type="cellIs" dxfId="1" priority="484" operator="greaterThan">
      <formula>330</formula>
    </cfRule>
  </conditionalFormatting>
  <conditionalFormatting sqref="I1324">
    <cfRule type="cellIs" dxfId="1" priority="481" operator="greaterThan">
      <formula>260</formula>
    </cfRule>
    <cfRule type="cellIs" dxfId="1" priority="482" operator="greaterThan">
      <formula>330</formula>
    </cfRule>
  </conditionalFormatting>
  <conditionalFormatting sqref="I1325">
    <cfRule type="cellIs" dxfId="1" priority="479" operator="greaterThan">
      <formula>260</formula>
    </cfRule>
    <cfRule type="cellIs" dxfId="1" priority="480" operator="greaterThan">
      <formula>330</formula>
    </cfRule>
  </conditionalFormatting>
  <conditionalFormatting sqref="I1326">
    <cfRule type="cellIs" dxfId="1" priority="477" operator="greaterThan">
      <formula>260</formula>
    </cfRule>
    <cfRule type="cellIs" dxfId="1" priority="478" operator="greaterThan">
      <formula>330</formula>
    </cfRule>
  </conditionalFormatting>
  <conditionalFormatting sqref="I1327">
    <cfRule type="cellIs" dxfId="1" priority="475" operator="greaterThan">
      <formula>260</formula>
    </cfRule>
    <cfRule type="cellIs" dxfId="1" priority="476" operator="greaterThan">
      <formula>330</formula>
    </cfRule>
  </conditionalFormatting>
  <conditionalFormatting sqref="I1328">
    <cfRule type="cellIs" dxfId="1" priority="473" operator="greaterThan">
      <formula>260</formula>
    </cfRule>
    <cfRule type="cellIs" dxfId="1" priority="474" operator="greaterThan">
      <formula>330</formula>
    </cfRule>
  </conditionalFormatting>
  <conditionalFormatting sqref="I1329">
    <cfRule type="cellIs" dxfId="1" priority="471" operator="greaterThan">
      <formula>260</formula>
    </cfRule>
    <cfRule type="cellIs" dxfId="1" priority="472" operator="greaterThan">
      <formula>330</formula>
    </cfRule>
  </conditionalFormatting>
  <conditionalFormatting sqref="I1330">
    <cfRule type="cellIs" dxfId="1" priority="469" operator="greaterThan">
      <formula>260</formula>
    </cfRule>
    <cfRule type="cellIs" dxfId="1" priority="470" operator="greaterThan">
      <formula>330</formula>
    </cfRule>
  </conditionalFormatting>
  <conditionalFormatting sqref="I1331">
    <cfRule type="cellIs" dxfId="1" priority="467" operator="greaterThan">
      <formula>260</formula>
    </cfRule>
    <cfRule type="cellIs" dxfId="1" priority="468" operator="greaterThan">
      <formula>330</formula>
    </cfRule>
  </conditionalFormatting>
  <conditionalFormatting sqref="I1332">
    <cfRule type="cellIs" dxfId="1" priority="465" operator="greaterThan">
      <formula>260</formula>
    </cfRule>
    <cfRule type="cellIs" dxfId="1" priority="466" operator="greaterThan">
      <formula>330</formula>
    </cfRule>
  </conditionalFormatting>
  <conditionalFormatting sqref="I1333">
    <cfRule type="cellIs" dxfId="1" priority="463" operator="greaterThan">
      <formula>260</formula>
    </cfRule>
    <cfRule type="cellIs" dxfId="1" priority="464" operator="greaterThan">
      <formula>330</formula>
    </cfRule>
  </conditionalFormatting>
  <conditionalFormatting sqref="I1334">
    <cfRule type="cellIs" dxfId="1" priority="461" operator="greaterThan">
      <formula>260</formula>
    </cfRule>
    <cfRule type="cellIs" dxfId="1" priority="462" operator="greaterThan">
      <formula>330</formula>
    </cfRule>
  </conditionalFormatting>
  <conditionalFormatting sqref="I1335">
    <cfRule type="cellIs" dxfId="1" priority="459" operator="greaterThan">
      <formula>260</formula>
    </cfRule>
    <cfRule type="cellIs" dxfId="1" priority="460" operator="greaterThan">
      <formula>330</formula>
    </cfRule>
  </conditionalFormatting>
  <conditionalFormatting sqref="I1336">
    <cfRule type="cellIs" dxfId="1" priority="457" operator="greaterThan">
      <formula>260</formula>
    </cfRule>
    <cfRule type="cellIs" dxfId="1" priority="458" operator="greaterThan">
      <formula>330</formula>
    </cfRule>
  </conditionalFormatting>
  <conditionalFormatting sqref="I1337">
    <cfRule type="cellIs" dxfId="1" priority="455" operator="greaterThan">
      <formula>260</formula>
    </cfRule>
    <cfRule type="cellIs" dxfId="1" priority="456" operator="greaterThan">
      <formula>330</formula>
    </cfRule>
  </conditionalFormatting>
  <conditionalFormatting sqref="I1338">
    <cfRule type="cellIs" dxfId="1" priority="453" operator="greaterThan">
      <formula>260</formula>
    </cfRule>
    <cfRule type="cellIs" dxfId="1" priority="454" operator="greaterThan">
      <formula>330</formula>
    </cfRule>
  </conditionalFormatting>
  <conditionalFormatting sqref="I1339">
    <cfRule type="cellIs" dxfId="1" priority="451" operator="greaterThan">
      <formula>260</formula>
    </cfRule>
    <cfRule type="cellIs" dxfId="1" priority="452" operator="greaterThan">
      <formula>330</formula>
    </cfRule>
  </conditionalFormatting>
  <conditionalFormatting sqref="I1340">
    <cfRule type="cellIs" dxfId="1" priority="449" operator="greaterThan">
      <formula>260</formula>
    </cfRule>
    <cfRule type="cellIs" dxfId="1" priority="450" operator="greaterThan">
      <formula>330</formula>
    </cfRule>
  </conditionalFormatting>
  <conditionalFormatting sqref="I1341">
    <cfRule type="cellIs" dxfId="1" priority="447" operator="greaterThan">
      <formula>260</formula>
    </cfRule>
    <cfRule type="cellIs" dxfId="1" priority="448" operator="greaterThan">
      <formula>330</formula>
    </cfRule>
  </conditionalFormatting>
  <conditionalFormatting sqref="I1342">
    <cfRule type="cellIs" dxfId="1" priority="445" operator="greaterThan">
      <formula>260</formula>
    </cfRule>
    <cfRule type="cellIs" dxfId="1" priority="446" operator="greaterThan">
      <formula>330</formula>
    </cfRule>
  </conditionalFormatting>
  <conditionalFormatting sqref="I1343">
    <cfRule type="cellIs" dxfId="1" priority="443" operator="greaterThan">
      <formula>260</formula>
    </cfRule>
    <cfRule type="cellIs" dxfId="1" priority="444" operator="greaterThan">
      <formula>330</formula>
    </cfRule>
  </conditionalFormatting>
  <conditionalFormatting sqref="I1344">
    <cfRule type="cellIs" dxfId="1" priority="441" operator="greaterThan">
      <formula>260</formula>
    </cfRule>
    <cfRule type="cellIs" dxfId="1" priority="442" operator="greaterThan">
      <formula>330</formula>
    </cfRule>
  </conditionalFormatting>
  <conditionalFormatting sqref="I1345">
    <cfRule type="cellIs" dxfId="1" priority="437" operator="greaterThan">
      <formula>260</formula>
    </cfRule>
    <cfRule type="cellIs" dxfId="1" priority="438" operator="greaterThan">
      <formula>330</formula>
    </cfRule>
  </conditionalFormatting>
  <conditionalFormatting sqref="I1346">
    <cfRule type="cellIs" dxfId="1" priority="439" operator="greaterThan">
      <formula>260</formula>
    </cfRule>
    <cfRule type="cellIs" dxfId="1" priority="440" operator="greaterThan">
      <formula>330</formula>
    </cfRule>
  </conditionalFormatting>
  <conditionalFormatting sqref="I1347">
    <cfRule type="cellIs" dxfId="1" priority="435" operator="greaterThan">
      <formula>260</formula>
    </cfRule>
    <cfRule type="cellIs" dxfId="1" priority="436" operator="greaterThan">
      <formula>330</formula>
    </cfRule>
  </conditionalFormatting>
  <conditionalFormatting sqref="I1348">
    <cfRule type="cellIs" dxfId="1" priority="433" operator="greaterThan">
      <formula>260</formula>
    </cfRule>
    <cfRule type="cellIs" dxfId="1" priority="434" operator="greaterThan">
      <formula>330</formula>
    </cfRule>
  </conditionalFormatting>
  <conditionalFormatting sqref="I1349">
    <cfRule type="cellIs" dxfId="1" priority="431" operator="greaterThan">
      <formula>260</formula>
    </cfRule>
    <cfRule type="cellIs" dxfId="1" priority="432" operator="greaterThan">
      <formula>330</formula>
    </cfRule>
  </conditionalFormatting>
  <conditionalFormatting sqref="I1350">
    <cfRule type="cellIs" dxfId="1" priority="429" operator="greaterThan">
      <formula>260</formula>
    </cfRule>
    <cfRule type="cellIs" dxfId="1" priority="430" operator="greaterThan">
      <formula>330</formula>
    </cfRule>
  </conditionalFormatting>
  <conditionalFormatting sqref="I1351">
    <cfRule type="cellIs" dxfId="1" priority="427" operator="greaterThan">
      <formula>260</formula>
    </cfRule>
    <cfRule type="cellIs" dxfId="1" priority="428" operator="greaterThan">
      <formula>330</formula>
    </cfRule>
  </conditionalFormatting>
  <conditionalFormatting sqref="I1352">
    <cfRule type="cellIs" dxfId="1" priority="425" operator="greaterThan">
      <formula>260</formula>
    </cfRule>
    <cfRule type="cellIs" dxfId="1" priority="426" operator="greaterThan">
      <formula>330</formula>
    </cfRule>
  </conditionalFormatting>
  <conditionalFormatting sqref="I1353">
    <cfRule type="cellIs" dxfId="1" priority="423" operator="greaterThan">
      <formula>260</formula>
    </cfRule>
    <cfRule type="cellIs" dxfId="1" priority="424" operator="greaterThan">
      <formula>330</formula>
    </cfRule>
  </conditionalFormatting>
  <conditionalFormatting sqref="I1354">
    <cfRule type="cellIs" dxfId="1" priority="421" operator="greaterThan">
      <formula>260</formula>
    </cfRule>
    <cfRule type="cellIs" dxfId="1" priority="422" operator="greaterThan">
      <formula>330</formula>
    </cfRule>
  </conditionalFormatting>
  <conditionalFormatting sqref="I1355">
    <cfRule type="cellIs" dxfId="1" priority="418" operator="greaterThan">
      <formula>180</formula>
    </cfRule>
    <cfRule type="cellIs" dxfId="1" priority="419" operator="greaterThan">
      <formula>260</formula>
    </cfRule>
    <cfRule type="cellIs" dxfId="1" priority="420" operator="greaterThan">
      <formula>330</formula>
    </cfRule>
  </conditionalFormatting>
  <conditionalFormatting sqref="I1356">
    <cfRule type="cellIs" dxfId="1" priority="415" operator="greaterThan">
      <formula>180</formula>
    </cfRule>
    <cfRule type="cellIs" dxfId="1" priority="416" operator="greaterThan">
      <formula>260</formula>
    </cfRule>
    <cfRule type="cellIs" dxfId="1" priority="417" operator="greaterThan">
      <formula>330</formula>
    </cfRule>
  </conditionalFormatting>
  <conditionalFormatting sqref="I1357">
    <cfRule type="cellIs" dxfId="1" priority="412" operator="greaterThan">
      <formula>180</formula>
    </cfRule>
    <cfRule type="cellIs" dxfId="1" priority="413" operator="greaterThan">
      <formula>260</formula>
    </cfRule>
    <cfRule type="cellIs" dxfId="1" priority="414" operator="greaterThan">
      <formula>330</formula>
    </cfRule>
  </conditionalFormatting>
  <conditionalFormatting sqref="I1358">
    <cfRule type="cellIs" dxfId="1" priority="409" operator="greaterThan">
      <formula>180</formula>
    </cfRule>
    <cfRule type="cellIs" dxfId="1" priority="410" operator="greaterThan">
      <formula>260</formula>
    </cfRule>
    <cfRule type="cellIs" dxfId="1" priority="411" operator="greaterThan">
      <formula>330</formula>
    </cfRule>
  </conditionalFormatting>
  <conditionalFormatting sqref="I1359">
    <cfRule type="cellIs" dxfId="1" priority="406" operator="greaterThan">
      <formula>180</formula>
    </cfRule>
    <cfRule type="cellIs" dxfId="1" priority="407" operator="greaterThan">
      <formula>260</formula>
    </cfRule>
    <cfRule type="cellIs" dxfId="1" priority="408" operator="greaterThan">
      <formula>330</formula>
    </cfRule>
  </conditionalFormatting>
  <conditionalFormatting sqref="I1360">
    <cfRule type="cellIs" dxfId="1" priority="403" operator="greaterThan">
      <formula>180</formula>
    </cfRule>
    <cfRule type="cellIs" dxfId="1" priority="404" operator="greaterThan">
      <formula>260</formula>
    </cfRule>
    <cfRule type="cellIs" dxfId="1" priority="405" operator="greaterThan">
      <formula>330</formula>
    </cfRule>
  </conditionalFormatting>
  <conditionalFormatting sqref="I1361">
    <cfRule type="cellIs" dxfId="1" priority="400" operator="greaterThan">
      <formula>180</formula>
    </cfRule>
    <cfRule type="cellIs" dxfId="1" priority="401" operator="greaterThan">
      <formula>260</formula>
    </cfRule>
    <cfRule type="cellIs" dxfId="1" priority="402" operator="greaterThan">
      <formula>330</formula>
    </cfRule>
  </conditionalFormatting>
  <conditionalFormatting sqref="I1362">
    <cfRule type="cellIs" dxfId="1" priority="397" operator="greaterThan">
      <formula>180</formula>
    </cfRule>
    <cfRule type="cellIs" dxfId="1" priority="398" operator="greaterThan">
      <formula>260</formula>
    </cfRule>
    <cfRule type="cellIs" dxfId="1" priority="399" operator="greaterThan">
      <formula>330</formula>
    </cfRule>
  </conditionalFormatting>
  <conditionalFormatting sqref="I1363">
    <cfRule type="cellIs" dxfId="1" priority="394" operator="greaterThan">
      <formula>180</formula>
    </cfRule>
    <cfRule type="cellIs" dxfId="1" priority="395" operator="greaterThan">
      <formula>260</formula>
    </cfRule>
    <cfRule type="cellIs" dxfId="1" priority="396" operator="greaterThan">
      <formula>330</formula>
    </cfRule>
  </conditionalFormatting>
  <conditionalFormatting sqref="I1364">
    <cfRule type="cellIs" dxfId="1" priority="391" operator="greaterThan">
      <formula>180</formula>
    </cfRule>
    <cfRule type="cellIs" dxfId="1" priority="392" operator="greaterThan">
      <formula>260</formula>
    </cfRule>
    <cfRule type="cellIs" dxfId="1" priority="393" operator="greaterThan">
      <formula>330</formula>
    </cfRule>
  </conditionalFormatting>
  <conditionalFormatting sqref="I1365">
    <cfRule type="cellIs" dxfId="1" priority="388" operator="greaterThan">
      <formula>180</formula>
    </cfRule>
    <cfRule type="cellIs" dxfId="1" priority="389" operator="greaterThan">
      <formula>260</formula>
    </cfRule>
    <cfRule type="cellIs" dxfId="1" priority="390" operator="greaterThan">
      <formula>330</formula>
    </cfRule>
  </conditionalFormatting>
  <conditionalFormatting sqref="I1366">
    <cfRule type="cellIs" dxfId="1" priority="385" operator="greaterThan">
      <formula>180</formula>
    </cfRule>
    <cfRule type="cellIs" dxfId="1" priority="386" operator="greaterThan">
      <formula>260</formula>
    </cfRule>
    <cfRule type="cellIs" dxfId="1" priority="387" operator="greaterThan">
      <formula>330</formula>
    </cfRule>
  </conditionalFormatting>
  <conditionalFormatting sqref="I1367">
    <cfRule type="cellIs" dxfId="1" priority="382" operator="greaterThan">
      <formula>180</formula>
    </cfRule>
    <cfRule type="cellIs" dxfId="1" priority="383" operator="greaterThan">
      <formula>260</formula>
    </cfRule>
    <cfRule type="cellIs" dxfId="1" priority="384" operator="greaterThan">
      <formula>330</formula>
    </cfRule>
  </conditionalFormatting>
  <conditionalFormatting sqref="I1368">
    <cfRule type="cellIs" dxfId="1" priority="379" operator="greaterThan">
      <formula>180</formula>
    </cfRule>
    <cfRule type="cellIs" dxfId="1" priority="380" operator="greaterThan">
      <formula>260</formula>
    </cfRule>
    <cfRule type="cellIs" dxfId="1" priority="381" operator="greaterThan">
      <formula>330</formula>
    </cfRule>
  </conditionalFormatting>
  <conditionalFormatting sqref="I1369">
    <cfRule type="cellIs" dxfId="1" priority="376" operator="greaterThan">
      <formula>180</formula>
    </cfRule>
    <cfRule type="cellIs" dxfId="1" priority="377" operator="greaterThan">
      <formula>260</formula>
    </cfRule>
    <cfRule type="cellIs" dxfId="1" priority="378" operator="greaterThan">
      <formula>330</formula>
    </cfRule>
  </conditionalFormatting>
  <conditionalFormatting sqref="I1370">
    <cfRule type="cellIs" dxfId="1" priority="373" operator="greaterThan">
      <formula>180</formula>
    </cfRule>
    <cfRule type="cellIs" dxfId="1" priority="374" operator="greaterThan">
      <formula>260</formula>
    </cfRule>
    <cfRule type="cellIs" dxfId="1" priority="375" operator="greaterThan">
      <formula>330</formula>
    </cfRule>
  </conditionalFormatting>
  <conditionalFormatting sqref="I1371">
    <cfRule type="cellIs" dxfId="1" priority="370" operator="greaterThan">
      <formula>180</formula>
    </cfRule>
    <cfRule type="cellIs" dxfId="1" priority="371" operator="greaterThan">
      <formula>260</formula>
    </cfRule>
    <cfRule type="cellIs" dxfId="1" priority="372" operator="greaterThan">
      <formula>330</formula>
    </cfRule>
  </conditionalFormatting>
  <conditionalFormatting sqref="I1372">
    <cfRule type="cellIs" dxfId="1" priority="367" operator="greaterThan">
      <formula>180</formula>
    </cfRule>
    <cfRule type="cellIs" dxfId="1" priority="368" operator="greaterThan">
      <formula>260</formula>
    </cfRule>
    <cfRule type="cellIs" dxfId="1" priority="369" operator="greaterThan">
      <formula>330</formula>
    </cfRule>
  </conditionalFormatting>
  <conditionalFormatting sqref="I1373">
    <cfRule type="cellIs" dxfId="1" priority="364" operator="greaterThan">
      <formula>180</formula>
    </cfRule>
    <cfRule type="cellIs" dxfId="1" priority="365" operator="greaterThan">
      <formula>260</formula>
    </cfRule>
    <cfRule type="cellIs" dxfId="1" priority="366" operator="greaterThan">
      <formula>330</formula>
    </cfRule>
  </conditionalFormatting>
  <conditionalFormatting sqref="I1374">
    <cfRule type="cellIs" dxfId="1" priority="361" operator="greaterThan">
      <formula>180</formula>
    </cfRule>
    <cfRule type="cellIs" dxfId="1" priority="362" operator="greaterThan">
      <formula>260</formula>
    </cfRule>
    <cfRule type="cellIs" dxfId="1" priority="363" operator="greaterThan">
      <formula>330</formula>
    </cfRule>
  </conditionalFormatting>
  <conditionalFormatting sqref="I1375">
    <cfRule type="cellIs" dxfId="1" priority="358" operator="greaterThan">
      <formula>180</formula>
    </cfRule>
    <cfRule type="cellIs" dxfId="1" priority="359" operator="greaterThan">
      <formula>260</formula>
    </cfRule>
    <cfRule type="cellIs" dxfId="1" priority="360" operator="greaterThan">
      <formula>330</formula>
    </cfRule>
  </conditionalFormatting>
  <conditionalFormatting sqref="I1376">
    <cfRule type="cellIs" dxfId="1" priority="355" operator="greaterThan">
      <formula>180</formula>
    </cfRule>
    <cfRule type="cellIs" dxfId="1" priority="356" operator="greaterThan">
      <formula>260</formula>
    </cfRule>
    <cfRule type="cellIs" dxfId="1" priority="357" operator="greaterThan">
      <formula>330</formula>
    </cfRule>
  </conditionalFormatting>
  <conditionalFormatting sqref="I1377">
    <cfRule type="cellIs" dxfId="1" priority="352" operator="greaterThan">
      <formula>180</formula>
    </cfRule>
    <cfRule type="cellIs" dxfId="1" priority="353" operator="greaterThan">
      <formula>260</formula>
    </cfRule>
    <cfRule type="cellIs" dxfId="1" priority="354" operator="greaterThan">
      <formula>330</formula>
    </cfRule>
  </conditionalFormatting>
  <conditionalFormatting sqref="I1378">
    <cfRule type="cellIs" dxfId="1" priority="349" operator="greaterThan">
      <formula>180</formula>
    </cfRule>
    <cfRule type="cellIs" dxfId="1" priority="350" operator="greaterThan">
      <formula>260</formula>
    </cfRule>
    <cfRule type="cellIs" dxfId="1" priority="351" operator="greaterThan">
      <formula>330</formula>
    </cfRule>
  </conditionalFormatting>
  <conditionalFormatting sqref="I1379">
    <cfRule type="cellIs" dxfId="1" priority="346" operator="greaterThan">
      <formula>180</formula>
    </cfRule>
    <cfRule type="cellIs" dxfId="1" priority="347" operator="greaterThan">
      <formula>260</formula>
    </cfRule>
    <cfRule type="cellIs" dxfId="1" priority="348" operator="greaterThan">
      <formula>330</formula>
    </cfRule>
  </conditionalFormatting>
  <conditionalFormatting sqref="I1380">
    <cfRule type="cellIs" dxfId="1" priority="343" operator="greaterThan">
      <formula>180</formula>
    </cfRule>
    <cfRule type="cellIs" dxfId="1" priority="344" operator="greaterThan">
      <formula>260</formula>
    </cfRule>
    <cfRule type="cellIs" dxfId="1" priority="345" operator="greaterThan">
      <formula>330</formula>
    </cfRule>
  </conditionalFormatting>
  <conditionalFormatting sqref="I1381">
    <cfRule type="cellIs" dxfId="1" priority="340" operator="greaterThan">
      <formula>180</formula>
    </cfRule>
    <cfRule type="cellIs" dxfId="1" priority="341" operator="greaterThan">
      <formula>260</formula>
    </cfRule>
    <cfRule type="cellIs" dxfId="1" priority="342" operator="greaterThan">
      <formula>330</formula>
    </cfRule>
  </conditionalFormatting>
  <conditionalFormatting sqref="I1382">
    <cfRule type="cellIs" dxfId="1" priority="337" operator="greaterThan">
      <formula>180</formula>
    </cfRule>
    <cfRule type="cellIs" dxfId="1" priority="338" operator="greaterThan">
      <formula>260</formula>
    </cfRule>
    <cfRule type="cellIs" dxfId="1" priority="339" operator="greaterThan">
      <formula>330</formula>
    </cfRule>
  </conditionalFormatting>
  <conditionalFormatting sqref="I1383">
    <cfRule type="cellIs" dxfId="1" priority="334" operator="greaterThan">
      <formula>180</formula>
    </cfRule>
    <cfRule type="cellIs" dxfId="1" priority="335" operator="greaterThan">
      <formula>260</formula>
    </cfRule>
    <cfRule type="cellIs" dxfId="1" priority="336" operator="greaterThan">
      <formula>330</formula>
    </cfRule>
  </conditionalFormatting>
  <conditionalFormatting sqref="I1384">
    <cfRule type="cellIs" dxfId="1" priority="331" operator="greaterThan">
      <formula>180</formula>
    </cfRule>
    <cfRule type="cellIs" dxfId="1" priority="332" operator="greaterThan">
      <formula>260</formula>
    </cfRule>
    <cfRule type="cellIs" dxfId="1" priority="333" operator="greaterThan">
      <formula>330</formula>
    </cfRule>
  </conditionalFormatting>
  <conditionalFormatting sqref="I1385">
    <cfRule type="cellIs" dxfId="1" priority="328" operator="greaterThan">
      <formula>180</formula>
    </cfRule>
    <cfRule type="cellIs" dxfId="1" priority="329" operator="greaterThan">
      <formula>260</formula>
    </cfRule>
    <cfRule type="cellIs" dxfId="1" priority="330" operator="greaterThan">
      <formula>330</formula>
    </cfRule>
  </conditionalFormatting>
  <conditionalFormatting sqref="I1386">
    <cfRule type="cellIs" dxfId="1" priority="325" operator="greaterThan">
      <formula>180</formula>
    </cfRule>
    <cfRule type="cellIs" dxfId="1" priority="326" operator="greaterThan">
      <formula>260</formula>
    </cfRule>
    <cfRule type="cellIs" dxfId="1" priority="327" operator="greaterThan">
      <formula>330</formula>
    </cfRule>
  </conditionalFormatting>
  <conditionalFormatting sqref="I1387">
    <cfRule type="cellIs" dxfId="1" priority="322" operator="greaterThan">
      <formula>180</formula>
    </cfRule>
    <cfRule type="cellIs" dxfId="1" priority="323" operator="greaterThan">
      <formula>260</formula>
    </cfRule>
    <cfRule type="cellIs" dxfId="1" priority="324" operator="greaterThan">
      <formula>330</formula>
    </cfRule>
  </conditionalFormatting>
  <conditionalFormatting sqref="I1388">
    <cfRule type="cellIs" dxfId="1" priority="319" operator="greaterThan">
      <formula>180</formula>
    </cfRule>
    <cfRule type="cellIs" dxfId="1" priority="320" operator="greaterThan">
      <formula>260</formula>
    </cfRule>
    <cfRule type="cellIs" dxfId="1" priority="321" operator="greaterThan">
      <formula>330</formula>
    </cfRule>
  </conditionalFormatting>
  <conditionalFormatting sqref="I1389">
    <cfRule type="cellIs" dxfId="1" priority="316" operator="greaterThan">
      <formula>180</formula>
    </cfRule>
    <cfRule type="cellIs" dxfId="1" priority="317" operator="greaterThan">
      <formula>260</formula>
    </cfRule>
    <cfRule type="cellIs" dxfId="1" priority="318" operator="greaterThan">
      <formula>330</formula>
    </cfRule>
  </conditionalFormatting>
  <conditionalFormatting sqref="I1390">
    <cfRule type="cellIs" dxfId="1" priority="313" operator="greaterThan">
      <formula>180</formula>
    </cfRule>
    <cfRule type="cellIs" dxfId="1" priority="314" operator="greaterThan">
      <formula>260</formula>
    </cfRule>
    <cfRule type="cellIs" dxfId="1" priority="315" operator="greaterThan">
      <formula>330</formula>
    </cfRule>
  </conditionalFormatting>
  <conditionalFormatting sqref="I1391">
    <cfRule type="cellIs" dxfId="1" priority="310" operator="greaterThan">
      <formula>180</formula>
    </cfRule>
    <cfRule type="cellIs" dxfId="1" priority="311" operator="greaterThan">
      <formula>260</formula>
    </cfRule>
    <cfRule type="cellIs" dxfId="1" priority="312" operator="greaterThan">
      <formula>330</formula>
    </cfRule>
  </conditionalFormatting>
  <conditionalFormatting sqref="I1392">
    <cfRule type="cellIs" dxfId="1" priority="304" operator="greaterThan">
      <formula>180</formula>
    </cfRule>
    <cfRule type="cellIs" dxfId="1" priority="305" operator="greaterThan">
      <formula>260</formula>
    </cfRule>
    <cfRule type="cellIs" dxfId="1" priority="306" operator="greaterThan">
      <formula>330</formula>
    </cfRule>
  </conditionalFormatting>
  <conditionalFormatting sqref="I1393">
    <cfRule type="cellIs" dxfId="1" priority="301" operator="greaterThan">
      <formula>180</formula>
    </cfRule>
    <cfRule type="cellIs" dxfId="1" priority="302" operator="greaterThan">
      <formula>260</formula>
    </cfRule>
    <cfRule type="cellIs" dxfId="1" priority="303" operator="greaterThan">
      <formula>330</formula>
    </cfRule>
  </conditionalFormatting>
  <conditionalFormatting sqref="I1394">
    <cfRule type="cellIs" dxfId="1" priority="307" operator="greaterThan">
      <formula>180</formula>
    </cfRule>
    <cfRule type="cellIs" dxfId="1" priority="308" operator="greaterThan">
      <formula>260</formula>
    </cfRule>
    <cfRule type="cellIs" dxfId="1" priority="309" operator="greaterThan">
      <formula>330</formula>
    </cfRule>
  </conditionalFormatting>
  <conditionalFormatting sqref="I1395">
    <cfRule type="cellIs" dxfId="1" priority="298" operator="greaterThan">
      <formula>180</formula>
    </cfRule>
    <cfRule type="cellIs" dxfId="1" priority="299" operator="greaterThan">
      <formula>260</formula>
    </cfRule>
    <cfRule type="cellIs" dxfId="1" priority="300" operator="greaterThan">
      <formula>330</formula>
    </cfRule>
  </conditionalFormatting>
  <conditionalFormatting sqref="I1396">
    <cfRule type="cellIs" dxfId="1" priority="295" operator="greaterThan">
      <formula>180</formula>
    </cfRule>
    <cfRule type="cellIs" dxfId="1" priority="296" operator="greaterThan">
      <formula>260</formula>
    </cfRule>
    <cfRule type="cellIs" dxfId="1" priority="297" operator="greaterThan">
      <formula>330</formula>
    </cfRule>
  </conditionalFormatting>
  <conditionalFormatting sqref="I1397">
    <cfRule type="cellIs" dxfId="1" priority="292" operator="greaterThan">
      <formula>180</formula>
    </cfRule>
    <cfRule type="cellIs" dxfId="1" priority="293" operator="greaterThan">
      <formula>260</formula>
    </cfRule>
    <cfRule type="cellIs" dxfId="1" priority="294" operator="greaterThan">
      <formula>330</formula>
    </cfRule>
  </conditionalFormatting>
  <conditionalFormatting sqref="I1398">
    <cfRule type="cellIs" dxfId="1" priority="289" operator="greaterThan">
      <formula>180</formula>
    </cfRule>
    <cfRule type="cellIs" dxfId="1" priority="290" operator="greaterThan">
      <formula>260</formula>
    </cfRule>
    <cfRule type="cellIs" dxfId="1" priority="291" operator="greaterThan">
      <formula>330</formula>
    </cfRule>
  </conditionalFormatting>
  <conditionalFormatting sqref="I1399">
    <cfRule type="cellIs" dxfId="1" priority="286" operator="greaterThan">
      <formula>180</formula>
    </cfRule>
    <cfRule type="cellIs" dxfId="1" priority="287" operator="greaterThan">
      <formula>260</formula>
    </cfRule>
    <cfRule type="cellIs" dxfId="1" priority="288" operator="greaterThan">
      <formula>330</formula>
    </cfRule>
  </conditionalFormatting>
  <conditionalFormatting sqref="I1400">
    <cfRule type="cellIs" dxfId="1" priority="283" operator="greaterThan">
      <formula>180</formula>
    </cfRule>
    <cfRule type="cellIs" dxfId="1" priority="284" operator="greaterThan">
      <formula>260</formula>
    </cfRule>
    <cfRule type="cellIs" dxfId="1" priority="285" operator="greaterThan">
      <formula>330</formula>
    </cfRule>
  </conditionalFormatting>
  <conditionalFormatting sqref="I1401">
    <cfRule type="cellIs" dxfId="1" priority="280" operator="greaterThan">
      <formula>180</formula>
    </cfRule>
    <cfRule type="cellIs" dxfId="1" priority="281" operator="greaterThan">
      <formula>260</formula>
    </cfRule>
    <cfRule type="cellIs" dxfId="1" priority="282" operator="greaterThan">
      <formula>330</formula>
    </cfRule>
  </conditionalFormatting>
  <conditionalFormatting sqref="I1402">
    <cfRule type="cellIs" dxfId="1" priority="277" operator="greaterThan">
      <formula>180</formula>
    </cfRule>
    <cfRule type="cellIs" dxfId="1" priority="278" operator="greaterThan">
      <formula>260</formula>
    </cfRule>
    <cfRule type="cellIs" dxfId="1" priority="279" operator="greaterThan">
      <formula>330</formula>
    </cfRule>
  </conditionalFormatting>
  <conditionalFormatting sqref="I1403">
    <cfRule type="cellIs" dxfId="1" priority="274" operator="greaterThan">
      <formula>180</formula>
    </cfRule>
    <cfRule type="cellIs" dxfId="1" priority="275" operator="greaterThan">
      <formula>260</formula>
    </cfRule>
    <cfRule type="cellIs" dxfId="1" priority="276" operator="greaterThan">
      <formula>330</formula>
    </cfRule>
  </conditionalFormatting>
  <conditionalFormatting sqref="I1405">
    <cfRule type="cellIs" dxfId="1" priority="271" operator="greaterThan">
      <formula>180</formula>
    </cfRule>
    <cfRule type="cellIs" dxfId="1" priority="272" operator="greaterThan">
      <formula>260</formula>
    </cfRule>
    <cfRule type="cellIs" dxfId="1" priority="273" operator="greaterThan">
      <formula>330</formula>
    </cfRule>
  </conditionalFormatting>
  <conditionalFormatting sqref="I1406">
    <cfRule type="cellIs" dxfId="1" priority="268" operator="greaterThan">
      <formula>180</formula>
    </cfRule>
    <cfRule type="cellIs" dxfId="1" priority="269" operator="greaterThan">
      <formula>260</formula>
    </cfRule>
    <cfRule type="cellIs" dxfId="1" priority="270" operator="greaterThan">
      <formula>330</formula>
    </cfRule>
  </conditionalFormatting>
  <conditionalFormatting sqref="I1407">
    <cfRule type="cellIs" dxfId="1" priority="265" operator="greaterThan">
      <formula>180</formula>
    </cfRule>
    <cfRule type="cellIs" dxfId="1" priority="266" operator="greaterThan">
      <formula>260</formula>
    </cfRule>
    <cfRule type="cellIs" dxfId="1" priority="267" operator="greaterThan">
      <formula>330</formula>
    </cfRule>
  </conditionalFormatting>
  <conditionalFormatting sqref="I1408">
    <cfRule type="cellIs" dxfId="1" priority="262" operator="greaterThan">
      <formula>180</formula>
    </cfRule>
    <cfRule type="cellIs" dxfId="1" priority="263" operator="greaterThan">
      <formula>260</formula>
    </cfRule>
    <cfRule type="cellIs" dxfId="1" priority="264" operator="greaterThan">
      <formula>330</formula>
    </cfRule>
  </conditionalFormatting>
  <conditionalFormatting sqref="I1409">
    <cfRule type="cellIs" dxfId="1" priority="259" operator="greaterThan">
      <formula>180</formula>
    </cfRule>
    <cfRule type="cellIs" dxfId="1" priority="260" operator="greaterThan">
      <formula>260</formula>
    </cfRule>
    <cfRule type="cellIs" dxfId="1" priority="261" operator="greaterThan">
      <formula>330</formula>
    </cfRule>
  </conditionalFormatting>
  <conditionalFormatting sqref="I1410">
    <cfRule type="cellIs" dxfId="1" priority="256" operator="greaterThan">
      <formula>180</formula>
    </cfRule>
    <cfRule type="cellIs" dxfId="1" priority="257" operator="greaterThan">
      <formula>260</formula>
    </cfRule>
    <cfRule type="cellIs" dxfId="1" priority="258" operator="greaterThan">
      <formula>330</formula>
    </cfRule>
  </conditionalFormatting>
  <conditionalFormatting sqref="I1411">
    <cfRule type="cellIs" dxfId="1" priority="253" operator="greaterThan">
      <formula>180</formula>
    </cfRule>
    <cfRule type="cellIs" dxfId="1" priority="254" operator="greaterThan">
      <formula>260</formula>
    </cfRule>
    <cfRule type="cellIs" dxfId="1" priority="255" operator="greaterThan">
      <formula>330</formula>
    </cfRule>
  </conditionalFormatting>
  <conditionalFormatting sqref="I1412">
    <cfRule type="cellIs" dxfId="1" priority="250" operator="greaterThan">
      <formula>180</formula>
    </cfRule>
    <cfRule type="cellIs" dxfId="1" priority="251" operator="greaterThan">
      <formula>260</formula>
    </cfRule>
    <cfRule type="cellIs" dxfId="1" priority="252" operator="greaterThan">
      <formula>330</formula>
    </cfRule>
  </conditionalFormatting>
  <conditionalFormatting sqref="I1413">
    <cfRule type="cellIs" dxfId="1" priority="247" operator="greaterThan">
      <formula>180</formula>
    </cfRule>
    <cfRule type="cellIs" dxfId="1" priority="248" operator="greaterThan">
      <formula>260</formula>
    </cfRule>
    <cfRule type="cellIs" dxfId="1" priority="249" operator="greaterThan">
      <formula>330</formula>
    </cfRule>
  </conditionalFormatting>
  <conditionalFormatting sqref="I1414">
    <cfRule type="cellIs" dxfId="1" priority="244" operator="greaterThan">
      <formula>180</formula>
    </cfRule>
    <cfRule type="cellIs" dxfId="1" priority="245" operator="greaterThan">
      <formula>260</formula>
    </cfRule>
    <cfRule type="cellIs" dxfId="1" priority="246" operator="greaterThan">
      <formula>330</formula>
    </cfRule>
  </conditionalFormatting>
  <conditionalFormatting sqref="I1415">
    <cfRule type="cellIs" dxfId="1" priority="241" operator="greaterThan">
      <formula>180</formula>
    </cfRule>
    <cfRule type="cellIs" dxfId="1" priority="242" operator="greaterThan">
      <formula>260</formula>
    </cfRule>
    <cfRule type="cellIs" dxfId="1" priority="243" operator="greaterThan">
      <formula>330</formula>
    </cfRule>
  </conditionalFormatting>
  <conditionalFormatting sqref="I1416">
    <cfRule type="cellIs" dxfId="1" priority="238" operator="greaterThan">
      <formula>180</formula>
    </cfRule>
    <cfRule type="cellIs" dxfId="1" priority="239" operator="greaterThan">
      <formula>260</formula>
    </cfRule>
    <cfRule type="cellIs" dxfId="1" priority="240" operator="greaterThan">
      <formula>330</formula>
    </cfRule>
  </conditionalFormatting>
  <conditionalFormatting sqref="I1417">
    <cfRule type="cellIs" dxfId="1" priority="235" operator="greaterThan">
      <formula>180</formula>
    </cfRule>
    <cfRule type="cellIs" dxfId="1" priority="236" operator="greaterThan">
      <formula>260</formula>
    </cfRule>
    <cfRule type="cellIs" dxfId="1" priority="237" operator="greaterThan">
      <formula>330</formula>
    </cfRule>
  </conditionalFormatting>
  <conditionalFormatting sqref="I1418">
    <cfRule type="cellIs" dxfId="1" priority="232" operator="greaterThan">
      <formula>180</formula>
    </cfRule>
    <cfRule type="cellIs" dxfId="1" priority="233" operator="greaterThan">
      <formula>260</formula>
    </cfRule>
    <cfRule type="cellIs" dxfId="1" priority="234" operator="greaterThan">
      <formula>330</formula>
    </cfRule>
  </conditionalFormatting>
  <conditionalFormatting sqref="I1419">
    <cfRule type="cellIs" dxfId="1" priority="229" operator="greaterThan">
      <formula>180</formula>
    </cfRule>
    <cfRule type="cellIs" dxfId="1" priority="230" operator="greaterThan">
      <formula>260</formula>
    </cfRule>
    <cfRule type="cellIs" dxfId="1" priority="231" operator="greaterThan">
      <formula>330</formula>
    </cfRule>
  </conditionalFormatting>
  <conditionalFormatting sqref="I1420">
    <cfRule type="cellIs" dxfId="1" priority="226" operator="greaterThan">
      <formula>180</formula>
    </cfRule>
    <cfRule type="cellIs" dxfId="1" priority="227" operator="greaterThan">
      <formula>260</formula>
    </cfRule>
    <cfRule type="cellIs" dxfId="1" priority="228" operator="greaterThan">
      <formula>330</formula>
    </cfRule>
  </conditionalFormatting>
  <conditionalFormatting sqref="I1421">
    <cfRule type="cellIs" dxfId="1" priority="223" operator="greaterThan">
      <formula>180</formula>
    </cfRule>
    <cfRule type="cellIs" dxfId="1" priority="224" operator="greaterThan">
      <formula>260</formula>
    </cfRule>
    <cfRule type="cellIs" dxfId="1" priority="225" operator="greaterThan">
      <formula>330</formula>
    </cfRule>
  </conditionalFormatting>
  <conditionalFormatting sqref="I1422">
    <cfRule type="cellIs" dxfId="1" priority="220" operator="greaterThan">
      <formula>180</formula>
    </cfRule>
    <cfRule type="cellIs" dxfId="1" priority="221" operator="greaterThan">
      <formula>260</formula>
    </cfRule>
    <cfRule type="cellIs" dxfId="1" priority="222" operator="greaterThan">
      <formula>330</formula>
    </cfRule>
  </conditionalFormatting>
  <conditionalFormatting sqref="I1423">
    <cfRule type="cellIs" dxfId="1" priority="217" operator="greaterThan">
      <formula>180</formula>
    </cfRule>
    <cfRule type="cellIs" dxfId="1" priority="218" operator="greaterThan">
      <formula>260</formula>
    </cfRule>
    <cfRule type="cellIs" dxfId="1" priority="219" operator="greaterThan">
      <formula>330</formula>
    </cfRule>
  </conditionalFormatting>
  <conditionalFormatting sqref="I1424">
    <cfRule type="cellIs" dxfId="1" priority="214" operator="greaterThan">
      <formula>180</formula>
    </cfRule>
    <cfRule type="cellIs" dxfId="1" priority="215" operator="greaterThan">
      <formula>260</formula>
    </cfRule>
    <cfRule type="cellIs" dxfId="1" priority="216" operator="greaterThan">
      <formula>330</formula>
    </cfRule>
  </conditionalFormatting>
  <conditionalFormatting sqref="I1425">
    <cfRule type="cellIs" dxfId="1" priority="211" operator="greaterThan">
      <formula>180</formula>
    </cfRule>
    <cfRule type="cellIs" dxfId="1" priority="212" operator="greaterThan">
      <formula>260</formula>
    </cfRule>
    <cfRule type="cellIs" dxfId="1" priority="213" operator="greaterThan">
      <formula>330</formula>
    </cfRule>
  </conditionalFormatting>
  <conditionalFormatting sqref="I1426">
    <cfRule type="cellIs" dxfId="1" priority="208" operator="greaterThan">
      <formula>180</formula>
    </cfRule>
    <cfRule type="cellIs" dxfId="1" priority="209" operator="greaterThan">
      <formula>260</formula>
    </cfRule>
    <cfRule type="cellIs" dxfId="1" priority="210" operator="greaterThan">
      <formula>330</formula>
    </cfRule>
  </conditionalFormatting>
  <conditionalFormatting sqref="I1427">
    <cfRule type="cellIs" dxfId="1" priority="205" operator="greaterThan">
      <formula>180</formula>
    </cfRule>
    <cfRule type="cellIs" dxfId="1" priority="206" operator="greaterThan">
      <formula>260</formula>
    </cfRule>
    <cfRule type="cellIs" dxfId="1" priority="207" operator="greaterThan">
      <formula>330</formula>
    </cfRule>
  </conditionalFormatting>
  <conditionalFormatting sqref="I1428">
    <cfRule type="cellIs" dxfId="1" priority="202" operator="greaterThan">
      <formula>180</formula>
    </cfRule>
    <cfRule type="cellIs" dxfId="1" priority="203" operator="greaterThan">
      <formula>260</formula>
    </cfRule>
    <cfRule type="cellIs" dxfId="1" priority="204" operator="greaterThan">
      <formula>330</formula>
    </cfRule>
  </conditionalFormatting>
  <conditionalFormatting sqref="I1429">
    <cfRule type="cellIs" dxfId="1" priority="199" operator="greaterThan">
      <formula>180</formula>
    </cfRule>
    <cfRule type="cellIs" dxfId="1" priority="200" operator="greaterThan">
      <formula>260</formula>
    </cfRule>
    <cfRule type="cellIs" dxfId="1" priority="201" operator="greaterThan">
      <formula>330</formula>
    </cfRule>
  </conditionalFormatting>
  <conditionalFormatting sqref="I1430">
    <cfRule type="cellIs" dxfId="1" priority="196" operator="greaterThan">
      <formula>180</formula>
    </cfRule>
    <cfRule type="cellIs" dxfId="1" priority="197" operator="greaterThan">
      <formula>260</formula>
    </cfRule>
    <cfRule type="cellIs" dxfId="1" priority="198" operator="greaterThan">
      <formula>330</formula>
    </cfRule>
  </conditionalFormatting>
  <conditionalFormatting sqref="I1431">
    <cfRule type="cellIs" dxfId="1" priority="193" operator="greaterThan">
      <formula>180</formula>
    </cfRule>
    <cfRule type="cellIs" dxfId="1" priority="194" operator="greaterThan">
      <formula>260</formula>
    </cfRule>
    <cfRule type="cellIs" dxfId="1" priority="195" operator="greaterThan">
      <formula>330</formula>
    </cfRule>
  </conditionalFormatting>
  <conditionalFormatting sqref="I1432">
    <cfRule type="cellIs" dxfId="1" priority="190" operator="greaterThan">
      <formula>180</formula>
    </cfRule>
    <cfRule type="cellIs" dxfId="1" priority="191" operator="greaterThan">
      <formula>260</formula>
    </cfRule>
    <cfRule type="cellIs" dxfId="1" priority="192" operator="greaterThan">
      <formula>330</formula>
    </cfRule>
  </conditionalFormatting>
  <conditionalFormatting sqref="I1433">
    <cfRule type="cellIs" dxfId="1" priority="187" operator="greaterThan">
      <formula>180</formula>
    </cfRule>
    <cfRule type="cellIs" dxfId="1" priority="188" operator="greaterThan">
      <formula>260</formula>
    </cfRule>
    <cfRule type="cellIs" dxfId="1" priority="189" operator="greaterThan">
      <formula>330</formula>
    </cfRule>
  </conditionalFormatting>
  <conditionalFormatting sqref="I1434">
    <cfRule type="cellIs" dxfId="1" priority="184" operator="greaterThan">
      <formula>180</formula>
    </cfRule>
    <cfRule type="cellIs" dxfId="1" priority="185" operator="greaterThan">
      <formula>260</formula>
    </cfRule>
    <cfRule type="cellIs" dxfId="1" priority="186" operator="greaterThan">
      <formula>330</formula>
    </cfRule>
  </conditionalFormatting>
  <conditionalFormatting sqref="I1435">
    <cfRule type="cellIs" dxfId="1" priority="181" operator="greaterThan">
      <formula>180</formula>
    </cfRule>
    <cfRule type="cellIs" dxfId="1" priority="182" operator="greaterThan">
      <formula>260</formula>
    </cfRule>
    <cfRule type="cellIs" dxfId="1" priority="183" operator="greaterThan">
      <formula>330</formula>
    </cfRule>
  </conditionalFormatting>
  <conditionalFormatting sqref="I1436">
    <cfRule type="cellIs" dxfId="1" priority="178" operator="greaterThan">
      <formula>180</formula>
    </cfRule>
    <cfRule type="cellIs" dxfId="1" priority="179" operator="greaterThan">
      <formula>260</formula>
    </cfRule>
    <cfRule type="cellIs" dxfId="1" priority="180" operator="greaterThan">
      <formula>330</formula>
    </cfRule>
  </conditionalFormatting>
  <conditionalFormatting sqref="I1437">
    <cfRule type="cellIs" dxfId="1" priority="175" operator="greaterThan">
      <formula>180</formula>
    </cfRule>
    <cfRule type="cellIs" dxfId="1" priority="176" operator="greaterThan">
      <formula>260</formula>
    </cfRule>
    <cfRule type="cellIs" dxfId="1" priority="177" operator="greaterThan">
      <formula>330</formula>
    </cfRule>
  </conditionalFormatting>
  <conditionalFormatting sqref="I1438">
    <cfRule type="cellIs" dxfId="1" priority="172" operator="greaterThan">
      <formula>180</formula>
    </cfRule>
    <cfRule type="cellIs" dxfId="1" priority="173" operator="greaterThan">
      <formula>260</formula>
    </cfRule>
    <cfRule type="cellIs" dxfId="1" priority="174" operator="greaterThan">
      <formula>330</formula>
    </cfRule>
  </conditionalFormatting>
  <conditionalFormatting sqref="I1439">
    <cfRule type="cellIs" dxfId="1" priority="169" operator="greaterThan">
      <formula>180</formula>
    </cfRule>
    <cfRule type="cellIs" dxfId="1" priority="170" operator="greaterThan">
      <formula>260</formula>
    </cfRule>
    <cfRule type="cellIs" dxfId="1" priority="171" operator="greaterThan">
      <formula>330</formula>
    </cfRule>
  </conditionalFormatting>
  <conditionalFormatting sqref="I1440">
    <cfRule type="cellIs" dxfId="1" priority="163" operator="greaterThan">
      <formula>180</formula>
    </cfRule>
    <cfRule type="cellIs" dxfId="1" priority="164" operator="greaterThan">
      <formula>260</formula>
    </cfRule>
    <cfRule type="cellIs" dxfId="1" priority="165" operator="greaterThan">
      <formula>330</formula>
    </cfRule>
  </conditionalFormatting>
  <conditionalFormatting sqref="I1441">
    <cfRule type="cellIs" dxfId="1" priority="166" operator="greaterThan">
      <formula>180</formula>
    </cfRule>
    <cfRule type="cellIs" dxfId="1" priority="167" operator="greaterThan">
      <formula>260</formula>
    </cfRule>
    <cfRule type="cellIs" dxfId="1" priority="168" operator="greaterThan">
      <formula>330</formula>
    </cfRule>
  </conditionalFormatting>
  <conditionalFormatting sqref="I1442">
    <cfRule type="cellIs" dxfId="1" priority="160" operator="greaterThan">
      <formula>180</formula>
    </cfRule>
    <cfRule type="cellIs" dxfId="1" priority="161" operator="greaterThan">
      <formula>260</formula>
    </cfRule>
    <cfRule type="cellIs" dxfId="1" priority="162" operator="greaterThan">
      <formula>330</formula>
    </cfRule>
  </conditionalFormatting>
  <conditionalFormatting sqref="I1443">
    <cfRule type="cellIs" dxfId="1" priority="157" operator="greaterThan">
      <formula>180</formula>
    </cfRule>
    <cfRule type="cellIs" dxfId="1" priority="158" operator="greaterThan">
      <formula>260</formula>
    </cfRule>
    <cfRule type="cellIs" dxfId="1" priority="159" operator="greaterThan">
      <formula>330</formula>
    </cfRule>
  </conditionalFormatting>
  <conditionalFormatting sqref="I1444">
    <cfRule type="cellIs" dxfId="1" priority="154" operator="greaterThan">
      <formula>180</formula>
    </cfRule>
    <cfRule type="cellIs" dxfId="1" priority="155" operator="greaterThan">
      <formula>260</formula>
    </cfRule>
    <cfRule type="cellIs" dxfId="1" priority="156" operator="greaterThan">
      <formula>330</formula>
    </cfRule>
  </conditionalFormatting>
  <conditionalFormatting sqref="I1445">
    <cfRule type="cellIs" dxfId="1" priority="151" operator="greaterThan">
      <formula>180</formula>
    </cfRule>
    <cfRule type="cellIs" dxfId="1" priority="152" operator="greaterThan">
      <formula>260</formula>
    </cfRule>
    <cfRule type="cellIs" dxfId="1" priority="153" operator="greaterThan">
      <formula>330</formula>
    </cfRule>
  </conditionalFormatting>
  <conditionalFormatting sqref="I1446">
    <cfRule type="cellIs" dxfId="1" priority="148" operator="greaterThan">
      <formula>180</formula>
    </cfRule>
    <cfRule type="cellIs" dxfId="1" priority="149" operator="greaterThan">
      <formula>260</formula>
    </cfRule>
    <cfRule type="cellIs" dxfId="1" priority="150" operator="greaterThan">
      <formula>330</formula>
    </cfRule>
  </conditionalFormatting>
  <conditionalFormatting sqref="I1447">
    <cfRule type="cellIs" dxfId="1" priority="145" operator="greaterThan">
      <formula>180</formula>
    </cfRule>
    <cfRule type="cellIs" dxfId="1" priority="146" operator="greaterThan">
      <formula>260</formula>
    </cfRule>
    <cfRule type="cellIs" dxfId="1" priority="147" operator="greaterThan">
      <formula>330</formula>
    </cfRule>
  </conditionalFormatting>
  <conditionalFormatting sqref="I1448">
    <cfRule type="cellIs" dxfId="1" priority="142" operator="greaterThan">
      <formula>180</formula>
    </cfRule>
    <cfRule type="cellIs" dxfId="1" priority="143" operator="greaterThan">
      <formula>260</formula>
    </cfRule>
    <cfRule type="cellIs" dxfId="1" priority="144" operator="greaterThan">
      <formula>330</formula>
    </cfRule>
  </conditionalFormatting>
  <conditionalFormatting sqref="I1449">
    <cfRule type="cellIs" dxfId="1" priority="139" operator="greaterThan">
      <formula>180</formula>
    </cfRule>
    <cfRule type="cellIs" dxfId="1" priority="140" operator="greaterThan">
      <formula>260</formula>
    </cfRule>
    <cfRule type="cellIs" dxfId="1" priority="141" operator="greaterThan">
      <formula>330</formula>
    </cfRule>
  </conditionalFormatting>
  <conditionalFormatting sqref="I1450">
    <cfRule type="cellIs" dxfId="1" priority="136" operator="greaterThan">
      <formula>180</formula>
    </cfRule>
    <cfRule type="cellIs" dxfId="1" priority="137" operator="greaterThan">
      <formula>260</formula>
    </cfRule>
    <cfRule type="cellIs" dxfId="1" priority="138" operator="greaterThan">
      <formula>330</formula>
    </cfRule>
  </conditionalFormatting>
  <conditionalFormatting sqref="I1451">
    <cfRule type="cellIs" dxfId="1" priority="133" operator="greaterThan">
      <formula>180</formula>
    </cfRule>
    <cfRule type="cellIs" dxfId="1" priority="134" operator="greaterThan">
      <formula>260</formula>
    </cfRule>
    <cfRule type="cellIs" dxfId="1" priority="135" operator="greaterThan">
      <formula>330</formula>
    </cfRule>
  </conditionalFormatting>
  <conditionalFormatting sqref="I1452">
    <cfRule type="cellIs" dxfId="1" priority="130" operator="greaterThan">
      <formula>180</formula>
    </cfRule>
    <cfRule type="cellIs" dxfId="1" priority="131" operator="greaterThan">
      <formula>260</formula>
    </cfRule>
    <cfRule type="cellIs" dxfId="1" priority="132" operator="greaterThan">
      <formula>330</formula>
    </cfRule>
  </conditionalFormatting>
  <conditionalFormatting sqref="I1453">
    <cfRule type="cellIs" dxfId="1" priority="127" operator="greaterThan">
      <formula>180</formula>
    </cfRule>
    <cfRule type="cellIs" dxfId="1" priority="128" operator="greaterThan">
      <formula>260</formula>
    </cfRule>
    <cfRule type="cellIs" dxfId="1" priority="129" operator="greaterThan">
      <formula>330</formula>
    </cfRule>
  </conditionalFormatting>
  <conditionalFormatting sqref="I1454">
    <cfRule type="cellIs" dxfId="1" priority="124" operator="greaterThan">
      <formula>180</formula>
    </cfRule>
    <cfRule type="cellIs" dxfId="1" priority="125" operator="greaterThan">
      <formula>260</formula>
    </cfRule>
    <cfRule type="cellIs" dxfId="1" priority="126" operator="greaterThan">
      <formula>330</formula>
    </cfRule>
  </conditionalFormatting>
  <conditionalFormatting sqref="I1455">
    <cfRule type="cellIs" dxfId="1" priority="121" operator="greaterThan">
      <formula>180</formula>
    </cfRule>
    <cfRule type="cellIs" dxfId="1" priority="122" operator="greaterThan">
      <formula>260</formula>
    </cfRule>
    <cfRule type="cellIs" dxfId="1" priority="123" operator="greaterThan">
      <formula>330</formula>
    </cfRule>
  </conditionalFormatting>
  <conditionalFormatting sqref="I1456">
    <cfRule type="cellIs" dxfId="1" priority="118" operator="greaterThan">
      <formula>180</formula>
    </cfRule>
    <cfRule type="cellIs" dxfId="1" priority="119" operator="greaterThan">
      <formula>260</formula>
    </cfRule>
    <cfRule type="cellIs" dxfId="1" priority="120" operator="greaterThan">
      <formula>330</formula>
    </cfRule>
  </conditionalFormatting>
  <conditionalFormatting sqref="I1457">
    <cfRule type="cellIs" dxfId="1" priority="115" operator="greaterThan">
      <formula>180</formula>
    </cfRule>
    <cfRule type="cellIs" dxfId="1" priority="116" operator="greaterThan">
      <formula>260</formula>
    </cfRule>
    <cfRule type="cellIs" dxfId="1" priority="117" operator="greaterThan">
      <formula>330</formula>
    </cfRule>
  </conditionalFormatting>
  <conditionalFormatting sqref="I1458">
    <cfRule type="cellIs" dxfId="1" priority="112" operator="greaterThan">
      <formula>180</formula>
    </cfRule>
    <cfRule type="cellIs" dxfId="1" priority="113" operator="greaterThan">
      <formula>260</formula>
    </cfRule>
    <cfRule type="cellIs" dxfId="1" priority="114" operator="greaterThan">
      <formula>330</formula>
    </cfRule>
  </conditionalFormatting>
  <conditionalFormatting sqref="I1459">
    <cfRule type="cellIs" dxfId="1" priority="109" operator="greaterThan">
      <formula>180</formula>
    </cfRule>
    <cfRule type="cellIs" dxfId="1" priority="110" operator="greaterThan">
      <formula>260</formula>
    </cfRule>
    <cfRule type="cellIs" dxfId="1" priority="111" operator="greaterThan">
      <formula>330</formula>
    </cfRule>
  </conditionalFormatting>
  <conditionalFormatting sqref="I1460">
    <cfRule type="cellIs" dxfId="1" priority="106" operator="greaterThan">
      <formula>180</formula>
    </cfRule>
    <cfRule type="cellIs" dxfId="1" priority="107" operator="greaterThan">
      <formula>260</formula>
    </cfRule>
    <cfRule type="cellIs" dxfId="1" priority="108" operator="greaterThan">
      <formula>330</formula>
    </cfRule>
  </conditionalFormatting>
  <conditionalFormatting sqref="I1461">
    <cfRule type="cellIs" dxfId="1" priority="103" operator="greaterThan">
      <formula>180</formula>
    </cfRule>
    <cfRule type="cellIs" dxfId="1" priority="104" operator="greaterThan">
      <formula>260</formula>
    </cfRule>
    <cfRule type="cellIs" dxfId="1" priority="105" operator="greaterThan">
      <formula>330</formula>
    </cfRule>
  </conditionalFormatting>
  <conditionalFormatting sqref="I1462">
    <cfRule type="cellIs" dxfId="1" priority="97" operator="greaterThan">
      <formula>180</formula>
    </cfRule>
    <cfRule type="cellIs" dxfId="1" priority="98" operator="greaterThan">
      <formula>260</formula>
    </cfRule>
    <cfRule type="cellIs" dxfId="1" priority="99" operator="greaterThan">
      <formula>330</formula>
    </cfRule>
  </conditionalFormatting>
  <conditionalFormatting sqref="I1463">
    <cfRule type="cellIs" dxfId="1" priority="94" operator="greaterThan">
      <formula>180</formula>
    </cfRule>
    <cfRule type="cellIs" dxfId="1" priority="95" operator="greaterThan">
      <formula>260</formula>
    </cfRule>
    <cfRule type="cellIs" dxfId="1" priority="96" operator="greaterThan">
      <formula>330</formula>
    </cfRule>
  </conditionalFormatting>
  <conditionalFormatting sqref="I1464">
    <cfRule type="cellIs" dxfId="1" priority="100" operator="greaterThan">
      <formula>180</formula>
    </cfRule>
    <cfRule type="cellIs" dxfId="1" priority="101" operator="greaterThan">
      <formula>260</formula>
    </cfRule>
    <cfRule type="cellIs" dxfId="1" priority="102" operator="greaterThan">
      <formula>330</formula>
    </cfRule>
  </conditionalFormatting>
  <conditionalFormatting sqref="I1465">
    <cfRule type="cellIs" dxfId="1" priority="91" operator="greaterThan">
      <formula>180</formula>
    </cfRule>
    <cfRule type="cellIs" dxfId="1" priority="92" operator="greaterThan">
      <formula>260</formula>
    </cfRule>
    <cfRule type="cellIs" dxfId="1" priority="93" operator="greaterThan">
      <formula>330</formula>
    </cfRule>
  </conditionalFormatting>
  <conditionalFormatting sqref="I1466">
    <cfRule type="cellIs" dxfId="1" priority="88" operator="greaterThan">
      <formula>180</formula>
    </cfRule>
    <cfRule type="cellIs" dxfId="1" priority="89" operator="greaterThan">
      <formula>260</formula>
    </cfRule>
    <cfRule type="cellIs" dxfId="1" priority="90" operator="greaterThan">
      <formula>330</formula>
    </cfRule>
  </conditionalFormatting>
  <conditionalFormatting sqref="I1467">
    <cfRule type="cellIs" dxfId="1" priority="82" operator="greaterThan">
      <formula>180</formula>
    </cfRule>
    <cfRule type="cellIs" dxfId="1" priority="83" operator="greaterThan">
      <formula>260</formula>
    </cfRule>
    <cfRule type="cellIs" dxfId="1" priority="84" operator="greaterThan">
      <formula>330</formula>
    </cfRule>
  </conditionalFormatting>
  <conditionalFormatting sqref="I1468">
    <cfRule type="cellIs" dxfId="1" priority="85" operator="greaterThan">
      <formula>180</formula>
    </cfRule>
    <cfRule type="cellIs" dxfId="1" priority="86" operator="greaterThan">
      <formula>260</formula>
    </cfRule>
    <cfRule type="cellIs" dxfId="1" priority="87" operator="greaterThan">
      <formula>330</formula>
    </cfRule>
  </conditionalFormatting>
  <conditionalFormatting sqref="I1469">
    <cfRule type="cellIs" dxfId="1" priority="79" operator="greaterThan">
      <formula>180</formula>
    </cfRule>
    <cfRule type="cellIs" dxfId="1" priority="80" operator="greaterThan">
      <formula>260</formula>
    </cfRule>
    <cfRule type="cellIs" dxfId="1" priority="81" operator="greaterThan">
      <formula>330</formula>
    </cfRule>
  </conditionalFormatting>
  <conditionalFormatting sqref="I1470">
    <cfRule type="cellIs" dxfId="1" priority="76" operator="greaterThan">
      <formula>180</formula>
    </cfRule>
    <cfRule type="cellIs" dxfId="1" priority="77" operator="greaterThan">
      <formula>260</formula>
    </cfRule>
    <cfRule type="cellIs" dxfId="1" priority="78" operator="greaterThan">
      <formula>330</formula>
    </cfRule>
  </conditionalFormatting>
  <conditionalFormatting sqref="I1471">
    <cfRule type="cellIs" dxfId="1" priority="73" operator="greaterThan">
      <formula>180</formula>
    </cfRule>
    <cfRule type="cellIs" dxfId="1" priority="74" operator="greaterThan">
      <formula>260</formula>
    </cfRule>
    <cfRule type="cellIs" dxfId="1" priority="75" operator="greaterThan">
      <formula>330</formula>
    </cfRule>
  </conditionalFormatting>
  <conditionalFormatting sqref="I1472">
    <cfRule type="cellIs" dxfId="1" priority="70" operator="greaterThan">
      <formula>180</formula>
    </cfRule>
    <cfRule type="cellIs" dxfId="1" priority="71" operator="greaterThan">
      <formula>260</formula>
    </cfRule>
    <cfRule type="cellIs" dxfId="1" priority="72" operator="greaterThan">
      <formula>330</formula>
    </cfRule>
  </conditionalFormatting>
  <conditionalFormatting sqref="I1473">
    <cfRule type="cellIs" dxfId="1" priority="67" operator="greaterThan">
      <formula>180</formula>
    </cfRule>
    <cfRule type="cellIs" dxfId="1" priority="68" operator="greaterThan">
      <formula>260</formula>
    </cfRule>
    <cfRule type="cellIs" dxfId="1" priority="69" operator="greaterThan">
      <formula>330</formula>
    </cfRule>
  </conditionalFormatting>
  <conditionalFormatting sqref="I1474">
    <cfRule type="cellIs" dxfId="1" priority="64" operator="greaterThan">
      <formula>180</formula>
    </cfRule>
    <cfRule type="cellIs" dxfId="1" priority="65" operator="greaterThan">
      <formula>260</formula>
    </cfRule>
    <cfRule type="cellIs" dxfId="1" priority="66" operator="greaterThan">
      <formula>330</formula>
    </cfRule>
  </conditionalFormatting>
  <conditionalFormatting sqref="I1475">
    <cfRule type="cellIs" dxfId="1" priority="61" operator="greaterThan">
      <formula>180</formula>
    </cfRule>
    <cfRule type="cellIs" dxfId="1" priority="62" operator="greaterThan">
      <formula>260</formula>
    </cfRule>
    <cfRule type="cellIs" dxfId="1" priority="63" operator="greaterThan">
      <formula>330</formula>
    </cfRule>
  </conditionalFormatting>
  <conditionalFormatting sqref="I1476">
    <cfRule type="cellIs" dxfId="1" priority="58" operator="greaterThan">
      <formula>180</formula>
    </cfRule>
    <cfRule type="cellIs" dxfId="1" priority="59" operator="greaterThan">
      <formula>260</formula>
    </cfRule>
    <cfRule type="cellIs" dxfId="1" priority="60" operator="greaterThan">
      <formula>330</formula>
    </cfRule>
  </conditionalFormatting>
  <conditionalFormatting sqref="I1477">
    <cfRule type="cellIs" dxfId="1" priority="55" operator="greaterThan">
      <formula>180</formula>
    </cfRule>
    <cfRule type="cellIs" dxfId="1" priority="56" operator="greaterThan">
      <formula>260</formula>
    </cfRule>
    <cfRule type="cellIs" dxfId="1" priority="57" operator="greaterThan">
      <formula>330</formula>
    </cfRule>
  </conditionalFormatting>
  <conditionalFormatting sqref="I1478">
    <cfRule type="cellIs" dxfId="1" priority="52" operator="greaterThan">
      <formula>180</formula>
    </cfRule>
    <cfRule type="cellIs" dxfId="1" priority="53" operator="greaterThan">
      <formula>260</formula>
    </cfRule>
    <cfRule type="cellIs" dxfId="1" priority="54" operator="greaterThan">
      <formula>330</formula>
    </cfRule>
  </conditionalFormatting>
  <conditionalFormatting sqref="I1479">
    <cfRule type="cellIs" dxfId="1" priority="46" operator="greaterThan">
      <formula>180</formula>
    </cfRule>
    <cfRule type="cellIs" dxfId="1" priority="47" operator="greaterThan">
      <formula>260</formula>
    </cfRule>
    <cfRule type="cellIs" dxfId="1" priority="48" operator="greaterThan">
      <formula>330</formula>
    </cfRule>
  </conditionalFormatting>
  <conditionalFormatting sqref="I1480">
    <cfRule type="cellIs" dxfId="1" priority="49" operator="greaterThan">
      <formula>180</formula>
    </cfRule>
    <cfRule type="cellIs" dxfId="1" priority="50" operator="greaterThan">
      <formula>260</formula>
    </cfRule>
    <cfRule type="cellIs" dxfId="1" priority="51" operator="greaterThan">
      <formula>330</formula>
    </cfRule>
  </conditionalFormatting>
  <conditionalFormatting sqref="I1481">
    <cfRule type="cellIs" dxfId="1" priority="43" operator="greaterThan">
      <formula>180</formula>
    </cfRule>
    <cfRule type="cellIs" dxfId="1" priority="44" operator="greaterThan">
      <formula>260</formula>
    </cfRule>
    <cfRule type="cellIs" dxfId="1" priority="45" operator="greaterThan">
      <formula>330</formula>
    </cfRule>
  </conditionalFormatting>
  <conditionalFormatting sqref="I1482">
    <cfRule type="cellIs" dxfId="1" priority="40" operator="greaterThan">
      <formula>180</formula>
    </cfRule>
    <cfRule type="cellIs" dxfId="1" priority="41" operator="greaterThan">
      <formula>260</formula>
    </cfRule>
    <cfRule type="cellIs" dxfId="1" priority="42" operator="greaterThan">
      <formula>330</formula>
    </cfRule>
  </conditionalFormatting>
  <conditionalFormatting sqref="I1483">
    <cfRule type="cellIs" dxfId="1" priority="37" operator="greaterThan">
      <formula>180</formula>
    </cfRule>
    <cfRule type="cellIs" dxfId="1" priority="38" operator="greaterThan">
      <formula>260</formula>
    </cfRule>
    <cfRule type="cellIs" dxfId="1" priority="39" operator="greaterThan">
      <formula>330</formula>
    </cfRule>
  </conditionalFormatting>
  <conditionalFormatting sqref="I1484">
    <cfRule type="cellIs" dxfId="1" priority="34" operator="greaterThan">
      <formula>180</formula>
    </cfRule>
    <cfRule type="cellIs" dxfId="1" priority="35" operator="greaterThan">
      <formula>260</formula>
    </cfRule>
    <cfRule type="cellIs" dxfId="1" priority="36" operator="greaterThan">
      <formula>330</formula>
    </cfRule>
  </conditionalFormatting>
  <conditionalFormatting sqref="I1485">
    <cfRule type="cellIs" dxfId="1" priority="31" operator="greaterThan">
      <formula>180</formula>
    </cfRule>
    <cfRule type="cellIs" dxfId="1" priority="32" operator="greaterThan">
      <formula>260</formula>
    </cfRule>
    <cfRule type="cellIs" dxfId="1" priority="33" operator="greaterThan">
      <formula>330</formula>
    </cfRule>
  </conditionalFormatting>
  <conditionalFormatting sqref="I1486">
    <cfRule type="cellIs" dxfId="1" priority="28" operator="greaterThan">
      <formula>180</formula>
    </cfRule>
    <cfRule type="cellIs" dxfId="1" priority="29" operator="greaterThan">
      <formula>260</formula>
    </cfRule>
    <cfRule type="cellIs" dxfId="1" priority="30" operator="greaterThan">
      <formula>330</formula>
    </cfRule>
  </conditionalFormatting>
  <conditionalFormatting sqref="I1487">
    <cfRule type="cellIs" dxfId="1" priority="25" operator="greaterThan">
      <formula>180</formula>
    </cfRule>
    <cfRule type="cellIs" dxfId="1" priority="26" operator="greaterThan">
      <formula>260</formula>
    </cfRule>
    <cfRule type="cellIs" dxfId="1" priority="27" operator="greaterThan">
      <formula>330</formula>
    </cfRule>
  </conditionalFormatting>
  <conditionalFormatting sqref="I1488">
    <cfRule type="cellIs" dxfId="1" priority="22" operator="greaterThan">
      <formula>180</formula>
    </cfRule>
    <cfRule type="cellIs" dxfId="1" priority="23" operator="greaterThan">
      <formula>260</formula>
    </cfRule>
    <cfRule type="cellIs" dxfId="1" priority="24" operator="greaterThan">
      <formula>330</formula>
    </cfRule>
  </conditionalFormatting>
  <conditionalFormatting sqref="I1489">
    <cfRule type="cellIs" dxfId="1" priority="19" operator="greaterThan">
      <formula>180</formula>
    </cfRule>
    <cfRule type="cellIs" dxfId="1" priority="20" operator="greaterThan">
      <formula>260</formula>
    </cfRule>
    <cfRule type="cellIs" dxfId="1" priority="21" operator="greaterThan">
      <formula>330</formula>
    </cfRule>
  </conditionalFormatting>
  <conditionalFormatting sqref="I1490">
    <cfRule type="cellIs" dxfId="1" priority="16" operator="greaterThan">
      <formula>180</formula>
    </cfRule>
    <cfRule type="cellIs" dxfId="1" priority="17" operator="greaterThan">
      <formula>260</formula>
    </cfRule>
    <cfRule type="cellIs" dxfId="1" priority="18" operator="greaterThan">
      <formula>330</formula>
    </cfRule>
  </conditionalFormatting>
  <conditionalFormatting sqref="I1491">
    <cfRule type="cellIs" dxfId="1" priority="13" operator="greaterThan">
      <formula>180</formula>
    </cfRule>
    <cfRule type="cellIs" dxfId="1" priority="14" operator="greaterThan">
      <formula>260</formula>
    </cfRule>
    <cfRule type="cellIs" dxfId="1" priority="15" operator="greaterThan">
      <formula>330</formula>
    </cfRule>
  </conditionalFormatting>
  <conditionalFormatting sqref="I1492">
    <cfRule type="cellIs" dxfId="1" priority="10" operator="greaterThan">
      <formula>180</formula>
    </cfRule>
    <cfRule type="cellIs" dxfId="1" priority="11" operator="greaterThan">
      <formula>260</formula>
    </cfRule>
    <cfRule type="cellIs" dxfId="1" priority="12" operator="greaterThan">
      <formula>330</formula>
    </cfRule>
  </conditionalFormatting>
  <conditionalFormatting sqref="I1493">
    <cfRule type="cellIs" dxfId="1" priority="7" operator="greaterThan">
      <formula>180</formula>
    </cfRule>
    <cfRule type="cellIs" dxfId="1" priority="8" operator="greaterThan">
      <formula>260</formula>
    </cfRule>
    <cfRule type="cellIs" dxfId="1" priority="9" operator="greaterThan">
      <formula>330</formula>
    </cfRule>
  </conditionalFormatting>
  <conditionalFormatting sqref="I1494">
    <cfRule type="cellIs" dxfId="1" priority="4" operator="greaterThan">
      <formula>180</formula>
    </cfRule>
    <cfRule type="cellIs" dxfId="1" priority="5" operator="greaterThan">
      <formula>260</formula>
    </cfRule>
    <cfRule type="cellIs" dxfId="1" priority="6" operator="greaterThan">
      <formula>330</formula>
    </cfRule>
  </conditionalFormatting>
  <conditionalFormatting sqref="I1495">
    <cfRule type="cellIs" dxfId="1" priority="1" operator="greaterThan">
      <formula>180</formula>
    </cfRule>
    <cfRule type="cellIs" dxfId="1" priority="2" operator="greaterThan">
      <formula>260</formula>
    </cfRule>
    <cfRule type="cellIs" dxfId="1" priority="3" operator="greaterThan">
      <formula>330</formula>
    </cfRule>
  </conditionalFormatting>
  <conditionalFormatting sqref="F950:F951">
    <cfRule type="duplicateValues" dxfId="0" priority="861"/>
  </conditionalFormatting>
  <conditionalFormatting sqref="F1008:F1009">
    <cfRule type="duplicateValues" dxfId="0" priority="849"/>
  </conditionalFormatting>
  <pageMargins left="0.329166666666667" right="0.159027777777778" top="0.75" bottom="0.75" header="0.299305555555556" footer="0.299305555555556"/>
  <pageSetup paperSize="9" firstPageNumber="4294963191" orientation="portrait" useFirstPageNumber="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集团拖车</vt:lpstr>
      <vt:lpstr>B9库存</vt:lpstr>
      <vt:lpstr>Q5L库存</vt:lpstr>
      <vt:lpstr>C8库存</vt:lpstr>
      <vt:lpstr>C7库存</vt:lpstr>
      <vt:lpstr>Q2L库存</vt:lpstr>
      <vt:lpstr>Q3库存</vt:lpstr>
      <vt:lpstr>Q2L BEV</vt:lpstr>
      <vt:lpstr>A3两厢库存</vt:lpstr>
      <vt:lpstr>A3三厢库存</vt:lpstr>
      <vt:lpstr>红旗</vt:lpstr>
      <vt:lpstr>试乘试驾车</vt:lpstr>
      <vt:lpstr>B9出库</vt:lpstr>
      <vt:lpstr>Q5L出库</vt:lpstr>
      <vt:lpstr>C8出库</vt:lpstr>
      <vt:lpstr>Q3出库</vt:lpstr>
      <vt:lpstr>Q2L出库</vt:lpstr>
      <vt:lpstr>A3三厢出库</vt:lpstr>
      <vt:lpstr>A3两厢出库</vt:lpstr>
      <vt:lpstr>C7出库</vt:lpstr>
      <vt:lpstr>B8出库</vt:lpstr>
      <vt:lpstr>Q5出库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nan</cp:lastModifiedBy>
  <dcterms:created xsi:type="dcterms:W3CDTF">2006-09-16T00:00:00Z</dcterms:created>
  <dcterms:modified xsi:type="dcterms:W3CDTF">2020-03-14T14:51:41Z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  <property fmtid="{D5CDD505-2E9C-101B-9397-08002B2CF9AE}" pid="3" name="KSOReadingLayout">
    <vt:bool>false</vt:bool>
  </property>
</Properties>
</file>